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265" windowWidth="14910" windowHeight="5520" firstSheet="1" activeTab="7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G1441" i="61" l="1"/>
  <c r="H2385" i="61" l="1"/>
  <c r="H2384" i="61"/>
  <c r="H2383" i="61"/>
  <c r="H2382" i="61"/>
  <c r="H2381" i="61"/>
  <c r="H2380" i="61"/>
  <c r="H2379" i="61"/>
  <c r="H2378" i="61"/>
  <c r="H2377" i="61"/>
  <c r="H2376" i="61"/>
  <c r="H2375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E2351" i="61"/>
  <c r="H2351" i="61" s="1"/>
  <c r="H2350" i="61"/>
  <c r="H2349" i="61"/>
  <c r="H2348" i="61"/>
  <c r="H2347" i="61"/>
  <c r="H2346" i="61"/>
  <c r="H2345" i="61"/>
  <c r="G2344" i="61"/>
  <c r="H2344" i="61" s="1"/>
  <c r="H2343" i="61"/>
  <c r="H2342" i="61"/>
  <c r="H2341" i="61"/>
  <c r="H2340" i="61"/>
  <c r="H2335" i="61"/>
  <c r="H2334" i="61"/>
  <c r="H2333" i="61"/>
  <c r="H2332" i="61"/>
  <c r="H2331" i="61"/>
  <c r="H2330" i="61"/>
  <c r="G2329" i="61"/>
  <c r="H2329" i="61" s="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G2312" i="61"/>
  <c r="H2312" i="61" s="1"/>
  <c r="H2311" i="61"/>
  <c r="H2310" i="61"/>
  <c r="H2309" i="61"/>
  <c r="H2308" i="61"/>
  <c r="H2307" i="61"/>
  <c r="G2306" i="61"/>
  <c r="H2306" i="61" s="1"/>
  <c r="H2305" i="61"/>
  <c r="H2304" i="61"/>
  <c r="H2303" i="61"/>
  <c r="H2302" i="61"/>
  <c r="G2301" i="61"/>
  <c r="H2301" i="61" s="1"/>
  <c r="G2300" i="61"/>
  <c r="H2300" i="61" s="1"/>
  <c r="H2299" i="61"/>
  <c r="H2298" i="61"/>
  <c r="H2297" i="61"/>
  <c r="H2296" i="61"/>
  <c r="H2295" i="61"/>
  <c r="H2294" i="61"/>
  <c r="H2293" i="61"/>
  <c r="H2292" i="61"/>
  <c r="H2291" i="61"/>
  <c r="H2290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E2223" i="61"/>
  <c r="H2223" i="61" s="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G2289" i="61"/>
  <c r="H2289" i="61" s="1"/>
  <c r="H2288" i="61"/>
  <c r="H2287" i="61"/>
  <c r="H2286" i="61"/>
  <c r="H2285" i="61"/>
  <c r="H2284" i="61"/>
  <c r="H2283" i="61"/>
  <c r="H2282" i="61"/>
  <c r="H2281" i="61"/>
  <c r="H2280" i="61"/>
  <c r="H2279" i="61"/>
  <c r="H2278" i="61"/>
  <c r="H2277" i="61"/>
  <c r="G2276" i="61"/>
  <c r="H2276" i="61" s="1"/>
  <c r="H2275" i="61"/>
  <c r="H2274" i="61"/>
  <c r="H2273" i="61"/>
  <c r="H2272" i="61"/>
  <c r="H2271" i="61"/>
  <c r="H2265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G2243" i="61"/>
  <c r="H2243" i="61" s="1"/>
  <c r="H2242" i="61"/>
  <c r="H2241" i="61"/>
  <c r="H2240" i="61"/>
  <c r="H2239" i="61"/>
  <c r="G2238" i="61"/>
  <c r="H2238" i="61" s="1"/>
  <c r="H2237" i="61"/>
  <c r="H2236" i="61"/>
  <c r="G2235" i="61"/>
  <c r="H2235" i="61" s="1"/>
  <c r="H2207" i="61"/>
  <c r="H2206" i="61"/>
  <c r="H2205" i="61"/>
  <c r="H2204" i="61"/>
  <c r="H2203" i="61"/>
  <c r="H2202" i="61"/>
  <c r="H2201" i="61"/>
  <c r="H2195" i="61"/>
  <c r="G2194" i="61"/>
  <c r="H2194" i="61" s="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G2177" i="61"/>
  <c r="H2177" i="61" s="1"/>
  <c r="H2176" i="61"/>
  <c r="G1898" i="61" l="1"/>
  <c r="H2175" i="61" l="1"/>
  <c r="H2174" i="61"/>
  <c r="H2173" i="61"/>
  <c r="H2172" i="61"/>
  <c r="H2171" i="61"/>
  <c r="H2170" i="61"/>
  <c r="H2169" i="61"/>
  <c r="H2168" i="61"/>
  <c r="H2167" i="61"/>
  <c r="G2166" i="61"/>
  <c r="H2166" i="61" s="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G2087" i="61"/>
  <c r="H2087" i="61" s="1"/>
  <c r="H2086" i="61"/>
  <c r="H2085" i="61"/>
  <c r="H2084" i="61"/>
  <c r="H2083" i="61"/>
  <c r="G2082" i="61"/>
  <c r="H2082" i="61" s="1"/>
  <c r="H2081" i="61"/>
  <c r="H2080" i="61"/>
  <c r="H2079" i="61"/>
  <c r="G2078" i="61"/>
  <c r="H2078" i="61" s="1"/>
  <c r="H2077" i="61" l="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G2042" i="61"/>
  <c r="H2042" i="61" s="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G1995" i="61"/>
  <c r="H1995" i="61" s="1"/>
  <c r="H1994" i="61"/>
  <c r="H1993" i="61"/>
  <c r="G1992" i="61"/>
  <c r="H1992" i="61" s="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G1275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16" i="61"/>
  <c r="H1915" i="61"/>
  <c r="H1914" i="61"/>
  <c r="G1913" i="61"/>
  <c r="H1913" i="61" s="1"/>
  <c r="H1912" i="61"/>
  <c r="H1911" i="61"/>
  <c r="H1910" i="61"/>
  <c r="G1909" i="61"/>
  <c r="H1909" i="61" s="1"/>
  <c r="G1908" i="61"/>
  <c r="H1908" i="61" s="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 l="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E1878" i="61"/>
  <c r="H1878" i="61" s="1"/>
  <c r="H1877" i="61"/>
  <c r="H1876" i="61"/>
  <c r="H1875" i="61"/>
  <c r="G1874" i="61"/>
  <c r="H1874" i="61" s="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53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G1835" i="61"/>
  <c r="H1835" i="61" s="1"/>
  <c r="H1834" i="61"/>
  <c r="H1833" i="61"/>
  <c r="H1832" i="61"/>
  <c r="H1831" i="61"/>
  <c r="H1830" i="61"/>
  <c r="H1829" i="61" l="1"/>
  <c r="H1828" i="61"/>
  <c r="G1827" i="61"/>
  <c r="H1827" i="61" s="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G1785" i="61"/>
  <c r="H1785" i="61" s="1"/>
  <c r="H1784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G1754" i="61"/>
  <c r="E1754" i="61"/>
  <c r="H1754" i="61" s="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G1740" i="61"/>
  <c r="H1740" i="61" s="1"/>
  <c r="H1739" i="61"/>
  <c r="H1738" i="61"/>
  <c r="H1737" i="61"/>
  <c r="G1736" i="61"/>
  <c r="H1736" i="61" s="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G1656" i="61"/>
  <c r="H1687" i="61" l="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G1670" i="61"/>
  <c r="H1670" i="61" s="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G1625" i="61"/>
  <c r="H1625" i="61" s="1"/>
  <c r="H1624" i="61"/>
  <c r="H1623" i="61"/>
  <c r="H1622" i="61"/>
  <c r="H1621" i="61"/>
  <c r="H1620" i="61"/>
  <c r="H1619" i="61"/>
  <c r="H1618" i="61"/>
  <c r="G1617" i="61"/>
  <c r="H1617" i="61" s="1"/>
  <c r="H1616" i="61"/>
  <c r="H1615" i="61"/>
  <c r="G1614" i="61"/>
  <c r="H1614" i="61" s="1"/>
  <c r="H1613" i="61"/>
  <c r="H1612" i="61"/>
  <c r="H1611" i="61"/>
  <c r="H1610" i="61"/>
  <c r="H1609" i="61"/>
  <c r="G1608" i="61"/>
  <c r="H1608" i="61" s="1"/>
  <c r="H1607" i="61"/>
  <c r="G1606" i="61"/>
  <c r="H1606" i="61" s="1"/>
  <c r="H1605" i="61"/>
  <c r="H1604" i="61"/>
  <c r="H1603" i="61"/>
  <c r="H1602" i="61"/>
  <c r="H1601" i="61"/>
  <c r="H1600" i="61" l="1"/>
  <c r="H1599" i="61"/>
  <c r="G1598" i="61"/>
  <c r="H1598" i="61" s="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8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G1557" i="61"/>
  <c r="E1557" i="61"/>
  <c r="H1557" i="61" s="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G1539" i="61"/>
  <c r="H1539" i="61" s="1"/>
  <c r="H1538" i="61"/>
  <c r="H1537" i="61"/>
  <c r="H1536" i="61"/>
  <c r="H1535" i="61"/>
  <c r="H1534" i="61"/>
  <c r="H1533" i="61"/>
  <c r="H1532" i="61"/>
  <c r="H1531" i="61"/>
  <c r="H1530" i="61"/>
  <c r="G1529" i="61"/>
  <c r="H1529" i="61" s="1"/>
  <c r="G1528" i="61"/>
  <c r="H1528" i="61" s="1"/>
  <c r="H1527" i="61"/>
  <c r="H1526" i="61"/>
  <c r="H1525" i="61"/>
  <c r="H1524" i="61"/>
  <c r="H1523" i="61"/>
  <c r="H1522" i="61"/>
  <c r="H1521" i="61"/>
  <c r="H1520" i="61"/>
  <c r="G1519" i="61"/>
  <c r="H1519" i="61" s="1"/>
  <c r="H1518" i="61"/>
  <c r="H1517" i="61"/>
  <c r="G1516" i="61"/>
  <c r="H1516" i="61" s="1"/>
  <c r="H1515" i="61"/>
  <c r="G1514" i="61"/>
  <c r="H1514" i="61" s="1"/>
  <c r="H1513" i="61"/>
  <c r="H1512" i="61"/>
  <c r="H1511" i="61"/>
  <c r="H1510" i="61"/>
  <c r="H1509" i="61"/>
  <c r="H1503" i="61"/>
  <c r="H1502" i="61"/>
  <c r="H1501" i="61" l="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G1477" i="61"/>
  <c r="H1477" i="61" s="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G1450" i="61"/>
  <c r="H1450" i="61" s="1"/>
  <c r="H1449" i="61"/>
  <c r="H1448" i="61"/>
  <c r="H1447" i="61"/>
  <c r="H1446" i="61"/>
  <c r="H1445" i="61"/>
  <c r="H1444" i="61"/>
  <c r="H1443" i="61"/>
  <c r="H1442" i="61"/>
  <c r="H1441" i="61"/>
  <c r="H1440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 l="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G1373" i="61"/>
  <c r="H1373" i="61" s="1"/>
  <c r="H1372" i="61"/>
  <c r="H1371" i="61"/>
  <c r="H1365" i="61"/>
  <c r="H1364" i="61"/>
  <c r="H1363" i="61"/>
  <c r="H1362" i="61"/>
  <c r="H1361" i="61"/>
  <c r="H1360" i="61"/>
  <c r="H1359" i="61"/>
  <c r="H1358" i="61"/>
  <c r="H1357" i="61"/>
  <c r="G1356" i="61"/>
  <c r="H1356" i="61" s="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 l="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303" i="61"/>
  <c r="H1302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 l="1"/>
  <c r="H1239" i="61"/>
  <c r="H1238" i="61"/>
  <c r="H1237" i="61"/>
  <c r="H1236" i="61"/>
  <c r="H1235" i="61"/>
  <c r="H1234" i="61"/>
  <c r="H1233" i="61"/>
  <c r="G1227" i="61"/>
  <c r="H1227" i="61" s="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G1207" i="61"/>
  <c r="H1207" i="61" s="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G1191" i="61"/>
  <c r="H1191" i="61" s="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G1167" i="61"/>
  <c r="H1167" i="61" s="1"/>
  <c r="H1166" i="61" l="1"/>
  <c r="H1165" i="61"/>
  <c r="H1164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G1148" i="61"/>
  <c r="H1148" i="61" s="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G1116" i="61"/>
  <c r="H1116" i="61" s="1"/>
  <c r="H1115" i="61"/>
  <c r="H1114" i="61"/>
  <c r="H1113" i="61"/>
  <c r="H1112" i="61"/>
  <c r="H1111" i="61"/>
  <c r="H1110" i="61"/>
  <c r="H1109" i="61"/>
  <c r="H1108" i="61"/>
  <c r="H1107" i="61"/>
  <c r="G1106" i="61"/>
  <c r="H1106" i="61" s="1"/>
  <c r="H1105" i="61"/>
  <c r="H1104" i="61"/>
  <c r="H1103" i="61"/>
  <c r="H1102" i="61"/>
  <c r="H1101" i="61"/>
  <c r="G1100" i="61"/>
  <c r="H1100" i="61" s="1"/>
  <c r="H1099" i="61"/>
  <c r="H1098" i="61"/>
  <c r="H1097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 l="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 l="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5" i="61"/>
  <c r="H894" i="61"/>
  <c r="H893" i="61"/>
  <c r="H892" i="61"/>
  <c r="H891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 l="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 l="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8" i="61"/>
  <c r="H687" i="61"/>
  <c r="H686" i="61"/>
  <c r="H685" i="61"/>
  <c r="H684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9" i="61"/>
  <c r="H618" i="61"/>
  <c r="H617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3" i="61"/>
  <c r="H542" i="61"/>
  <c r="H541" i="61"/>
  <c r="H540" i="61"/>
  <c r="H539" i="61"/>
  <c r="H538" i="61"/>
  <c r="H537" i="61"/>
  <c r="H536" i="61"/>
  <c r="H535" i="61"/>
  <c r="H534" i="61" l="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 l="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 l="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43" i="61"/>
  <c r="H342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 l="1"/>
  <c r="H276" i="61"/>
  <c r="H275" i="61"/>
  <c r="H274" i="61"/>
  <c r="H273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 l="1"/>
  <c r="H212" i="61"/>
  <c r="H211" i="61"/>
  <c r="H210" i="61"/>
  <c r="H209" i="61"/>
  <c r="H208" i="61"/>
  <c r="H207" i="61"/>
  <c r="H206" i="61"/>
  <c r="H205" i="61"/>
  <c r="H204" i="61"/>
  <c r="H199" i="61"/>
  <c r="H198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G121" i="73" l="1"/>
  <c r="G120" i="73"/>
  <c r="G119" i="73"/>
  <c r="G118" i="73"/>
  <c r="G117" i="73"/>
  <c r="G116" i="73"/>
  <c r="G110" i="73" l="1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G60" i="73"/>
  <c r="G59" i="73"/>
  <c r="G4" i="73"/>
  <c r="G5" i="73"/>
  <c r="G6" i="73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H141" i="61" l="1"/>
  <c r="H140" i="61"/>
  <c r="H139" i="61"/>
  <c r="H138" i="61"/>
  <c r="H137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F128" i="73" l="1"/>
  <c r="D128" i="73"/>
  <c r="G125" i="73"/>
  <c r="G124" i="73"/>
  <c r="G123" i="73"/>
  <c r="G122" i="73"/>
  <c r="G111" i="73"/>
  <c r="B56" i="73"/>
  <c r="B114" i="73" s="1"/>
  <c r="G55" i="73"/>
  <c r="G54" i="73"/>
  <c r="D135" i="73" l="1"/>
  <c r="RP6" i="74"/>
  <c r="RP7" i="74" s="1"/>
  <c r="RP8" i="74" s="1"/>
  <c r="RP9" i="74" s="1"/>
  <c r="RP10" i="74" s="1"/>
  <c r="RP11" i="74" s="1"/>
  <c r="RP12" i="74" s="1"/>
  <c r="RP13" i="74" s="1"/>
  <c r="RP14" i="74" s="1"/>
  <c r="RP15" i="74" s="1"/>
  <c r="RP16" i="74" s="1"/>
  <c r="RP17" i="74" s="1"/>
  <c r="RP18" i="74" s="1"/>
  <c r="RP19" i="74" s="1"/>
  <c r="RP20" i="74" s="1"/>
  <c r="RP21" i="74" s="1"/>
  <c r="RP22" i="74" s="1"/>
  <c r="RP23" i="74" s="1"/>
  <c r="RP24" i="74" s="1"/>
  <c r="RP25" i="74" s="1"/>
  <c r="RP26" i="74" s="1"/>
  <c r="RP27" i="74" s="1"/>
  <c r="RP28" i="74" s="1"/>
  <c r="RP29" i="74" s="1"/>
  <c r="RP30" i="74" s="1"/>
  <c r="RP31" i="74" s="1"/>
  <c r="RP32" i="74" s="1"/>
  <c r="RP33" i="74" s="1"/>
  <c r="RP34" i="74" s="1"/>
  <c r="RP35" i="74" s="1"/>
  <c r="RP36" i="74" s="1"/>
  <c r="RP37" i="74" s="1"/>
  <c r="RP38" i="74" s="1"/>
  <c r="RP39" i="74" s="1"/>
  <c r="RP40" i="74" s="1"/>
  <c r="RP41" i="74" s="1"/>
  <c r="RP42" i="74" s="1"/>
  <c r="RP43" i="74" s="1"/>
  <c r="RI6" i="74"/>
  <c r="RI7" i="74" s="1"/>
  <c r="RI8" i="74" s="1"/>
  <c r="RI9" i="74" s="1"/>
  <c r="RI10" i="74" s="1"/>
  <c r="RI11" i="74" s="1"/>
  <c r="RI12" i="74" s="1"/>
  <c r="RI13" i="74" s="1"/>
  <c r="RI14" i="74" s="1"/>
  <c r="RI15" i="74" s="1"/>
  <c r="RI16" i="74" s="1"/>
  <c r="RI17" i="74" s="1"/>
  <c r="RI18" i="74" s="1"/>
  <c r="RI19" i="74" s="1"/>
  <c r="RI20" i="74" s="1"/>
  <c r="RI21" i="74" s="1"/>
  <c r="RI22" i="74" s="1"/>
  <c r="RI23" i="74" s="1"/>
  <c r="RI24" i="74" s="1"/>
  <c r="RI25" i="74" s="1"/>
  <c r="RI26" i="74" s="1"/>
  <c r="RI27" i="74" s="1"/>
  <c r="RI28" i="74" s="1"/>
  <c r="RI29" i="74" s="1"/>
  <c r="RI30" i="74" s="1"/>
  <c r="RI31" i="74" s="1"/>
  <c r="RI32" i="74" s="1"/>
  <c r="RI33" i="74" s="1"/>
  <c r="RI34" i="74" s="1"/>
  <c r="RI35" i="74" s="1"/>
  <c r="RI36" i="74" s="1"/>
  <c r="RI37" i="74" s="1"/>
  <c r="RI38" i="74" s="1"/>
  <c r="RI39" i="74" s="1"/>
  <c r="RI40" i="74" s="1"/>
  <c r="RI41" i="74" s="1"/>
  <c r="RI42" i="74" s="1"/>
  <c r="RI43" i="74" s="1"/>
  <c r="RB6" i="74"/>
  <c r="RB7" i="74" s="1"/>
  <c r="RB8" i="74" s="1"/>
  <c r="RB9" i="74" s="1"/>
  <c r="RB10" i="74" s="1"/>
  <c r="RB11" i="74" s="1"/>
  <c r="RB12" i="74" s="1"/>
  <c r="RB13" i="74" s="1"/>
  <c r="RB14" i="74" s="1"/>
  <c r="RB15" i="74" s="1"/>
  <c r="RB16" i="74" s="1"/>
  <c r="RB17" i="74" s="1"/>
  <c r="RB18" i="74" s="1"/>
  <c r="RB19" i="74" s="1"/>
  <c r="RB20" i="74" s="1"/>
  <c r="RB21" i="74" s="1"/>
  <c r="RB22" i="74" s="1"/>
  <c r="RB23" i="74" s="1"/>
  <c r="RB24" i="74" s="1"/>
  <c r="RB25" i="74" s="1"/>
  <c r="RB26" i="74" s="1"/>
  <c r="RB27" i="74" s="1"/>
  <c r="RB28" i="74" s="1"/>
  <c r="RB29" i="74" s="1"/>
  <c r="RB30" i="74" s="1"/>
  <c r="RB31" i="74" s="1"/>
  <c r="RB32" i="74" s="1"/>
  <c r="RB33" i="74" s="1"/>
  <c r="RB34" i="74" s="1"/>
  <c r="RB35" i="74" s="1"/>
  <c r="RB36" i="74" s="1"/>
  <c r="RB37" i="74" s="1"/>
  <c r="RB38" i="74" s="1"/>
  <c r="RB39" i="74" s="1"/>
  <c r="RB40" i="74" s="1"/>
  <c r="RB41" i="74" s="1"/>
  <c r="RB42" i="74" s="1"/>
  <c r="RB43" i="74" s="1"/>
  <c r="QU6" i="74"/>
  <c r="QU7" i="74" s="1"/>
  <c r="QU8" i="74" s="1"/>
  <c r="QU9" i="74" s="1"/>
  <c r="QU10" i="74" s="1"/>
  <c r="QU11" i="74" s="1"/>
  <c r="QU12" i="74" s="1"/>
  <c r="QU13" i="74" s="1"/>
  <c r="QU14" i="74" s="1"/>
  <c r="QU15" i="74" s="1"/>
  <c r="QU16" i="74" s="1"/>
  <c r="QU17" i="74" s="1"/>
  <c r="QU18" i="74" s="1"/>
  <c r="QU19" i="74" s="1"/>
  <c r="QU20" i="74" s="1"/>
  <c r="QU21" i="74" s="1"/>
  <c r="QU22" i="74" s="1"/>
  <c r="QU23" i="74" s="1"/>
  <c r="QU24" i="74" s="1"/>
  <c r="QU25" i="74" s="1"/>
  <c r="QU26" i="74" s="1"/>
  <c r="QU27" i="74" s="1"/>
  <c r="QU28" i="74" s="1"/>
  <c r="QU29" i="74" s="1"/>
  <c r="QU30" i="74" s="1"/>
  <c r="QU31" i="74" s="1"/>
  <c r="QU32" i="74" s="1"/>
  <c r="QU33" i="74" s="1"/>
  <c r="QU34" i="74" s="1"/>
  <c r="QU35" i="74" s="1"/>
  <c r="QU36" i="74" s="1"/>
  <c r="QU37" i="74" s="1"/>
  <c r="QU38" i="74" s="1"/>
  <c r="QU39" i="74" s="1"/>
  <c r="QU40" i="74" s="1"/>
  <c r="QU41" i="74" s="1"/>
  <c r="QU42" i="74" s="1"/>
  <c r="QU43" i="74" s="1"/>
  <c r="QN6" i="74"/>
  <c r="QN7" i="74" s="1"/>
  <c r="QN8" i="74" s="1"/>
  <c r="QN9" i="74" s="1"/>
  <c r="QN10" i="74" s="1"/>
  <c r="QN11" i="74" s="1"/>
  <c r="QN12" i="74" s="1"/>
  <c r="QN13" i="74" s="1"/>
  <c r="QN14" i="74" s="1"/>
  <c r="QN15" i="74" s="1"/>
  <c r="QN16" i="74" s="1"/>
  <c r="QN17" i="74" s="1"/>
  <c r="QN18" i="74" s="1"/>
  <c r="QN19" i="74" s="1"/>
  <c r="QN20" i="74" s="1"/>
  <c r="QN21" i="74" s="1"/>
  <c r="QN22" i="74" s="1"/>
  <c r="QN23" i="74" s="1"/>
  <c r="QN24" i="74" s="1"/>
  <c r="QN25" i="74" s="1"/>
  <c r="QN26" i="74" s="1"/>
  <c r="QN27" i="74" s="1"/>
  <c r="QN28" i="74" s="1"/>
  <c r="QN29" i="74" s="1"/>
  <c r="QN30" i="74" s="1"/>
  <c r="QN31" i="74" s="1"/>
  <c r="QN32" i="74" s="1"/>
  <c r="QN33" i="74" s="1"/>
  <c r="QN34" i="74" s="1"/>
  <c r="QN35" i="74" s="1"/>
  <c r="QN36" i="74" s="1"/>
  <c r="QN37" i="74" s="1"/>
  <c r="QN38" i="74" s="1"/>
  <c r="QN39" i="74" s="1"/>
  <c r="QN40" i="74" s="1"/>
  <c r="QN41" i="74" s="1"/>
  <c r="QN42" i="74" s="1"/>
  <c r="QN43" i="74" s="1"/>
  <c r="QG6" i="74"/>
  <c r="QG7" i="74" s="1"/>
  <c r="QG8" i="74" s="1"/>
  <c r="QG9" i="74" s="1"/>
  <c r="QG10" i="74" s="1"/>
  <c r="QG11" i="74" s="1"/>
  <c r="QG12" i="74" s="1"/>
  <c r="QG13" i="74" s="1"/>
  <c r="QG14" i="74" s="1"/>
  <c r="QG15" i="74" s="1"/>
  <c r="QG16" i="74" s="1"/>
  <c r="QG17" i="74" s="1"/>
  <c r="QG18" i="74" s="1"/>
  <c r="QG19" i="74" s="1"/>
  <c r="QG20" i="74" s="1"/>
  <c r="QG21" i="74" s="1"/>
  <c r="QG22" i="74" s="1"/>
  <c r="QG23" i="74" s="1"/>
  <c r="QG24" i="74" s="1"/>
  <c r="QG25" i="74" s="1"/>
  <c r="QG26" i="74" s="1"/>
  <c r="QG27" i="74" s="1"/>
  <c r="QG28" i="74" s="1"/>
  <c r="QG29" i="74" s="1"/>
  <c r="QG30" i="74" s="1"/>
  <c r="QG31" i="74" s="1"/>
  <c r="QG32" i="74" s="1"/>
  <c r="QG33" i="74" s="1"/>
  <c r="QG34" i="74" s="1"/>
  <c r="QG35" i="74" s="1"/>
  <c r="QG36" i="74" s="1"/>
  <c r="QG37" i="74" s="1"/>
  <c r="QG38" i="74" s="1"/>
  <c r="QG39" i="74" s="1"/>
  <c r="QG40" i="74" s="1"/>
  <c r="QG41" i="74" s="1"/>
  <c r="QG42" i="74" s="1"/>
  <c r="QG43" i="74" s="1"/>
  <c r="PZ6" i="74"/>
  <c r="PZ7" i="74" s="1"/>
  <c r="PZ8" i="74" s="1"/>
  <c r="PZ9" i="74" s="1"/>
  <c r="PZ10" i="74" s="1"/>
  <c r="PZ11" i="74" s="1"/>
  <c r="PZ12" i="74" s="1"/>
  <c r="PZ13" i="74" s="1"/>
  <c r="PZ14" i="74" s="1"/>
  <c r="PZ15" i="74" s="1"/>
  <c r="PZ16" i="74" s="1"/>
  <c r="PZ17" i="74" s="1"/>
  <c r="PZ18" i="74" s="1"/>
  <c r="PZ19" i="74" s="1"/>
  <c r="PZ20" i="74" s="1"/>
  <c r="PZ21" i="74" s="1"/>
  <c r="PZ22" i="74" s="1"/>
  <c r="PZ23" i="74" s="1"/>
  <c r="PZ24" i="74" s="1"/>
  <c r="PZ25" i="74" s="1"/>
  <c r="PZ26" i="74" s="1"/>
  <c r="PZ27" i="74" s="1"/>
  <c r="PZ28" i="74" s="1"/>
  <c r="PZ29" i="74" s="1"/>
  <c r="PZ30" i="74" s="1"/>
  <c r="PZ31" i="74" s="1"/>
  <c r="PZ32" i="74" s="1"/>
  <c r="PZ33" i="74" s="1"/>
  <c r="PZ34" i="74" s="1"/>
  <c r="PZ35" i="74" s="1"/>
  <c r="PZ36" i="74" s="1"/>
  <c r="PZ37" i="74" s="1"/>
  <c r="PZ38" i="74" s="1"/>
  <c r="PZ39" i="74" s="1"/>
  <c r="PZ40" i="74" s="1"/>
  <c r="PZ41" i="74" s="1"/>
  <c r="PZ42" i="74" s="1"/>
  <c r="PZ43" i="74" s="1"/>
  <c r="PS6" i="74"/>
  <c r="PS7" i="74" s="1"/>
  <c r="PS8" i="74" s="1"/>
  <c r="PS9" i="74" s="1"/>
  <c r="PS10" i="74" s="1"/>
  <c r="PS11" i="74" s="1"/>
  <c r="PS12" i="74" s="1"/>
  <c r="PS13" i="74" s="1"/>
  <c r="PS14" i="74" s="1"/>
  <c r="PS15" i="74" s="1"/>
  <c r="PS16" i="74" s="1"/>
  <c r="PS17" i="74" s="1"/>
  <c r="PS18" i="74" s="1"/>
  <c r="PS19" i="74" s="1"/>
  <c r="PS20" i="74" s="1"/>
  <c r="PS21" i="74" s="1"/>
  <c r="PS22" i="74" s="1"/>
  <c r="PS23" i="74" s="1"/>
  <c r="PS24" i="74" s="1"/>
  <c r="PS25" i="74" s="1"/>
  <c r="PS26" i="74" s="1"/>
  <c r="PS27" i="74" s="1"/>
  <c r="PS28" i="74" s="1"/>
  <c r="PS29" i="74" s="1"/>
  <c r="PS30" i="74" s="1"/>
  <c r="PS31" i="74" s="1"/>
  <c r="PS32" i="74" s="1"/>
  <c r="PS33" i="74" s="1"/>
  <c r="PS34" i="74" s="1"/>
  <c r="PS35" i="74" s="1"/>
  <c r="PS36" i="74" s="1"/>
  <c r="PS37" i="74" s="1"/>
  <c r="PS38" i="74" s="1"/>
  <c r="PS39" i="74" s="1"/>
  <c r="PS40" i="74" s="1"/>
  <c r="PS41" i="74" s="1"/>
  <c r="PS42" i="74" s="1"/>
  <c r="PS43" i="74" s="1"/>
  <c r="PL6" i="74"/>
  <c r="PL7" i="74" s="1"/>
  <c r="PL8" i="74" s="1"/>
  <c r="PL9" i="74" s="1"/>
  <c r="PL10" i="74" s="1"/>
  <c r="PL11" i="74" s="1"/>
  <c r="PL12" i="74" s="1"/>
  <c r="PL13" i="74" s="1"/>
  <c r="PL14" i="74" s="1"/>
  <c r="PL15" i="74" s="1"/>
  <c r="PL16" i="74" s="1"/>
  <c r="PL17" i="74" s="1"/>
  <c r="PL18" i="74" s="1"/>
  <c r="PL19" i="74" s="1"/>
  <c r="PL20" i="74" s="1"/>
  <c r="PL21" i="74" s="1"/>
  <c r="PL22" i="74" s="1"/>
  <c r="PL23" i="74" s="1"/>
  <c r="PL24" i="74" s="1"/>
  <c r="PL25" i="74" s="1"/>
  <c r="PL26" i="74" s="1"/>
  <c r="PL27" i="74" s="1"/>
  <c r="PL28" i="74" s="1"/>
  <c r="PL29" i="74" s="1"/>
  <c r="PL30" i="74" s="1"/>
  <c r="PL31" i="74" s="1"/>
  <c r="PL32" i="74" s="1"/>
  <c r="PL33" i="74" s="1"/>
  <c r="PL34" i="74" s="1"/>
  <c r="PL35" i="74" s="1"/>
  <c r="PL36" i="74" s="1"/>
  <c r="PL37" i="74" s="1"/>
  <c r="PL38" i="74" s="1"/>
  <c r="PL39" i="74" s="1"/>
  <c r="PL40" i="74" s="1"/>
  <c r="PL41" i="74" s="1"/>
  <c r="PL42" i="74" s="1"/>
  <c r="PL43" i="74" s="1"/>
  <c r="PE6" i="74"/>
  <c r="PE7" i="74" s="1"/>
  <c r="PE8" i="74" s="1"/>
  <c r="PE9" i="74" s="1"/>
  <c r="PE10" i="74" s="1"/>
  <c r="PE11" i="74" s="1"/>
  <c r="PE12" i="74" s="1"/>
  <c r="PE13" i="74" s="1"/>
  <c r="PE14" i="74" s="1"/>
  <c r="PE15" i="74" s="1"/>
  <c r="PE16" i="74" s="1"/>
  <c r="PE17" i="74" s="1"/>
  <c r="PE18" i="74" s="1"/>
  <c r="PE19" i="74" s="1"/>
  <c r="PE20" i="74" s="1"/>
  <c r="PE21" i="74" s="1"/>
  <c r="PE22" i="74" s="1"/>
  <c r="PE23" i="74" s="1"/>
  <c r="PE24" i="74" s="1"/>
  <c r="PE25" i="74" s="1"/>
  <c r="PE26" i="74" s="1"/>
  <c r="PE27" i="74" s="1"/>
  <c r="PE28" i="74" s="1"/>
  <c r="PE29" i="74" s="1"/>
  <c r="PE30" i="74" s="1"/>
  <c r="PE31" i="74" s="1"/>
  <c r="PE32" i="74" s="1"/>
  <c r="PE33" i="74" s="1"/>
  <c r="PE34" i="74" s="1"/>
  <c r="PE35" i="74" s="1"/>
  <c r="PE36" i="74" s="1"/>
  <c r="PE37" i="74" s="1"/>
  <c r="PE38" i="74" s="1"/>
  <c r="PE39" i="74" s="1"/>
  <c r="PE40" i="74" s="1"/>
  <c r="PE41" i="74" s="1"/>
  <c r="PE42" i="74" s="1"/>
  <c r="PE43" i="74" s="1"/>
  <c r="OX6" i="74"/>
  <c r="OX7" i="74" s="1"/>
  <c r="OX8" i="74" s="1"/>
  <c r="OX9" i="74" s="1"/>
  <c r="OX10" i="74" s="1"/>
  <c r="OX11" i="74" s="1"/>
  <c r="OX12" i="74" s="1"/>
  <c r="OX13" i="74" s="1"/>
  <c r="OX14" i="74" s="1"/>
  <c r="OX15" i="74" s="1"/>
  <c r="OX16" i="74" s="1"/>
  <c r="OX17" i="74" s="1"/>
  <c r="OX18" i="74" s="1"/>
  <c r="OX19" i="74" s="1"/>
  <c r="OX20" i="74" s="1"/>
  <c r="OX21" i="74" s="1"/>
  <c r="OX22" i="74" s="1"/>
  <c r="OX23" i="74" s="1"/>
  <c r="OX24" i="74" s="1"/>
  <c r="OX25" i="74" s="1"/>
  <c r="OX26" i="74" s="1"/>
  <c r="OX27" i="74" s="1"/>
  <c r="OX28" i="74" s="1"/>
  <c r="OX29" i="74" s="1"/>
  <c r="OX30" i="74" s="1"/>
  <c r="OX31" i="74" s="1"/>
  <c r="OX32" i="74" s="1"/>
  <c r="OX33" i="74" s="1"/>
  <c r="OX34" i="74" s="1"/>
  <c r="OX35" i="74" s="1"/>
  <c r="OX36" i="74" s="1"/>
  <c r="OX37" i="74" s="1"/>
  <c r="OX38" i="74" s="1"/>
  <c r="OX39" i="74" s="1"/>
  <c r="OX40" i="74" s="1"/>
  <c r="OX41" i="74" s="1"/>
  <c r="OX42" i="74" s="1"/>
  <c r="OX43" i="74" s="1"/>
  <c r="OQ6" i="74"/>
  <c r="OQ7" i="74" s="1"/>
  <c r="OQ8" i="74" s="1"/>
  <c r="OQ9" i="74" s="1"/>
  <c r="OQ10" i="74" s="1"/>
  <c r="OQ11" i="74" s="1"/>
  <c r="OQ12" i="74" s="1"/>
  <c r="OQ13" i="74" s="1"/>
  <c r="OQ14" i="74" s="1"/>
  <c r="OQ15" i="74" s="1"/>
  <c r="OQ16" i="74" s="1"/>
  <c r="OQ17" i="74" s="1"/>
  <c r="OQ18" i="74" s="1"/>
  <c r="OQ19" i="74" s="1"/>
  <c r="OQ20" i="74" s="1"/>
  <c r="OQ21" i="74" s="1"/>
  <c r="OQ22" i="74" s="1"/>
  <c r="OQ23" i="74" s="1"/>
  <c r="OQ24" i="74" s="1"/>
  <c r="OQ25" i="74" s="1"/>
  <c r="OQ26" i="74" s="1"/>
  <c r="OQ27" i="74" s="1"/>
  <c r="OQ28" i="74" s="1"/>
  <c r="OQ29" i="74" s="1"/>
  <c r="OQ30" i="74" s="1"/>
  <c r="OQ31" i="74" s="1"/>
  <c r="OQ32" i="74" s="1"/>
  <c r="OQ33" i="74" s="1"/>
  <c r="OQ34" i="74" s="1"/>
  <c r="OQ35" i="74" s="1"/>
  <c r="OQ36" i="74" s="1"/>
  <c r="OQ37" i="74" s="1"/>
  <c r="OQ38" i="74" s="1"/>
  <c r="OQ39" i="74" s="1"/>
  <c r="OQ40" i="74" s="1"/>
  <c r="OQ41" i="74" s="1"/>
  <c r="OQ42" i="74" s="1"/>
  <c r="OQ43" i="74" s="1"/>
  <c r="OJ6" i="74"/>
  <c r="OJ7" i="74" s="1"/>
  <c r="OJ8" i="74" s="1"/>
  <c r="OJ9" i="74" s="1"/>
  <c r="OJ10" i="74" s="1"/>
  <c r="OJ11" i="74" s="1"/>
  <c r="OJ12" i="74" s="1"/>
  <c r="OJ13" i="74" s="1"/>
  <c r="OJ14" i="74" s="1"/>
  <c r="OJ15" i="74" s="1"/>
  <c r="OJ16" i="74" s="1"/>
  <c r="OJ17" i="74" s="1"/>
  <c r="OJ18" i="74" s="1"/>
  <c r="OJ19" i="74" s="1"/>
  <c r="OJ20" i="74" s="1"/>
  <c r="OJ21" i="74" s="1"/>
  <c r="OJ22" i="74" s="1"/>
  <c r="OJ23" i="74" s="1"/>
  <c r="OJ24" i="74" s="1"/>
  <c r="OJ25" i="74" s="1"/>
  <c r="OJ26" i="74" s="1"/>
  <c r="OJ27" i="74" s="1"/>
  <c r="OJ28" i="74" s="1"/>
  <c r="OJ29" i="74" s="1"/>
  <c r="OJ30" i="74" s="1"/>
  <c r="OJ31" i="74" s="1"/>
  <c r="OJ32" i="74" s="1"/>
  <c r="OJ33" i="74" s="1"/>
  <c r="OJ34" i="74" s="1"/>
  <c r="OJ35" i="74" s="1"/>
  <c r="OJ36" i="74" s="1"/>
  <c r="OJ37" i="74" s="1"/>
  <c r="OJ38" i="74" s="1"/>
  <c r="OJ39" i="74" s="1"/>
  <c r="OJ40" i="74" s="1"/>
  <c r="OJ41" i="74" s="1"/>
  <c r="OJ42" i="74" s="1"/>
  <c r="OJ43" i="74" s="1"/>
  <c r="OC6" i="74"/>
  <c r="OC7" i="74" s="1"/>
  <c r="OC8" i="74" s="1"/>
  <c r="OC9" i="74" s="1"/>
  <c r="OC10" i="74" s="1"/>
  <c r="OC11" i="74" s="1"/>
  <c r="OC12" i="74" s="1"/>
  <c r="OC13" i="74" s="1"/>
  <c r="OC14" i="74" s="1"/>
  <c r="OC15" i="74" s="1"/>
  <c r="OC16" i="74" s="1"/>
  <c r="OC17" i="74" s="1"/>
  <c r="OC18" i="74" s="1"/>
  <c r="OC19" i="74" s="1"/>
  <c r="OC20" i="74" s="1"/>
  <c r="OC21" i="74" s="1"/>
  <c r="OC22" i="74" s="1"/>
  <c r="OC23" i="74" s="1"/>
  <c r="OC24" i="74" s="1"/>
  <c r="OC25" i="74" s="1"/>
  <c r="OC26" i="74" s="1"/>
  <c r="OC27" i="74" s="1"/>
  <c r="OC28" i="74" s="1"/>
  <c r="OC29" i="74" s="1"/>
  <c r="OC30" i="74" s="1"/>
  <c r="OC31" i="74" s="1"/>
  <c r="OC32" i="74" s="1"/>
  <c r="OC33" i="74" s="1"/>
  <c r="OC34" i="74" s="1"/>
  <c r="OC35" i="74" s="1"/>
  <c r="OC36" i="74" s="1"/>
  <c r="OC37" i="74" s="1"/>
  <c r="OC38" i="74" s="1"/>
  <c r="OC39" i="74" s="1"/>
  <c r="OC40" i="74" s="1"/>
  <c r="OC41" i="74" s="1"/>
  <c r="OC42" i="74" s="1"/>
  <c r="OC43" i="74" s="1"/>
  <c r="NV6" i="74"/>
  <c r="NV7" i="74" s="1"/>
  <c r="NV8" i="74" s="1"/>
  <c r="NV9" i="74" s="1"/>
  <c r="NV10" i="74" s="1"/>
  <c r="NV11" i="74" s="1"/>
  <c r="NV12" i="74" s="1"/>
  <c r="NV13" i="74" s="1"/>
  <c r="NV14" i="74" s="1"/>
  <c r="NV15" i="74" s="1"/>
  <c r="NV16" i="74" s="1"/>
  <c r="NV17" i="74" s="1"/>
  <c r="NV18" i="74" s="1"/>
  <c r="NV19" i="74" s="1"/>
  <c r="NV20" i="74" s="1"/>
  <c r="NV21" i="74" s="1"/>
  <c r="NV22" i="74" s="1"/>
  <c r="NV23" i="74" s="1"/>
  <c r="NV24" i="74" s="1"/>
  <c r="NV25" i="74" s="1"/>
  <c r="NV26" i="74" s="1"/>
  <c r="NV27" i="74" s="1"/>
  <c r="NV28" i="74" s="1"/>
  <c r="NV29" i="74" s="1"/>
  <c r="NV30" i="74" s="1"/>
  <c r="NV31" i="74" s="1"/>
  <c r="NV32" i="74" s="1"/>
  <c r="NV33" i="74" s="1"/>
  <c r="NV34" i="74" s="1"/>
  <c r="NV35" i="74" s="1"/>
  <c r="NV36" i="74" s="1"/>
  <c r="NV37" i="74" s="1"/>
  <c r="NV38" i="74" s="1"/>
  <c r="NV39" i="74" s="1"/>
  <c r="NV40" i="74" s="1"/>
  <c r="NV41" i="74" s="1"/>
  <c r="NV42" i="74" s="1"/>
  <c r="NV43" i="74" s="1"/>
  <c r="NO6" i="74"/>
  <c r="NO7" i="74" s="1"/>
  <c r="NO8" i="74" s="1"/>
  <c r="NO9" i="74" s="1"/>
  <c r="NO10" i="74" s="1"/>
  <c r="NO11" i="74" s="1"/>
  <c r="NO12" i="74" s="1"/>
  <c r="NO13" i="74" s="1"/>
  <c r="NO14" i="74" s="1"/>
  <c r="NO15" i="74" s="1"/>
  <c r="NO16" i="74" s="1"/>
  <c r="NO17" i="74" s="1"/>
  <c r="NO18" i="74" s="1"/>
  <c r="NO19" i="74" s="1"/>
  <c r="NO20" i="74" s="1"/>
  <c r="NO21" i="74" s="1"/>
  <c r="NO22" i="74" s="1"/>
  <c r="NO23" i="74" s="1"/>
  <c r="NO24" i="74" s="1"/>
  <c r="NO25" i="74" s="1"/>
  <c r="NO26" i="74" s="1"/>
  <c r="NO27" i="74" s="1"/>
  <c r="NO28" i="74" s="1"/>
  <c r="NO29" i="74" s="1"/>
  <c r="NO30" i="74" s="1"/>
  <c r="NO31" i="74" s="1"/>
  <c r="NO32" i="74" s="1"/>
  <c r="NO33" i="74" s="1"/>
  <c r="NO34" i="74" s="1"/>
  <c r="NO35" i="74" s="1"/>
  <c r="NO36" i="74" s="1"/>
  <c r="NO37" i="74" s="1"/>
  <c r="NO38" i="74" s="1"/>
  <c r="NO39" i="74" s="1"/>
  <c r="NO40" i="74" s="1"/>
  <c r="NO41" i="74" s="1"/>
  <c r="NO42" i="74" s="1"/>
  <c r="NO43" i="74" s="1"/>
  <c r="NH6" i="74"/>
  <c r="NH7" i="74" s="1"/>
  <c r="NH8" i="74" s="1"/>
  <c r="NH9" i="74" s="1"/>
  <c r="NH10" i="74" s="1"/>
  <c r="NH11" i="74" s="1"/>
  <c r="NH12" i="74" s="1"/>
  <c r="NH13" i="74" s="1"/>
  <c r="NH14" i="74" s="1"/>
  <c r="NH15" i="74" s="1"/>
  <c r="NH16" i="74" s="1"/>
  <c r="NH17" i="74" s="1"/>
  <c r="NH18" i="74" s="1"/>
  <c r="NH19" i="74" s="1"/>
  <c r="NH20" i="74" s="1"/>
  <c r="NH21" i="74" s="1"/>
  <c r="NH22" i="74" s="1"/>
  <c r="NH23" i="74" s="1"/>
  <c r="NH24" i="74" s="1"/>
  <c r="NH25" i="74" s="1"/>
  <c r="NH26" i="74" s="1"/>
  <c r="NH27" i="74" s="1"/>
  <c r="NH28" i="74" s="1"/>
  <c r="NH29" i="74" s="1"/>
  <c r="NH30" i="74" s="1"/>
  <c r="NH31" i="74" s="1"/>
  <c r="NH32" i="74" s="1"/>
  <c r="NH33" i="74" s="1"/>
  <c r="NH34" i="74" s="1"/>
  <c r="NH35" i="74" s="1"/>
  <c r="NH36" i="74" s="1"/>
  <c r="NH37" i="74" s="1"/>
  <c r="NH38" i="74" s="1"/>
  <c r="NH39" i="74" s="1"/>
  <c r="NH40" i="74" s="1"/>
  <c r="NH41" i="74" s="1"/>
  <c r="NH42" i="74" s="1"/>
  <c r="NH43" i="74" s="1"/>
  <c r="NA6" i="74"/>
  <c r="NA7" i="74" s="1"/>
  <c r="NA8" i="74" s="1"/>
  <c r="NA9" i="74" s="1"/>
  <c r="NA10" i="74" s="1"/>
  <c r="NA11" i="74" s="1"/>
  <c r="NA12" i="74" s="1"/>
  <c r="NA13" i="74" s="1"/>
  <c r="NA14" i="74" s="1"/>
  <c r="NA15" i="74" s="1"/>
  <c r="NA16" i="74" s="1"/>
  <c r="NA17" i="74" s="1"/>
  <c r="NA18" i="74" s="1"/>
  <c r="NA19" i="74" s="1"/>
  <c r="NA20" i="74" s="1"/>
  <c r="NA21" i="74" s="1"/>
  <c r="NA22" i="74" s="1"/>
  <c r="NA23" i="74" s="1"/>
  <c r="NA24" i="74" s="1"/>
  <c r="NA25" i="74" s="1"/>
  <c r="NA26" i="74" s="1"/>
  <c r="NA27" i="74" s="1"/>
  <c r="NA28" i="74" s="1"/>
  <c r="NA29" i="74" s="1"/>
  <c r="NA30" i="74" s="1"/>
  <c r="NA31" i="74" s="1"/>
  <c r="NA32" i="74" s="1"/>
  <c r="NA33" i="74" s="1"/>
  <c r="NA34" i="74" s="1"/>
  <c r="NA35" i="74" s="1"/>
  <c r="NA36" i="74" s="1"/>
  <c r="NA37" i="74" s="1"/>
  <c r="NA38" i="74" s="1"/>
  <c r="NA39" i="74" s="1"/>
  <c r="NA40" i="74" s="1"/>
  <c r="NA41" i="74" s="1"/>
  <c r="NA42" i="74" s="1"/>
  <c r="NA43" i="74" s="1"/>
  <c r="MT6" i="74"/>
  <c r="MT7" i="74" s="1"/>
  <c r="MT8" i="74" s="1"/>
  <c r="MT9" i="74" s="1"/>
  <c r="MT10" i="74" s="1"/>
  <c r="MT11" i="74" s="1"/>
  <c r="MT12" i="74" s="1"/>
  <c r="MT13" i="74" s="1"/>
  <c r="MT14" i="74" s="1"/>
  <c r="MT15" i="74" s="1"/>
  <c r="MT16" i="74" s="1"/>
  <c r="MT17" i="74" s="1"/>
  <c r="MT18" i="74" s="1"/>
  <c r="MT19" i="74" s="1"/>
  <c r="MT20" i="74" s="1"/>
  <c r="MT21" i="74" s="1"/>
  <c r="MT22" i="74" s="1"/>
  <c r="MT23" i="74" s="1"/>
  <c r="MT24" i="74" s="1"/>
  <c r="MT25" i="74" s="1"/>
  <c r="MT26" i="74" s="1"/>
  <c r="MT27" i="74" s="1"/>
  <c r="MT28" i="74" s="1"/>
  <c r="MT29" i="74" s="1"/>
  <c r="MT30" i="74" s="1"/>
  <c r="MT31" i="74" s="1"/>
  <c r="MT32" i="74" s="1"/>
  <c r="MT33" i="74" s="1"/>
  <c r="MT34" i="74" s="1"/>
  <c r="MT35" i="74" s="1"/>
  <c r="MT36" i="74" s="1"/>
  <c r="MT37" i="74" s="1"/>
  <c r="MT38" i="74" s="1"/>
  <c r="MT39" i="74" s="1"/>
  <c r="MT40" i="74" s="1"/>
  <c r="MT41" i="74" s="1"/>
  <c r="MT42" i="74" s="1"/>
  <c r="MT43" i="74" s="1"/>
  <c r="MM6" i="74"/>
  <c r="MM7" i="74" s="1"/>
  <c r="MM8" i="74" s="1"/>
  <c r="MM9" i="74" s="1"/>
  <c r="MM10" i="74" s="1"/>
  <c r="MM11" i="74" s="1"/>
  <c r="MM12" i="74" s="1"/>
  <c r="MM13" i="74" s="1"/>
  <c r="MM14" i="74" s="1"/>
  <c r="MM15" i="74" s="1"/>
  <c r="MM16" i="74" s="1"/>
  <c r="MM17" i="74" s="1"/>
  <c r="MM18" i="74" s="1"/>
  <c r="MM19" i="74" s="1"/>
  <c r="MM20" i="74" s="1"/>
  <c r="MM21" i="74" s="1"/>
  <c r="MM22" i="74" s="1"/>
  <c r="MM23" i="74" s="1"/>
  <c r="MM24" i="74" s="1"/>
  <c r="MM25" i="74" s="1"/>
  <c r="MM26" i="74" s="1"/>
  <c r="MM27" i="74" s="1"/>
  <c r="MM28" i="74" s="1"/>
  <c r="MM29" i="74" s="1"/>
  <c r="MM30" i="74" s="1"/>
  <c r="MM31" i="74" s="1"/>
  <c r="MM32" i="74" s="1"/>
  <c r="MM33" i="74" s="1"/>
  <c r="MM34" i="74" s="1"/>
  <c r="MM35" i="74" s="1"/>
  <c r="MM36" i="74" s="1"/>
  <c r="MM37" i="74" s="1"/>
  <c r="MM38" i="74" s="1"/>
  <c r="MM39" i="74" s="1"/>
  <c r="MM40" i="74" s="1"/>
  <c r="MM41" i="74" s="1"/>
  <c r="MM42" i="74" s="1"/>
  <c r="MM43" i="74" s="1"/>
  <c r="MF6" i="74"/>
  <c r="MF7" i="74" s="1"/>
  <c r="MF8" i="74" s="1"/>
  <c r="MF9" i="74" s="1"/>
  <c r="MF10" i="74" s="1"/>
  <c r="MF11" i="74" s="1"/>
  <c r="MF12" i="74" s="1"/>
  <c r="MF13" i="74" s="1"/>
  <c r="MF14" i="74" s="1"/>
  <c r="MF15" i="74" s="1"/>
  <c r="MF16" i="74" s="1"/>
  <c r="MF17" i="74" s="1"/>
  <c r="MF18" i="74" s="1"/>
  <c r="MF19" i="74" s="1"/>
  <c r="MF20" i="74" s="1"/>
  <c r="MF21" i="74" s="1"/>
  <c r="MF22" i="74" s="1"/>
  <c r="MF23" i="74" s="1"/>
  <c r="MF24" i="74" s="1"/>
  <c r="MF25" i="74" s="1"/>
  <c r="MF26" i="74" s="1"/>
  <c r="MF27" i="74" s="1"/>
  <c r="MF28" i="74" s="1"/>
  <c r="MF29" i="74" s="1"/>
  <c r="MF30" i="74" s="1"/>
  <c r="MF31" i="74" s="1"/>
  <c r="MF32" i="74" s="1"/>
  <c r="MF33" i="74" s="1"/>
  <c r="MF34" i="74" s="1"/>
  <c r="MF35" i="74" s="1"/>
  <c r="MF36" i="74" s="1"/>
  <c r="MF37" i="74" s="1"/>
  <c r="MF38" i="74" s="1"/>
  <c r="MF39" i="74" s="1"/>
  <c r="MF40" i="74" s="1"/>
  <c r="MF41" i="74" s="1"/>
  <c r="MF42" i="74" s="1"/>
  <c r="MF43" i="74" s="1"/>
  <c r="LY6" i="74"/>
  <c r="LY7" i="74" s="1"/>
  <c r="LY8" i="74" s="1"/>
  <c r="LY9" i="74" s="1"/>
  <c r="LY10" i="74" s="1"/>
  <c r="LY11" i="74" s="1"/>
  <c r="LY12" i="74" s="1"/>
  <c r="LY13" i="74" s="1"/>
  <c r="LY14" i="74" s="1"/>
  <c r="LY15" i="74" s="1"/>
  <c r="LY16" i="74" s="1"/>
  <c r="LY17" i="74" s="1"/>
  <c r="LY18" i="74" s="1"/>
  <c r="LY19" i="74" s="1"/>
  <c r="LY20" i="74" s="1"/>
  <c r="LY21" i="74" s="1"/>
  <c r="LY22" i="74" s="1"/>
  <c r="LY23" i="74" s="1"/>
  <c r="LY24" i="74" s="1"/>
  <c r="LY25" i="74" s="1"/>
  <c r="LY26" i="74" s="1"/>
  <c r="LY27" i="74" s="1"/>
  <c r="LY28" i="74" s="1"/>
  <c r="LY29" i="74" s="1"/>
  <c r="LY30" i="74" s="1"/>
  <c r="LY31" i="74" s="1"/>
  <c r="LY32" i="74" s="1"/>
  <c r="LY33" i="74" s="1"/>
  <c r="LY34" i="74" s="1"/>
  <c r="LY35" i="74" s="1"/>
  <c r="LY36" i="74" s="1"/>
  <c r="LY37" i="74" s="1"/>
  <c r="LY38" i="74" s="1"/>
  <c r="LY39" i="74" s="1"/>
  <c r="LY40" i="74" s="1"/>
  <c r="LY41" i="74" s="1"/>
  <c r="LY42" i="74" s="1"/>
  <c r="LY43" i="74" s="1"/>
  <c r="LR6" i="74"/>
  <c r="LR7" i="74" s="1"/>
  <c r="LR8" i="74" s="1"/>
  <c r="LR9" i="74" s="1"/>
  <c r="LR10" i="74" s="1"/>
  <c r="LR11" i="74" s="1"/>
  <c r="LR12" i="74" s="1"/>
  <c r="LR13" i="74" s="1"/>
  <c r="LR14" i="74" s="1"/>
  <c r="LR15" i="74" s="1"/>
  <c r="LR16" i="74" s="1"/>
  <c r="LR17" i="74" s="1"/>
  <c r="LR18" i="74" s="1"/>
  <c r="LR19" i="74" s="1"/>
  <c r="LR20" i="74" s="1"/>
  <c r="LR21" i="74" s="1"/>
  <c r="LR22" i="74" s="1"/>
  <c r="LR23" i="74" s="1"/>
  <c r="LR24" i="74" s="1"/>
  <c r="LR25" i="74" s="1"/>
  <c r="LR26" i="74" s="1"/>
  <c r="LR27" i="74" s="1"/>
  <c r="LR28" i="74" s="1"/>
  <c r="LR29" i="74" s="1"/>
  <c r="LR30" i="74" s="1"/>
  <c r="LR31" i="74" s="1"/>
  <c r="LR32" i="74" s="1"/>
  <c r="LR33" i="74" s="1"/>
  <c r="LR34" i="74" s="1"/>
  <c r="LR35" i="74" s="1"/>
  <c r="LR36" i="74" s="1"/>
  <c r="LR37" i="74" s="1"/>
  <c r="LR38" i="74" s="1"/>
  <c r="LR39" i="74" s="1"/>
  <c r="LR40" i="74" s="1"/>
  <c r="LR41" i="74" s="1"/>
  <c r="LR42" i="74" s="1"/>
  <c r="LR43" i="74" s="1"/>
  <c r="LK6" i="74"/>
  <c r="LK7" i="74" s="1"/>
  <c r="LK8" i="74" s="1"/>
  <c r="LK9" i="74" s="1"/>
  <c r="LK10" i="74" s="1"/>
  <c r="LK11" i="74" s="1"/>
  <c r="LK12" i="74" s="1"/>
  <c r="LK13" i="74" s="1"/>
  <c r="LK14" i="74" s="1"/>
  <c r="LK15" i="74" s="1"/>
  <c r="LK16" i="74" s="1"/>
  <c r="LK17" i="74" s="1"/>
  <c r="LK18" i="74" s="1"/>
  <c r="LK19" i="74" s="1"/>
  <c r="LK20" i="74" s="1"/>
  <c r="LK21" i="74" s="1"/>
  <c r="LK22" i="74" s="1"/>
  <c r="LK23" i="74" s="1"/>
  <c r="LK24" i="74" s="1"/>
  <c r="LK25" i="74" s="1"/>
  <c r="LK26" i="74" s="1"/>
  <c r="LK27" i="74" s="1"/>
  <c r="LK28" i="74" s="1"/>
  <c r="LK29" i="74" s="1"/>
  <c r="LK30" i="74" s="1"/>
  <c r="LK31" i="74" s="1"/>
  <c r="LK32" i="74" s="1"/>
  <c r="LK33" i="74" s="1"/>
  <c r="LK34" i="74" s="1"/>
  <c r="LK35" i="74" s="1"/>
  <c r="LK36" i="74" s="1"/>
  <c r="LK37" i="74" s="1"/>
  <c r="LK38" i="74" s="1"/>
  <c r="LK39" i="74" s="1"/>
  <c r="LK40" i="74" s="1"/>
  <c r="LK41" i="74" s="1"/>
  <c r="LK42" i="74" s="1"/>
  <c r="LK43" i="74" s="1"/>
  <c r="LD6" i="74"/>
  <c r="LD7" i="74" s="1"/>
  <c r="LD8" i="74" s="1"/>
  <c r="LD9" i="74" s="1"/>
  <c r="LD10" i="74" s="1"/>
  <c r="LD11" i="74" s="1"/>
  <c r="LD12" i="74" s="1"/>
  <c r="LD13" i="74" s="1"/>
  <c r="LD14" i="74" s="1"/>
  <c r="LD15" i="74" s="1"/>
  <c r="LD16" i="74" s="1"/>
  <c r="LD17" i="74" s="1"/>
  <c r="LD18" i="74" s="1"/>
  <c r="LD19" i="74" s="1"/>
  <c r="LD20" i="74" s="1"/>
  <c r="LD21" i="74" s="1"/>
  <c r="LD22" i="74" s="1"/>
  <c r="LD23" i="74" s="1"/>
  <c r="LD24" i="74" s="1"/>
  <c r="LD25" i="74" s="1"/>
  <c r="LD26" i="74" s="1"/>
  <c r="LD27" i="74" s="1"/>
  <c r="LD28" i="74" s="1"/>
  <c r="LD29" i="74" s="1"/>
  <c r="LD30" i="74" s="1"/>
  <c r="LD31" i="74" s="1"/>
  <c r="LD32" i="74" s="1"/>
  <c r="LD33" i="74" s="1"/>
  <c r="LD34" i="74" s="1"/>
  <c r="LD35" i="74" s="1"/>
  <c r="LD36" i="74" s="1"/>
  <c r="LD37" i="74" s="1"/>
  <c r="LD38" i="74" s="1"/>
  <c r="LD39" i="74" s="1"/>
  <c r="LD40" i="74" s="1"/>
  <c r="LD41" i="74" s="1"/>
  <c r="LD42" i="74" s="1"/>
  <c r="LD43" i="74" s="1"/>
  <c r="KW6" i="74"/>
  <c r="KW7" i="74" s="1"/>
  <c r="KW8" i="74" s="1"/>
  <c r="KW9" i="74" s="1"/>
  <c r="KW10" i="74" s="1"/>
  <c r="KW11" i="74" s="1"/>
  <c r="KW12" i="74" s="1"/>
  <c r="KW13" i="74" s="1"/>
  <c r="KW14" i="74" s="1"/>
  <c r="KW15" i="74" s="1"/>
  <c r="KW16" i="74" s="1"/>
  <c r="KW17" i="74" s="1"/>
  <c r="KW18" i="74" s="1"/>
  <c r="KW19" i="74" s="1"/>
  <c r="KW20" i="74" s="1"/>
  <c r="KW21" i="74" s="1"/>
  <c r="KW22" i="74" s="1"/>
  <c r="KW23" i="74" s="1"/>
  <c r="KW24" i="74" s="1"/>
  <c r="KW25" i="74" s="1"/>
  <c r="KW26" i="74" s="1"/>
  <c r="KW27" i="74" s="1"/>
  <c r="KW28" i="74" s="1"/>
  <c r="KW29" i="74" s="1"/>
  <c r="KW30" i="74" s="1"/>
  <c r="KW31" i="74" s="1"/>
  <c r="KW32" i="74" s="1"/>
  <c r="KW33" i="74" s="1"/>
  <c r="KW34" i="74" s="1"/>
  <c r="KW35" i="74" s="1"/>
  <c r="KW36" i="74" s="1"/>
  <c r="KW37" i="74" s="1"/>
  <c r="KW38" i="74" s="1"/>
  <c r="KW39" i="74" s="1"/>
  <c r="KW40" i="74" s="1"/>
  <c r="KW41" i="74" s="1"/>
  <c r="KW42" i="74" s="1"/>
  <c r="KW43" i="74" s="1"/>
  <c r="KP6" i="74"/>
  <c r="KP7" i="74" s="1"/>
  <c r="KP8" i="74" s="1"/>
  <c r="KP9" i="74" s="1"/>
  <c r="KP10" i="74" s="1"/>
  <c r="KP11" i="74" s="1"/>
  <c r="KP12" i="74" s="1"/>
  <c r="KP13" i="74" s="1"/>
  <c r="KP14" i="74" s="1"/>
  <c r="KP15" i="74" s="1"/>
  <c r="KP16" i="74" s="1"/>
  <c r="KP17" i="74" s="1"/>
  <c r="KP18" i="74" s="1"/>
  <c r="KP19" i="74" s="1"/>
  <c r="KP20" i="74" s="1"/>
  <c r="KP21" i="74" s="1"/>
  <c r="KP22" i="74" s="1"/>
  <c r="KP23" i="74" s="1"/>
  <c r="KP24" i="74" s="1"/>
  <c r="KP25" i="74" s="1"/>
  <c r="KP26" i="74" s="1"/>
  <c r="KP27" i="74" s="1"/>
  <c r="KP28" i="74" s="1"/>
  <c r="KP29" i="74" s="1"/>
  <c r="KP30" i="74" s="1"/>
  <c r="KP31" i="74" s="1"/>
  <c r="KP32" i="74" s="1"/>
  <c r="KP33" i="74" s="1"/>
  <c r="KP34" i="74" s="1"/>
  <c r="KP35" i="74" s="1"/>
  <c r="KP36" i="74" s="1"/>
  <c r="KP37" i="74" s="1"/>
  <c r="KP38" i="74" s="1"/>
  <c r="KP39" i="74" s="1"/>
  <c r="KP40" i="74" s="1"/>
  <c r="KP41" i="74" s="1"/>
  <c r="KP42" i="74" s="1"/>
  <c r="KP43" i="74" s="1"/>
  <c r="KI6" i="74"/>
  <c r="KI7" i="74" s="1"/>
  <c r="KI8" i="74" s="1"/>
  <c r="KI9" i="74" s="1"/>
  <c r="KI10" i="74" s="1"/>
  <c r="KI11" i="74" s="1"/>
  <c r="KI12" i="74" s="1"/>
  <c r="KI13" i="74" s="1"/>
  <c r="KI14" i="74" s="1"/>
  <c r="KI15" i="74" s="1"/>
  <c r="KI16" i="74" s="1"/>
  <c r="KI17" i="74" s="1"/>
  <c r="KI18" i="74" s="1"/>
  <c r="KI19" i="74" s="1"/>
  <c r="KI20" i="74" s="1"/>
  <c r="KI21" i="74" s="1"/>
  <c r="KI22" i="74" s="1"/>
  <c r="KI23" i="74" s="1"/>
  <c r="KI24" i="74" s="1"/>
  <c r="KI25" i="74" s="1"/>
  <c r="KI26" i="74" s="1"/>
  <c r="KI27" i="74" s="1"/>
  <c r="KI28" i="74" s="1"/>
  <c r="KI29" i="74" s="1"/>
  <c r="KI30" i="74" s="1"/>
  <c r="KI31" i="74" s="1"/>
  <c r="KI32" i="74" s="1"/>
  <c r="KI33" i="74" s="1"/>
  <c r="KI34" i="74" s="1"/>
  <c r="KI35" i="74" s="1"/>
  <c r="KI36" i="74" s="1"/>
  <c r="KI37" i="74" s="1"/>
  <c r="KI38" i="74" s="1"/>
  <c r="KI39" i="74" s="1"/>
  <c r="KI40" i="74" s="1"/>
  <c r="KI41" i="74" s="1"/>
  <c r="KI42" i="74" s="1"/>
  <c r="KI43" i="74" s="1"/>
  <c r="KA6" i="74"/>
  <c r="KA7" i="74" s="1"/>
  <c r="KA8" i="74" s="1"/>
  <c r="KA9" i="74" s="1"/>
  <c r="KA10" i="74" s="1"/>
  <c r="KA11" i="74" s="1"/>
  <c r="KA12" i="74" s="1"/>
  <c r="KA13" i="74" s="1"/>
  <c r="KA14" i="74" s="1"/>
  <c r="KA15" i="74" s="1"/>
  <c r="KA16" i="74" s="1"/>
  <c r="KA17" i="74" s="1"/>
  <c r="KA18" i="74" s="1"/>
  <c r="KA19" i="74" s="1"/>
  <c r="KA20" i="74" s="1"/>
  <c r="KA21" i="74" s="1"/>
  <c r="KA22" i="74" s="1"/>
  <c r="KA23" i="74" s="1"/>
  <c r="KA24" i="74" s="1"/>
  <c r="KA25" i="74" s="1"/>
  <c r="KA26" i="74" s="1"/>
  <c r="KA27" i="74" s="1"/>
  <c r="KA28" i="74" s="1"/>
  <c r="KA29" i="74" s="1"/>
  <c r="KA30" i="74" s="1"/>
  <c r="KA31" i="74" s="1"/>
  <c r="KA32" i="74" s="1"/>
  <c r="KA33" i="74" s="1"/>
  <c r="KA34" i="74" s="1"/>
  <c r="KA35" i="74" s="1"/>
  <c r="KA36" i="74" s="1"/>
  <c r="KA37" i="74" s="1"/>
  <c r="KA38" i="74" s="1"/>
  <c r="KA39" i="74" s="1"/>
  <c r="KA40" i="74" s="1"/>
  <c r="KA41" i="74" s="1"/>
  <c r="KA42" i="74" s="1"/>
  <c r="KA43" i="74" s="1"/>
  <c r="JT6" i="74"/>
  <c r="JT7" i="74" s="1"/>
  <c r="JT8" i="74" s="1"/>
  <c r="JT9" i="74" s="1"/>
  <c r="JT10" i="74" s="1"/>
  <c r="JT11" i="74" s="1"/>
  <c r="JT12" i="74" s="1"/>
  <c r="JT13" i="74" s="1"/>
  <c r="JT14" i="74" s="1"/>
  <c r="JT15" i="74" s="1"/>
  <c r="JT16" i="74" s="1"/>
  <c r="JT17" i="74" s="1"/>
  <c r="JT18" i="74" s="1"/>
  <c r="JT19" i="74" s="1"/>
  <c r="JT20" i="74" s="1"/>
  <c r="JT21" i="74" s="1"/>
  <c r="JT22" i="74" s="1"/>
  <c r="JT23" i="74" s="1"/>
  <c r="JT24" i="74" s="1"/>
  <c r="JT25" i="74" s="1"/>
  <c r="JT26" i="74" s="1"/>
  <c r="JT27" i="74" s="1"/>
  <c r="JT28" i="74" s="1"/>
  <c r="JT29" i="74" s="1"/>
  <c r="JT30" i="74" s="1"/>
  <c r="JT31" i="74" s="1"/>
  <c r="JT32" i="74" s="1"/>
  <c r="JT33" i="74" s="1"/>
  <c r="JT34" i="74" s="1"/>
  <c r="JT35" i="74" s="1"/>
  <c r="JT36" i="74" s="1"/>
  <c r="JT37" i="74" s="1"/>
  <c r="JT38" i="74" s="1"/>
  <c r="JT39" i="74" s="1"/>
  <c r="JT40" i="74" s="1"/>
  <c r="JT41" i="74" s="1"/>
  <c r="JT42" i="74" s="1"/>
  <c r="JT43" i="74" s="1"/>
  <c r="JM6" i="74"/>
  <c r="JM7" i="74" s="1"/>
  <c r="JM8" i="74" s="1"/>
  <c r="JM9" i="74" s="1"/>
  <c r="JM10" i="74" s="1"/>
  <c r="JM11" i="74" s="1"/>
  <c r="JM12" i="74" s="1"/>
  <c r="JM13" i="74" s="1"/>
  <c r="JM14" i="74" s="1"/>
  <c r="JM15" i="74" s="1"/>
  <c r="JM16" i="74" s="1"/>
  <c r="JM17" i="74" s="1"/>
  <c r="JM18" i="74" s="1"/>
  <c r="JM19" i="74" s="1"/>
  <c r="JM20" i="74" s="1"/>
  <c r="JM21" i="74" s="1"/>
  <c r="JM22" i="74" s="1"/>
  <c r="JM23" i="74" s="1"/>
  <c r="JM24" i="74" s="1"/>
  <c r="JM25" i="74" s="1"/>
  <c r="JM26" i="74" s="1"/>
  <c r="JM27" i="74" s="1"/>
  <c r="JM28" i="74" s="1"/>
  <c r="JM29" i="74" s="1"/>
  <c r="JM30" i="74" s="1"/>
  <c r="JM31" i="74" s="1"/>
  <c r="JM32" i="74" s="1"/>
  <c r="JM33" i="74" s="1"/>
  <c r="JM34" i="74" s="1"/>
  <c r="JM35" i="74" s="1"/>
  <c r="JM36" i="74" s="1"/>
  <c r="JM37" i="74" s="1"/>
  <c r="JM38" i="74" s="1"/>
  <c r="JM39" i="74" s="1"/>
  <c r="JM40" i="74" s="1"/>
  <c r="JM41" i="74" s="1"/>
  <c r="JM42" i="74" s="1"/>
  <c r="JM43" i="74" s="1"/>
  <c r="JF6" i="74"/>
  <c r="JF7" i="74" s="1"/>
  <c r="JF8" i="74" s="1"/>
  <c r="JF9" i="74" s="1"/>
  <c r="JF10" i="74" s="1"/>
  <c r="JF11" i="74" s="1"/>
  <c r="JF12" i="74" s="1"/>
  <c r="JF13" i="74" s="1"/>
  <c r="JF14" i="74" s="1"/>
  <c r="JF15" i="74" s="1"/>
  <c r="JF16" i="74" s="1"/>
  <c r="JF17" i="74" s="1"/>
  <c r="JF18" i="74" s="1"/>
  <c r="JF19" i="74" s="1"/>
  <c r="JF20" i="74" s="1"/>
  <c r="JF21" i="74" s="1"/>
  <c r="JF22" i="74" s="1"/>
  <c r="JF23" i="74" s="1"/>
  <c r="JF24" i="74" s="1"/>
  <c r="JF25" i="74" s="1"/>
  <c r="JF26" i="74" s="1"/>
  <c r="JF27" i="74" s="1"/>
  <c r="JF28" i="74" s="1"/>
  <c r="JF29" i="74" s="1"/>
  <c r="JF30" i="74" s="1"/>
  <c r="JF31" i="74" s="1"/>
  <c r="JF32" i="74" s="1"/>
  <c r="JF33" i="74" s="1"/>
  <c r="JF34" i="74" s="1"/>
  <c r="JF35" i="74" s="1"/>
  <c r="JF36" i="74" s="1"/>
  <c r="JF37" i="74" s="1"/>
  <c r="JF38" i="74" s="1"/>
  <c r="JF39" i="74" s="1"/>
  <c r="JF40" i="74" s="1"/>
  <c r="JF41" i="74" s="1"/>
  <c r="JF42" i="74" s="1"/>
  <c r="JF43" i="74" s="1"/>
  <c r="IY6" i="74"/>
  <c r="IY7" i="74" s="1"/>
  <c r="IY8" i="74" s="1"/>
  <c r="IY9" i="74" s="1"/>
  <c r="IY10" i="74" s="1"/>
  <c r="IY11" i="74" s="1"/>
  <c r="IY12" i="74" s="1"/>
  <c r="IY13" i="74" s="1"/>
  <c r="IY14" i="74" s="1"/>
  <c r="IY15" i="74" s="1"/>
  <c r="IY16" i="74" s="1"/>
  <c r="IY17" i="74" s="1"/>
  <c r="IY18" i="74" s="1"/>
  <c r="IY19" i="74" s="1"/>
  <c r="IY20" i="74" s="1"/>
  <c r="IY21" i="74" s="1"/>
  <c r="IY22" i="74" s="1"/>
  <c r="IY23" i="74" s="1"/>
  <c r="IY24" i="74" s="1"/>
  <c r="IY25" i="74" s="1"/>
  <c r="IY26" i="74" s="1"/>
  <c r="IY27" i="74" s="1"/>
  <c r="IY28" i="74" s="1"/>
  <c r="IY29" i="74" s="1"/>
  <c r="IY30" i="74" s="1"/>
  <c r="IY31" i="74" s="1"/>
  <c r="IY32" i="74" s="1"/>
  <c r="IY33" i="74" s="1"/>
  <c r="IY34" i="74" s="1"/>
  <c r="IY35" i="74" s="1"/>
  <c r="IY36" i="74" s="1"/>
  <c r="IY37" i="74" s="1"/>
  <c r="IY38" i="74" s="1"/>
  <c r="IY39" i="74" s="1"/>
  <c r="IY40" i="74" s="1"/>
  <c r="IY41" i="74" s="1"/>
  <c r="IY42" i="74" s="1"/>
  <c r="IY43" i="74" s="1"/>
  <c r="IR6" i="74"/>
  <c r="IR7" i="74" s="1"/>
  <c r="IR8" i="74" s="1"/>
  <c r="IR9" i="74" s="1"/>
  <c r="IR10" i="74" s="1"/>
  <c r="IR11" i="74" s="1"/>
  <c r="IR12" i="74" s="1"/>
  <c r="IR13" i="74" s="1"/>
  <c r="IR14" i="74" s="1"/>
  <c r="IR15" i="74" s="1"/>
  <c r="IR16" i="74" s="1"/>
  <c r="IR17" i="74" s="1"/>
  <c r="IR18" i="74" s="1"/>
  <c r="IR19" i="74" s="1"/>
  <c r="IR20" i="74" s="1"/>
  <c r="IR21" i="74" s="1"/>
  <c r="IR22" i="74" s="1"/>
  <c r="IR23" i="74" s="1"/>
  <c r="IR24" i="74" s="1"/>
  <c r="IR25" i="74" s="1"/>
  <c r="IR26" i="74" s="1"/>
  <c r="IR27" i="74" s="1"/>
  <c r="IR28" i="74" s="1"/>
  <c r="IR29" i="74" s="1"/>
  <c r="IR30" i="74" s="1"/>
  <c r="IR31" i="74" s="1"/>
  <c r="IR32" i="74" s="1"/>
  <c r="IR33" i="74" s="1"/>
  <c r="IR34" i="74" s="1"/>
  <c r="IR35" i="74" s="1"/>
  <c r="IR36" i="74" s="1"/>
  <c r="IR37" i="74" s="1"/>
  <c r="IR38" i="74" s="1"/>
  <c r="IR39" i="74" s="1"/>
  <c r="IR40" i="74" s="1"/>
  <c r="IR41" i="74" s="1"/>
  <c r="IR42" i="74" s="1"/>
  <c r="IR43" i="74" s="1"/>
  <c r="IK6" i="74"/>
  <c r="IK7" i="74" s="1"/>
  <c r="IK8" i="74" s="1"/>
  <c r="IK9" i="74" s="1"/>
  <c r="IK10" i="74" s="1"/>
  <c r="IK11" i="74" s="1"/>
  <c r="IK12" i="74" s="1"/>
  <c r="IK13" i="74" s="1"/>
  <c r="IK14" i="74" s="1"/>
  <c r="IK15" i="74" s="1"/>
  <c r="IK16" i="74" s="1"/>
  <c r="IK17" i="74" s="1"/>
  <c r="IK18" i="74" s="1"/>
  <c r="IK19" i="74" s="1"/>
  <c r="IK20" i="74" s="1"/>
  <c r="IK21" i="74" s="1"/>
  <c r="IK22" i="74" s="1"/>
  <c r="IK23" i="74" s="1"/>
  <c r="IK24" i="74" s="1"/>
  <c r="IK25" i="74" s="1"/>
  <c r="IK26" i="74" s="1"/>
  <c r="IK27" i="74" s="1"/>
  <c r="IK28" i="74" s="1"/>
  <c r="IK29" i="74" s="1"/>
  <c r="IK30" i="74" s="1"/>
  <c r="IK31" i="74" s="1"/>
  <c r="IK32" i="74" s="1"/>
  <c r="IK33" i="74" s="1"/>
  <c r="IK34" i="74" s="1"/>
  <c r="IK35" i="74" s="1"/>
  <c r="IK36" i="74" s="1"/>
  <c r="IK37" i="74" s="1"/>
  <c r="IK38" i="74" s="1"/>
  <c r="IK39" i="74" s="1"/>
  <c r="IK40" i="74" s="1"/>
  <c r="IK41" i="74" s="1"/>
  <c r="IK42" i="74" s="1"/>
  <c r="IK43" i="74" s="1"/>
  <c r="ID6" i="74"/>
  <c r="ID7" i="74" s="1"/>
  <c r="ID8" i="74" s="1"/>
  <c r="ID9" i="74" s="1"/>
  <c r="ID10" i="74" s="1"/>
  <c r="ID11" i="74" s="1"/>
  <c r="ID12" i="74" s="1"/>
  <c r="ID13" i="74" s="1"/>
  <c r="ID14" i="74" s="1"/>
  <c r="ID15" i="74" s="1"/>
  <c r="ID16" i="74" s="1"/>
  <c r="ID17" i="74" s="1"/>
  <c r="ID18" i="74" s="1"/>
  <c r="ID19" i="74" s="1"/>
  <c r="ID20" i="74" s="1"/>
  <c r="ID21" i="74" s="1"/>
  <c r="ID22" i="74" s="1"/>
  <c r="ID23" i="74" s="1"/>
  <c r="ID24" i="74" s="1"/>
  <c r="ID25" i="74" s="1"/>
  <c r="ID26" i="74" s="1"/>
  <c r="ID27" i="74" s="1"/>
  <c r="ID28" i="74" s="1"/>
  <c r="ID29" i="74" s="1"/>
  <c r="ID30" i="74" s="1"/>
  <c r="ID31" i="74" s="1"/>
  <c r="ID32" i="74" s="1"/>
  <c r="ID33" i="74" s="1"/>
  <c r="ID34" i="74" s="1"/>
  <c r="ID35" i="74" s="1"/>
  <c r="ID36" i="74" s="1"/>
  <c r="ID37" i="74" s="1"/>
  <c r="ID38" i="74" s="1"/>
  <c r="ID39" i="74" s="1"/>
  <c r="ID40" i="74" s="1"/>
  <c r="ID41" i="74" s="1"/>
  <c r="ID42" i="74" s="1"/>
  <c r="ID43" i="74" s="1"/>
  <c r="HW6" i="74"/>
  <c r="HW7" i="74" s="1"/>
  <c r="HW8" i="74" s="1"/>
  <c r="HW9" i="74" s="1"/>
  <c r="HW10" i="74" s="1"/>
  <c r="HW11" i="74" s="1"/>
  <c r="HW12" i="74" s="1"/>
  <c r="HW13" i="74" s="1"/>
  <c r="HW14" i="74" s="1"/>
  <c r="HW15" i="74" s="1"/>
  <c r="HW16" i="74" s="1"/>
  <c r="HW17" i="74" s="1"/>
  <c r="HW18" i="74" s="1"/>
  <c r="HW19" i="74" s="1"/>
  <c r="HW20" i="74" s="1"/>
  <c r="HW21" i="74" s="1"/>
  <c r="HW22" i="74" s="1"/>
  <c r="HW23" i="74" s="1"/>
  <c r="HW24" i="74" s="1"/>
  <c r="HW25" i="74" s="1"/>
  <c r="HW26" i="74" s="1"/>
  <c r="HW27" i="74" s="1"/>
  <c r="HW28" i="74" s="1"/>
  <c r="HW29" i="74" s="1"/>
  <c r="HW30" i="74" s="1"/>
  <c r="HW31" i="74" s="1"/>
  <c r="HW32" i="74" s="1"/>
  <c r="HW33" i="74" s="1"/>
  <c r="HW34" i="74" s="1"/>
  <c r="HW35" i="74" s="1"/>
  <c r="HW36" i="74" s="1"/>
  <c r="HW37" i="74" s="1"/>
  <c r="HW38" i="74" s="1"/>
  <c r="HW39" i="74" s="1"/>
  <c r="HW40" i="74" s="1"/>
  <c r="HW41" i="74" s="1"/>
  <c r="HW42" i="74" s="1"/>
  <c r="HW43" i="74" s="1"/>
  <c r="HP6" i="74"/>
  <c r="HP7" i="74" s="1"/>
  <c r="HP8" i="74" s="1"/>
  <c r="HP9" i="74" s="1"/>
  <c r="HP10" i="74" s="1"/>
  <c r="HP11" i="74" s="1"/>
  <c r="HP12" i="74" s="1"/>
  <c r="HP13" i="74" s="1"/>
  <c r="HP14" i="74" s="1"/>
  <c r="HP15" i="74" s="1"/>
  <c r="HP16" i="74" s="1"/>
  <c r="HP17" i="74" s="1"/>
  <c r="HP18" i="74" s="1"/>
  <c r="HP19" i="74" s="1"/>
  <c r="HP20" i="74" s="1"/>
  <c r="HP21" i="74" s="1"/>
  <c r="HP22" i="74" s="1"/>
  <c r="HP23" i="74" s="1"/>
  <c r="HP24" i="74" s="1"/>
  <c r="HP25" i="74" s="1"/>
  <c r="HP26" i="74" s="1"/>
  <c r="HP27" i="74" s="1"/>
  <c r="HP28" i="74" s="1"/>
  <c r="HP29" i="74" s="1"/>
  <c r="HP30" i="74" s="1"/>
  <c r="HP31" i="74" s="1"/>
  <c r="HP32" i="74" s="1"/>
  <c r="HP33" i="74" s="1"/>
  <c r="HP34" i="74" s="1"/>
  <c r="HP35" i="74" s="1"/>
  <c r="HP36" i="74" s="1"/>
  <c r="HP37" i="74" s="1"/>
  <c r="HP38" i="74" s="1"/>
  <c r="HP39" i="74" s="1"/>
  <c r="HP40" i="74" s="1"/>
  <c r="HP41" i="74" s="1"/>
  <c r="HP42" i="74" s="1"/>
  <c r="HP43" i="74" s="1"/>
  <c r="HI6" i="74"/>
  <c r="HI7" i="74" s="1"/>
  <c r="HI8" i="74" s="1"/>
  <c r="HI9" i="74" s="1"/>
  <c r="HI10" i="74" s="1"/>
  <c r="HI11" i="74" s="1"/>
  <c r="HI12" i="74" s="1"/>
  <c r="HI13" i="74" s="1"/>
  <c r="HI14" i="74" s="1"/>
  <c r="HI15" i="74" s="1"/>
  <c r="HI16" i="74" s="1"/>
  <c r="HI17" i="74" s="1"/>
  <c r="HI18" i="74" s="1"/>
  <c r="HI19" i="74" s="1"/>
  <c r="HI20" i="74" s="1"/>
  <c r="HI21" i="74" s="1"/>
  <c r="HI22" i="74" s="1"/>
  <c r="HI23" i="74" s="1"/>
  <c r="HI24" i="74" s="1"/>
  <c r="HI25" i="74" s="1"/>
  <c r="HI26" i="74" s="1"/>
  <c r="HI27" i="74" s="1"/>
  <c r="HI28" i="74" s="1"/>
  <c r="HI29" i="74" s="1"/>
  <c r="HI30" i="74" s="1"/>
  <c r="HI31" i="74" s="1"/>
  <c r="HI32" i="74" s="1"/>
  <c r="HI33" i="74" s="1"/>
  <c r="HI34" i="74" s="1"/>
  <c r="HI35" i="74" s="1"/>
  <c r="HI36" i="74" s="1"/>
  <c r="HI37" i="74" s="1"/>
  <c r="HI38" i="74" s="1"/>
  <c r="HI39" i="74" s="1"/>
  <c r="HI40" i="74" s="1"/>
  <c r="HI41" i="74" s="1"/>
  <c r="HI42" i="74" s="1"/>
  <c r="HI43" i="74" s="1"/>
  <c r="HB6" i="74"/>
  <c r="HB7" i="74" s="1"/>
  <c r="HB8" i="74" s="1"/>
  <c r="HB9" i="74" s="1"/>
  <c r="HB10" i="74" s="1"/>
  <c r="HB11" i="74" s="1"/>
  <c r="HB12" i="74" s="1"/>
  <c r="HB13" i="74" s="1"/>
  <c r="HB14" i="74" s="1"/>
  <c r="HB15" i="74" s="1"/>
  <c r="HB16" i="74" s="1"/>
  <c r="HB17" i="74" s="1"/>
  <c r="HB18" i="74" s="1"/>
  <c r="HB19" i="74" s="1"/>
  <c r="HB20" i="74" s="1"/>
  <c r="HB21" i="74" s="1"/>
  <c r="HB22" i="74" s="1"/>
  <c r="HB23" i="74" s="1"/>
  <c r="HB24" i="74" s="1"/>
  <c r="HB25" i="74" s="1"/>
  <c r="HB26" i="74" s="1"/>
  <c r="HB27" i="74" s="1"/>
  <c r="HB28" i="74" s="1"/>
  <c r="HB29" i="74" s="1"/>
  <c r="HB30" i="74" s="1"/>
  <c r="HB31" i="74" s="1"/>
  <c r="HB32" i="74" s="1"/>
  <c r="HB33" i="74" s="1"/>
  <c r="HB34" i="74" s="1"/>
  <c r="HB35" i="74" s="1"/>
  <c r="HB36" i="74" s="1"/>
  <c r="HB37" i="74" s="1"/>
  <c r="HB38" i="74" s="1"/>
  <c r="HB39" i="74" s="1"/>
  <c r="HB40" i="74" s="1"/>
  <c r="HB41" i="74" s="1"/>
  <c r="HB42" i="74" s="1"/>
  <c r="HB43" i="74" s="1"/>
  <c r="GU6" i="74"/>
  <c r="GU7" i="74" s="1"/>
  <c r="GU8" i="74" s="1"/>
  <c r="GU9" i="74" s="1"/>
  <c r="GU10" i="74" s="1"/>
  <c r="GU11" i="74" s="1"/>
  <c r="GU12" i="74" s="1"/>
  <c r="GU13" i="74" s="1"/>
  <c r="GU14" i="74" s="1"/>
  <c r="GU15" i="74" s="1"/>
  <c r="GU16" i="74" s="1"/>
  <c r="GU17" i="74" s="1"/>
  <c r="GU18" i="74" s="1"/>
  <c r="GU19" i="74" s="1"/>
  <c r="GU20" i="74" s="1"/>
  <c r="GU21" i="74" s="1"/>
  <c r="GU22" i="74" s="1"/>
  <c r="GU23" i="74" s="1"/>
  <c r="GU24" i="74" s="1"/>
  <c r="GU25" i="74" s="1"/>
  <c r="GU26" i="74" s="1"/>
  <c r="GU27" i="74" s="1"/>
  <c r="GU28" i="74" s="1"/>
  <c r="GU29" i="74" s="1"/>
  <c r="GU30" i="74" s="1"/>
  <c r="GU31" i="74" s="1"/>
  <c r="GU32" i="74" s="1"/>
  <c r="GU33" i="74" s="1"/>
  <c r="GU34" i="74" s="1"/>
  <c r="GU35" i="74" s="1"/>
  <c r="GU36" i="74" s="1"/>
  <c r="GU37" i="74" s="1"/>
  <c r="GU38" i="74" s="1"/>
  <c r="GU39" i="74" s="1"/>
  <c r="GU40" i="74" s="1"/>
  <c r="GU41" i="74" s="1"/>
  <c r="GU42" i="74" s="1"/>
  <c r="GU43" i="74" s="1"/>
  <c r="GM6" i="74"/>
  <c r="GM7" i="74" s="1"/>
  <c r="GM8" i="74" s="1"/>
  <c r="GM9" i="74" s="1"/>
  <c r="GM10" i="74" s="1"/>
  <c r="GM11" i="74" s="1"/>
  <c r="GM12" i="74" s="1"/>
  <c r="GM13" i="74" s="1"/>
  <c r="GM14" i="74" s="1"/>
  <c r="GM15" i="74" s="1"/>
  <c r="GM16" i="74" s="1"/>
  <c r="GM17" i="74" s="1"/>
  <c r="GM18" i="74" s="1"/>
  <c r="GM19" i="74" s="1"/>
  <c r="GM20" i="74" s="1"/>
  <c r="GM21" i="74" s="1"/>
  <c r="GM22" i="74" s="1"/>
  <c r="GM23" i="74" s="1"/>
  <c r="GM24" i="74" s="1"/>
  <c r="GM25" i="74" s="1"/>
  <c r="GM26" i="74" s="1"/>
  <c r="GM27" i="74" s="1"/>
  <c r="GM28" i="74" s="1"/>
  <c r="GM29" i="74" s="1"/>
  <c r="GM30" i="74" s="1"/>
  <c r="GM31" i="74" s="1"/>
  <c r="GM32" i="74" s="1"/>
  <c r="GM33" i="74" s="1"/>
  <c r="GM34" i="74" s="1"/>
  <c r="GM35" i="74" s="1"/>
  <c r="GM36" i="74" s="1"/>
  <c r="GM37" i="74" s="1"/>
  <c r="GM38" i="74" s="1"/>
  <c r="GM39" i="74" s="1"/>
  <c r="GM40" i="74" s="1"/>
  <c r="GM41" i="74" s="1"/>
  <c r="GM42" i="74" s="1"/>
  <c r="GM43" i="74" s="1"/>
  <c r="GF6" i="74"/>
  <c r="GF7" i="74" s="1"/>
  <c r="GF8" i="74" s="1"/>
  <c r="GF9" i="74" s="1"/>
  <c r="GF10" i="74" s="1"/>
  <c r="GF11" i="74" s="1"/>
  <c r="GF12" i="74" s="1"/>
  <c r="GF13" i="74" s="1"/>
  <c r="GF14" i="74" s="1"/>
  <c r="GF15" i="74" s="1"/>
  <c r="GF16" i="74" s="1"/>
  <c r="GF17" i="74" s="1"/>
  <c r="GF18" i="74" s="1"/>
  <c r="GF19" i="74" s="1"/>
  <c r="GF20" i="74" s="1"/>
  <c r="GF21" i="74" s="1"/>
  <c r="GF22" i="74" s="1"/>
  <c r="GF23" i="74" s="1"/>
  <c r="GF24" i="74" s="1"/>
  <c r="GF25" i="74" s="1"/>
  <c r="GF26" i="74" s="1"/>
  <c r="GF27" i="74" s="1"/>
  <c r="GF28" i="74" s="1"/>
  <c r="GF29" i="74" s="1"/>
  <c r="GF30" i="74" s="1"/>
  <c r="GF31" i="74" s="1"/>
  <c r="GF32" i="74" s="1"/>
  <c r="GF33" i="74" s="1"/>
  <c r="GF34" i="74" s="1"/>
  <c r="GF35" i="74" s="1"/>
  <c r="GF36" i="74" s="1"/>
  <c r="GF37" i="74" s="1"/>
  <c r="GF38" i="74" s="1"/>
  <c r="GF39" i="74" s="1"/>
  <c r="GF40" i="74" s="1"/>
  <c r="GF41" i="74" s="1"/>
  <c r="GF42" i="74" s="1"/>
  <c r="GF43" i="74" s="1"/>
  <c r="FY6" i="74"/>
  <c r="FY7" i="74" s="1"/>
  <c r="FY8" i="74" s="1"/>
  <c r="FY9" i="74" s="1"/>
  <c r="FY10" i="74" s="1"/>
  <c r="FY11" i="74" s="1"/>
  <c r="FY12" i="74" s="1"/>
  <c r="FY13" i="74" s="1"/>
  <c r="FY14" i="74" s="1"/>
  <c r="FY15" i="74" s="1"/>
  <c r="FY16" i="74" s="1"/>
  <c r="FY17" i="74" s="1"/>
  <c r="FY18" i="74" s="1"/>
  <c r="FY19" i="74" s="1"/>
  <c r="FY20" i="74" s="1"/>
  <c r="FY21" i="74" s="1"/>
  <c r="FY22" i="74" s="1"/>
  <c r="FY23" i="74" s="1"/>
  <c r="FY24" i="74" s="1"/>
  <c r="FY25" i="74" s="1"/>
  <c r="FY26" i="74" s="1"/>
  <c r="FY27" i="74" s="1"/>
  <c r="FY28" i="74" s="1"/>
  <c r="FY29" i="74" s="1"/>
  <c r="FY30" i="74" s="1"/>
  <c r="FY31" i="74" s="1"/>
  <c r="FY32" i="74" s="1"/>
  <c r="FY33" i="74" s="1"/>
  <c r="FY34" i="74" s="1"/>
  <c r="FY35" i="74" s="1"/>
  <c r="FY36" i="74" s="1"/>
  <c r="FY37" i="74" s="1"/>
  <c r="FY38" i="74" s="1"/>
  <c r="FY39" i="74" s="1"/>
  <c r="FY40" i="74" s="1"/>
  <c r="FY41" i="74" s="1"/>
  <c r="FY42" i="74" s="1"/>
  <c r="FY43" i="74" s="1"/>
  <c r="FR6" i="74"/>
  <c r="FR7" i="74" s="1"/>
  <c r="FR8" i="74" s="1"/>
  <c r="FR9" i="74" s="1"/>
  <c r="FR10" i="74" s="1"/>
  <c r="FR11" i="74" s="1"/>
  <c r="FR12" i="74" s="1"/>
  <c r="FR13" i="74" s="1"/>
  <c r="FR14" i="74" s="1"/>
  <c r="FR15" i="74" s="1"/>
  <c r="FR16" i="74" s="1"/>
  <c r="FR17" i="74" s="1"/>
  <c r="FR18" i="74" s="1"/>
  <c r="FR19" i="74" s="1"/>
  <c r="FR20" i="74" s="1"/>
  <c r="FR21" i="74" s="1"/>
  <c r="FR22" i="74" s="1"/>
  <c r="FR23" i="74" s="1"/>
  <c r="FR24" i="74" s="1"/>
  <c r="FR25" i="74" s="1"/>
  <c r="FR26" i="74" s="1"/>
  <c r="FR27" i="74" s="1"/>
  <c r="FR28" i="74" s="1"/>
  <c r="FR29" i="74" s="1"/>
  <c r="FR30" i="74" s="1"/>
  <c r="FR31" i="74" s="1"/>
  <c r="FR32" i="74" s="1"/>
  <c r="FR33" i="74" s="1"/>
  <c r="FR34" i="74" s="1"/>
  <c r="FR35" i="74" s="1"/>
  <c r="FR36" i="74" s="1"/>
  <c r="FR37" i="74" s="1"/>
  <c r="FR38" i="74" s="1"/>
  <c r="FR39" i="74" s="1"/>
  <c r="FR40" i="74" s="1"/>
  <c r="FR41" i="74" s="1"/>
  <c r="FR42" i="74" s="1"/>
  <c r="FR43" i="74" s="1"/>
  <c r="FK6" i="74"/>
  <c r="FK7" i="74" s="1"/>
  <c r="FK8" i="74" s="1"/>
  <c r="FK9" i="74" s="1"/>
  <c r="FK10" i="74" s="1"/>
  <c r="FK11" i="74" s="1"/>
  <c r="FK12" i="74" s="1"/>
  <c r="FK13" i="74" s="1"/>
  <c r="FK14" i="74" s="1"/>
  <c r="FK15" i="74" s="1"/>
  <c r="FK16" i="74" s="1"/>
  <c r="FK17" i="74" s="1"/>
  <c r="FK18" i="74" s="1"/>
  <c r="FK19" i="74" s="1"/>
  <c r="FK20" i="74" s="1"/>
  <c r="FK21" i="74" s="1"/>
  <c r="FK22" i="74" s="1"/>
  <c r="FK23" i="74" s="1"/>
  <c r="FK24" i="74" s="1"/>
  <c r="FK25" i="74" s="1"/>
  <c r="FK26" i="74" s="1"/>
  <c r="FK27" i="74" s="1"/>
  <c r="FK28" i="74" s="1"/>
  <c r="FK29" i="74" s="1"/>
  <c r="FK30" i="74" s="1"/>
  <c r="FK31" i="74" s="1"/>
  <c r="FK32" i="74" s="1"/>
  <c r="FK33" i="74" s="1"/>
  <c r="FK34" i="74" s="1"/>
  <c r="FK35" i="74" s="1"/>
  <c r="FK36" i="74" s="1"/>
  <c r="FK37" i="74" s="1"/>
  <c r="FK38" i="74" s="1"/>
  <c r="FK39" i="74" s="1"/>
  <c r="FK40" i="74" s="1"/>
  <c r="FK41" i="74" s="1"/>
  <c r="FK42" i="74" s="1"/>
  <c r="FK43" i="74" s="1"/>
  <c r="FD6" i="74"/>
  <c r="FD7" i="74" s="1"/>
  <c r="FD8" i="74" s="1"/>
  <c r="FD9" i="74" s="1"/>
  <c r="FD10" i="74" s="1"/>
  <c r="FD11" i="74" s="1"/>
  <c r="FD12" i="74" s="1"/>
  <c r="FD13" i="74" s="1"/>
  <c r="FD14" i="74" s="1"/>
  <c r="FD15" i="74" s="1"/>
  <c r="FD16" i="74" s="1"/>
  <c r="FD17" i="74" s="1"/>
  <c r="FD18" i="74" s="1"/>
  <c r="FD19" i="74" s="1"/>
  <c r="FD20" i="74" s="1"/>
  <c r="FD21" i="74" s="1"/>
  <c r="FD22" i="74" s="1"/>
  <c r="FD23" i="74" s="1"/>
  <c r="FD24" i="74" s="1"/>
  <c r="FD25" i="74" s="1"/>
  <c r="FD26" i="74" s="1"/>
  <c r="FD27" i="74" s="1"/>
  <c r="FD28" i="74" s="1"/>
  <c r="FD29" i="74" s="1"/>
  <c r="FD30" i="74" s="1"/>
  <c r="FD31" i="74" s="1"/>
  <c r="FD32" i="74" s="1"/>
  <c r="FD33" i="74" s="1"/>
  <c r="FD34" i="74" s="1"/>
  <c r="FD35" i="74" s="1"/>
  <c r="FD36" i="74" s="1"/>
  <c r="FD37" i="74" s="1"/>
  <c r="FD38" i="74" s="1"/>
  <c r="FD39" i="74" s="1"/>
  <c r="FD40" i="74" s="1"/>
  <c r="FD41" i="74" s="1"/>
  <c r="FD42" i="74" s="1"/>
  <c r="FD43" i="74" s="1"/>
  <c r="EW6" i="74"/>
  <c r="EW7" i="74" s="1"/>
  <c r="EW8" i="74" s="1"/>
  <c r="EW9" i="74" s="1"/>
  <c r="EW10" i="74" s="1"/>
  <c r="EW11" i="74" s="1"/>
  <c r="EW12" i="74" s="1"/>
  <c r="EW13" i="74" s="1"/>
  <c r="EW14" i="74" s="1"/>
  <c r="EW15" i="74" s="1"/>
  <c r="EW16" i="74" s="1"/>
  <c r="EW17" i="74" s="1"/>
  <c r="EW18" i="74" s="1"/>
  <c r="EW19" i="74" s="1"/>
  <c r="EW20" i="74" s="1"/>
  <c r="EW21" i="74" s="1"/>
  <c r="EW22" i="74" s="1"/>
  <c r="EW23" i="74" s="1"/>
  <c r="EW24" i="74" s="1"/>
  <c r="EW25" i="74" s="1"/>
  <c r="EW26" i="74" s="1"/>
  <c r="EW27" i="74" s="1"/>
  <c r="EW28" i="74" s="1"/>
  <c r="EW29" i="74" s="1"/>
  <c r="EW30" i="74" s="1"/>
  <c r="EW31" i="74" s="1"/>
  <c r="EW32" i="74" s="1"/>
  <c r="EW33" i="74" s="1"/>
  <c r="EW34" i="74" s="1"/>
  <c r="EW35" i="74" s="1"/>
  <c r="EW36" i="74" s="1"/>
  <c r="EW37" i="74" s="1"/>
  <c r="EW38" i="74" s="1"/>
  <c r="EW39" i="74" s="1"/>
  <c r="EW40" i="74" s="1"/>
  <c r="EW41" i="74" s="1"/>
  <c r="EW42" i="74" s="1"/>
  <c r="EW43" i="74" s="1"/>
  <c r="EP6" i="74"/>
  <c r="EP7" i="74" s="1"/>
  <c r="EP8" i="74" s="1"/>
  <c r="EP9" i="74" s="1"/>
  <c r="EP10" i="74" s="1"/>
  <c r="EP11" i="74" s="1"/>
  <c r="EP12" i="74" s="1"/>
  <c r="EP13" i="74" s="1"/>
  <c r="EP14" i="74" s="1"/>
  <c r="EP15" i="74" s="1"/>
  <c r="EP16" i="74" s="1"/>
  <c r="EP17" i="74" s="1"/>
  <c r="EP18" i="74" s="1"/>
  <c r="EP19" i="74" s="1"/>
  <c r="EP20" i="74" s="1"/>
  <c r="EP21" i="74" s="1"/>
  <c r="EP22" i="74" s="1"/>
  <c r="EP23" i="74" s="1"/>
  <c r="EP24" i="74" s="1"/>
  <c r="EP25" i="74" s="1"/>
  <c r="EP26" i="74" s="1"/>
  <c r="EP27" i="74" s="1"/>
  <c r="EP28" i="74" s="1"/>
  <c r="EP29" i="74" s="1"/>
  <c r="EP30" i="74" s="1"/>
  <c r="EP31" i="74" s="1"/>
  <c r="EP32" i="74" s="1"/>
  <c r="EP33" i="74" s="1"/>
  <c r="EP34" i="74" s="1"/>
  <c r="EP35" i="74" s="1"/>
  <c r="EP36" i="74" s="1"/>
  <c r="EP37" i="74" s="1"/>
  <c r="EP38" i="74" s="1"/>
  <c r="EP39" i="74" s="1"/>
  <c r="EP40" i="74" s="1"/>
  <c r="EP41" i="74" s="1"/>
  <c r="EP42" i="74" s="1"/>
  <c r="EP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B6" i="74"/>
  <c r="EB7" i="74" s="1"/>
  <c r="EB8" i="74" s="1"/>
  <c r="EB9" i="74" s="1"/>
  <c r="EB10" i="74" s="1"/>
  <c r="EB11" i="74" s="1"/>
  <c r="EB12" i="74" s="1"/>
  <c r="EB13" i="74" s="1"/>
  <c r="EB14" i="74" s="1"/>
  <c r="EB15" i="74" s="1"/>
  <c r="EB16" i="74" s="1"/>
  <c r="EB17" i="74" s="1"/>
  <c r="EB18" i="74" s="1"/>
  <c r="EB19" i="74" s="1"/>
  <c r="EB20" i="74" s="1"/>
  <c r="EB21" i="74" s="1"/>
  <c r="EB22" i="74" s="1"/>
  <c r="EB23" i="74" s="1"/>
  <c r="EB24" i="74" s="1"/>
  <c r="EB25" i="74" s="1"/>
  <c r="EB26" i="74" s="1"/>
  <c r="EB27" i="74" s="1"/>
  <c r="EB28" i="74" s="1"/>
  <c r="EB29" i="74" s="1"/>
  <c r="EB30" i="74" s="1"/>
  <c r="EB31" i="74" s="1"/>
  <c r="EB32" i="74" s="1"/>
  <c r="EB33" i="74" s="1"/>
  <c r="EB34" i="74" s="1"/>
  <c r="EB35" i="74" s="1"/>
  <c r="EB36" i="74" s="1"/>
  <c r="EB37" i="74" s="1"/>
  <c r="EB38" i="74" s="1"/>
  <c r="EB39" i="74" s="1"/>
  <c r="EB40" i="74" s="1"/>
  <c r="EB41" i="74" s="1"/>
  <c r="EB42" i="74" s="1"/>
  <c r="EB43" i="74" s="1"/>
  <c r="DT6" i="74"/>
  <c r="DT7" i="74" s="1"/>
  <c r="DT8" i="74" s="1"/>
  <c r="DT9" i="74" s="1"/>
  <c r="DT10" i="74" s="1"/>
  <c r="DT11" i="74" s="1"/>
  <c r="DT12" i="74" s="1"/>
  <c r="DT13" i="74" s="1"/>
  <c r="DT14" i="74" s="1"/>
  <c r="DT15" i="74" s="1"/>
  <c r="DT16" i="74" s="1"/>
  <c r="DT17" i="74" s="1"/>
  <c r="DT18" i="74" s="1"/>
  <c r="DT19" i="74" s="1"/>
  <c r="DT20" i="74" s="1"/>
  <c r="DT21" i="74" s="1"/>
  <c r="DT22" i="74" s="1"/>
  <c r="DT23" i="74" s="1"/>
  <c r="DT24" i="74" s="1"/>
  <c r="DT25" i="74" s="1"/>
  <c r="DT26" i="74" s="1"/>
  <c r="DT27" i="74" s="1"/>
  <c r="DT28" i="74" s="1"/>
  <c r="DT29" i="74" s="1"/>
  <c r="DT30" i="74" s="1"/>
  <c r="DT31" i="74" s="1"/>
  <c r="DT32" i="74" s="1"/>
  <c r="DT33" i="74" s="1"/>
  <c r="DT34" i="74" s="1"/>
  <c r="DT35" i="74" s="1"/>
  <c r="DT36" i="74" s="1"/>
  <c r="DT37" i="74" s="1"/>
  <c r="DT38" i="74" s="1"/>
  <c r="DT39" i="74" s="1"/>
  <c r="DT40" i="74" s="1"/>
  <c r="DT41" i="74" s="1"/>
  <c r="DT42" i="74" s="1"/>
  <c r="DT43" i="74" s="1"/>
  <c r="DL6" i="74"/>
  <c r="DL7" i="74" s="1"/>
  <c r="DL8" i="74" s="1"/>
  <c r="DL9" i="74" s="1"/>
  <c r="DL10" i="74" s="1"/>
  <c r="DL11" i="74" s="1"/>
  <c r="DL12" i="74" s="1"/>
  <c r="DL13" i="74" s="1"/>
  <c r="DL14" i="74" s="1"/>
  <c r="DL15" i="74" s="1"/>
  <c r="DL16" i="74" s="1"/>
  <c r="DL17" i="74" s="1"/>
  <c r="DL18" i="74" s="1"/>
  <c r="DL19" i="74" s="1"/>
  <c r="DL20" i="74" s="1"/>
  <c r="DL21" i="74" s="1"/>
  <c r="DL22" i="74" s="1"/>
  <c r="DL23" i="74" s="1"/>
  <c r="DL24" i="74" s="1"/>
  <c r="DL25" i="74" s="1"/>
  <c r="DL26" i="74" s="1"/>
  <c r="DL27" i="74" s="1"/>
  <c r="DL28" i="74" s="1"/>
  <c r="DL29" i="74" s="1"/>
  <c r="DL30" i="74" s="1"/>
  <c r="DL31" i="74" s="1"/>
  <c r="DL32" i="74" s="1"/>
  <c r="DL33" i="74" s="1"/>
  <c r="DL34" i="74" s="1"/>
  <c r="DL35" i="74" s="1"/>
  <c r="DL36" i="74" s="1"/>
  <c r="DL37" i="74" s="1"/>
  <c r="DL38" i="74" s="1"/>
  <c r="DL39" i="74" s="1"/>
  <c r="DL40" i="74" s="1"/>
  <c r="DL41" i="74" s="1"/>
  <c r="DL42" i="74" s="1"/>
  <c r="DL43" i="74" s="1"/>
  <c r="DL44" i="74" s="1"/>
  <c r="DL45" i="74" s="1"/>
  <c r="DL46" i="74" s="1"/>
  <c r="DL47" i="74" s="1"/>
  <c r="DL48" i="74" s="1"/>
  <c r="DL49" i="74" s="1"/>
  <c r="DL50" i="74" s="1"/>
  <c r="DL51" i="74" s="1"/>
  <c r="DL52" i="74" s="1"/>
  <c r="DL53" i="74" s="1"/>
  <c r="DL54" i="74" s="1"/>
  <c r="DL55" i="74" s="1"/>
  <c r="DL56" i="74" s="1"/>
  <c r="DL57" i="74" s="1"/>
  <c r="DL58" i="74" s="1"/>
  <c r="DL59" i="74" s="1"/>
  <c r="DL60" i="74" s="1"/>
  <c r="DL61" i="74" s="1"/>
  <c r="DL62" i="74" s="1"/>
  <c r="DL63" i="74" s="1"/>
  <c r="DL64" i="74" s="1"/>
  <c r="DL65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CY2" i="74" s="1"/>
  <c r="DF2" i="74" s="1"/>
  <c r="QO1" i="74"/>
  <c r="QV1" i="74" s="1"/>
  <c r="LE1" i="74"/>
  <c r="LL1" i="74" s="1"/>
  <c r="LS1" i="74" s="1"/>
  <c r="LZ1" i="74" s="1"/>
  <c r="MG1" i="74" s="1"/>
  <c r="MN1" i="74" s="1"/>
  <c r="JU1" i="74"/>
  <c r="KB1" i="74" s="1"/>
  <c r="KJ1" i="74" s="1"/>
  <c r="KQ1" i="74" s="1"/>
  <c r="KX1" i="74" s="1"/>
  <c r="FZ1" i="74"/>
  <c r="GG1" i="74" s="1"/>
  <c r="GN1" i="74" s="1"/>
  <c r="GV1" i="74" s="1"/>
  <c r="HC1" i="74" s="1"/>
  <c r="HJ1" i="74" s="1"/>
  <c r="HQ1" i="74" s="1"/>
  <c r="FL1" i="74"/>
  <c r="FS1" i="74" s="1"/>
  <c r="CJ1" i="74"/>
  <c r="CQ1" i="74" s="1"/>
  <c r="CX1" i="74" s="1"/>
  <c r="DE1" i="74" s="1"/>
  <c r="DM1" i="74" s="1"/>
  <c r="DU1" i="74" s="1"/>
  <c r="EC1" i="74" s="1"/>
  <c r="EJ1" i="74" s="1"/>
  <c r="EQ1" i="74" s="1"/>
  <c r="EX1" i="74" s="1"/>
  <c r="FE1" i="74" s="1"/>
  <c r="O1" i="74"/>
  <c r="V1" i="74" s="1"/>
  <c r="AC1" i="74" s="1"/>
  <c r="AK1" i="74" s="1"/>
  <c r="H1" i="74"/>
  <c r="CY1" i="74" s="1"/>
  <c r="DF1" i="74" s="1"/>
  <c r="DN1" i="74" s="1"/>
  <c r="DV1" i="74" s="1"/>
  <c r="BA1" i="74" l="1"/>
  <c r="BH1" i="74" s="1"/>
  <c r="BO1" i="74" s="1"/>
  <c r="BV1" i="74" s="1"/>
  <c r="CC1" i="74" s="1"/>
  <c r="AS1" i="74"/>
  <c r="IE1" i="74"/>
  <c r="IL1" i="74" s="1"/>
  <c r="IS1" i="74" s="1"/>
  <c r="IZ1" i="74" s="1"/>
  <c r="JG1" i="74" s="1"/>
  <c r="JN1" i="74" s="1"/>
  <c r="HX1" i="74"/>
  <c r="NB1" i="74"/>
  <c r="NI1" i="74" s="1"/>
  <c r="NP1" i="74" s="1"/>
  <c r="NW1" i="74" s="1"/>
  <c r="OD1" i="74" s="1"/>
  <c r="OK1" i="74" s="1"/>
  <c r="OR1" i="74" s="1"/>
  <c r="OY1" i="74" s="1"/>
  <c r="PF1" i="74" s="1"/>
  <c r="PM1" i="74" s="1"/>
  <c r="PT1" i="74" s="1"/>
  <c r="QA1" i="74" s="1"/>
  <c r="QH1" i="74" s="1"/>
  <c r="MU1" i="74"/>
  <c r="RJ1" i="74"/>
  <c r="RQ1" i="74" s="1"/>
  <c r="RC1" i="74"/>
  <c r="P1" i="74"/>
  <c r="W1" i="74" s="1"/>
  <c r="AD1" i="74" s="1"/>
  <c r="AL1" i="74" s="1"/>
  <c r="AT1" i="74"/>
  <c r="BB1" i="74"/>
  <c r="BI1" i="74"/>
  <c r="ED2" i="74"/>
  <c r="DN2" i="74"/>
  <c r="DV2" i="74" s="1"/>
  <c r="P2" i="74"/>
  <c r="W2" i="74" s="1"/>
  <c r="AD2" i="74" s="1"/>
  <c r="AL2" i="74" s="1"/>
  <c r="AT2" i="74"/>
  <c r="BB2" i="74"/>
  <c r="BI2" i="74"/>
  <c r="BBX55" i="72"/>
  <c r="BBX54" i="72"/>
  <c r="BBX53" i="72"/>
  <c r="BBX52" i="72"/>
  <c r="BBX51" i="72"/>
  <c r="BBX50" i="72"/>
  <c r="BBX49" i="72"/>
  <c r="BBX56" i="72" s="1"/>
  <c r="ALE7" i="72"/>
  <c r="ALE8" i="72" s="1"/>
  <c r="ALE9" i="72" s="1"/>
  <c r="ALE10" i="72" s="1"/>
  <c r="ALE11" i="72" s="1"/>
  <c r="ALE12" i="72" s="1"/>
  <c r="ALE13" i="72" s="1"/>
  <c r="ALE14" i="72" s="1"/>
  <c r="ALE15" i="72" s="1"/>
  <c r="ALE16" i="72" s="1"/>
  <c r="ALE17" i="72" s="1"/>
  <c r="ALE18" i="72" s="1"/>
  <c r="ALE19" i="72" s="1"/>
  <c r="ALE20" i="72" s="1"/>
  <c r="ALE21" i="72" s="1"/>
  <c r="ALE22" i="72" s="1"/>
  <c r="ALE23" i="72" s="1"/>
  <c r="ALE24" i="72" s="1"/>
  <c r="ALE25" i="72" s="1"/>
  <c r="ALE26" i="72" s="1"/>
  <c r="ALE27" i="72" s="1"/>
  <c r="ALE28" i="72" s="1"/>
  <c r="ALE29" i="72" s="1"/>
  <c r="ALE30" i="72" s="1"/>
  <c r="ALE31" i="72" s="1"/>
  <c r="ALE32" i="72" s="1"/>
  <c r="ALE33" i="72" s="1"/>
  <c r="ALE34" i="72" s="1"/>
  <c r="ALE35" i="72" s="1"/>
  <c r="ALE36" i="72" s="1"/>
  <c r="ALE37" i="72" s="1"/>
  <c r="ALE38" i="72" s="1"/>
  <c r="ALE39" i="72" s="1"/>
  <c r="ALE40" i="72" s="1"/>
  <c r="ALE41" i="72" s="1"/>
  <c r="ALE42" i="72" s="1"/>
  <c r="ALE43" i="72" s="1"/>
  <c r="AJM7" i="72"/>
  <c r="AJM8" i="72" s="1"/>
  <c r="AJM9" i="72" s="1"/>
  <c r="AJM10" i="72" s="1"/>
  <c r="AJM11" i="72" s="1"/>
  <c r="AJM12" i="72" s="1"/>
  <c r="AJM13" i="72" s="1"/>
  <c r="AJM14" i="72" s="1"/>
  <c r="AJM15" i="72" s="1"/>
  <c r="AJM16" i="72" s="1"/>
  <c r="AJM17" i="72" s="1"/>
  <c r="AJM18" i="72" s="1"/>
  <c r="AJM19" i="72" s="1"/>
  <c r="AJM20" i="72" s="1"/>
  <c r="AJM21" i="72" s="1"/>
  <c r="AJM22" i="72" s="1"/>
  <c r="AJM23" i="72" s="1"/>
  <c r="AJM24" i="72" s="1"/>
  <c r="AJM25" i="72" s="1"/>
  <c r="AJM26" i="72" s="1"/>
  <c r="AJM27" i="72" s="1"/>
  <c r="AJM28" i="72" s="1"/>
  <c r="AJM29" i="72" s="1"/>
  <c r="AJM30" i="72" s="1"/>
  <c r="AJM31" i="72" s="1"/>
  <c r="AJM32" i="72" s="1"/>
  <c r="AJM33" i="72" s="1"/>
  <c r="AJM34" i="72" s="1"/>
  <c r="AJM35" i="72" s="1"/>
  <c r="AJM36" i="72" s="1"/>
  <c r="AJM37" i="72" s="1"/>
  <c r="AJM38" i="72" s="1"/>
  <c r="AJM39" i="72" s="1"/>
  <c r="AJM40" i="72" s="1"/>
  <c r="AJM41" i="72" s="1"/>
  <c r="AJM42" i="72" s="1"/>
  <c r="AJM43" i="72" s="1"/>
  <c r="AJM44" i="72" s="1"/>
  <c r="AJM45" i="72" s="1"/>
  <c r="AJM46" i="72" s="1"/>
  <c r="AJM47" i="72" s="1"/>
  <c r="AJM48" i="72" s="1"/>
  <c r="AJM49" i="72" s="1"/>
  <c r="AJM50" i="72" s="1"/>
  <c r="AJM51" i="72" s="1"/>
  <c r="AJM52" i="72" s="1"/>
  <c r="AJM53" i="72" s="1"/>
  <c r="AJM54" i="72" s="1"/>
  <c r="AJM55" i="72" s="1"/>
  <c r="AJM56" i="72" s="1"/>
  <c r="AJM57" i="72" s="1"/>
  <c r="AJM58" i="72" s="1"/>
  <c r="AJM59" i="72" s="1"/>
  <c r="AJM60" i="72" s="1"/>
  <c r="AJM61" i="72" s="1"/>
  <c r="AJM62" i="72" s="1"/>
  <c r="AJM63" i="72" s="1"/>
  <c r="AJM64" i="72" s="1"/>
  <c r="AJM65" i="72" s="1"/>
  <c r="AJM66" i="72" s="1"/>
  <c r="AJM67" i="72" s="1"/>
  <c r="AJM68" i="72" s="1"/>
  <c r="AJM69" i="72" s="1"/>
  <c r="AJM70" i="72" s="1"/>
  <c r="AJM71" i="72" s="1"/>
  <c r="AJF7" i="72"/>
  <c r="AJF8" i="72" s="1"/>
  <c r="AJF9" i="72" s="1"/>
  <c r="AJF10" i="72" s="1"/>
  <c r="AJF11" i="72" s="1"/>
  <c r="AJF12" i="72" s="1"/>
  <c r="AJF13" i="72" s="1"/>
  <c r="AJF14" i="72" s="1"/>
  <c r="AJF15" i="72" s="1"/>
  <c r="AJF16" i="72" s="1"/>
  <c r="AJF17" i="72" s="1"/>
  <c r="AJF18" i="72" s="1"/>
  <c r="AJF19" i="72" s="1"/>
  <c r="AJF20" i="72" s="1"/>
  <c r="AJF21" i="72" s="1"/>
  <c r="AJF22" i="72" s="1"/>
  <c r="AJF23" i="72" s="1"/>
  <c r="AJF24" i="72" s="1"/>
  <c r="AJF25" i="72" s="1"/>
  <c r="AJF26" i="72" s="1"/>
  <c r="AJF27" i="72" s="1"/>
  <c r="AJF28" i="72" s="1"/>
  <c r="AJF29" i="72" s="1"/>
  <c r="AJF30" i="72" s="1"/>
  <c r="AJF31" i="72" s="1"/>
  <c r="AJF32" i="72" s="1"/>
  <c r="AJF33" i="72" s="1"/>
  <c r="AJF34" i="72" s="1"/>
  <c r="AJF35" i="72" s="1"/>
  <c r="AJF36" i="72" s="1"/>
  <c r="AJF37" i="72" s="1"/>
  <c r="AJF38" i="72" s="1"/>
  <c r="AJF39" i="72" s="1"/>
  <c r="AJF40" i="72" s="1"/>
  <c r="AJF41" i="72" s="1"/>
  <c r="AJF42" i="72" s="1"/>
  <c r="AJF43" i="72" s="1"/>
  <c r="AJF44" i="72" s="1"/>
  <c r="AJF45" i="72" s="1"/>
  <c r="AJF46" i="72" s="1"/>
  <c r="AJF47" i="72" s="1"/>
  <c r="AJF48" i="72" s="1"/>
  <c r="AJF49" i="72" s="1"/>
  <c r="AJF50" i="72" s="1"/>
  <c r="AJF51" i="72" s="1"/>
  <c r="AJF52" i="72" s="1"/>
  <c r="AJF53" i="72" s="1"/>
  <c r="AJF54" i="72" s="1"/>
  <c r="AJF55" i="72" s="1"/>
  <c r="AJF56" i="72" s="1"/>
  <c r="AJF57" i="72" s="1"/>
  <c r="AJF58" i="72" s="1"/>
  <c r="AJF59" i="72" s="1"/>
  <c r="AJF60" i="72" s="1"/>
  <c r="AJF61" i="72" s="1"/>
  <c r="AJF62" i="72" s="1"/>
  <c r="AJF63" i="72" s="1"/>
  <c r="AJF64" i="72" s="1"/>
  <c r="AJF65" i="72" s="1"/>
  <c r="AJF66" i="72" s="1"/>
  <c r="AJF67" i="72" s="1"/>
  <c r="AJF68" i="72" s="1"/>
  <c r="AJF69" i="72" s="1"/>
  <c r="AJF70" i="72" s="1"/>
  <c r="AJF71" i="72" s="1"/>
  <c r="BTU6" i="72"/>
  <c r="BTU7" i="72" s="1"/>
  <c r="BTU8" i="72" s="1"/>
  <c r="BTU9" i="72" s="1"/>
  <c r="BTU10" i="72" s="1"/>
  <c r="BTU11" i="72" s="1"/>
  <c r="BTU12" i="72" s="1"/>
  <c r="BTU13" i="72" s="1"/>
  <c r="BTU14" i="72" s="1"/>
  <c r="BTU15" i="72" s="1"/>
  <c r="BTU16" i="72" s="1"/>
  <c r="BTU17" i="72" s="1"/>
  <c r="BTU18" i="72" s="1"/>
  <c r="BTU19" i="72" s="1"/>
  <c r="BTU20" i="72" s="1"/>
  <c r="BTU21" i="72" s="1"/>
  <c r="BTU22" i="72" s="1"/>
  <c r="BTU23" i="72" s="1"/>
  <c r="BTU24" i="72" s="1"/>
  <c r="BTU25" i="72" s="1"/>
  <c r="BTU26" i="72" s="1"/>
  <c r="BTU27" i="72" s="1"/>
  <c r="BTU28" i="72" s="1"/>
  <c r="BTU29" i="72" s="1"/>
  <c r="BTU30" i="72" s="1"/>
  <c r="BTU31" i="72" s="1"/>
  <c r="BTU32" i="72" s="1"/>
  <c r="BTU33" i="72" s="1"/>
  <c r="BTU34" i="72" s="1"/>
  <c r="BTU35" i="72" s="1"/>
  <c r="BTU36" i="72" s="1"/>
  <c r="BTU37" i="72" s="1"/>
  <c r="BTU38" i="72" s="1"/>
  <c r="BTU39" i="72" s="1"/>
  <c r="BTU40" i="72" s="1"/>
  <c r="BTU41" i="72" s="1"/>
  <c r="BTU42" i="72" s="1"/>
  <c r="BTU43" i="72" s="1"/>
  <c r="BTN6" i="72"/>
  <c r="BTN7" i="72" s="1"/>
  <c r="BTN8" i="72" s="1"/>
  <c r="BTN9" i="72" s="1"/>
  <c r="BTN10" i="72" s="1"/>
  <c r="BTN11" i="72" s="1"/>
  <c r="BTN12" i="72" s="1"/>
  <c r="BTN13" i="72" s="1"/>
  <c r="BTN14" i="72" s="1"/>
  <c r="BTN15" i="72" s="1"/>
  <c r="BTN16" i="72" s="1"/>
  <c r="BTN17" i="72" s="1"/>
  <c r="BTN18" i="72" s="1"/>
  <c r="BTN19" i="72" s="1"/>
  <c r="BTN20" i="72" s="1"/>
  <c r="BTN21" i="72" s="1"/>
  <c r="BTN22" i="72" s="1"/>
  <c r="BTN23" i="72" s="1"/>
  <c r="BTN24" i="72" s="1"/>
  <c r="BTN25" i="72" s="1"/>
  <c r="BTN26" i="72" s="1"/>
  <c r="BTN27" i="72" s="1"/>
  <c r="BTN28" i="72" s="1"/>
  <c r="BTN29" i="72" s="1"/>
  <c r="BTN30" i="72" s="1"/>
  <c r="BTN31" i="72" s="1"/>
  <c r="BTN32" i="72" s="1"/>
  <c r="BTN33" i="72" s="1"/>
  <c r="BTN34" i="72" s="1"/>
  <c r="BTN35" i="72" s="1"/>
  <c r="BTN36" i="72" s="1"/>
  <c r="BTN37" i="72" s="1"/>
  <c r="BTN38" i="72" s="1"/>
  <c r="BTN39" i="72" s="1"/>
  <c r="BTN40" i="72" s="1"/>
  <c r="BTN41" i="72" s="1"/>
  <c r="BTN42" i="72" s="1"/>
  <c r="BTN43" i="72" s="1"/>
  <c r="BTG6" i="72"/>
  <c r="BTG7" i="72" s="1"/>
  <c r="BTG8" i="72" s="1"/>
  <c r="BTG9" i="72" s="1"/>
  <c r="BTG10" i="72" s="1"/>
  <c r="BTG11" i="72" s="1"/>
  <c r="BTG12" i="72" s="1"/>
  <c r="BTG13" i="72" s="1"/>
  <c r="BTG14" i="72" s="1"/>
  <c r="BTG15" i="72" s="1"/>
  <c r="BTG16" i="72" s="1"/>
  <c r="BTG17" i="72" s="1"/>
  <c r="BTG18" i="72" s="1"/>
  <c r="BTG19" i="72" s="1"/>
  <c r="BTG20" i="72" s="1"/>
  <c r="BTG21" i="72" s="1"/>
  <c r="BTG22" i="72" s="1"/>
  <c r="BTG23" i="72" s="1"/>
  <c r="BTG24" i="72" s="1"/>
  <c r="BTG25" i="72" s="1"/>
  <c r="BTG26" i="72" s="1"/>
  <c r="BTG27" i="72" s="1"/>
  <c r="BTG28" i="72" s="1"/>
  <c r="BTG29" i="72" s="1"/>
  <c r="BTG30" i="72" s="1"/>
  <c r="BTG31" i="72" s="1"/>
  <c r="BTG32" i="72" s="1"/>
  <c r="BTG33" i="72" s="1"/>
  <c r="BTG34" i="72" s="1"/>
  <c r="BTG35" i="72" s="1"/>
  <c r="BTG36" i="72" s="1"/>
  <c r="BTG37" i="72" s="1"/>
  <c r="BTG38" i="72" s="1"/>
  <c r="BTG39" i="72" s="1"/>
  <c r="BTG40" i="72" s="1"/>
  <c r="BTG41" i="72" s="1"/>
  <c r="BTG42" i="72" s="1"/>
  <c r="BTG43" i="72" s="1"/>
  <c r="BSZ6" i="72"/>
  <c r="BSZ7" i="72" s="1"/>
  <c r="BSZ8" i="72" s="1"/>
  <c r="BSZ9" i="72" s="1"/>
  <c r="BSZ10" i="72" s="1"/>
  <c r="BSZ11" i="72" s="1"/>
  <c r="BSZ12" i="72" s="1"/>
  <c r="BSZ13" i="72" s="1"/>
  <c r="BSZ14" i="72" s="1"/>
  <c r="BSZ15" i="72" s="1"/>
  <c r="BSZ16" i="72" s="1"/>
  <c r="BSZ17" i="72" s="1"/>
  <c r="BSZ18" i="72" s="1"/>
  <c r="BSZ19" i="72" s="1"/>
  <c r="BSZ20" i="72" s="1"/>
  <c r="BSZ21" i="72" s="1"/>
  <c r="BSZ22" i="72" s="1"/>
  <c r="BSZ23" i="72" s="1"/>
  <c r="BSZ24" i="72" s="1"/>
  <c r="BSZ25" i="72" s="1"/>
  <c r="BSZ26" i="72" s="1"/>
  <c r="BSZ27" i="72" s="1"/>
  <c r="BSZ28" i="72" s="1"/>
  <c r="BSZ29" i="72" s="1"/>
  <c r="BSZ30" i="72" s="1"/>
  <c r="BSZ31" i="72" s="1"/>
  <c r="BSZ32" i="72" s="1"/>
  <c r="BSZ33" i="72" s="1"/>
  <c r="BSZ34" i="72" s="1"/>
  <c r="BSZ35" i="72" s="1"/>
  <c r="BSZ36" i="72" s="1"/>
  <c r="BSZ37" i="72" s="1"/>
  <c r="BSZ38" i="72" s="1"/>
  <c r="BSZ39" i="72" s="1"/>
  <c r="BSZ40" i="72" s="1"/>
  <c r="BSZ41" i="72" s="1"/>
  <c r="BSZ42" i="72" s="1"/>
  <c r="BSZ43" i="72" s="1"/>
  <c r="BSS6" i="72"/>
  <c r="BSS7" i="72" s="1"/>
  <c r="BSS8" i="72" s="1"/>
  <c r="BSS9" i="72" s="1"/>
  <c r="BSS10" i="72" s="1"/>
  <c r="BSS11" i="72" s="1"/>
  <c r="BSS12" i="72" s="1"/>
  <c r="BSS13" i="72" s="1"/>
  <c r="BSS14" i="72" s="1"/>
  <c r="BSS15" i="72" s="1"/>
  <c r="BSS16" i="72" s="1"/>
  <c r="BSS17" i="72" s="1"/>
  <c r="BSS18" i="72" s="1"/>
  <c r="BSS19" i="72" s="1"/>
  <c r="BSS20" i="72" s="1"/>
  <c r="BSS21" i="72" s="1"/>
  <c r="BSS22" i="72" s="1"/>
  <c r="BSS23" i="72" s="1"/>
  <c r="BSS24" i="72" s="1"/>
  <c r="BSS25" i="72" s="1"/>
  <c r="BSS26" i="72" s="1"/>
  <c r="BSS27" i="72" s="1"/>
  <c r="BSS28" i="72" s="1"/>
  <c r="BSS29" i="72" s="1"/>
  <c r="BSS30" i="72" s="1"/>
  <c r="BSS31" i="72" s="1"/>
  <c r="BSS32" i="72" s="1"/>
  <c r="BSS33" i="72" s="1"/>
  <c r="BSS34" i="72" s="1"/>
  <c r="BSS35" i="72" s="1"/>
  <c r="BSS36" i="72" s="1"/>
  <c r="BSS37" i="72" s="1"/>
  <c r="BSS38" i="72" s="1"/>
  <c r="BSS39" i="72" s="1"/>
  <c r="BSS40" i="72" s="1"/>
  <c r="BSS41" i="72" s="1"/>
  <c r="BSS42" i="72" s="1"/>
  <c r="BSS43" i="72" s="1"/>
  <c r="BSL6" i="72"/>
  <c r="BSL7" i="72" s="1"/>
  <c r="BSL8" i="72" s="1"/>
  <c r="BSL9" i="72" s="1"/>
  <c r="BSL10" i="72" s="1"/>
  <c r="BSL11" i="72" s="1"/>
  <c r="BSL12" i="72" s="1"/>
  <c r="BSL13" i="72" s="1"/>
  <c r="BSL14" i="72" s="1"/>
  <c r="BSL15" i="72" s="1"/>
  <c r="BSL16" i="72" s="1"/>
  <c r="BSL17" i="72" s="1"/>
  <c r="BSL18" i="72" s="1"/>
  <c r="BSL19" i="72" s="1"/>
  <c r="BSL20" i="72" s="1"/>
  <c r="BSL21" i="72" s="1"/>
  <c r="BSL22" i="72" s="1"/>
  <c r="BSL23" i="72" s="1"/>
  <c r="BSL24" i="72" s="1"/>
  <c r="BSL25" i="72" s="1"/>
  <c r="BSL26" i="72" s="1"/>
  <c r="BSL27" i="72" s="1"/>
  <c r="BSL28" i="72" s="1"/>
  <c r="BSL29" i="72" s="1"/>
  <c r="BSL30" i="72" s="1"/>
  <c r="BSL31" i="72" s="1"/>
  <c r="BSL32" i="72" s="1"/>
  <c r="BSL33" i="72" s="1"/>
  <c r="BSL34" i="72" s="1"/>
  <c r="BSL35" i="72" s="1"/>
  <c r="BSL36" i="72" s="1"/>
  <c r="BSL37" i="72" s="1"/>
  <c r="BSL38" i="72" s="1"/>
  <c r="BSL39" i="72" s="1"/>
  <c r="BSL40" i="72" s="1"/>
  <c r="BSL41" i="72" s="1"/>
  <c r="BSL42" i="72" s="1"/>
  <c r="BSL43" i="72" s="1"/>
  <c r="BSE6" i="72"/>
  <c r="BSE7" i="72" s="1"/>
  <c r="BSE8" i="72" s="1"/>
  <c r="BSE9" i="72" s="1"/>
  <c r="BSE10" i="72" s="1"/>
  <c r="BSE11" i="72" s="1"/>
  <c r="BSE12" i="72" s="1"/>
  <c r="BSE13" i="72" s="1"/>
  <c r="BSE14" i="72" s="1"/>
  <c r="BSE15" i="72" s="1"/>
  <c r="BSE16" i="72" s="1"/>
  <c r="BSE17" i="72" s="1"/>
  <c r="BSE18" i="72" s="1"/>
  <c r="BSE19" i="72" s="1"/>
  <c r="BSE20" i="72" s="1"/>
  <c r="BSE21" i="72" s="1"/>
  <c r="BSE22" i="72" s="1"/>
  <c r="BSE23" i="72" s="1"/>
  <c r="BSE24" i="72" s="1"/>
  <c r="BSE25" i="72" s="1"/>
  <c r="BSE26" i="72" s="1"/>
  <c r="BSE27" i="72" s="1"/>
  <c r="BSE28" i="72" s="1"/>
  <c r="BSE29" i="72" s="1"/>
  <c r="BSE30" i="72" s="1"/>
  <c r="BSE31" i="72" s="1"/>
  <c r="BSE32" i="72" s="1"/>
  <c r="BSE33" i="72" s="1"/>
  <c r="BSE34" i="72" s="1"/>
  <c r="BSE35" i="72" s="1"/>
  <c r="BSE36" i="72" s="1"/>
  <c r="BSE37" i="72" s="1"/>
  <c r="BSE38" i="72" s="1"/>
  <c r="BSE39" i="72" s="1"/>
  <c r="BSE40" i="72" s="1"/>
  <c r="BSE41" i="72" s="1"/>
  <c r="BSE42" i="72" s="1"/>
  <c r="BSE43" i="72" s="1"/>
  <c r="BRX6" i="72"/>
  <c r="BRX7" i="72" s="1"/>
  <c r="BRX8" i="72" s="1"/>
  <c r="BRX9" i="72" s="1"/>
  <c r="BRX10" i="72" s="1"/>
  <c r="BRX11" i="72" s="1"/>
  <c r="BRX12" i="72" s="1"/>
  <c r="BRX13" i="72" s="1"/>
  <c r="BRX14" i="72" s="1"/>
  <c r="BRX15" i="72" s="1"/>
  <c r="BRX16" i="72" s="1"/>
  <c r="BRX17" i="72" s="1"/>
  <c r="BRX18" i="72" s="1"/>
  <c r="BRX19" i="72" s="1"/>
  <c r="BRX20" i="72" s="1"/>
  <c r="BRX21" i="72" s="1"/>
  <c r="BRX22" i="72" s="1"/>
  <c r="BRX23" i="72" s="1"/>
  <c r="BRX24" i="72" s="1"/>
  <c r="BRX25" i="72" s="1"/>
  <c r="BRX26" i="72" s="1"/>
  <c r="BRX27" i="72" s="1"/>
  <c r="BRX28" i="72" s="1"/>
  <c r="BRX29" i="72" s="1"/>
  <c r="BRX30" i="72" s="1"/>
  <c r="BRX31" i="72" s="1"/>
  <c r="BRX32" i="72" s="1"/>
  <c r="BRX33" i="72" s="1"/>
  <c r="BRX34" i="72" s="1"/>
  <c r="BRX35" i="72" s="1"/>
  <c r="BRX36" i="72" s="1"/>
  <c r="BRX37" i="72" s="1"/>
  <c r="BRX38" i="72" s="1"/>
  <c r="BRX39" i="72" s="1"/>
  <c r="BRX40" i="72" s="1"/>
  <c r="BRX41" i="72" s="1"/>
  <c r="BRX42" i="72" s="1"/>
  <c r="BRX43" i="72" s="1"/>
  <c r="BRQ6" i="72"/>
  <c r="BRQ7" i="72" s="1"/>
  <c r="BRQ8" i="72" s="1"/>
  <c r="BRQ9" i="72" s="1"/>
  <c r="BRQ10" i="72" s="1"/>
  <c r="BRQ11" i="72" s="1"/>
  <c r="BRQ12" i="72" s="1"/>
  <c r="BRQ13" i="72" s="1"/>
  <c r="BRQ14" i="72" s="1"/>
  <c r="BRQ15" i="72" s="1"/>
  <c r="BRQ16" i="72" s="1"/>
  <c r="BRQ17" i="72" s="1"/>
  <c r="BRQ18" i="72" s="1"/>
  <c r="BRQ19" i="72" s="1"/>
  <c r="BRQ20" i="72" s="1"/>
  <c r="BRQ21" i="72" s="1"/>
  <c r="BRQ22" i="72" s="1"/>
  <c r="BRQ23" i="72" s="1"/>
  <c r="BRQ24" i="72" s="1"/>
  <c r="BRQ25" i="72" s="1"/>
  <c r="BRQ26" i="72" s="1"/>
  <c r="BRQ27" i="72" s="1"/>
  <c r="BRQ28" i="72" s="1"/>
  <c r="BRQ29" i="72" s="1"/>
  <c r="BRQ30" i="72" s="1"/>
  <c r="BRQ31" i="72" s="1"/>
  <c r="BRQ32" i="72" s="1"/>
  <c r="BRQ33" i="72" s="1"/>
  <c r="BRQ34" i="72" s="1"/>
  <c r="BRQ35" i="72" s="1"/>
  <c r="BRQ36" i="72" s="1"/>
  <c r="BRQ37" i="72" s="1"/>
  <c r="BRQ38" i="72" s="1"/>
  <c r="BRQ39" i="72" s="1"/>
  <c r="BRQ40" i="72" s="1"/>
  <c r="BRQ41" i="72" s="1"/>
  <c r="BRQ42" i="72" s="1"/>
  <c r="BRQ43" i="72" s="1"/>
  <c r="BRJ6" i="72"/>
  <c r="BRJ7" i="72" s="1"/>
  <c r="BRJ8" i="72" s="1"/>
  <c r="BRJ9" i="72" s="1"/>
  <c r="BRJ10" i="72" s="1"/>
  <c r="BRJ11" i="72" s="1"/>
  <c r="BRJ12" i="72" s="1"/>
  <c r="BRJ13" i="72" s="1"/>
  <c r="BRJ14" i="72" s="1"/>
  <c r="BRJ15" i="72" s="1"/>
  <c r="BRJ16" i="72" s="1"/>
  <c r="BRJ17" i="72" s="1"/>
  <c r="BRJ18" i="72" s="1"/>
  <c r="BRJ19" i="72" s="1"/>
  <c r="BRJ20" i="72" s="1"/>
  <c r="BRJ21" i="72" s="1"/>
  <c r="BRJ22" i="72" s="1"/>
  <c r="BRJ23" i="72" s="1"/>
  <c r="BRJ24" i="72" s="1"/>
  <c r="BRJ25" i="72" s="1"/>
  <c r="BRJ26" i="72" s="1"/>
  <c r="BRJ27" i="72" s="1"/>
  <c r="BRJ28" i="72" s="1"/>
  <c r="BRJ29" i="72" s="1"/>
  <c r="BRJ30" i="72" s="1"/>
  <c r="BRJ31" i="72" s="1"/>
  <c r="BRJ32" i="72" s="1"/>
  <c r="BRJ33" i="72" s="1"/>
  <c r="BRJ34" i="72" s="1"/>
  <c r="BRJ35" i="72" s="1"/>
  <c r="BRJ36" i="72" s="1"/>
  <c r="BRJ37" i="72" s="1"/>
  <c r="BRJ38" i="72" s="1"/>
  <c r="BRJ39" i="72" s="1"/>
  <c r="BRJ40" i="72" s="1"/>
  <c r="BRJ41" i="72" s="1"/>
  <c r="BRJ42" i="72" s="1"/>
  <c r="BRJ43" i="72" s="1"/>
  <c r="BRB6" i="72"/>
  <c r="BRB7" i="72" s="1"/>
  <c r="BRB8" i="72" s="1"/>
  <c r="BRB9" i="72" s="1"/>
  <c r="BRB10" i="72" s="1"/>
  <c r="BRB11" i="72" s="1"/>
  <c r="BRB12" i="72" s="1"/>
  <c r="BRB13" i="72" s="1"/>
  <c r="BRB14" i="72" s="1"/>
  <c r="BRB15" i="72" s="1"/>
  <c r="BRB16" i="72" s="1"/>
  <c r="BRB17" i="72" s="1"/>
  <c r="BRB18" i="72" s="1"/>
  <c r="BRB19" i="72" s="1"/>
  <c r="BRB20" i="72" s="1"/>
  <c r="BRB21" i="72" s="1"/>
  <c r="BRB22" i="72" s="1"/>
  <c r="BRB23" i="72" s="1"/>
  <c r="BRB24" i="72" s="1"/>
  <c r="BRB25" i="72" s="1"/>
  <c r="BRB26" i="72" s="1"/>
  <c r="BRB27" i="72" s="1"/>
  <c r="BRB28" i="72" s="1"/>
  <c r="BRB29" i="72" s="1"/>
  <c r="BRB30" i="72" s="1"/>
  <c r="BRB31" i="72" s="1"/>
  <c r="BRB32" i="72" s="1"/>
  <c r="BRB33" i="72" s="1"/>
  <c r="BRB34" i="72" s="1"/>
  <c r="BRB35" i="72" s="1"/>
  <c r="BRB36" i="72" s="1"/>
  <c r="BRB37" i="72" s="1"/>
  <c r="BRB38" i="72" s="1"/>
  <c r="BRB39" i="72" s="1"/>
  <c r="BRB40" i="72" s="1"/>
  <c r="BRB41" i="72" s="1"/>
  <c r="BRB42" i="72" s="1"/>
  <c r="BRB43" i="72" s="1"/>
  <c r="BQN6" i="72"/>
  <c r="BQN7" i="72" s="1"/>
  <c r="BQN8" i="72" s="1"/>
  <c r="BQN9" i="72" s="1"/>
  <c r="BQN10" i="72" s="1"/>
  <c r="BQN11" i="72" s="1"/>
  <c r="BQN12" i="72" s="1"/>
  <c r="BQN13" i="72" s="1"/>
  <c r="BQN14" i="72" s="1"/>
  <c r="BQN15" i="72" s="1"/>
  <c r="BQN16" i="72" s="1"/>
  <c r="BQN17" i="72" s="1"/>
  <c r="BQN18" i="72" s="1"/>
  <c r="BQN19" i="72" s="1"/>
  <c r="BQN20" i="72" s="1"/>
  <c r="BQN21" i="72" s="1"/>
  <c r="BQN22" i="72" s="1"/>
  <c r="BQN23" i="72" s="1"/>
  <c r="BQN24" i="72" s="1"/>
  <c r="BQN25" i="72" s="1"/>
  <c r="BQN26" i="72" s="1"/>
  <c r="BQN27" i="72" s="1"/>
  <c r="BQN28" i="72" s="1"/>
  <c r="BQN29" i="72" s="1"/>
  <c r="BQN30" i="72" s="1"/>
  <c r="BQN31" i="72" s="1"/>
  <c r="BQN32" i="72" s="1"/>
  <c r="BQN33" i="72" s="1"/>
  <c r="BQN34" i="72" s="1"/>
  <c r="BQN35" i="72" s="1"/>
  <c r="BQN36" i="72" s="1"/>
  <c r="BQN37" i="72" s="1"/>
  <c r="BQN38" i="72" s="1"/>
  <c r="BQN39" i="72" s="1"/>
  <c r="BQN40" i="72" s="1"/>
  <c r="BQN41" i="72" s="1"/>
  <c r="BQN42" i="72" s="1"/>
  <c r="BQN43" i="72" s="1"/>
  <c r="BQN44" i="72" s="1"/>
  <c r="BQN45" i="72" s="1"/>
  <c r="BQN46" i="72" s="1"/>
  <c r="BQN47" i="72" s="1"/>
  <c r="BQN48" i="72" s="1"/>
  <c r="BQN49" i="72" s="1"/>
  <c r="BQN50" i="72" s="1"/>
  <c r="BQN51" i="72" s="1"/>
  <c r="BQN52" i="72" s="1"/>
  <c r="BQN53" i="72" s="1"/>
  <c r="BQN54" i="72" s="1"/>
  <c r="BQN55" i="72" s="1"/>
  <c r="BQN56" i="72" s="1"/>
  <c r="BQN57" i="72" s="1"/>
  <c r="BQN58" i="72" s="1"/>
  <c r="BQN59" i="72" s="1"/>
  <c r="BQN60" i="72" s="1"/>
  <c r="BQN61" i="72" s="1"/>
  <c r="BQN62" i="72" s="1"/>
  <c r="BQN63" i="72" s="1"/>
  <c r="BQN64" i="72" s="1"/>
  <c r="BQN65" i="72" s="1"/>
  <c r="BQN66" i="72" s="1"/>
  <c r="BQN67" i="72" s="1"/>
  <c r="BQN68" i="72" s="1"/>
  <c r="BQN69" i="72" s="1"/>
  <c r="BQN70" i="72" s="1"/>
  <c r="BQN71" i="72" s="1"/>
  <c r="BQN72" i="72" s="1"/>
  <c r="BQN73" i="72" s="1"/>
  <c r="BQN74" i="72" s="1"/>
  <c r="BQN75" i="72" s="1"/>
  <c r="BQN76" i="72" s="1"/>
  <c r="BQN77" i="72" s="1"/>
  <c r="BQN78" i="72" s="1"/>
  <c r="BQN79" i="72" s="1"/>
  <c r="BQN80" i="72" s="1"/>
  <c r="BQU6" i="72" s="1"/>
  <c r="BQU7" i="72" s="1"/>
  <c r="BQU8" i="72" s="1"/>
  <c r="BQU9" i="72" s="1"/>
  <c r="BQU10" i="72" s="1"/>
  <c r="BQU11" i="72" s="1"/>
  <c r="BQU12" i="72" s="1"/>
  <c r="BQU13" i="72" s="1"/>
  <c r="BQU14" i="72" s="1"/>
  <c r="BQU15" i="72" s="1"/>
  <c r="BQU16" i="72" s="1"/>
  <c r="BQU17" i="72" s="1"/>
  <c r="BQU18" i="72" s="1"/>
  <c r="BQU19" i="72" s="1"/>
  <c r="BQU20" i="72" s="1"/>
  <c r="BQU21" i="72" s="1"/>
  <c r="BQU22" i="72" s="1"/>
  <c r="BQU23" i="72" s="1"/>
  <c r="BQU24" i="72" s="1"/>
  <c r="BQU25" i="72" s="1"/>
  <c r="BQU26" i="72" s="1"/>
  <c r="BQU27" i="72" s="1"/>
  <c r="BQU28" i="72" s="1"/>
  <c r="BQU29" i="72" s="1"/>
  <c r="BQU30" i="72" s="1"/>
  <c r="BQU31" i="72" s="1"/>
  <c r="BQU32" i="72" s="1"/>
  <c r="BQU33" i="72" s="1"/>
  <c r="BQU34" i="72" s="1"/>
  <c r="BQU35" i="72" s="1"/>
  <c r="BQU36" i="72" s="1"/>
  <c r="BQU37" i="72" s="1"/>
  <c r="BQU38" i="72" s="1"/>
  <c r="BQU39" i="72" s="1"/>
  <c r="BQU40" i="72" s="1"/>
  <c r="BQU41" i="72" s="1"/>
  <c r="BQU42" i="72" s="1"/>
  <c r="BQU43" i="72" s="1"/>
  <c r="BQU44" i="72" s="1"/>
  <c r="BQU45" i="72" s="1"/>
  <c r="BQU46" i="72" s="1"/>
  <c r="BQU47" i="72" s="1"/>
  <c r="BQU48" i="72" s="1"/>
  <c r="BQU49" i="72" s="1"/>
  <c r="BQU50" i="72" s="1"/>
  <c r="BQU51" i="72" s="1"/>
  <c r="BQU52" i="72" s="1"/>
  <c r="BQU53" i="72" s="1"/>
  <c r="BQU54" i="72" s="1"/>
  <c r="BQU55" i="72" s="1"/>
  <c r="BQU56" i="72" s="1"/>
  <c r="BQU57" i="72" s="1"/>
  <c r="BQU58" i="72" s="1"/>
  <c r="BQU59" i="72" s="1"/>
  <c r="BQU60" i="72" s="1"/>
  <c r="BQU61" i="72" s="1"/>
  <c r="BQU62" i="72" s="1"/>
  <c r="BQU63" i="72" s="1"/>
  <c r="BQU64" i="72" s="1"/>
  <c r="BQU65" i="72" s="1"/>
  <c r="BQU66" i="72" s="1"/>
  <c r="BQU67" i="72" s="1"/>
  <c r="BQU68" i="72" s="1"/>
  <c r="BQU69" i="72" s="1"/>
  <c r="BQU70" i="72" s="1"/>
  <c r="BQU71" i="72" s="1"/>
  <c r="BQU72" i="72" s="1"/>
  <c r="BQU73" i="72" s="1"/>
  <c r="BQU74" i="72" s="1"/>
  <c r="BQU75" i="72" s="1"/>
  <c r="BQU76" i="72" s="1"/>
  <c r="BQU77" i="72" s="1"/>
  <c r="BQU78" i="72" s="1"/>
  <c r="BQU79" i="72" s="1"/>
  <c r="BQU80" i="72" s="1"/>
  <c r="BQG6" i="72"/>
  <c r="BQG7" i="72" s="1"/>
  <c r="BQG8" i="72" s="1"/>
  <c r="BQG9" i="72" s="1"/>
  <c r="BQG10" i="72" s="1"/>
  <c r="BQG11" i="72" s="1"/>
  <c r="BQG12" i="72" s="1"/>
  <c r="BQG13" i="72" s="1"/>
  <c r="BQG14" i="72" s="1"/>
  <c r="BQG15" i="72" s="1"/>
  <c r="BQG16" i="72" s="1"/>
  <c r="BQG17" i="72" s="1"/>
  <c r="BQG18" i="72" s="1"/>
  <c r="BQG19" i="72" s="1"/>
  <c r="BQG20" i="72" s="1"/>
  <c r="BQG21" i="72" s="1"/>
  <c r="BQG22" i="72" s="1"/>
  <c r="BQG23" i="72" s="1"/>
  <c r="BQG24" i="72" s="1"/>
  <c r="BQG25" i="72" s="1"/>
  <c r="BQG26" i="72" s="1"/>
  <c r="BQG27" i="72" s="1"/>
  <c r="BQG28" i="72" s="1"/>
  <c r="BQG29" i="72" s="1"/>
  <c r="BQG30" i="72" s="1"/>
  <c r="BQG31" i="72" s="1"/>
  <c r="BQG32" i="72" s="1"/>
  <c r="BQG33" i="72" s="1"/>
  <c r="BQG34" i="72" s="1"/>
  <c r="BQG35" i="72" s="1"/>
  <c r="BQG36" i="72" s="1"/>
  <c r="BQG37" i="72" s="1"/>
  <c r="BQG38" i="72" s="1"/>
  <c r="BQG39" i="72" s="1"/>
  <c r="BQG40" i="72" s="1"/>
  <c r="BQG41" i="72" s="1"/>
  <c r="BQG42" i="72" s="1"/>
  <c r="BQG43" i="72" s="1"/>
  <c r="BQG44" i="72" s="1"/>
  <c r="BQG45" i="72" s="1"/>
  <c r="BQG46" i="72" s="1"/>
  <c r="BQG47" i="72" s="1"/>
  <c r="BQG48" i="72" s="1"/>
  <c r="BQG49" i="72" s="1"/>
  <c r="BQG50" i="72" s="1"/>
  <c r="BQG51" i="72" s="1"/>
  <c r="BQG52" i="72" s="1"/>
  <c r="BQG53" i="72" s="1"/>
  <c r="BQG54" i="72" s="1"/>
  <c r="BQG55" i="72" s="1"/>
  <c r="BQG56" i="72" s="1"/>
  <c r="BQG57" i="72" s="1"/>
  <c r="BQG58" i="72" s="1"/>
  <c r="BQG59" i="72" s="1"/>
  <c r="BQG60" i="72" s="1"/>
  <c r="BPZ6" i="72"/>
  <c r="BPZ7" i="72" s="1"/>
  <c r="BPZ8" i="72" s="1"/>
  <c r="BPZ9" i="72" s="1"/>
  <c r="BPZ10" i="72" s="1"/>
  <c r="BPZ11" i="72" s="1"/>
  <c r="BPZ12" i="72" s="1"/>
  <c r="BPZ13" i="72" s="1"/>
  <c r="BPZ14" i="72" s="1"/>
  <c r="BPZ15" i="72" s="1"/>
  <c r="BPZ16" i="72" s="1"/>
  <c r="BPZ17" i="72" s="1"/>
  <c r="BPZ18" i="72" s="1"/>
  <c r="BPZ19" i="72" s="1"/>
  <c r="BPZ20" i="72" s="1"/>
  <c r="BPZ21" i="72" s="1"/>
  <c r="BPZ22" i="72" s="1"/>
  <c r="BPZ23" i="72" s="1"/>
  <c r="BPZ24" i="72" s="1"/>
  <c r="BPZ25" i="72" s="1"/>
  <c r="BPZ26" i="72" s="1"/>
  <c r="BPZ27" i="72" s="1"/>
  <c r="BPZ28" i="72" s="1"/>
  <c r="BPZ29" i="72" s="1"/>
  <c r="BPZ30" i="72" s="1"/>
  <c r="BPZ31" i="72" s="1"/>
  <c r="BPZ32" i="72" s="1"/>
  <c r="BPZ33" i="72" s="1"/>
  <c r="BPZ34" i="72" s="1"/>
  <c r="BPZ35" i="72" s="1"/>
  <c r="BPZ36" i="72" s="1"/>
  <c r="BPZ37" i="72" s="1"/>
  <c r="BPZ38" i="72" s="1"/>
  <c r="BPZ39" i="72" s="1"/>
  <c r="BPZ40" i="72" s="1"/>
  <c r="BPZ41" i="72" s="1"/>
  <c r="BPZ42" i="72" s="1"/>
  <c r="BPZ43" i="72" s="1"/>
  <c r="BPR6" i="72"/>
  <c r="BPR7" i="72" s="1"/>
  <c r="BPR8" i="72" s="1"/>
  <c r="BPR9" i="72" s="1"/>
  <c r="BPR10" i="72" s="1"/>
  <c r="BPR11" i="72" s="1"/>
  <c r="BPR12" i="72" s="1"/>
  <c r="BPR13" i="72" s="1"/>
  <c r="BPR14" i="72" s="1"/>
  <c r="BPR15" i="72" s="1"/>
  <c r="BPR16" i="72" s="1"/>
  <c r="BPR17" i="72" s="1"/>
  <c r="BPR18" i="72" s="1"/>
  <c r="BPR19" i="72" s="1"/>
  <c r="BPR20" i="72" s="1"/>
  <c r="BPR21" i="72" s="1"/>
  <c r="BPR22" i="72" s="1"/>
  <c r="BPR23" i="72" s="1"/>
  <c r="BPR24" i="72" s="1"/>
  <c r="BPR25" i="72" s="1"/>
  <c r="BPR26" i="72" s="1"/>
  <c r="BPR27" i="72" s="1"/>
  <c r="BPR28" i="72" s="1"/>
  <c r="BPR29" i="72" s="1"/>
  <c r="BPR30" i="72" s="1"/>
  <c r="BPR31" i="72" s="1"/>
  <c r="BPR32" i="72" s="1"/>
  <c r="BPR33" i="72" s="1"/>
  <c r="BPR34" i="72" s="1"/>
  <c r="BPR35" i="72" s="1"/>
  <c r="BPR36" i="72" s="1"/>
  <c r="BPR37" i="72" s="1"/>
  <c r="BPR38" i="72" s="1"/>
  <c r="BPR39" i="72" s="1"/>
  <c r="BPR40" i="72" s="1"/>
  <c r="BPR41" i="72" s="1"/>
  <c r="BPR42" i="72" s="1"/>
  <c r="BPR43" i="72" s="1"/>
  <c r="BPK6" i="72"/>
  <c r="BPK7" i="72" s="1"/>
  <c r="BPK8" i="72" s="1"/>
  <c r="BPK9" i="72" s="1"/>
  <c r="BPK10" i="72" s="1"/>
  <c r="BPK11" i="72" s="1"/>
  <c r="BPK12" i="72" s="1"/>
  <c r="BPK13" i="72" s="1"/>
  <c r="BPK14" i="72" s="1"/>
  <c r="BPK15" i="72" s="1"/>
  <c r="BPK16" i="72" s="1"/>
  <c r="BPK17" i="72" s="1"/>
  <c r="BPK18" i="72" s="1"/>
  <c r="BPK19" i="72" s="1"/>
  <c r="BPK20" i="72" s="1"/>
  <c r="BPK21" i="72" s="1"/>
  <c r="BPK22" i="72" s="1"/>
  <c r="BPK23" i="72" s="1"/>
  <c r="BPK24" i="72" s="1"/>
  <c r="BPK25" i="72" s="1"/>
  <c r="BPK26" i="72" s="1"/>
  <c r="BPK27" i="72" s="1"/>
  <c r="BPK28" i="72" s="1"/>
  <c r="BPK29" i="72" s="1"/>
  <c r="BPK30" i="72" s="1"/>
  <c r="BPK31" i="72" s="1"/>
  <c r="BPK32" i="72" s="1"/>
  <c r="BPK33" i="72" s="1"/>
  <c r="BPK34" i="72" s="1"/>
  <c r="BPK35" i="72" s="1"/>
  <c r="BPK36" i="72" s="1"/>
  <c r="BPK37" i="72" s="1"/>
  <c r="BPK38" i="72" s="1"/>
  <c r="BPK39" i="72" s="1"/>
  <c r="BPK40" i="72" s="1"/>
  <c r="BPK41" i="72" s="1"/>
  <c r="BPK42" i="72" s="1"/>
  <c r="BPK43" i="72" s="1"/>
  <c r="BPD6" i="72"/>
  <c r="BPD7" i="72" s="1"/>
  <c r="BPD8" i="72" s="1"/>
  <c r="BPD9" i="72" s="1"/>
  <c r="BPD10" i="72" s="1"/>
  <c r="BPD11" i="72" s="1"/>
  <c r="BPD12" i="72" s="1"/>
  <c r="BPD13" i="72" s="1"/>
  <c r="BPD14" i="72" s="1"/>
  <c r="BPD15" i="72" s="1"/>
  <c r="BPD16" i="72" s="1"/>
  <c r="BPD17" i="72" s="1"/>
  <c r="BPD18" i="72" s="1"/>
  <c r="BPD19" i="72" s="1"/>
  <c r="BPD20" i="72" s="1"/>
  <c r="BPD21" i="72" s="1"/>
  <c r="BPD22" i="72" s="1"/>
  <c r="BPD23" i="72" s="1"/>
  <c r="BPD24" i="72" s="1"/>
  <c r="BPD25" i="72" s="1"/>
  <c r="BPD26" i="72" s="1"/>
  <c r="BPD27" i="72" s="1"/>
  <c r="BPD28" i="72" s="1"/>
  <c r="BPD29" i="72" s="1"/>
  <c r="BPD30" i="72" s="1"/>
  <c r="BPD31" i="72" s="1"/>
  <c r="BPD32" i="72" s="1"/>
  <c r="BPD33" i="72" s="1"/>
  <c r="BPD34" i="72" s="1"/>
  <c r="BPD35" i="72" s="1"/>
  <c r="BPD36" i="72" s="1"/>
  <c r="BPD37" i="72" s="1"/>
  <c r="BPD38" i="72" s="1"/>
  <c r="BPD39" i="72" s="1"/>
  <c r="BPD40" i="72" s="1"/>
  <c r="BPD41" i="72" s="1"/>
  <c r="BPD42" i="72" s="1"/>
  <c r="BPD43" i="72" s="1"/>
  <c r="BOW6" i="72"/>
  <c r="BOW7" i="72" s="1"/>
  <c r="BOW8" i="72" s="1"/>
  <c r="BOW9" i="72" s="1"/>
  <c r="BOW10" i="72" s="1"/>
  <c r="BOW11" i="72" s="1"/>
  <c r="BOW12" i="72" s="1"/>
  <c r="BOW13" i="72" s="1"/>
  <c r="BOW14" i="72" s="1"/>
  <c r="BOW15" i="72" s="1"/>
  <c r="BOW16" i="72" s="1"/>
  <c r="BOW17" i="72" s="1"/>
  <c r="BOW18" i="72" s="1"/>
  <c r="BOW19" i="72" s="1"/>
  <c r="BOW20" i="72" s="1"/>
  <c r="BOW21" i="72" s="1"/>
  <c r="BOW22" i="72" s="1"/>
  <c r="BOW23" i="72" s="1"/>
  <c r="BOW24" i="72" s="1"/>
  <c r="BOW25" i="72" s="1"/>
  <c r="BOW26" i="72" s="1"/>
  <c r="BOW27" i="72" s="1"/>
  <c r="BOW28" i="72" s="1"/>
  <c r="BOW29" i="72" s="1"/>
  <c r="BOW30" i="72" s="1"/>
  <c r="BOW31" i="72" s="1"/>
  <c r="BOW32" i="72" s="1"/>
  <c r="BOW33" i="72" s="1"/>
  <c r="BOW34" i="72" s="1"/>
  <c r="BOW35" i="72" s="1"/>
  <c r="BOW36" i="72" s="1"/>
  <c r="BOW37" i="72" s="1"/>
  <c r="BOW38" i="72" s="1"/>
  <c r="BOW39" i="72" s="1"/>
  <c r="BOW40" i="72" s="1"/>
  <c r="BOW41" i="72" s="1"/>
  <c r="BOW42" i="72" s="1"/>
  <c r="BOW43" i="72" s="1"/>
  <c r="BOP6" i="72"/>
  <c r="BOP7" i="72" s="1"/>
  <c r="BOP8" i="72" s="1"/>
  <c r="BOP9" i="72" s="1"/>
  <c r="BOP10" i="72" s="1"/>
  <c r="BOP11" i="72" s="1"/>
  <c r="BOP12" i="72" s="1"/>
  <c r="BOP13" i="72" s="1"/>
  <c r="BOP14" i="72" s="1"/>
  <c r="BOP15" i="72" s="1"/>
  <c r="BOP16" i="72" s="1"/>
  <c r="BOP17" i="72" s="1"/>
  <c r="BOP18" i="72" s="1"/>
  <c r="BOP19" i="72" s="1"/>
  <c r="BOP20" i="72" s="1"/>
  <c r="BOP21" i="72" s="1"/>
  <c r="BOP22" i="72" s="1"/>
  <c r="BOP23" i="72" s="1"/>
  <c r="BOP24" i="72" s="1"/>
  <c r="BOP25" i="72" s="1"/>
  <c r="BOP26" i="72" s="1"/>
  <c r="BOP27" i="72" s="1"/>
  <c r="BOP28" i="72" s="1"/>
  <c r="BOP29" i="72" s="1"/>
  <c r="BOP30" i="72" s="1"/>
  <c r="BOP31" i="72" s="1"/>
  <c r="BOP32" i="72" s="1"/>
  <c r="BOP33" i="72" s="1"/>
  <c r="BOP34" i="72" s="1"/>
  <c r="BOP35" i="72" s="1"/>
  <c r="BOP36" i="72" s="1"/>
  <c r="BOP37" i="72" s="1"/>
  <c r="BOP38" i="72" s="1"/>
  <c r="BOP39" i="72" s="1"/>
  <c r="BOP40" i="72" s="1"/>
  <c r="BOP41" i="72" s="1"/>
  <c r="BOP42" i="72" s="1"/>
  <c r="BOP43" i="72" s="1"/>
  <c r="BOI6" i="72"/>
  <c r="BOI7" i="72" s="1"/>
  <c r="BOI8" i="72" s="1"/>
  <c r="BOI9" i="72" s="1"/>
  <c r="BOI10" i="72" s="1"/>
  <c r="BOI11" i="72" s="1"/>
  <c r="BOI12" i="72" s="1"/>
  <c r="BOI13" i="72" s="1"/>
  <c r="BOI14" i="72" s="1"/>
  <c r="BOI15" i="72" s="1"/>
  <c r="BOI16" i="72" s="1"/>
  <c r="BOI17" i="72" s="1"/>
  <c r="BOI18" i="72" s="1"/>
  <c r="BOI19" i="72" s="1"/>
  <c r="BOI20" i="72" s="1"/>
  <c r="BOI21" i="72" s="1"/>
  <c r="BOI22" i="72" s="1"/>
  <c r="BOI23" i="72" s="1"/>
  <c r="BOI24" i="72" s="1"/>
  <c r="BOI25" i="72" s="1"/>
  <c r="BOI26" i="72" s="1"/>
  <c r="BOI27" i="72" s="1"/>
  <c r="BOI28" i="72" s="1"/>
  <c r="BOI29" i="72" s="1"/>
  <c r="BOI30" i="72" s="1"/>
  <c r="BOI31" i="72" s="1"/>
  <c r="BOI32" i="72" s="1"/>
  <c r="BOI33" i="72" s="1"/>
  <c r="BOI34" i="72" s="1"/>
  <c r="BOI35" i="72" s="1"/>
  <c r="BOI36" i="72" s="1"/>
  <c r="BOI37" i="72" s="1"/>
  <c r="BOI38" i="72" s="1"/>
  <c r="BOI39" i="72" s="1"/>
  <c r="BOI40" i="72" s="1"/>
  <c r="BOI41" i="72" s="1"/>
  <c r="BOI42" i="72" s="1"/>
  <c r="BOI43" i="72" s="1"/>
  <c r="BOB6" i="72"/>
  <c r="BOB7" i="72" s="1"/>
  <c r="BOB8" i="72" s="1"/>
  <c r="BOB9" i="72" s="1"/>
  <c r="BOB10" i="72" s="1"/>
  <c r="BOB11" i="72" s="1"/>
  <c r="BOB12" i="72" s="1"/>
  <c r="BOB13" i="72" s="1"/>
  <c r="BOB14" i="72" s="1"/>
  <c r="BOB15" i="72" s="1"/>
  <c r="BOB16" i="72" s="1"/>
  <c r="BOB17" i="72" s="1"/>
  <c r="BOB18" i="72" s="1"/>
  <c r="BOB19" i="72" s="1"/>
  <c r="BOB20" i="72" s="1"/>
  <c r="BOB21" i="72" s="1"/>
  <c r="BOB22" i="72" s="1"/>
  <c r="BOB23" i="72" s="1"/>
  <c r="BOB24" i="72" s="1"/>
  <c r="BOB25" i="72" s="1"/>
  <c r="BOB26" i="72" s="1"/>
  <c r="BOB27" i="72" s="1"/>
  <c r="BOB28" i="72" s="1"/>
  <c r="BOB29" i="72" s="1"/>
  <c r="BOB30" i="72" s="1"/>
  <c r="BOB31" i="72" s="1"/>
  <c r="BOB32" i="72" s="1"/>
  <c r="BOB33" i="72" s="1"/>
  <c r="BOB34" i="72" s="1"/>
  <c r="BOB35" i="72" s="1"/>
  <c r="BOB36" i="72" s="1"/>
  <c r="BOB37" i="72" s="1"/>
  <c r="BOB38" i="72" s="1"/>
  <c r="BOB39" i="72" s="1"/>
  <c r="BOB40" i="72" s="1"/>
  <c r="BOB41" i="72" s="1"/>
  <c r="BOB42" i="72" s="1"/>
  <c r="BOB43" i="72" s="1"/>
  <c r="BNU6" i="72"/>
  <c r="BNU7" i="72" s="1"/>
  <c r="BNU8" i="72" s="1"/>
  <c r="BNU9" i="72" s="1"/>
  <c r="BNU10" i="72" s="1"/>
  <c r="BNU11" i="72" s="1"/>
  <c r="BNU12" i="72" s="1"/>
  <c r="BNU13" i="72" s="1"/>
  <c r="BNU14" i="72" s="1"/>
  <c r="BNU15" i="72" s="1"/>
  <c r="BNU16" i="72" s="1"/>
  <c r="BNU17" i="72" s="1"/>
  <c r="BNU18" i="72" s="1"/>
  <c r="BNU19" i="72" s="1"/>
  <c r="BNU20" i="72" s="1"/>
  <c r="BNU21" i="72" s="1"/>
  <c r="BNU22" i="72" s="1"/>
  <c r="BNU23" i="72" s="1"/>
  <c r="BNU24" i="72" s="1"/>
  <c r="BNU25" i="72" s="1"/>
  <c r="BNU26" i="72" s="1"/>
  <c r="BNU27" i="72" s="1"/>
  <c r="BNU28" i="72" s="1"/>
  <c r="BNU29" i="72" s="1"/>
  <c r="BNU30" i="72" s="1"/>
  <c r="BNU31" i="72" s="1"/>
  <c r="BNU32" i="72" s="1"/>
  <c r="BNU33" i="72" s="1"/>
  <c r="BNU34" i="72" s="1"/>
  <c r="BNU35" i="72" s="1"/>
  <c r="BNU36" i="72" s="1"/>
  <c r="BNU37" i="72" s="1"/>
  <c r="BNU38" i="72" s="1"/>
  <c r="BNU39" i="72" s="1"/>
  <c r="BNU40" i="72" s="1"/>
  <c r="BNU41" i="72" s="1"/>
  <c r="BNU42" i="72" s="1"/>
  <c r="BNU43" i="72" s="1"/>
  <c r="BNN6" i="72"/>
  <c r="BNN7" i="72" s="1"/>
  <c r="BNN8" i="72" s="1"/>
  <c r="BNN9" i="72" s="1"/>
  <c r="BNN10" i="72" s="1"/>
  <c r="BNN11" i="72" s="1"/>
  <c r="BNN12" i="72" s="1"/>
  <c r="BNN13" i="72" s="1"/>
  <c r="BNN14" i="72" s="1"/>
  <c r="BNN15" i="72" s="1"/>
  <c r="BNN16" i="72" s="1"/>
  <c r="BNN17" i="72" s="1"/>
  <c r="BNN18" i="72" s="1"/>
  <c r="BNN19" i="72" s="1"/>
  <c r="BNN20" i="72" s="1"/>
  <c r="BNN21" i="72" s="1"/>
  <c r="BNN22" i="72" s="1"/>
  <c r="BNN23" i="72" s="1"/>
  <c r="BNN24" i="72" s="1"/>
  <c r="BNN25" i="72" s="1"/>
  <c r="BNN26" i="72" s="1"/>
  <c r="BNN27" i="72" s="1"/>
  <c r="BNN28" i="72" s="1"/>
  <c r="BNN29" i="72" s="1"/>
  <c r="BNN30" i="72" s="1"/>
  <c r="BNN31" i="72" s="1"/>
  <c r="BNN32" i="72" s="1"/>
  <c r="BNN33" i="72" s="1"/>
  <c r="BNN34" i="72" s="1"/>
  <c r="BNN35" i="72" s="1"/>
  <c r="BNN36" i="72" s="1"/>
  <c r="BNN37" i="72" s="1"/>
  <c r="BNN38" i="72" s="1"/>
  <c r="BNN39" i="72" s="1"/>
  <c r="BNN40" i="72" s="1"/>
  <c r="BNN41" i="72" s="1"/>
  <c r="BNN42" i="72" s="1"/>
  <c r="BNN43" i="72" s="1"/>
  <c r="BNF6" i="72"/>
  <c r="BNF7" i="72" s="1"/>
  <c r="BNF8" i="72" s="1"/>
  <c r="BNF9" i="72" s="1"/>
  <c r="BNF10" i="72" s="1"/>
  <c r="BNF11" i="72" s="1"/>
  <c r="BNF12" i="72" s="1"/>
  <c r="BNF13" i="72" s="1"/>
  <c r="BNF14" i="72" s="1"/>
  <c r="BNF15" i="72" s="1"/>
  <c r="BNF16" i="72" s="1"/>
  <c r="BNF17" i="72" s="1"/>
  <c r="BNF18" i="72" s="1"/>
  <c r="BNF19" i="72" s="1"/>
  <c r="BNF20" i="72" s="1"/>
  <c r="BNF21" i="72" s="1"/>
  <c r="BNF22" i="72" s="1"/>
  <c r="BNF23" i="72" s="1"/>
  <c r="BNF24" i="72" s="1"/>
  <c r="BNF25" i="72" s="1"/>
  <c r="BNF26" i="72" s="1"/>
  <c r="BNF27" i="72" s="1"/>
  <c r="BNF28" i="72" s="1"/>
  <c r="BNF29" i="72" s="1"/>
  <c r="BNF30" i="72" s="1"/>
  <c r="BNF31" i="72" s="1"/>
  <c r="BNF32" i="72" s="1"/>
  <c r="BNF33" i="72" s="1"/>
  <c r="BNF34" i="72" s="1"/>
  <c r="BNF35" i="72" s="1"/>
  <c r="BNF36" i="72" s="1"/>
  <c r="BNF37" i="72" s="1"/>
  <c r="BNF38" i="72" s="1"/>
  <c r="BNF39" i="72" s="1"/>
  <c r="BNF40" i="72" s="1"/>
  <c r="BNF41" i="72" s="1"/>
  <c r="BNF42" i="72" s="1"/>
  <c r="BNF43" i="72" s="1"/>
  <c r="BMY6" i="72"/>
  <c r="BMY7" i="72" s="1"/>
  <c r="BMY8" i="72" s="1"/>
  <c r="BMY9" i="72" s="1"/>
  <c r="BMY10" i="72" s="1"/>
  <c r="BMY11" i="72" s="1"/>
  <c r="BMY12" i="72" s="1"/>
  <c r="BMY13" i="72" s="1"/>
  <c r="BMY14" i="72" s="1"/>
  <c r="BMY15" i="72" s="1"/>
  <c r="BMY16" i="72" s="1"/>
  <c r="BMY17" i="72" s="1"/>
  <c r="BMY18" i="72" s="1"/>
  <c r="BMY19" i="72" s="1"/>
  <c r="BMY20" i="72" s="1"/>
  <c r="BMY21" i="72" s="1"/>
  <c r="BMY22" i="72" s="1"/>
  <c r="BMY23" i="72" s="1"/>
  <c r="BMY24" i="72" s="1"/>
  <c r="BMY25" i="72" s="1"/>
  <c r="BMY26" i="72" s="1"/>
  <c r="BMY27" i="72" s="1"/>
  <c r="BMY28" i="72" s="1"/>
  <c r="BMY29" i="72" s="1"/>
  <c r="BMY30" i="72" s="1"/>
  <c r="BMY31" i="72" s="1"/>
  <c r="BMY32" i="72" s="1"/>
  <c r="BMY33" i="72" s="1"/>
  <c r="BMY34" i="72" s="1"/>
  <c r="BMY35" i="72" s="1"/>
  <c r="BMY36" i="72" s="1"/>
  <c r="BMY37" i="72" s="1"/>
  <c r="BMY38" i="72" s="1"/>
  <c r="BMY39" i="72" s="1"/>
  <c r="BMY40" i="72" s="1"/>
  <c r="BMY41" i="72" s="1"/>
  <c r="BMY42" i="72" s="1"/>
  <c r="BMY43" i="72" s="1"/>
  <c r="BMY44" i="72" s="1"/>
  <c r="BMY45" i="72" s="1"/>
  <c r="BMY46" i="72" s="1"/>
  <c r="BMY47" i="72" s="1"/>
  <c r="BMY48" i="72" s="1"/>
  <c r="BMY49" i="72" s="1"/>
  <c r="BMY50" i="72" s="1"/>
  <c r="BMY51" i="72" s="1"/>
  <c r="BMY52" i="72" s="1"/>
  <c r="BMY53" i="72" s="1"/>
  <c r="BMY54" i="72" s="1"/>
  <c r="BMY55" i="72" s="1"/>
  <c r="BMY56" i="72" s="1"/>
  <c r="BMY57" i="72" s="1"/>
  <c r="BMY58" i="72" s="1"/>
  <c r="BMY59" i="72" s="1"/>
  <c r="BMY60" i="72" s="1"/>
  <c r="BMR6" i="72"/>
  <c r="BMR7" i="72" s="1"/>
  <c r="BMR8" i="72" s="1"/>
  <c r="BMR9" i="72" s="1"/>
  <c r="BMR10" i="72" s="1"/>
  <c r="BMR11" i="72" s="1"/>
  <c r="BMR12" i="72" s="1"/>
  <c r="BMR13" i="72" s="1"/>
  <c r="BMR14" i="72" s="1"/>
  <c r="BMR15" i="72" s="1"/>
  <c r="BMR16" i="72" s="1"/>
  <c r="BMR17" i="72" s="1"/>
  <c r="BMR18" i="72" s="1"/>
  <c r="BMR19" i="72" s="1"/>
  <c r="BMR20" i="72" s="1"/>
  <c r="BMR21" i="72" s="1"/>
  <c r="BMR22" i="72" s="1"/>
  <c r="BMR23" i="72" s="1"/>
  <c r="BMR24" i="72" s="1"/>
  <c r="BMR25" i="72" s="1"/>
  <c r="BMR26" i="72" s="1"/>
  <c r="BMR27" i="72" s="1"/>
  <c r="BMR28" i="72" s="1"/>
  <c r="BMR29" i="72" s="1"/>
  <c r="BMR30" i="72" s="1"/>
  <c r="BMR31" i="72" s="1"/>
  <c r="BMR32" i="72" s="1"/>
  <c r="BMR33" i="72" s="1"/>
  <c r="BMR34" i="72" s="1"/>
  <c r="BMR35" i="72" s="1"/>
  <c r="BMR36" i="72" s="1"/>
  <c r="BMR37" i="72" s="1"/>
  <c r="BMR38" i="72" s="1"/>
  <c r="BMR39" i="72" s="1"/>
  <c r="BMR40" i="72" s="1"/>
  <c r="BMR41" i="72" s="1"/>
  <c r="BMR42" i="72" s="1"/>
  <c r="BMR43" i="72" s="1"/>
  <c r="BMK6" i="72"/>
  <c r="BMK7" i="72" s="1"/>
  <c r="BMK8" i="72" s="1"/>
  <c r="BMK9" i="72" s="1"/>
  <c r="BMK10" i="72" s="1"/>
  <c r="BMK11" i="72" s="1"/>
  <c r="BMK12" i="72" s="1"/>
  <c r="BMK13" i="72" s="1"/>
  <c r="BMK14" i="72" s="1"/>
  <c r="BMK15" i="72" s="1"/>
  <c r="BMK16" i="72" s="1"/>
  <c r="BMK17" i="72" s="1"/>
  <c r="BMK18" i="72" s="1"/>
  <c r="BMK19" i="72" s="1"/>
  <c r="BMK20" i="72" s="1"/>
  <c r="BMK21" i="72" s="1"/>
  <c r="BMK22" i="72" s="1"/>
  <c r="BMK23" i="72" s="1"/>
  <c r="BMK24" i="72" s="1"/>
  <c r="BMK25" i="72" s="1"/>
  <c r="BMK26" i="72" s="1"/>
  <c r="BMK27" i="72" s="1"/>
  <c r="BMK28" i="72" s="1"/>
  <c r="BMK29" i="72" s="1"/>
  <c r="BMK30" i="72" s="1"/>
  <c r="BMK31" i="72" s="1"/>
  <c r="BMK32" i="72" s="1"/>
  <c r="BMK33" i="72" s="1"/>
  <c r="BMK34" i="72" s="1"/>
  <c r="BMK35" i="72" s="1"/>
  <c r="BMK36" i="72" s="1"/>
  <c r="BMK37" i="72" s="1"/>
  <c r="BMK38" i="72" s="1"/>
  <c r="BMK39" i="72" s="1"/>
  <c r="BMK40" i="72" s="1"/>
  <c r="BMK41" i="72" s="1"/>
  <c r="BMK42" i="72" s="1"/>
  <c r="BMK43" i="72" s="1"/>
  <c r="BMK44" i="72" s="1"/>
  <c r="BMK45" i="72" s="1"/>
  <c r="BMK46" i="72" s="1"/>
  <c r="BMK47" i="72" s="1"/>
  <c r="BMK48" i="72" s="1"/>
  <c r="BMK49" i="72" s="1"/>
  <c r="BMK50" i="72" s="1"/>
  <c r="BMK51" i="72" s="1"/>
  <c r="BMK52" i="72" s="1"/>
  <c r="BMK53" i="72" s="1"/>
  <c r="BMK54" i="72" s="1"/>
  <c r="BMK55" i="72" s="1"/>
  <c r="BMD6" i="72"/>
  <c r="BMD7" i="72" s="1"/>
  <c r="BMD8" i="72" s="1"/>
  <c r="BMD9" i="72" s="1"/>
  <c r="BMD10" i="72" s="1"/>
  <c r="BMD11" i="72" s="1"/>
  <c r="BMD12" i="72" s="1"/>
  <c r="BMD13" i="72" s="1"/>
  <c r="BMD14" i="72" s="1"/>
  <c r="BMD15" i="72" s="1"/>
  <c r="BMD16" i="72" s="1"/>
  <c r="BMD17" i="72" s="1"/>
  <c r="BMD18" i="72" s="1"/>
  <c r="BMD19" i="72" s="1"/>
  <c r="BMD20" i="72" s="1"/>
  <c r="BMD21" i="72" s="1"/>
  <c r="BMD22" i="72" s="1"/>
  <c r="BMD23" i="72" s="1"/>
  <c r="BMD24" i="72" s="1"/>
  <c r="BMD25" i="72" s="1"/>
  <c r="BMD26" i="72" s="1"/>
  <c r="BMD27" i="72" s="1"/>
  <c r="BMD28" i="72" s="1"/>
  <c r="BMD29" i="72" s="1"/>
  <c r="BMD30" i="72" s="1"/>
  <c r="BMD31" i="72" s="1"/>
  <c r="BMD32" i="72" s="1"/>
  <c r="BMD33" i="72" s="1"/>
  <c r="BMD34" i="72" s="1"/>
  <c r="BMD35" i="72" s="1"/>
  <c r="BMD36" i="72" s="1"/>
  <c r="BMD37" i="72" s="1"/>
  <c r="BMD38" i="72" s="1"/>
  <c r="BMD39" i="72" s="1"/>
  <c r="BMD40" i="72" s="1"/>
  <c r="BMD41" i="72" s="1"/>
  <c r="BMD42" i="72" s="1"/>
  <c r="BMD43" i="72" s="1"/>
  <c r="BLW6" i="72"/>
  <c r="BLW7" i="72" s="1"/>
  <c r="BLW8" i="72" s="1"/>
  <c r="BLW9" i="72" s="1"/>
  <c r="BLW10" i="72" s="1"/>
  <c r="BLW11" i="72" s="1"/>
  <c r="BLW12" i="72" s="1"/>
  <c r="BLW13" i="72" s="1"/>
  <c r="BLW14" i="72" s="1"/>
  <c r="BLW15" i="72" s="1"/>
  <c r="BLW16" i="72" s="1"/>
  <c r="BLW17" i="72" s="1"/>
  <c r="BLW18" i="72" s="1"/>
  <c r="BLW19" i="72" s="1"/>
  <c r="BLW20" i="72" s="1"/>
  <c r="BLW21" i="72" s="1"/>
  <c r="BLW22" i="72" s="1"/>
  <c r="BLW23" i="72" s="1"/>
  <c r="BLW24" i="72" s="1"/>
  <c r="BLW25" i="72" s="1"/>
  <c r="BLW26" i="72" s="1"/>
  <c r="BLW27" i="72" s="1"/>
  <c r="BLW28" i="72" s="1"/>
  <c r="BLW29" i="72" s="1"/>
  <c r="BLW30" i="72" s="1"/>
  <c r="BLW31" i="72" s="1"/>
  <c r="BLW32" i="72" s="1"/>
  <c r="BLW33" i="72" s="1"/>
  <c r="BLW34" i="72" s="1"/>
  <c r="BLW35" i="72" s="1"/>
  <c r="BLW36" i="72" s="1"/>
  <c r="BLW37" i="72" s="1"/>
  <c r="BLW38" i="72" s="1"/>
  <c r="BLW39" i="72" s="1"/>
  <c r="BLW40" i="72" s="1"/>
  <c r="BLW41" i="72" s="1"/>
  <c r="BLW42" i="72" s="1"/>
  <c r="BLW43" i="72" s="1"/>
  <c r="BLP6" i="72"/>
  <c r="BLP7" i="72" s="1"/>
  <c r="BLP8" i="72" s="1"/>
  <c r="BLP9" i="72" s="1"/>
  <c r="BLP10" i="72" s="1"/>
  <c r="BLP11" i="72" s="1"/>
  <c r="BLP12" i="72" s="1"/>
  <c r="BLP13" i="72" s="1"/>
  <c r="BLP14" i="72" s="1"/>
  <c r="BLP15" i="72" s="1"/>
  <c r="BLP16" i="72" s="1"/>
  <c r="BLP17" i="72" s="1"/>
  <c r="BLP18" i="72" s="1"/>
  <c r="BLP19" i="72" s="1"/>
  <c r="BLP20" i="72" s="1"/>
  <c r="BLP21" i="72" s="1"/>
  <c r="BLP22" i="72" s="1"/>
  <c r="BLP23" i="72" s="1"/>
  <c r="BLP24" i="72" s="1"/>
  <c r="BLP25" i="72" s="1"/>
  <c r="BLP26" i="72" s="1"/>
  <c r="BLP27" i="72" s="1"/>
  <c r="BLP28" i="72" s="1"/>
  <c r="BLP29" i="72" s="1"/>
  <c r="BLP30" i="72" s="1"/>
  <c r="BLP31" i="72" s="1"/>
  <c r="BLP32" i="72" s="1"/>
  <c r="BLP33" i="72" s="1"/>
  <c r="BLP34" i="72" s="1"/>
  <c r="BLP35" i="72" s="1"/>
  <c r="BLP36" i="72" s="1"/>
  <c r="BLP37" i="72" s="1"/>
  <c r="BLP38" i="72" s="1"/>
  <c r="BLP39" i="72" s="1"/>
  <c r="BLP40" i="72" s="1"/>
  <c r="BLP41" i="72" s="1"/>
  <c r="BLP42" i="72" s="1"/>
  <c r="BLP43" i="72" s="1"/>
  <c r="BLI6" i="72"/>
  <c r="BLI7" i="72" s="1"/>
  <c r="BLI8" i="72" s="1"/>
  <c r="BLI9" i="72" s="1"/>
  <c r="BLI10" i="72" s="1"/>
  <c r="BLI11" i="72" s="1"/>
  <c r="BLI12" i="72" s="1"/>
  <c r="BLI13" i="72" s="1"/>
  <c r="BLI14" i="72" s="1"/>
  <c r="BLI15" i="72" s="1"/>
  <c r="BLI16" i="72" s="1"/>
  <c r="BLI17" i="72" s="1"/>
  <c r="BLI18" i="72" s="1"/>
  <c r="BLI19" i="72" s="1"/>
  <c r="BLI20" i="72" s="1"/>
  <c r="BLI21" i="72" s="1"/>
  <c r="BLI22" i="72" s="1"/>
  <c r="BLI23" i="72" s="1"/>
  <c r="BLI24" i="72" s="1"/>
  <c r="BLI25" i="72" s="1"/>
  <c r="BLI26" i="72" s="1"/>
  <c r="BLI27" i="72" s="1"/>
  <c r="BLI28" i="72" s="1"/>
  <c r="BLI29" i="72" s="1"/>
  <c r="BLI30" i="72" s="1"/>
  <c r="BLI31" i="72" s="1"/>
  <c r="BLI32" i="72" s="1"/>
  <c r="BLI33" i="72" s="1"/>
  <c r="BLI34" i="72" s="1"/>
  <c r="BLI35" i="72" s="1"/>
  <c r="BLI36" i="72" s="1"/>
  <c r="BLI37" i="72" s="1"/>
  <c r="BLI38" i="72" s="1"/>
  <c r="BLI39" i="72" s="1"/>
  <c r="BLI40" i="72" s="1"/>
  <c r="BLI41" i="72" s="1"/>
  <c r="BLI42" i="72" s="1"/>
  <c r="BLI43" i="72" s="1"/>
  <c r="BLB6" i="72"/>
  <c r="BLB7" i="72" s="1"/>
  <c r="BLB8" i="72" s="1"/>
  <c r="BLB9" i="72" s="1"/>
  <c r="BLB10" i="72" s="1"/>
  <c r="BLB11" i="72" s="1"/>
  <c r="BLB12" i="72" s="1"/>
  <c r="BLB13" i="72" s="1"/>
  <c r="BLB14" i="72" s="1"/>
  <c r="BLB15" i="72" s="1"/>
  <c r="BLB16" i="72" s="1"/>
  <c r="BLB17" i="72" s="1"/>
  <c r="BLB18" i="72" s="1"/>
  <c r="BLB19" i="72" s="1"/>
  <c r="BLB20" i="72" s="1"/>
  <c r="BLB21" i="72" s="1"/>
  <c r="BLB22" i="72" s="1"/>
  <c r="BLB23" i="72" s="1"/>
  <c r="BLB24" i="72" s="1"/>
  <c r="BLB25" i="72" s="1"/>
  <c r="BLB26" i="72" s="1"/>
  <c r="BLB27" i="72" s="1"/>
  <c r="BLB28" i="72" s="1"/>
  <c r="BLB29" i="72" s="1"/>
  <c r="BLB30" i="72" s="1"/>
  <c r="BLB31" i="72" s="1"/>
  <c r="BLB32" i="72" s="1"/>
  <c r="BLB33" i="72" s="1"/>
  <c r="BLB34" i="72" s="1"/>
  <c r="BLB35" i="72" s="1"/>
  <c r="BLB36" i="72" s="1"/>
  <c r="BLB37" i="72" s="1"/>
  <c r="BLB38" i="72" s="1"/>
  <c r="BLB39" i="72" s="1"/>
  <c r="BLB40" i="72" s="1"/>
  <c r="BLB41" i="72" s="1"/>
  <c r="BLB42" i="72" s="1"/>
  <c r="BLB43" i="72" s="1"/>
  <c r="BKU6" i="72"/>
  <c r="BKU7" i="72" s="1"/>
  <c r="BKU8" i="72" s="1"/>
  <c r="BKU9" i="72" s="1"/>
  <c r="BKU10" i="72" s="1"/>
  <c r="BKU11" i="72" s="1"/>
  <c r="BKU12" i="72" s="1"/>
  <c r="BKU13" i="72" s="1"/>
  <c r="BKU14" i="72" s="1"/>
  <c r="BKU15" i="72" s="1"/>
  <c r="BKU16" i="72" s="1"/>
  <c r="BKU17" i="72" s="1"/>
  <c r="BKU18" i="72" s="1"/>
  <c r="BKU19" i="72" s="1"/>
  <c r="BKU20" i="72" s="1"/>
  <c r="BKU21" i="72" s="1"/>
  <c r="BKU22" i="72" s="1"/>
  <c r="BKU23" i="72" s="1"/>
  <c r="BKU24" i="72" s="1"/>
  <c r="BKU25" i="72" s="1"/>
  <c r="BKU26" i="72" s="1"/>
  <c r="BKU27" i="72" s="1"/>
  <c r="BKU28" i="72" s="1"/>
  <c r="BKU29" i="72" s="1"/>
  <c r="BKU30" i="72" s="1"/>
  <c r="BKU31" i="72" s="1"/>
  <c r="BKU32" i="72" s="1"/>
  <c r="BKU33" i="72" s="1"/>
  <c r="BKU34" i="72" s="1"/>
  <c r="BKU35" i="72" s="1"/>
  <c r="BKU36" i="72" s="1"/>
  <c r="BKU37" i="72" s="1"/>
  <c r="BKU38" i="72" s="1"/>
  <c r="BKU39" i="72" s="1"/>
  <c r="BKU40" i="72" s="1"/>
  <c r="BKU41" i="72" s="1"/>
  <c r="BKU42" i="72" s="1"/>
  <c r="BKU43" i="72" s="1"/>
  <c r="BKN6" i="72"/>
  <c r="BKN7" i="72" s="1"/>
  <c r="BKN8" i="72" s="1"/>
  <c r="BKN9" i="72" s="1"/>
  <c r="BKN10" i="72" s="1"/>
  <c r="BKN11" i="72" s="1"/>
  <c r="BKN12" i="72" s="1"/>
  <c r="BKN13" i="72" s="1"/>
  <c r="BKN14" i="72" s="1"/>
  <c r="BKN15" i="72" s="1"/>
  <c r="BKN16" i="72" s="1"/>
  <c r="BKN17" i="72" s="1"/>
  <c r="BKN18" i="72" s="1"/>
  <c r="BKN19" i="72" s="1"/>
  <c r="BKN20" i="72" s="1"/>
  <c r="BKN21" i="72" s="1"/>
  <c r="BKN22" i="72" s="1"/>
  <c r="BKN23" i="72" s="1"/>
  <c r="BKN24" i="72" s="1"/>
  <c r="BKN25" i="72" s="1"/>
  <c r="BKN26" i="72" s="1"/>
  <c r="BKN27" i="72" s="1"/>
  <c r="BKN28" i="72" s="1"/>
  <c r="BKN29" i="72" s="1"/>
  <c r="BKN30" i="72" s="1"/>
  <c r="BKN31" i="72" s="1"/>
  <c r="BKN32" i="72" s="1"/>
  <c r="BKN33" i="72" s="1"/>
  <c r="BKN34" i="72" s="1"/>
  <c r="BKN35" i="72" s="1"/>
  <c r="BKN36" i="72" s="1"/>
  <c r="BKN37" i="72" s="1"/>
  <c r="BKN38" i="72" s="1"/>
  <c r="BKN39" i="72" s="1"/>
  <c r="BKN40" i="72" s="1"/>
  <c r="BKN41" i="72" s="1"/>
  <c r="BKN42" i="72" s="1"/>
  <c r="BKN43" i="72" s="1"/>
  <c r="BKG6" i="72"/>
  <c r="BKG7" i="72" s="1"/>
  <c r="BKG8" i="72" s="1"/>
  <c r="BKG9" i="72" s="1"/>
  <c r="BKG10" i="72" s="1"/>
  <c r="BKG11" i="72" s="1"/>
  <c r="BKG12" i="72" s="1"/>
  <c r="BKG13" i="72" s="1"/>
  <c r="BKG14" i="72" s="1"/>
  <c r="BKG15" i="72" s="1"/>
  <c r="BKG16" i="72" s="1"/>
  <c r="BKG17" i="72" s="1"/>
  <c r="BKG18" i="72" s="1"/>
  <c r="BKG19" i="72" s="1"/>
  <c r="BKG20" i="72" s="1"/>
  <c r="BKG21" i="72" s="1"/>
  <c r="BKG22" i="72" s="1"/>
  <c r="BKG23" i="72" s="1"/>
  <c r="BKG24" i="72" s="1"/>
  <c r="BKG25" i="72" s="1"/>
  <c r="BKG26" i="72" s="1"/>
  <c r="BKG27" i="72" s="1"/>
  <c r="BKG28" i="72" s="1"/>
  <c r="BKG29" i="72" s="1"/>
  <c r="BKG30" i="72" s="1"/>
  <c r="BKG31" i="72" s="1"/>
  <c r="BKG32" i="72" s="1"/>
  <c r="BKG33" i="72" s="1"/>
  <c r="BKG34" i="72" s="1"/>
  <c r="BKG35" i="72" s="1"/>
  <c r="BKG36" i="72" s="1"/>
  <c r="BKG37" i="72" s="1"/>
  <c r="BKG38" i="72" s="1"/>
  <c r="BKG39" i="72" s="1"/>
  <c r="BKG40" i="72" s="1"/>
  <c r="BKG41" i="72" s="1"/>
  <c r="BKG42" i="72" s="1"/>
  <c r="BKG43" i="72" s="1"/>
  <c r="BJZ6" i="72"/>
  <c r="BJZ7" i="72" s="1"/>
  <c r="BJZ8" i="72" s="1"/>
  <c r="BJZ9" i="72" s="1"/>
  <c r="BJZ10" i="72" s="1"/>
  <c r="BJZ11" i="72" s="1"/>
  <c r="BJZ12" i="72" s="1"/>
  <c r="BJZ13" i="72" s="1"/>
  <c r="BJZ14" i="72" s="1"/>
  <c r="BJZ15" i="72" s="1"/>
  <c r="BJZ16" i="72" s="1"/>
  <c r="BJZ17" i="72" s="1"/>
  <c r="BJZ18" i="72" s="1"/>
  <c r="BJZ19" i="72" s="1"/>
  <c r="BJZ20" i="72" s="1"/>
  <c r="BJZ21" i="72" s="1"/>
  <c r="BJZ22" i="72" s="1"/>
  <c r="BJZ23" i="72" s="1"/>
  <c r="BJZ24" i="72" s="1"/>
  <c r="BJZ25" i="72" s="1"/>
  <c r="BJZ26" i="72" s="1"/>
  <c r="BJZ27" i="72" s="1"/>
  <c r="BJZ28" i="72" s="1"/>
  <c r="BJZ29" i="72" s="1"/>
  <c r="BJZ30" i="72" s="1"/>
  <c r="BJZ31" i="72" s="1"/>
  <c r="BJZ32" i="72" s="1"/>
  <c r="BJZ33" i="72" s="1"/>
  <c r="BJZ34" i="72" s="1"/>
  <c r="BJZ35" i="72" s="1"/>
  <c r="BJZ36" i="72" s="1"/>
  <c r="BJZ37" i="72" s="1"/>
  <c r="BJZ38" i="72" s="1"/>
  <c r="BJZ39" i="72" s="1"/>
  <c r="BJZ40" i="72" s="1"/>
  <c r="BJZ41" i="72" s="1"/>
  <c r="BJZ42" i="72" s="1"/>
  <c r="BJZ43" i="72" s="1"/>
  <c r="BJR6" i="72"/>
  <c r="BJR7" i="72" s="1"/>
  <c r="BJR8" i="72" s="1"/>
  <c r="BJR9" i="72" s="1"/>
  <c r="BJR10" i="72" s="1"/>
  <c r="BJR11" i="72" s="1"/>
  <c r="BJR12" i="72" s="1"/>
  <c r="BJR13" i="72" s="1"/>
  <c r="BJR14" i="72" s="1"/>
  <c r="BJR15" i="72" s="1"/>
  <c r="BJR16" i="72" s="1"/>
  <c r="BJR17" i="72" s="1"/>
  <c r="BJR18" i="72" s="1"/>
  <c r="BJR19" i="72" s="1"/>
  <c r="BJR20" i="72" s="1"/>
  <c r="BJR21" i="72" s="1"/>
  <c r="BJR22" i="72" s="1"/>
  <c r="BJR23" i="72" s="1"/>
  <c r="BJR24" i="72" s="1"/>
  <c r="BJR25" i="72" s="1"/>
  <c r="BJR26" i="72" s="1"/>
  <c r="BJR27" i="72" s="1"/>
  <c r="BJR28" i="72" s="1"/>
  <c r="BJR29" i="72" s="1"/>
  <c r="BJR30" i="72" s="1"/>
  <c r="BJR31" i="72" s="1"/>
  <c r="BJR32" i="72" s="1"/>
  <c r="BJR33" i="72" s="1"/>
  <c r="BJR34" i="72" s="1"/>
  <c r="BJR35" i="72" s="1"/>
  <c r="BJR36" i="72" s="1"/>
  <c r="BJR37" i="72" s="1"/>
  <c r="BJR38" i="72" s="1"/>
  <c r="BJR39" i="72" s="1"/>
  <c r="BJR40" i="72" s="1"/>
  <c r="BJR41" i="72" s="1"/>
  <c r="BJR42" i="72" s="1"/>
  <c r="BJR43" i="72" s="1"/>
  <c r="BJK6" i="72"/>
  <c r="BJK7" i="72" s="1"/>
  <c r="BJK8" i="72" s="1"/>
  <c r="BJK9" i="72" s="1"/>
  <c r="BJK10" i="72" s="1"/>
  <c r="BJK11" i="72" s="1"/>
  <c r="BJK12" i="72" s="1"/>
  <c r="BJK13" i="72" s="1"/>
  <c r="BJK14" i="72" s="1"/>
  <c r="BJK15" i="72" s="1"/>
  <c r="BJK16" i="72" s="1"/>
  <c r="BJK17" i="72" s="1"/>
  <c r="BJK18" i="72" s="1"/>
  <c r="BJK19" i="72" s="1"/>
  <c r="BJK20" i="72" s="1"/>
  <c r="BJK21" i="72" s="1"/>
  <c r="BJK22" i="72" s="1"/>
  <c r="BJK23" i="72" s="1"/>
  <c r="BJK24" i="72" s="1"/>
  <c r="BJK25" i="72" s="1"/>
  <c r="BJK26" i="72" s="1"/>
  <c r="BJK27" i="72" s="1"/>
  <c r="BJK28" i="72" s="1"/>
  <c r="BJK29" i="72" s="1"/>
  <c r="BJK30" i="72" s="1"/>
  <c r="BJK31" i="72" s="1"/>
  <c r="BJK32" i="72" s="1"/>
  <c r="BJK33" i="72" s="1"/>
  <c r="BJK34" i="72" s="1"/>
  <c r="BJK35" i="72" s="1"/>
  <c r="BJK36" i="72" s="1"/>
  <c r="BJK37" i="72" s="1"/>
  <c r="BJK38" i="72" s="1"/>
  <c r="BJK39" i="72" s="1"/>
  <c r="BJK40" i="72" s="1"/>
  <c r="BJK41" i="72" s="1"/>
  <c r="BJK42" i="72" s="1"/>
  <c r="BJK43" i="72" s="1"/>
  <c r="BJD6" i="72"/>
  <c r="BJD7" i="72" s="1"/>
  <c r="BJD8" i="72" s="1"/>
  <c r="BJD9" i="72" s="1"/>
  <c r="BJD10" i="72" s="1"/>
  <c r="BJD11" i="72" s="1"/>
  <c r="BJD12" i="72" s="1"/>
  <c r="BJD13" i="72" s="1"/>
  <c r="BJD14" i="72" s="1"/>
  <c r="BJD15" i="72" s="1"/>
  <c r="BJD16" i="72" s="1"/>
  <c r="BJD17" i="72" s="1"/>
  <c r="BJD18" i="72" s="1"/>
  <c r="BJD19" i="72" s="1"/>
  <c r="BJD20" i="72" s="1"/>
  <c r="BJD21" i="72" s="1"/>
  <c r="BJD22" i="72" s="1"/>
  <c r="BJD23" i="72" s="1"/>
  <c r="BJD24" i="72" s="1"/>
  <c r="BJD25" i="72" s="1"/>
  <c r="BJD26" i="72" s="1"/>
  <c r="BJD27" i="72" s="1"/>
  <c r="BJD28" i="72" s="1"/>
  <c r="BJD29" i="72" s="1"/>
  <c r="BJD30" i="72" s="1"/>
  <c r="BJD31" i="72" s="1"/>
  <c r="BJD32" i="72" s="1"/>
  <c r="BJD33" i="72" s="1"/>
  <c r="BJD34" i="72" s="1"/>
  <c r="BJD35" i="72" s="1"/>
  <c r="BJD36" i="72" s="1"/>
  <c r="BJD37" i="72" s="1"/>
  <c r="BJD38" i="72" s="1"/>
  <c r="BJD39" i="72" s="1"/>
  <c r="BJD40" i="72" s="1"/>
  <c r="BJD41" i="72" s="1"/>
  <c r="BJD42" i="72" s="1"/>
  <c r="BJD43" i="72" s="1"/>
  <c r="BIV6" i="72"/>
  <c r="BIV7" i="72" s="1"/>
  <c r="BIV8" i="72" s="1"/>
  <c r="BIV9" i="72" s="1"/>
  <c r="BIV10" i="72" s="1"/>
  <c r="BIV11" i="72" s="1"/>
  <c r="BIV12" i="72" s="1"/>
  <c r="BIV13" i="72" s="1"/>
  <c r="BIV14" i="72" s="1"/>
  <c r="BIV15" i="72" s="1"/>
  <c r="BIV16" i="72" s="1"/>
  <c r="BIV17" i="72" s="1"/>
  <c r="BIV18" i="72" s="1"/>
  <c r="BIV19" i="72" s="1"/>
  <c r="BIV20" i="72" s="1"/>
  <c r="BIV21" i="72" s="1"/>
  <c r="BIV22" i="72" s="1"/>
  <c r="BIV23" i="72" s="1"/>
  <c r="BIV24" i="72" s="1"/>
  <c r="BIV25" i="72" s="1"/>
  <c r="BIV26" i="72" s="1"/>
  <c r="BIV27" i="72" s="1"/>
  <c r="BIV28" i="72" s="1"/>
  <c r="BIV29" i="72" s="1"/>
  <c r="BIV30" i="72" s="1"/>
  <c r="BIV31" i="72" s="1"/>
  <c r="BIV32" i="72" s="1"/>
  <c r="BIV33" i="72" s="1"/>
  <c r="BIV34" i="72" s="1"/>
  <c r="BIV35" i="72" s="1"/>
  <c r="BIV36" i="72" s="1"/>
  <c r="BIV37" i="72" s="1"/>
  <c r="BIV38" i="72" s="1"/>
  <c r="BIV39" i="72" s="1"/>
  <c r="BIV40" i="72" s="1"/>
  <c r="BIV41" i="72" s="1"/>
  <c r="BIV42" i="72" s="1"/>
  <c r="BIV43" i="72" s="1"/>
  <c r="BIO6" i="72"/>
  <c r="BIO7" i="72" s="1"/>
  <c r="BIO8" i="72" s="1"/>
  <c r="BIO9" i="72" s="1"/>
  <c r="BIO10" i="72" s="1"/>
  <c r="BIO11" i="72" s="1"/>
  <c r="BIO12" i="72" s="1"/>
  <c r="BIO13" i="72" s="1"/>
  <c r="BIO14" i="72" s="1"/>
  <c r="BIO15" i="72" s="1"/>
  <c r="BIO16" i="72" s="1"/>
  <c r="BIO17" i="72" s="1"/>
  <c r="BIO18" i="72" s="1"/>
  <c r="BIO19" i="72" s="1"/>
  <c r="BIO20" i="72" s="1"/>
  <c r="BIO21" i="72" s="1"/>
  <c r="BIO22" i="72" s="1"/>
  <c r="BIO23" i="72" s="1"/>
  <c r="BIO24" i="72" s="1"/>
  <c r="BIO25" i="72" s="1"/>
  <c r="BIO26" i="72" s="1"/>
  <c r="BIO27" i="72" s="1"/>
  <c r="BIO28" i="72" s="1"/>
  <c r="BIO29" i="72" s="1"/>
  <c r="BIO30" i="72" s="1"/>
  <c r="BIO31" i="72" s="1"/>
  <c r="BIO32" i="72" s="1"/>
  <c r="BIO33" i="72" s="1"/>
  <c r="BIO34" i="72" s="1"/>
  <c r="BIO35" i="72" s="1"/>
  <c r="BIO36" i="72" s="1"/>
  <c r="BIO37" i="72" s="1"/>
  <c r="BIO38" i="72" s="1"/>
  <c r="BIO39" i="72" s="1"/>
  <c r="BIO40" i="72" s="1"/>
  <c r="BIO41" i="72" s="1"/>
  <c r="BIO42" i="72" s="1"/>
  <c r="BIO43" i="72" s="1"/>
  <c r="BIH6" i="72"/>
  <c r="BIH7" i="72" s="1"/>
  <c r="BIH8" i="72" s="1"/>
  <c r="BIH9" i="72" s="1"/>
  <c r="BIH10" i="72" s="1"/>
  <c r="BIH11" i="72" s="1"/>
  <c r="BIH12" i="72" s="1"/>
  <c r="BIH13" i="72" s="1"/>
  <c r="BIH14" i="72" s="1"/>
  <c r="BIH15" i="72" s="1"/>
  <c r="BIH16" i="72" s="1"/>
  <c r="BIH17" i="72" s="1"/>
  <c r="BIH18" i="72" s="1"/>
  <c r="BIH19" i="72" s="1"/>
  <c r="BIH20" i="72" s="1"/>
  <c r="BIH21" i="72" s="1"/>
  <c r="BIH22" i="72" s="1"/>
  <c r="BIH23" i="72" s="1"/>
  <c r="BIH24" i="72" s="1"/>
  <c r="BIH25" i="72" s="1"/>
  <c r="BIH26" i="72" s="1"/>
  <c r="BIH27" i="72" s="1"/>
  <c r="BIH28" i="72" s="1"/>
  <c r="BIH29" i="72" s="1"/>
  <c r="BIH30" i="72" s="1"/>
  <c r="BIH31" i="72" s="1"/>
  <c r="BIH32" i="72" s="1"/>
  <c r="BIH33" i="72" s="1"/>
  <c r="BIH34" i="72" s="1"/>
  <c r="BIH35" i="72" s="1"/>
  <c r="BIH36" i="72" s="1"/>
  <c r="BIH37" i="72" s="1"/>
  <c r="BIH38" i="72" s="1"/>
  <c r="BIH39" i="72" s="1"/>
  <c r="BIH40" i="72" s="1"/>
  <c r="BIH41" i="72" s="1"/>
  <c r="BIH42" i="72" s="1"/>
  <c r="BIH43" i="72" s="1"/>
  <c r="BIH44" i="72" s="1"/>
  <c r="BIH45" i="72" s="1"/>
  <c r="BIH46" i="72" s="1"/>
  <c r="BIH47" i="72" s="1"/>
  <c r="BIH48" i="72" s="1"/>
  <c r="BIH49" i="72" s="1"/>
  <c r="BIH50" i="72" s="1"/>
  <c r="BIH51" i="72" s="1"/>
  <c r="BIH52" i="72" s="1"/>
  <c r="BIH53" i="72" s="1"/>
  <c r="BIH54" i="72" s="1"/>
  <c r="BIH55" i="72" s="1"/>
  <c r="BIH56" i="72" s="1"/>
  <c r="BIH57" i="72" s="1"/>
  <c r="BIH58" i="72" s="1"/>
  <c r="BIH59" i="72" s="1"/>
  <c r="BIH60" i="72" s="1"/>
  <c r="BIH61" i="72" s="1"/>
  <c r="BIH62" i="72" s="1"/>
  <c r="BIH63" i="72" s="1"/>
  <c r="BIH64" i="72" s="1"/>
  <c r="BIH65" i="72" s="1"/>
  <c r="BIH66" i="72" s="1"/>
  <c r="BIH67" i="72" s="1"/>
  <c r="BIH68" i="72" s="1"/>
  <c r="BIH69" i="72" s="1"/>
  <c r="BIH70" i="72" s="1"/>
  <c r="BIA6" i="72"/>
  <c r="BIA7" i="72" s="1"/>
  <c r="BIA8" i="72" s="1"/>
  <c r="BIA9" i="72" s="1"/>
  <c r="BIA10" i="72" s="1"/>
  <c r="BIA11" i="72" s="1"/>
  <c r="BIA12" i="72" s="1"/>
  <c r="BIA13" i="72" s="1"/>
  <c r="BIA14" i="72" s="1"/>
  <c r="BIA15" i="72" s="1"/>
  <c r="BIA16" i="72" s="1"/>
  <c r="BIA17" i="72" s="1"/>
  <c r="BIA18" i="72" s="1"/>
  <c r="BIA19" i="72" s="1"/>
  <c r="BIA20" i="72" s="1"/>
  <c r="BIA21" i="72" s="1"/>
  <c r="BIA22" i="72" s="1"/>
  <c r="BIA23" i="72" s="1"/>
  <c r="BIA24" i="72" s="1"/>
  <c r="BIA25" i="72" s="1"/>
  <c r="BIA26" i="72" s="1"/>
  <c r="BIA27" i="72" s="1"/>
  <c r="BIA28" i="72" s="1"/>
  <c r="BIA29" i="72" s="1"/>
  <c r="BIA30" i="72" s="1"/>
  <c r="BIA31" i="72" s="1"/>
  <c r="BIA32" i="72" s="1"/>
  <c r="BIA33" i="72" s="1"/>
  <c r="BIA34" i="72" s="1"/>
  <c r="BIA35" i="72" s="1"/>
  <c r="BIA36" i="72" s="1"/>
  <c r="BIA37" i="72" s="1"/>
  <c r="BIA38" i="72" s="1"/>
  <c r="BIA39" i="72" s="1"/>
  <c r="BIA40" i="72" s="1"/>
  <c r="BIA41" i="72" s="1"/>
  <c r="BIA42" i="72" s="1"/>
  <c r="BIA43" i="72" s="1"/>
  <c r="BHS6" i="72"/>
  <c r="BHS7" i="72" s="1"/>
  <c r="BHS8" i="72" s="1"/>
  <c r="BHS9" i="72" s="1"/>
  <c r="BHS10" i="72" s="1"/>
  <c r="BHS11" i="72" s="1"/>
  <c r="BHS12" i="72" s="1"/>
  <c r="BHS13" i="72" s="1"/>
  <c r="BHS14" i="72" s="1"/>
  <c r="BHS15" i="72" s="1"/>
  <c r="BHS16" i="72" s="1"/>
  <c r="BHS17" i="72" s="1"/>
  <c r="BHS18" i="72" s="1"/>
  <c r="BHS19" i="72" s="1"/>
  <c r="BHS20" i="72" s="1"/>
  <c r="BHS21" i="72" s="1"/>
  <c r="BHS22" i="72" s="1"/>
  <c r="BHS23" i="72" s="1"/>
  <c r="BHS24" i="72" s="1"/>
  <c r="BHS25" i="72" s="1"/>
  <c r="BHS26" i="72" s="1"/>
  <c r="BHS27" i="72" s="1"/>
  <c r="BHS28" i="72" s="1"/>
  <c r="BHS29" i="72" s="1"/>
  <c r="BHS30" i="72" s="1"/>
  <c r="BHS31" i="72" s="1"/>
  <c r="BHS32" i="72" s="1"/>
  <c r="BHS33" i="72" s="1"/>
  <c r="BHS34" i="72" s="1"/>
  <c r="BHS35" i="72" s="1"/>
  <c r="BHS36" i="72" s="1"/>
  <c r="BHS37" i="72" s="1"/>
  <c r="BHS38" i="72" s="1"/>
  <c r="BHS39" i="72" s="1"/>
  <c r="BHS40" i="72" s="1"/>
  <c r="BHS41" i="72" s="1"/>
  <c r="BHS42" i="72" s="1"/>
  <c r="BHS43" i="72" s="1"/>
  <c r="BHK6" i="72"/>
  <c r="BHK7" i="72" s="1"/>
  <c r="BHK8" i="72" s="1"/>
  <c r="BHK9" i="72" s="1"/>
  <c r="BHK10" i="72" s="1"/>
  <c r="BHK11" i="72" s="1"/>
  <c r="BHK12" i="72" s="1"/>
  <c r="BHK13" i="72" s="1"/>
  <c r="BHK14" i="72" s="1"/>
  <c r="BHK15" i="72" s="1"/>
  <c r="BHK16" i="72" s="1"/>
  <c r="BHK17" i="72" s="1"/>
  <c r="BHK18" i="72" s="1"/>
  <c r="BHK19" i="72" s="1"/>
  <c r="BHK20" i="72" s="1"/>
  <c r="BHK21" i="72" s="1"/>
  <c r="BHK22" i="72" s="1"/>
  <c r="BHK23" i="72" s="1"/>
  <c r="BHK24" i="72" s="1"/>
  <c r="BHK25" i="72" s="1"/>
  <c r="BHK26" i="72" s="1"/>
  <c r="BHK27" i="72" s="1"/>
  <c r="BHK28" i="72" s="1"/>
  <c r="BHK29" i="72" s="1"/>
  <c r="BHK30" i="72" s="1"/>
  <c r="BHK31" i="72" s="1"/>
  <c r="BHK32" i="72" s="1"/>
  <c r="BHK33" i="72" s="1"/>
  <c r="BHK34" i="72" s="1"/>
  <c r="BHK35" i="72" s="1"/>
  <c r="BHK36" i="72" s="1"/>
  <c r="BHK37" i="72" s="1"/>
  <c r="BHK38" i="72" s="1"/>
  <c r="BHK39" i="72" s="1"/>
  <c r="BHK40" i="72" s="1"/>
  <c r="BHK41" i="72" s="1"/>
  <c r="BHK42" i="72" s="1"/>
  <c r="BHK43" i="72" s="1"/>
  <c r="BHK44" i="72" s="1"/>
  <c r="BHK45" i="72" s="1"/>
  <c r="BHK46" i="72" s="1"/>
  <c r="BHK47" i="72" s="1"/>
  <c r="BHK48" i="72" s="1"/>
  <c r="BHK49" i="72" s="1"/>
  <c r="BHK50" i="72" s="1"/>
  <c r="BHK51" i="72" s="1"/>
  <c r="BHK52" i="72" s="1"/>
  <c r="BHK53" i="72" s="1"/>
  <c r="BHK54" i="72" s="1"/>
  <c r="BHK55" i="72" s="1"/>
  <c r="BHK56" i="72" s="1"/>
  <c r="BHK57" i="72" s="1"/>
  <c r="BHK58" i="72" s="1"/>
  <c r="BHK59" i="72" s="1"/>
  <c r="BHK60" i="72" s="1"/>
  <c r="BHD6" i="72"/>
  <c r="BHD7" i="72" s="1"/>
  <c r="BHD8" i="72" s="1"/>
  <c r="BHD9" i="72" s="1"/>
  <c r="BHD10" i="72" s="1"/>
  <c r="BHD11" i="72" s="1"/>
  <c r="BHD12" i="72" s="1"/>
  <c r="BHD13" i="72" s="1"/>
  <c r="BHD14" i="72" s="1"/>
  <c r="BHD15" i="72" s="1"/>
  <c r="BHD16" i="72" s="1"/>
  <c r="BHD17" i="72" s="1"/>
  <c r="BHD18" i="72" s="1"/>
  <c r="BHD19" i="72" s="1"/>
  <c r="BHD20" i="72" s="1"/>
  <c r="BHD21" i="72" s="1"/>
  <c r="BHD22" i="72" s="1"/>
  <c r="BHD23" i="72" s="1"/>
  <c r="BHD24" i="72" s="1"/>
  <c r="BHD25" i="72" s="1"/>
  <c r="BHD26" i="72" s="1"/>
  <c r="BHD27" i="72" s="1"/>
  <c r="BHD28" i="72" s="1"/>
  <c r="BHD29" i="72" s="1"/>
  <c r="BHD30" i="72" s="1"/>
  <c r="BHD31" i="72" s="1"/>
  <c r="BHD32" i="72" s="1"/>
  <c r="BHD33" i="72" s="1"/>
  <c r="BHD34" i="72" s="1"/>
  <c r="BHD35" i="72" s="1"/>
  <c r="BHD36" i="72" s="1"/>
  <c r="BHD37" i="72" s="1"/>
  <c r="BHD38" i="72" s="1"/>
  <c r="BHD39" i="72" s="1"/>
  <c r="BHD40" i="72" s="1"/>
  <c r="BHD41" i="72" s="1"/>
  <c r="BHD42" i="72" s="1"/>
  <c r="BHD43" i="72" s="1"/>
  <c r="BGV6" i="72"/>
  <c r="BGV7" i="72" s="1"/>
  <c r="BGV8" i="72" s="1"/>
  <c r="BGV9" i="72" s="1"/>
  <c r="BGV10" i="72" s="1"/>
  <c r="BGV11" i="72" s="1"/>
  <c r="BGV12" i="72" s="1"/>
  <c r="BGV13" i="72" s="1"/>
  <c r="BGV14" i="72" s="1"/>
  <c r="BGV15" i="72" s="1"/>
  <c r="BGV16" i="72" s="1"/>
  <c r="BGV17" i="72" s="1"/>
  <c r="BGV18" i="72" s="1"/>
  <c r="BGV19" i="72" s="1"/>
  <c r="BGV20" i="72" s="1"/>
  <c r="BGV21" i="72" s="1"/>
  <c r="BGV22" i="72" s="1"/>
  <c r="BGV23" i="72" s="1"/>
  <c r="BGV24" i="72" s="1"/>
  <c r="BGV25" i="72" s="1"/>
  <c r="BGV26" i="72" s="1"/>
  <c r="BGV27" i="72" s="1"/>
  <c r="BGV28" i="72" s="1"/>
  <c r="BGV29" i="72" s="1"/>
  <c r="BGV30" i="72" s="1"/>
  <c r="BGV31" i="72" s="1"/>
  <c r="BGV32" i="72" s="1"/>
  <c r="BGV33" i="72" s="1"/>
  <c r="BGV34" i="72" s="1"/>
  <c r="BGV35" i="72" s="1"/>
  <c r="BGV36" i="72" s="1"/>
  <c r="BGV37" i="72" s="1"/>
  <c r="BGV38" i="72" s="1"/>
  <c r="BGV39" i="72" s="1"/>
  <c r="BGV40" i="72" s="1"/>
  <c r="BGV41" i="72" s="1"/>
  <c r="BGV42" i="72" s="1"/>
  <c r="BGV43" i="72" s="1"/>
  <c r="BGO6" i="72"/>
  <c r="BGO7" i="72" s="1"/>
  <c r="BGO8" i="72" s="1"/>
  <c r="BGO9" i="72" s="1"/>
  <c r="BGO10" i="72" s="1"/>
  <c r="BGO11" i="72" s="1"/>
  <c r="BGO12" i="72" s="1"/>
  <c r="BGO13" i="72" s="1"/>
  <c r="BGO14" i="72" s="1"/>
  <c r="BGO15" i="72" s="1"/>
  <c r="BGO16" i="72" s="1"/>
  <c r="BGO17" i="72" s="1"/>
  <c r="BGO18" i="72" s="1"/>
  <c r="BGO19" i="72" s="1"/>
  <c r="BGO20" i="72" s="1"/>
  <c r="BGO21" i="72" s="1"/>
  <c r="BGO22" i="72" s="1"/>
  <c r="BGO23" i="72" s="1"/>
  <c r="BGO24" i="72" s="1"/>
  <c r="BGO25" i="72" s="1"/>
  <c r="BGO26" i="72" s="1"/>
  <c r="BGO27" i="72" s="1"/>
  <c r="BGO28" i="72" s="1"/>
  <c r="BGO29" i="72" s="1"/>
  <c r="BGO30" i="72" s="1"/>
  <c r="BGO31" i="72" s="1"/>
  <c r="BGO32" i="72" s="1"/>
  <c r="BGO33" i="72" s="1"/>
  <c r="BGO34" i="72" s="1"/>
  <c r="BGO35" i="72" s="1"/>
  <c r="BGO36" i="72" s="1"/>
  <c r="BGO37" i="72" s="1"/>
  <c r="BGO38" i="72" s="1"/>
  <c r="BGO39" i="72" s="1"/>
  <c r="BGO40" i="72" s="1"/>
  <c r="BGO41" i="72" s="1"/>
  <c r="BGO42" i="72" s="1"/>
  <c r="BGO43" i="72" s="1"/>
  <c r="BGH6" i="72"/>
  <c r="BGH7" i="72" s="1"/>
  <c r="BGH8" i="72" s="1"/>
  <c r="BGH9" i="72" s="1"/>
  <c r="BGH10" i="72" s="1"/>
  <c r="BGH11" i="72" s="1"/>
  <c r="BGH12" i="72" s="1"/>
  <c r="BGH13" i="72" s="1"/>
  <c r="BGH14" i="72" s="1"/>
  <c r="BGH15" i="72" s="1"/>
  <c r="BGH16" i="72" s="1"/>
  <c r="BGH17" i="72" s="1"/>
  <c r="BGH18" i="72" s="1"/>
  <c r="BGH19" i="72" s="1"/>
  <c r="BGH20" i="72" s="1"/>
  <c r="BGH21" i="72" s="1"/>
  <c r="BGH22" i="72" s="1"/>
  <c r="BGH23" i="72" s="1"/>
  <c r="BGH24" i="72" s="1"/>
  <c r="BGH25" i="72" s="1"/>
  <c r="BGH26" i="72" s="1"/>
  <c r="BGH27" i="72" s="1"/>
  <c r="BGH28" i="72" s="1"/>
  <c r="BGH29" i="72" s="1"/>
  <c r="BGH30" i="72" s="1"/>
  <c r="BGH31" i="72" s="1"/>
  <c r="BGH32" i="72" s="1"/>
  <c r="BGH33" i="72" s="1"/>
  <c r="BGH34" i="72" s="1"/>
  <c r="BGH35" i="72" s="1"/>
  <c r="BGH36" i="72" s="1"/>
  <c r="BGH37" i="72" s="1"/>
  <c r="BGH38" i="72" s="1"/>
  <c r="BGH39" i="72" s="1"/>
  <c r="BGH40" i="72" s="1"/>
  <c r="BGH41" i="72" s="1"/>
  <c r="BGH42" i="72" s="1"/>
  <c r="BGH43" i="72" s="1"/>
  <c r="BGH44" i="72" s="1"/>
  <c r="BGH45" i="72" s="1"/>
  <c r="BGH46" i="72" s="1"/>
  <c r="BGH47" i="72" s="1"/>
  <c r="BGH48" i="72" s="1"/>
  <c r="BGH49" i="72" s="1"/>
  <c r="BGA6" i="72"/>
  <c r="BGA7" i="72" s="1"/>
  <c r="BGA8" i="72" s="1"/>
  <c r="BGA9" i="72" s="1"/>
  <c r="BGA10" i="72" s="1"/>
  <c r="BGA11" i="72" s="1"/>
  <c r="BGA12" i="72" s="1"/>
  <c r="BGA13" i="72" s="1"/>
  <c r="BGA14" i="72" s="1"/>
  <c r="BGA15" i="72" s="1"/>
  <c r="BGA16" i="72" s="1"/>
  <c r="BGA17" i="72" s="1"/>
  <c r="BGA18" i="72" s="1"/>
  <c r="BGA19" i="72" s="1"/>
  <c r="BGA20" i="72" s="1"/>
  <c r="BGA21" i="72" s="1"/>
  <c r="BGA22" i="72" s="1"/>
  <c r="BGA23" i="72" s="1"/>
  <c r="BGA24" i="72" s="1"/>
  <c r="BGA25" i="72" s="1"/>
  <c r="BGA26" i="72" s="1"/>
  <c r="BGA27" i="72" s="1"/>
  <c r="BGA28" i="72" s="1"/>
  <c r="BGA29" i="72" s="1"/>
  <c r="BGA30" i="72" s="1"/>
  <c r="BGA31" i="72" s="1"/>
  <c r="BGA32" i="72" s="1"/>
  <c r="BGA33" i="72" s="1"/>
  <c r="BGA34" i="72" s="1"/>
  <c r="BGA35" i="72" s="1"/>
  <c r="BGA36" i="72" s="1"/>
  <c r="BGA37" i="72" s="1"/>
  <c r="BGA38" i="72" s="1"/>
  <c r="BGA39" i="72" s="1"/>
  <c r="BGA40" i="72" s="1"/>
  <c r="BGA41" i="72" s="1"/>
  <c r="BGA42" i="72" s="1"/>
  <c r="BGA43" i="72" s="1"/>
  <c r="BFT6" i="72"/>
  <c r="BFT7" i="72" s="1"/>
  <c r="BFT8" i="72" s="1"/>
  <c r="BFT9" i="72" s="1"/>
  <c r="BFT10" i="72" s="1"/>
  <c r="BFT11" i="72" s="1"/>
  <c r="BFT12" i="72" s="1"/>
  <c r="BFT13" i="72" s="1"/>
  <c r="BFT14" i="72" s="1"/>
  <c r="BFT15" i="72" s="1"/>
  <c r="BFT16" i="72" s="1"/>
  <c r="BFT17" i="72" s="1"/>
  <c r="BFT18" i="72" s="1"/>
  <c r="BFT19" i="72" s="1"/>
  <c r="BFT20" i="72" s="1"/>
  <c r="BFT21" i="72" s="1"/>
  <c r="BFT22" i="72" s="1"/>
  <c r="BFT23" i="72" s="1"/>
  <c r="BFT24" i="72" s="1"/>
  <c r="BFT25" i="72" s="1"/>
  <c r="BFT26" i="72" s="1"/>
  <c r="BFT27" i="72" s="1"/>
  <c r="BFT28" i="72" s="1"/>
  <c r="BFT29" i="72" s="1"/>
  <c r="BFT30" i="72" s="1"/>
  <c r="BFT31" i="72" s="1"/>
  <c r="BFT32" i="72" s="1"/>
  <c r="BFT33" i="72" s="1"/>
  <c r="BFT34" i="72" s="1"/>
  <c r="BFT35" i="72" s="1"/>
  <c r="BFT36" i="72" s="1"/>
  <c r="BFT37" i="72" s="1"/>
  <c r="BFT38" i="72" s="1"/>
  <c r="BFT39" i="72" s="1"/>
  <c r="BFT40" i="72" s="1"/>
  <c r="BFT41" i="72" s="1"/>
  <c r="BFT42" i="72" s="1"/>
  <c r="BFT43" i="72" s="1"/>
  <c r="BFM6" i="72"/>
  <c r="BFM7" i="72" s="1"/>
  <c r="BFM8" i="72" s="1"/>
  <c r="BFM9" i="72" s="1"/>
  <c r="BFM10" i="72" s="1"/>
  <c r="BFM11" i="72" s="1"/>
  <c r="BFM12" i="72" s="1"/>
  <c r="BFM13" i="72" s="1"/>
  <c r="BFM14" i="72" s="1"/>
  <c r="BFM15" i="72" s="1"/>
  <c r="BFM16" i="72" s="1"/>
  <c r="BFM17" i="72" s="1"/>
  <c r="BFM18" i="72" s="1"/>
  <c r="BFM19" i="72" s="1"/>
  <c r="BFM20" i="72" s="1"/>
  <c r="BFM21" i="72" s="1"/>
  <c r="BFM22" i="72" s="1"/>
  <c r="BFM23" i="72" s="1"/>
  <c r="BFM24" i="72" s="1"/>
  <c r="BFM25" i="72" s="1"/>
  <c r="BFM26" i="72" s="1"/>
  <c r="BFM27" i="72" s="1"/>
  <c r="BFM28" i="72" s="1"/>
  <c r="BFM29" i="72" s="1"/>
  <c r="BFM30" i="72" s="1"/>
  <c r="BFM31" i="72" s="1"/>
  <c r="BFM32" i="72" s="1"/>
  <c r="BFM33" i="72" s="1"/>
  <c r="BFM34" i="72" s="1"/>
  <c r="BFM35" i="72" s="1"/>
  <c r="BFM36" i="72" s="1"/>
  <c r="BFM37" i="72" s="1"/>
  <c r="BFM38" i="72" s="1"/>
  <c r="BFM39" i="72" s="1"/>
  <c r="BFM40" i="72" s="1"/>
  <c r="BFM41" i="72" s="1"/>
  <c r="BFM42" i="72" s="1"/>
  <c r="BFM43" i="72" s="1"/>
  <c r="BFF6" i="72"/>
  <c r="BFF7" i="72" s="1"/>
  <c r="BFF8" i="72" s="1"/>
  <c r="BFF9" i="72" s="1"/>
  <c r="BFF10" i="72" s="1"/>
  <c r="BFF11" i="72" s="1"/>
  <c r="BFF12" i="72" s="1"/>
  <c r="BFF13" i="72" s="1"/>
  <c r="BFF14" i="72" s="1"/>
  <c r="BFF15" i="72" s="1"/>
  <c r="BFF16" i="72" s="1"/>
  <c r="BFF17" i="72" s="1"/>
  <c r="BFF18" i="72" s="1"/>
  <c r="BFF19" i="72" s="1"/>
  <c r="BFF20" i="72" s="1"/>
  <c r="BFF21" i="72" s="1"/>
  <c r="BFF22" i="72" s="1"/>
  <c r="BFF23" i="72" s="1"/>
  <c r="BFF24" i="72" s="1"/>
  <c r="BFF25" i="72" s="1"/>
  <c r="BFF26" i="72" s="1"/>
  <c r="BFF27" i="72" s="1"/>
  <c r="BFF28" i="72" s="1"/>
  <c r="BFF29" i="72" s="1"/>
  <c r="BFF30" i="72" s="1"/>
  <c r="BFF31" i="72" s="1"/>
  <c r="BFF32" i="72" s="1"/>
  <c r="BFF33" i="72" s="1"/>
  <c r="BFF34" i="72" s="1"/>
  <c r="BFF35" i="72" s="1"/>
  <c r="BFF36" i="72" s="1"/>
  <c r="BFF37" i="72" s="1"/>
  <c r="BFF38" i="72" s="1"/>
  <c r="BFF39" i="72" s="1"/>
  <c r="BFF40" i="72" s="1"/>
  <c r="BFF41" i="72" s="1"/>
  <c r="BFF42" i="72" s="1"/>
  <c r="BFF43" i="72" s="1"/>
  <c r="BFF44" i="72" s="1"/>
  <c r="BFF45" i="72" s="1"/>
  <c r="BFF46" i="72" s="1"/>
  <c r="BFF47" i="72" s="1"/>
  <c r="BFF48" i="72" s="1"/>
  <c r="BFF49" i="72" s="1"/>
  <c r="BFF50" i="72" s="1"/>
  <c r="BFF51" i="72" s="1"/>
  <c r="BFF52" i="72" s="1"/>
  <c r="BFF53" i="72" s="1"/>
  <c r="BFF54" i="72" s="1"/>
  <c r="BFF55" i="72" s="1"/>
  <c r="BFF56" i="72" s="1"/>
  <c r="BFF57" i="72" s="1"/>
  <c r="BFF58" i="72" s="1"/>
  <c r="BFF59" i="72" s="1"/>
  <c r="BFF60" i="72" s="1"/>
  <c r="BFF61" i="72" s="1"/>
  <c r="BFF62" i="72" s="1"/>
  <c r="BFF63" i="72" s="1"/>
  <c r="BFF64" i="72" s="1"/>
  <c r="BFF65" i="72" s="1"/>
  <c r="BFF66" i="72" s="1"/>
  <c r="BFF67" i="72" s="1"/>
  <c r="BFF68" i="72" s="1"/>
  <c r="BFF69" i="72" s="1"/>
  <c r="BFF70" i="72" s="1"/>
  <c r="BFF71" i="72" s="1"/>
  <c r="BFF72" i="72" s="1"/>
  <c r="BFF73" i="72" s="1"/>
  <c r="BFF74" i="72" s="1"/>
  <c r="BFF75" i="72" s="1"/>
  <c r="BFF76" i="72" s="1"/>
  <c r="BFF77" i="72" s="1"/>
  <c r="BFF78" i="72" s="1"/>
  <c r="BFF79" i="72" s="1"/>
  <c r="BFF80" i="72" s="1"/>
  <c r="BEY6" i="72"/>
  <c r="BEY7" i="72" s="1"/>
  <c r="BEY8" i="72" s="1"/>
  <c r="BEY9" i="72" s="1"/>
  <c r="BEY10" i="72" s="1"/>
  <c r="BEY11" i="72" s="1"/>
  <c r="BEY12" i="72" s="1"/>
  <c r="BEY13" i="72" s="1"/>
  <c r="BEY14" i="72" s="1"/>
  <c r="BEY15" i="72" s="1"/>
  <c r="BEY16" i="72" s="1"/>
  <c r="BEY17" i="72" s="1"/>
  <c r="BEY18" i="72" s="1"/>
  <c r="BEY19" i="72" s="1"/>
  <c r="BEY20" i="72" s="1"/>
  <c r="BEY21" i="72" s="1"/>
  <c r="BEY22" i="72" s="1"/>
  <c r="BEY23" i="72" s="1"/>
  <c r="BEY24" i="72" s="1"/>
  <c r="BEY25" i="72" s="1"/>
  <c r="BEY26" i="72" s="1"/>
  <c r="BEY27" i="72" s="1"/>
  <c r="BEY28" i="72" s="1"/>
  <c r="BEY29" i="72" s="1"/>
  <c r="BEY30" i="72" s="1"/>
  <c r="BEY31" i="72" s="1"/>
  <c r="BEY32" i="72" s="1"/>
  <c r="BEY33" i="72" s="1"/>
  <c r="BEY34" i="72" s="1"/>
  <c r="BEY35" i="72" s="1"/>
  <c r="BEY36" i="72" s="1"/>
  <c r="BEY37" i="72" s="1"/>
  <c r="BEY38" i="72" s="1"/>
  <c r="BEY39" i="72" s="1"/>
  <c r="BEY40" i="72" s="1"/>
  <c r="BEY41" i="72" s="1"/>
  <c r="BEY42" i="72" s="1"/>
  <c r="BEY43" i="72" s="1"/>
  <c r="BER6" i="72"/>
  <c r="BER7" i="72" s="1"/>
  <c r="BER8" i="72" s="1"/>
  <c r="BER9" i="72" s="1"/>
  <c r="BER10" i="72" s="1"/>
  <c r="BER11" i="72" s="1"/>
  <c r="BER12" i="72" s="1"/>
  <c r="BER13" i="72" s="1"/>
  <c r="BER14" i="72" s="1"/>
  <c r="BER15" i="72" s="1"/>
  <c r="BER16" i="72" s="1"/>
  <c r="BER17" i="72" s="1"/>
  <c r="BER18" i="72" s="1"/>
  <c r="BER19" i="72" s="1"/>
  <c r="BER20" i="72" s="1"/>
  <c r="BER21" i="72" s="1"/>
  <c r="BER22" i="72" s="1"/>
  <c r="BER23" i="72" s="1"/>
  <c r="BER24" i="72" s="1"/>
  <c r="BER25" i="72" s="1"/>
  <c r="BER26" i="72" s="1"/>
  <c r="BER27" i="72" s="1"/>
  <c r="BER28" i="72" s="1"/>
  <c r="BER29" i="72" s="1"/>
  <c r="BER30" i="72" s="1"/>
  <c r="BER31" i="72" s="1"/>
  <c r="BER32" i="72" s="1"/>
  <c r="BER33" i="72" s="1"/>
  <c r="BER34" i="72" s="1"/>
  <c r="BER35" i="72" s="1"/>
  <c r="BER36" i="72" s="1"/>
  <c r="BER37" i="72" s="1"/>
  <c r="BER38" i="72" s="1"/>
  <c r="BER39" i="72" s="1"/>
  <c r="BER40" i="72" s="1"/>
  <c r="BER41" i="72" s="1"/>
  <c r="BER42" i="72" s="1"/>
  <c r="BER43" i="72" s="1"/>
  <c r="BEK6" i="72"/>
  <c r="BEK7" i="72" s="1"/>
  <c r="BEK8" i="72" s="1"/>
  <c r="BEK9" i="72" s="1"/>
  <c r="BEK10" i="72" s="1"/>
  <c r="BEK11" i="72" s="1"/>
  <c r="BEK12" i="72" s="1"/>
  <c r="BEK13" i="72" s="1"/>
  <c r="BEK14" i="72" s="1"/>
  <c r="BEK15" i="72" s="1"/>
  <c r="BEK16" i="72" s="1"/>
  <c r="BEK17" i="72" s="1"/>
  <c r="BEK18" i="72" s="1"/>
  <c r="BEK19" i="72" s="1"/>
  <c r="BEK20" i="72" s="1"/>
  <c r="BEK21" i="72" s="1"/>
  <c r="BEK22" i="72" s="1"/>
  <c r="BEK23" i="72" s="1"/>
  <c r="BEK24" i="72" s="1"/>
  <c r="BEK25" i="72" s="1"/>
  <c r="BEK26" i="72" s="1"/>
  <c r="BEK27" i="72" s="1"/>
  <c r="BEK28" i="72" s="1"/>
  <c r="BEK29" i="72" s="1"/>
  <c r="BEK30" i="72" s="1"/>
  <c r="BEK31" i="72" s="1"/>
  <c r="BEK32" i="72" s="1"/>
  <c r="BEK33" i="72" s="1"/>
  <c r="BEK34" i="72" s="1"/>
  <c r="BEK35" i="72" s="1"/>
  <c r="BEK36" i="72" s="1"/>
  <c r="BEK37" i="72" s="1"/>
  <c r="BEK38" i="72" s="1"/>
  <c r="BEK39" i="72" s="1"/>
  <c r="BEK40" i="72" s="1"/>
  <c r="BEK41" i="72" s="1"/>
  <c r="BEK42" i="72" s="1"/>
  <c r="BEK43" i="72" s="1"/>
  <c r="BED6" i="72"/>
  <c r="BED7" i="72" s="1"/>
  <c r="BED8" i="72" s="1"/>
  <c r="BED9" i="72" s="1"/>
  <c r="BED10" i="72" s="1"/>
  <c r="BED11" i="72" s="1"/>
  <c r="BED12" i="72" s="1"/>
  <c r="BED13" i="72" s="1"/>
  <c r="BED14" i="72" s="1"/>
  <c r="BED15" i="72" s="1"/>
  <c r="BED16" i="72" s="1"/>
  <c r="BED17" i="72" s="1"/>
  <c r="BED18" i="72" s="1"/>
  <c r="BED19" i="72" s="1"/>
  <c r="BED20" i="72" s="1"/>
  <c r="BED21" i="72" s="1"/>
  <c r="BED22" i="72" s="1"/>
  <c r="BED23" i="72" s="1"/>
  <c r="BED24" i="72" s="1"/>
  <c r="BED25" i="72" s="1"/>
  <c r="BED26" i="72" s="1"/>
  <c r="BED27" i="72" s="1"/>
  <c r="BED28" i="72" s="1"/>
  <c r="BED29" i="72" s="1"/>
  <c r="BED30" i="72" s="1"/>
  <c r="BED31" i="72" s="1"/>
  <c r="BED32" i="72" s="1"/>
  <c r="BED33" i="72" s="1"/>
  <c r="BED34" i="72" s="1"/>
  <c r="BED35" i="72" s="1"/>
  <c r="BED36" i="72" s="1"/>
  <c r="BED37" i="72" s="1"/>
  <c r="BED38" i="72" s="1"/>
  <c r="BED39" i="72" s="1"/>
  <c r="BED40" i="72" s="1"/>
  <c r="BED41" i="72" s="1"/>
  <c r="BED42" i="72" s="1"/>
  <c r="BED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G6" i="72"/>
  <c r="BDG7" i="72" s="1"/>
  <c r="BDG8" i="72" s="1"/>
  <c r="BDG9" i="72" s="1"/>
  <c r="BDG10" i="72" s="1"/>
  <c r="BDG11" i="72" s="1"/>
  <c r="BDG12" i="72" s="1"/>
  <c r="BDG13" i="72" s="1"/>
  <c r="BDG14" i="72" s="1"/>
  <c r="BDG15" i="72" s="1"/>
  <c r="BDG16" i="72" s="1"/>
  <c r="BDG17" i="72" s="1"/>
  <c r="BDG18" i="72" s="1"/>
  <c r="BDG19" i="72" s="1"/>
  <c r="BDG20" i="72" s="1"/>
  <c r="BDG21" i="72" s="1"/>
  <c r="BDG22" i="72" s="1"/>
  <c r="BDG23" i="72" s="1"/>
  <c r="BDG24" i="72" s="1"/>
  <c r="BDG25" i="72" s="1"/>
  <c r="BDG26" i="72" s="1"/>
  <c r="BDG27" i="72" s="1"/>
  <c r="BDG28" i="72" s="1"/>
  <c r="BDG29" i="72" s="1"/>
  <c r="BDG30" i="72" s="1"/>
  <c r="BDG31" i="72" s="1"/>
  <c r="BDG32" i="72" s="1"/>
  <c r="BDG33" i="72" s="1"/>
  <c r="BDG34" i="72" s="1"/>
  <c r="BDG35" i="72" s="1"/>
  <c r="BDG36" i="72" s="1"/>
  <c r="BDG37" i="72" s="1"/>
  <c r="BDG38" i="72" s="1"/>
  <c r="BDG39" i="72" s="1"/>
  <c r="BDG40" i="72" s="1"/>
  <c r="BDG41" i="72" s="1"/>
  <c r="BDG42" i="72" s="1"/>
  <c r="BDG43" i="72" s="1"/>
  <c r="BCZ6" i="72"/>
  <c r="BCZ7" i="72" s="1"/>
  <c r="BCZ8" i="72" s="1"/>
  <c r="BCZ9" i="72" s="1"/>
  <c r="BCZ10" i="72" s="1"/>
  <c r="BCZ11" i="72" s="1"/>
  <c r="BCZ12" i="72" s="1"/>
  <c r="BCZ13" i="72" s="1"/>
  <c r="BCZ14" i="72" s="1"/>
  <c r="BCZ15" i="72" s="1"/>
  <c r="BCZ16" i="72" s="1"/>
  <c r="BCZ17" i="72" s="1"/>
  <c r="BCZ18" i="72" s="1"/>
  <c r="BCZ19" i="72" s="1"/>
  <c r="BCZ20" i="72" s="1"/>
  <c r="BCZ21" i="72" s="1"/>
  <c r="BCZ22" i="72" s="1"/>
  <c r="BCZ23" i="72" s="1"/>
  <c r="BCZ24" i="72" s="1"/>
  <c r="BCZ25" i="72" s="1"/>
  <c r="BCZ26" i="72" s="1"/>
  <c r="BCZ27" i="72" s="1"/>
  <c r="BCZ28" i="72" s="1"/>
  <c r="BCZ29" i="72" s="1"/>
  <c r="BCZ30" i="72" s="1"/>
  <c r="BCZ31" i="72" s="1"/>
  <c r="BCZ32" i="72" s="1"/>
  <c r="BCZ33" i="72" s="1"/>
  <c r="BCZ34" i="72" s="1"/>
  <c r="BCZ35" i="72" s="1"/>
  <c r="BCZ36" i="72" s="1"/>
  <c r="BCZ37" i="72" s="1"/>
  <c r="BCZ38" i="72" s="1"/>
  <c r="BCZ39" i="72" s="1"/>
  <c r="BCZ40" i="72" s="1"/>
  <c r="BCZ41" i="72" s="1"/>
  <c r="BCZ42" i="72" s="1"/>
  <c r="BCZ43" i="72" s="1"/>
  <c r="BCS6" i="72"/>
  <c r="BCS7" i="72" s="1"/>
  <c r="BCS8" i="72" s="1"/>
  <c r="BCS9" i="72" s="1"/>
  <c r="BCS10" i="72" s="1"/>
  <c r="BCS11" i="72" s="1"/>
  <c r="BCS12" i="72" s="1"/>
  <c r="BCS13" i="72" s="1"/>
  <c r="BCS14" i="72" s="1"/>
  <c r="BCS15" i="72" s="1"/>
  <c r="BCS16" i="72" s="1"/>
  <c r="BCS17" i="72" s="1"/>
  <c r="BCS18" i="72" s="1"/>
  <c r="BCS19" i="72" s="1"/>
  <c r="BCS20" i="72" s="1"/>
  <c r="BCS21" i="72" s="1"/>
  <c r="BCS22" i="72" s="1"/>
  <c r="BCS23" i="72" s="1"/>
  <c r="BCS24" i="72" s="1"/>
  <c r="BCS25" i="72" s="1"/>
  <c r="BCS26" i="72" s="1"/>
  <c r="BCS27" i="72" s="1"/>
  <c r="BCS28" i="72" s="1"/>
  <c r="BCS29" i="72" s="1"/>
  <c r="BCS30" i="72" s="1"/>
  <c r="BCS31" i="72" s="1"/>
  <c r="BCS32" i="72" s="1"/>
  <c r="BCS33" i="72" s="1"/>
  <c r="BCS34" i="72" s="1"/>
  <c r="BCS35" i="72" s="1"/>
  <c r="BCS36" i="72" s="1"/>
  <c r="BCS37" i="72" s="1"/>
  <c r="BCS38" i="72" s="1"/>
  <c r="BCS39" i="72" s="1"/>
  <c r="BCS40" i="72" s="1"/>
  <c r="BCS41" i="72" s="1"/>
  <c r="BCS42" i="72" s="1"/>
  <c r="BCS43" i="72" s="1"/>
  <c r="BCL6" i="72"/>
  <c r="BCL7" i="72" s="1"/>
  <c r="BCL8" i="72" s="1"/>
  <c r="BCL9" i="72" s="1"/>
  <c r="BCL10" i="72" s="1"/>
  <c r="BCL11" i="72" s="1"/>
  <c r="BCL12" i="72" s="1"/>
  <c r="BCL13" i="72" s="1"/>
  <c r="BCL14" i="72" s="1"/>
  <c r="BCL15" i="72" s="1"/>
  <c r="BCL16" i="72" s="1"/>
  <c r="BCL17" i="72" s="1"/>
  <c r="BCL18" i="72" s="1"/>
  <c r="BCL19" i="72" s="1"/>
  <c r="BCL20" i="72" s="1"/>
  <c r="BCL21" i="72" s="1"/>
  <c r="BCL22" i="72" s="1"/>
  <c r="BCL23" i="72" s="1"/>
  <c r="BCL24" i="72" s="1"/>
  <c r="BCL25" i="72" s="1"/>
  <c r="BCL26" i="72" s="1"/>
  <c r="BCL27" i="72" s="1"/>
  <c r="BCL28" i="72" s="1"/>
  <c r="BCL29" i="72" s="1"/>
  <c r="BCL30" i="72" s="1"/>
  <c r="BCL31" i="72" s="1"/>
  <c r="BCL32" i="72" s="1"/>
  <c r="BCL33" i="72" s="1"/>
  <c r="BCL34" i="72" s="1"/>
  <c r="BCL35" i="72" s="1"/>
  <c r="BCL36" i="72" s="1"/>
  <c r="BCL37" i="72" s="1"/>
  <c r="BCL38" i="72" s="1"/>
  <c r="BCL39" i="72" s="1"/>
  <c r="BCL40" i="72" s="1"/>
  <c r="BCL41" i="72" s="1"/>
  <c r="BCL42" i="72" s="1"/>
  <c r="BCL43" i="72" s="1"/>
  <c r="BCE6" i="72"/>
  <c r="BCE7" i="72" s="1"/>
  <c r="BCE8" i="72" s="1"/>
  <c r="BCE9" i="72" s="1"/>
  <c r="BCE10" i="72" s="1"/>
  <c r="BCE11" i="72" s="1"/>
  <c r="BCE12" i="72" s="1"/>
  <c r="BCE13" i="72" s="1"/>
  <c r="BCE14" i="72" s="1"/>
  <c r="BCE15" i="72" s="1"/>
  <c r="BCE16" i="72" s="1"/>
  <c r="BCE17" i="72" s="1"/>
  <c r="BCE18" i="72" s="1"/>
  <c r="BCE19" i="72" s="1"/>
  <c r="BCE20" i="72" s="1"/>
  <c r="BCE21" i="72" s="1"/>
  <c r="BCE22" i="72" s="1"/>
  <c r="BCE23" i="72" s="1"/>
  <c r="BCE24" i="72" s="1"/>
  <c r="BCE25" i="72" s="1"/>
  <c r="BCE26" i="72" s="1"/>
  <c r="BCE27" i="72" s="1"/>
  <c r="BCE28" i="72" s="1"/>
  <c r="BCE29" i="72" s="1"/>
  <c r="BCE30" i="72" s="1"/>
  <c r="BCE31" i="72" s="1"/>
  <c r="BCE32" i="72" s="1"/>
  <c r="BCE33" i="72" s="1"/>
  <c r="BCE34" i="72" s="1"/>
  <c r="BCE35" i="72" s="1"/>
  <c r="BCE36" i="72" s="1"/>
  <c r="BCE37" i="72" s="1"/>
  <c r="BCE38" i="72" s="1"/>
  <c r="BCE39" i="72" s="1"/>
  <c r="BCE40" i="72" s="1"/>
  <c r="BCE41" i="72" s="1"/>
  <c r="BCE42" i="72" s="1"/>
  <c r="BCE43" i="72" s="1"/>
  <c r="BBX6" i="72"/>
  <c r="BBX7" i="72" s="1"/>
  <c r="BBX8" i="72" s="1"/>
  <c r="BBX9" i="72" s="1"/>
  <c r="BBX10" i="72" s="1"/>
  <c r="BBX11" i="72" s="1"/>
  <c r="BBX12" i="72" s="1"/>
  <c r="BBX13" i="72" s="1"/>
  <c r="BBX14" i="72" s="1"/>
  <c r="BBX15" i="72" s="1"/>
  <c r="BBX16" i="72" s="1"/>
  <c r="BBX17" i="72" s="1"/>
  <c r="BBX18" i="72" s="1"/>
  <c r="BBX19" i="72" s="1"/>
  <c r="BBX20" i="72" s="1"/>
  <c r="BBX21" i="72" s="1"/>
  <c r="BBX22" i="72" s="1"/>
  <c r="BBX23" i="72" s="1"/>
  <c r="BBX24" i="72" s="1"/>
  <c r="BBX25" i="72" s="1"/>
  <c r="BBX26" i="72" s="1"/>
  <c r="BBX27" i="72" s="1"/>
  <c r="BBX28" i="72" s="1"/>
  <c r="BBX29" i="72" s="1"/>
  <c r="BBX30" i="72" s="1"/>
  <c r="BBX31" i="72" s="1"/>
  <c r="BBX32" i="72" s="1"/>
  <c r="BBX33" i="72" s="1"/>
  <c r="BBX34" i="72" s="1"/>
  <c r="BBX35" i="72" s="1"/>
  <c r="BBX36" i="72" s="1"/>
  <c r="BBX37" i="72" s="1"/>
  <c r="BBX38" i="72" s="1"/>
  <c r="BBX39" i="72" s="1"/>
  <c r="BBX40" i="72" s="1"/>
  <c r="BBX41" i="72" s="1"/>
  <c r="BBX42" i="72" s="1"/>
  <c r="BBX43" i="72" s="1"/>
  <c r="BBQ6" i="72"/>
  <c r="BBQ7" i="72" s="1"/>
  <c r="BBQ8" i="72" s="1"/>
  <c r="BBQ9" i="72" s="1"/>
  <c r="BBQ10" i="72" s="1"/>
  <c r="BBQ11" i="72" s="1"/>
  <c r="BBQ12" i="72" s="1"/>
  <c r="BBQ13" i="72" s="1"/>
  <c r="BBQ14" i="72" s="1"/>
  <c r="BBQ15" i="72" s="1"/>
  <c r="BBQ16" i="72" s="1"/>
  <c r="BBQ17" i="72" s="1"/>
  <c r="BBQ18" i="72" s="1"/>
  <c r="BBQ19" i="72" s="1"/>
  <c r="BBQ20" i="72" s="1"/>
  <c r="BBQ21" i="72" s="1"/>
  <c r="BBQ22" i="72" s="1"/>
  <c r="BBQ23" i="72" s="1"/>
  <c r="BBQ24" i="72" s="1"/>
  <c r="BBQ25" i="72" s="1"/>
  <c r="BBQ26" i="72" s="1"/>
  <c r="BBQ27" i="72" s="1"/>
  <c r="BBQ28" i="72" s="1"/>
  <c r="BBQ29" i="72" s="1"/>
  <c r="BBQ30" i="72" s="1"/>
  <c r="BBQ31" i="72" s="1"/>
  <c r="BBQ32" i="72" s="1"/>
  <c r="BBQ33" i="72" s="1"/>
  <c r="BBQ34" i="72" s="1"/>
  <c r="BBQ35" i="72" s="1"/>
  <c r="BBQ36" i="72" s="1"/>
  <c r="BBQ37" i="72" s="1"/>
  <c r="BBQ38" i="72" s="1"/>
  <c r="BBQ39" i="72" s="1"/>
  <c r="BBQ40" i="72" s="1"/>
  <c r="BBQ41" i="72" s="1"/>
  <c r="BBQ42" i="72" s="1"/>
  <c r="BBQ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J44" i="72" s="1"/>
  <c r="BBJ45" i="72" s="1"/>
  <c r="BBJ46" i="72" s="1"/>
  <c r="BBJ47" i="72" s="1"/>
  <c r="BBJ48" i="72" s="1"/>
  <c r="BBJ49" i="72" s="1"/>
  <c r="BBJ50" i="72" s="1"/>
  <c r="BBJ51" i="72" s="1"/>
  <c r="BBJ52" i="72" s="1"/>
  <c r="BBJ53" i="72" s="1"/>
  <c r="BBJ54" i="72" s="1"/>
  <c r="BBJ55" i="72" s="1"/>
  <c r="BBJ56" i="72" s="1"/>
  <c r="BBJ57" i="72" s="1"/>
  <c r="BBJ58" i="72" s="1"/>
  <c r="BBJ59" i="72" s="1"/>
  <c r="BBJ60" i="72" s="1"/>
  <c r="BBJ61" i="72" s="1"/>
  <c r="BBJ62" i="72" s="1"/>
  <c r="BBJ63" i="72" s="1"/>
  <c r="BBJ64" i="72" s="1"/>
  <c r="BBJ65" i="72" s="1"/>
  <c r="BBJ66" i="72" s="1"/>
  <c r="BBJ67" i="72" s="1"/>
  <c r="BBJ68" i="72" s="1"/>
  <c r="BBJ69" i="72" s="1"/>
  <c r="BBJ70" i="72" s="1"/>
  <c r="BBJ71" i="72" s="1"/>
  <c r="BBJ72" i="72" s="1"/>
  <c r="BBJ73" i="72" s="1"/>
  <c r="BBJ74" i="72" s="1"/>
  <c r="BBJ75" i="72" s="1"/>
  <c r="BBJ76" i="72" s="1"/>
  <c r="BBJ77" i="72" s="1"/>
  <c r="BBJ78" i="72" s="1"/>
  <c r="BBJ79" i="72" s="1"/>
  <c r="BBJ80" i="72" s="1"/>
  <c r="BBJ81" i="72" s="1"/>
  <c r="BBJ82" i="72" s="1"/>
  <c r="BBJ83" i="72" s="1"/>
  <c r="BBJ84" i="72" s="1"/>
  <c r="BBJ85" i="72" s="1"/>
  <c r="BBJ86" i="72" s="1"/>
  <c r="BBJ87" i="72" s="1"/>
  <c r="BBJ88" i="72" s="1"/>
  <c r="BBJ89" i="72" s="1"/>
  <c r="BBJ90" i="72" s="1"/>
  <c r="BBB6" i="72"/>
  <c r="BBB7" i="72" s="1"/>
  <c r="BBB8" i="72" s="1"/>
  <c r="BBB9" i="72" s="1"/>
  <c r="BBB10" i="72" s="1"/>
  <c r="BBB11" i="72" s="1"/>
  <c r="BBB12" i="72" s="1"/>
  <c r="BBB13" i="72" s="1"/>
  <c r="BBB14" i="72" s="1"/>
  <c r="BBB15" i="72" s="1"/>
  <c r="BBB16" i="72" s="1"/>
  <c r="BBB17" i="72" s="1"/>
  <c r="BBB18" i="72" s="1"/>
  <c r="BBB19" i="72" s="1"/>
  <c r="BBB20" i="72" s="1"/>
  <c r="BBB21" i="72" s="1"/>
  <c r="BBB22" i="72" s="1"/>
  <c r="BBB23" i="72" s="1"/>
  <c r="BBB24" i="72" s="1"/>
  <c r="BBB25" i="72" s="1"/>
  <c r="BBB26" i="72" s="1"/>
  <c r="BBB27" i="72" s="1"/>
  <c r="BBB28" i="72" s="1"/>
  <c r="BBB29" i="72" s="1"/>
  <c r="BBB30" i="72" s="1"/>
  <c r="BBB31" i="72" s="1"/>
  <c r="BBB32" i="72" s="1"/>
  <c r="BBB33" i="72" s="1"/>
  <c r="BBB34" i="72" s="1"/>
  <c r="BBB35" i="72" s="1"/>
  <c r="BBB36" i="72" s="1"/>
  <c r="BBB37" i="72" s="1"/>
  <c r="BBB38" i="72" s="1"/>
  <c r="BBB39" i="72" s="1"/>
  <c r="BBB40" i="72" s="1"/>
  <c r="BBB41" i="72" s="1"/>
  <c r="BBB42" i="72" s="1"/>
  <c r="BBB43" i="72" s="1"/>
  <c r="BAU6" i="72"/>
  <c r="BAU7" i="72" s="1"/>
  <c r="BAU8" i="72" s="1"/>
  <c r="BAU9" i="72" s="1"/>
  <c r="BAU10" i="72" s="1"/>
  <c r="BAU11" i="72" s="1"/>
  <c r="BAU12" i="72" s="1"/>
  <c r="BAU13" i="72" s="1"/>
  <c r="BAU14" i="72" s="1"/>
  <c r="BAU15" i="72" s="1"/>
  <c r="BAU16" i="72" s="1"/>
  <c r="BAU17" i="72" s="1"/>
  <c r="BAU18" i="72" s="1"/>
  <c r="BAU19" i="72" s="1"/>
  <c r="BAU20" i="72" s="1"/>
  <c r="BAU21" i="72" s="1"/>
  <c r="BAU22" i="72" s="1"/>
  <c r="BAU23" i="72" s="1"/>
  <c r="BAU24" i="72" s="1"/>
  <c r="BAU25" i="72" s="1"/>
  <c r="BAU26" i="72" s="1"/>
  <c r="BAU27" i="72" s="1"/>
  <c r="BAU28" i="72" s="1"/>
  <c r="BAU29" i="72" s="1"/>
  <c r="BAU30" i="72" s="1"/>
  <c r="BAU31" i="72" s="1"/>
  <c r="BAU32" i="72" s="1"/>
  <c r="BAU33" i="72" s="1"/>
  <c r="BAU34" i="72" s="1"/>
  <c r="BAU35" i="72" s="1"/>
  <c r="BAU36" i="72" s="1"/>
  <c r="BAU37" i="72" s="1"/>
  <c r="BAU38" i="72" s="1"/>
  <c r="BAU39" i="72" s="1"/>
  <c r="BAU40" i="72" s="1"/>
  <c r="BAU41" i="72" s="1"/>
  <c r="BAU42" i="72" s="1"/>
  <c r="BAU43" i="72" s="1"/>
  <c r="BAN6" i="72"/>
  <c r="BAN7" i="72" s="1"/>
  <c r="BAN8" i="72" s="1"/>
  <c r="BAN9" i="72" s="1"/>
  <c r="BAN10" i="72" s="1"/>
  <c r="BAN11" i="72" s="1"/>
  <c r="BAN12" i="72" s="1"/>
  <c r="BAN13" i="72" s="1"/>
  <c r="BAN14" i="72" s="1"/>
  <c r="BAN15" i="72" s="1"/>
  <c r="BAN16" i="72" s="1"/>
  <c r="BAN17" i="72" s="1"/>
  <c r="BAN18" i="72" s="1"/>
  <c r="BAN19" i="72" s="1"/>
  <c r="BAN20" i="72" s="1"/>
  <c r="BAN21" i="72" s="1"/>
  <c r="BAN22" i="72" s="1"/>
  <c r="BAN23" i="72" s="1"/>
  <c r="BAN24" i="72" s="1"/>
  <c r="BAN25" i="72" s="1"/>
  <c r="BAN26" i="72" s="1"/>
  <c r="BAN27" i="72" s="1"/>
  <c r="BAN28" i="72" s="1"/>
  <c r="BAN29" i="72" s="1"/>
  <c r="BAN30" i="72" s="1"/>
  <c r="BAN31" i="72" s="1"/>
  <c r="BAN32" i="72" s="1"/>
  <c r="BAN33" i="72" s="1"/>
  <c r="BAN34" i="72" s="1"/>
  <c r="BAN35" i="72" s="1"/>
  <c r="BAN36" i="72" s="1"/>
  <c r="BAN37" i="72" s="1"/>
  <c r="BAN38" i="72" s="1"/>
  <c r="BAN39" i="72" s="1"/>
  <c r="BAN40" i="72" s="1"/>
  <c r="BAN41" i="72" s="1"/>
  <c r="BAN42" i="72" s="1"/>
  <c r="BAN43" i="72" s="1"/>
  <c r="BAN44" i="72" s="1"/>
  <c r="BAN45" i="72" s="1"/>
  <c r="BAN46" i="72" s="1"/>
  <c r="BAN47" i="72" s="1"/>
  <c r="BAN48" i="72" s="1"/>
  <c r="BAN49" i="72" s="1"/>
  <c r="BAN50" i="72" s="1"/>
  <c r="BAN51" i="72" s="1"/>
  <c r="BAN52" i="72" s="1"/>
  <c r="BAN53" i="72" s="1"/>
  <c r="BAN54" i="72" s="1"/>
  <c r="BAN55" i="72" s="1"/>
  <c r="BAN56" i="72" s="1"/>
  <c r="BAN57" i="72" s="1"/>
  <c r="BAN58" i="72" s="1"/>
  <c r="BAN59" i="72" s="1"/>
  <c r="BAN60" i="72" s="1"/>
  <c r="BAG6" i="72"/>
  <c r="BAG7" i="72" s="1"/>
  <c r="BAG8" i="72" s="1"/>
  <c r="BAG9" i="72" s="1"/>
  <c r="BAG10" i="72" s="1"/>
  <c r="BAG11" i="72" s="1"/>
  <c r="BAG12" i="72" s="1"/>
  <c r="BAG13" i="72" s="1"/>
  <c r="BAG14" i="72" s="1"/>
  <c r="BAG15" i="72" s="1"/>
  <c r="BAG16" i="72" s="1"/>
  <c r="BAG17" i="72" s="1"/>
  <c r="BAG18" i="72" s="1"/>
  <c r="BAG19" i="72" s="1"/>
  <c r="BAG20" i="72" s="1"/>
  <c r="BAG21" i="72" s="1"/>
  <c r="BAG22" i="72" s="1"/>
  <c r="BAG23" i="72" s="1"/>
  <c r="BAG24" i="72" s="1"/>
  <c r="BAG25" i="72" s="1"/>
  <c r="BAG26" i="72" s="1"/>
  <c r="BAG27" i="72" s="1"/>
  <c r="BAG28" i="72" s="1"/>
  <c r="BAG29" i="72" s="1"/>
  <c r="BAG30" i="72" s="1"/>
  <c r="BAG31" i="72" s="1"/>
  <c r="BAG32" i="72" s="1"/>
  <c r="BAG33" i="72" s="1"/>
  <c r="BAG34" i="72" s="1"/>
  <c r="BAG35" i="72" s="1"/>
  <c r="BAG36" i="72" s="1"/>
  <c r="BAG37" i="72" s="1"/>
  <c r="BAG38" i="72" s="1"/>
  <c r="BAG39" i="72" s="1"/>
  <c r="BAG40" i="72" s="1"/>
  <c r="BAG41" i="72" s="1"/>
  <c r="BAG42" i="72" s="1"/>
  <c r="BAG43" i="72" s="1"/>
  <c r="AZZ6" i="72"/>
  <c r="AZZ7" i="72" s="1"/>
  <c r="AZZ8" i="72" s="1"/>
  <c r="AZZ9" i="72" s="1"/>
  <c r="AZZ10" i="72" s="1"/>
  <c r="AZZ11" i="72" s="1"/>
  <c r="AZZ12" i="72" s="1"/>
  <c r="AZZ13" i="72" s="1"/>
  <c r="AZZ14" i="72" s="1"/>
  <c r="AZZ15" i="72" s="1"/>
  <c r="AZZ16" i="72" s="1"/>
  <c r="AZZ17" i="72" s="1"/>
  <c r="AZZ18" i="72" s="1"/>
  <c r="AZZ19" i="72" s="1"/>
  <c r="AZZ20" i="72" s="1"/>
  <c r="AZZ21" i="72" s="1"/>
  <c r="AZZ22" i="72" s="1"/>
  <c r="AZZ23" i="72" s="1"/>
  <c r="AZZ24" i="72" s="1"/>
  <c r="AZZ25" i="72" s="1"/>
  <c r="AZZ26" i="72" s="1"/>
  <c r="AZZ27" i="72" s="1"/>
  <c r="AZZ28" i="72" s="1"/>
  <c r="AZZ29" i="72" s="1"/>
  <c r="AZZ30" i="72" s="1"/>
  <c r="AZZ31" i="72" s="1"/>
  <c r="AZZ32" i="72" s="1"/>
  <c r="AZZ33" i="72" s="1"/>
  <c r="AZZ34" i="72" s="1"/>
  <c r="AZZ35" i="72" s="1"/>
  <c r="AZZ36" i="72" s="1"/>
  <c r="AZZ37" i="72" s="1"/>
  <c r="AZZ38" i="72" s="1"/>
  <c r="AZZ39" i="72" s="1"/>
  <c r="AZZ40" i="72" s="1"/>
  <c r="AZZ41" i="72" s="1"/>
  <c r="AZZ42" i="72" s="1"/>
  <c r="AZZ43" i="72" s="1"/>
  <c r="AZZ44" i="72" s="1"/>
  <c r="AZZ45" i="72" s="1"/>
  <c r="AZZ46" i="72" s="1"/>
  <c r="AZZ47" i="72" s="1"/>
  <c r="AZZ48" i="72" s="1"/>
  <c r="AZZ49" i="72" s="1"/>
  <c r="AZZ50" i="72" s="1"/>
  <c r="AZZ51" i="72" s="1"/>
  <c r="AZZ52" i="72" s="1"/>
  <c r="AZZ53" i="72" s="1"/>
  <c r="AZZ54" i="72" s="1"/>
  <c r="AZZ55" i="72" s="1"/>
  <c r="AZZ56" i="72" s="1"/>
  <c r="AZZ57" i="72" s="1"/>
  <c r="AZZ58" i="72" s="1"/>
  <c r="AZZ59" i="72" s="1"/>
  <c r="AZZ60" i="72" s="1"/>
  <c r="AZZ61" i="72" s="1"/>
  <c r="AZZ62" i="72" s="1"/>
  <c r="AZZ63" i="72" s="1"/>
  <c r="AZZ64" i="72" s="1"/>
  <c r="AZZ65" i="72" s="1"/>
  <c r="AZZ66" i="72" s="1"/>
  <c r="AZZ67" i="72" s="1"/>
  <c r="AZZ68" i="72" s="1"/>
  <c r="AZZ69" i="72" s="1"/>
  <c r="AZZ70" i="72" s="1"/>
  <c r="AZS6" i="72"/>
  <c r="AZS7" i="72" s="1"/>
  <c r="AZS8" i="72" s="1"/>
  <c r="AZS9" i="72" s="1"/>
  <c r="AZS10" i="72" s="1"/>
  <c r="AZS11" i="72" s="1"/>
  <c r="AZS12" i="72" s="1"/>
  <c r="AZS13" i="72" s="1"/>
  <c r="AZS14" i="72" s="1"/>
  <c r="AZS15" i="72" s="1"/>
  <c r="AZS16" i="72" s="1"/>
  <c r="AZS17" i="72" s="1"/>
  <c r="AZS18" i="72" s="1"/>
  <c r="AZS19" i="72" s="1"/>
  <c r="AZS20" i="72" s="1"/>
  <c r="AZS21" i="72" s="1"/>
  <c r="AZS22" i="72" s="1"/>
  <c r="AZS23" i="72" s="1"/>
  <c r="AZS24" i="72" s="1"/>
  <c r="AZS25" i="72" s="1"/>
  <c r="AZS26" i="72" s="1"/>
  <c r="AZS27" i="72" s="1"/>
  <c r="AZS28" i="72" s="1"/>
  <c r="AZS29" i="72" s="1"/>
  <c r="AZS30" i="72" s="1"/>
  <c r="AZS31" i="72" s="1"/>
  <c r="AZS32" i="72" s="1"/>
  <c r="AZS33" i="72" s="1"/>
  <c r="AZS34" i="72" s="1"/>
  <c r="AZS35" i="72" s="1"/>
  <c r="AZS36" i="72" s="1"/>
  <c r="AZS37" i="72" s="1"/>
  <c r="AZS38" i="72" s="1"/>
  <c r="AZS39" i="72" s="1"/>
  <c r="AZS40" i="72" s="1"/>
  <c r="AZS41" i="72" s="1"/>
  <c r="AZS42" i="72" s="1"/>
  <c r="AZS43" i="72" s="1"/>
  <c r="AZL6" i="72"/>
  <c r="AZL7" i="72" s="1"/>
  <c r="AZL8" i="72" s="1"/>
  <c r="AZL9" i="72" s="1"/>
  <c r="AZL10" i="72" s="1"/>
  <c r="AZL11" i="72" s="1"/>
  <c r="AZL12" i="72" s="1"/>
  <c r="AZL13" i="72" s="1"/>
  <c r="AZL14" i="72" s="1"/>
  <c r="AZL15" i="72" s="1"/>
  <c r="AZL16" i="72" s="1"/>
  <c r="AZL17" i="72" s="1"/>
  <c r="AZL18" i="72" s="1"/>
  <c r="AZL19" i="72" s="1"/>
  <c r="AZL20" i="72" s="1"/>
  <c r="AZL21" i="72" s="1"/>
  <c r="AZL22" i="72" s="1"/>
  <c r="AZL23" i="72" s="1"/>
  <c r="AZL24" i="72" s="1"/>
  <c r="AZL25" i="72" s="1"/>
  <c r="AZL26" i="72" s="1"/>
  <c r="AZL27" i="72" s="1"/>
  <c r="AZL28" i="72" s="1"/>
  <c r="AZL29" i="72" s="1"/>
  <c r="AZL30" i="72" s="1"/>
  <c r="AZL31" i="72" s="1"/>
  <c r="AZL32" i="72" s="1"/>
  <c r="AZL33" i="72" s="1"/>
  <c r="AZL34" i="72" s="1"/>
  <c r="AZL35" i="72" s="1"/>
  <c r="AZL36" i="72" s="1"/>
  <c r="AZL37" i="72" s="1"/>
  <c r="AZL38" i="72" s="1"/>
  <c r="AZL39" i="72" s="1"/>
  <c r="AZL40" i="72" s="1"/>
  <c r="AZL41" i="72" s="1"/>
  <c r="AZL42" i="72" s="1"/>
  <c r="AZL43" i="72" s="1"/>
  <c r="AZL44" i="72" s="1"/>
  <c r="AZL45" i="72" s="1"/>
  <c r="AZL46" i="72" s="1"/>
  <c r="AZL47" i="72" s="1"/>
  <c r="AZL48" i="72" s="1"/>
  <c r="AZL49" i="72" s="1"/>
  <c r="AZL50" i="72" s="1"/>
  <c r="AZL51" i="72" s="1"/>
  <c r="AZL52" i="72" s="1"/>
  <c r="AZL53" i="72" s="1"/>
  <c r="AZL54" i="72" s="1"/>
  <c r="AZL55" i="72" s="1"/>
  <c r="AZL56" i="72" s="1"/>
  <c r="AZL57" i="72" s="1"/>
  <c r="AZL58" i="72" s="1"/>
  <c r="AZL59" i="72" s="1"/>
  <c r="AZL60" i="72" s="1"/>
  <c r="AZL61" i="72" s="1"/>
  <c r="AZL62" i="72" s="1"/>
  <c r="AZL63" i="72" s="1"/>
  <c r="AZL64" i="72" s="1"/>
  <c r="AZL65" i="72" s="1"/>
  <c r="AZE6" i="72"/>
  <c r="AZE7" i="72" s="1"/>
  <c r="AZE8" i="72" s="1"/>
  <c r="AZE9" i="72" s="1"/>
  <c r="AZE10" i="72" s="1"/>
  <c r="AZE11" i="72" s="1"/>
  <c r="AZE12" i="72" s="1"/>
  <c r="AZE13" i="72" s="1"/>
  <c r="AZE14" i="72" s="1"/>
  <c r="AZE15" i="72" s="1"/>
  <c r="AZE16" i="72" s="1"/>
  <c r="AZE17" i="72" s="1"/>
  <c r="AZE18" i="72" s="1"/>
  <c r="AZE19" i="72" s="1"/>
  <c r="AZE20" i="72" s="1"/>
  <c r="AZE21" i="72" s="1"/>
  <c r="AZE22" i="72" s="1"/>
  <c r="AZE23" i="72" s="1"/>
  <c r="AZE24" i="72" s="1"/>
  <c r="AZE25" i="72" s="1"/>
  <c r="AZE26" i="72" s="1"/>
  <c r="AZE27" i="72" s="1"/>
  <c r="AZE28" i="72" s="1"/>
  <c r="AZE29" i="72" s="1"/>
  <c r="AZE30" i="72" s="1"/>
  <c r="AZE31" i="72" s="1"/>
  <c r="AZE32" i="72" s="1"/>
  <c r="AZE33" i="72" s="1"/>
  <c r="AZE34" i="72" s="1"/>
  <c r="AZE35" i="72" s="1"/>
  <c r="AZE36" i="72" s="1"/>
  <c r="AZE37" i="72" s="1"/>
  <c r="AZE38" i="72" s="1"/>
  <c r="AZE39" i="72" s="1"/>
  <c r="AZE40" i="72" s="1"/>
  <c r="AZE41" i="72" s="1"/>
  <c r="AZE42" i="72" s="1"/>
  <c r="AZE43" i="72" s="1"/>
  <c r="AYX6" i="72"/>
  <c r="AYX7" i="72" s="1"/>
  <c r="AYX8" i="72" s="1"/>
  <c r="AYX9" i="72" s="1"/>
  <c r="AYX10" i="72" s="1"/>
  <c r="AYX11" i="72" s="1"/>
  <c r="AYX12" i="72" s="1"/>
  <c r="AYX13" i="72" s="1"/>
  <c r="AYX14" i="72" s="1"/>
  <c r="AYX15" i="72" s="1"/>
  <c r="AYX16" i="72" s="1"/>
  <c r="AYX17" i="72" s="1"/>
  <c r="AYX18" i="72" s="1"/>
  <c r="AYX19" i="72" s="1"/>
  <c r="AYX20" i="72" s="1"/>
  <c r="AYX21" i="72" s="1"/>
  <c r="AYX22" i="72" s="1"/>
  <c r="AYX23" i="72" s="1"/>
  <c r="AYX24" i="72" s="1"/>
  <c r="AYX25" i="72" s="1"/>
  <c r="AYX26" i="72" s="1"/>
  <c r="AYX27" i="72" s="1"/>
  <c r="AYX28" i="72" s="1"/>
  <c r="AYX29" i="72" s="1"/>
  <c r="AYX30" i="72" s="1"/>
  <c r="AYX31" i="72" s="1"/>
  <c r="AYX32" i="72" s="1"/>
  <c r="AYX33" i="72" s="1"/>
  <c r="AYX34" i="72" s="1"/>
  <c r="AYX35" i="72" s="1"/>
  <c r="AYX36" i="72" s="1"/>
  <c r="AYX37" i="72" s="1"/>
  <c r="AYX38" i="72" s="1"/>
  <c r="AYX39" i="72" s="1"/>
  <c r="AYX40" i="72" s="1"/>
  <c r="AYX41" i="72" s="1"/>
  <c r="AYX42" i="72" s="1"/>
  <c r="AYX43" i="72" s="1"/>
  <c r="AYQ6" i="72"/>
  <c r="AYQ7" i="72" s="1"/>
  <c r="AYQ8" i="72" s="1"/>
  <c r="AYQ9" i="72" s="1"/>
  <c r="AYQ10" i="72" s="1"/>
  <c r="AYQ11" i="72" s="1"/>
  <c r="AYQ12" i="72" s="1"/>
  <c r="AYQ13" i="72" s="1"/>
  <c r="AYQ14" i="72" s="1"/>
  <c r="AYQ15" i="72" s="1"/>
  <c r="AYQ16" i="72" s="1"/>
  <c r="AYQ17" i="72" s="1"/>
  <c r="AYQ18" i="72" s="1"/>
  <c r="AYQ19" i="72" s="1"/>
  <c r="AYQ20" i="72" s="1"/>
  <c r="AYQ21" i="72" s="1"/>
  <c r="AYQ22" i="72" s="1"/>
  <c r="AYQ23" i="72" s="1"/>
  <c r="AYQ24" i="72" s="1"/>
  <c r="AYQ25" i="72" s="1"/>
  <c r="AYQ26" i="72" s="1"/>
  <c r="AYQ27" i="72" s="1"/>
  <c r="AYQ28" i="72" s="1"/>
  <c r="AYQ29" i="72" s="1"/>
  <c r="AYQ30" i="72" s="1"/>
  <c r="AYQ31" i="72" s="1"/>
  <c r="AYQ32" i="72" s="1"/>
  <c r="AYQ33" i="72" s="1"/>
  <c r="AYQ34" i="72" s="1"/>
  <c r="AYQ35" i="72" s="1"/>
  <c r="AYQ36" i="72" s="1"/>
  <c r="AYQ37" i="72" s="1"/>
  <c r="AYQ38" i="72" s="1"/>
  <c r="AYQ39" i="72" s="1"/>
  <c r="AYQ40" i="72" s="1"/>
  <c r="AYQ41" i="72" s="1"/>
  <c r="AYQ42" i="72" s="1"/>
  <c r="AYQ43" i="72" s="1"/>
  <c r="AYJ6" i="72"/>
  <c r="AYJ7" i="72" s="1"/>
  <c r="AYJ8" i="72" s="1"/>
  <c r="AYJ9" i="72" s="1"/>
  <c r="AYJ10" i="72" s="1"/>
  <c r="AYJ11" i="72" s="1"/>
  <c r="AYJ12" i="72" s="1"/>
  <c r="AYJ13" i="72" s="1"/>
  <c r="AYJ14" i="72" s="1"/>
  <c r="AYJ15" i="72" s="1"/>
  <c r="AYJ16" i="72" s="1"/>
  <c r="AYJ17" i="72" s="1"/>
  <c r="AYJ18" i="72" s="1"/>
  <c r="AYJ19" i="72" s="1"/>
  <c r="AYJ20" i="72" s="1"/>
  <c r="AYJ21" i="72" s="1"/>
  <c r="AYJ22" i="72" s="1"/>
  <c r="AYJ23" i="72" s="1"/>
  <c r="AYJ24" i="72" s="1"/>
  <c r="AYJ25" i="72" s="1"/>
  <c r="AYJ26" i="72" s="1"/>
  <c r="AYJ27" i="72" s="1"/>
  <c r="AYJ28" i="72" s="1"/>
  <c r="AYJ29" i="72" s="1"/>
  <c r="AYJ30" i="72" s="1"/>
  <c r="AYJ31" i="72" s="1"/>
  <c r="AYJ32" i="72" s="1"/>
  <c r="AYJ33" i="72" s="1"/>
  <c r="AYJ34" i="72" s="1"/>
  <c r="AYJ35" i="72" s="1"/>
  <c r="AYJ36" i="72" s="1"/>
  <c r="AYJ37" i="72" s="1"/>
  <c r="AYJ38" i="72" s="1"/>
  <c r="AYJ39" i="72" s="1"/>
  <c r="AYJ40" i="72" s="1"/>
  <c r="AYJ41" i="72" s="1"/>
  <c r="AYJ42" i="72" s="1"/>
  <c r="AYJ43" i="72" s="1"/>
  <c r="AYJ44" i="72" s="1"/>
  <c r="AYJ45" i="72" s="1"/>
  <c r="AYJ46" i="72" s="1"/>
  <c r="AYJ47" i="72" s="1"/>
  <c r="AYJ48" i="72" s="1"/>
  <c r="AYJ49" i="72" s="1"/>
  <c r="AYJ50" i="72" s="1"/>
  <c r="AYJ51" i="72" s="1"/>
  <c r="AYJ52" i="72" s="1"/>
  <c r="AYJ53" i="72" s="1"/>
  <c r="AYJ54" i="72" s="1"/>
  <c r="AYJ55" i="72" s="1"/>
  <c r="AYJ56" i="72" s="1"/>
  <c r="AYJ57" i="72" s="1"/>
  <c r="AYJ58" i="72" s="1"/>
  <c r="AYJ59" i="72" s="1"/>
  <c r="AYJ60" i="72" s="1"/>
  <c r="AYC6" i="72"/>
  <c r="AYC7" i="72" s="1"/>
  <c r="AYC8" i="72" s="1"/>
  <c r="AYC9" i="72" s="1"/>
  <c r="AYC10" i="72" s="1"/>
  <c r="AYC11" i="72" s="1"/>
  <c r="AYC12" i="72" s="1"/>
  <c r="AYC13" i="72" s="1"/>
  <c r="AYC14" i="72" s="1"/>
  <c r="AYC15" i="72" s="1"/>
  <c r="AYC16" i="72" s="1"/>
  <c r="AYC17" i="72" s="1"/>
  <c r="AYC18" i="72" s="1"/>
  <c r="AYC19" i="72" s="1"/>
  <c r="AYC20" i="72" s="1"/>
  <c r="AYC21" i="72" s="1"/>
  <c r="AYC22" i="72" s="1"/>
  <c r="AYC23" i="72" s="1"/>
  <c r="AYC24" i="72" s="1"/>
  <c r="AYC25" i="72" s="1"/>
  <c r="AYC26" i="72" s="1"/>
  <c r="AYC27" i="72" s="1"/>
  <c r="AYC28" i="72" s="1"/>
  <c r="AYC29" i="72" s="1"/>
  <c r="AYC30" i="72" s="1"/>
  <c r="AYC31" i="72" s="1"/>
  <c r="AYC32" i="72" s="1"/>
  <c r="AYC33" i="72" s="1"/>
  <c r="AYC34" i="72" s="1"/>
  <c r="AYC35" i="72" s="1"/>
  <c r="AYC36" i="72" s="1"/>
  <c r="AYC37" i="72" s="1"/>
  <c r="AYC38" i="72" s="1"/>
  <c r="AYC39" i="72" s="1"/>
  <c r="AYC40" i="72" s="1"/>
  <c r="AYC41" i="72" s="1"/>
  <c r="AYC42" i="72" s="1"/>
  <c r="AYC43" i="72" s="1"/>
  <c r="AYC44" i="72" s="1"/>
  <c r="AYC45" i="72" s="1"/>
  <c r="AYC46" i="72" s="1"/>
  <c r="AYC47" i="72" s="1"/>
  <c r="AYC48" i="72" s="1"/>
  <c r="AYC49" i="72" s="1"/>
  <c r="AYC50" i="72" s="1"/>
  <c r="AYC51" i="72" s="1"/>
  <c r="AYC52" i="72" s="1"/>
  <c r="AYC53" i="72" s="1"/>
  <c r="AYC54" i="72" s="1"/>
  <c r="AYC55" i="72" s="1"/>
  <c r="AYC56" i="72" s="1"/>
  <c r="AYC57" i="72" s="1"/>
  <c r="AYC58" i="72" s="1"/>
  <c r="AYC59" i="72" s="1"/>
  <c r="AYC60" i="72" s="1"/>
  <c r="AXV6" i="72"/>
  <c r="AXV7" i="72" s="1"/>
  <c r="AXV8" i="72" s="1"/>
  <c r="AXV9" i="72" s="1"/>
  <c r="AXV10" i="72" s="1"/>
  <c r="AXV11" i="72" s="1"/>
  <c r="AXV12" i="72" s="1"/>
  <c r="AXV13" i="72" s="1"/>
  <c r="AXV14" i="72" s="1"/>
  <c r="AXV15" i="72" s="1"/>
  <c r="AXV16" i="72" s="1"/>
  <c r="AXV17" i="72" s="1"/>
  <c r="AXV18" i="72" s="1"/>
  <c r="AXV19" i="72" s="1"/>
  <c r="AXV20" i="72" s="1"/>
  <c r="AXV21" i="72" s="1"/>
  <c r="AXV22" i="72" s="1"/>
  <c r="AXV23" i="72" s="1"/>
  <c r="AXV24" i="72" s="1"/>
  <c r="AXV25" i="72" s="1"/>
  <c r="AXV26" i="72" s="1"/>
  <c r="AXV27" i="72" s="1"/>
  <c r="AXV28" i="72" s="1"/>
  <c r="AXV29" i="72" s="1"/>
  <c r="AXV30" i="72" s="1"/>
  <c r="AXV31" i="72" s="1"/>
  <c r="AXV32" i="72" s="1"/>
  <c r="AXV33" i="72" s="1"/>
  <c r="AXV34" i="72" s="1"/>
  <c r="AXV35" i="72" s="1"/>
  <c r="AXV36" i="72" s="1"/>
  <c r="AXV37" i="72" s="1"/>
  <c r="AXV38" i="72" s="1"/>
  <c r="AXV39" i="72" s="1"/>
  <c r="AXV40" i="72" s="1"/>
  <c r="AXV41" i="72" s="1"/>
  <c r="AXV42" i="72" s="1"/>
  <c r="AXV43" i="72" s="1"/>
  <c r="AXV44" i="72" s="1"/>
  <c r="AXV45" i="72" s="1"/>
  <c r="AXV46" i="72" s="1"/>
  <c r="AXV47" i="72" s="1"/>
  <c r="AXV48" i="72" s="1"/>
  <c r="AXV49" i="72" s="1"/>
  <c r="AXV50" i="72" s="1"/>
  <c r="AXV51" i="72" s="1"/>
  <c r="AXV52" i="72" s="1"/>
  <c r="AXV53" i="72" s="1"/>
  <c r="AXV54" i="72" s="1"/>
  <c r="AXV55" i="72" s="1"/>
  <c r="AXV56" i="72" s="1"/>
  <c r="AXV57" i="72" s="1"/>
  <c r="AXV58" i="72" s="1"/>
  <c r="AXV59" i="72" s="1"/>
  <c r="AXV60" i="72" s="1"/>
  <c r="AXO6" i="72"/>
  <c r="AXO7" i="72" s="1"/>
  <c r="AXO8" i="72" s="1"/>
  <c r="AXO9" i="72" s="1"/>
  <c r="AXO10" i="72" s="1"/>
  <c r="AXO11" i="72" s="1"/>
  <c r="AXO12" i="72" s="1"/>
  <c r="AXO13" i="72" s="1"/>
  <c r="AXO14" i="72" s="1"/>
  <c r="AXO15" i="72" s="1"/>
  <c r="AXO16" i="72" s="1"/>
  <c r="AXO17" i="72" s="1"/>
  <c r="AXO18" i="72" s="1"/>
  <c r="AXO19" i="72" s="1"/>
  <c r="AXO20" i="72" s="1"/>
  <c r="AXO21" i="72" s="1"/>
  <c r="AXO22" i="72" s="1"/>
  <c r="AXO23" i="72" s="1"/>
  <c r="AXO24" i="72" s="1"/>
  <c r="AXO25" i="72" s="1"/>
  <c r="AXO26" i="72" s="1"/>
  <c r="AXO27" i="72" s="1"/>
  <c r="AXO28" i="72" s="1"/>
  <c r="AXO29" i="72" s="1"/>
  <c r="AXO30" i="72" s="1"/>
  <c r="AXO31" i="72" s="1"/>
  <c r="AXO32" i="72" s="1"/>
  <c r="AXO33" i="72" s="1"/>
  <c r="AXO34" i="72" s="1"/>
  <c r="AXO35" i="72" s="1"/>
  <c r="AXO36" i="72" s="1"/>
  <c r="AXO37" i="72" s="1"/>
  <c r="AXO38" i="72" s="1"/>
  <c r="AXO39" i="72" s="1"/>
  <c r="AXO40" i="72" s="1"/>
  <c r="AXO41" i="72" s="1"/>
  <c r="AXO42" i="72" s="1"/>
  <c r="AXO43" i="72" s="1"/>
  <c r="AXH6" i="72"/>
  <c r="AXH7" i="72" s="1"/>
  <c r="AXH8" i="72" s="1"/>
  <c r="AXH9" i="72" s="1"/>
  <c r="AXH10" i="72" s="1"/>
  <c r="AXH11" i="72" s="1"/>
  <c r="AXH12" i="72" s="1"/>
  <c r="AXH13" i="72" s="1"/>
  <c r="AXH14" i="72" s="1"/>
  <c r="AXH15" i="72" s="1"/>
  <c r="AXH16" i="72" s="1"/>
  <c r="AXH17" i="72" s="1"/>
  <c r="AXH18" i="72" s="1"/>
  <c r="AXH19" i="72" s="1"/>
  <c r="AXH20" i="72" s="1"/>
  <c r="AXH21" i="72" s="1"/>
  <c r="AXH22" i="72" s="1"/>
  <c r="AXH23" i="72" s="1"/>
  <c r="AXH24" i="72" s="1"/>
  <c r="AXH25" i="72" s="1"/>
  <c r="AXH26" i="72" s="1"/>
  <c r="AXH27" i="72" s="1"/>
  <c r="AXH28" i="72" s="1"/>
  <c r="AXH29" i="72" s="1"/>
  <c r="AXH30" i="72" s="1"/>
  <c r="AXH31" i="72" s="1"/>
  <c r="AXH32" i="72" s="1"/>
  <c r="AXH33" i="72" s="1"/>
  <c r="AXH34" i="72" s="1"/>
  <c r="AXH35" i="72" s="1"/>
  <c r="AXH36" i="72" s="1"/>
  <c r="AXH37" i="72" s="1"/>
  <c r="AXH38" i="72" s="1"/>
  <c r="AXH39" i="72" s="1"/>
  <c r="AXH40" i="72" s="1"/>
  <c r="AXH41" i="72" s="1"/>
  <c r="AXH42" i="72" s="1"/>
  <c r="AXH43" i="72" s="1"/>
  <c r="AXA6" i="72"/>
  <c r="AXA7" i="72" s="1"/>
  <c r="AXA8" i="72" s="1"/>
  <c r="AXA9" i="72" s="1"/>
  <c r="AXA10" i="72" s="1"/>
  <c r="AXA11" i="72" s="1"/>
  <c r="AXA12" i="72" s="1"/>
  <c r="AXA13" i="72" s="1"/>
  <c r="AXA14" i="72" s="1"/>
  <c r="AXA15" i="72" s="1"/>
  <c r="AXA16" i="72" s="1"/>
  <c r="AXA17" i="72" s="1"/>
  <c r="AXA18" i="72" s="1"/>
  <c r="AXA19" i="72" s="1"/>
  <c r="AXA20" i="72" s="1"/>
  <c r="AXA21" i="72" s="1"/>
  <c r="AXA22" i="72" s="1"/>
  <c r="AXA23" i="72" s="1"/>
  <c r="AXA24" i="72" s="1"/>
  <c r="AXA25" i="72" s="1"/>
  <c r="AXA26" i="72" s="1"/>
  <c r="AXA27" i="72" s="1"/>
  <c r="AXA28" i="72" s="1"/>
  <c r="AXA29" i="72" s="1"/>
  <c r="AXA30" i="72" s="1"/>
  <c r="AXA31" i="72" s="1"/>
  <c r="AXA32" i="72" s="1"/>
  <c r="AXA33" i="72" s="1"/>
  <c r="AXA34" i="72" s="1"/>
  <c r="AXA35" i="72" s="1"/>
  <c r="AXA36" i="72" s="1"/>
  <c r="AXA37" i="72" s="1"/>
  <c r="AXA38" i="72" s="1"/>
  <c r="AXA39" i="72" s="1"/>
  <c r="AXA40" i="72" s="1"/>
  <c r="AXA41" i="72" s="1"/>
  <c r="AXA42" i="72" s="1"/>
  <c r="AXA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D6" i="72"/>
  <c r="AWD7" i="72" s="1"/>
  <c r="AWD8" i="72" s="1"/>
  <c r="AWD9" i="72" s="1"/>
  <c r="AWD10" i="72" s="1"/>
  <c r="AWD11" i="72" s="1"/>
  <c r="AWD12" i="72" s="1"/>
  <c r="AWD13" i="72" s="1"/>
  <c r="AWD14" i="72" s="1"/>
  <c r="AWD15" i="72" s="1"/>
  <c r="AWD16" i="72" s="1"/>
  <c r="AWD17" i="72" s="1"/>
  <c r="AWD18" i="72" s="1"/>
  <c r="AWD19" i="72" s="1"/>
  <c r="AWD20" i="72" s="1"/>
  <c r="AWD21" i="72" s="1"/>
  <c r="AWD22" i="72" s="1"/>
  <c r="AWD23" i="72" s="1"/>
  <c r="AWD24" i="72" s="1"/>
  <c r="AWD25" i="72" s="1"/>
  <c r="AWD26" i="72" s="1"/>
  <c r="AWD27" i="72" s="1"/>
  <c r="AWD28" i="72" s="1"/>
  <c r="AWD29" i="72" s="1"/>
  <c r="AWD30" i="72" s="1"/>
  <c r="AWD31" i="72" s="1"/>
  <c r="AWD32" i="72" s="1"/>
  <c r="AWD33" i="72" s="1"/>
  <c r="AWD34" i="72" s="1"/>
  <c r="AWD35" i="72" s="1"/>
  <c r="AWD36" i="72" s="1"/>
  <c r="AWD37" i="72" s="1"/>
  <c r="AWD38" i="72" s="1"/>
  <c r="AWD39" i="72" s="1"/>
  <c r="AWD40" i="72" s="1"/>
  <c r="AWD41" i="72" s="1"/>
  <c r="AWD42" i="72" s="1"/>
  <c r="AWD43" i="72" s="1"/>
  <c r="AWD44" i="72" s="1"/>
  <c r="AWD45" i="72" s="1"/>
  <c r="AWD46" i="72" s="1"/>
  <c r="AWD47" i="72" s="1"/>
  <c r="AWD48" i="72" s="1"/>
  <c r="AWD49" i="72" s="1"/>
  <c r="AWD50" i="72" s="1"/>
  <c r="AWD51" i="72" s="1"/>
  <c r="AWD52" i="72" s="1"/>
  <c r="AWD53" i="72" s="1"/>
  <c r="AWD54" i="72" s="1"/>
  <c r="AWD55" i="72" s="1"/>
  <c r="AWD56" i="72" s="1"/>
  <c r="AWD57" i="72" s="1"/>
  <c r="AWD58" i="72" s="1"/>
  <c r="AWD59" i="72" s="1"/>
  <c r="AWD60" i="72" s="1"/>
  <c r="AVW6" i="72"/>
  <c r="AVW7" i="72" s="1"/>
  <c r="AVW8" i="72" s="1"/>
  <c r="AVW9" i="72" s="1"/>
  <c r="AVW10" i="72" s="1"/>
  <c r="AVW11" i="72" s="1"/>
  <c r="AVW12" i="72" s="1"/>
  <c r="AVW13" i="72" s="1"/>
  <c r="AVW14" i="72" s="1"/>
  <c r="AVW15" i="72" s="1"/>
  <c r="AVW16" i="72" s="1"/>
  <c r="AVW17" i="72" s="1"/>
  <c r="AVW18" i="72" s="1"/>
  <c r="AVW19" i="72" s="1"/>
  <c r="AVW20" i="72" s="1"/>
  <c r="AVW21" i="72" s="1"/>
  <c r="AVW22" i="72" s="1"/>
  <c r="AVW23" i="72" s="1"/>
  <c r="AVW24" i="72" s="1"/>
  <c r="AVW25" i="72" s="1"/>
  <c r="AVW26" i="72" s="1"/>
  <c r="AVW27" i="72" s="1"/>
  <c r="AVW28" i="72" s="1"/>
  <c r="AVW29" i="72" s="1"/>
  <c r="AVW30" i="72" s="1"/>
  <c r="AVW31" i="72" s="1"/>
  <c r="AVW32" i="72" s="1"/>
  <c r="AVW33" i="72" s="1"/>
  <c r="AVW34" i="72" s="1"/>
  <c r="AVW35" i="72" s="1"/>
  <c r="AVW36" i="72" s="1"/>
  <c r="AVW37" i="72" s="1"/>
  <c r="AVW38" i="72" s="1"/>
  <c r="AVW39" i="72" s="1"/>
  <c r="AVW40" i="72" s="1"/>
  <c r="AVW41" i="72" s="1"/>
  <c r="AVW42" i="72" s="1"/>
  <c r="AVW43" i="72" s="1"/>
  <c r="AVP6" i="72"/>
  <c r="AVP7" i="72" s="1"/>
  <c r="AVP8" i="72" s="1"/>
  <c r="AVP9" i="72" s="1"/>
  <c r="AVP10" i="72" s="1"/>
  <c r="AVP11" i="72" s="1"/>
  <c r="AVP12" i="72" s="1"/>
  <c r="AVP13" i="72" s="1"/>
  <c r="AVP14" i="72" s="1"/>
  <c r="AVP15" i="72" s="1"/>
  <c r="AVP16" i="72" s="1"/>
  <c r="AVP17" i="72" s="1"/>
  <c r="AVP18" i="72" s="1"/>
  <c r="AVP19" i="72" s="1"/>
  <c r="AVP20" i="72" s="1"/>
  <c r="AVP21" i="72" s="1"/>
  <c r="AVP22" i="72" s="1"/>
  <c r="AVP23" i="72" s="1"/>
  <c r="AVP24" i="72" s="1"/>
  <c r="AVP25" i="72" s="1"/>
  <c r="AVP26" i="72" s="1"/>
  <c r="AVP27" i="72" s="1"/>
  <c r="AVP28" i="72" s="1"/>
  <c r="AVP29" i="72" s="1"/>
  <c r="AVP30" i="72" s="1"/>
  <c r="AVP31" i="72" s="1"/>
  <c r="AVP32" i="72" s="1"/>
  <c r="AVP33" i="72" s="1"/>
  <c r="AVP34" i="72" s="1"/>
  <c r="AVP35" i="72" s="1"/>
  <c r="AVP36" i="72" s="1"/>
  <c r="AVP37" i="72" s="1"/>
  <c r="AVP38" i="72" s="1"/>
  <c r="AVP39" i="72" s="1"/>
  <c r="AVP40" i="72" s="1"/>
  <c r="AVP41" i="72" s="1"/>
  <c r="AVP42" i="72" s="1"/>
  <c r="AVP43" i="72" s="1"/>
  <c r="AVI6" i="72"/>
  <c r="AVI7" i="72" s="1"/>
  <c r="AVI8" i="72" s="1"/>
  <c r="AVI9" i="72" s="1"/>
  <c r="AVI10" i="72" s="1"/>
  <c r="AVI11" i="72" s="1"/>
  <c r="AVI12" i="72" s="1"/>
  <c r="AVI13" i="72" s="1"/>
  <c r="AVI14" i="72" s="1"/>
  <c r="AVI15" i="72" s="1"/>
  <c r="AVI16" i="72" s="1"/>
  <c r="AVI17" i="72" s="1"/>
  <c r="AVI18" i="72" s="1"/>
  <c r="AVI19" i="72" s="1"/>
  <c r="AVI20" i="72" s="1"/>
  <c r="AVI21" i="72" s="1"/>
  <c r="AVI22" i="72" s="1"/>
  <c r="AVI23" i="72" s="1"/>
  <c r="AVI24" i="72" s="1"/>
  <c r="AVI25" i="72" s="1"/>
  <c r="AVI26" i="72" s="1"/>
  <c r="AVI27" i="72" s="1"/>
  <c r="AVI28" i="72" s="1"/>
  <c r="AVI29" i="72" s="1"/>
  <c r="AVI30" i="72" s="1"/>
  <c r="AVI31" i="72" s="1"/>
  <c r="AVI32" i="72" s="1"/>
  <c r="AVI33" i="72" s="1"/>
  <c r="AVI34" i="72" s="1"/>
  <c r="AVI35" i="72" s="1"/>
  <c r="AVI36" i="72" s="1"/>
  <c r="AVI37" i="72" s="1"/>
  <c r="AVI38" i="72" s="1"/>
  <c r="AVI39" i="72" s="1"/>
  <c r="AVI40" i="72" s="1"/>
  <c r="AVI41" i="72" s="1"/>
  <c r="AVI42" i="72" s="1"/>
  <c r="AVI43" i="72" s="1"/>
  <c r="AVI44" i="72" s="1"/>
  <c r="AVI45" i="72" s="1"/>
  <c r="AVI46" i="72" s="1"/>
  <c r="AVI47" i="72" s="1"/>
  <c r="AVI48" i="72" s="1"/>
  <c r="AVI49" i="72" s="1"/>
  <c r="AVI50" i="72" s="1"/>
  <c r="AVB6" i="72"/>
  <c r="AVB7" i="72" s="1"/>
  <c r="AVB8" i="72" s="1"/>
  <c r="AVB9" i="72" s="1"/>
  <c r="AVB10" i="72" s="1"/>
  <c r="AVB11" i="72" s="1"/>
  <c r="AVB12" i="72" s="1"/>
  <c r="AVB13" i="72" s="1"/>
  <c r="AVB14" i="72" s="1"/>
  <c r="AVB15" i="72" s="1"/>
  <c r="AVB16" i="72" s="1"/>
  <c r="AVB17" i="72" s="1"/>
  <c r="AVB18" i="72" s="1"/>
  <c r="AVB19" i="72" s="1"/>
  <c r="AVB20" i="72" s="1"/>
  <c r="AVB21" i="72" s="1"/>
  <c r="AVB22" i="72" s="1"/>
  <c r="AVB23" i="72" s="1"/>
  <c r="AVB24" i="72" s="1"/>
  <c r="AVB25" i="72" s="1"/>
  <c r="AVB26" i="72" s="1"/>
  <c r="AVB27" i="72" s="1"/>
  <c r="AVB28" i="72" s="1"/>
  <c r="AVB29" i="72" s="1"/>
  <c r="AVB30" i="72" s="1"/>
  <c r="AVB31" i="72" s="1"/>
  <c r="AVB32" i="72" s="1"/>
  <c r="AVB33" i="72" s="1"/>
  <c r="AVB34" i="72" s="1"/>
  <c r="AVB35" i="72" s="1"/>
  <c r="AVB36" i="72" s="1"/>
  <c r="AVB37" i="72" s="1"/>
  <c r="AVB38" i="72" s="1"/>
  <c r="AVB39" i="72" s="1"/>
  <c r="AVB40" i="72" s="1"/>
  <c r="AVB41" i="72" s="1"/>
  <c r="AVB42" i="72" s="1"/>
  <c r="AVB43" i="72" s="1"/>
  <c r="AUU6" i="72"/>
  <c r="AUU7" i="72" s="1"/>
  <c r="AUU8" i="72" s="1"/>
  <c r="AUU9" i="72" s="1"/>
  <c r="AUU10" i="72" s="1"/>
  <c r="AUU11" i="72" s="1"/>
  <c r="AUU12" i="72" s="1"/>
  <c r="AUU13" i="72" s="1"/>
  <c r="AUU14" i="72" s="1"/>
  <c r="AUU15" i="72" s="1"/>
  <c r="AUU16" i="72" s="1"/>
  <c r="AUU17" i="72" s="1"/>
  <c r="AUU18" i="72" s="1"/>
  <c r="AUU19" i="72" s="1"/>
  <c r="AUU20" i="72" s="1"/>
  <c r="AUU21" i="72" s="1"/>
  <c r="AUU22" i="72" s="1"/>
  <c r="AUU23" i="72" s="1"/>
  <c r="AUU24" i="72" s="1"/>
  <c r="AUU25" i="72" s="1"/>
  <c r="AUU26" i="72" s="1"/>
  <c r="AUU27" i="72" s="1"/>
  <c r="AUU28" i="72" s="1"/>
  <c r="AUU29" i="72" s="1"/>
  <c r="AUU30" i="72" s="1"/>
  <c r="AUU31" i="72" s="1"/>
  <c r="AUU32" i="72" s="1"/>
  <c r="AUU33" i="72" s="1"/>
  <c r="AUU34" i="72" s="1"/>
  <c r="AUU35" i="72" s="1"/>
  <c r="AUU36" i="72" s="1"/>
  <c r="AUU37" i="72" s="1"/>
  <c r="AUU38" i="72" s="1"/>
  <c r="AUU39" i="72" s="1"/>
  <c r="AUU40" i="72" s="1"/>
  <c r="AUU41" i="72" s="1"/>
  <c r="AUU42" i="72" s="1"/>
  <c r="AUU43" i="72" s="1"/>
  <c r="AUN6" i="72"/>
  <c r="AUN7" i="72" s="1"/>
  <c r="AUN8" i="72" s="1"/>
  <c r="AUN9" i="72" s="1"/>
  <c r="AUN10" i="72" s="1"/>
  <c r="AUN11" i="72" s="1"/>
  <c r="AUN12" i="72" s="1"/>
  <c r="AUN13" i="72" s="1"/>
  <c r="AUN14" i="72" s="1"/>
  <c r="AUN15" i="72" s="1"/>
  <c r="AUN16" i="72" s="1"/>
  <c r="AUN17" i="72" s="1"/>
  <c r="AUN18" i="72" s="1"/>
  <c r="AUN19" i="72" s="1"/>
  <c r="AUN20" i="72" s="1"/>
  <c r="AUN21" i="72" s="1"/>
  <c r="AUN22" i="72" s="1"/>
  <c r="AUN23" i="72" s="1"/>
  <c r="AUN24" i="72" s="1"/>
  <c r="AUN25" i="72" s="1"/>
  <c r="AUN26" i="72" s="1"/>
  <c r="AUN27" i="72" s="1"/>
  <c r="AUN28" i="72" s="1"/>
  <c r="AUN29" i="72" s="1"/>
  <c r="AUN30" i="72" s="1"/>
  <c r="AUN31" i="72" s="1"/>
  <c r="AUN32" i="72" s="1"/>
  <c r="AUN33" i="72" s="1"/>
  <c r="AUN34" i="72" s="1"/>
  <c r="AUN35" i="72" s="1"/>
  <c r="AUN36" i="72" s="1"/>
  <c r="AUN37" i="72" s="1"/>
  <c r="AUN38" i="72" s="1"/>
  <c r="AUN39" i="72" s="1"/>
  <c r="AUN40" i="72" s="1"/>
  <c r="AUN41" i="72" s="1"/>
  <c r="AUN42" i="72" s="1"/>
  <c r="AUN43" i="72" s="1"/>
  <c r="AUN44" i="72" s="1"/>
  <c r="AUN45" i="72" s="1"/>
  <c r="AUN46" i="72" s="1"/>
  <c r="AUN47" i="72" s="1"/>
  <c r="AUN48" i="72" s="1"/>
  <c r="AUN49" i="72" s="1"/>
  <c r="AUN50" i="72" s="1"/>
  <c r="AUN51" i="72" s="1"/>
  <c r="AUN52" i="72" s="1"/>
  <c r="AUN53" i="72" s="1"/>
  <c r="AUN54" i="72" s="1"/>
  <c r="AUN55" i="72" s="1"/>
  <c r="AUN56" i="72" s="1"/>
  <c r="AUN57" i="72" s="1"/>
  <c r="AUN58" i="72" s="1"/>
  <c r="AUN59" i="72" s="1"/>
  <c r="AUN60" i="72" s="1"/>
  <c r="AUG6" i="72"/>
  <c r="AUG7" i="72" s="1"/>
  <c r="AUG8" i="72" s="1"/>
  <c r="AUG9" i="72" s="1"/>
  <c r="AUG10" i="72" s="1"/>
  <c r="AUG11" i="72" s="1"/>
  <c r="AUG12" i="72" s="1"/>
  <c r="AUG13" i="72" s="1"/>
  <c r="AUG14" i="72" s="1"/>
  <c r="AUG15" i="72" s="1"/>
  <c r="AUG16" i="72" s="1"/>
  <c r="AUG17" i="72" s="1"/>
  <c r="AUG18" i="72" s="1"/>
  <c r="AUG19" i="72" s="1"/>
  <c r="AUG20" i="72" s="1"/>
  <c r="AUG21" i="72" s="1"/>
  <c r="AUG22" i="72" s="1"/>
  <c r="AUG23" i="72" s="1"/>
  <c r="AUG24" i="72" s="1"/>
  <c r="AUG25" i="72" s="1"/>
  <c r="AUG26" i="72" s="1"/>
  <c r="AUG27" i="72" s="1"/>
  <c r="AUG28" i="72" s="1"/>
  <c r="AUG29" i="72" s="1"/>
  <c r="AUG30" i="72" s="1"/>
  <c r="AUG31" i="72" s="1"/>
  <c r="AUG32" i="72" s="1"/>
  <c r="AUG33" i="72" s="1"/>
  <c r="AUG34" i="72" s="1"/>
  <c r="AUG35" i="72" s="1"/>
  <c r="AUG36" i="72" s="1"/>
  <c r="AUG37" i="72" s="1"/>
  <c r="AUG38" i="72" s="1"/>
  <c r="AUG39" i="72" s="1"/>
  <c r="AUG40" i="72" s="1"/>
  <c r="AUG41" i="72" s="1"/>
  <c r="AUG42" i="72" s="1"/>
  <c r="AUG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J6" i="72"/>
  <c r="ATJ7" i="72" s="1"/>
  <c r="ATJ8" i="72" s="1"/>
  <c r="ATJ9" i="72" s="1"/>
  <c r="ATJ10" i="72" s="1"/>
  <c r="ATJ11" i="72" s="1"/>
  <c r="ATJ12" i="72" s="1"/>
  <c r="ATJ13" i="72" s="1"/>
  <c r="ATJ14" i="72" s="1"/>
  <c r="ATJ15" i="72" s="1"/>
  <c r="ATJ16" i="72" s="1"/>
  <c r="ATJ17" i="72" s="1"/>
  <c r="ATJ18" i="72" s="1"/>
  <c r="ATJ19" i="72" s="1"/>
  <c r="ATJ20" i="72" s="1"/>
  <c r="ATJ21" i="72" s="1"/>
  <c r="ATJ22" i="72" s="1"/>
  <c r="ATJ23" i="72" s="1"/>
  <c r="ATJ24" i="72" s="1"/>
  <c r="ATJ25" i="72" s="1"/>
  <c r="ATJ26" i="72" s="1"/>
  <c r="ATJ27" i="72" s="1"/>
  <c r="ATJ28" i="72" s="1"/>
  <c r="ATJ29" i="72" s="1"/>
  <c r="ATJ30" i="72" s="1"/>
  <c r="ATJ31" i="72" s="1"/>
  <c r="ATJ32" i="72" s="1"/>
  <c r="ATJ33" i="72" s="1"/>
  <c r="ATJ34" i="72" s="1"/>
  <c r="ATJ35" i="72" s="1"/>
  <c r="ATJ36" i="72" s="1"/>
  <c r="ATJ37" i="72" s="1"/>
  <c r="ATJ38" i="72" s="1"/>
  <c r="ATJ39" i="72" s="1"/>
  <c r="ATJ40" i="72" s="1"/>
  <c r="ATJ41" i="72" s="1"/>
  <c r="ATJ42" i="72" s="1"/>
  <c r="ATJ43" i="72" s="1"/>
  <c r="ATC6" i="72"/>
  <c r="ATC7" i="72" s="1"/>
  <c r="ATC8" i="72" s="1"/>
  <c r="ATC9" i="72" s="1"/>
  <c r="ATC10" i="72" s="1"/>
  <c r="ATC11" i="72" s="1"/>
  <c r="ATC12" i="72" s="1"/>
  <c r="ATC13" i="72" s="1"/>
  <c r="ATC14" i="72" s="1"/>
  <c r="ATC15" i="72" s="1"/>
  <c r="ATC16" i="72" s="1"/>
  <c r="ATC17" i="72" s="1"/>
  <c r="ATC18" i="72" s="1"/>
  <c r="ATC19" i="72" s="1"/>
  <c r="ATC20" i="72" s="1"/>
  <c r="ATC21" i="72" s="1"/>
  <c r="ATC22" i="72" s="1"/>
  <c r="ATC23" i="72" s="1"/>
  <c r="ATC24" i="72" s="1"/>
  <c r="ATC25" i="72" s="1"/>
  <c r="ATC26" i="72" s="1"/>
  <c r="ATC27" i="72" s="1"/>
  <c r="ATC28" i="72" s="1"/>
  <c r="ATC29" i="72" s="1"/>
  <c r="ATC30" i="72" s="1"/>
  <c r="ATC31" i="72" s="1"/>
  <c r="ATC32" i="72" s="1"/>
  <c r="ATC33" i="72" s="1"/>
  <c r="ATC34" i="72" s="1"/>
  <c r="ATC35" i="72" s="1"/>
  <c r="ATC36" i="72" s="1"/>
  <c r="ATC37" i="72" s="1"/>
  <c r="ATC38" i="72" s="1"/>
  <c r="ATC39" i="72" s="1"/>
  <c r="ATC40" i="72" s="1"/>
  <c r="ATC41" i="72" s="1"/>
  <c r="ATC42" i="72" s="1"/>
  <c r="ATC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N6" i="72"/>
  <c r="ASN7" i="72" s="1"/>
  <c r="ASN8" i="72" s="1"/>
  <c r="ASN9" i="72" s="1"/>
  <c r="ASN10" i="72" s="1"/>
  <c r="ASN11" i="72" s="1"/>
  <c r="ASN12" i="72" s="1"/>
  <c r="ASN13" i="72" s="1"/>
  <c r="ASN14" i="72" s="1"/>
  <c r="ASN15" i="72" s="1"/>
  <c r="ASN16" i="72" s="1"/>
  <c r="ASN17" i="72" s="1"/>
  <c r="ASN18" i="72" s="1"/>
  <c r="ASN19" i="72" s="1"/>
  <c r="ASN20" i="72" s="1"/>
  <c r="ASN21" i="72" s="1"/>
  <c r="ASN22" i="72" s="1"/>
  <c r="ASN23" i="72" s="1"/>
  <c r="ASN24" i="72" s="1"/>
  <c r="ASN25" i="72" s="1"/>
  <c r="ASN26" i="72" s="1"/>
  <c r="ASN27" i="72" s="1"/>
  <c r="ASN28" i="72" s="1"/>
  <c r="ASN29" i="72" s="1"/>
  <c r="ASN30" i="72" s="1"/>
  <c r="ASN31" i="72" s="1"/>
  <c r="ASN32" i="72" s="1"/>
  <c r="ASN33" i="72" s="1"/>
  <c r="ASN34" i="72" s="1"/>
  <c r="ASN35" i="72" s="1"/>
  <c r="ASN36" i="72" s="1"/>
  <c r="ASN37" i="72" s="1"/>
  <c r="ASN38" i="72" s="1"/>
  <c r="ASN39" i="72" s="1"/>
  <c r="ASN40" i="72" s="1"/>
  <c r="ASN41" i="72" s="1"/>
  <c r="ASN42" i="72" s="1"/>
  <c r="ASN43" i="72" s="1"/>
  <c r="ASG6" i="72"/>
  <c r="ASG7" i="72" s="1"/>
  <c r="ASG8" i="72" s="1"/>
  <c r="ASG9" i="72" s="1"/>
  <c r="ASG10" i="72" s="1"/>
  <c r="ASG11" i="72" s="1"/>
  <c r="ASG12" i="72" s="1"/>
  <c r="ASG13" i="72" s="1"/>
  <c r="ASG14" i="72" s="1"/>
  <c r="ASG15" i="72" s="1"/>
  <c r="ASG16" i="72" s="1"/>
  <c r="ASG17" i="72" s="1"/>
  <c r="ASG18" i="72" s="1"/>
  <c r="ASG19" i="72" s="1"/>
  <c r="ASG20" i="72" s="1"/>
  <c r="ASG21" i="72" s="1"/>
  <c r="ASG22" i="72" s="1"/>
  <c r="ASG23" i="72" s="1"/>
  <c r="ASG24" i="72" s="1"/>
  <c r="ASG25" i="72" s="1"/>
  <c r="ASG26" i="72" s="1"/>
  <c r="ASG27" i="72" s="1"/>
  <c r="ASG28" i="72" s="1"/>
  <c r="ASG29" i="72" s="1"/>
  <c r="ASG30" i="72" s="1"/>
  <c r="ASG31" i="72" s="1"/>
  <c r="ASG32" i="72" s="1"/>
  <c r="ASG33" i="72" s="1"/>
  <c r="ASG34" i="72" s="1"/>
  <c r="ASG35" i="72" s="1"/>
  <c r="ASG36" i="72" s="1"/>
  <c r="ASG37" i="72" s="1"/>
  <c r="ASG38" i="72" s="1"/>
  <c r="ASG39" i="72" s="1"/>
  <c r="ASG40" i="72" s="1"/>
  <c r="ASG41" i="72" s="1"/>
  <c r="ASG42" i="72" s="1"/>
  <c r="ASG43" i="72" s="1"/>
  <c r="ARZ6" i="72"/>
  <c r="ARZ7" i="72" s="1"/>
  <c r="ARZ8" i="72" s="1"/>
  <c r="ARZ9" i="72" s="1"/>
  <c r="ARZ10" i="72" s="1"/>
  <c r="ARZ11" i="72" s="1"/>
  <c r="ARZ12" i="72" s="1"/>
  <c r="ARZ13" i="72" s="1"/>
  <c r="ARZ14" i="72" s="1"/>
  <c r="ARZ15" i="72" s="1"/>
  <c r="ARZ16" i="72" s="1"/>
  <c r="ARZ17" i="72" s="1"/>
  <c r="ARZ18" i="72" s="1"/>
  <c r="ARZ19" i="72" s="1"/>
  <c r="ARZ20" i="72" s="1"/>
  <c r="ARZ21" i="72" s="1"/>
  <c r="ARZ22" i="72" s="1"/>
  <c r="ARZ23" i="72" s="1"/>
  <c r="ARZ24" i="72" s="1"/>
  <c r="ARZ25" i="72" s="1"/>
  <c r="ARZ26" i="72" s="1"/>
  <c r="ARZ27" i="72" s="1"/>
  <c r="ARZ28" i="72" s="1"/>
  <c r="ARZ29" i="72" s="1"/>
  <c r="ARZ30" i="72" s="1"/>
  <c r="ARZ31" i="72" s="1"/>
  <c r="ARZ32" i="72" s="1"/>
  <c r="ARZ33" i="72" s="1"/>
  <c r="ARZ34" i="72" s="1"/>
  <c r="ARZ35" i="72" s="1"/>
  <c r="ARZ36" i="72" s="1"/>
  <c r="ARZ37" i="72" s="1"/>
  <c r="ARZ38" i="72" s="1"/>
  <c r="ARZ39" i="72" s="1"/>
  <c r="ARZ40" i="72" s="1"/>
  <c r="ARZ41" i="72" s="1"/>
  <c r="ARZ42" i="72" s="1"/>
  <c r="ARZ43" i="72" s="1"/>
  <c r="ARS6" i="72"/>
  <c r="ARS7" i="72" s="1"/>
  <c r="ARS8" i="72" s="1"/>
  <c r="ARS9" i="72" s="1"/>
  <c r="ARS10" i="72" s="1"/>
  <c r="ARS11" i="72" s="1"/>
  <c r="ARS12" i="72" s="1"/>
  <c r="ARS13" i="72" s="1"/>
  <c r="ARS14" i="72" s="1"/>
  <c r="ARS15" i="72" s="1"/>
  <c r="ARS16" i="72" s="1"/>
  <c r="ARS17" i="72" s="1"/>
  <c r="ARS18" i="72" s="1"/>
  <c r="ARS19" i="72" s="1"/>
  <c r="ARS20" i="72" s="1"/>
  <c r="ARS21" i="72" s="1"/>
  <c r="ARS22" i="72" s="1"/>
  <c r="ARS23" i="72" s="1"/>
  <c r="ARS24" i="72" s="1"/>
  <c r="ARS25" i="72" s="1"/>
  <c r="ARS26" i="72" s="1"/>
  <c r="ARS27" i="72" s="1"/>
  <c r="ARS28" i="72" s="1"/>
  <c r="ARS29" i="72" s="1"/>
  <c r="ARS30" i="72" s="1"/>
  <c r="ARS31" i="72" s="1"/>
  <c r="ARS32" i="72" s="1"/>
  <c r="ARS33" i="72" s="1"/>
  <c r="ARS34" i="72" s="1"/>
  <c r="ARS35" i="72" s="1"/>
  <c r="ARS36" i="72" s="1"/>
  <c r="ARS37" i="72" s="1"/>
  <c r="ARS38" i="72" s="1"/>
  <c r="ARS39" i="72" s="1"/>
  <c r="ARS40" i="72" s="1"/>
  <c r="ARS41" i="72" s="1"/>
  <c r="ARS42" i="72" s="1"/>
  <c r="ARS43" i="72" s="1"/>
  <c r="ARS44" i="72" s="1"/>
  <c r="ARS45" i="72" s="1"/>
  <c r="ARS46" i="72" s="1"/>
  <c r="ARS47" i="72" s="1"/>
  <c r="ARS48" i="72" s="1"/>
  <c r="ARS49" i="72" s="1"/>
  <c r="ARS50" i="72" s="1"/>
  <c r="ARL6" i="72"/>
  <c r="ARL7" i="72" s="1"/>
  <c r="ARL8" i="72" s="1"/>
  <c r="ARL9" i="72" s="1"/>
  <c r="ARL10" i="72" s="1"/>
  <c r="ARL11" i="72" s="1"/>
  <c r="ARL12" i="72" s="1"/>
  <c r="ARL13" i="72" s="1"/>
  <c r="ARL14" i="72" s="1"/>
  <c r="ARL15" i="72" s="1"/>
  <c r="ARL16" i="72" s="1"/>
  <c r="ARL17" i="72" s="1"/>
  <c r="ARL18" i="72" s="1"/>
  <c r="ARL19" i="72" s="1"/>
  <c r="ARL20" i="72" s="1"/>
  <c r="ARL21" i="72" s="1"/>
  <c r="ARL22" i="72" s="1"/>
  <c r="ARL23" i="72" s="1"/>
  <c r="ARL24" i="72" s="1"/>
  <c r="ARL25" i="72" s="1"/>
  <c r="ARL26" i="72" s="1"/>
  <c r="ARL27" i="72" s="1"/>
  <c r="ARL28" i="72" s="1"/>
  <c r="ARL29" i="72" s="1"/>
  <c r="ARL30" i="72" s="1"/>
  <c r="ARL31" i="72" s="1"/>
  <c r="ARL32" i="72" s="1"/>
  <c r="ARL33" i="72" s="1"/>
  <c r="ARL34" i="72" s="1"/>
  <c r="ARL35" i="72" s="1"/>
  <c r="ARL36" i="72" s="1"/>
  <c r="ARL37" i="72" s="1"/>
  <c r="ARL38" i="72" s="1"/>
  <c r="ARL39" i="72" s="1"/>
  <c r="ARL40" i="72" s="1"/>
  <c r="ARL41" i="72" s="1"/>
  <c r="ARL42" i="72" s="1"/>
  <c r="ARL43" i="72" s="1"/>
  <c r="ARL44" i="72" s="1"/>
  <c r="ARL45" i="72" s="1"/>
  <c r="ARL46" i="72" s="1"/>
  <c r="ARL47" i="72" s="1"/>
  <c r="ARL48" i="72" s="1"/>
  <c r="ARL49" i="72" s="1"/>
  <c r="ARL50" i="72" s="1"/>
  <c r="ARE6" i="72"/>
  <c r="ARE7" i="72" s="1"/>
  <c r="ARE8" i="72" s="1"/>
  <c r="ARE9" i="72" s="1"/>
  <c r="ARE10" i="72" s="1"/>
  <c r="ARE11" i="72" s="1"/>
  <c r="ARE12" i="72" s="1"/>
  <c r="ARE13" i="72" s="1"/>
  <c r="ARE14" i="72" s="1"/>
  <c r="ARE15" i="72" s="1"/>
  <c r="ARE16" i="72" s="1"/>
  <c r="ARE17" i="72" s="1"/>
  <c r="ARE18" i="72" s="1"/>
  <c r="ARE19" i="72" s="1"/>
  <c r="ARE20" i="72" s="1"/>
  <c r="ARE21" i="72" s="1"/>
  <c r="ARE22" i="72" s="1"/>
  <c r="ARE23" i="72" s="1"/>
  <c r="ARE24" i="72" s="1"/>
  <c r="ARE25" i="72" s="1"/>
  <c r="ARE26" i="72" s="1"/>
  <c r="ARE27" i="72" s="1"/>
  <c r="ARE28" i="72" s="1"/>
  <c r="ARE29" i="72" s="1"/>
  <c r="ARE30" i="72" s="1"/>
  <c r="ARE31" i="72" s="1"/>
  <c r="ARE32" i="72" s="1"/>
  <c r="ARE33" i="72" s="1"/>
  <c r="ARE34" i="72" s="1"/>
  <c r="ARE35" i="72" s="1"/>
  <c r="ARE36" i="72" s="1"/>
  <c r="ARE37" i="72" s="1"/>
  <c r="ARE38" i="72" s="1"/>
  <c r="ARE39" i="72" s="1"/>
  <c r="ARE40" i="72" s="1"/>
  <c r="ARE41" i="72" s="1"/>
  <c r="ARE42" i="72" s="1"/>
  <c r="ARE43" i="72" s="1"/>
  <c r="ARE44" i="72" s="1"/>
  <c r="ARE45" i="72" s="1"/>
  <c r="ARE46" i="72" s="1"/>
  <c r="ARE47" i="72" s="1"/>
  <c r="ARE48" i="72" s="1"/>
  <c r="ARE49" i="72" s="1"/>
  <c r="ARE50" i="72" s="1"/>
  <c r="AQX6" i="72"/>
  <c r="AQX7" i="72" s="1"/>
  <c r="AQX8" i="72" s="1"/>
  <c r="AQX9" i="72" s="1"/>
  <c r="AQX10" i="72" s="1"/>
  <c r="AQX11" i="72" s="1"/>
  <c r="AQX12" i="72" s="1"/>
  <c r="AQX13" i="72" s="1"/>
  <c r="AQX14" i="72" s="1"/>
  <c r="AQX15" i="72" s="1"/>
  <c r="AQX16" i="72" s="1"/>
  <c r="AQX17" i="72" s="1"/>
  <c r="AQX18" i="72" s="1"/>
  <c r="AQX19" i="72" s="1"/>
  <c r="AQX20" i="72" s="1"/>
  <c r="AQX21" i="72" s="1"/>
  <c r="AQX22" i="72" s="1"/>
  <c r="AQX23" i="72" s="1"/>
  <c r="AQX24" i="72" s="1"/>
  <c r="AQX25" i="72" s="1"/>
  <c r="AQX26" i="72" s="1"/>
  <c r="AQX27" i="72" s="1"/>
  <c r="AQX28" i="72" s="1"/>
  <c r="AQX29" i="72" s="1"/>
  <c r="AQX30" i="72" s="1"/>
  <c r="AQX31" i="72" s="1"/>
  <c r="AQX32" i="72" s="1"/>
  <c r="AQX33" i="72" s="1"/>
  <c r="AQX34" i="72" s="1"/>
  <c r="AQX35" i="72" s="1"/>
  <c r="AQX36" i="72" s="1"/>
  <c r="AQX37" i="72" s="1"/>
  <c r="AQX38" i="72" s="1"/>
  <c r="AQX39" i="72" s="1"/>
  <c r="AQX40" i="72" s="1"/>
  <c r="AQX41" i="72" s="1"/>
  <c r="AQX42" i="72" s="1"/>
  <c r="AQX43" i="72" s="1"/>
  <c r="AQX44" i="72" s="1"/>
  <c r="AQX45" i="72" s="1"/>
  <c r="AQX46" i="72" s="1"/>
  <c r="AQX47" i="72" s="1"/>
  <c r="AQX48" i="72" s="1"/>
  <c r="AQX49" i="72" s="1"/>
  <c r="AQX50" i="72" s="1"/>
  <c r="AQQ6" i="72"/>
  <c r="AQQ7" i="72" s="1"/>
  <c r="AQQ8" i="72" s="1"/>
  <c r="AQQ9" i="72" s="1"/>
  <c r="AQQ10" i="72" s="1"/>
  <c r="AQQ11" i="72" s="1"/>
  <c r="AQQ12" i="72" s="1"/>
  <c r="AQQ13" i="72" s="1"/>
  <c r="AQQ14" i="72" s="1"/>
  <c r="AQQ15" i="72" s="1"/>
  <c r="AQQ16" i="72" s="1"/>
  <c r="AQQ17" i="72" s="1"/>
  <c r="AQQ18" i="72" s="1"/>
  <c r="AQQ19" i="72" s="1"/>
  <c r="AQQ20" i="72" s="1"/>
  <c r="AQQ21" i="72" s="1"/>
  <c r="AQQ22" i="72" s="1"/>
  <c r="AQQ23" i="72" s="1"/>
  <c r="AQQ24" i="72" s="1"/>
  <c r="AQQ25" i="72" s="1"/>
  <c r="AQQ26" i="72" s="1"/>
  <c r="AQQ27" i="72" s="1"/>
  <c r="AQQ28" i="72" s="1"/>
  <c r="AQQ29" i="72" s="1"/>
  <c r="AQQ30" i="72" s="1"/>
  <c r="AQQ31" i="72" s="1"/>
  <c r="AQQ32" i="72" s="1"/>
  <c r="AQQ33" i="72" s="1"/>
  <c r="AQQ34" i="72" s="1"/>
  <c r="AQQ35" i="72" s="1"/>
  <c r="AQQ36" i="72" s="1"/>
  <c r="AQQ37" i="72" s="1"/>
  <c r="AQQ38" i="72" s="1"/>
  <c r="AQQ39" i="72" s="1"/>
  <c r="AQQ40" i="72" s="1"/>
  <c r="AQQ41" i="72" s="1"/>
  <c r="AQQ42" i="72" s="1"/>
  <c r="AQQ43" i="72" s="1"/>
  <c r="AQQ44" i="72" s="1"/>
  <c r="AQQ45" i="72" s="1"/>
  <c r="AQQ46" i="72" s="1"/>
  <c r="AQQ47" i="72" s="1"/>
  <c r="AQQ48" i="72" s="1"/>
  <c r="AQQ49" i="72" s="1"/>
  <c r="AQQ50" i="72" s="1"/>
  <c r="AQJ6" i="72"/>
  <c r="AQJ7" i="72" s="1"/>
  <c r="AQJ8" i="72" s="1"/>
  <c r="AQJ9" i="72" s="1"/>
  <c r="AQJ10" i="72" s="1"/>
  <c r="AQJ11" i="72" s="1"/>
  <c r="AQJ12" i="72" s="1"/>
  <c r="AQJ13" i="72" s="1"/>
  <c r="AQJ14" i="72" s="1"/>
  <c r="AQJ15" i="72" s="1"/>
  <c r="AQJ16" i="72" s="1"/>
  <c r="AQJ17" i="72" s="1"/>
  <c r="AQJ18" i="72" s="1"/>
  <c r="AQJ19" i="72" s="1"/>
  <c r="AQJ20" i="72" s="1"/>
  <c r="AQJ21" i="72" s="1"/>
  <c r="AQJ22" i="72" s="1"/>
  <c r="AQJ23" i="72" s="1"/>
  <c r="AQJ24" i="72" s="1"/>
  <c r="AQJ25" i="72" s="1"/>
  <c r="AQJ26" i="72" s="1"/>
  <c r="AQJ27" i="72" s="1"/>
  <c r="AQJ28" i="72" s="1"/>
  <c r="AQJ29" i="72" s="1"/>
  <c r="AQJ30" i="72" s="1"/>
  <c r="AQJ31" i="72" s="1"/>
  <c r="AQJ32" i="72" s="1"/>
  <c r="AQJ33" i="72" s="1"/>
  <c r="AQJ34" i="72" s="1"/>
  <c r="AQJ35" i="72" s="1"/>
  <c r="AQJ36" i="72" s="1"/>
  <c r="AQJ37" i="72" s="1"/>
  <c r="AQJ38" i="72" s="1"/>
  <c r="AQJ39" i="72" s="1"/>
  <c r="AQJ40" i="72" s="1"/>
  <c r="AQJ41" i="72" s="1"/>
  <c r="AQJ42" i="72" s="1"/>
  <c r="AQJ43" i="72" s="1"/>
  <c r="AQJ44" i="72" s="1"/>
  <c r="AQJ45" i="72" s="1"/>
  <c r="AQJ46" i="72" s="1"/>
  <c r="AQJ47" i="72" s="1"/>
  <c r="AQJ48" i="72" s="1"/>
  <c r="AQJ49" i="72" s="1"/>
  <c r="AQJ50" i="72" s="1"/>
  <c r="AQC6" i="72"/>
  <c r="AQC7" i="72" s="1"/>
  <c r="AQC8" i="72" s="1"/>
  <c r="AQC9" i="72" s="1"/>
  <c r="AQC10" i="72" s="1"/>
  <c r="AQC11" i="72" s="1"/>
  <c r="AQC12" i="72" s="1"/>
  <c r="AQC13" i="72" s="1"/>
  <c r="AQC14" i="72" s="1"/>
  <c r="AQC15" i="72" s="1"/>
  <c r="AQC16" i="72" s="1"/>
  <c r="AQC17" i="72" s="1"/>
  <c r="AQC18" i="72" s="1"/>
  <c r="AQC19" i="72" s="1"/>
  <c r="AQC20" i="72" s="1"/>
  <c r="AQC21" i="72" s="1"/>
  <c r="AQC22" i="72" s="1"/>
  <c r="AQC23" i="72" s="1"/>
  <c r="AQC24" i="72" s="1"/>
  <c r="AQC25" i="72" s="1"/>
  <c r="AQC26" i="72" s="1"/>
  <c r="AQC27" i="72" s="1"/>
  <c r="AQC28" i="72" s="1"/>
  <c r="AQC29" i="72" s="1"/>
  <c r="AQC30" i="72" s="1"/>
  <c r="AQC31" i="72" s="1"/>
  <c r="AQC32" i="72" s="1"/>
  <c r="AQC33" i="72" s="1"/>
  <c r="AQC34" i="72" s="1"/>
  <c r="AQC35" i="72" s="1"/>
  <c r="AQC36" i="72" s="1"/>
  <c r="AQC37" i="72" s="1"/>
  <c r="AQC38" i="72" s="1"/>
  <c r="AQC39" i="72" s="1"/>
  <c r="AQC40" i="72" s="1"/>
  <c r="AQC41" i="72" s="1"/>
  <c r="AQC42" i="72" s="1"/>
  <c r="AQC43" i="72" s="1"/>
  <c r="AQC44" i="72" s="1"/>
  <c r="AQC45" i="72" s="1"/>
  <c r="AQC46" i="72" s="1"/>
  <c r="AQC47" i="72" s="1"/>
  <c r="AQC48" i="72" s="1"/>
  <c r="AQC49" i="72" s="1"/>
  <c r="AQC50" i="72" s="1"/>
  <c r="APV6" i="72"/>
  <c r="APV7" i="72" s="1"/>
  <c r="APV8" i="72" s="1"/>
  <c r="APV9" i="72" s="1"/>
  <c r="APV10" i="72" s="1"/>
  <c r="APV11" i="72" s="1"/>
  <c r="APV12" i="72" s="1"/>
  <c r="APV13" i="72" s="1"/>
  <c r="APV14" i="72" s="1"/>
  <c r="APV15" i="72" s="1"/>
  <c r="APV16" i="72" s="1"/>
  <c r="APV17" i="72" s="1"/>
  <c r="APV18" i="72" s="1"/>
  <c r="APV19" i="72" s="1"/>
  <c r="APV20" i="72" s="1"/>
  <c r="APV21" i="72" s="1"/>
  <c r="APV22" i="72" s="1"/>
  <c r="APV23" i="72" s="1"/>
  <c r="APV24" i="72" s="1"/>
  <c r="APV25" i="72" s="1"/>
  <c r="APV26" i="72" s="1"/>
  <c r="APV27" i="72" s="1"/>
  <c r="APV28" i="72" s="1"/>
  <c r="APV29" i="72" s="1"/>
  <c r="APV30" i="72" s="1"/>
  <c r="APV31" i="72" s="1"/>
  <c r="APV32" i="72" s="1"/>
  <c r="APV33" i="72" s="1"/>
  <c r="APV34" i="72" s="1"/>
  <c r="APV35" i="72" s="1"/>
  <c r="APV36" i="72" s="1"/>
  <c r="APV37" i="72" s="1"/>
  <c r="APV38" i="72" s="1"/>
  <c r="APV39" i="72" s="1"/>
  <c r="APV40" i="72" s="1"/>
  <c r="APV41" i="72" s="1"/>
  <c r="APV42" i="72" s="1"/>
  <c r="APV43" i="72" s="1"/>
  <c r="APV44" i="72" s="1"/>
  <c r="APV45" i="72" s="1"/>
  <c r="APV46" i="72" s="1"/>
  <c r="APV47" i="72" s="1"/>
  <c r="APV48" i="72" s="1"/>
  <c r="APV49" i="72" s="1"/>
  <c r="APV50" i="72" s="1"/>
  <c r="APO6" i="72"/>
  <c r="APO7" i="72" s="1"/>
  <c r="APO8" i="72" s="1"/>
  <c r="APO9" i="72" s="1"/>
  <c r="APO10" i="72" s="1"/>
  <c r="APO11" i="72" s="1"/>
  <c r="APO12" i="72" s="1"/>
  <c r="APO13" i="72" s="1"/>
  <c r="APO14" i="72" s="1"/>
  <c r="APO15" i="72" s="1"/>
  <c r="APO16" i="72" s="1"/>
  <c r="APO17" i="72" s="1"/>
  <c r="APO18" i="72" s="1"/>
  <c r="APO19" i="72" s="1"/>
  <c r="APO20" i="72" s="1"/>
  <c r="APO21" i="72" s="1"/>
  <c r="APO22" i="72" s="1"/>
  <c r="APO23" i="72" s="1"/>
  <c r="APO24" i="72" s="1"/>
  <c r="APO25" i="72" s="1"/>
  <c r="APO26" i="72" s="1"/>
  <c r="APO27" i="72" s="1"/>
  <c r="APO28" i="72" s="1"/>
  <c r="APO29" i="72" s="1"/>
  <c r="APO30" i="72" s="1"/>
  <c r="APO31" i="72" s="1"/>
  <c r="APO32" i="72" s="1"/>
  <c r="APO33" i="72" s="1"/>
  <c r="APO34" i="72" s="1"/>
  <c r="APO35" i="72" s="1"/>
  <c r="APO36" i="72" s="1"/>
  <c r="APO37" i="72" s="1"/>
  <c r="APO38" i="72" s="1"/>
  <c r="APO39" i="72" s="1"/>
  <c r="APO40" i="72" s="1"/>
  <c r="APO41" i="72" s="1"/>
  <c r="APO42" i="72" s="1"/>
  <c r="APO43" i="72" s="1"/>
  <c r="APO44" i="72" s="1"/>
  <c r="APO45" i="72" s="1"/>
  <c r="APO46" i="72" s="1"/>
  <c r="APO47" i="72" s="1"/>
  <c r="APO48" i="72" s="1"/>
  <c r="APO49" i="72" s="1"/>
  <c r="APO50" i="72" s="1"/>
  <c r="APH6" i="72"/>
  <c r="APH7" i="72" s="1"/>
  <c r="APH8" i="72" s="1"/>
  <c r="APH9" i="72" s="1"/>
  <c r="APH10" i="72" s="1"/>
  <c r="APH11" i="72" s="1"/>
  <c r="APH12" i="72" s="1"/>
  <c r="APH13" i="72" s="1"/>
  <c r="APH14" i="72" s="1"/>
  <c r="APH15" i="72" s="1"/>
  <c r="APH16" i="72" s="1"/>
  <c r="APH17" i="72" s="1"/>
  <c r="APH18" i="72" s="1"/>
  <c r="APH19" i="72" s="1"/>
  <c r="APH20" i="72" s="1"/>
  <c r="APH21" i="72" s="1"/>
  <c r="APH22" i="72" s="1"/>
  <c r="APH23" i="72" s="1"/>
  <c r="APH24" i="72" s="1"/>
  <c r="APH25" i="72" s="1"/>
  <c r="APH26" i="72" s="1"/>
  <c r="APH27" i="72" s="1"/>
  <c r="APH28" i="72" s="1"/>
  <c r="APH29" i="72" s="1"/>
  <c r="APH30" i="72" s="1"/>
  <c r="APH31" i="72" s="1"/>
  <c r="APH32" i="72" s="1"/>
  <c r="APH33" i="72" s="1"/>
  <c r="APH34" i="72" s="1"/>
  <c r="APH35" i="72" s="1"/>
  <c r="APH36" i="72" s="1"/>
  <c r="APH37" i="72" s="1"/>
  <c r="APH38" i="72" s="1"/>
  <c r="APH39" i="72" s="1"/>
  <c r="APH40" i="72" s="1"/>
  <c r="APH41" i="72" s="1"/>
  <c r="APH42" i="72" s="1"/>
  <c r="APH43" i="72" s="1"/>
  <c r="APA6" i="72"/>
  <c r="APA7" i="72" s="1"/>
  <c r="APA8" i="72" s="1"/>
  <c r="APA9" i="72" s="1"/>
  <c r="APA10" i="72" s="1"/>
  <c r="APA11" i="72" s="1"/>
  <c r="APA12" i="72" s="1"/>
  <c r="APA13" i="72" s="1"/>
  <c r="APA14" i="72" s="1"/>
  <c r="APA15" i="72" s="1"/>
  <c r="APA16" i="72" s="1"/>
  <c r="APA17" i="72" s="1"/>
  <c r="APA18" i="72" s="1"/>
  <c r="APA19" i="72" s="1"/>
  <c r="APA20" i="72" s="1"/>
  <c r="APA21" i="72" s="1"/>
  <c r="APA22" i="72" s="1"/>
  <c r="APA23" i="72" s="1"/>
  <c r="APA24" i="72" s="1"/>
  <c r="APA25" i="72" s="1"/>
  <c r="APA26" i="72" s="1"/>
  <c r="APA27" i="72" s="1"/>
  <c r="APA28" i="72" s="1"/>
  <c r="APA29" i="72" s="1"/>
  <c r="APA30" i="72" s="1"/>
  <c r="APA31" i="72" s="1"/>
  <c r="APA32" i="72" s="1"/>
  <c r="APA33" i="72" s="1"/>
  <c r="APA34" i="72" s="1"/>
  <c r="APA35" i="72" s="1"/>
  <c r="APA36" i="72" s="1"/>
  <c r="APA37" i="72" s="1"/>
  <c r="APA38" i="72" s="1"/>
  <c r="APA39" i="72" s="1"/>
  <c r="APA40" i="72" s="1"/>
  <c r="APA41" i="72" s="1"/>
  <c r="APA42" i="72" s="1"/>
  <c r="APA43" i="72" s="1"/>
  <c r="APA44" i="72" s="1"/>
  <c r="AOT6" i="72"/>
  <c r="AOT7" i="72" s="1"/>
  <c r="AOT8" i="72" s="1"/>
  <c r="AOT9" i="72" s="1"/>
  <c r="AOT10" i="72" s="1"/>
  <c r="AOT11" i="72" s="1"/>
  <c r="AOT12" i="72" s="1"/>
  <c r="AOT13" i="72" s="1"/>
  <c r="AOT14" i="72" s="1"/>
  <c r="AOT15" i="72" s="1"/>
  <c r="AOT16" i="72" s="1"/>
  <c r="AOT17" i="72" s="1"/>
  <c r="AOT18" i="72" s="1"/>
  <c r="AOT19" i="72" s="1"/>
  <c r="AOT20" i="72" s="1"/>
  <c r="AOT21" i="72" s="1"/>
  <c r="AOT22" i="72" s="1"/>
  <c r="AOT23" i="72" s="1"/>
  <c r="AOT24" i="72" s="1"/>
  <c r="AOT25" i="72" s="1"/>
  <c r="AOT26" i="72" s="1"/>
  <c r="AOT27" i="72" s="1"/>
  <c r="AOT28" i="72" s="1"/>
  <c r="AOT29" i="72" s="1"/>
  <c r="AOT30" i="72" s="1"/>
  <c r="AOT31" i="72" s="1"/>
  <c r="AOT32" i="72" s="1"/>
  <c r="AOT33" i="72" s="1"/>
  <c r="AOT34" i="72" s="1"/>
  <c r="AOT35" i="72" s="1"/>
  <c r="AOT36" i="72" s="1"/>
  <c r="AOT37" i="72" s="1"/>
  <c r="AOT38" i="72" s="1"/>
  <c r="AOT39" i="72" s="1"/>
  <c r="AOT40" i="72" s="1"/>
  <c r="AOT41" i="72" s="1"/>
  <c r="AOT42" i="72" s="1"/>
  <c r="AOT43" i="72" s="1"/>
  <c r="AOM6" i="72"/>
  <c r="AOM7" i="72" s="1"/>
  <c r="AOM8" i="72" s="1"/>
  <c r="AOM9" i="72" s="1"/>
  <c r="AOM10" i="72" s="1"/>
  <c r="AOM11" i="72" s="1"/>
  <c r="AOM12" i="72" s="1"/>
  <c r="AOM13" i="72" s="1"/>
  <c r="AOM14" i="72" s="1"/>
  <c r="AOM15" i="72" s="1"/>
  <c r="AOM16" i="72" s="1"/>
  <c r="AOM17" i="72" s="1"/>
  <c r="AOM18" i="72" s="1"/>
  <c r="AOM19" i="72" s="1"/>
  <c r="AOM20" i="72" s="1"/>
  <c r="AOM21" i="72" s="1"/>
  <c r="AOM22" i="72" s="1"/>
  <c r="AOM23" i="72" s="1"/>
  <c r="AOM24" i="72" s="1"/>
  <c r="AOM25" i="72" s="1"/>
  <c r="AOM26" i="72" s="1"/>
  <c r="AOM27" i="72" s="1"/>
  <c r="AOM28" i="72" s="1"/>
  <c r="AOM29" i="72" s="1"/>
  <c r="AOM30" i="72" s="1"/>
  <c r="AOM31" i="72" s="1"/>
  <c r="AOM32" i="72" s="1"/>
  <c r="AOM33" i="72" s="1"/>
  <c r="AOM34" i="72" s="1"/>
  <c r="AOM35" i="72" s="1"/>
  <c r="AOM36" i="72" s="1"/>
  <c r="AOM37" i="72" s="1"/>
  <c r="AOM38" i="72" s="1"/>
  <c r="AOM39" i="72" s="1"/>
  <c r="AOM40" i="72" s="1"/>
  <c r="AOM41" i="72" s="1"/>
  <c r="AOM42" i="72" s="1"/>
  <c r="AOM43" i="72" s="1"/>
  <c r="AOF6" i="72"/>
  <c r="AOF7" i="72" s="1"/>
  <c r="AOF8" i="72" s="1"/>
  <c r="AOF9" i="72" s="1"/>
  <c r="AOF10" i="72" s="1"/>
  <c r="AOF11" i="72" s="1"/>
  <c r="AOF12" i="72" s="1"/>
  <c r="AOF13" i="72" s="1"/>
  <c r="AOF14" i="72" s="1"/>
  <c r="AOF15" i="72" s="1"/>
  <c r="AOF16" i="72" s="1"/>
  <c r="AOF17" i="72" s="1"/>
  <c r="AOF18" i="72" s="1"/>
  <c r="AOF19" i="72" s="1"/>
  <c r="AOF20" i="72" s="1"/>
  <c r="AOF21" i="72" s="1"/>
  <c r="AOF22" i="72" s="1"/>
  <c r="AOF23" i="72" s="1"/>
  <c r="AOF24" i="72" s="1"/>
  <c r="AOF25" i="72" s="1"/>
  <c r="AOF26" i="72" s="1"/>
  <c r="AOF27" i="72" s="1"/>
  <c r="AOF28" i="72" s="1"/>
  <c r="AOF29" i="72" s="1"/>
  <c r="AOF30" i="72" s="1"/>
  <c r="AOF31" i="72" s="1"/>
  <c r="AOF32" i="72" s="1"/>
  <c r="AOF33" i="72" s="1"/>
  <c r="AOF34" i="72" s="1"/>
  <c r="AOF35" i="72" s="1"/>
  <c r="AOF36" i="72" s="1"/>
  <c r="AOF37" i="72" s="1"/>
  <c r="AOF38" i="72" s="1"/>
  <c r="AOF39" i="72" s="1"/>
  <c r="AOF40" i="72" s="1"/>
  <c r="AOF41" i="72" s="1"/>
  <c r="AOF42" i="72" s="1"/>
  <c r="AOF4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I6" i="72"/>
  <c r="ANI7" i="72" s="1"/>
  <c r="ANI8" i="72" s="1"/>
  <c r="ANI9" i="72" s="1"/>
  <c r="ANI10" i="72" s="1"/>
  <c r="ANI11" i="72" s="1"/>
  <c r="ANI12" i="72" s="1"/>
  <c r="ANI13" i="72" s="1"/>
  <c r="ANI14" i="72" s="1"/>
  <c r="ANI15" i="72" s="1"/>
  <c r="ANI16" i="72" s="1"/>
  <c r="ANI17" i="72" s="1"/>
  <c r="ANI18" i="72" s="1"/>
  <c r="ANI19" i="72" s="1"/>
  <c r="ANI20" i="72" s="1"/>
  <c r="ANI21" i="72" s="1"/>
  <c r="ANI22" i="72" s="1"/>
  <c r="ANI23" i="72" s="1"/>
  <c r="ANI24" i="72" s="1"/>
  <c r="ANI25" i="72" s="1"/>
  <c r="ANI26" i="72" s="1"/>
  <c r="ANI27" i="72" s="1"/>
  <c r="ANI28" i="72" s="1"/>
  <c r="ANI29" i="72" s="1"/>
  <c r="ANI30" i="72" s="1"/>
  <c r="ANI31" i="72" s="1"/>
  <c r="ANI32" i="72" s="1"/>
  <c r="ANI33" i="72" s="1"/>
  <c r="ANI34" i="72" s="1"/>
  <c r="ANI35" i="72" s="1"/>
  <c r="ANI36" i="72" s="1"/>
  <c r="ANI37" i="72" s="1"/>
  <c r="ANI38" i="72" s="1"/>
  <c r="ANI39" i="72" s="1"/>
  <c r="ANI40" i="72" s="1"/>
  <c r="ANI41" i="72" s="1"/>
  <c r="ANI42" i="72" s="1"/>
  <c r="ANI43" i="72" s="1"/>
  <c r="ANB6" i="72"/>
  <c r="ANB7" i="72" s="1"/>
  <c r="ANB8" i="72" s="1"/>
  <c r="ANB9" i="72" s="1"/>
  <c r="ANB10" i="72" s="1"/>
  <c r="ANB11" i="72" s="1"/>
  <c r="ANB12" i="72" s="1"/>
  <c r="ANB13" i="72" s="1"/>
  <c r="ANB14" i="72" s="1"/>
  <c r="ANB15" i="72" s="1"/>
  <c r="ANB16" i="72" s="1"/>
  <c r="ANB17" i="72" s="1"/>
  <c r="ANB18" i="72" s="1"/>
  <c r="ANB19" i="72" s="1"/>
  <c r="ANB20" i="72" s="1"/>
  <c r="ANB21" i="72" s="1"/>
  <c r="ANB22" i="72" s="1"/>
  <c r="ANB23" i="72" s="1"/>
  <c r="ANB24" i="72" s="1"/>
  <c r="ANB25" i="72" s="1"/>
  <c r="ANB26" i="72" s="1"/>
  <c r="ANB27" i="72" s="1"/>
  <c r="ANB28" i="72" s="1"/>
  <c r="ANB29" i="72" s="1"/>
  <c r="ANB30" i="72" s="1"/>
  <c r="ANB31" i="72" s="1"/>
  <c r="ANB32" i="72" s="1"/>
  <c r="ANB33" i="72" s="1"/>
  <c r="ANB34" i="72" s="1"/>
  <c r="ANB35" i="72" s="1"/>
  <c r="ANB36" i="72" s="1"/>
  <c r="ANB37" i="72" s="1"/>
  <c r="ANB38" i="72" s="1"/>
  <c r="ANB39" i="72" s="1"/>
  <c r="ANB40" i="72" s="1"/>
  <c r="ANB41" i="72" s="1"/>
  <c r="ANB42" i="72" s="1"/>
  <c r="ANB43" i="72" s="1"/>
  <c r="AMU6" i="72"/>
  <c r="AMU7" i="72" s="1"/>
  <c r="AMU8" i="72" s="1"/>
  <c r="AMU9" i="72" s="1"/>
  <c r="AMU10" i="72" s="1"/>
  <c r="AMU11" i="72" s="1"/>
  <c r="AMU12" i="72" s="1"/>
  <c r="AMU13" i="72" s="1"/>
  <c r="AMU14" i="72" s="1"/>
  <c r="AMU15" i="72" s="1"/>
  <c r="AMU16" i="72" s="1"/>
  <c r="AMU17" i="72" s="1"/>
  <c r="AMU18" i="72" s="1"/>
  <c r="AMU19" i="72" s="1"/>
  <c r="AMU20" i="72" s="1"/>
  <c r="AMU21" i="72" s="1"/>
  <c r="AMU22" i="72" s="1"/>
  <c r="AMU23" i="72" s="1"/>
  <c r="AMU24" i="72" s="1"/>
  <c r="AMU25" i="72" s="1"/>
  <c r="AMU26" i="72" s="1"/>
  <c r="AMU27" i="72" s="1"/>
  <c r="AMU28" i="72" s="1"/>
  <c r="AMU29" i="72" s="1"/>
  <c r="AMU30" i="72" s="1"/>
  <c r="AMU31" i="72" s="1"/>
  <c r="AMU32" i="72" s="1"/>
  <c r="AMU33" i="72" s="1"/>
  <c r="AMU34" i="72" s="1"/>
  <c r="AMU35" i="72" s="1"/>
  <c r="AMU36" i="72" s="1"/>
  <c r="AMU37" i="72" s="1"/>
  <c r="AMU38" i="72" s="1"/>
  <c r="AMU39" i="72" s="1"/>
  <c r="AMU40" i="72" s="1"/>
  <c r="AMU41" i="72" s="1"/>
  <c r="AMU42" i="72" s="1"/>
  <c r="AMU43" i="72" s="1"/>
  <c r="AMN6" i="72"/>
  <c r="AMN7" i="72" s="1"/>
  <c r="AMN8" i="72" s="1"/>
  <c r="AMN9" i="72" s="1"/>
  <c r="AMN10" i="72" s="1"/>
  <c r="AMN11" i="72" s="1"/>
  <c r="AMN12" i="72" s="1"/>
  <c r="AMN13" i="72" s="1"/>
  <c r="AMN14" i="72" s="1"/>
  <c r="AMN15" i="72" s="1"/>
  <c r="AMN16" i="72" s="1"/>
  <c r="AMN17" i="72" s="1"/>
  <c r="AMN18" i="72" s="1"/>
  <c r="AMN19" i="72" s="1"/>
  <c r="AMN20" i="72" s="1"/>
  <c r="AMN21" i="72" s="1"/>
  <c r="AMN22" i="72" s="1"/>
  <c r="AMN23" i="72" s="1"/>
  <c r="AMN24" i="72" s="1"/>
  <c r="AMN25" i="72" s="1"/>
  <c r="AMN26" i="72" s="1"/>
  <c r="AMN27" i="72" s="1"/>
  <c r="AMN28" i="72" s="1"/>
  <c r="AMN29" i="72" s="1"/>
  <c r="AMN30" i="72" s="1"/>
  <c r="AMN31" i="72" s="1"/>
  <c r="AMN32" i="72" s="1"/>
  <c r="AMN33" i="72" s="1"/>
  <c r="AMN34" i="72" s="1"/>
  <c r="AMN35" i="72" s="1"/>
  <c r="AMN36" i="72" s="1"/>
  <c r="AMN37" i="72" s="1"/>
  <c r="AMN38" i="72" s="1"/>
  <c r="AMN39" i="72" s="1"/>
  <c r="AMN40" i="72" s="1"/>
  <c r="AMN41" i="72" s="1"/>
  <c r="AMN42" i="72" s="1"/>
  <c r="AMN43" i="72" s="1"/>
  <c r="AMG6" i="72"/>
  <c r="AMG7" i="72" s="1"/>
  <c r="AMG8" i="72" s="1"/>
  <c r="AMG9" i="72" s="1"/>
  <c r="AMG10" i="72" s="1"/>
  <c r="AMG11" i="72" s="1"/>
  <c r="AMG12" i="72" s="1"/>
  <c r="AMG13" i="72" s="1"/>
  <c r="AMG14" i="72" s="1"/>
  <c r="AMG15" i="72" s="1"/>
  <c r="AMG16" i="72" s="1"/>
  <c r="AMG17" i="72" s="1"/>
  <c r="AMG18" i="72" s="1"/>
  <c r="AMG19" i="72" s="1"/>
  <c r="AMG20" i="72" s="1"/>
  <c r="AMG21" i="72" s="1"/>
  <c r="AMG22" i="72" s="1"/>
  <c r="AMG23" i="72" s="1"/>
  <c r="AMG24" i="72" s="1"/>
  <c r="AMG25" i="72" s="1"/>
  <c r="AMG26" i="72" s="1"/>
  <c r="AMG27" i="72" s="1"/>
  <c r="AMG28" i="72" s="1"/>
  <c r="AMG29" i="72" s="1"/>
  <c r="AMG30" i="72" s="1"/>
  <c r="AMG31" i="72" s="1"/>
  <c r="AMG32" i="72" s="1"/>
  <c r="AMG33" i="72" s="1"/>
  <c r="AMG34" i="72" s="1"/>
  <c r="AMG35" i="72" s="1"/>
  <c r="AMG36" i="72" s="1"/>
  <c r="AMG37" i="72" s="1"/>
  <c r="AMG38" i="72" s="1"/>
  <c r="AMG39" i="72" s="1"/>
  <c r="AMG40" i="72" s="1"/>
  <c r="AMG41" i="72" s="1"/>
  <c r="AMG42" i="72" s="1"/>
  <c r="AMG43" i="72" s="1"/>
  <c r="ALZ6" i="72"/>
  <c r="ALZ7" i="72" s="1"/>
  <c r="ALZ8" i="72" s="1"/>
  <c r="ALZ9" i="72" s="1"/>
  <c r="ALZ10" i="72" s="1"/>
  <c r="ALZ11" i="72" s="1"/>
  <c r="ALZ12" i="72" s="1"/>
  <c r="ALZ13" i="72" s="1"/>
  <c r="ALZ14" i="72" s="1"/>
  <c r="ALZ15" i="72" s="1"/>
  <c r="ALZ16" i="72" s="1"/>
  <c r="ALZ17" i="72" s="1"/>
  <c r="ALZ18" i="72" s="1"/>
  <c r="ALZ19" i="72" s="1"/>
  <c r="ALZ20" i="72" s="1"/>
  <c r="ALZ21" i="72" s="1"/>
  <c r="ALZ22" i="72" s="1"/>
  <c r="ALZ23" i="72" s="1"/>
  <c r="ALZ24" i="72" s="1"/>
  <c r="ALZ25" i="72" s="1"/>
  <c r="ALZ26" i="72" s="1"/>
  <c r="ALZ27" i="72" s="1"/>
  <c r="ALZ28" i="72" s="1"/>
  <c r="ALZ29" i="72" s="1"/>
  <c r="ALZ30" i="72" s="1"/>
  <c r="ALZ31" i="72" s="1"/>
  <c r="ALZ32" i="72" s="1"/>
  <c r="ALZ33" i="72" s="1"/>
  <c r="ALZ34" i="72" s="1"/>
  <c r="ALZ35" i="72" s="1"/>
  <c r="ALZ36" i="72" s="1"/>
  <c r="ALZ37" i="72" s="1"/>
  <c r="ALZ38" i="72" s="1"/>
  <c r="ALZ39" i="72" s="1"/>
  <c r="ALZ40" i="72" s="1"/>
  <c r="ALZ41" i="72" s="1"/>
  <c r="ALZ42" i="72" s="1"/>
  <c r="ALZ43" i="72" s="1"/>
  <c r="ALS6" i="72"/>
  <c r="ALS7" i="72" s="1"/>
  <c r="ALS8" i="72" s="1"/>
  <c r="ALS9" i="72" s="1"/>
  <c r="ALS10" i="72" s="1"/>
  <c r="ALS11" i="72" s="1"/>
  <c r="ALS12" i="72" s="1"/>
  <c r="ALS13" i="72" s="1"/>
  <c r="ALS14" i="72" s="1"/>
  <c r="ALS15" i="72" s="1"/>
  <c r="ALS16" i="72" s="1"/>
  <c r="ALS17" i="72" s="1"/>
  <c r="ALS18" i="72" s="1"/>
  <c r="ALS19" i="72" s="1"/>
  <c r="ALS20" i="72" s="1"/>
  <c r="ALS21" i="72" s="1"/>
  <c r="ALS22" i="72" s="1"/>
  <c r="ALS23" i="72" s="1"/>
  <c r="ALS24" i="72" s="1"/>
  <c r="ALS25" i="72" s="1"/>
  <c r="ALS26" i="72" s="1"/>
  <c r="ALS27" i="72" s="1"/>
  <c r="ALS28" i="72" s="1"/>
  <c r="ALS29" i="72" s="1"/>
  <c r="ALS30" i="72" s="1"/>
  <c r="ALS31" i="72" s="1"/>
  <c r="ALS32" i="72" s="1"/>
  <c r="ALS33" i="72" s="1"/>
  <c r="ALS34" i="72" s="1"/>
  <c r="ALS35" i="72" s="1"/>
  <c r="ALS36" i="72" s="1"/>
  <c r="ALS37" i="72" s="1"/>
  <c r="ALS38" i="72" s="1"/>
  <c r="ALS39" i="72" s="1"/>
  <c r="ALS40" i="72" s="1"/>
  <c r="ALS41" i="72" s="1"/>
  <c r="ALS42" i="72" s="1"/>
  <c r="ALS43" i="72" s="1"/>
  <c r="ALS44" i="72" s="1"/>
  <c r="ALS45" i="72" s="1"/>
  <c r="ALS46" i="72" s="1"/>
  <c r="ALS47" i="72" s="1"/>
  <c r="ALS48" i="72" s="1"/>
  <c r="ALS49" i="72" s="1"/>
  <c r="ALS50" i="72" s="1"/>
  <c r="ALS51" i="72" s="1"/>
  <c r="ALS52" i="72" s="1"/>
  <c r="ALS53" i="72" s="1"/>
  <c r="ALS54" i="72" s="1"/>
  <c r="ALS55" i="72" s="1"/>
  <c r="ALS56" i="72" s="1"/>
  <c r="ALS57" i="72" s="1"/>
  <c r="ALS58" i="72" s="1"/>
  <c r="ALS59" i="72" s="1"/>
  <c r="ALS60" i="72" s="1"/>
  <c r="ALL6" i="72"/>
  <c r="ALL7" i="72" s="1"/>
  <c r="ALL8" i="72" s="1"/>
  <c r="ALL9" i="72" s="1"/>
  <c r="ALL10" i="72" s="1"/>
  <c r="ALL11" i="72" s="1"/>
  <c r="ALL12" i="72" s="1"/>
  <c r="ALL13" i="72" s="1"/>
  <c r="ALL14" i="72" s="1"/>
  <c r="ALL15" i="72" s="1"/>
  <c r="ALL16" i="72" s="1"/>
  <c r="ALL17" i="72" s="1"/>
  <c r="ALL18" i="72" s="1"/>
  <c r="ALL19" i="72" s="1"/>
  <c r="ALL20" i="72" s="1"/>
  <c r="ALL21" i="72" s="1"/>
  <c r="ALL22" i="72" s="1"/>
  <c r="ALL23" i="72" s="1"/>
  <c r="ALL24" i="72" s="1"/>
  <c r="ALL25" i="72" s="1"/>
  <c r="ALL26" i="72" s="1"/>
  <c r="ALL27" i="72" s="1"/>
  <c r="ALL28" i="72" s="1"/>
  <c r="ALL29" i="72" s="1"/>
  <c r="ALL30" i="72" s="1"/>
  <c r="ALL31" i="72" s="1"/>
  <c r="ALL32" i="72" s="1"/>
  <c r="ALL33" i="72" s="1"/>
  <c r="ALL34" i="72" s="1"/>
  <c r="ALL35" i="72" s="1"/>
  <c r="ALL36" i="72" s="1"/>
  <c r="ALL37" i="72" s="1"/>
  <c r="ALL38" i="72" s="1"/>
  <c r="ALL39" i="72" s="1"/>
  <c r="ALL40" i="72" s="1"/>
  <c r="ALL41" i="72" s="1"/>
  <c r="ALL42" i="72" s="1"/>
  <c r="ALL43" i="72" s="1"/>
  <c r="AKX6" i="72"/>
  <c r="AKX7" i="72" s="1"/>
  <c r="AKX8" i="72" s="1"/>
  <c r="AKX9" i="72" s="1"/>
  <c r="AKX10" i="72" s="1"/>
  <c r="AKX11" i="72" s="1"/>
  <c r="AKX12" i="72" s="1"/>
  <c r="AKX13" i="72" s="1"/>
  <c r="AKX14" i="72" s="1"/>
  <c r="AKX15" i="72" s="1"/>
  <c r="AKX16" i="72" s="1"/>
  <c r="AKX17" i="72" s="1"/>
  <c r="AKX18" i="72" s="1"/>
  <c r="AKX19" i="72" s="1"/>
  <c r="AKX20" i="72" s="1"/>
  <c r="AKX21" i="72" s="1"/>
  <c r="AKX22" i="72" s="1"/>
  <c r="AKX23" i="72" s="1"/>
  <c r="AKX24" i="72" s="1"/>
  <c r="AKX25" i="72" s="1"/>
  <c r="AKX26" i="72" s="1"/>
  <c r="AKX27" i="72" s="1"/>
  <c r="AKX28" i="72" s="1"/>
  <c r="AKX29" i="72" s="1"/>
  <c r="AKX30" i="72" s="1"/>
  <c r="AKX31" i="72" s="1"/>
  <c r="AKX32" i="72" s="1"/>
  <c r="AKX33" i="72" s="1"/>
  <c r="AKX34" i="72" s="1"/>
  <c r="AKX35" i="72" s="1"/>
  <c r="AKX36" i="72" s="1"/>
  <c r="AKX37" i="72" s="1"/>
  <c r="AKX38" i="72" s="1"/>
  <c r="AKX39" i="72" s="1"/>
  <c r="AKX40" i="72" s="1"/>
  <c r="AKX41" i="72" s="1"/>
  <c r="AKX42" i="72" s="1"/>
  <c r="AKX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I6" i="72"/>
  <c r="AKI7" i="72" s="1"/>
  <c r="AKI8" i="72" s="1"/>
  <c r="AKI9" i="72" s="1"/>
  <c r="AKI10" i="72" s="1"/>
  <c r="AKI11" i="72" s="1"/>
  <c r="AKI12" i="72" s="1"/>
  <c r="AKI13" i="72" s="1"/>
  <c r="AKI14" i="72" s="1"/>
  <c r="AKI15" i="72" s="1"/>
  <c r="AKI16" i="72" s="1"/>
  <c r="AKI17" i="72" s="1"/>
  <c r="AKI18" i="72" s="1"/>
  <c r="AKI19" i="72" s="1"/>
  <c r="AKI20" i="72" s="1"/>
  <c r="AKI21" i="72" s="1"/>
  <c r="AKI22" i="72" s="1"/>
  <c r="AKI23" i="72" s="1"/>
  <c r="AKI24" i="72" s="1"/>
  <c r="AKI25" i="72" s="1"/>
  <c r="AKI26" i="72" s="1"/>
  <c r="AKI27" i="72" s="1"/>
  <c r="AKI28" i="72" s="1"/>
  <c r="AKI29" i="72" s="1"/>
  <c r="AKI30" i="72" s="1"/>
  <c r="AKI31" i="72" s="1"/>
  <c r="AKI32" i="72" s="1"/>
  <c r="AKI33" i="72" s="1"/>
  <c r="AKI34" i="72" s="1"/>
  <c r="AKI35" i="72" s="1"/>
  <c r="AKI36" i="72" s="1"/>
  <c r="AKI37" i="72" s="1"/>
  <c r="AKI38" i="72" s="1"/>
  <c r="AKI39" i="72" s="1"/>
  <c r="AKI40" i="72" s="1"/>
  <c r="AKI41" i="72" s="1"/>
  <c r="AKI42" i="72" s="1"/>
  <c r="AKI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JT6" i="72"/>
  <c r="AJT7" i="72" s="1"/>
  <c r="AJT8" i="72" s="1"/>
  <c r="AJT9" i="72" s="1"/>
  <c r="AJT10" i="72" s="1"/>
  <c r="AJT11" i="72" s="1"/>
  <c r="AJT12" i="72" s="1"/>
  <c r="AJT13" i="72" s="1"/>
  <c r="AJT14" i="72" s="1"/>
  <c r="AJT15" i="72" s="1"/>
  <c r="AJT16" i="72" s="1"/>
  <c r="AJT17" i="72" s="1"/>
  <c r="AJT18" i="72" s="1"/>
  <c r="AJT19" i="72" s="1"/>
  <c r="AJT20" i="72" s="1"/>
  <c r="AJT21" i="72" s="1"/>
  <c r="AJT22" i="72" s="1"/>
  <c r="AJT23" i="72" s="1"/>
  <c r="AJT24" i="72" s="1"/>
  <c r="AJT25" i="72" s="1"/>
  <c r="AJT26" i="72" s="1"/>
  <c r="AJT27" i="72" s="1"/>
  <c r="AJT28" i="72" s="1"/>
  <c r="AJT29" i="72" s="1"/>
  <c r="AJT30" i="72" s="1"/>
  <c r="AJT31" i="72" s="1"/>
  <c r="AJT32" i="72" s="1"/>
  <c r="AJT33" i="72" s="1"/>
  <c r="AJT34" i="72" s="1"/>
  <c r="AJT35" i="72" s="1"/>
  <c r="AJT36" i="72" s="1"/>
  <c r="AJT37" i="72" s="1"/>
  <c r="AJT38" i="72" s="1"/>
  <c r="AJT39" i="72" s="1"/>
  <c r="AJT40" i="72" s="1"/>
  <c r="AJT41" i="72" s="1"/>
  <c r="AJT42" i="72" s="1"/>
  <c r="AJT43" i="72" s="1"/>
  <c r="AJT44" i="72" s="1"/>
  <c r="AJT45" i="72" s="1"/>
  <c r="AJT46" i="72" s="1"/>
  <c r="AJT47" i="72" s="1"/>
  <c r="AJT48" i="72" s="1"/>
  <c r="AJT49" i="72" s="1"/>
  <c r="AJT50" i="72" s="1"/>
  <c r="AJT51" i="72" s="1"/>
  <c r="AJT52" i="72" s="1"/>
  <c r="AJT53" i="72" s="1"/>
  <c r="AJT54" i="72" s="1"/>
  <c r="AJT55" i="72" s="1"/>
  <c r="AJT56" i="72" s="1"/>
  <c r="AJT57" i="72" s="1"/>
  <c r="AJT58" i="72" s="1"/>
  <c r="AJT59" i="72" s="1"/>
  <c r="AJT60" i="72" s="1"/>
  <c r="AJT61" i="72" s="1"/>
  <c r="AJT62" i="72" s="1"/>
  <c r="AJT63" i="72" s="1"/>
  <c r="AJT64" i="72" s="1"/>
  <c r="AJT65" i="72" s="1"/>
  <c r="AJT66" i="72" s="1"/>
  <c r="AJT67" i="72" s="1"/>
  <c r="AJT68" i="72" s="1"/>
  <c r="AJT69" i="72" s="1"/>
  <c r="AJT70" i="72" s="1"/>
  <c r="AJT71" i="72" s="1"/>
  <c r="AJT72" i="72" s="1"/>
  <c r="AJT73" i="72" s="1"/>
  <c r="AJT74" i="72" s="1"/>
  <c r="AJT75" i="72" s="1"/>
  <c r="AJT76" i="72" s="1"/>
  <c r="AJT77" i="72" s="1"/>
  <c r="AJT78" i="72" s="1"/>
  <c r="AJT79" i="72" s="1"/>
  <c r="AJT80" i="72" s="1"/>
  <c r="AIY6" i="72"/>
  <c r="AIY7" i="72" s="1"/>
  <c r="AIY8" i="72" s="1"/>
  <c r="AIY9" i="72" s="1"/>
  <c r="AIY10" i="72" s="1"/>
  <c r="AIY11" i="72" s="1"/>
  <c r="AIY12" i="72" s="1"/>
  <c r="AIY13" i="72" s="1"/>
  <c r="AIY14" i="72" s="1"/>
  <c r="AIY15" i="72" s="1"/>
  <c r="AIY16" i="72" s="1"/>
  <c r="AIY17" i="72" s="1"/>
  <c r="AIY18" i="72" s="1"/>
  <c r="AIY19" i="72" s="1"/>
  <c r="AIY20" i="72" s="1"/>
  <c r="AIY21" i="72" s="1"/>
  <c r="AIY22" i="72" s="1"/>
  <c r="AIY23" i="72" s="1"/>
  <c r="AIY24" i="72" s="1"/>
  <c r="AIY25" i="72" s="1"/>
  <c r="AIY26" i="72" s="1"/>
  <c r="AIY27" i="72" s="1"/>
  <c r="AIY28" i="72" s="1"/>
  <c r="AIY29" i="72" s="1"/>
  <c r="AIY30" i="72" s="1"/>
  <c r="AIY31" i="72" s="1"/>
  <c r="AIY32" i="72" s="1"/>
  <c r="AIY33" i="72" s="1"/>
  <c r="AIY34" i="72" s="1"/>
  <c r="AIY35" i="72" s="1"/>
  <c r="AIY36" i="72" s="1"/>
  <c r="AIY37" i="72" s="1"/>
  <c r="AIY38" i="72" s="1"/>
  <c r="AIY39" i="72" s="1"/>
  <c r="AIY40" i="72" s="1"/>
  <c r="AIY41" i="72" s="1"/>
  <c r="AIY42" i="72" s="1"/>
  <c r="AIY43" i="72" s="1"/>
  <c r="AIY44" i="72" s="1"/>
  <c r="AIY45" i="72" s="1"/>
  <c r="AIY46" i="72" s="1"/>
  <c r="AIY47" i="72" s="1"/>
  <c r="AIY48" i="72" s="1"/>
  <c r="AIY49" i="72" s="1"/>
  <c r="AIY50" i="72" s="1"/>
  <c r="AIY51" i="72" s="1"/>
  <c r="AIY52" i="72" s="1"/>
  <c r="AIY53" i="72" s="1"/>
  <c r="AIY54" i="72" s="1"/>
  <c r="AIY55" i="72" s="1"/>
  <c r="AIY56" i="72" s="1"/>
  <c r="AIY57" i="72" s="1"/>
  <c r="AIY58" i="72" s="1"/>
  <c r="AIY59" i="72" s="1"/>
  <c r="AIY60" i="72" s="1"/>
  <c r="AIY61" i="72" s="1"/>
  <c r="AIY62" i="72" s="1"/>
  <c r="AIY63" i="72" s="1"/>
  <c r="AIY64" i="72" s="1"/>
  <c r="AIY65" i="72" s="1"/>
  <c r="AIY66" i="72" s="1"/>
  <c r="AIY67" i="72" s="1"/>
  <c r="AIY68" i="72" s="1"/>
  <c r="AIY69" i="72" s="1"/>
  <c r="AIY70" i="72" s="1"/>
  <c r="AIY71" i="72" s="1"/>
  <c r="AIR6" i="72"/>
  <c r="AIR7" i="72" s="1"/>
  <c r="AIR8" i="72" s="1"/>
  <c r="AIR9" i="72" s="1"/>
  <c r="AIR10" i="72" s="1"/>
  <c r="AIR11" i="72" s="1"/>
  <c r="AIR12" i="72" s="1"/>
  <c r="AIR13" i="72" s="1"/>
  <c r="AIR14" i="72" s="1"/>
  <c r="AIR15" i="72" s="1"/>
  <c r="AIR16" i="72" s="1"/>
  <c r="AIR17" i="72" s="1"/>
  <c r="AIR18" i="72" s="1"/>
  <c r="AIR19" i="72" s="1"/>
  <c r="AIR20" i="72" s="1"/>
  <c r="AIR21" i="72" s="1"/>
  <c r="AIR22" i="72" s="1"/>
  <c r="AIR23" i="72" s="1"/>
  <c r="AIR24" i="72" s="1"/>
  <c r="AIR25" i="72" s="1"/>
  <c r="AIR26" i="72" s="1"/>
  <c r="AIR27" i="72" s="1"/>
  <c r="AIR28" i="72" s="1"/>
  <c r="AIR29" i="72" s="1"/>
  <c r="AIR30" i="72" s="1"/>
  <c r="AIR31" i="72" s="1"/>
  <c r="AIR32" i="72" s="1"/>
  <c r="AIR33" i="72" s="1"/>
  <c r="AIR34" i="72" s="1"/>
  <c r="AIR35" i="72" s="1"/>
  <c r="AIR36" i="72" s="1"/>
  <c r="AIR37" i="72" s="1"/>
  <c r="AIR38" i="72" s="1"/>
  <c r="AIR39" i="72" s="1"/>
  <c r="AIR40" i="72" s="1"/>
  <c r="AIR41" i="72" s="1"/>
  <c r="AIR42" i="72" s="1"/>
  <c r="AIR43" i="72" s="1"/>
  <c r="AIK6" i="72"/>
  <c r="AIK7" i="72" s="1"/>
  <c r="AIK8" i="72" s="1"/>
  <c r="AIK9" i="72" s="1"/>
  <c r="AIK10" i="72" s="1"/>
  <c r="AIK11" i="72" s="1"/>
  <c r="AIK12" i="72" s="1"/>
  <c r="AIK13" i="72" s="1"/>
  <c r="AIK14" i="72" s="1"/>
  <c r="AIK15" i="72" s="1"/>
  <c r="AIK16" i="72" s="1"/>
  <c r="AIK17" i="72" s="1"/>
  <c r="AIK18" i="72" s="1"/>
  <c r="AIK19" i="72" s="1"/>
  <c r="AIK20" i="72" s="1"/>
  <c r="AIK21" i="72" s="1"/>
  <c r="AIK22" i="72" s="1"/>
  <c r="AIK23" i="72" s="1"/>
  <c r="AIK24" i="72" s="1"/>
  <c r="AIK25" i="72" s="1"/>
  <c r="AIK26" i="72" s="1"/>
  <c r="AIK27" i="72" s="1"/>
  <c r="AIK28" i="72" s="1"/>
  <c r="AIK29" i="72" s="1"/>
  <c r="AIK30" i="72" s="1"/>
  <c r="AIK31" i="72" s="1"/>
  <c r="AIK32" i="72" s="1"/>
  <c r="AIK33" i="72" s="1"/>
  <c r="AIK34" i="72" s="1"/>
  <c r="AIK35" i="72" s="1"/>
  <c r="AIK36" i="72" s="1"/>
  <c r="AIK37" i="72" s="1"/>
  <c r="AIK38" i="72" s="1"/>
  <c r="AIK39" i="72" s="1"/>
  <c r="AIK40" i="72" s="1"/>
  <c r="AIK41" i="72" s="1"/>
  <c r="AIK42" i="72" s="1"/>
  <c r="AIK43" i="72" s="1"/>
  <c r="AID6" i="72"/>
  <c r="AID7" i="72" s="1"/>
  <c r="AID8" i="72" s="1"/>
  <c r="AID9" i="72" s="1"/>
  <c r="AID10" i="72" s="1"/>
  <c r="AID11" i="72" s="1"/>
  <c r="AID12" i="72" s="1"/>
  <c r="AID13" i="72" s="1"/>
  <c r="AID14" i="72" s="1"/>
  <c r="AID15" i="72" s="1"/>
  <c r="AID16" i="72" s="1"/>
  <c r="AID17" i="72" s="1"/>
  <c r="AID18" i="72" s="1"/>
  <c r="AID19" i="72" s="1"/>
  <c r="AID20" i="72" s="1"/>
  <c r="AID21" i="72" s="1"/>
  <c r="AID22" i="72" s="1"/>
  <c r="AID23" i="72" s="1"/>
  <c r="AID24" i="72" s="1"/>
  <c r="AID25" i="72" s="1"/>
  <c r="AID26" i="72" s="1"/>
  <c r="AID27" i="72" s="1"/>
  <c r="AID28" i="72" s="1"/>
  <c r="AID29" i="72" s="1"/>
  <c r="AID30" i="72" s="1"/>
  <c r="AID31" i="72" s="1"/>
  <c r="AID32" i="72" s="1"/>
  <c r="AID33" i="72" s="1"/>
  <c r="AID34" i="72" s="1"/>
  <c r="AID35" i="72" s="1"/>
  <c r="AID36" i="72" s="1"/>
  <c r="AID37" i="72" s="1"/>
  <c r="AID38" i="72" s="1"/>
  <c r="AID39" i="72" s="1"/>
  <c r="AID40" i="72" s="1"/>
  <c r="AID41" i="72" s="1"/>
  <c r="AID42" i="72" s="1"/>
  <c r="AID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O6" i="72"/>
  <c r="AHO7" i="72" s="1"/>
  <c r="AHO8" i="72" s="1"/>
  <c r="AHO9" i="72" s="1"/>
  <c r="AHO10" i="72" s="1"/>
  <c r="AHO11" i="72" s="1"/>
  <c r="AHO12" i="72" s="1"/>
  <c r="AHO13" i="72" s="1"/>
  <c r="AHO14" i="72" s="1"/>
  <c r="AHO15" i="72" s="1"/>
  <c r="AHO16" i="72" s="1"/>
  <c r="AHO17" i="72" s="1"/>
  <c r="AHO18" i="72" s="1"/>
  <c r="AHO19" i="72" s="1"/>
  <c r="AHO20" i="72" s="1"/>
  <c r="AHO21" i="72" s="1"/>
  <c r="AHO22" i="72" s="1"/>
  <c r="AHO23" i="72" s="1"/>
  <c r="AHO24" i="72" s="1"/>
  <c r="AHO25" i="72" s="1"/>
  <c r="AHO26" i="72" s="1"/>
  <c r="AHO27" i="72" s="1"/>
  <c r="AHO28" i="72" s="1"/>
  <c r="AHO29" i="72" s="1"/>
  <c r="AHO30" i="72" s="1"/>
  <c r="AHO31" i="72" s="1"/>
  <c r="AHO32" i="72" s="1"/>
  <c r="AHO33" i="72" s="1"/>
  <c r="AHO34" i="72" s="1"/>
  <c r="AHO35" i="72" s="1"/>
  <c r="AHO36" i="72" s="1"/>
  <c r="AHO37" i="72" s="1"/>
  <c r="AHO38" i="72" s="1"/>
  <c r="AHO39" i="72" s="1"/>
  <c r="AHO40" i="72" s="1"/>
  <c r="AHO41" i="72" s="1"/>
  <c r="AHO42" i="72" s="1"/>
  <c r="AHO43" i="72" s="1"/>
  <c r="AHH6" i="72"/>
  <c r="AHH7" i="72" s="1"/>
  <c r="AHH8" i="72" s="1"/>
  <c r="AHH9" i="72" s="1"/>
  <c r="AHH10" i="72" s="1"/>
  <c r="AHH11" i="72" s="1"/>
  <c r="AHH12" i="72" s="1"/>
  <c r="AHH13" i="72" s="1"/>
  <c r="AHH14" i="72" s="1"/>
  <c r="AHH15" i="72" s="1"/>
  <c r="AHH16" i="72" s="1"/>
  <c r="AHH17" i="72" s="1"/>
  <c r="AHH18" i="72" s="1"/>
  <c r="AHH19" i="72" s="1"/>
  <c r="AHH20" i="72" s="1"/>
  <c r="AHH21" i="72" s="1"/>
  <c r="AHH22" i="72" s="1"/>
  <c r="AHH23" i="72" s="1"/>
  <c r="AHH24" i="72" s="1"/>
  <c r="AHH25" i="72" s="1"/>
  <c r="AHH26" i="72" s="1"/>
  <c r="AHH27" i="72" s="1"/>
  <c r="AHH28" i="72" s="1"/>
  <c r="AHH29" i="72" s="1"/>
  <c r="AHH30" i="72" s="1"/>
  <c r="AHH31" i="72" s="1"/>
  <c r="AHH32" i="72" s="1"/>
  <c r="AHH33" i="72" s="1"/>
  <c r="AHH34" i="72" s="1"/>
  <c r="AHH35" i="72" s="1"/>
  <c r="AHH36" i="72" s="1"/>
  <c r="AHH37" i="72" s="1"/>
  <c r="AHH38" i="72" s="1"/>
  <c r="AHH39" i="72" s="1"/>
  <c r="AHH40" i="72" s="1"/>
  <c r="AHH41" i="72" s="1"/>
  <c r="AHH42" i="72" s="1"/>
  <c r="AHH43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HA44" i="72" s="1"/>
  <c r="AHA45" i="72" s="1"/>
  <c r="AHA46" i="72" s="1"/>
  <c r="AHA47" i="72" s="1"/>
  <c r="AHA48" i="72" s="1"/>
  <c r="AHA49" i="72" s="1"/>
  <c r="AHA50" i="72" s="1"/>
  <c r="AHA51" i="72" s="1"/>
  <c r="AHA52" i="72" s="1"/>
  <c r="AHA53" i="72" s="1"/>
  <c r="AHA54" i="72" s="1"/>
  <c r="AHA55" i="72" s="1"/>
  <c r="AHA56" i="72" s="1"/>
  <c r="AHA57" i="72" s="1"/>
  <c r="AHA58" i="72" s="1"/>
  <c r="AHA59" i="72" s="1"/>
  <c r="AHA60" i="72" s="1"/>
  <c r="AHA61" i="72" s="1"/>
  <c r="AHA62" i="72" s="1"/>
  <c r="AHA63" i="72" s="1"/>
  <c r="AHA64" i="72" s="1"/>
  <c r="AHA65" i="72" s="1"/>
  <c r="AHA66" i="72" s="1"/>
  <c r="AHA67" i="72" s="1"/>
  <c r="AHA68" i="72" s="1"/>
  <c r="AHA69" i="72" s="1"/>
  <c r="AHA70" i="72" s="1"/>
  <c r="AGS6" i="72"/>
  <c r="AGS7" i="72" s="1"/>
  <c r="AGS8" i="72" s="1"/>
  <c r="AGS9" i="72" s="1"/>
  <c r="AGS10" i="72" s="1"/>
  <c r="AGS11" i="72" s="1"/>
  <c r="AGS12" i="72" s="1"/>
  <c r="AGS13" i="72" s="1"/>
  <c r="AGS14" i="72" s="1"/>
  <c r="AGS15" i="72" s="1"/>
  <c r="AGS16" i="72" s="1"/>
  <c r="AGS17" i="72" s="1"/>
  <c r="AGS18" i="72" s="1"/>
  <c r="AGS19" i="72" s="1"/>
  <c r="AGS20" i="72" s="1"/>
  <c r="AGS21" i="72" s="1"/>
  <c r="AGS22" i="72" s="1"/>
  <c r="AGS23" i="72" s="1"/>
  <c r="AGS24" i="72" s="1"/>
  <c r="AGS25" i="72" s="1"/>
  <c r="AGS26" i="72" s="1"/>
  <c r="AGS27" i="72" s="1"/>
  <c r="AGS28" i="72" s="1"/>
  <c r="AGS29" i="72" s="1"/>
  <c r="AGS30" i="72" s="1"/>
  <c r="AGS31" i="72" s="1"/>
  <c r="AGS32" i="72" s="1"/>
  <c r="AGS33" i="72" s="1"/>
  <c r="AGS34" i="72" s="1"/>
  <c r="AGS35" i="72" s="1"/>
  <c r="AGS36" i="72" s="1"/>
  <c r="AGS37" i="72" s="1"/>
  <c r="AGS38" i="72" s="1"/>
  <c r="AGS39" i="72" s="1"/>
  <c r="AGS40" i="72" s="1"/>
  <c r="AGS41" i="72" s="1"/>
  <c r="AGS42" i="72" s="1"/>
  <c r="AGS43" i="72" s="1"/>
  <c r="AGL6" i="72"/>
  <c r="AGL7" i="72" s="1"/>
  <c r="AGL8" i="72" s="1"/>
  <c r="AGL9" i="72" s="1"/>
  <c r="AGL10" i="72" s="1"/>
  <c r="AGL11" i="72" s="1"/>
  <c r="AGL12" i="72" s="1"/>
  <c r="AGL13" i="72" s="1"/>
  <c r="AGL14" i="72" s="1"/>
  <c r="AGL15" i="72" s="1"/>
  <c r="AGL16" i="72" s="1"/>
  <c r="AGL17" i="72" s="1"/>
  <c r="AGL18" i="72" s="1"/>
  <c r="AGL19" i="72" s="1"/>
  <c r="AGL20" i="72" s="1"/>
  <c r="AGL21" i="72" s="1"/>
  <c r="AGL22" i="72" s="1"/>
  <c r="AGL23" i="72" s="1"/>
  <c r="AGL24" i="72" s="1"/>
  <c r="AGL25" i="72" s="1"/>
  <c r="AGL26" i="72" s="1"/>
  <c r="AGL27" i="72" s="1"/>
  <c r="AGL28" i="72" s="1"/>
  <c r="AGL29" i="72" s="1"/>
  <c r="AGL30" i="72" s="1"/>
  <c r="AGL31" i="72" s="1"/>
  <c r="AGL32" i="72" s="1"/>
  <c r="AGL33" i="72" s="1"/>
  <c r="AGL34" i="72" s="1"/>
  <c r="AGL35" i="72" s="1"/>
  <c r="AGL36" i="72" s="1"/>
  <c r="AGL37" i="72" s="1"/>
  <c r="AGL38" i="72" s="1"/>
  <c r="AGL39" i="72" s="1"/>
  <c r="AGL40" i="72" s="1"/>
  <c r="AGL41" i="72" s="1"/>
  <c r="AGL42" i="72" s="1"/>
  <c r="AGL43" i="72" s="1"/>
  <c r="AGE6" i="72"/>
  <c r="AGE7" i="72" s="1"/>
  <c r="AGE8" i="72" s="1"/>
  <c r="AGE9" i="72" s="1"/>
  <c r="AGE10" i="72" s="1"/>
  <c r="AGE11" i="72" s="1"/>
  <c r="AGE12" i="72" s="1"/>
  <c r="AGE13" i="72" s="1"/>
  <c r="AGE14" i="72" s="1"/>
  <c r="AGE15" i="72" s="1"/>
  <c r="AGE16" i="72" s="1"/>
  <c r="AGE17" i="72" s="1"/>
  <c r="AGE18" i="72" s="1"/>
  <c r="AGE19" i="72" s="1"/>
  <c r="AGE20" i="72" s="1"/>
  <c r="AGE21" i="72" s="1"/>
  <c r="AGE22" i="72" s="1"/>
  <c r="AGE23" i="72" s="1"/>
  <c r="AGE24" i="72" s="1"/>
  <c r="AGE25" i="72" s="1"/>
  <c r="AGE26" i="72" s="1"/>
  <c r="AGE27" i="72" s="1"/>
  <c r="AGE28" i="72" s="1"/>
  <c r="AGE29" i="72" s="1"/>
  <c r="AGE30" i="72" s="1"/>
  <c r="AGE31" i="72" s="1"/>
  <c r="AGE32" i="72" s="1"/>
  <c r="AGE33" i="72" s="1"/>
  <c r="AGE34" i="72" s="1"/>
  <c r="AGE35" i="72" s="1"/>
  <c r="AGE36" i="72" s="1"/>
  <c r="AGE37" i="72" s="1"/>
  <c r="AGE38" i="72" s="1"/>
  <c r="AGE39" i="72" s="1"/>
  <c r="AGE40" i="72" s="1"/>
  <c r="AGE41" i="72" s="1"/>
  <c r="AGE42" i="72" s="1"/>
  <c r="AGE43" i="72" s="1"/>
  <c r="AFX6" i="72"/>
  <c r="AFX7" i="72" s="1"/>
  <c r="AFX8" i="72" s="1"/>
  <c r="AFX9" i="72" s="1"/>
  <c r="AFX10" i="72" s="1"/>
  <c r="AFX11" i="72" s="1"/>
  <c r="AFX12" i="72" s="1"/>
  <c r="AFX13" i="72" s="1"/>
  <c r="AFX14" i="72" s="1"/>
  <c r="AFX15" i="72" s="1"/>
  <c r="AFX16" i="72" s="1"/>
  <c r="AFX17" i="72" s="1"/>
  <c r="AFX18" i="72" s="1"/>
  <c r="AFX19" i="72" s="1"/>
  <c r="AFX20" i="72" s="1"/>
  <c r="AFX21" i="72" s="1"/>
  <c r="AFX22" i="72" s="1"/>
  <c r="AFX23" i="72" s="1"/>
  <c r="AFX24" i="72" s="1"/>
  <c r="AFX25" i="72" s="1"/>
  <c r="AFX26" i="72" s="1"/>
  <c r="AFX27" i="72" s="1"/>
  <c r="AFX28" i="72" s="1"/>
  <c r="AFX29" i="72" s="1"/>
  <c r="AFX30" i="72" s="1"/>
  <c r="AFX31" i="72" s="1"/>
  <c r="AFX32" i="72" s="1"/>
  <c r="AFX33" i="72" s="1"/>
  <c r="AFX34" i="72" s="1"/>
  <c r="AFX35" i="72" s="1"/>
  <c r="AFX36" i="72" s="1"/>
  <c r="AFX37" i="72" s="1"/>
  <c r="AFX38" i="72" s="1"/>
  <c r="AFX39" i="72" s="1"/>
  <c r="AFX40" i="72" s="1"/>
  <c r="AFX41" i="72" s="1"/>
  <c r="AFX42" i="72" s="1"/>
  <c r="AFX43" i="72" s="1"/>
  <c r="AFQ6" i="72"/>
  <c r="AFQ7" i="72" s="1"/>
  <c r="AFQ8" i="72" s="1"/>
  <c r="AFQ9" i="72" s="1"/>
  <c r="AFQ10" i="72" s="1"/>
  <c r="AFQ11" i="72" s="1"/>
  <c r="AFQ12" i="72" s="1"/>
  <c r="AFQ13" i="72" s="1"/>
  <c r="AFQ14" i="72" s="1"/>
  <c r="AFQ15" i="72" s="1"/>
  <c r="AFQ16" i="72" s="1"/>
  <c r="AFQ17" i="72" s="1"/>
  <c r="AFQ18" i="72" s="1"/>
  <c r="AFQ19" i="72" s="1"/>
  <c r="AFQ20" i="72" s="1"/>
  <c r="AFQ21" i="72" s="1"/>
  <c r="AFQ22" i="72" s="1"/>
  <c r="AFQ23" i="72" s="1"/>
  <c r="AFQ24" i="72" s="1"/>
  <c r="AFQ25" i="72" s="1"/>
  <c r="AFQ26" i="72" s="1"/>
  <c r="AFQ27" i="72" s="1"/>
  <c r="AFQ28" i="72" s="1"/>
  <c r="AFQ29" i="72" s="1"/>
  <c r="AFQ30" i="72" s="1"/>
  <c r="AFQ31" i="72" s="1"/>
  <c r="AFQ32" i="72" s="1"/>
  <c r="AFQ33" i="72" s="1"/>
  <c r="AFQ34" i="72" s="1"/>
  <c r="AFQ35" i="72" s="1"/>
  <c r="AFQ36" i="72" s="1"/>
  <c r="AFQ37" i="72" s="1"/>
  <c r="AFQ38" i="72" s="1"/>
  <c r="AFQ39" i="72" s="1"/>
  <c r="AFQ40" i="72" s="1"/>
  <c r="AFQ41" i="72" s="1"/>
  <c r="AFQ42" i="72" s="1"/>
  <c r="AFQ43" i="72" s="1"/>
  <c r="AFJ6" i="72"/>
  <c r="AFJ7" i="72" s="1"/>
  <c r="AFJ8" i="72" s="1"/>
  <c r="AFJ9" i="72" s="1"/>
  <c r="AFJ10" i="72" s="1"/>
  <c r="AFJ11" i="72" s="1"/>
  <c r="AFJ12" i="72" s="1"/>
  <c r="AFJ13" i="72" s="1"/>
  <c r="AFJ14" i="72" s="1"/>
  <c r="AFJ15" i="72" s="1"/>
  <c r="AFJ16" i="72" s="1"/>
  <c r="AFJ17" i="72" s="1"/>
  <c r="AFJ18" i="72" s="1"/>
  <c r="AFJ19" i="72" s="1"/>
  <c r="AFJ20" i="72" s="1"/>
  <c r="AFJ21" i="72" s="1"/>
  <c r="AFJ22" i="72" s="1"/>
  <c r="AFJ23" i="72" s="1"/>
  <c r="AFJ24" i="72" s="1"/>
  <c r="AFJ25" i="72" s="1"/>
  <c r="AFJ26" i="72" s="1"/>
  <c r="AFJ27" i="72" s="1"/>
  <c r="AFJ28" i="72" s="1"/>
  <c r="AFJ29" i="72" s="1"/>
  <c r="AFJ30" i="72" s="1"/>
  <c r="AFJ31" i="72" s="1"/>
  <c r="AFJ32" i="72" s="1"/>
  <c r="AFJ33" i="72" s="1"/>
  <c r="AFJ34" i="72" s="1"/>
  <c r="AFJ35" i="72" s="1"/>
  <c r="AFJ36" i="72" s="1"/>
  <c r="AFJ37" i="72" s="1"/>
  <c r="AFJ38" i="72" s="1"/>
  <c r="AFJ39" i="72" s="1"/>
  <c r="AFJ40" i="72" s="1"/>
  <c r="AFJ41" i="72" s="1"/>
  <c r="AFJ42" i="72" s="1"/>
  <c r="AFJ43" i="72" s="1"/>
  <c r="AFC6" i="72"/>
  <c r="AFC7" i="72" s="1"/>
  <c r="AFC8" i="72" s="1"/>
  <c r="AFC9" i="72" s="1"/>
  <c r="AFC10" i="72" s="1"/>
  <c r="AFC11" i="72" s="1"/>
  <c r="AFC12" i="72" s="1"/>
  <c r="AFC13" i="72" s="1"/>
  <c r="AFC14" i="72" s="1"/>
  <c r="AFC15" i="72" s="1"/>
  <c r="AFC16" i="72" s="1"/>
  <c r="AFC17" i="72" s="1"/>
  <c r="AFC18" i="72" s="1"/>
  <c r="AFC19" i="72" s="1"/>
  <c r="AFC20" i="72" s="1"/>
  <c r="AFC21" i="72" s="1"/>
  <c r="AFC22" i="72" s="1"/>
  <c r="AFC23" i="72" s="1"/>
  <c r="AFC24" i="72" s="1"/>
  <c r="AFC25" i="72" s="1"/>
  <c r="AFC26" i="72" s="1"/>
  <c r="AFC27" i="72" s="1"/>
  <c r="AFC28" i="72" s="1"/>
  <c r="AFC29" i="72" s="1"/>
  <c r="AFC30" i="72" s="1"/>
  <c r="AFC31" i="72" s="1"/>
  <c r="AFC32" i="72" s="1"/>
  <c r="AFC33" i="72" s="1"/>
  <c r="AFC34" i="72" s="1"/>
  <c r="AFC35" i="72" s="1"/>
  <c r="AFC36" i="72" s="1"/>
  <c r="AFC37" i="72" s="1"/>
  <c r="AFC38" i="72" s="1"/>
  <c r="AFC39" i="72" s="1"/>
  <c r="AFC40" i="72" s="1"/>
  <c r="AFC41" i="72" s="1"/>
  <c r="AFC42" i="72" s="1"/>
  <c r="AFC43" i="72" s="1"/>
  <c r="AEV6" i="72"/>
  <c r="AEV7" i="72" s="1"/>
  <c r="AEV8" i="72" s="1"/>
  <c r="AEV9" i="72" s="1"/>
  <c r="AEV10" i="72" s="1"/>
  <c r="AEV11" i="72" s="1"/>
  <c r="AEV12" i="72" s="1"/>
  <c r="AEV13" i="72" s="1"/>
  <c r="AEV14" i="72" s="1"/>
  <c r="AEV15" i="72" s="1"/>
  <c r="AEV16" i="72" s="1"/>
  <c r="AEV17" i="72" s="1"/>
  <c r="AEV18" i="72" s="1"/>
  <c r="AEV19" i="72" s="1"/>
  <c r="AEV20" i="72" s="1"/>
  <c r="AEV21" i="72" s="1"/>
  <c r="AEV22" i="72" s="1"/>
  <c r="AEV23" i="72" s="1"/>
  <c r="AEV24" i="72" s="1"/>
  <c r="AEV25" i="72" s="1"/>
  <c r="AEV26" i="72" s="1"/>
  <c r="AEV27" i="72" s="1"/>
  <c r="AEV28" i="72" s="1"/>
  <c r="AEV29" i="72" s="1"/>
  <c r="AEV30" i="72" s="1"/>
  <c r="AEV31" i="72" s="1"/>
  <c r="AEV32" i="72" s="1"/>
  <c r="AEV33" i="72" s="1"/>
  <c r="AEV34" i="72" s="1"/>
  <c r="AEV35" i="72" s="1"/>
  <c r="AEV36" i="72" s="1"/>
  <c r="AEV37" i="72" s="1"/>
  <c r="AEV38" i="72" s="1"/>
  <c r="AEV39" i="72" s="1"/>
  <c r="AEV40" i="72" s="1"/>
  <c r="AEV41" i="72" s="1"/>
  <c r="AEV42" i="72" s="1"/>
  <c r="AEV43" i="72" s="1"/>
  <c r="AEO6" i="72"/>
  <c r="AEO7" i="72" s="1"/>
  <c r="AEO8" i="72" s="1"/>
  <c r="AEO9" i="72" s="1"/>
  <c r="AEO10" i="72" s="1"/>
  <c r="AEO11" i="72" s="1"/>
  <c r="AEO12" i="72" s="1"/>
  <c r="AEO13" i="72" s="1"/>
  <c r="AEO14" i="72" s="1"/>
  <c r="AEO15" i="72" s="1"/>
  <c r="AEO16" i="72" s="1"/>
  <c r="AEO17" i="72" s="1"/>
  <c r="AEO18" i="72" s="1"/>
  <c r="AEO19" i="72" s="1"/>
  <c r="AEO20" i="72" s="1"/>
  <c r="AEO21" i="72" s="1"/>
  <c r="AEO22" i="72" s="1"/>
  <c r="AEO23" i="72" s="1"/>
  <c r="AEO24" i="72" s="1"/>
  <c r="AEO25" i="72" s="1"/>
  <c r="AEO26" i="72" s="1"/>
  <c r="AEO27" i="72" s="1"/>
  <c r="AEO28" i="72" s="1"/>
  <c r="AEO29" i="72" s="1"/>
  <c r="AEO30" i="72" s="1"/>
  <c r="AEO31" i="72" s="1"/>
  <c r="AEO32" i="72" s="1"/>
  <c r="AEO33" i="72" s="1"/>
  <c r="AEO34" i="72" s="1"/>
  <c r="AEO35" i="72" s="1"/>
  <c r="AEO36" i="72" s="1"/>
  <c r="AEO37" i="72" s="1"/>
  <c r="AEO38" i="72" s="1"/>
  <c r="AEO39" i="72" s="1"/>
  <c r="AEO40" i="72" s="1"/>
  <c r="AEO41" i="72" s="1"/>
  <c r="AEO42" i="72" s="1"/>
  <c r="AEO43" i="72" s="1"/>
  <c r="AEH6" i="72"/>
  <c r="AEH7" i="72" s="1"/>
  <c r="AEH8" i="72" s="1"/>
  <c r="AEH9" i="72" s="1"/>
  <c r="AEH10" i="72" s="1"/>
  <c r="AEH11" i="72" s="1"/>
  <c r="AEH12" i="72" s="1"/>
  <c r="AEH13" i="72" s="1"/>
  <c r="AEH14" i="72" s="1"/>
  <c r="AEH15" i="72" s="1"/>
  <c r="AEH16" i="72" s="1"/>
  <c r="AEH17" i="72" s="1"/>
  <c r="AEH18" i="72" s="1"/>
  <c r="AEH19" i="72" s="1"/>
  <c r="AEH20" i="72" s="1"/>
  <c r="AEH21" i="72" s="1"/>
  <c r="AEH22" i="72" s="1"/>
  <c r="AEH23" i="72" s="1"/>
  <c r="AEH24" i="72" s="1"/>
  <c r="AEH25" i="72" s="1"/>
  <c r="AEH26" i="72" s="1"/>
  <c r="AEH27" i="72" s="1"/>
  <c r="AEH28" i="72" s="1"/>
  <c r="AEH29" i="72" s="1"/>
  <c r="AEH30" i="72" s="1"/>
  <c r="AEH31" i="72" s="1"/>
  <c r="AEH32" i="72" s="1"/>
  <c r="AEH33" i="72" s="1"/>
  <c r="AEH34" i="72" s="1"/>
  <c r="AEH35" i="72" s="1"/>
  <c r="AEH36" i="72" s="1"/>
  <c r="AEH37" i="72" s="1"/>
  <c r="AEH38" i="72" s="1"/>
  <c r="AEH39" i="72" s="1"/>
  <c r="AEH40" i="72" s="1"/>
  <c r="AEH41" i="72" s="1"/>
  <c r="AEH42" i="72" s="1"/>
  <c r="AEH43" i="72" s="1"/>
  <c r="AEA6" i="72"/>
  <c r="AEA7" i="72" s="1"/>
  <c r="AEA8" i="72" s="1"/>
  <c r="AEA9" i="72" s="1"/>
  <c r="AEA10" i="72" s="1"/>
  <c r="AEA11" i="72" s="1"/>
  <c r="AEA12" i="72" s="1"/>
  <c r="AEA13" i="72" s="1"/>
  <c r="AEA14" i="72" s="1"/>
  <c r="AEA15" i="72" s="1"/>
  <c r="AEA16" i="72" s="1"/>
  <c r="AEA17" i="72" s="1"/>
  <c r="AEA18" i="72" s="1"/>
  <c r="AEA19" i="72" s="1"/>
  <c r="AEA20" i="72" s="1"/>
  <c r="AEA21" i="72" s="1"/>
  <c r="AEA22" i="72" s="1"/>
  <c r="AEA23" i="72" s="1"/>
  <c r="AEA24" i="72" s="1"/>
  <c r="AEA25" i="72" s="1"/>
  <c r="AEA26" i="72" s="1"/>
  <c r="AEA27" i="72" s="1"/>
  <c r="AEA28" i="72" s="1"/>
  <c r="AEA29" i="72" s="1"/>
  <c r="AEA30" i="72" s="1"/>
  <c r="AEA31" i="72" s="1"/>
  <c r="AEA32" i="72" s="1"/>
  <c r="AEA33" i="72" s="1"/>
  <c r="AEA34" i="72" s="1"/>
  <c r="AEA35" i="72" s="1"/>
  <c r="AEA36" i="72" s="1"/>
  <c r="AEA37" i="72" s="1"/>
  <c r="AEA38" i="72" s="1"/>
  <c r="AEA39" i="72" s="1"/>
  <c r="AEA40" i="72" s="1"/>
  <c r="AEA41" i="72" s="1"/>
  <c r="AEA42" i="72" s="1"/>
  <c r="AEA43" i="72" s="1"/>
  <c r="AEA44" i="72" s="1"/>
  <c r="AEA45" i="72" s="1"/>
  <c r="AEA46" i="72" s="1"/>
  <c r="AEA47" i="72" s="1"/>
  <c r="AEA48" i="72" s="1"/>
  <c r="AEA49" i="72" s="1"/>
  <c r="AEA50" i="72" s="1"/>
  <c r="AEA51" i="72" s="1"/>
  <c r="ADT6" i="72"/>
  <c r="ADT7" i="72" s="1"/>
  <c r="ADT8" i="72" s="1"/>
  <c r="ADT9" i="72" s="1"/>
  <c r="ADT10" i="72" s="1"/>
  <c r="ADT11" i="72" s="1"/>
  <c r="ADT12" i="72" s="1"/>
  <c r="ADT13" i="72" s="1"/>
  <c r="ADT14" i="72" s="1"/>
  <c r="ADT15" i="72" s="1"/>
  <c r="ADT16" i="72" s="1"/>
  <c r="ADT17" i="72" s="1"/>
  <c r="ADT18" i="72" s="1"/>
  <c r="ADT19" i="72" s="1"/>
  <c r="ADT20" i="72" s="1"/>
  <c r="ADT21" i="72" s="1"/>
  <c r="ADT22" i="72" s="1"/>
  <c r="ADT23" i="72" s="1"/>
  <c r="ADT24" i="72" s="1"/>
  <c r="ADT25" i="72" s="1"/>
  <c r="ADT26" i="72" s="1"/>
  <c r="ADT27" i="72" s="1"/>
  <c r="ADT28" i="72" s="1"/>
  <c r="ADT29" i="72" s="1"/>
  <c r="ADT30" i="72" s="1"/>
  <c r="ADT31" i="72" s="1"/>
  <c r="ADT32" i="72" s="1"/>
  <c r="ADT33" i="72" s="1"/>
  <c r="ADT34" i="72" s="1"/>
  <c r="ADT35" i="72" s="1"/>
  <c r="ADT36" i="72" s="1"/>
  <c r="ADT37" i="72" s="1"/>
  <c r="ADT38" i="72" s="1"/>
  <c r="ADT39" i="72" s="1"/>
  <c r="ADT40" i="72" s="1"/>
  <c r="ADT41" i="72" s="1"/>
  <c r="ADT42" i="72" s="1"/>
  <c r="ADT43" i="72" s="1"/>
  <c r="ADM6" i="72"/>
  <c r="ADM7" i="72" s="1"/>
  <c r="ADM8" i="72" s="1"/>
  <c r="ADM9" i="72" s="1"/>
  <c r="ADM10" i="72" s="1"/>
  <c r="ADM11" i="72" s="1"/>
  <c r="ADM12" i="72" s="1"/>
  <c r="ADM13" i="72" s="1"/>
  <c r="ADM14" i="72" s="1"/>
  <c r="ADM15" i="72" s="1"/>
  <c r="ADM16" i="72" s="1"/>
  <c r="ADM17" i="72" s="1"/>
  <c r="ADM18" i="72" s="1"/>
  <c r="ADM19" i="72" s="1"/>
  <c r="ADM20" i="72" s="1"/>
  <c r="ADM21" i="72" s="1"/>
  <c r="ADM22" i="72" s="1"/>
  <c r="ADM23" i="72" s="1"/>
  <c r="ADM24" i="72" s="1"/>
  <c r="ADM25" i="72" s="1"/>
  <c r="ADM26" i="72" s="1"/>
  <c r="ADM27" i="72" s="1"/>
  <c r="ADM28" i="72" s="1"/>
  <c r="ADM29" i="72" s="1"/>
  <c r="ADM30" i="72" s="1"/>
  <c r="ADM31" i="72" s="1"/>
  <c r="ADM32" i="72" s="1"/>
  <c r="ADM33" i="72" s="1"/>
  <c r="ADM34" i="72" s="1"/>
  <c r="ADM35" i="72" s="1"/>
  <c r="ADM36" i="72" s="1"/>
  <c r="ADM37" i="72" s="1"/>
  <c r="ADM38" i="72" s="1"/>
  <c r="ADM39" i="72" s="1"/>
  <c r="ADM40" i="72" s="1"/>
  <c r="ADM41" i="72" s="1"/>
  <c r="ADM42" i="72" s="1"/>
  <c r="ADM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X6" i="72"/>
  <c r="ACX7" i="72" s="1"/>
  <c r="ACX8" i="72" s="1"/>
  <c r="ACX9" i="72" s="1"/>
  <c r="ACX10" i="72" s="1"/>
  <c r="ACX11" i="72" s="1"/>
  <c r="ACX12" i="72" s="1"/>
  <c r="ACX13" i="72" s="1"/>
  <c r="ACX14" i="72" s="1"/>
  <c r="ACX15" i="72" s="1"/>
  <c r="ACX16" i="72" s="1"/>
  <c r="ACX17" i="72" s="1"/>
  <c r="ACX18" i="72" s="1"/>
  <c r="ACX19" i="72" s="1"/>
  <c r="ACX20" i="72" s="1"/>
  <c r="ACX21" i="72" s="1"/>
  <c r="ACX22" i="72" s="1"/>
  <c r="ACX23" i="72" s="1"/>
  <c r="ACX24" i="72" s="1"/>
  <c r="ACX25" i="72" s="1"/>
  <c r="ACX26" i="72" s="1"/>
  <c r="ACX27" i="72" s="1"/>
  <c r="ACX28" i="72" s="1"/>
  <c r="ACX29" i="72" s="1"/>
  <c r="ACX30" i="72" s="1"/>
  <c r="ACX31" i="72" s="1"/>
  <c r="ACX32" i="72" s="1"/>
  <c r="ACX33" i="72" s="1"/>
  <c r="ACX34" i="72" s="1"/>
  <c r="ACX35" i="72" s="1"/>
  <c r="ACX36" i="72" s="1"/>
  <c r="ACX37" i="72" s="1"/>
  <c r="ACX38" i="72" s="1"/>
  <c r="ACX39" i="72" s="1"/>
  <c r="ACX40" i="72" s="1"/>
  <c r="ACX41" i="72" s="1"/>
  <c r="ACX42" i="72" s="1"/>
  <c r="ACX43" i="72" s="1"/>
  <c r="ACQ6" i="72"/>
  <c r="ACQ7" i="72" s="1"/>
  <c r="ACQ8" i="72" s="1"/>
  <c r="ACQ9" i="72" s="1"/>
  <c r="ACQ10" i="72" s="1"/>
  <c r="ACQ11" i="72" s="1"/>
  <c r="ACQ12" i="72" s="1"/>
  <c r="ACQ13" i="72" s="1"/>
  <c r="ACQ14" i="72" s="1"/>
  <c r="ACQ15" i="72" s="1"/>
  <c r="ACQ16" i="72" s="1"/>
  <c r="ACQ17" i="72" s="1"/>
  <c r="ACQ18" i="72" s="1"/>
  <c r="ACQ19" i="72" s="1"/>
  <c r="ACQ20" i="72" s="1"/>
  <c r="ACQ21" i="72" s="1"/>
  <c r="ACQ22" i="72" s="1"/>
  <c r="ACQ23" i="72" s="1"/>
  <c r="ACQ24" i="72" s="1"/>
  <c r="ACQ25" i="72" s="1"/>
  <c r="ACQ26" i="72" s="1"/>
  <c r="ACQ27" i="72" s="1"/>
  <c r="ACQ28" i="72" s="1"/>
  <c r="ACQ29" i="72" s="1"/>
  <c r="ACQ30" i="72" s="1"/>
  <c r="ACQ31" i="72" s="1"/>
  <c r="ACQ32" i="72" s="1"/>
  <c r="ACQ33" i="72" s="1"/>
  <c r="ACQ34" i="72" s="1"/>
  <c r="ACQ35" i="72" s="1"/>
  <c r="ACQ36" i="72" s="1"/>
  <c r="ACQ37" i="72" s="1"/>
  <c r="ACQ38" i="72" s="1"/>
  <c r="ACQ39" i="72" s="1"/>
  <c r="ACQ40" i="72" s="1"/>
  <c r="ACQ41" i="72" s="1"/>
  <c r="ACQ42" i="72" s="1"/>
  <c r="ACQ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B6" i="72"/>
  <c r="ACB7" i="72" s="1"/>
  <c r="ACB8" i="72" s="1"/>
  <c r="ACB9" i="72" s="1"/>
  <c r="ACB10" i="72" s="1"/>
  <c r="ACB11" i="72" s="1"/>
  <c r="ACB12" i="72" s="1"/>
  <c r="ACB13" i="72" s="1"/>
  <c r="ACB14" i="72" s="1"/>
  <c r="ACB15" i="72" s="1"/>
  <c r="ACB16" i="72" s="1"/>
  <c r="ACB17" i="72" s="1"/>
  <c r="ACB18" i="72" s="1"/>
  <c r="ACB19" i="72" s="1"/>
  <c r="ACB20" i="72" s="1"/>
  <c r="ACB21" i="72" s="1"/>
  <c r="ACB22" i="72" s="1"/>
  <c r="ACB23" i="72" s="1"/>
  <c r="ACB24" i="72" s="1"/>
  <c r="ACB25" i="72" s="1"/>
  <c r="ACB26" i="72" s="1"/>
  <c r="ACB27" i="72" s="1"/>
  <c r="ACB28" i="72" s="1"/>
  <c r="ACB29" i="72" s="1"/>
  <c r="ACB30" i="72" s="1"/>
  <c r="ACB31" i="72" s="1"/>
  <c r="ACB32" i="72" s="1"/>
  <c r="ACB33" i="72" s="1"/>
  <c r="ACB34" i="72" s="1"/>
  <c r="ACB35" i="72" s="1"/>
  <c r="ACB36" i="72" s="1"/>
  <c r="ACB37" i="72" s="1"/>
  <c r="ACB38" i="72" s="1"/>
  <c r="ACB39" i="72" s="1"/>
  <c r="ACB40" i="72" s="1"/>
  <c r="ACB41" i="72" s="1"/>
  <c r="ACB42" i="72" s="1"/>
  <c r="ACB43" i="72" s="1"/>
  <c r="ABU6" i="72"/>
  <c r="ABU7" i="72" s="1"/>
  <c r="ABU8" i="72" s="1"/>
  <c r="ABU9" i="72" s="1"/>
  <c r="ABU10" i="72" s="1"/>
  <c r="ABU11" i="72" s="1"/>
  <c r="ABU12" i="72" s="1"/>
  <c r="ABU13" i="72" s="1"/>
  <c r="ABU14" i="72" s="1"/>
  <c r="ABU15" i="72" s="1"/>
  <c r="ABU16" i="72" s="1"/>
  <c r="ABU17" i="72" s="1"/>
  <c r="ABU18" i="72" s="1"/>
  <c r="ABU19" i="72" s="1"/>
  <c r="ABU20" i="72" s="1"/>
  <c r="ABU21" i="72" s="1"/>
  <c r="ABU22" i="72" s="1"/>
  <c r="ABU23" i="72" s="1"/>
  <c r="ABU24" i="72" s="1"/>
  <c r="ABU25" i="72" s="1"/>
  <c r="ABU26" i="72" s="1"/>
  <c r="ABU27" i="72" s="1"/>
  <c r="ABU28" i="72" s="1"/>
  <c r="ABU29" i="72" s="1"/>
  <c r="ABU30" i="72" s="1"/>
  <c r="ABU31" i="72" s="1"/>
  <c r="ABU32" i="72" s="1"/>
  <c r="ABU33" i="72" s="1"/>
  <c r="ABU34" i="72" s="1"/>
  <c r="ABU35" i="72" s="1"/>
  <c r="ABU36" i="72" s="1"/>
  <c r="ABU37" i="72" s="1"/>
  <c r="ABU38" i="72" s="1"/>
  <c r="ABU39" i="72" s="1"/>
  <c r="ABU40" i="72" s="1"/>
  <c r="ABU41" i="72" s="1"/>
  <c r="ABU42" i="72" s="1"/>
  <c r="ABU43" i="72" s="1"/>
  <c r="ABN6" i="72"/>
  <c r="ABN7" i="72" s="1"/>
  <c r="ABN8" i="72" s="1"/>
  <c r="ABN9" i="72" s="1"/>
  <c r="ABN10" i="72" s="1"/>
  <c r="ABN11" i="72" s="1"/>
  <c r="ABN12" i="72" s="1"/>
  <c r="ABN13" i="72" s="1"/>
  <c r="ABN14" i="72" s="1"/>
  <c r="ABN15" i="72" s="1"/>
  <c r="ABN16" i="72" s="1"/>
  <c r="ABN17" i="72" s="1"/>
  <c r="ABN18" i="72" s="1"/>
  <c r="ABN19" i="72" s="1"/>
  <c r="ABN20" i="72" s="1"/>
  <c r="ABN21" i="72" s="1"/>
  <c r="ABN22" i="72" s="1"/>
  <c r="ABN23" i="72" s="1"/>
  <c r="ABN24" i="72" s="1"/>
  <c r="ABN25" i="72" s="1"/>
  <c r="ABN26" i="72" s="1"/>
  <c r="ABN27" i="72" s="1"/>
  <c r="ABN28" i="72" s="1"/>
  <c r="ABN29" i="72" s="1"/>
  <c r="ABN30" i="72" s="1"/>
  <c r="ABN31" i="72" s="1"/>
  <c r="ABN32" i="72" s="1"/>
  <c r="ABN33" i="72" s="1"/>
  <c r="ABN34" i="72" s="1"/>
  <c r="ABN35" i="72" s="1"/>
  <c r="ABN36" i="72" s="1"/>
  <c r="ABN37" i="72" s="1"/>
  <c r="ABN38" i="72" s="1"/>
  <c r="ABN39" i="72" s="1"/>
  <c r="ABN40" i="72" s="1"/>
  <c r="ABN41" i="72" s="1"/>
  <c r="ABN42" i="72" s="1"/>
  <c r="ABN43" i="72" s="1"/>
  <c r="ABG6" i="72"/>
  <c r="ABG7" i="72" s="1"/>
  <c r="ABG8" i="72" s="1"/>
  <c r="ABG9" i="72" s="1"/>
  <c r="ABG10" i="72" s="1"/>
  <c r="ABG11" i="72" s="1"/>
  <c r="ABG12" i="72" s="1"/>
  <c r="ABG13" i="72" s="1"/>
  <c r="ABG14" i="72" s="1"/>
  <c r="ABG15" i="72" s="1"/>
  <c r="ABG16" i="72" s="1"/>
  <c r="ABG17" i="72" s="1"/>
  <c r="ABG18" i="72" s="1"/>
  <c r="ABG19" i="72" s="1"/>
  <c r="ABG20" i="72" s="1"/>
  <c r="ABG21" i="72" s="1"/>
  <c r="ABG22" i="72" s="1"/>
  <c r="ABG23" i="72" s="1"/>
  <c r="ABG24" i="72" s="1"/>
  <c r="ABG25" i="72" s="1"/>
  <c r="ABG26" i="72" s="1"/>
  <c r="ABG27" i="72" s="1"/>
  <c r="ABG28" i="72" s="1"/>
  <c r="ABG29" i="72" s="1"/>
  <c r="ABG30" i="72" s="1"/>
  <c r="ABG31" i="72" s="1"/>
  <c r="ABG32" i="72" s="1"/>
  <c r="ABG33" i="72" s="1"/>
  <c r="ABG34" i="72" s="1"/>
  <c r="ABG35" i="72" s="1"/>
  <c r="ABG36" i="72" s="1"/>
  <c r="ABG37" i="72" s="1"/>
  <c r="ABG38" i="72" s="1"/>
  <c r="ABG39" i="72" s="1"/>
  <c r="ABG40" i="72" s="1"/>
  <c r="ABG41" i="72" s="1"/>
  <c r="ABG42" i="72" s="1"/>
  <c r="ABG43" i="72" s="1"/>
  <c r="AAZ6" i="72"/>
  <c r="AAZ7" i="72" s="1"/>
  <c r="AAZ8" i="72" s="1"/>
  <c r="AAZ9" i="72" s="1"/>
  <c r="AAZ10" i="72" s="1"/>
  <c r="AAZ11" i="72" s="1"/>
  <c r="AAZ12" i="72" s="1"/>
  <c r="AAZ13" i="72" s="1"/>
  <c r="AAZ14" i="72" s="1"/>
  <c r="AAZ15" i="72" s="1"/>
  <c r="AAZ16" i="72" s="1"/>
  <c r="AAZ17" i="72" s="1"/>
  <c r="AAZ18" i="72" s="1"/>
  <c r="AAZ19" i="72" s="1"/>
  <c r="AAZ20" i="72" s="1"/>
  <c r="AAZ21" i="72" s="1"/>
  <c r="AAZ22" i="72" s="1"/>
  <c r="AAZ23" i="72" s="1"/>
  <c r="AAZ24" i="72" s="1"/>
  <c r="AAZ25" i="72" s="1"/>
  <c r="AAZ26" i="72" s="1"/>
  <c r="AAZ27" i="72" s="1"/>
  <c r="AAZ28" i="72" s="1"/>
  <c r="AAZ29" i="72" s="1"/>
  <c r="AAZ30" i="72" s="1"/>
  <c r="AAZ31" i="72" s="1"/>
  <c r="AAZ32" i="72" s="1"/>
  <c r="AAZ33" i="72" s="1"/>
  <c r="AAZ34" i="72" s="1"/>
  <c r="AAZ35" i="72" s="1"/>
  <c r="AAZ36" i="72" s="1"/>
  <c r="AAZ37" i="72" s="1"/>
  <c r="AAZ38" i="72" s="1"/>
  <c r="AAZ39" i="72" s="1"/>
  <c r="AAZ40" i="72" s="1"/>
  <c r="AAZ41" i="72" s="1"/>
  <c r="AAZ42" i="72" s="1"/>
  <c r="AAZ43" i="72" s="1"/>
  <c r="AAS6" i="72"/>
  <c r="AAS7" i="72" s="1"/>
  <c r="AAS8" i="72" s="1"/>
  <c r="AAS9" i="72" s="1"/>
  <c r="AAS10" i="72" s="1"/>
  <c r="AAS11" i="72" s="1"/>
  <c r="AAS12" i="72" s="1"/>
  <c r="AAS13" i="72" s="1"/>
  <c r="AAS14" i="72" s="1"/>
  <c r="AAS15" i="72" s="1"/>
  <c r="AAS16" i="72" s="1"/>
  <c r="AAS17" i="72" s="1"/>
  <c r="AAS18" i="72" s="1"/>
  <c r="AAS19" i="72" s="1"/>
  <c r="AAS20" i="72" s="1"/>
  <c r="AAS21" i="72" s="1"/>
  <c r="AAS22" i="72" s="1"/>
  <c r="AAS23" i="72" s="1"/>
  <c r="AAS24" i="72" s="1"/>
  <c r="AAS25" i="72" s="1"/>
  <c r="AAS26" i="72" s="1"/>
  <c r="AAS27" i="72" s="1"/>
  <c r="AAS28" i="72" s="1"/>
  <c r="AAS29" i="72" s="1"/>
  <c r="AAS30" i="72" s="1"/>
  <c r="AAS31" i="72" s="1"/>
  <c r="AAS32" i="72" s="1"/>
  <c r="AAS33" i="72" s="1"/>
  <c r="AAS34" i="72" s="1"/>
  <c r="AAS35" i="72" s="1"/>
  <c r="AAS36" i="72" s="1"/>
  <c r="AAS37" i="72" s="1"/>
  <c r="AAS38" i="72" s="1"/>
  <c r="AAS39" i="72" s="1"/>
  <c r="AAS40" i="72" s="1"/>
  <c r="AAS41" i="72" s="1"/>
  <c r="AAS42" i="72" s="1"/>
  <c r="AAS43" i="72" s="1"/>
  <c r="AAS44" i="72" s="1"/>
  <c r="AAS45" i="72" s="1"/>
  <c r="AAS46" i="72" s="1"/>
  <c r="AAS47" i="72" s="1"/>
  <c r="AAS48" i="72" s="1"/>
  <c r="AAS49" i="72" s="1"/>
  <c r="AAS50" i="72" s="1"/>
  <c r="AAS51" i="72" s="1"/>
  <c r="AAS52" i="72" s="1"/>
  <c r="AAS53" i="72" s="1"/>
  <c r="AAS54" i="72" s="1"/>
  <c r="AAS55" i="72" s="1"/>
  <c r="AAS56" i="72" s="1"/>
  <c r="AAS57" i="72" s="1"/>
  <c r="AAS58" i="72" s="1"/>
  <c r="AAS59" i="72" s="1"/>
  <c r="AAS60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X6" i="72"/>
  <c r="ZX7" i="72" s="1"/>
  <c r="ZX8" i="72" s="1"/>
  <c r="ZX9" i="72" s="1"/>
  <c r="ZX10" i="72" s="1"/>
  <c r="ZX11" i="72" s="1"/>
  <c r="ZX12" i="72" s="1"/>
  <c r="ZX13" i="72" s="1"/>
  <c r="ZX14" i="72" s="1"/>
  <c r="ZX15" i="72" s="1"/>
  <c r="ZX16" i="72" s="1"/>
  <c r="ZX17" i="72" s="1"/>
  <c r="ZX18" i="72" s="1"/>
  <c r="ZX19" i="72" s="1"/>
  <c r="ZX20" i="72" s="1"/>
  <c r="ZX21" i="72" s="1"/>
  <c r="ZX22" i="72" s="1"/>
  <c r="ZX23" i="72" s="1"/>
  <c r="ZX24" i="72" s="1"/>
  <c r="ZX25" i="72" s="1"/>
  <c r="ZX26" i="72" s="1"/>
  <c r="ZX27" i="72" s="1"/>
  <c r="ZX28" i="72" s="1"/>
  <c r="ZX29" i="72" s="1"/>
  <c r="ZX30" i="72" s="1"/>
  <c r="ZX31" i="72" s="1"/>
  <c r="ZX32" i="72" s="1"/>
  <c r="ZX33" i="72" s="1"/>
  <c r="ZX34" i="72" s="1"/>
  <c r="ZX35" i="72" s="1"/>
  <c r="ZX36" i="72" s="1"/>
  <c r="ZX37" i="72" s="1"/>
  <c r="ZX38" i="72" s="1"/>
  <c r="ZX39" i="72" s="1"/>
  <c r="ZX40" i="72" s="1"/>
  <c r="ZX41" i="72" s="1"/>
  <c r="ZX42" i="72" s="1"/>
  <c r="ZX43" i="72" s="1"/>
  <c r="ZX44" i="72" s="1"/>
  <c r="ZX45" i="72" s="1"/>
  <c r="ZX46" i="72" s="1"/>
  <c r="ZX47" i="72" s="1"/>
  <c r="ZX48" i="72" s="1"/>
  <c r="ZX49" i="72" s="1"/>
  <c r="ZX50" i="72" s="1"/>
  <c r="ZX51" i="72" s="1"/>
  <c r="ZX52" i="72" s="1"/>
  <c r="ZX53" i="72" s="1"/>
  <c r="ZX54" i="72" s="1"/>
  <c r="ZX55" i="72" s="1"/>
  <c r="ZX56" i="72" s="1"/>
  <c r="ZX57" i="72" s="1"/>
  <c r="ZX58" i="72" s="1"/>
  <c r="ZX59" i="72" s="1"/>
  <c r="ZX60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ZB44" i="72" s="1"/>
  <c r="ZB45" i="72" s="1"/>
  <c r="ZB46" i="72" s="1"/>
  <c r="ZB47" i="72" s="1"/>
  <c r="ZB48" i="72" s="1"/>
  <c r="ZB49" i="72" s="1"/>
  <c r="ZB50" i="72" s="1"/>
  <c r="ZB51" i="72" s="1"/>
  <c r="ZB52" i="72" s="1"/>
  <c r="ZB53" i="72" s="1"/>
  <c r="ZB54" i="72" s="1"/>
  <c r="ZB55" i="72" s="1"/>
  <c r="ZB56" i="72" s="1"/>
  <c r="ZB57" i="72" s="1"/>
  <c r="ZB58" i="72" s="1"/>
  <c r="ZB59" i="72" s="1"/>
  <c r="ZB60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N6" i="72"/>
  <c r="YN7" i="72" s="1"/>
  <c r="YN8" i="72" s="1"/>
  <c r="YN9" i="72" s="1"/>
  <c r="YN10" i="72" s="1"/>
  <c r="YN11" i="72" s="1"/>
  <c r="YN12" i="72" s="1"/>
  <c r="YN13" i="72" s="1"/>
  <c r="YN14" i="72" s="1"/>
  <c r="YN15" i="72" s="1"/>
  <c r="YN16" i="72" s="1"/>
  <c r="YN17" i="72" s="1"/>
  <c r="YN18" i="72" s="1"/>
  <c r="YN19" i="72" s="1"/>
  <c r="YN20" i="72" s="1"/>
  <c r="YN21" i="72" s="1"/>
  <c r="YN22" i="72" s="1"/>
  <c r="YN23" i="72" s="1"/>
  <c r="YN24" i="72" s="1"/>
  <c r="YN25" i="72" s="1"/>
  <c r="YN26" i="72" s="1"/>
  <c r="YN27" i="72" s="1"/>
  <c r="YN28" i="72" s="1"/>
  <c r="YN29" i="72" s="1"/>
  <c r="YN30" i="72" s="1"/>
  <c r="YN31" i="72" s="1"/>
  <c r="YN32" i="72" s="1"/>
  <c r="YN33" i="72" s="1"/>
  <c r="YN34" i="72" s="1"/>
  <c r="YN35" i="72" s="1"/>
  <c r="YN36" i="72" s="1"/>
  <c r="YN37" i="72" s="1"/>
  <c r="YN38" i="72" s="1"/>
  <c r="YN39" i="72" s="1"/>
  <c r="YN40" i="72" s="1"/>
  <c r="YN41" i="72" s="1"/>
  <c r="YN42" i="72" s="1"/>
  <c r="YN43" i="72" s="1"/>
  <c r="YN44" i="72" s="1"/>
  <c r="YN45" i="72" s="1"/>
  <c r="YN46" i="72" s="1"/>
  <c r="YN47" i="72" s="1"/>
  <c r="YN48" i="72" s="1"/>
  <c r="YN49" i="72" s="1"/>
  <c r="YN50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Y6" i="72"/>
  <c r="XY7" i="72" s="1"/>
  <c r="XY8" i="72" s="1"/>
  <c r="XY9" i="72" s="1"/>
  <c r="XY10" i="72" s="1"/>
  <c r="XY11" i="72" s="1"/>
  <c r="XY12" i="72" s="1"/>
  <c r="XY13" i="72" s="1"/>
  <c r="XY14" i="72" s="1"/>
  <c r="XY15" i="72" s="1"/>
  <c r="XY16" i="72" s="1"/>
  <c r="XY17" i="72" s="1"/>
  <c r="XY18" i="72" s="1"/>
  <c r="XY19" i="72" s="1"/>
  <c r="XY20" i="72" s="1"/>
  <c r="XY21" i="72" s="1"/>
  <c r="XY22" i="72" s="1"/>
  <c r="XY23" i="72" s="1"/>
  <c r="XY24" i="72" s="1"/>
  <c r="XY25" i="72" s="1"/>
  <c r="XY26" i="72" s="1"/>
  <c r="XY27" i="72" s="1"/>
  <c r="XY28" i="72" s="1"/>
  <c r="XY29" i="72" s="1"/>
  <c r="XY30" i="72" s="1"/>
  <c r="XY31" i="72" s="1"/>
  <c r="XY32" i="72" s="1"/>
  <c r="XY33" i="72" s="1"/>
  <c r="XY34" i="72" s="1"/>
  <c r="XY35" i="72" s="1"/>
  <c r="XY36" i="72" s="1"/>
  <c r="XY37" i="72" s="1"/>
  <c r="XY38" i="72" s="1"/>
  <c r="XY39" i="72" s="1"/>
  <c r="XY40" i="72" s="1"/>
  <c r="XY41" i="72" s="1"/>
  <c r="XY42" i="72" s="1"/>
  <c r="XY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Y44" i="72" s="1"/>
  <c r="UY45" i="72" s="1"/>
  <c r="UY46" i="72" s="1"/>
  <c r="UY47" i="72" s="1"/>
  <c r="UY48" i="72" s="1"/>
  <c r="UY49" i="72" s="1"/>
  <c r="UY50" i="72" s="1"/>
  <c r="UY51" i="72" s="1"/>
  <c r="UY52" i="72" s="1"/>
  <c r="UY53" i="72" s="1"/>
  <c r="UY54" i="72" s="1"/>
  <c r="UY55" i="72" s="1"/>
  <c r="UY56" i="72" s="1"/>
  <c r="UY57" i="72" s="1"/>
  <c r="UY58" i="72" s="1"/>
  <c r="UY59" i="72" s="1"/>
  <c r="UY60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L6" i="72"/>
  <c r="RL7" i="72" s="1"/>
  <c r="RL8" i="72" s="1"/>
  <c r="RL9" i="72" s="1"/>
  <c r="RL10" i="72" s="1"/>
  <c r="RL11" i="72" s="1"/>
  <c r="RL12" i="72" s="1"/>
  <c r="RL13" i="72" s="1"/>
  <c r="RL14" i="72" s="1"/>
  <c r="RL15" i="72" s="1"/>
  <c r="RL16" i="72" s="1"/>
  <c r="RL17" i="72" s="1"/>
  <c r="RL18" i="72" s="1"/>
  <c r="RL19" i="72" s="1"/>
  <c r="RL20" i="72" s="1"/>
  <c r="RL21" i="72" s="1"/>
  <c r="RL22" i="72" s="1"/>
  <c r="RL23" i="72" s="1"/>
  <c r="RL24" i="72" s="1"/>
  <c r="RL25" i="72" s="1"/>
  <c r="RL26" i="72" s="1"/>
  <c r="RL27" i="72" s="1"/>
  <c r="RL28" i="72" s="1"/>
  <c r="RL29" i="72" s="1"/>
  <c r="RL30" i="72" s="1"/>
  <c r="RL31" i="72" s="1"/>
  <c r="RL32" i="72" s="1"/>
  <c r="RL33" i="72" s="1"/>
  <c r="RL34" i="72" s="1"/>
  <c r="RL35" i="72" s="1"/>
  <c r="RL36" i="72" s="1"/>
  <c r="RL37" i="72" s="1"/>
  <c r="RL38" i="72" s="1"/>
  <c r="RL39" i="72" s="1"/>
  <c r="RL40" i="72" s="1"/>
  <c r="RL41" i="72" s="1"/>
  <c r="RL42" i="72" s="1"/>
  <c r="RL43" i="72" s="1"/>
  <c r="RL44" i="72" s="1"/>
  <c r="RL45" i="72" s="1"/>
  <c r="RL46" i="72" s="1"/>
  <c r="RL47" i="72" s="1"/>
  <c r="RL48" i="72" s="1"/>
  <c r="RL49" i="72" s="1"/>
  <c r="RL50" i="72" s="1"/>
  <c r="RL51" i="72" s="1"/>
  <c r="RL52" i="72" s="1"/>
  <c r="RL53" i="72" s="1"/>
  <c r="RL54" i="72" s="1"/>
  <c r="RL55" i="72" s="1"/>
  <c r="RL56" i="72" s="1"/>
  <c r="RL57" i="72" s="1"/>
  <c r="RL58" i="72" s="1"/>
  <c r="RL59" i="72" s="1"/>
  <c r="RL60" i="72" s="1"/>
  <c r="RL61" i="72" s="1"/>
  <c r="RL62" i="72" s="1"/>
  <c r="RL63" i="72" s="1"/>
  <c r="RL64" i="72" s="1"/>
  <c r="RL65" i="72" s="1"/>
  <c r="RL66" i="72" s="1"/>
  <c r="RL67" i="72" s="1"/>
  <c r="RL68" i="72" s="1"/>
  <c r="RL69" i="72" s="1"/>
  <c r="RL70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U6" i="72"/>
  <c r="PU7" i="72" s="1"/>
  <c r="PU8" i="72" s="1"/>
  <c r="PU9" i="72" s="1"/>
  <c r="PU10" i="72" s="1"/>
  <c r="PU11" i="72" s="1"/>
  <c r="PU12" i="72" s="1"/>
  <c r="PU13" i="72" s="1"/>
  <c r="PU14" i="72" s="1"/>
  <c r="PU15" i="72" s="1"/>
  <c r="PU16" i="72" s="1"/>
  <c r="PU17" i="72" s="1"/>
  <c r="PU18" i="72" s="1"/>
  <c r="PU19" i="72" s="1"/>
  <c r="PU20" i="72" s="1"/>
  <c r="PU21" i="72" s="1"/>
  <c r="PU22" i="72" s="1"/>
  <c r="PU23" i="72" s="1"/>
  <c r="PU24" i="72" s="1"/>
  <c r="PU25" i="72" s="1"/>
  <c r="PU26" i="72" s="1"/>
  <c r="PU27" i="72" s="1"/>
  <c r="PU28" i="72" s="1"/>
  <c r="PU29" i="72" s="1"/>
  <c r="PU30" i="72" s="1"/>
  <c r="PU31" i="72" s="1"/>
  <c r="PU32" i="72" s="1"/>
  <c r="PU33" i="72" s="1"/>
  <c r="PU34" i="72" s="1"/>
  <c r="PU35" i="72" s="1"/>
  <c r="PU36" i="72" s="1"/>
  <c r="PU37" i="72" s="1"/>
  <c r="PU38" i="72" s="1"/>
  <c r="PU39" i="72" s="1"/>
  <c r="PU40" i="72" s="1"/>
  <c r="PU41" i="72" s="1"/>
  <c r="PU42" i="72" s="1"/>
  <c r="PU43" i="72" s="1"/>
  <c r="PU44" i="72" s="1"/>
  <c r="PU45" i="72" s="1"/>
  <c r="PU46" i="72" s="1"/>
  <c r="PU47" i="72" s="1"/>
  <c r="PU48" i="72" s="1"/>
  <c r="PU49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PF44" i="72" s="1"/>
  <c r="PF45" i="72" s="1"/>
  <c r="PF46" i="72" s="1"/>
  <c r="PF47" i="72" s="1"/>
  <c r="PF48" i="72" s="1"/>
  <c r="PF49" i="72" s="1"/>
  <c r="PF50" i="72" s="1"/>
  <c r="PF51" i="72" s="1"/>
  <c r="PF52" i="72" s="1"/>
  <c r="PF53" i="72" s="1"/>
  <c r="PF54" i="72" s="1"/>
  <c r="PF55" i="72" s="1"/>
  <c r="PF56" i="72" s="1"/>
  <c r="PF57" i="72" s="1"/>
  <c r="PF58" i="72" s="1"/>
  <c r="PF59" i="72" s="1"/>
  <c r="PF60" i="72" s="1"/>
  <c r="PF61" i="72" s="1"/>
  <c r="PF62" i="72" s="1"/>
  <c r="PF63" i="72" s="1"/>
  <c r="PF64" i="72" s="1"/>
  <c r="PF65" i="72" s="1"/>
  <c r="PM6" i="72" s="1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K6" i="72"/>
  <c r="OK7" i="72" s="1"/>
  <c r="OK8" i="72" s="1"/>
  <c r="OK9" i="72" s="1"/>
  <c r="OK10" i="72" s="1"/>
  <c r="OK11" i="72" s="1"/>
  <c r="OK12" i="72" s="1"/>
  <c r="OK13" i="72" s="1"/>
  <c r="OK14" i="72" s="1"/>
  <c r="OK15" i="72" s="1"/>
  <c r="OK16" i="72" s="1"/>
  <c r="OK17" i="72" s="1"/>
  <c r="OK18" i="72" s="1"/>
  <c r="OK19" i="72" s="1"/>
  <c r="OK20" i="72" s="1"/>
  <c r="OK21" i="72" s="1"/>
  <c r="OK22" i="72" s="1"/>
  <c r="OK23" i="72" s="1"/>
  <c r="OK24" i="72" s="1"/>
  <c r="OK25" i="72" s="1"/>
  <c r="OK26" i="72" s="1"/>
  <c r="OK27" i="72" s="1"/>
  <c r="OK28" i="72" s="1"/>
  <c r="OK29" i="72" s="1"/>
  <c r="OK30" i="72" s="1"/>
  <c r="OK31" i="72" s="1"/>
  <c r="OK32" i="72" s="1"/>
  <c r="OK33" i="72" s="1"/>
  <c r="OK34" i="72" s="1"/>
  <c r="OK35" i="72" s="1"/>
  <c r="OK36" i="72" s="1"/>
  <c r="OK37" i="72" s="1"/>
  <c r="OK38" i="72" s="1"/>
  <c r="OK39" i="72" s="1"/>
  <c r="OK40" i="72" s="1"/>
  <c r="OK41" i="72" s="1"/>
  <c r="OK42" i="72" s="1"/>
  <c r="OK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P6" i="72"/>
  <c r="KP7" i="72" s="1"/>
  <c r="KP8" i="72" s="1"/>
  <c r="KP9" i="72" s="1"/>
  <c r="KP10" i="72" s="1"/>
  <c r="KP11" i="72" s="1"/>
  <c r="KP12" i="72" s="1"/>
  <c r="KP13" i="72" s="1"/>
  <c r="KP14" i="72" s="1"/>
  <c r="KP15" i="72" s="1"/>
  <c r="KP16" i="72" s="1"/>
  <c r="KP17" i="72" s="1"/>
  <c r="KP18" i="72" s="1"/>
  <c r="KP19" i="72" s="1"/>
  <c r="KP20" i="72" s="1"/>
  <c r="KP21" i="72" s="1"/>
  <c r="KP22" i="72" s="1"/>
  <c r="KP23" i="72" s="1"/>
  <c r="KP24" i="72" s="1"/>
  <c r="KP25" i="72" s="1"/>
  <c r="KP26" i="72" s="1"/>
  <c r="KP27" i="72" s="1"/>
  <c r="KP28" i="72" s="1"/>
  <c r="KP29" i="72" s="1"/>
  <c r="KP30" i="72" s="1"/>
  <c r="KP31" i="72" s="1"/>
  <c r="KP32" i="72" s="1"/>
  <c r="KP33" i="72" s="1"/>
  <c r="KP34" i="72" s="1"/>
  <c r="KP35" i="72" s="1"/>
  <c r="KP36" i="72" s="1"/>
  <c r="KP37" i="72" s="1"/>
  <c r="KP38" i="72" s="1"/>
  <c r="KP39" i="72" s="1"/>
  <c r="KP40" i="72" s="1"/>
  <c r="KP41" i="72" s="1"/>
  <c r="KP42" i="72" s="1"/>
  <c r="KP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A6" i="72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JF55" i="72" s="1"/>
  <c r="JF56" i="72" s="1"/>
  <c r="JF57" i="72" s="1"/>
  <c r="JF58" i="72" s="1"/>
  <c r="JF59" i="72" s="1"/>
  <c r="JF60" i="72" s="1"/>
  <c r="JF61" i="72" s="1"/>
  <c r="JF62" i="72" s="1"/>
  <c r="JF63" i="72" s="1"/>
  <c r="JF64" i="72" s="1"/>
  <c r="JF65" i="72" s="1"/>
  <c r="JF66" i="72" s="1"/>
  <c r="JF67" i="72" s="1"/>
  <c r="JF68" i="72" s="1"/>
  <c r="JF69" i="72" s="1"/>
  <c r="JF70" i="72" s="1"/>
  <c r="JM6" i="72" s="1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R44" i="72" s="1"/>
  <c r="IR45" i="72" s="1"/>
  <c r="IR46" i="72" s="1"/>
  <c r="IR47" i="72" s="1"/>
  <c r="IR48" i="72" s="1"/>
  <c r="IR49" i="72" s="1"/>
  <c r="IR50" i="72" s="1"/>
  <c r="IR51" i="72" s="1"/>
  <c r="IR52" i="72" s="1"/>
  <c r="IR53" i="72" s="1"/>
  <c r="IR54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U6" i="72"/>
  <c r="GU7" i="72" s="1"/>
  <c r="GU8" i="72" s="1"/>
  <c r="GU9" i="72" s="1"/>
  <c r="GU10" i="72" s="1"/>
  <c r="GU11" i="72" s="1"/>
  <c r="GU12" i="72" s="1"/>
  <c r="GU13" i="72" s="1"/>
  <c r="GU14" i="72" s="1"/>
  <c r="GU15" i="72" s="1"/>
  <c r="GU16" i="72" s="1"/>
  <c r="GU17" i="72" s="1"/>
  <c r="GU18" i="72" s="1"/>
  <c r="GU19" i="72" s="1"/>
  <c r="GU20" i="72" s="1"/>
  <c r="GU21" i="72" s="1"/>
  <c r="GU22" i="72" s="1"/>
  <c r="GU23" i="72" s="1"/>
  <c r="GU24" i="72" s="1"/>
  <c r="GU25" i="72" s="1"/>
  <c r="GU26" i="72" s="1"/>
  <c r="GU27" i="72" s="1"/>
  <c r="GU28" i="72" s="1"/>
  <c r="GU29" i="72" s="1"/>
  <c r="GU30" i="72" s="1"/>
  <c r="GU31" i="72" s="1"/>
  <c r="GU32" i="72" s="1"/>
  <c r="GU33" i="72" s="1"/>
  <c r="GU34" i="72" s="1"/>
  <c r="GU35" i="72" s="1"/>
  <c r="GU36" i="72" s="1"/>
  <c r="GU37" i="72" s="1"/>
  <c r="GU38" i="72" s="1"/>
  <c r="GU39" i="72" s="1"/>
  <c r="GU40" i="72" s="1"/>
  <c r="GU41" i="72" s="1"/>
  <c r="GU42" i="72" s="1"/>
  <c r="GU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F6" i="72"/>
  <c r="GF7" i="72" s="1"/>
  <c r="GF8" i="72" s="1"/>
  <c r="GF9" i="72" s="1"/>
  <c r="GF10" i="72" s="1"/>
  <c r="GF11" i="72" s="1"/>
  <c r="GF12" i="72" s="1"/>
  <c r="GF13" i="72" s="1"/>
  <c r="GF14" i="72" s="1"/>
  <c r="GF15" i="72" s="1"/>
  <c r="GF16" i="72" s="1"/>
  <c r="GF17" i="72" s="1"/>
  <c r="GF18" i="72" s="1"/>
  <c r="GF19" i="72" s="1"/>
  <c r="GF20" i="72" s="1"/>
  <c r="GF21" i="72" s="1"/>
  <c r="GF22" i="72" s="1"/>
  <c r="GF23" i="72" s="1"/>
  <c r="GF24" i="72" s="1"/>
  <c r="GF25" i="72" s="1"/>
  <c r="GF26" i="72" s="1"/>
  <c r="GF27" i="72" s="1"/>
  <c r="GF28" i="72" s="1"/>
  <c r="GF29" i="72" s="1"/>
  <c r="GF30" i="72" s="1"/>
  <c r="GF31" i="72" s="1"/>
  <c r="GF32" i="72" s="1"/>
  <c r="GF33" i="72" s="1"/>
  <c r="GF34" i="72" s="1"/>
  <c r="GF35" i="72" s="1"/>
  <c r="GF36" i="72" s="1"/>
  <c r="GF37" i="72" s="1"/>
  <c r="GF38" i="72" s="1"/>
  <c r="GF39" i="72" s="1"/>
  <c r="GF40" i="72" s="1"/>
  <c r="GF41" i="72" s="1"/>
  <c r="GF42" i="72" s="1"/>
  <c r="GF43" i="72" s="1"/>
  <c r="GF44" i="72" s="1"/>
  <c r="GF45" i="72" s="1"/>
  <c r="GF46" i="72" s="1"/>
  <c r="GF47" i="72" s="1"/>
  <c r="GF48" i="72" s="1"/>
  <c r="GF49" i="72" s="1"/>
  <c r="GF50" i="72" s="1"/>
  <c r="GF51" i="72" s="1"/>
  <c r="GF52" i="72" s="1"/>
  <c r="GF53" i="72" s="1"/>
  <c r="GF54" i="72" s="1"/>
  <c r="GF55" i="72" s="1"/>
  <c r="GF56" i="72" s="1"/>
  <c r="GF57" i="72" s="1"/>
  <c r="GF58" i="72" s="1"/>
  <c r="GF59" i="72" s="1"/>
  <c r="GF60" i="72" s="1"/>
  <c r="GF61" i="72" s="1"/>
  <c r="GF62" i="72" s="1"/>
  <c r="GF63" i="72" s="1"/>
  <c r="GF64" i="72" s="1"/>
  <c r="GF65" i="72" s="1"/>
  <c r="GF66" i="72" s="1"/>
  <c r="GF67" i="72" s="1"/>
  <c r="GF68" i="72" s="1"/>
  <c r="GF69" i="72" s="1"/>
  <c r="GF70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Q6" i="72"/>
  <c r="FQ7" i="72" s="1"/>
  <c r="FQ8" i="72" s="1"/>
  <c r="FQ9" i="72" s="1"/>
  <c r="FQ10" i="72" s="1"/>
  <c r="FQ11" i="72" s="1"/>
  <c r="FQ12" i="72" s="1"/>
  <c r="FQ13" i="72" s="1"/>
  <c r="FQ14" i="72" s="1"/>
  <c r="FQ15" i="72" s="1"/>
  <c r="FQ16" i="72" s="1"/>
  <c r="FQ17" i="72" s="1"/>
  <c r="FQ18" i="72" s="1"/>
  <c r="FQ19" i="72" s="1"/>
  <c r="FQ20" i="72" s="1"/>
  <c r="FQ21" i="72" s="1"/>
  <c r="FQ22" i="72" s="1"/>
  <c r="FQ23" i="72" s="1"/>
  <c r="FQ24" i="72" s="1"/>
  <c r="FQ25" i="72" s="1"/>
  <c r="FQ26" i="72" s="1"/>
  <c r="FQ27" i="72" s="1"/>
  <c r="FQ28" i="72" s="1"/>
  <c r="FQ29" i="72" s="1"/>
  <c r="FQ30" i="72" s="1"/>
  <c r="FQ31" i="72" s="1"/>
  <c r="FQ32" i="72" s="1"/>
  <c r="FQ33" i="72" s="1"/>
  <c r="FQ34" i="72" s="1"/>
  <c r="FQ35" i="72" s="1"/>
  <c r="FQ36" i="72" s="1"/>
  <c r="FQ37" i="72" s="1"/>
  <c r="FQ38" i="72" s="1"/>
  <c r="FQ39" i="72" s="1"/>
  <c r="FQ40" i="72" s="1"/>
  <c r="FQ41" i="72" s="1"/>
  <c r="FQ42" i="72" s="1"/>
  <c r="FQ43" i="72" s="1"/>
  <c r="FI6" i="72"/>
  <c r="FI7" i="72" s="1"/>
  <c r="FI8" i="72" s="1"/>
  <c r="FI9" i="72" s="1"/>
  <c r="FI10" i="72" s="1"/>
  <c r="FI11" i="72" s="1"/>
  <c r="FI12" i="72" s="1"/>
  <c r="FI13" i="72" s="1"/>
  <c r="FI14" i="72" s="1"/>
  <c r="FI15" i="72" s="1"/>
  <c r="FI16" i="72" s="1"/>
  <c r="FI17" i="72" s="1"/>
  <c r="FI18" i="72" s="1"/>
  <c r="FI19" i="72" s="1"/>
  <c r="FI20" i="72" s="1"/>
  <c r="FI21" i="72" s="1"/>
  <c r="FI22" i="72" s="1"/>
  <c r="FI23" i="72" s="1"/>
  <c r="FI24" i="72" s="1"/>
  <c r="FI25" i="72" s="1"/>
  <c r="FI26" i="72" s="1"/>
  <c r="FI27" i="72" s="1"/>
  <c r="FI28" i="72" s="1"/>
  <c r="FI29" i="72" s="1"/>
  <c r="FI30" i="72" s="1"/>
  <c r="FI31" i="72" s="1"/>
  <c r="FI32" i="72" s="1"/>
  <c r="FI33" i="72" s="1"/>
  <c r="FI34" i="72" s="1"/>
  <c r="FI35" i="72" s="1"/>
  <c r="FI36" i="72" s="1"/>
  <c r="FI37" i="72" s="1"/>
  <c r="FI38" i="72" s="1"/>
  <c r="FI39" i="72" s="1"/>
  <c r="FI40" i="72" s="1"/>
  <c r="FI41" i="72" s="1"/>
  <c r="FI42" i="72" s="1"/>
  <c r="FI43" i="72" s="1"/>
  <c r="FI44" i="72" s="1"/>
  <c r="FI45" i="72" s="1"/>
  <c r="FI46" i="72" s="1"/>
  <c r="FI47" i="72" s="1"/>
  <c r="FI48" i="72" s="1"/>
  <c r="FI49" i="72" s="1"/>
  <c r="FI50" i="72" s="1"/>
  <c r="FI51" i="72" s="1"/>
  <c r="FI52" i="72" s="1"/>
  <c r="FI53" i="72" s="1"/>
  <c r="FI54" i="72" s="1"/>
  <c r="FI55" i="72" s="1"/>
  <c r="FI56" i="72" s="1"/>
  <c r="FI57" i="72" s="1"/>
  <c r="FI58" i="72" s="1"/>
  <c r="FI59" i="72" s="1"/>
  <c r="FI60" i="72" s="1"/>
  <c r="FI61" i="72" s="1"/>
  <c r="FI62" i="72" s="1"/>
  <c r="FI63" i="72" s="1"/>
  <c r="FI64" i="72" s="1"/>
  <c r="FI65" i="72" s="1"/>
  <c r="FA6" i="72"/>
  <c r="FA7" i="72" s="1"/>
  <c r="FA8" i="72" s="1"/>
  <c r="FA9" i="72" s="1"/>
  <c r="FA10" i="72" s="1"/>
  <c r="FA11" i="72" s="1"/>
  <c r="FA12" i="72" s="1"/>
  <c r="FA13" i="72" s="1"/>
  <c r="FA14" i="72" s="1"/>
  <c r="FA15" i="72" s="1"/>
  <c r="FA16" i="72" s="1"/>
  <c r="FA17" i="72" s="1"/>
  <c r="FA18" i="72" s="1"/>
  <c r="FA19" i="72" s="1"/>
  <c r="FA20" i="72" s="1"/>
  <c r="FA21" i="72" s="1"/>
  <c r="FA22" i="72" s="1"/>
  <c r="FA23" i="72" s="1"/>
  <c r="FA24" i="72" s="1"/>
  <c r="FA25" i="72" s="1"/>
  <c r="FA26" i="72" s="1"/>
  <c r="FA27" i="72" s="1"/>
  <c r="FA28" i="72" s="1"/>
  <c r="FA29" i="72" s="1"/>
  <c r="FA30" i="72" s="1"/>
  <c r="FA31" i="72" s="1"/>
  <c r="FA32" i="72" s="1"/>
  <c r="FA33" i="72" s="1"/>
  <c r="FA34" i="72" s="1"/>
  <c r="FA35" i="72" s="1"/>
  <c r="FA36" i="72" s="1"/>
  <c r="FA37" i="72" s="1"/>
  <c r="FA38" i="72" s="1"/>
  <c r="FA39" i="72" s="1"/>
  <c r="FA40" i="72" s="1"/>
  <c r="FA41" i="72" s="1"/>
  <c r="FA42" i="72" s="1"/>
  <c r="FA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J6" i="72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CU6" i="72"/>
  <c r="CU7" i="72" s="1"/>
  <c r="CU8" i="72" s="1"/>
  <c r="CU9" i="72" s="1"/>
  <c r="CU10" i="72" s="1"/>
  <c r="CU11" i="72" s="1"/>
  <c r="CU12" i="72" s="1"/>
  <c r="CU13" i="72" s="1"/>
  <c r="CU14" i="72" s="1"/>
  <c r="CU15" i="72" s="1"/>
  <c r="CU16" i="72" s="1"/>
  <c r="CU17" i="72" s="1"/>
  <c r="CU18" i="72" s="1"/>
  <c r="CU19" i="72" s="1"/>
  <c r="CU20" i="72" s="1"/>
  <c r="CU21" i="72" s="1"/>
  <c r="CU22" i="72" s="1"/>
  <c r="CU23" i="72" s="1"/>
  <c r="CU24" i="72" s="1"/>
  <c r="CU25" i="72" s="1"/>
  <c r="CU26" i="72" s="1"/>
  <c r="CU27" i="72" s="1"/>
  <c r="CU28" i="72" s="1"/>
  <c r="CU29" i="72" s="1"/>
  <c r="CU30" i="72" s="1"/>
  <c r="CU31" i="72" s="1"/>
  <c r="CU32" i="72" s="1"/>
  <c r="CU33" i="72" s="1"/>
  <c r="CU34" i="72" s="1"/>
  <c r="CU35" i="72" s="1"/>
  <c r="CU36" i="72" s="1"/>
  <c r="CU37" i="72" s="1"/>
  <c r="CU38" i="72" s="1"/>
  <c r="CU39" i="72" s="1"/>
  <c r="CU40" i="72" s="1"/>
  <c r="CU41" i="72" s="1"/>
  <c r="CU42" i="72" s="1"/>
  <c r="CU43" i="72" s="1"/>
  <c r="CU44" i="72" s="1"/>
  <c r="CU45" i="72" s="1"/>
  <c r="CU46" i="72" s="1"/>
  <c r="CU47" i="72" s="1"/>
  <c r="CU48" i="72" s="1"/>
  <c r="CU49" i="72" s="1"/>
  <c r="CU50" i="72" s="1"/>
  <c r="CU51" i="72" s="1"/>
  <c r="CU52" i="72" s="1"/>
  <c r="CU53" i="72" s="1"/>
  <c r="CU54" i="72" s="1"/>
  <c r="CU55" i="72" s="1"/>
  <c r="CU56" i="72" s="1"/>
  <c r="CU57" i="72" s="1"/>
  <c r="CU58" i="72" s="1"/>
  <c r="CU59" i="72" s="1"/>
  <c r="CU60" i="72" s="1"/>
  <c r="CU61" i="72" s="1"/>
  <c r="CU62" i="72" s="1"/>
  <c r="CU63" i="72" s="1"/>
  <c r="CU64" i="72" s="1"/>
  <c r="CU65" i="72" s="1"/>
  <c r="CU66" i="72" s="1"/>
  <c r="CU67" i="72" s="1"/>
  <c r="CU68" i="72" s="1"/>
  <c r="CU69" i="72" s="1"/>
  <c r="CU70" i="72" s="1"/>
  <c r="CU71" i="72" s="1"/>
  <c r="DC6" i="72" s="1"/>
  <c r="DC7" i="72" s="1"/>
  <c r="DC8" i="72" s="1"/>
  <c r="DC9" i="72" s="1"/>
  <c r="DC10" i="72" s="1"/>
  <c r="DC11" i="72" s="1"/>
  <c r="DC12" i="72" s="1"/>
  <c r="DC13" i="72" s="1"/>
  <c r="DC14" i="72" s="1"/>
  <c r="DC15" i="72" s="1"/>
  <c r="DC16" i="72" s="1"/>
  <c r="DC17" i="72" s="1"/>
  <c r="DC18" i="72" s="1"/>
  <c r="DC19" i="72" s="1"/>
  <c r="DC20" i="72" s="1"/>
  <c r="DC21" i="72" s="1"/>
  <c r="DC22" i="72" s="1"/>
  <c r="DC23" i="72" s="1"/>
  <c r="DC24" i="72" s="1"/>
  <c r="DC25" i="72" s="1"/>
  <c r="DC26" i="72" s="1"/>
  <c r="DC27" i="72" s="1"/>
  <c r="DC28" i="72" s="1"/>
  <c r="DC29" i="72" s="1"/>
  <c r="DC30" i="72" s="1"/>
  <c r="DC31" i="72" s="1"/>
  <c r="DC32" i="72" s="1"/>
  <c r="DC33" i="72" s="1"/>
  <c r="DC34" i="72" s="1"/>
  <c r="DC35" i="72" s="1"/>
  <c r="DC36" i="72" s="1"/>
  <c r="DC37" i="72" s="1"/>
  <c r="DC38" i="72" s="1"/>
  <c r="DC39" i="72" s="1"/>
  <c r="DC40" i="72" s="1"/>
  <c r="DC41" i="72" s="1"/>
  <c r="DC42" i="72" s="1"/>
  <c r="DC43" i="72" s="1"/>
  <c r="DC44" i="72" s="1"/>
  <c r="DC45" i="72" s="1"/>
  <c r="DC46" i="72" s="1"/>
  <c r="DC47" i="72" s="1"/>
  <c r="DC48" i="72" s="1"/>
  <c r="DC49" i="72" s="1"/>
  <c r="DC50" i="72" s="1"/>
  <c r="DC51" i="72" s="1"/>
  <c r="DC52" i="72" s="1"/>
  <c r="DC53" i="72" s="1"/>
  <c r="DC54" i="72" s="1"/>
  <c r="DC55" i="72" s="1"/>
  <c r="DC56" i="72" s="1"/>
  <c r="DC57" i="72" s="1"/>
  <c r="DC58" i="72" s="1"/>
  <c r="DC59" i="72" s="1"/>
  <c r="DC60" i="72" s="1"/>
  <c r="DC61" i="72" s="1"/>
  <c r="DC62" i="72" s="1"/>
  <c r="DC63" i="72" s="1"/>
  <c r="DC64" i="72" s="1"/>
  <c r="DC65" i="72" s="1"/>
  <c r="DC66" i="72" s="1"/>
  <c r="DC67" i="72" s="1"/>
  <c r="DC68" i="72" s="1"/>
  <c r="DC69" i="72" s="1"/>
  <c r="DC70" i="72" s="1"/>
  <c r="DC71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Y6" i="72"/>
  <c r="BY7" i="72" s="1"/>
  <c r="BY8" i="72" s="1"/>
  <c r="BY9" i="72" s="1"/>
  <c r="BY10" i="72" s="1"/>
  <c r="BY11" i="72" s="1"/>
  <c r="BY12" i="72" s="1"/>
  <c r="BY13" i="72" s="1"/>
  <c r="BY14" i="72" s="1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Y25" i="72" s="1"/>
  <c r="BY26" i="72" s="1"/>
  <c r="BY27" i="72" s="1"/>
  <c r="BY28" i="72" s="1"/>
  <c r="BY29" i="72" s="1"/>
  <c r="BY30" i="72" s="1"/>
  <c r="BY31" i="72" s="1"/>
  <c r="BY32" i="72" s="1"/>
  <c r="BY33" i="72" s="1"/>
  <c r="BY34" i="72" s="1"/>
  <c r="BY35" i="72" s="1"/>
  <c r="BY36" i="72" s="1"/>
  <c r="BY37" i="72" s="1"/>
  <c r="BY38" i="72" s="1"/>
  <c r="BY39" i="72" s="1"/>
  <c r="BY40" i="72" s="1"/>
  <c r="BY41" i="72" s="1"/>
  <c r="BY42" i="72" s="1"/>
  <c r="BY43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Q44" i="72" s="1"/>
  <c r="BQ45" i="72" s="1"/>
  <c r="BQ46" i="72" s="1"/>
  <c r="BQ47" i="72" s="1"/>
  <c r="BQ48" i="72" s="1"/>
  <c r="BQ49" i="72" s="1"/>
  <c r="BQ50" i="72" s="1"/>
  <c r="BQ51" i="72" s="1"/>
  <c r="BQ52" i="72" s="1"/>
  <c r="BQ53" i="72" s="1"/>
  <c r="BQ54" i="72" s="1"/>
  <c r="BQ55" i="72" s="1"/>
  <c r="BQ56" i="72" s="1"/>
  <c r="BQ57" i="72" s="1"/>
  <c r="BQ58" i="72" s="1"/>
  <c r="BQ59" i="72" s="1"/>
  <c r="BQ60" i="72" s="1"/>
  <c r="BQ61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H44" i="72" s="1"/>
  <c r="AH45" i="72" s="1"/>
  <c r="AH46" i="72" s="1"/>
  <c r="AH47" i="72" s="1"/>
  <c r="AH48" i="72" s="1"/>
  <c r="AH49" i="72" s="1"/>
  <c r="AH50" i="72" s="1"/>
  <c r="AH51" i="72" s="1"/>
  <c r="AH52" i="72" s="1"/>
  <c r="AH53" i="72" s="1"/>
  <c r="AH54" i="72" s="1"/>
  <c r="AH55" i="72" s="1"/>
  <c r="AH56" i="72" s="1"/>
  <c r="AH57" i="72" s="1"/>
  <c r="AH58" i="72" s="1"/>
  <c r="AH59" i="72" s="1"/>
  <c r="AH60" i="72" s="1"/>
  <c r="AH61" i="72" s="1"/>
  <c r="AH62" i="72" s="1"/>
  <c r="AH63" i="72" s="1"/>
  <c r="AH64" i="72" s="1"/>
  <c r="AH65" i="72" s="1"/>
  <c r="AH66" i="72" s="1"/>
  <c r="AH67" i="72" s="1"/>
  <c r="AH68" i="72" s="1"/>
  <c r="AH69" i="72" s="1"/>
  <c r="AH70" i="72" s="1"/>
  <c r="AH71" i="72" s="1"/>
  <c r="AH72" i="72" s="1"/>
  <c r="AH73" i="72" s="1"/>
  <c r="AH74" i="72" s="1"/>
  <c r="AH75" i="72" s="1"/>
  <c r="AH76" i="72" s="1"/>
  <c r="AH77" i="72" s="1"/>
  <c r="AH78" i="72" s="1"/>
  <c r="AH79" i="72" s="1"/>
  <c r="AH80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C2" i="72"/>
  <c r="AQ2" i="72" s="1"/>
  <c r="AX2" i="72" s="1"/>
  <c r="BE2" i="72" s="1"/>
  <c r="O2" i="72"/>
  <c r="V2" i="72" s="1"/>
  <c r="AAN1" i="72"/>
  <c r="AAG1" i="72"/>
  <c r="ACL1" i="72" s="1"/>
  <c r="PO1" i="72"/>
  <c r="PW1" i="72" s="1"/>
  <c r="PH1" i="72"/>
  <c r="PA1" i="72"/>
  <c r="OM1" i="72"/>
  <c r="OT1" i="72" s="1"/>
  <c r="OE1" i="72"/>
  <c r="NX1" i="72"/>
  <c r="NQ1" i="72"/>
  <c r="MH1" i="72"/>
  <c r="MA1" i="72"/>
  <c r="LT1" i="72"/>
  <c r="LM1" i="72"/>
  <c r="LF1" i="72"/>
  <c r="KY1" i="72"/>
  <c r="KR1" i="72"/>
  <c r="ACD1" i="72" s="1"/>
  <c r="KJ1" i="72"/>
  <c r="KC1" i="72"/>
  <c r="JV1" i="72"/>
  <c r="GO1" i="72"/>
  <c r="WC1" i="72" s="1"/>
  <c r="GH1" i="72"/>
  <c r="ZR1" i="72" s="1"/>
  <c r="ZZ1" i="72" s="1"/>
  <c r="FZ1" i="72"/>
  <c r="AHY1" i="72" s="1"/>
  <c r="FS1" i="72"/>
  <c r="ABP1" i="72" s="1"/>
  <c r="FK1" i="72"/>
  <c r="AHJ1" i="72" s="1"/>
  <c r="AIM1" i="72" s="1"/>
  <c r="FC1" i="72"/>
  <c r="AGU1" i="72" s="1"/>
  <c r="N1" i="72"/>
  <c r="U1" i="72" s="1"/>
  <c r="AB1" i="72" s="1"/>
  <c r="AI1" i="72" s="1"/>
  <c r="AP1" i="72" s="1"/>
  <c r="AW1" i="72" s="1"/>
  <c r="BD1" i="72" s="1"/>
  <c r="BK1" i="72" s="1"/>
  <c r="BR1" i="72" s="1"/>
  <c r="BZ1" i="72" s="1"/>
  <c r="CG1" i="72" s="1"/>
  <c r="CN1" i="72" s="1"/>
  <c r="CV1" i="72" s="1"/>
  <c r="CR2" i="74" l="1"/>
  <c r="CD2" i="74"/>
  <c r="CK2" i="74" s="1"/>
  <c r="BP2" i="74"/>
  <c r="BW2" i="74" s="1"/>
  <c r="KE2" i="74"/>
  <c r="HK2" i="74"/>
  <c r="GH2" i="74"/>
  <c r="GO2" i="74" s="1"/>
  <c r="GW2" i="74" s="1"/>
  <c r="HD2" i="74" s="1"/>
  <c r="FT2" i="74"/>
  <c r="GA2" i="74" s="1"/>
  <c r="FF2" i="74"/>
  <c r="FM2" i="74" s="1"/>
  <c r="EK2" i="74"/>
  <c r="CR1" i="74"/>
  <c r="CD1" i="74"/>
  <c r="CK1" i="74" s="1"/>
  <c r="BP1" i="74"/>
  <c r="BW1" i="74" s="1"/>
  <c r="DK1" i="72"/>
  <c r="DR1" i="72" s="1"/>
  <c r="DY1" i="72" s="1"/>
  <c r="EF1" i="72" s="1"/>
  <c r="EM1" i="72" s="1"/>
  <c r="ET1" i="72" s="1"/>
  <c r="FB1" i="72" s="1"/>
  <c r="FJ1" i="72" s="1"/>
  <c r="FR1" i="72" s="1"/>
  <c r="FY1" i="72" s="1"/>
  <c r="GG1" i="72" s="1"/>
  <c r="GN1" i="72" s="1"/>
  <c r="GV1" i="72" s="1"/>
  <c r="HC1" i="72" s="1"/>
  <c r="HJ1" i="72" s="1"/>
  <c r="HQ1" i="72" s="1"/>
  <c r="HX1" i="72" s="1"/>
  <c r="IE1" i="72" s="1"/>
  <c r="IL1" i="72" s="1"/>
  <c r="IS1" i="72" s="1"/>
  <c r="IZ1" i="72" s="1"/>
  <c r="JG1" i="72" s="1"/>
  <c r="DD1" i="72"/>
  <c r="AIF1" i="72"/>
  <c r="AHC1" i="72"/>
  <c r="ADV1" i="72"/>
  <c r="ACZ1" i="72"/>
  <c r="AEJ1" i="72"/>
  <c r="AEC1" i="72"/>
  <c r="ADH1" i="72"/>
  <c r="FC2" i="72"/>
  <c r="BL2" i="72"/>
  <c r="BS2" i="72" s="1"/>
  <c r="J49" i="72"/>
  <c r="D49" i="72"/>
  <c r="GW1" i="72"/>
  <c r="IM1" i="72"/>
  <c r="VA1" i="72" s="1"/>
  <c r="IT1" i="72"/>
  <c r="VH1" i="72" s="1"/>
  <c r="JA1" i="72"/>
  <c r="JH1" i="72" s="1"/>
  <c r="JO1" i="72" s="1"/>
  <c r="MO1" i="72"/>
  <c r="MV1" i="72"/>
  <c r="NC1" i="72"/>
  <c r="NJ1" i="72"/>
  <c r="QD1" i="72"/>
  <c r="QK1" i="72"/>
  <c r="QR1" i="72"/>
  <c r="QY1" i="72" s="1"/>
  <c r="RF1" i="72"/>
  <c r="RN1" i="72"/>
  <c r="RU1" i="72"/>
  <c r="SB1" i="72"/>
  <c r="SI1" i="72" s="1"/>
  <c r="SP1" i="72"/>
  <c r="SW1" i="72"/>
  <c r="TD1" i="72" s="1"/>
  <c r="TK1" i="72"/>
  <c r="TR1" i="72" s="1"/>
  <c r="TY1" i="72"/>
  <c r="UF1" i="72"/>
  <c r="UM1" i="72" s="1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 s="1"/>
  <c r="ZK1" i="72"/>
  <c r="AAU1" i="72"/>
  <c r="ACS1" i="72" s="1"/>
  <c r="ABB1" i="72"/>
  <c r="ABI1" i="72"/>
  <c r="ABW1" i="72"/>
  <c r="AHQ1" i="72"/>
  <c r="AJ2" i="72"/>
  <c r="HR2" i="74" l="1"/>
  <c r="EY2" i="74"/>
  <c r="ER2" i="74"/>
  <c r="KL2" i="74"/>
  <c r="HY2" i="74"/>
  <c r="AGN1" i="72"/>
  <c r="AEX1" i="72"/>
  <c r="AEQ1" i="72"/>
  <c r="ADO1" i="72"/>
  <c r="IF1" i="72"/>
  <c r="HD1" i="72"/>
  <c r="HK1" i="72" s="1"/>
  <c r="HR1" i="72" s="1"/>
  <c r="HY1" i="72" s="1"/>
  <c r="AAG2" i="72"/>
  <c r="ACL2" i="72" s="1"/>
  <c r="KR2" i="72"/>
  <c r="ACD2" i="72" s="1"/>
  <c r="JV2" i="72"/>
  <c r="FZ2" i="72"/>
  <c r="FK2" i="72"/>
  <c r="CA2" i="72"/>
  <c r="AGU2" i="72"/>
  <c r="AAU2" i="72"/>
  <c r="ACS2" i="72" s="1"/>
  <c r="YP2" i="72"/>
  <c r="XE2" i="72"/>
  <c r="RF2" i="72"/>
  <c r="QD2" i="72"/>
  <c r="MO2" i="72"/>
  <c r="IM2" i="72"/>
  <c r="VA2" i="72" s="1"/>
  <c r="AGG1" i="72"/>
  <c r="AFE1" i="72"/>
  <c r="KB1" i="72"/>
  <c r="KI1" i="72" s="1"/>
  <c r="KQ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L1" i="72" s="1"/>
  <c r="OS1" i="72" s="1"/>
  <c r="OZ1" i="72" s="1"/>
  <c r="PG1" i="72" s="1"/>
  <c r="PN1" i="72" s="1"/>
  <c r="PV1" i="72" s="1"/>
  <c r="QC1" i="72" s="1"/>
  <c r="QJ1" i="72" s="1"/>
  <c r="QQ1" i="72" s="1"/>
  <c r="QX1" i="72" s="1"/>
  <c r="RE1" i="72" s="1"/>
  <c r="RM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Z1" i="72" s="1"/>
  <c r="YG1" i="72" s="1"/>
  <c r="YO1" i="72" s="1"/>
  <c r="YV1" i="72" s="1"/>
  <c r="ZC1" i="72" s="1"/>
  <c r="ZJ1" i="72" s="1"/>
  <c r="ZQ1" i="72" s="1"/>
  <c r="ZY1" i="72" s="1"/>
  <c r="AAF1" i="72" s="1"/>
  <c r="AAM1" i="72" s="1"/>
  <c r="AAT1" i="72" s="1"/>
  <c r="ABA1" i="72" s="1"/>
  <c r="ABH1" i="72" s="1"/>
  <c r="ABO1" i="72" s="1"/>
  <c r="ABV1" i="72" s="1"/>
  <c r="JN1" i="72"/>
  <c r="JU1" i="72" s="1"/>
  <c r="MW2" i="74" l="1"/>
  <c r="MB2" i="74"/>
  <c r="LG2" i="74"/>
  <c r="KZ2" i="74"/>
  <c r="KS2" i="74"/>
  <c r="JV2" i="74"/>
  <c r="ND2" i="74" s="1"/>
  <c r="NK2" i="74" s="1"/>
  <c r="NR2" i="74" s="1"/>
  <c r="IF2" i="74"/>
  <c r="ACK1" i="72"/>
  <c r="ACR1" i="72" s="1"/>
  <c r="ACY1" i="72" s="1"/>
  <c r="ADG1" i="72" s="1"/>
  <c r="ADN1" i="72" s="1"/>
  <c r="ADU1" i="72" s="1"/>
  <c r="AEB1" i="72" s="1"/>
  <c r="AEI1" i="72" s="1"/>
  <c r="AEP1" i="72" s="1"/>
  <c r="AEW1" i="72" s="1"/>
  <c r="AFD1" i="72" s="1"/>
  <c r="AFK1" i="72" s="1"/>
  <c r="AFR1" i="72" s="1"/>
  <c r="AFY1" i="72" s="1"/>
  <c r="AGF1" i="72" s="1"/>
  <c r="AGM1" i="72" s="1"/>
  <c r="AGT1" i="72" s="1"/>
  <c r="AHB1" i="72" s="1"/>
  <c r="AHI1" i="72" s="1"/>
  <c r="AHP1" i="72" s="1"/>
  <c r="AHX1" i="72" s="1"/>
  <c r="AIE1" i="72" s="1"/>
  <c r="AIL1" i="72" s="1"/>
  <c r="AIS1" i="72" s="1"/>
  <c r="AIZ1" i="72" s="1"/>
  <c r="AJG1" i="72" s="1"/>
  <c r="AJN1" i="72" s="1"/>
  <c r="AJU1" i="72" s="1"/>
  <c r="AKC1" i="72" s="1"/>
  <c r="AKJ1" i="72" s="1"/>
  <c r="AKR1" i="72" s="1"/>
  <c r="AKY1" i="72" s="1"/>
  <c r="ALF1" i="72" s="1"/>
  <c r="ALM1" i="72" s="1"/>
  <c r="ALT1" i="72" s="1"/>
  <c r="AMA1" i="72" s="1"/>
  <c r="AMH1" i="72" s="1"/>
  <c r="AMO1" i="72" s="1"/>
  <c r="AMV1" i="72" s="1"/>
  <c r="ANC1" i="72" s="1"/>
  <c r="ANJ1" i="72" s="1"/>
  <c r="ANR1" i="72" s="1"/>
  <c r="ANZ1" i="72" s="1"/>
  <c r="AOG1" i="72" s="1"/>
  <c r="AON1" i="72" s="1"/>
  <c r="AOU1" i="72" s="1"/>
  <c r="APB1" i="72" s="1"/>
  <c r="API1" i="72" s="1"/>
  <c r="APP1" i="72" s="1"/>
  <c r="APW1" i="72" s="1"/>
  <c r="AQD1" i="72" s="1"/>
  <c r="AQK1" i="72" s="1"/>
  <c r="AQR1" i="72" s="1"/>
  <c r="AQY1" i="72" s="1"/>
  <c r="ARF1" i="72" s="1"/>
  <c r="ARM1" i="72" s="1"/>
  <c r="ART1" i="72" s="1"/>
  <c r="ASA1" i="72" s="1"/>
  <c r="ASH1" i="72" s="1"/>
  <c r="ASO1" i="72" s="1"/>
  <c r="ASW1" i="72" s="1"/>
  <c r="ATD1" i="72" s="1"/>
  <c r="ATK1" i="72" s="1"/>
  <c r="ATS1" i="72" s="1"/>
  <c r="AUA1" i="72" s="1"/>
  <c r="AUH1" i="72" s="1"/>
  <c r="AUO1" i="72" s="1"/>
  <c r="AUV1" i="72" s="1"/>
  <c r="ACC1" i="72"/>
  <c r="AFS1" i="72"/>
  <c r="AFL1" i="72"/>
  <c r="AFZ1" i="72" s="1"/>
  <c r="AGN2" i="72"/>
  <c r="AEX2" i="72"/>
  <c r="AEQ2" i="72"/>
  <c r="ADO2" i="72"/>
  <c r="AIF2" i="72"/>
  <c r="AHC2" i="72"/>
  <c r="AAN2" i="72"/>
  <c r="KC2" i="72"/>
  <c r="FS2" i="72"/>
  <c r="CO2" i="72"/>
  <c r="CH2" i="72"/>
  <c r="KJ2" i="72" s="1"/>
  <c r="AHJ2" i="72"/>
  <c r="AIM2" i="72" s="1"/>
  <c r="ABI2" i="72"/>
  <c r="ABB2" i="72"/>
  <c r="YW2" i="72"/>
  <c r="XS2" i="72"/>
  <c r="XL2" i="72"/>
  <c r="RN2" i="72"/>
  <c r="QR2" i="72"/>
  <c r="QY2" i="72" s="1"/>
  <c r="QK2" i="72"/>
  <c r="MV2" i="72"/>
  <c r="JA2" i="72"/>
  <c r="JH2" i="72" s="1"/>
  <c r="JO2" i="72" s="1"/>
  <c r="IT2" i="72"/>
  <c r="VH2" i="72" s="1"/>
  <c r="AHY2" i="72"/>
  <c r="AHQ2" i="72"/>
  <c r="ABW2" i="72"/>
  <c r="ZD2" i="72"/>
  <c r="WJ2" i="72"/>
  <c r="VO2" i="72"/>
  <c r="UF2" i="72"/>
  <c r="UM2" i="72" s="1"/>
  <c r="TK2" i="72"/>
  <c r="TR2" i="72" s="1"/>
  <c r="SB2" i="72"/>
  <c r="SI2" i="72" s="1"/>
  <c r="ADV2" i="72"/>
  <c r="ACZ2" i="72"/>
  <c r="AEJ2" i="72"/>
  <c r="AEC2" i="72"/>
  <c r="ADH2" i="72"/>
  <c r="MI2" i="74" l="1"/>
  <c r="LN2" i="74"/>
  <c r="JO2" i="74"/>
  <c r="IM2" i="74"/>
  <c r="OF2" i="74"/>
  <c r="NY2" i="74"/>
  <c r="OM2" i="74" s="1"/>
  <c r="AGG2" i="72"/>
  <c r="AFE2" i="72"/>
  <c r="DE2" i="72"/>
  <c r="CW2" i="72"/>
  <c r="ABP2" i="72"/>
  <c r="YH2" i="72"/>
  <c r="YA2" i="72"/>
  <c r="RU2" i="72"/>
  <c r="NJ2" i="72"/>
  <c r="NC2" i="72"/>
  <c r="AJO2" i="72"/>
  <c r="AIT2" i="72"/>
  <c r="AVJ1" i="72"/>
  <c r="AVQ1" i="72" s="1"/>
  <c r="AVX1" i="72" s="1"/>
  <c r="AWE1" i="72" s="1"/>
  <c r="AWM1" i="72" s="1"/>
  <c r="AWU1" i="72" s="1"/>
  <c r="AXB1" i="72" s="1"/>
  <c r="AXI1" i="72" s="1"/>
  <c r="AXP1" i="72" s="1"/>
  <c r="AXW1" i="72" s="1"/>
  <c r="AVC1" i="72"/>
  <c r="PO2" i="74" l="1"/>
  <c r="PH2" i="74"/>
  <c r="PV2" i="74" s="1"/>
  <c r="PA2" i="74"/>
  <c r="OT2" i="74"/>
  <c r="MP2" i="74"/>
  <c r="LU2" i="74"/>
  <c r="IT2" i="74"/>
  <c r="AYK1" i="72"/>
  <c r="AYR1" i="72" s="1"/>
  <c r="AYY1" i="72" s="1"/>
  <c r="AZF1" i="72" s="1"/>
  <c r="AZM1" i="72" s="1"/>
  <c r="AZT1" i="72" s="1"/>
  <c r="BAA1" i="72" s="1"/>
  <c r="BAH1" i="72" s="1"/>
  <c r="BAO1" i="72" s="1"/>
  <c r="BAV1" i="72" s="1"/>
  <c r="BBC1" i="72" s="1"/>
  <c r="BBK1" i="72" s="1"/>
  <c r="BBR1" i="72" s="1"/>
  <c r="BBY1" i="72" s="1"/>
  <c r="BCF1" i="72" s="1"/>
  <c r="BCM1" i="72" s="1"/>
  <c r="BCT1" i="72" s="1"/>
  <c r="AYD1" i="72"/>
  <c r="AWP2" i="72"/>
  <c r="AMP2" i="72"/>
  <c r="AJV2" i="72"/>
  <c r="AJA2" i="72"/>
  <c r="APC2" i="72"/>
  <c r="ANS2" i="72"/>
  <c r="ALN2" i="72"/>
  <c r="APX2" i="72" s="1"/>
  <c r="KY2" i="72"/>
  <c r="EG2" i="72"/>
  <c r="DZ2" i="72"/>
  <c r="DS2" i="72"/>
  <c r="DL2" i="72"/>
  <c r="AFS2" i="72"/>
  <c r="AFL2" i="72"/>
  <c r="AFZ2" i="72" s="1"/>
  <c r="JH2" i="74" l="1"/>
  <c r="JA2" i="74"/>
  <c r="QJ2" i="74"/>
  <c r="QC2" i="74"/>
  <c r="PA2" i="72"/>
  <c r="NX2" i="72"/>
  <c r="NQ2" i="72"/>
  <c r="LF2" i="72"/>
  <c r="GH2" i="72"/>
  <c r="EN2" i="72"/>
  <c r="AXD2" i="72"/>
  <c r="AWW2" i="72"/>
  <c r="AOO2" i="72"/>
  <c r="AND2" i="72"/>
  <c r="AMW2" i="72"/>
  <c r="AKZ2" i="72"/>
  <c r="AKS2" i="72"/>
  <c r="AMI2" i="72" s="1"/>
  <c r="AKD2" i="72"/>
  <c r="AMB2" i="72" s="1"/>
  <c r="AJH2" i="72"/>
  <c r="ARU2" i="72"/>
  <c r="AOV2" i="72"/>
  <c r="ATE2" i="72" s="1"/>
  <c r="AOH2" i="72"/>
  <c r="AOA2" i="72"/>
  <c r="ALU2" i="72"/>
  <c r="AXR2" i="72"/>
  <c r="ASI2" i="72"/>
  <c r="BDH1" i="72"/>
  <c r="BDP1" i="72" s="1"/>
  <c r="BDX1" i="72" s="1"/>
  <c r="BEE1" i="72" s="1"/>
  <c r="BEL1" i="72" s="1"/>
  <c r="BES1" i="72" s="1"/>
  <c r="BEZ1" i="72" s="1"/>
  <c r="BFG1" i="72" s="1"/>
  <c r="BFN1" i="72" s="1"/>
  <c r="BFU1" i="72" s="1"/>
  <c r="BGB1" i="72" s="1"/>
  <c r="BGI1" i="72" s="1"/>
  <c r="BGP1" i="72" s="1"/>
  <c r="BGW1" i="72" s="1"/>
  <c r="BHE1" i="72" s="1"/>
  <c r="BHL1" i="72" s="1"/>
  <c r="BHT1" i="72" s="1"/>
  <c r="BIB1" i="72" s="1"/>
  <c r="BII1" i="72" s="1"/>
  <c r="BIP1" i="72" s="1"/>
  <c r="BIW1" i="72" s="1"/>
  <c r="BJE1" i="72" s="1"/>
  <c r="BJL1" i="72" s="1"/>
  <c r="BJS1" i="72" s="1"/>
  <c r="BKA1" i="72" s="1"/>
  <c r="BDA1" i="72"/>
  <c r="RE2" i="74" l="1"/>
  <c r="RL2" i="74" s="1"/>
  <c r="QQ2" i="74"/>
  <c r="QX2" i="74" s="1"/>
  <c r="BKO1" i="72"/>
  <c r="BLC1" i="72" s="1"/>
  <c r="BLJ1" i="72" s="1"/>
  <c r="BLQ1" i="72" s="1"/>
  <c r="BLX1" i="72" s="1"/>
  <c r="BME1" i="72" s="1"/>
  <c r="BML1" i="72" s="1"/>
  <c r="BMS1" i="72" s="1"/>
  <c r="BMZ1" i="72" s="1"/>
  <c r="BNG1" i="72" s="1"/>
  <c r="BNO1" i="72" s="1"/>
  <c r="BNV1" i="72" s="1"/>
  <c r="BOC1" i="72" s="1"/>
  <c r="BOJ1" i="72" s="1"/>
  <c r="BOQ1" i="72" s="1"/>
  <c r="BOX1" i="72" s="1"/>
  <c r="BPE1" i="72" s="1"/>
  <c r="BPL1" i="72" s="1"/>
  <c r="BPS1" i="72" s="1"/>
  <c r="BQA1" i="72" s="1"/>
  <c r="BQH1" i="72" s="1"/>
  <c r="BQO1" i="72" s="1"/>
  <c r="BQV1" i="72" s="1"/>
  <c r="BRC1" i="72" s="1"/>
  <c r="BRK1" i="72" s="1"/>
  <c r="BRR1" i="72" s="1"/>
  <c r="BRY1" i="72" s="1"/>
  <c r="BSF1" i="72" s="1"/>
  <c r="BSM1" i="72" s="1"/>
  <c r="BST1" i="72" s="1"/>
  <c r="BTA1" i="72" s="1"/>
  <c r="BTH1" i="72" s="1"/>
  <c r="BTO1" i="72" s="1"/>
  <c r="BTV1" i="72" s="1"/>
  <c r="BKH1" i="72"/>
  <c r="BKV1" i="72" s="1"/>
  <c r="AYM2" i="72"/>
  <c r="AUP2" i="72"/>
  <c r="AZH2" i="72" s="1"/>
  <c r="AUB2" i="72"/>
  <c r="ARG2" i="72"/>
  <c r="AQL2" i="72"/>
  <c r="AQE2" i="72"/>
  <c r="AZA2" i="72"/>
  <c r="AVY2" i="72"/>
  <c r="AVR2" i="72"/>
  <c r="AXK2" i="72"/>
  <c r="ANK2" i="72"/>
  <c r="ALG2" i="72"/>
  <c r="APQ2" i="72" s="1"/>
  <c r="AKK2" i="72"/>
  <c r="ARN2" i="72"/>
  <c r="AQZ2" i="72"/>
  <c r="AQS2" i="72"/>
  <c r="ASB2" i="72"/>
  <c r="APJ2" i="72"/>
  <c r="ATL2" i="72" s="1"/>
  <c r="AYF2" i="72"/>
  <c r="AXY2" i="72"/>
  <c r="ASX2" i="72"/>
  <c r="ASP2" i="72"/>
  <c r="PO2" i="72"/>
  <c r="PW2" i="72" s="1"/>
  <c r="PH2" i="72"/>
  <c r="OE2" i="72"/>
  <c r="LT2" i="72"/>
  <c r="LM2" i="72"/>
  <c r="GO2" i="72"/>
  <c r="EU2" i="72"/>
  <c r="ZR2" i="72"/>
  <c r="ZZ2" i="72" s="1"/>
  <c r="ZK2" i="72"/>
  <c r="WX2" i="72"/>
  <c r="WQ2" i="72"/>
  <c r="VV2" i="72"/>
  <c r="UT2" i="72"/>
  <c r="TY2" i="72"/>
  <c r="SP2" i="72"/>
  <c r="OM2" i="72" l="1"/>
  <c r="OT2" i="72" s="1"/>
  <c r="MH2" i="72"/>
  <c r="MA2" i="72"/>
  <c r="WC2" i="72"/>
  <c r="SW2" i="72"/>
  <c r="TD2" i="72" s="1"/>
  <c r="GW2" i="72"/>
  <c r="AVD2" i="72"/>
  <c r="AZO2" i="72" s="1"/>
  <c r="AUW2" i="72"/>
  <c r="AUI2" i="72"/>
  <c r="AYT2" i="72"/>
  <c r="AVK2" i="72"/>
  <c r="AZV2" i="72" s="1"/>
  <c r="AWF2" i="72"/>
  <c r="ATT2" i="72"/>
  <c r="BDK2" i="72"/>
  <c r="BFW2" i="72" s="1"/>
  <c r="BGD2" i="72" s="1"/>
  <c r="BGK2" i="72" s="1"/>
  <c r="BAC2" i="72"/>
  <c r="BFI2" i="72" l="1"/>
  <c r="BDS2" i="72"/>
  <c r="BDZ2" i="72" s="1"/>
  <c r="BAQ2" i="72"/>
  <c r="BAJ2" i="72"/>
  <c r="BIZ2" i="72"/>
  <c r="BJV2" i="72" s="1"/>
  <c r="BIK2" i="72"/>
  <c r="BHG2" i="72"/>
  <c r="BID2" i="72" s="1"/>
  <c r="BGZ2" i="72"/>
  <c r="BHW2" i="72" s="1"/>
  <c r="BGR2" i="72"/>
  <c r="IF2" i="72"/>
  <c r="HD2" i="72"/>
  <c r="HK2" i="72" s="1"/>
  <c r="HR2" i="72" s="1"/>
  <c r="HY2" i="72" s="1"/>
  <c r="BJN2" i="72" l="1"/>
  <c r="BJG2" i="72"/>
  <c r="BIR2" i="72"/>
  <c r="BHO2" i="72"/>
  <c r="BKJ2" i="72"/>
  <c r="BKC2" i="72"/>
  <c r="BKQ2" i="72" s="1"/>
  <c r="BFP2" i="72"/>
  <c r="BBF2" i="72"/>
  <c r="BBT2" i="72" s="1"/>
  <c r="BAX2" i="72"/>
  <c r="BEG2" i="72"/>
  <c r="BCA2" i="72"/>
  <c r="BBM2" i="72"/>
  <c r="BEU2" i="72" l="1"/>
  <c r="BEN2" i="72"/>
  <c r="BCH2" i="72"/>
  <c r="BFB2" i="72"/>
  <c r="BCO2" i="72"/>
  <c r="BMG2" i="72"/>
  <c r="BMN2" i="72" s="1"/>
  <c r="BLL2" i="72"/>
  <c r="BLZ2" i="72" s="1"/>
  <c r="BKX2" i="72"/>
  <c r="BLS2" i="72" l="1"/>
  <c r="BLE2" i="72"/>
  <c r="BOZ2" i="72"/>
  <c r="BPG2" i="72" s="1"/>
  <c r="BNQ2" i="72"/>
  <c r="BOL2" i="72" s="1"/>
  <c r="BOS2" i="72" s="1"/>
  <c r="BMU2" i="72"/>
  <c r="BDC2" i="72"/>
  <c r="BCV2" i="72"/>
  <c r="BOE2" i="72" l="1"/>
  <c r="BNX2" i="72"/>
  <c r="BNB2" i="72"/>
  <c r="BNJ2" i="72" s="1"/>
  <c r="BQC2" i="72"/>
  <c r="BQJ2" i="72" s="1"/>
  <c r="BQQ2" i="72" s="1"/>
  <c r="BQX2" i="72" s="1"/>
  <c r="BRF2" i="72" s="1"/>
  <c r="BRM2" i="72" s="1"/>
  <c r="BRT2" i="72" s="1"/>
  <c r="BSA2" i="72" s="1"/>
  <c r="BSH2" i="72" s="1"/>
  <c r="BSO2" i="72" s="1"/>
  <c r="BSV2" i="72" s="1"/>
  <c r="BTC2" i="72" s="1"/>
  <c r="BTJ2" i="72" s="1"/>
  <c r="BTQ2" i="72" s="1"/>
  <c r="BPT2" i="72"/>
  <c r="BPN2" i="72"/>
  <c r="C28" i="84" l="1"/>
  <c r="C29" i="84" s="1"/>
  <c r="C33" i="84" s="1"/>
  <c r="C35" i="84" s="1"/>
  <c r="C37" i="84" s="1"/>
  <c r="C8" i="84" l="1"/>
  <c r="C12" i="84" s="1"/>
  <c r="C15" i="84" s="1"/>
  <c r="H319" i="38" l="1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DZ14" i="4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AZG8" i="4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RB8" i="4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RB46" i="4" s="1"/>
  <c r="RB47" i="4" s="1"/>
  <c r="RB48" i="4" s="1"/>
  <c r="RB49" i="4" s="1"/>
  <c r="RB50" i="4" s="1"/>
  <c r="RB51" i="4" s="1"/>
  <c r="RB52" i="4" s="1"/>
  <c r="RB53" i="4" s="1"/>
  <c r="RB54" i="4" s="1"/>
  <c r="RB55" i="4" s="1"/>
  <c r="RB56" i="4" s="1"/>
  <c r="RB57" i="4" s="1"/>
  <c r="RB58" i="4" s="1"/>
  <c r="RB59" i="4" s="1"/>
  <c r="RB60" i="4" s="1"/>
  <c r="RB61" i="4" s="1"/>
  <c r="RB62" i="4" s="1"/>
  <c r="RB63" i="4" s="1"/>
  <c r="RB64" i="4" s="1"/>
  <c r="RB65" i="4" s="1"/>
  <c r="RB66" i="4" s="1"/>
  <c r="RB67" i="4" s="1"/>
  <c r="RB68" i="4" s="1"/>
  <c r="RB69" i="4" s="1"/>
  <c r="RB70" i="4" s="1"/>
  <c r="RB7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CT8" i="4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U7" i="4"/>
  <c r="AZU8" i="4" s="1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M45" i="4" s="1"/>
  <c r="AVM46" i="4" s="1"/>
  <c r="AVM47" i="4" s="1"/>
  <c r="AVM48" i="4" s="1"/>
  <c r="AVM49" i="4" s="1"/>
  <c r="AVM50" i="4" s="1"/>
  <c r="AVM51" i="4" s="1"/>
  <c r="AVM52" i="4" s="1"/>
  <c r="AVM53" i="4" s="1"/>
  <c r="AVM54" i="4" s="1"/>
  <c r="AVM55" i="4" s="1"/>
  <c r="AVM56" i="4" s="1"/>
  <c r="AVM57" i="4" s="1"/>
  <c r="AVM58" i="4" s="1"/>
  <c r="AVM59" i="4" s="1"/>
  <c r="AVM60" i="4" s="1"/>
  <c r="AVM61" i="4" s="1"/>
  <c r="AVM62" i="4" s="1"/>
  <c r="AVM63" i="4" s="1"/>
  <c r="AVM64" i="4" s="1"/>
  <c r="AVM65" i="4" s="1"/>
  <c r="AVM66" i="4" s="1"/>
  <c r="AVM67" i="4" s="1"/>
  <c r="AVM68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UD45" i="4" s="1"/>
  <c r="AUD46" i="4" s="1"/>
  <c r="AUD47" i="4" s="1"/>
  <c r="AUD48" i="4" s="1"/>
  <c r="AUD49" i="4" s="1"/>
  <c r="AUD50" i="4" s="1"/>
  <c r="AUD51" i="4" s="1"/>
  <c r="AUD52" i="4" s="1"/>
  <c r="AUD53" i="4" s="1"/>
  <c r="AUD54" i="4" s="1"/>
  <c r="AUD55" i="4" s="1"/>
  <c r="AUD56" i="4" s="1"/>
  <c r="AUD57" i="4" s="1"/>
  <c r="AUD58" i="4" s="1"/>
  <c r="AUD59" i="4" s="1"/>
  <c r="AUD60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V44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K45" i="4" s="1"/>
  <c r="ANK46" i="4" s="1"/>
  <c r="ANK47" i="4" s="1"/>
  <c r="ANK48" i="4" s="1"/>
  <c r="ANK49" i="4" s="1"/>
  <c r="ANK50" i="4" s="1"/>
  <c r="ANK51" i="4" s="1"/>
  <c r="ANK52" i="4" s="1"/>
  <c r="ANK53" i="4" s="1"/>
  <c r="ANK54" i="4" s="1"/>
  <c r="ANK55" i="4" s="1"/>
  <c r="ANK56" i="4" s="1"/>
  <c r="ANK57" i="4" s="1"/>
  <c r="ANK58" i="4" s="1"/>
  <c r="ANK59" i="4" s="1"/>
  <c r="ANK60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JC45" i="4" s="1"/>
  <c r="AJC46" i="4" s="1"/>
  <c r="AJC47" i="4" s="1"/>
  <c r="AJC48" i="4" s="1"/>
  <c r="AJC49" i="4" s="1"/>
  <c r="AJC50" i="4" s="1"/>
  <c r="AJC51" i="4" s="1"/>
  <c r="AJC52" i="4" s="1"/>
  <c r="AJC53" i="4" s="1"/>
  <c r="AJC54" i="4" s="1"/>
  <c r="AJC55" i="4" s="1"/>
  <c r="AJC56" i="4" s="1"/>
  <c r="AJC57" i="4" s="1"/>
  <c r="AJC58" i="4" s="1"/>
  <c r="AJC59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H44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EG12" i="4" s="1"/>
  <c r="AEG13" i="4" s="1"/>
  <c r="AEG14" i="4" s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EG44" i="4" s="1"/>
  <c r="ADZ7" i="4"/>
  <c r="ADZ8" i="4" s="1"/>
  <c r="ADZ9" i="4" s="1"/>
  <c r="ADZ10" i="4" s="1"/>
  <c r="ADZ11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TF44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W7" i="4"/>
  <c r="RW8" i="4" s="1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W40" i="4" s="1"/>
  <c r="RW41" i="4" s="1"/>
  <c r="RW42" i="4" s="1"/>
  <c r="RW43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N45" i="4" s="1"/>
  <c r="QN46" i="4" s="1"/>
  <c r="QN47" i="4" s="1"/>
  <c r="QN48" i="4" s="1"/>
  <c r="QN49" i="4" s="1"/>
  <c r="QN50" i="4" s="1"/>
  <c r="QN51" i="4" s="1"/>
  <c r="QN52" i="4" s="1"/>
  <c r="QN53" i="4" s="1"/>
  <c r="QN54" i="4" s="1"/>
  <c r="QN55" i="4" s="1"/>
  <c r="QN56" i="4" s="1"/>
  <c r="QN57" i="4" s="1"/>
  <c r="QN58" i="4" s="1"/>
  <c r="QN59" i="4" s="1"/>
  <c r="QN60" i="4" s="1"/>
  <c r="QN61" i="4" s="1"/>
  <c r="QN62" i="4" s="1"/>
  <c r="QN63" i="4" s="1"/>
  <c r="QN64" i="4" s="1"/>
  <c r="QN65" i="4" s="1"/>
  <c r="QN66" i="4" s="1"/>
  <c r="QN67" i="4" s="1"/>
  <c r="QN68" i="4" s="1"/>
  <c r="QN69" i="4" s="1"/>
  <c r="QN70" i="4" s="1"/>
  <c r="QN71" i="4" s="1"/>
  <c r="QN72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FT7" i="4"/>
  <c r="FT8" i="4" s="1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FT43" i="4" s="1"/>
  <c r="FT44" i="4" s="1"/>
  <c r="FT45" i="4" s="1"/>
  <c r="FT46" i="4" s="1"/>
  <c r="FT47" i="4" s="1"/>
  <c r="FT48" i="4" s="1"/>
  <c r="FT49" i="4" s="1"/>
  <c r="FT50" i="4" s="1"/>
  <c r="FT51" i="4" s="1"/>
  <c r="FT52" i="4" s="1"/>
  <c r="FT53" i="4" s="1"/>
  <c r="FT54" i="4" s="1"/>
  <c r="FT55" i="4" s="1"/>
  <c r="FT56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DI7" i="4"/>
  <c r="DI8" i="4" s="1"/>
  <c r="DI9" i="4" s="1"/>
  <c r="DI10" i="4" s="1"/>
  <c r="DI11" i="4" s="1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DI36" i="4" s="1"/>
  <c r="DI37" i="4" s="1"/>
  <c r="DI38" i="4" s="1"/>
  <c r="DI39" i="4" s="1"/>
  <c r="DI40" i="4" s="1"/>
  <c r="DI41" i="4" s="1"/>
  <c r="DI42" i="4" s="1"/>
  <c r="DI43" i="4" s="1"/>
  <c r="DI44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BY7" i="4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AUN3" i="4"/>
  <c r="AVH3" i="4" s="1"/>
  <c r="LN3" i="4"/>
  <c r="AML3" i="4" s="1"/>
  <c r="FW3" i="4"/>
  <c r="TI3" i="4" s="1"/>
  <c r="XH2" i="4"/>
  <c r="XO2" i="4" s="1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KQ2" i="4"/>
  <c r="KX2" i="4" s="1"/>
  <c r="LE2" i="4" s="1"/>
  <c r="LL2" i="4" s="1"/>
  <c r="LS2" i="4" s="1"/>
  <c r="LZ2" i="4" s="1"/>
  <c r="MG2" i="4" s="1"/>
  <c r="MN2" i="4" s="1"/>
  <c r="MU2" i="4" s="1"/>
  <c r="NB2" i="4" s="1"/>
  <c r="NI2" i="4" s="1"/>
  <c r="N2" i="4"/>
  <c r="U2" i="4" s="1"/>
  <c r="AB2" i="4" s="1"/>
  <c r="AI2" i="4" s="1"/>
  <c r="AP2" i="4" s="1"/>
  <c r="AW2" i="4" s="1"/>
  <c r="BD2" i="4" s="1"/>
  <c r="BK2" i="4" s="1"/>
  <c r="BR2" i="4" s="1"/>
  <c r="BZ2" i="4" s="1"/>
  <c r="CG2" i="4" s="1"/>
  <c r="CN2" i="4" s="1"/>
  <c r="CU2" i="4" s="1"/>
  <c r="DJ2" i="4" s="1"/>
  <c r="DQ2" i="4" s="1"/>
  <c r="DX2" i="4" s="1"/>
  <c r="EE2" i="4" s="1"/>
  <c r="EL2" i="4" s="1"/>
  <c r="ES2" i="4" s="1"/>
  <c r="EZ2" i="4" s="1"/>
  <c r="FG2" i="4" s="1"/>
  <c r="FU2" i="4" l="1"/>
  <c r="GB2" i="4" s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FN2" i="4"/>
  <c r="NW2" i="4"/>
  <c r="OD2" i="4" s="1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NP2" i="4"/>
  <c r="ANL2" i="4"/>
  <c r="ANE2" i="4"/>
  <c r="ANS2" i="4" s="1"/>
  <c r="ANZ2" i="4" s="1"/>
  <c r="AOG2" i="4" s="1"/>
  <c r="AON2" i="4" s="1"/>
  <c r="AOU2" i="4" s="1"/>
  <c r="APB2" i="4" s="1"/>
  <c r="AHP3" i="4"/>
  <c r="AGG3" i="4"/>
  <c r="SU3" i="4"/>
  <c r="BAE3" i="4" s="1"/>
  <c r="SG3" i="4"/>
  <c r="RZ3" i="4"/>
  <c r="QJ3" i="4"/>
  <c r="ADZ44" i="4"/>
  <c r="D55" i="4" s="1"/>
  <c r="LU3" i="4"/>
  <c r="ADO3" i="4"/>
  <c r="G325" i="38"/>
  <c r="E325" i="38"/>
  <c r="E337" i="38" s="1"/>
  <c r="H324" i="38"/>
  <c r="H323" i="38"/>
  <c r="H322" i="38"/>
  <c r="H321" i="38"/>
  <c r="H275" i="38"/>
  <c r="H274" i="38"/>
  <c r="H205" i="38"/>
  <c r="H136" i="38"/>
  <c r="A70" i="38"/>
  <c r="A139" i="38" s="1"/>
  <c r="A208" i="38" s="1"/>
  <c r="A277" i="38" s="1"/>
  <c r="H67" i="38"/>
  <c r="ZU3" i="4" l="1"/>
  <c r="QX3" i="4"/>
  <c r="AZJ3" i="4"/>
  <c r="AYO3" i="4"/>
  <c r="AYH3" i="4"/>
  <c r="AYA3" i="4"/>
  <c r="AXT3" i="4"/>
  <c r="AXM3" i="4"/>
  <c r="AZQ3" i="4"/>
  <c r="AYV3" i="4"/>
  <c r="APP2" i="4"/>
  <c r="APW2" i="4" s="1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PI2" i="4"/>
  <c r="JH2" i="4"/>
  <c r="JO2" i="4" s="1"/>
  <c r="JV2" i="4" s="1"/>
  <c r="KC2" i="4" s="1"/>
  <c r="KJ2" i="4" s="1"/>
  <c r="JA2" i="4"/>
  <c r="ATC2" i="4" l="1"/>
  <c r="ATJ2" i="4" s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ASV2" i="4"/>
  <c r="RE3" i="4"/>
  <c r="RL3" i="4" s="1"/>
  <c r="FP3" i="4"/>
  <c r="PH3" i="4"/>
  <c r="OM3" i="4"/>
  <c r="AUG3" i="4" l="1"/>
  <c r="TB3" i="4"/>
  <c r="BAL3" i="4" l="1"/>
  <c r="ABK3" i="4"/>
  <c r="BF3" i="4" l="1"/>
  <c r="AY3" i="4"/>
  <c r="AK3" i="4"/>
  <c r="DL3" i="4" l="1"/>
  <c r="BM3" i="4"/>
  <c r="JJ3" i="4" l="1"/>
  <c r="BU3" i="4"/>
  <c r="ANN3" i="4" l="1"/>
  <c r="JQ3" i="4"/>
  <c r="FB3" i="4"/>
  <c r="ATZ3" i="4" s="1"/>
  <c r="APR3" i="4" s="1"/>
  <c r="AID3" i="4" s="1"/>
  <c r="CB3" i="4" s="1"/>
  <c r="MB3" i="4" l="1"/>
  <c r="KL3" i="4"/>
  <c r="JX3" i="4"/>
  <c r="KE3" i="4" s="1"/>
  <c r="FI3" i="4"/>
  <c r="AVP3" i="4" l="1"/>
  <c r="ABY3" i="4" s="1"/>
  <c r="HF3" i="4"/>
  <c r="GD3" i="4"/>
  <c r="TP3" i="4" s="1"/>
  <c r="ASJ3" i="4" l="1"/>
  <c r="AOP3" i="4"/>
  <c r="ADA3" i="4" l="1"/>
  <c r="APY3" i="4" s="1"/>
  <c r="ADV3" i="4" s="1"/>
  <c r="ABD3" i="4"/>
  <c r="ATE3" i="4"/>
  <c r="AME3" i="4" s="1"/>
  <c r="AHI3" i="4" s="1"/>
  <c r="EU3" i="4"/>
  <c r="ALQ3" i="4" s="1"/>
  <c r="AD3" i="4" l="1"/>
  <c r="W3" i="4"/>
  <c r="ARO3" i="4"/>
  <c r="ARH3" i="4"/>
  <c r="ARA3" i="4"/>
  <c r="ABR3" i="4"/>
  <c r="ASC3" i="4" s="1"/>
  <c r="EN3" i="4" s="1"/>
  <c r="ALJ3" i="4" l="1"/>
  <c r="AKH3" i="4"/>
  <c r="DS3" i="4" s="1"/>
  <c r="AKO3" i="4" s="1"/>
  <c r="AFL3" i="4" l="1"/>
  <c r="EG3" i="4"/>
  <c r="ALC3" i="4" s="1"/>
  <c r="DZ3" i="4"/>
  <c r="AKV3" i="4" s="1"/>
  <c r="AFS3" i="4" s="1"/>
  <c r="AIK3" i="4" l="1"/>
  <c r="YL3" i="4"/>
  <c r="AIY3" i="4" s="1"/>
  <c r="AFE3" i="4" s="1"/>
  <c r="YE3" i="4"/>
  <c r="AEQ3" i="4" l="1"/>
  <c r="CP3" i="4"/>
  <c r="CI3" i="4"/>
  <c r="MI3" i="4" l="1"/>
  <c r="KS3" i="4"/>
  <c r="ARV3" i="4"/>
  <c r="XQ3" i="4"/>
  <c r="AIR3" i="4" s="1"/>
  <c r="AEX3" i="4" l="1"/>
  <c r="XX3" i="4" s="1"/>
  <c r="YZ3" i="4"/>
  <c r="NR3" i="4" s="1"/>
  <c r="AVW3" i="4"/>
  <c r="HM3" i="4"/>
  <c r="GR3" i="4"/>
  <c r="GK3" i="4"/>
  <c r="AOI3" i="4" l="1"/>
  <c r="AAW3" i="4" s="1"/>
  <c r="AJM3" i="4"/>
  <c r="CW3" i="4" s="1"/>
  <c r="PN3" i="4"/>
  <c r="AWD3" i="4" l="1"/>
  <c r="AAI3" i="4"/>
  <c r="MP3" i="4"/>
  <c r="GY3" i="4" s="1"/>
  <c r="KZ3" i="4"/>
  <c r="AR3" i="4"/>
  <c r="P3" i="4"/>
  <c r="ASX3" i="4" l="1"/>
  <c r="IV3" i="4"/>
  <c r="ATS3" i="4" l="1"/>
  <c r="ALX3" i="4"/>
  <c r="AHB3" i="4" l="1"/>
  <c r="AFZ3" i="4"/>
  <c r="YS3" i="4" s="1"/>
  <c r="RS3" i="4"/>
  <c r="AZC3" i="4" l="1"/>
  <c r="AXF3" i="4"/>
  <c r="IA3" i="4"/>
  <c r="AWY3" i="4" l="1"/>
  <c r="VM3" i="4"/>
  <c r="VF3" i="4"/>
  <c r="UY3" i="4"/>
  <c r="NK3" i="4"/>
  <c r="AOB3" i="4" l="1"/>
  <c r="AJF3" i="4"/>
  <c r="XC3" i="4"/>
  <c r="WH3" i="4"/>
  <c r="VT3" i="4"/>
  <c r="UR3" i="4"/>
  <c r="UK3" i="4"/>
  <c r="ND3" i="4"/>
  <c r="ANU3" i="4" l="1"/>
  <c r="AAP3" i="4" s="1"/>
  <c r="I3" i="4" s="1"/>
  <c r="HT3" i="4"/>
  <c r="XJ3" i="4"/>
  <c r="WO3" i="4"/>
  <c r="WA3" i="4"/>
  <c r="WV3" i="4" s="1"/>
  <c r="AVB3" i="4" l="1"/>
  <c r="AUU3" i="4"/>
  <c r="DD3" i="4"/>
  <c r="AWK3" i="4" l="1"/>
  <c r="MW3" i="4"/>
  <c r="AWR3" i="4" l="1"/>
  <c r="UD3" i="4" s="1"/>
  <c r="ACM3" i="4"/>
  <c r="ACF3" i="4"/>
  <c r="TW3" i="4"/>
  <c r="LG3" i="4" s="1"/>
  <c r="ADH3" i="4" s="1"/>
  <c r="AQT3" i="4" l="1"/>
  <c r="AEJ3" i="4" s="1"/>
  <c r="AQM3" i="4"/>
  <c r="AEC3" i="4" s="1"/>
  <c r="AQF3" i="4"/>
  <c r="QC3" i="4"/>
  <c r="ASQ3" i="4"/>
  <c r="ATL3" i="4" s="1"/>
  <c r="AOW3" i="4"/>
  <c r="ACT3" i="4"/>
  <c r="APK3" i="4" l="1"/>
  <c r="APD3" i="4"/>
  <c r="ZN3" i="4"/>
  <c r="PV3" i="4"/>
  <c r="ZG3" i="4" s="1"/>
  <c r="NY3" i="4" l="1"/>
  <c r="AJT3" i="4" s="1"/>
  <c r="IH3" i="4"/>
  <c r="AMS3" i="4" s="1"/>
  <c r="OF3" i="4"/>
  <c r="AKA3" i="4" s="1"/>
  <c r="JC3" i="4"/>
  <c r="IO3" i="4"/>
  <c r="ANG3" i="4" l="1"/>
  <c r="AMZ3" i="4"/>
  <c r="AGU3" i="4" s="1"/>
  <c r="AHW3" i="4"/>
  <c r="AGN3" i="4"/>
  <c r="SN3" i="4"/>
  <c r="AZX3" i="4" s="1"/>
  <c r="QQ3" i="4"/>
  <c r="AAB3" i="4" s="1"/>
  <c r="PA3" i="4" l="1"/>
  <c r="OT3" i="4"/>
  <c r="AJA20" i="77" l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TY18" i="77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CS11" i="77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APM7" i="77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OR7" i="77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R71" i="77" s="1"/>
  <c r="AOR72" i="77" s="1"/>
  <c r="AOR73" i="77" s="1"/>
  <c r="APF6" i="77" s="1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FK7" i="77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K44" i="77" s="1"/>
  <c r="FK45" i="77" s="1"/>
  <c r="FK46" i="77" s="1"/>
  <c r="FK47" i="77" s="1"/>
  <c r="FK48" i="77" s="1"/>
  <c r="FK49" i="77" s="1"/>
  <c r="FK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FD44" i="77" s="1"/>
  <c r="FD45" i="77" s="1"/>
  <c r="FD46" i="77" s="1"/>
  <c r="FD47" i="77" s="1"/>
  <c r="FD48" i="77" s="1"/>
  <c r="FD49" i="77" s="1"/>
  <c r="FD50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X6" i="77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YC6" i="77"/>
  <c r="AYC7" i="77" s="1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V44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O44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H44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XA44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T44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UP6" i="77"/>
  <c r="AUP7" i="77" s="1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6" i="77"/>
  <c r="AUI7" i="77" s="1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UB6" i="77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N6" i="77"/>
  <c r="ATN7" i="77" s="1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L44" i="77" s="1"/>
  <c r="ASL45" i="77" s="1"/>
  <c r="ASL46" i="77" s="1"/>
  <c r="ASL47" i="77" s="1"/>
  <c r="ASL48" i="77" s="1"/>
  <c r="ASL49" i="77" s="1"/>
  <c r="ASL50" i="77" s="1"/>
  <c r="ASL51" i="77" s="1"/>
  <c r="ASL52" i="77" s="1"/>
  <c r="ASL53" i="77" s="1"/>
  <c r="ASL54" i="77" s="1"/>
  <c r="ASL55" i="77" s="1"/>
  <c r="ASL56" i="77" s="1"/>
  <c r="ASL57" i="77" s="1"/>
  <c r="ASL58" i="77" s="1"/>
  <c r="ASL59" i="77" s="1"/>
  <c r="ASL60" i="77" s="1"/>
  <c r="ASL61" i="77" s="1"/>
  <c r="ASL62" i="77" s="1"/>
  <c r="ASS6" i="77" s="1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S44" i="77" s="1"/>
  <c r="ASS45" i="77" s="1"/>
  <c r="ASS46" i="77" s="1"/>
  <c r="ASS47" i="77" s="1"/>
  <c r="ASS48" i="77" s="1"/>
  <c r="ASS49" i="77" s="1"/>
  <c r="ASS50" i="77" s="1"/>
  <c r="ASS51" i="77" s="1"/>
  <c r="ASS52" i="77" s="1"/>
  <c r="ASS53" i="77" s="1"/>
  <c r="ASS54" i="77" s="1"/>
  <c r="ASS55" i="77" s="1"/>
  <c r="ASS56" i="77" s="1"/>
  <c r="ASS57" i="77" s="1"/>
  <c r="ASS58" i="77" s="1"/>
  <c r="ASS59" i="77" s="1"/>
  <c r="ASS60" i="77" s="1"/>
  <c r="ASS61" i="77" s="1"/>
  <c r="ASS62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OY6" i="77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Y71" i="77" s="1"/>
  <c r="AOY72" i="77" s="1"/>
  <c r="AOY73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P18" i="77" s="1"/>
  <c r="ANP19" i="77" s="1"/>
  <c r="ANP20" i="77" s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S44" i="77" s="1"/>
  <c r="ALS45" i="77" s="1"/>
  <c r="ALS46" i="77" s="1"/>
  <c r="ALS47" i="77" s="1"/>
  <c r="ALS48" i="77" s="1"/>
  <c r="ALS49" i="77" s="1"/>
  <c r="ALS50" i="77" s="1"/>
  <c r="ALS51" i="77" s="1"/>
  <c r="ALS52" i="77" s="1"/>
  <c r="ALS53" i="77" s="1"/>
  <c r="ALS54" i="77" s="1"/>
  <c r="ALS55" i="77" s="1"/>
  <c r="ALS56" i="77" s="1"/>
  <c r="ALS57" i="77" s="1"/>
  <c r="ALS58" i="77" s="1"/>
  <c r="ALS59" i="77" s="1"/>
  <c r="ALS60" i="77" s="1"/>
  <c r="ALS61" i="77" s="1"/>
  <c r="ALS62" i="77" s="1"/>
  <c r="ALS63" i="77" s="1"/>
  <c r="ALS64" i="77" s="1"/>
  <c r="ALS65" i="77" s="1"/>
  <c r="ALS66" i="77" s="1"/>
  <c r="ALS67" i="77" s="1"/>
  <c r="ALS68" i="77" s="1"/>
  <c r="ALS69" i="77" s="1"/>
  <c r="ALS70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KC44" i="77" s="1"/>
  <c r="AKC45" i="77" s="1"/>
  <c r="AKC46" i="77" s="1"/>
  <c r="AKC47" i="77" s="1"/>
  <c r="AKC48" i="77" s="1"/>
  <c r="AKC49" i="77" s="1"/>
  <c r="AKC50" i="77" s="1"/>
  <c r="AKC51" i="77" s="1"/>
  <c r="AKC52" i="77" s="1"/>
  <c r="AKC53" i="77" s="1"/>
  <c r="AKC54" i="77" s="1"/>
  <c r="AKC55" i="77" s="1"/>
  <c r="AKC56" i="77" s="1"/>
  <c r="AKC57" i="77" s="1"/>
  <c r="AKC58" i="77" s="1"/>
  <c r="AKC59" i="77" s="1"/>
  <c r="AKC60" i="77" s="1"/>
  <c r="AKC61" i="77" s="1"/>
  <c r="AKC62" i="77" s="1"/>
  <c r="AKC63" i="77" s="1"/>
  <c r="AKC64" i="77" s="1"/>
  <c r="AKC65" i="77" s="1"/>
  <c r="AKC66" i="77" s="1"/>
  <c r="AKC67" i="77" s="1"/>
  <c r="AKC68" i="77" s="1"/>
  <c r="AKC69" i="77" s="1"/>
  <c r="AKC70" i="77" s="1"/>
  <c r="AKJ6" i="77" s="1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J44" i="77" s="1"/>
  <c r="AKJ45" i="77" s="1"/>
  <c r="AKJ46" i="77" s="1"/>
  <c r="AKJ47" i="77" s="1"/>
  <c r="AKJ48" i="77" s="1"/>
  <c r="AKJ49" i="77" s="1"/>
  <c r="AKJ50" i="77" s="1"/>
  <c r="AKJ51" i="77" s="1"/>
  <c r="AKJ52" i="77" s="1"/>
  <c r="AKJ53" i="77" s="1"/>
  <c r="AKJ54" i="77" s="1"/>
  <c r="AKJ55" i="77" s="1"/>
  <c r="AKJ56" i="77" s="1"/>
  <c r="AKJ57" i="77" s="1"/>
  <c r="AKJ58" i="77" s="1"/>
  <c r="AKJ59" i="77" s="1"/>
  <c r="AKJ60" i="77" s="1"/>
  <c r="AKJ61" i="77" s="1"/>
  <c r="AKJ62" i="77" s="1"/>
  <c r="AKJ63" i="77" s="1"/>
  <c r="AKJ64" i="77" s="1"/>
  <c r="AKJ65" i="77" s="1"/>
  <c r="AKJ66" i="77" s="1"/>
  <c r="AKJ67" i="77" s="1"/>
  <c r="AKJ68" i="77" s="1"/>
  <c r="AKJ69" i="77" s="1"/>
  <c r="AKJ70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O44" i="77" s="1"/>
  <c r="ACO45" i="77" s="1"/>
  <c r="ACO46" i="77" s="1"/>
  <c r="ACO47" i="77" s="1"/>
  <c r="ACO48" i="77" s="1"/>
  <c r="ACO49" i="77" s="1"/>
  <c r="ACO50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U44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N44" i="77" s="1"/>
  <c r="YN45" i="77" s="1"/>
  <c r="YN46" i="77" s="1"/>
  <c r="YN47" i="77" s="1"/>
  <c r="YN48" i="77" s="1"/>
  <c r="YN49" i="77" s="1"/>
  <c r="YN50" i="77" s="1"/>
  <c r="YN51" i="77" s="1"/>
  <c r="YN52" i="77" s="1"/>
  <c r="YN53" i="77" s="1"/>
  <c r="YN54" i="77" s="1"/>
  <c r="YN55" i="77" s="1"/>
  <c r="YN56" i="77" s="1"/>
  <c r="YN57" i="77" s="1"/>
  <c r="YN58" i="77" s="1"/>
  <c r="YN59" i="77" s="1"/>
  <c r="YN60" i="77" s="1"/>
  <c r="YN61" i="77" s="1"/>
  <c r="YN62" i="77" s="1"/>
  <c r="YN63" i="77" s="1"/>
  <c r="YN64" i="77" s="1"/>
  <c r="YN65" i="77" s="1"/>
  <c r="YN66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QE44" i="77" s="1"/>
  <c r="QE45" i="77" s="1"/>
  <c r="QE46" i="77" s="1"/>
  <c r="QE47" i="77" s="1"/>
  <c r="QE48" i="77" s="1"/>
  <c r="QE49" i="77" s="1"/>
  <c r="QE50" i="77" s="1"/>
  <c r="QE51" i="77" s="1"/>
  <c r="QE52" i="77" s="1"/>
  <c r="QE53" i="77" s="1"/>
  <c r="QE54" i="77" s="1"/>
  <c r="QE55" i="77" s="1"/>
  <c r="QE56" i="77" s="1"/>
  <c r="QE57" i="77" s="1"/>
  <c r="QE58" i="77" s="1"/>
  <c r="QE59" i="77" s="1"/>
  <c r="QE60" i="77" s="1"/>
  <c r="QE61" i="77" s="1"/>
  <c r="QE62" i="77" s="1"/>
  <c r="QE63" i="77" s="1"/>
  <c r="QE64" i="77" s="1"/>
  <c r="QE65" i="77" s="1"/>
  <c r="QE66" i="77" s="1"/>
  <c r="QE67" i="77" s="1"/>
  <c r="QE68" i="77" s="1"/>
  <c r="QE69" i="77" s="1"/>
  <c r="QE70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X44" i="77" s="1"/>
  <c r="PX45" i="77" s="1"/>
  <c r="PX46" i="77" s="1"/>
  <c r="PX47" i="77" s="1"/>
  <c r="PX48" i="77" s="1"/>
  <c r="PX49" i="77" s="1"/>
  <c r="PX50" i="77" s="1"/>
  <c r="PX51" i="77" s="1"/>
  <c r="PX52" i="77" s="1"/>
  <c r="PX53" i="77" s="1"/>
  <c r="PX54" i="77" s="1"/>
  <c r="PX55" i="77" s="1"/>
  <c r="PX56" i="77" s="1"/>
  <c r="PX57" i="77" s="1"/>
  <c r="PX58" i="77" s="1"/>
  <c r="PX59" i="77" s="1"/>
  <c r="PX60" i="77" s="1"/>
  <c r="PX61" i="77" s="1"/>
  <c r="PX62" i="77" s="1"/>
  <c r="PX63" i="77" s="1"/>
  <c r="PX64" i="77" s="1"/>
  <c r="PX65" i="77" s="1"/>
  <c r="PX66" i="77" s="1"/>
  <c r="PX67" i="77" s="1"/>
  <c r="PX68" i="77" s="1"/>
  <c r="PX69" i="77" s="1"/>
  <c r="PX70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Q44" i="77" s="1"/>
  <c r="PQ45" i="77" s="1"/>
  <c r="PQ46" i="77" s="1"/>
  <c r="PQ47" i="77" s="1"/>
  <c r="PQ48" i="77" s="1"/>
  <c r="PQ49" i="77" s="1"/>
  <c r="PQ50" i="77" s="1"/>
  <c r="PQ51" i="77" s="1"/>
  <c r="PQ52" i="77" s="1"/>
  <c r="PQ53" i="77" s="1"/>
  <c r="PQ54" i="77" s="1"/>
  <c r="PQ55" i="77" s="1"/>
  <c r="PQ56" i="77" s="1"/>
  <c r="PQ57" i="77" s="1"/>
  <c r="PQ58" i="77" s="1"/>
  <c r="PQ59" i="77" s="1"/>
  <c r="PQ60" i="77" s="1"/>
  <c r="PQ61" i="77" s="1"/>
  <c r="PQ62" i="77" s="1"/>
  <c r="PQ63" i="77" s="1"/>
  <c r="PQ64" i="77" s="1"/>
  <c r="PQ65" i="77" s="1"/>
  <c r="PQ66" i="77" s="1"/>
  <c r="PQ67" i="77" s="1"/>
  <c r="PQ68" i="77" s="1"/>
  <c r="PQ69" i="77" s="1"/>
  <c r="PQ70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J44" i="77" s="1"/>
  <c r="PJ45" i="77" s="1"/>
  <c r="PJ46" i="77" s="1"/>
  <c r="PJ47" i="77" s="1"/>
  <c r="PJ48" i="77" s="1"/>
  <c r="PJ49" i="77" s="1"/>
  <c r="PJ50" i="77" s="1"/>
  <c r="PJ51" i="77" s="1"/>
  <c r="PJ52" i="77" s="1"/>
  <c r="PJ53" i="77" s="1"/>
  <c r="PJ54" i="77" s="1"/>
  <c r="PJ55" i="77" s="1"/>
  <c r="PJ56" i="77" s="1"/>
  <c r="PJ57" i="77" s="1"/>
  <c r="PJ58" i="77" s="1"/>
  <c r="PJ59" i="77" s="1"/>
  <c r="PJ60" i="77" s="1"/>
  <c r="PJ61" i="77" s="1"/>
  <c r="PJ62" i="77" s="1"/>
  <c r="PJ63" i="77" s="1"/>
  <c r="PJ64" i="77" s="1"/>
  <c r="PJ65" i="77" s="1"/>
  <c r="PJ66" i="77" s="1"/>
  <c r="PJ67" i="77" s="1"/>
  <c r="PJ68" i="77" s="1"/>
  <c r="PJ69" i="77" s="1"/>
  <c r="PJ70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L44" i="77" s="1"/>
  <c r="JL45" i="77" s="1"/>
  <c r="JL46" i="77" s="1"/>
  <c r="JL47" i="77" s="1"/>
  <c r="JL48" i="77" s="1"/>
  <c r="JL49" i="77" s="1"/>
  <c r="JL50" i="77" s="1"/>
  <c r="JL51" i="77" s="1"/>
  <c r="JL52" i="77" s="1"/>
  <c r="JL53" i="77" s="1"/>
  <c r="JL54" i="77" s="1"/>
  <c r="JL55" i="77" s="1"/>
  <c r="JL56" i="77" s="1"/>
  <c r="JL57" i="77" s="1"/>
  <c r="JL58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JE44" i="77" s="1"/>
  <c r="JE45" i="77" s="1"/>
  <c r="JE46" i="77" s="1"/>
  <c r="JE47" i="77" s="1"/>
  <c r="JE48" i="77" s="1"/>
  <c r="JE49" i="77" s="1"/>
  <c r="JE50" i="77" s="1"/>
  <c r="JE51" i="77" s="1"/>
  <c r="JE52" i="77" s="1"/>
  <c r="JE53" i="77" s="1"/>
  <c r="JE54" i="77" s="1"/>
  <c r="JE55" i="77" s="1"/>
  <c r="JE56" i="77" s="1"/>
  <c r="JE57" i="77" s="1"/>
  <c r="JE58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X44" i="77" s="1"/>
  <c r="IX45" i="77" s="1"/>
  <c r="IX46" i="77" s="1"/>
  <c r="IX47" i="77" s="1"/>
  <c r="IX48" i="77" s="1"/>
  <c r="IX49" i="77" s="1"/>
  <c r="IX50" i="77" s="1"/>
  <c r="IX51" i="77" s="1"/>
  <c r="IX52" i="77" s="1"/>
  <c r="IX53" i="77" s="1"/>
  <c r="IX54" i="77" s="1"/>
  <c r="IX55" i="77" s="1"/>
  <c r="IX56" i="77" s="1"/>
  <c r="IX57" i="77" s="1"/>
  <c r="IX58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FY6" i="77"/>
  <c r="FY7" i="77" s="1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W44" i="77" s="1"/>
  <c r="EW45" i="77" s="1"/>
  <c r="EW46" i="77" s="1"/>
  <c r="EW47" i="77" s="1"/>
  <c r="EW48" i="77" s="1"/>
  <c r="EW49" i="77" s="1"/>
  <c r="EW50" i="77" s="1"/>
  <c r="EW51" i="77" s="1"/>
  <c r="EW52" i="77" s="1"/>
  <c r="EW53" i="77" s="1"/>
  <c r="EW54" i="77" s="1"/>
  <c r="EW55" i="77" s="1"/>
  <c r="EW56" i="77" s="1"/>
  <c r="EW57" i="77" s="1"/>
  <c r="EW58" i="77" s="1"/>
  <c r="EW59" i="77" s="1"/>
  <c r="EW60" i="77" s="1"/>
  <c r="EW61" i="77" s="1"/>
  <c r="EW62" i="77" s="1"/>
  <c r="EW63" i="77" s="1"/>
  <c r="EW64" i="77" s="1"/>
  <c r="EW65" i="77" s="1"/>
  <c r="EW66" i="77" s="1"/>
  <c r="EW67" i="77" s="1"/>
  <c r="EW68" i="77" s="1"/>
  <c r="EW69" i="77" s="1"/>
  <c r="EW70" i="77" s="1"/>
  <c r="EW71" i="77" s="1"/>
  <c r="EW72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DN51" i="77" s="1"/>
  <c r="DN52" i="77" s="1"/>
  <c r="DN53" i="77" s="1"/>
  <c r="DN54" i="77" s="1"/>
  <c r="DN55" i="77" s="1"/>
  <c r="DN56" i="77" s="1"/>
  <c r="DN57" i="77" s="1"/>
  <c r="DN58" i="77" s="1"/>
  <c r="DN59" i="77" s="1"/>
  <c r="DN60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DG44" i="77" s="1"/>
  <c r="DG45" i="77" s="1"/>
  <c r="DG46" i="77" s="1"/>
  <c r="DG47" i="77" s="1"/>
  <c r="DG48" i="77" s="1"/>
  <c r="DG49" i="77" s="1"/>
  <c r="DG50" i="77" s="1"/>
  <c r="DG51" i="77" s="1"/>
  <c r="DG52" i="77" s="1"/>
  <c r="DG53" i="77" s="1"/>
  <c r="DG54" i="77" s="1"/>
  <c r="DG55" i="77" s="1"/>
  <c r="DG56" i="77" s="1"/>
  <c r="DG57" i="77" s="1"/>
  <c r="DG58" i="77" s="1"/>
  <c r="DG59" i="77" s="1"/>
  <c r="DG60" i="77" s="1"/>
  <c r="DG61" i="77" s="1"/>
  <c r="DG62" i="77" s="1"/>
  <c r="DG63" i="77" s="1"/>
  <c r="DG64" i="77" s="1"/>
  <c r="DG65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CF2" i="77"/>
  <c r="AJ2" i="77"/>
  <c r="AQ2" i="77" s="1"/>
  <c r="AC2" i="77"/>
  <c r="V2" i="77"/>
  <c r="ATP1" i="77"/>
  <c r="AP1" i="77"/>
  <c r="AW1" i="77" s="1"/>
  <c r="BD1" i="77" s="1"/>
  <c r="BK1" i="77" s="1"/>
  <c r="BR1" i="77" s="1"/>
  <c r="BY2" i="77" s="1"/>
  <c r="CM2" i="77" s="1"/>
  <c r="CT2" i="77" s="1"/>
  <c r="DA2" i="77" s="1"/>
  <c r="DH2" i="77" s="1"/>
  <c r="DO2" i="77" s="1"/>
  <c r="DV2" i="77" s="1"/>
  <c r="EC2" i="77" s="1"/>
  <c r="EJ2" i="77" s="1"/>
  <c r="EQ2" i="77" s="1"/>
  <c r="EX2" i="77" s="1"/>
  <c r="FE1" i="77" s="1"/>
  <c r="FL1" i="77" s="1"/>
  <c r="FS1" i="77" s="1"/>
  <c r="FZ1" i="77" s="1"/>
  <c r="GG1" i="77" s="1"/>
  <c r="GN1" i="77" s="1"/>
  <c r="GU1" i="77" s="1"/>
  <c r="HB1" i="77" s="1"/>
  <c r="HI2" i="77" s="1"/>
  <c r="HP2" i="77" s="1"/>
  <c r="HW2" i="77" s="1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I1" i="77"/>
  <c r="AB1" i="77"/>
  <c r="U1" i="77"/>
  <c r="N1" i="77"/>
  <c r="G707" i="78"/>
  <c r="E707" i="78"/>
  <c r="E713" i="78" s="1"/>
  <c r="H705" i="78"/>
  <c r="H704" i="78"/>
  <c r="H703" i="78"/>
  <c r="H702" i="78"/>
  <c r="H701" i="78"/>
  <c r="H700" i="78"/>
  <c r="H699" i="78"/>
  <c r="H698" i="78"/>
  <c r="H697" i="78"/>
  <c r="H696" i="78"/>
  <c r="H695" i="78"/>
  <c r="H694" i="78"/>
  <c r="H693" i="78"/>
  <c r="H692" i="78"/>
  <c r="H691" i="78"/>
  <c r="H690" i="78"/>
  <c r="H689" i="78"/>
  <c r="H688" i="78"/>
  <c r="H687" i="78"/>
  <c r="H686" i="78"/>
  <c r="H685" i="78"/>
  <c r="H684" i="78"/>
  <c r="H683" i="78"/>
  <c r="H682" i="78"/>
  <c r="H681" i="78"/>
  <c r="H680" i="78"/>
  <c r="H679" i="78"/>
  <c r="H678" i="78"/>
  <c r="H677" i="78"/>
  <c r="H676" i="78"/>
  <c r="H675" i="78"/>
  <c r="H674" i="78"/>
  <c r="H671" i="78"/>
  <c r="H670" i="78"/>
  <c r="H669" i="78"/>
  <c r="H668" i="78"/>
  <c r="H667" i="78"/>
  <c r="H666" i="78"/>
  <c r="H665" i="78"/>
  <c r="H664" i="78"/>
  <c r="H663" i="78"/>
  <c r="H662" i="78"/>
  <c r="H661" i="78"/>
  <c r="H660" i="78"/>
  <c r="H659" i="78"/>
  <c r="H658" i="78"/>
  <c r="H657" i="78"/>
  <c r="H656" i="78"/>
  <c r="H655" i="78"/>
  <c r="H654" i="78"/>
  <c r="H653" i="78"/>
  <c r="H652" i="78"/>
  <c r="H651" i="78"/>
  <c r="H650" i="78"/>
  <c r="H649" i="78"/>
  <c r="H648" i="78"/>
  <c r="H647" i="78"/>
  <c r="H646" i="78"/>
  <c r="H645" i="78"/>
  <c r="H644" i="78"/>
  <c r="H643" i="78"/>
  <c r="H642" i="78"/>
  <c r="H641" i="78"/>
  <c r="H640" i="78"/>
  <c r="H639" i="78"/>
  <c r="H638" i="78"/>
  <c r="H637" i="78"/>
  <c r="H636" i="78"/>
  <c r="H635" i="78"/>
  <c r="H634" i="78"/>
  <c r="H633" i="78"/>
  <c r="H632" i="78"/>
  <c r="H631" i="78"/>
  <c r="H630" i="78"/>
  <c r="H629" i="78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13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B62" i="78"/>
  <c r="A123" i="78" s="1"/>
  <c r="A184" i="78" s="1"/>
  <c r="A245" i="78" s="1"/>
  <c r="A306" i="78" s="1"/>
  <c r="A367" i="78" s="1"/>
  <c r="A428" i="78" s="1"/>
  <c r="A489" i="78" s="1"/>
  <c r="A550" i="78" s="1"/>
  <c r="A611" i="78" s="1"/>
  <c r="A672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HL2" i="77" l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HE2" i="77"/>
  <c r="BM2" i="77"/>
  <c r="BT2" i="77" s="1"/>
  <c r="AX2" i="77"/>
  <c r="BE2" i="77" s="1"/>
  <c r="TY43" i="77"/>
  <c r="J48" i="77" s="1"/>
  <c r="AT65" i="77" l="1"/>
  <c r="CO2" i="77"/>
  <c r="CH2" i="77"/>
  <c r="CA2" i="77"/>
  <c r="CV2" i="77" s="1"/>
  <c r="AKR2" i="77"/>
  <c r="AKY2" i="77" s="1"/>
  <c r="ALF2" i="77" s="1"/>
  <c r="ALM2" i="77" s="1"/>
  <c r="ALT2" i="77" s="1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OZ2" i="77" s="1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1" i="77" s="1"/>
  <c r="ATA2" i="77" s="1"/>
  <c r="ATH2" i="77" s="1"/>
  <c r="ATO2" i="77" s="1"/>
  <c r="ATV2" i="77" s="1"/>
  <c r="AUC2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2" i="77" s="1"/>
  <c r="AZF2" i="77" s="1"/>
  <c r="AZM2" i="77" s="1"/>
  <c r="AZT2" i="77" s="1"/>
  <c r="BAA2" i="77" s="1"/>
  <c r="BAH2" i="77" s="1"/>
  <c r="BAO2" i="77" s="1"/>
  <c r="AKK2" i="77"/>
  <c r="EE2" i="77" l="1"/>
  <c r="DX2" i="77"/>
  <c r="DJ2" i="77"/>
  <c r="DC2" i="77"/>
  <c r="ES2" i="77"/>
  <c r="DQ2" i="77"/>
  <c r="EL2" i="77" s="1"/>
  <c r="FN2" i="77" s="1"/>
  <c r="GI2" i="77" s="1"/>
  <c r="FU2" i="77" l="1"/>
  <c r="EZ2" i="77"/>
  <c r="GW2" i="77" l="1"/>
  <c r="GB2" i="77"/>
  <c r="FG2" i="77"/>
  <c r="HD2" i="77"/>
  <c r="GP2" i="77"/>
  <c r="MF2" i="77" l="1"/>
  <c r="HK2" i="77"/>
  <c r="MM2" i="77" l="1"/>
  <c r="IS2" i="77"/>
  <c r="NH2" i="77" s="1"/>
  <c r="HY2" i="77"/>
  <c r="HR2" i="77"/>
  <c r="NA2" i="77" l="1"/>
  <c r="MT2" i="77"/>
  <c r="OC2" i="77" s="1"/>
  <c r="LY2" i="77"/>
  <c r="KP2" i="77"/>
  <c r="KI2" i="77"/>
  <c r="JN2" i="77"/>
  <c r="IZ2" i="77"/>
  <c r="NO2" i="77" s="1"/>
  <c r="PZ2" i="77" s="1"/>
  <c r="IM2" i="77"/>
  <c r="IF2" i="77"/>
  <c r="LK2" i="77" s="1"/>
  <c r="LD2" i="77"/>
  <c r="LR2" i="77" s="1"/>
  <c r="KW2" i="77"/>
  <c r="KB2" i="77"/>
  <c r="JU2" i="77"/>
  <c r="JG2" i="77"/>
  <c r="NV2" i="77" s="1"/>
  <c r="QG2" i="77"/>
  <c r="PS2" i="77"/>
  <c r="QU2" i="77" s="1"/>
  <c r="OX2" i="77"/>
  <c r="SK2" i="77" l="1"/>
  <c r="SY2" i="77" s="1"/>
  <c r="RW2" i="77"/>
  <c r="SR2" i="77" s="1"/>
  <c r="RP2" i="77"/>
  <c r="RB2" i="77"/>
  <c r="PL2" i="77"/>
  <c r="PE2" i="77"/>
  <c r="OQ2" i="77"/>
  <c r="OJ2" i="77"/>
  <c r="RI2" i="77" l="1"/>
  <c r="QN2" i="77"/>
  <c r="SD2" i="77" s="1"/>
  <c r="VQ2" i="77"/>
  <c r="VJ2" i="77"/>
  <c r="TT2" i="77"/>
  <c r="TF2" i="77"/>
  <c r="VX2" i="77" l="1"/>
  <c r="TM2" i="77"/>
  <c r="VC2" i="77"/>
  <c r="UO2" i="77"/>
  <c r="WL2" i="77"/>
  <c r="WE2" i="77"/>
  <c r="XN2" i="77" l="1"/>
  <c r="WZ2" i="77"/>
  <c r="UV2" i="77"/>
  <c r="UH2" i="77"/>
  <c r="UA2" i="77"/>
  <c r="XG2" i="77"/>
  <c r="WS2" i="77"/>
  <c r="YI2" i="77" l="1"/>
  <c r="YP2" i="77" s="1"/>
  <c r="XU2" i="77"/>
  <c r="YB2" i="77" s="1"/>
  <c r="ZD2" i="77" l="1"/>
  <c r="AAF2" i="77" s="1"/>
  <c r="YW2" i="77"/>
  <c r="ZY2" i="77" l="1"/>
  <c r="AAT2" i="77" s="1"/>
  <c r="ZR2" i="77"/>
  <c r="AAM2" i="77" s="1"/>
  <c r="ZK2" i="77"/>
  <c r="ACJ2" i="77" l="1"/>
  <c r="ACX2" i="77" s="1"/>
  <c r="ADE2" i="77" s="1"/>
  <c r="ABH2" i="77"/>
  <c r="ABA2" i="77"/>
  <c r="ABO2" i="77" s="1"/>
  <c r="ACC2" i="77" l="1"/>
  <c r="ACQ2" i="77" s="1"/>
  <c r="ABV2" i="77"/>
  <c r="ADZ2" i="77"/>
  <c r="AEG2" i="77" s="1"/>
  <c r="ADS2" i="77"/>
  <c r="ADL2" i="77"/>
  <c r="AFB2" i="77" l="1"/>
  <c r="AEN2" i="77"/>
  <c r="AEU2" i="77" s="1"/>
  <c r="AFW2" i="77" l="1"/>
  <c r="AFP2" i="77"/>
  <c r="AFI2" i="77"/>
  <c r="AGK2" i="77" l="1"/>
  <c r="AGD2" i="77"/>
  <c r="AHF2" i="77"/>
  <c r="AIA2" i="77" s="1"/>
  <c r="AGR2" i="77"/>
  <c r="AHM2" i="77"/>
  <c r="AGY2" i="77"/>
  <c r="AIH2" i="77" l="1"/>
  <c r="AHT2" i="77"/>
  <c r="AIO2" i="77" s="1"/>
  <c r="AIV2" i="77" s="1"/>
  <c r="AJJ2" i="77" l="1"/>
  <c r="AJC2" i="77"/>
  <c r="AKL2" i="77" l="1"/>
  <c r="AJX2" i="77"/>
  <c r="AJQ2" i="77"/>
  <c r="AKS2" i="77"/>
  <c r="ALN2" i="77" s="1"/>
  <c r="ALU2" i="77" s="1"/>
  <c r="AKE2" i="77"/>
  <c r="AMI2" i="77" l="1"/>
  <c r="AMB2" i="77"/>
  <c r="ALG2" i="77"/>
  <c r="AKZ2" i="77"/>
  <c r="AOM2" i="77" l="1"/>
  <c r="AMW2" i="77"/>
  <c r="AMP2" i="77"/>
  <c r="AND2" i="77" s="1"/>
  <c r="ANR2" i="77" s="1"/>
  <c r="AOF2" i="77" l="1"/>
  <c r="ANK2" i="77"/>
  <c r="ANY2" i="77" s="1"/>
  <c r="APA2" i="77"/>
  <c r="AOT2" i="77"/>
  <c r="APH2" i="77" s="1"/>
  <c r="APO2" i="77" s="1"/>
  <c r="ARL2" i="77" l="1"/>
  <c r="AQX2" i="77"/>
  <c r="AQQ2" i="77"/>
  <c r="ARZ2" i="77" s="1"/>
  <c r="APV2" i="77"/>
  <c r="ARS2" i="77" l="1"/>
  <c r="ARE2" i="77"/>
  <c r="AQC2" i="77"/>
  <c r="AQJ2" i="77" s="1"/>
  <c r="ASU2" i="77"/>
  <c r="ATP2" i="77" s="1"/>
  <c r="ASG2" i="77"/>
  <c r="ATI2" i="77" l="1"/>
  <c r="AUD2" i="77" s="1"/>
  <c r="ATB2" i="77"/>
  <c r="ASN2" i="77"/>
  <c r="AUK2" i="77"/>
  <c r="ATW2" i="77"/>
  <c r="AUY2" i="77" l="1"/>
  <c r="AVF2" i="77" s="1"/>
  <c r="AUR2" i="77"/>
  <c r="AWA2" i="77" l="1"/>
  <c r="AWO2" i="77" s="1"/>
  <c r="AVM2" i="77"/>
  <c r="AWH2" i="77" l="1"/>
  <c r="AVT2" i="77"/>
  <c r="AZN2" i="77"/>
  <c r="BAI2" i="77" s="1"/>
  <c r="AXX2" i="77"/>
  <c r="AZG2" i="77" s="1"/>
  <c r="BAB2" i="77" s="1"/>
  <c r="AXC2" i="77"/>
  <c r="AWV2" i="77"/>
  <c r="AZU2" i="77" l="1"/>
  <c r="AYE2" i="77"/>
  <c r="AXJ2" i="77"/>
  <c r="AYS2" i="77"/>
  <c r="AYZ2" i="77" s="1"/>
  <c r="AYL2" i="77"/>
  <c r="AXQ2" i="77"/>
  <c r="H2388" i="61" l="1"/>
  <c r="H2387" i="61"/>
  <c r="H2386" i="61"/>
  <c r="H1161" i="61" l="1"/>
  <c r="H2336" i="61" l="1"/>
  <c r="H2196" i="61" l="1"/>
  <c r="H2197" i="61"/>
  <c r="H2126" i="61" l="1"/>
  <c r="H67" i="61" l="1"/>
  <c r="H68" i="61"/>
  <c r="D26" i="85" l="1"/>
  <c r="H13" i="85"/>
  <c r="N26" i="85"/>
  <c r="R13" i="85"/>
  <c r="H337" i="61" l="1"/>
  <c r="H200" i="61"/>
  <c r="H268" i="61" l="1"/>
  <c r="H269" i="61"/>
  <c r="H133" i="61"/>
  <c r="AV6" i="80" l="1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 l="1"/>
  <c r="AG26" i="85"/>
  <c r="X26" i="85"/>
  <c r="AT13" i="85"/>
  <c r="AK13" i="85"/>
  <c r="AB13" i="85"/>
  <c r="F92" i="82"/>
  <c r="D92" i="82"/>
  <c r="G89" i="82"/>
  <c r="G88" i="82"/>
  <c r="G87" i="82"/>
  <c r="G86" i="82"/>
  <c r="G85" i="82"/>
  <c r="G84" i="82"/>
  <c r="G83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D36" i="81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 s="1"/>
  <c r="AI1" i="80" s="1"/>
  <c r="AP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 l="1"/>
  <c r="H83" i="75"/>
  <c r="H123" i="75" s="1"/>
  <c r="F119" i="75"/>
  <c r="AW1" i="80"/>
  <c r="BD1" i="80" s="1"/>
  <c r="BK1" i="80" s="1"/>
  <c r="BR1" i="80" s="1"/>
  <c r="BY1" i="80" s="1"/>
  <c r="CF1" i="80" s="1"/>
  <c r="CM1" i="80" s="1"/>
  <c r="CT1" i="80" s="1"/>
  <c r="D96" i="82"/>
  <c r="AB21" i="85"/>
  <c r="AT21" i="85"/>
  <c r="D119" i="75"/>
  <c r="M65" i="80"/>
  <c r="CG2" i="80"/>
  <c r="AX2" i="80"/>
  <c r="CN2" i="80" l="1"/>
  <c r="BE2" i="80"/>
  <c r="BL2" i="80" s="1"/>
  <c r="BS2" i="80" s="1"/>
  <c r="BZ2" i="80" s="1"/>
  <c r="E2394" i="61" l="1"/>
  <c r="H2391" i="61"/>
  <c r="H2390" i="61"/>
  <c r="H2389" i="61"/>
  <c r="H2057" i="61"/>
  <c r="H1919" i="61"/>
  <c r="H1917" i="61"/>
  <c r="H1849" i="61"/>
  <c r="H1644" i="61"/>
  <c r="H1643" i="61"/>
  <c r="H1642" i="61"/>
  <c r="H1505" i="61"/>
  <c r="H1504" i="61"/>
  <c r="H1436" i="61"/>
  <c r="H1435" i="61"/>
  <c r="H748" i="61"/>
  <c r="H681" i="61"/>
  <c r="H475" i="61"/>
  <c r="A69" i="61"/>
  <c r="A135" i="61" s="1"/>
  <c r="A202" i="61" s="1"/>
  <c r="A271" i="61" s="1"/>
  <c r="A340" i="61" s="1"/>
  <c r="A409" i="61" s="1"/>
  <c r="A478" i="61" s="1"/>
  <c r="A546" i="61" s="1"/>
  <c r="A615" i="61" s="1"/>
  <c r="A682" i="61" s="1"/>
  <c r="A751" i="61" s="1"/>
  <c r="A820" i="61" s="1"/>
  <c r="A889" i="61" s="1"/>
  <c r="G2394" i="61"/>
  <c r="A958" i="61" l="1"/>
  <c r="A1027" i="61" s="1"/>
  <c r="A1095" i="61" s="1"/>
  <c r="A1162" i="61" s="1"/>
  <c r="A1231" i="61" s="1"/>
  <c r="A1300" i="61" s="1"/>
  <c r="A1369" i="61" s="1"/>
  <c r="A1438" i="61" s="1"/>
  <c r="A1507" i="61" s="1"/>
  <c r="A1576" i="61" s="1"/>
  <c r="A1645" i="61" s="1"/>
  <c r="A1713" i="61" s="1"/>
  <c r="A1782" i="61" s="1"/>
  <c r="A1851" i="61" s="1"/>
  <c r="A1920" i="61" s="1"/>
  <c r="A1990" i="61" s="1"/>
  <c r="A2059" i="61" s="1"/>
  <c r="A2129" i="61" s="1"/>
  <c r="A2199" i="61" s="1"/>
  <c r="A2269" i="61" s="1"/>
  <c r="A2338" i="61" s="1"/>
  <c r="E2401" i="61"/>
  <c r="EV6" i="65" l="1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HH6" i="20" l="1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 l="1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 l="1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YU6" i="20" l="1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 l="1"/>
  <c r="AJV6" i="20" l="1"/>
  <c r="AJO6" i="20"/>
  <c r="AJH6" i="20" l="1"/>
  <c r="AIT6" i="20"/>
  <c r="AIM6" i="20" l="1"/>
  <c r="AIF6" i="20" l="1"/>
  <c r="AHY6" i="20"/>
  <c r="AHR6" i="20"/>
  <c r="AHK6" i="20"/>
  <c r="AHD6" i="20"/>
  <c r="AGW6" i="20" l="1"/>
  <c r="AGP6" i="20"/>
  <c r="AGP7" i="20" s="1"/>
  <c r="AGI6" i="20"/>
  <c r="AGI7" i="20" l="1"/>
  <c r="AGB6" i="20"/>
  <c r="AGB7" i="20" l="1"/>
  <c r="AFU6" i="20"/>
  <c r="AFN6" i="20"/>
  <c r="AFG6" i="20"/>
  <c r="AEZ6" i="20"/>
  <c r="AES6" i="20"/>
  <c r="AEL6" i="20"/>
  <c r="AEE6" i="20"/>
  <c r="ADX6" i="20"/>
  <c r="AFU7" i="20" l="1"/>
  <c r="AFN7" i="20" s="1"/>
  <c r="AFG7" i="20" s="1"/>
  <c r="AEZ7" i="20" s="1"/>
  <c r="ADQ6" i="20"/>
  <c r="ADJ6" i="20"/>
  <c r="AES7" i="20" l="1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7" i="20"/>
  <c r="ADJ7" i="20" s="1"/>
  <c r="ACH6" i="20"/>
  <c r="ACA6" i="20"/>
  <c r="AAR6" i="20"/>
  <c r="ACH7" i="20" l="1"/>
  <c r="ACA7" i="20" s="1"/>
  <c r="AAR7" i="20" s="1"/>
  <c r="AAK6" i="20"/>
  <c r="ZW6" i="20"/>
  <c r="ZP6" i="20"/>
  <c r="ZI6" i="20"/>
  <c r="ZB6" i="20"/>
  <c r="YN6" i="20"/>
  <c r="AAK7" i="20" l="1"/>
  <c r="ZW7" i="20" s="1"/>
  <c r="ZP7" i="20" s="1"/>
  <c r="ZI7" i="20" s="1"/>
  <c r="ZB7" i="20" s="1"/>
  <c r="YN7" i="20" s="1"/>
  <c r="YG6" i="20"/>
  <c r="XZ6" i="20"/>
  <c r="XS6" i="20"/>
  <c r="YG7" i="20" l="1"/>
  <c r="XZ7" i="20" s="1"/>
  <c r="XS7" i="20" s="1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XL7" i="20" l="1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TR6" i="20"/>
  <c r="TK6" i="20"/>
  <c r="TR7" i="20" l="1"/>
  <c r="TK7" i="20" s="1"/>
  <c r="SW6" i="20"/>
  <c r="SP6" i="20"/>
  <c r="SW7" i="20" l="1"/>
  <c r="SP7" i="20" s="1"/>
  <c r="SI6" i="20"/>
  <c r="SB6" i="20"/>
  <c r="SI7" i="20" l="1"/>
  <c r="SB7" i="20" s="1"/>
  <c r="RN6" i="20"/>
  <c r="RG6" i="20"/>
  <c r="RN7" i="20" l="1"/>
  <c r="RG7" i="20" s="1"/>
  <c r="QZ6" i="20"/>
  <c r="QZ7" i="20" l="1"/>
  <c r="QS6" i="20"/>
  <c r="QL6" i="20"/>
  <c r="QS7" i="20" l="1"/>
  <c r="QL7" i="20" s="1"/>
  <c r="PQ6" i="20"/>
  <c r="PJ6" i="20"/>
  <c r="PC6" i="20"/>
  <c r="PQ7" i="20" l="1"/>
  <c r="PJ7" i="20" s="1"/>
  <c r="PC7" i="20" s="1"/>
  <c r="OV6" i="20"/>
  <c r="OO6" i="20"/>
  <c r="OH6" i="20"/>
  <c r="OV7" i="20" l="1"/>
  <c r="OO7" i="20" s="1"/>
  <c r="OH7" i="20" s="1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LW6" i="20"/>
  <c r="LP6" i="20"/>
  <c r="LI6" i="20"/>
  <c r="LB6" i="20"/>
  <c r="KU6" i="20"/>
  <c r="KN6" i="20"/>
  <c r="KG6" i="20"/>
  <c r="JZ6" i="20"/>
  <c r="LW7" i="20" l="1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JS7" i="20" l="1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TY9" i="20" l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BJ14" i="20" l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HD42" i="20" l="1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ES27" i="20"/>
  <c r="AAY27" i="20"/>
  <c r="VV27" i="20"/>
  <c r="AGI43" i="20"/>
  <c r="VO27" i="20" l="1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UM27" i="20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AFU43" i="20" l="1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A34" i="20" s="1"/>
  <c r="VA35" i="20" s="1"/>
  <c r="VA36" i="20" s="1"/>
  <c r="VA37" i="20" s="1"/>
  <c r="VA38" i="20" s="1"/>
  <c r="VA39" i="20" s="1"/>
  <c r="VA40" i="20" s="1"/>
  <c r="VA41" i="20" s="1"/>
  <c r="VA42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UT34" i="20" s="1"/>
  <c r="UT35" i="20" s="1"/>
  <c r="UT36" i="20" s="1"/>
  <c r="UT37" i="20" s="1"/>
  <c r="UT38" i="20" s="1"/>
  <c r="UT39" i="20" s="1"/>
  <c r="UT40" i="20" s="1"/>
  <c r="UT41" i="20" s="1"/>
  <c r="UT42" i="20" s="1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L27" i="20"/>
  <c r="VO43" i="20" l="1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XS43" i="20"/>
  <c r="AKJ43" i="20"/>
  <c r="AJV43" i="20" s="1"/>
  <c r="AJO43" i="20" s="1"/>
  <c r="AJH43" i="20" s="1"/>
  <c r="AIT43" i="20" s="1"/>
  <c r="AEZ42" i="20" l="1"/>
  <c r="AES42" i="20" s="1"/>
  <c r="AES43" i="20" s="1"/>
  <c r="AEL43" i="20" s="1"/>
  <c r="UF42" i="20"/>
  <c r="ADX43" i="20"/>
  <c r="AFG43" i="20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GW43" i="20"/>
  <c r="UM43" i="20"/>
  <c r="YG27" i="20"/>
  <c r="AEZ43" i="20" l="1"/>
  <c r="UF43" i="20"/>
  <c r="WQ42" i="20"/>
  <c r="WJ42" i="20" s="1"/>
  <c r="ABT42" i="20"/>
  <c r="AAY42" i="20" s="1"/>
  <c r="AAR42" i="20" s="1"/>
  <c r="AAK42" i="20" s="1"/>
  <c r="ZW42" i="20" s="1"/>
  <c r="WX43" i="20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YN43" i="20"/>
  <c r="WQ43" i="20" l="1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DJ43" i="20"/>
  <c r="ACH43" i="20"/>
  <c r="ACA43" i="20" s="1"/>
  <c r="ABT43" i="20" s="1"/>
  <c r="AAY43" i="20"/>
  <c r="AAR43" i="20" s="1"/>
  <c r="AAK43" i="20"/>
  <c r="ZW43" i="20" s="1"/>
  <c r="ZP43" i="20" s="1"/>
  <c r="ZI43" i="20" s="1"/>
  <c r="YG43" i="20"/>
  <c r="ZB43" i="20" l="1"/>
  <c r="F65" i="20" s="1"/>
  <c r="BL2" i="20" l="1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EJ1" i="20" l="1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MZ2" i="20" l="1"/>
  <c r="ED2" i="20"/>
  <c r="EK2" i="20" s="1"/>
  <c r="DI2" i="20"/>
  <c r="DP2" i="20"/>
  <c r="DW2" i="20" s="1"/>
  <c r="TU2" i="20"/>
  <c r="UW2" i="20" s="1"/>
  <c r="OD2" i="20"/>
  <c r="NU2" i="20"/>
  <c r="OB2" i="20" s="1"/>
  <c r="OI2" i="20" s="1"/>
  <c r="VK2" i="20" l="1"/>
  <c r="VY2" i="20" s="1"/>
  <c r="WF2" i="20" s="1"/>
  <c r="VD2" i="20"/>
  <c r="VR2" i="20" s="1"/>
  <c r="OY2" i="20"/>
  <c r="QH2" i="20"/>
  <c r="UP2" i="20"/>
  <c r="UB2" i="20"/>
  <c r="FF2" i="20"/>
  <c r="ER2" i="20"/>
  <c r="OP2" i="20"/>
  <c r="OW2" i="20" s="1"/>
  <c r="PK2" i="20" s="1"/>
  <c r="PR2" i="20" s="1"/>
  <c r="PY2" i="20" s="1"/>
  <c r="PD2" i="20"/>
  <c r="FM2" i="20" l="1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GY2" i="20" l="1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NW2" i="20" l="1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 s="1"/>
  <c r="ACI2" i="20" s="1"/>
  <c r="ACK2" i="20" l="1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ACP2" i="20"/>
  <c r="ACW2" i="20" s="1"/>
  <c r="TG2" i="20" l="1"/>
  <c r="KQ2" i="20"/>
  <c r="SL2" i="20"/>
  <c r="ADK2" i="20"/>
  <c r="ADR2" i="20" s="1"/>
  <c r="ADY2" i="20" s="1"/>
  <c r="AEF2" i="20" s="1"/>
  <c r="AEM2" i="20" s="1"/>
  <c r="ADD2" i="20"/>
  <c r="AET2" i="20" l="1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FK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S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<sst xmlns="http://schemas.openxmlformats.org/spreadsheetml/2006/main" count="18107" uniqueCount="4311">
  <si>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</si>
  <si>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</si>
  <si>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</si>
  <si>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</si>
  <si>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</si>
  <si>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</si>
  <si>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</si>
  <si>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</si>
  <si>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</si>
  <si>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</si>
  <si>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</si>
  <si>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</si>
  <si>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</si>
  <si>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</si>
  <si>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</si>
  <si>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</si>
  <si>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</si>
  <si>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</si>
  <si>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</si>
  <si>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</si>
  <si>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</si>
  <si>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</si>
  <si>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</si>
  <si>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</si>
  <si>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</si>
  <si>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</si>
  <si>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</si>
  <si>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</si>
  <si>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</si>
  <si>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</si>
  <si>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</si>
  <si>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</si>
  <si>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</si>
  <si>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</si>
  <si>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</si>
  <si>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</si>
  <si>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</si>
  <si>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</si>
  <si>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</si>
  <si>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</si>
  <si>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</si>
  <si>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</si>
  <si>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</si>
  <si>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</si>
  <si>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</si>
  <si>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</si>
  <si>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</si>
  <si>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</si>
  <si>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</si>
  <si>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</si>
  <si>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</si>
  <si>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</si>
  <si>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</si>
  <si>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</si>
  <si>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</si>
  <si>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</si>
  <si>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</si>
  <si>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</si>
  <si>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</si>
  <si>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</si>
  <si>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</si>
  <si>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</si>
  <si>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</si>
  <si>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</si>
  <si>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</si>
  <si>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</si>
  <si>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</si>
  <si>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</si>
  <si>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</si>
  <si>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</si>
  <si>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</si>
  <si>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</si>
  <si>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</si>
  <si>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</si>
  <si>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</si>
  <si>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</si>
  <si>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</si>
  <si>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</si>
  <si>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</si>
  <si>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</si>
  <si>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</si>
  <si>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</si>
  <si>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</si>
  <si>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</si>
  <si>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</si>
  <si>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</si>
  <si>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</si>
  <si>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</si>
  <si>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</si>
  <si>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</si>
  <si>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</si>
  <si>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</si>
  <si>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</si>
  <si>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</si>
  <si>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</si>
  <si>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</si>
  <si>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</si>
  <si>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</si>
  <si>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</si>
  <si>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</si>
  <si>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</si>
  <si>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</si>
  <si>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</si>
  <si>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</si>
  <si>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</si>
  <si>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</si>
  <si>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</si>
  <si>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</si>
  <si>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</si>
  <si>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</si>
  <si>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</si>
  <si>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</si>
  <si>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</si>
  <si>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</si>
  <si>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</si>
  <si>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</si>
  <si>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</si>
  <si>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</si>
  <si>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</si>
  <si>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</si>
  <si>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</si>
  <si>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</si>
  <si>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</si>
  <si>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</si>
  <si>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</si>
  <si>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</si>
  <si>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</si>
  <si>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</si>
  <si>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</si>
  <si>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</si>
  <si>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</si>
  <si>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</si>
  <si>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</si>
  <si>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</si>
  <si>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</si>
  <si>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</si>
  <si>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</si>
  <si>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</si>
  <si>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</si>
  <si>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</si>
  <si>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</si>
  <si>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</si>
  <si>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</si>
  <si>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</si>
  <si>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</si>
  <si>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</si>
  <si>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</si>
  <si>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</si>
  <si>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</si>
  <si>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</si>
  <si>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</si>
  <si>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</si>
  <si>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</si>
  <si>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</si>
  <si>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</si>
  <si>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</si>
  <si>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</si>
  <si>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</si>
  <si>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</si>
  <si>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</si>
  <si>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</si>
  <si>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</si>
  <si>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</si>
  <si>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</si>
  <si>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</si>
  <si>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</si>
  <si>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</si>
  <si>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</si>
  <si>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</si>
  <si>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</si>
  <si>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</si>
  <si>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</si>
  <si>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</si>
  <si>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</si>
  <si>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</si>
  <si>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</si>
  <si>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</si>
  <si>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</si>
  <si>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</si>
  <si>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</si>
  <si>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</si>
  <si>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</si>
  <si>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</si>
  <si>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</si>
  <si>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</si>
  <si>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</si>
  <si>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</si>
  <si>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</si>
  <si>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</si>
  <si>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</si>
  <si>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</si>
  <si>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</si>
  <si>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</si>
  <si>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</si>
  <si>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</si>
  <si>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</si>
  <si>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</si>
  <si>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</si>
  <si>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</si>
  <si>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</si>
  <si>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</si>
  <si>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</si>
  <si>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</si>
  <si>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</si>
  <si>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</si>
  <si>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</si>
  <si>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</si>
  <si>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</si>
  <si>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</si>
  <si>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</si>
  <si>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</si>
  <si>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</si>
  <si>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</si>
  <si>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</si>
  <si>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</si>
  <si>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</si>
  <si>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</si>
  <si>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</si>
  <si>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</si>
  <si>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</si>
  <si>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</si>
  <si>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</si>
  <si>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</si>
  <si>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</si>
  <si>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</si>
  <si>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</si>
  <si>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</si>
  <si>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</si>
  <si>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</si>
  <si>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</si>
  <si>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</si>
  <si>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</si>
  <si>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</si>
  <si>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</si>
  <si>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</si>
  <si>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</si>
  <si>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</si>
  <si>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</si>
  <si>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</si>
  <si>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</si>
  <si>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</si>
  <si>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</si>
  <si>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</si>
  <si>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</si>
  <si>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</si>
  <si>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</si>
  <si>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</si>
  <si>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</si>
  <si>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</si>
  <si>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</si>
  <si>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</si>
  <si>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</si>
  <si>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</si>
  <si>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</si>
  <si>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</si>
  <si>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</si>
  <si>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</si>
  <si>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</si>
  <si>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</si>
  <si>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</si>
  <si>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</si>
  <si>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</si>
  <si>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</si>
  <si>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</si>
  <si>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</si>
  <si>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</si>
  <si>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</si>
  <si>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</si>
  <si>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</si>
  <si>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</si>
  <si>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</si>
  <si>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</si>
  <si>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</si>
  <si>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</si>
  <si>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</si>
  <si>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</si>
  <si>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</si>
  <si>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</si>
  <si>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</si>
  <si>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</si>
  <si>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</si>
  <si>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</si>
  <si>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</si>
  <si>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</si>
  <si>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</si>
  <si>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</si>
  <si>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</si>
  <si>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</si>
  <si>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</si>
  <si>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</si>
  <si>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</si>
  <si>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</si>
  <si>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</si>
  <si>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</si>
  <si>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</si>
  <si>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</si>
  <si>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</si>
  <si>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</si>
  <si>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</si>
  <si>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</si>
  <si>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</si>
  <si>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</si>
  <si>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</si>
  <si>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</si>
  <si>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</si>
  <si>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</si>
  <si>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</si>
  <si>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</si>
  <si>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</si>
  <si>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</si>
  <si>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</si>
  <si>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</si>
  <si>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</si>
  <si>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</si>
  <si>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</si>
  <si>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</si>
  <si>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</si>
  <si>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</si>
  <si>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</si>
  <si>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</si>
  <si>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</si>
  <si>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</si>
  <si>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</si>
  <si>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</si>
  <si>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</si>
  <si>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</si>
  <si>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</si>
  <si>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</si>
  <si>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</si>
  <si>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</si>
  <si>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</si>
  <si>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</si>
  <si>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</si>
  <si>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</si>
  <si>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</si>
  <si>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</si>
  <si>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</si>
  <si>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</si>
  <si>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</si>
  <si>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</si>
  <si>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</si>
  <si>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</si>
  <si>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</si>
  <si>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</si>
  <si>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</si>
  <si>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</si>
  <si>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</si>
  <si>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</si>
  <si>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</si>
  <si>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</si>
  <si>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</si>
  <si>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</si>
  <si>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</si>
  <si>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</si>
  <si>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</si>
  <si>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</si>
  <si>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</si>
  <si>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</si>
  <si>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</si>
  <si>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</si>
  <si>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</si>
  <si>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</si>
  <si>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</si>
  <si>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</si>
  <si>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</si>
  <si>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</si>
  <si>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</si>
  <si>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</si>
  <si>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</si>
  <si>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</si>
  <si>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</si>
  <si>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</si>
  <si>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</si>
  <si>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</si>
  <si>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</si>
  <si>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</si>
  <si>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</si>
  <si>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</si>
  <si>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</si>
  <si>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</si>
  <si>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</si>
  <si>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</si>
  <si>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</si>
  <si>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</si>
  <si>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</si>
  <si>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</si>
  <si>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</si>
  <si>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</si>
  <si>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</si>
  <si>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</si>
  <si>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</si>
  <si>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</si>
  <si>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</si>
  <si>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</si>
  <si>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</si>
  <si>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</si>
  <si>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</si>
  <si>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</si>
  <si>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</si>
  <si>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</si>
  <si>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</si>
  <si>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</si>
  <si>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</si>
  <si>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</si>
  <si>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</si>
  <si>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</si>
  <si>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</si>
  <si>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</si>
  <si>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</si>
  <si>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</si>
  <si>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</si>
  <si>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</si>
  <si>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</si>
  <si>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</si>
  <si>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</si>
  <si>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</si>
  <si>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</si>
  <si>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</si>
  <si>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</si>
  <si>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</si>
  <si>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</si>
  <si>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</si>
  <si>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</si>
  <si>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</si>
  <si>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</si>
  <si>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</si>
  <si>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</si>
  <si>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</si>
  <si>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</si>
  <si>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</si>
  <si>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</si>
  <si>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</si>
  <si>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</si>
  <si>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</si>
  <si>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</si>
  <si>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</si>
  <si>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</si>
  <si>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</si>
  <si>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</si>
  <si>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</si>
  <si>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</si>
  <si>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</si>
  <si>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</si>
  <si>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</si>
  <si>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</si>
  <si>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</si>
  <si>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</si>
  <si>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</si>
  <si>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</si>
  <si>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</si>
  <si>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</si>
  <si>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</si>
  <si>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</si>
  <si>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</si>
  <si>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</si>
  <si>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</si>
  <si>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</si>
  <si>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</si>
  <si>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</si>
  <si>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</si>
  <si>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</si>
  <si>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</si>
  <si>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</si>
  <si>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</si>
  <si>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</si>
  <si>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</si>
  <si>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</si>
  <si>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</si>
  <si>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</si>
  <si>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</si>
  <si>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</si>
  <si>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</si>
  <si>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</si>
  <si>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</si>
  <si>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</si>
  <si>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</si>
  <si>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</si>
  <si>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</si>
  <si>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</si>
  <si>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</si>
  <si>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</si>
  <si>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</si>
  <si>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</si>
  <si>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</si>
  <si>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</si>
  <si>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</si>
  <si>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</si>
  <si>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</si>
  <si>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</si>
  <si>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</si>
  <si>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</si>
  <si>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</si>
  <si>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</si>
  <si>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</si>
  <si>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</si>
  <si>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</si>
  <si>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</si>
  <si>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</si>
  <si>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</si>
  <si>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</si>
  <si>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</si>
  <si>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</si>
  <si>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</si>
  <si>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</si>
  <si>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</si>
  <si>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</si>
  <si>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</si>
  <si>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</si>
  <si>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</si>
  <si>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</si>
  <si>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</si>
  <si>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</si>
  <si>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</si>
  <si>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</si>
  <si>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</si>
  <si>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</si>
  <si>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</si>
  <si>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</si>
  <si>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</si>
  <si>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</si>
  <si>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</si>
  <si>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</si>
  <si>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</si>
  <si>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</si>
  <si>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</si>
  <si>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</si>
  <si>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</si>
  <si>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</si>
  <si>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</si>
  <si>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</si>
  <si>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</si>
  <si>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</si>
  <si>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</si>
  <si>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</si>
  <si>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</si>
  <si>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</si>
  <si>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</si>
  <si>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</si>
  <si>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</si>
  <si>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</si>
  <si>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</si>
  <si>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</si>
  <si>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</si>
  <si>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</si>
  <si>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</si>
  <si>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</si>
  <si>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</si>
  <si>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</si>
  <si>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</si>
  <si>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</si>
  <si>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</si>
  <si>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</si>
  <si>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</si>
  <si>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</si>
  <si>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</si>
  <si>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</si>
  <si>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</si>
  <si>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</si>
  <si>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</si>
  <si>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</si>
  <si>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</si>
  <si>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</si>
  <si>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</si>
  <si>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</si>
  <si>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</si>
  <si>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</si>
  <si>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</si>
  <si>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</si>
  <si>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</si>
  <si>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</si>
  <si>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</si>
  <si>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</si>
  <si>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</si>
  <si>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</si>
  <si>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</si>
  <si>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</si>
  <si>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</si>
  <si>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</si>
  <si>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</si>
  <si>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</si>
  <si>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</si>
  <si>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</si>
  <si>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</si>
  <si>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</si>
  <si>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</si>
  <si>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</si>
  <si>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</si>
  <si>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</si>
  <si>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</si>
  <si>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</si>
  <si>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</si>
  <si>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</si>
  <si>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</si>
  <si>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</si>
  <si>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</si>
  <si>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</si>
  <si>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</si>
  <si>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</si>
  <si>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</si>
  <si>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</si>
  <si>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</si>
  <si>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</si>
  <si>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</si>
  <si>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</si>
  <si>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</si>
  <si>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</si>
  <si>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</si>
  <si>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</si>
  <si>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</si>
  <si>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</si>
  <si>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</si>
  <si>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</si>
  <si>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</si>
  <si>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</si>
  <si>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</si>
  <si>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</si>
  <si>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</si>
  <si>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</si>
  <si>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</si>
  <si>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</si>
  <si>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</si>
  <si>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</si>
  <si>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</si>
  <si>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</si>
  <si>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</si>
  <si>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</si>
  <si>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</si>
  <si>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</si>
  <si>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</si>
  <si>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</si>
  <si>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</si>
  <si>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</si>
  <si>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</si>
  <si>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</si>
  <si>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</si>
  <si>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</si>
  <si>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</si>
  <si>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</si>
  <si>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</si>
  <si>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</si>
  <si>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</si>
  <si>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</si>
  <si>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</si>
  <si>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</si>
  <si>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</si>
  <si>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</si>
  <si>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</si>
  <si>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</si>
  <si>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</si>
  <si>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</si>
  <si>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</si>
  <si>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</si>
  <si>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</si>
  <si>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</si>
  <si>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</si>
  <si>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</si>
  <si>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</si>
  <si>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</si>
  <si>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</si>
  <si>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</si>
  <si>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</si>
  <si>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</si>
  <si>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</si>
  <si>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</si>
  <si>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</si>
  <si>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</si>
  <si>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</si>
  <si>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</si>
  <si>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</si>
  <si>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</si>
  <si>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</si>
  <si>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</si>
  <si>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</si>
  <si>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</si>
  <si>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</si>
  <si>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</si>
  <si>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</si>
  <si>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</si>
  <si>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</si>
  <si>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</si>
  <si>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</si>
  <si>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</si>
  <si>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</si>
  <si>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</si>
  <si>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</si>
  <si>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</si>
  <si>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</si>
  <si>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</si>
  <si>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</si>
  <si>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</si>
  <si>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</si>
  <si>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</si>
  <si>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</si>
  <si>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</si>
  <si>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</si>
  <si>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</si>
  <si>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</si>
  <si>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</si>
  <si>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</si>
  <si>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</si>
  <si>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</si>
  <si>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</si>
  <si>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</si>
  <si>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</si>
  <si>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</si>
  <si>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</si>
  <si>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</si>
  <si>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</si>
  <si>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</si>
  <si>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</si>
  <si>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</si>
  <si>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</si>
  <si>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</si>
  <si>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</si>
  <si>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</si>
  <si>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</si>
  <si>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</si>
  <si>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</si>
  <si>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</si>
  <si>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</si>
  <si>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</si>
  <si>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</si>
  <si>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</si>
  <si>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</si>
  <si>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</si>
  <si>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</si>
  <si>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</si>
  <si>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</si>
  <si>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</si>
  <si>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</si>
  <si>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</si>
  <si>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>LOS GALLOS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</si>
  <si>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</si>
  <si>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</si>
  <si>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</si>
  <si>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</si>
  <si>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</si>
  <si>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</si>
  <si>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</si>
  <si>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</si>
  <si>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</si>
  <si>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</si>
  <si>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</si>
  <si>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</si>
  <si>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</si>
  <si>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</si>
  <si>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</si>
  <si>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</si>
  <si>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</si>
  <si>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</si>
  <si>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</si>
  <si>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</si>
  <si>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</si>
  <si>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</si>
  <si>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</si>
  <si>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</si>
  <si>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</si>
  <si>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</si>
  <si>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</si>
  <si>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</si>
  <si>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</si>
  <si>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</si>
  <si>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</si>
  <si>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</si>
  <si>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</si>
  <si>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</si>
  <si>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</si>
  <si>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</si>
  <si>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</si>
  <si>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</si>
  <si>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</si>
  <si>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</si>
  <si>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</si>
  <si>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</si>
  <si>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</si>
  <si>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</si>
  <si>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</si>
  <si>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</si>
  <si>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</si>
  <si>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</si>
  <si>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</si>
  <si>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</si>
  <si>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</si>
  <si>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TACOS BUO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</si>
  <si>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</si>
  <si>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</si>
  <si>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</si>
  <si>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</si>
  <si>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</si>
  <si>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</si>
  <si>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</si>
  <si>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</si>
  <si>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</si>
  <si>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</si>
  <si>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</si>
  <si>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</si>
  <si>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</si>
  <si>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</si>
  <si>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</si>
  <si>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</si>
  <si>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</si>
  <si>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</si>
  <si>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</si>
  <si>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</si>
  <si>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</si>
  <si>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</si>
  <si>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</si>
  <si>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</si>
  <si>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</si>
  <si>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</si>
  <si>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</si>
  <si>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</si>
  <si>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</si>
  <si>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</si>
  <si>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</si>
  <si>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</si>
  <si>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</si>
  <si>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</si>
  <si>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</si>
  <si>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</si>
  <si>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</si>
  <si>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</si>
  <si>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</si>
  <si>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</si>
  <si>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</si>
  <si>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</si>
  <si>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</si>
  <si>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</si>
  <si>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</si>
  <si>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</si>
  <si>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</si>
  <si>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CENADURIA Sn FRANCISCO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</si>
  <si>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</si>
  <si>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</si>
  <si>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</si>
  <si>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</si>
  <si>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</si>
  <si>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</si>
  <si>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</si>
  <si>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</si>
  <si>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</si>
  <si>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</si>
  <si>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</si>
  <si>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</si>
  <si>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</si>
  <si>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</si>
  <si>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</si>
  <si>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</si>
  <si>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</si>
  <si>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</si>
  <si>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</si>
  <si>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</si>
  <si>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</si>
  <si>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</si>
  <si>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</si>
  <si>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</si>
  <si>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</si>
  <si>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</si>
  <si>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</si>
  <si>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</si>
  <si>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</si>
  <si>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</si>
  <si>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</si>
  <si>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</si>
  <si>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</si>
  <si>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</si>
  <si>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</si>
  <si>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</si>
  <si>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</si>
  <si>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</si>
  <si>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</si>
  <si>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</si>
  <si>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</si>
  <si>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</si>
  <si>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</si>
  <si>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</si>
  <si>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</si>
  <si>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</si>
  <si>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</si>
  <si>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</si>
  <si>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</si>
  <si>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</si>
  <si>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</si>
  <si>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</si>
  <si>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</si>
  <si>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</si>
  <si>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</si>
  <si>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</si>
  <si>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</si>
  <si>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</si>
  <si>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</si>
  <si>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</si>
  <si>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</si>
  <si>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</si>
  <si>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</si>
  <si>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</si>
  <si>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</si>
  <si>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</si>
  <si>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</si>
  <si>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</si>
  <si>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</si>
  <si>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</si>
  <si>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</si>
  <si>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</si>
  <si>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</si>
  <si>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</si>
  <si>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</si>
  <si>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</si>
  <si>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</si>
  <si>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</si>
  <si>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</si>
  <si>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</si>
  <si>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</si>
  <si>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</si>
  <si>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</si>
  <si>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</si>
  <si>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</si>
  <si>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</si>
  <si>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</si>
  <si>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</si>
  <si>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</si>
  <si>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</si>
  <si>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</si>
  <si>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</si>
  <si>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</si>
  <si>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</si>
  <si>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</si>
  <si>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</si>
  <si>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</si>
  <si>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</si>
  <si>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</si>
  <si>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</si>
  <si>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</si>
  <si>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</si>
  <si>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</si>
  <si>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</si>
  <si>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</si>
  <si>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</si>
  <si>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</si>
  <si>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</si>
  <si>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</si>
  <si>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</si>
  <si>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</si>
  <si>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</si>
  <si>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</si>
  <si>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</si>
  <si>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</si>
  <si>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</si>
  <si>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</si>
  <si>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</si>
  <si>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</si>
  <si>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</si>
  <si>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</si>
  <si>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</si>
  <si>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</si>
  <si>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</si>
  <si>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</si>
  <si>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</si>
  <si>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</si>
  <si>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</si>
  <si>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</si>
  <si>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</si>
  <si>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</si>
  <si>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</si>
  <si>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</si>
  <si>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</si>
  <si>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</si>
  <si>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</si>
  <si>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</si>
  <si>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</si>
  <si>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</si>
  <si>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</si>
  <si>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</si>
  <si>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</si>
  <si>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</si>
  <si>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</si>
  <si>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</si>
  <si>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</si>
  <si>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</si>
  <si>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</si>
  <si>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</si>
  <si>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</si>
  <si>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</si>
  <si>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</si>
  <si>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</si>
  <si>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</si>
  <si>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</si>
  <si>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</si>
  <si>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</si>
  <si>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</si>
  <si>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</si>
  <si>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</si>
  <si>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</si>
  <si>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</si>
  <si>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</si>
  <si>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</si>
  <si>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</si>
  <si>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</si>
  <si>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</si>
  <si>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</si>
  <si>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</si>
  <si>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</si>
  <si>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</si>
  <si>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</si>
  <si>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</si>
  <si>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</si>
  <si>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</si>
  <si>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</si>
  <si>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</si>
  <si>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</si>
  <si>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</si>
  <si>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</si>
  <si>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</si>
  <si>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</si>
  <si>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</si>
  <si>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</si>
  <si>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</si>
  <si>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</si>
  <si>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</si>
  <si>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</si>
  <si>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</si>
  <si>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</si>
  <si>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</si>
  <si>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</si>
  <si>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</si>
  <si>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</si>
  <si>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</si>
  <si>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</si>
  <si>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</si>
  <si>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</si>
  <si>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</si>
  <si>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</si>
  <si>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</si>
  <si>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</si>
  <si>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</si>
  <si>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</si>
  <si>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</si>
  <si>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</si>
  <si>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</si>
  <si>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</si>
  <si>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</si>
  <si>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</si>
  <si>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</si>
  <si>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</si>
  <si>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</si>
  <si>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</si>
  <si>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</si>
  <si>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</si>
  <si>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</si>
  <si>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</si>
  <si>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</si>
  <si>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</si>
  <si>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</si>
  <si>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</si>
  <si>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</si>
  <si>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</si>
  <si>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</si>
  <si>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</si>
  <si>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</si>
  <si>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</si>
  <si>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</si>
  <si>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,0396 JJ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</si>
  <si>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</si>
  <si>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</si>
  <si>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</si>
  <si>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</si>
  <si>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</si>
  <si>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</si>
  <si>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</si>
  <si>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</si>
  <si>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</si>
  <si>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</si>
  <si>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</si>
  <si>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</si>
  <si>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</si>
  <si>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</si>
  <si>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</si>
  <si>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</si>
  <si>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</si>
  <si>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</si>
  <si>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</si>
  <si>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</si>
  <si>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</si>
  <si>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</si>
  <si>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,0530 DD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</si>
  <si>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</si>
  <si>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</si>
  <si>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</si>
  <si>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</si>
  <si>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</si>
  <si>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</si>
  <si>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</si>
  <si>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</si>
  <si>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</si>
  <si>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</si>
  <si>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</si>
  <si>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</si>
  <si>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</si>
  <si>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</si>
  <si>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</si>
  <si>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</si>
  <si>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</si>
  <si>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</si>
  <si>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</si>
  <si>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</si>
  <si>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</si>
  <si>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</si>
  <si>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</si>
  <si>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</si>
  <si>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</si>
  <si>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</si>
  <si>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</si>
  <si>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</si>
  <si>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</si>
  <si>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</si>
  <si>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</si>
  <si>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</si>
  <si>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</si>
  <si>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</si>
  <si>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</si>
  <si>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</si>
  <si>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</si>
  <si>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</si>
  <si>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</si>
  <si>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</si>
  <si>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</si>
  <si>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</si>
  <si>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</si>
  <si>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</si>
  <si>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</si>
  <si>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</si>
  <si>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</si>
  <si>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</si>
  <si>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</si>
  <si>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</si>
  <si>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</si>
  <si>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</si>
  <si>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</si>
  <si>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</si>
  <si>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</si>
  <si>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</si>
  <si>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</si>
  <si>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</si>
  <si>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</si>
  <si>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</si>
  <si>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</si>
  <si>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</si>
  <si>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</si>
  <si>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</si>
  <si>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</si>
  <si>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</si>
  <si>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</si>
  <si>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</si>
  <si>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</si>
  <si>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</si>
  <si>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</si>
  <si>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</si>
  <si>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</si>
  <si>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</si>
  <si>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</si>
  <si>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</si>
  <si>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</si>
  <si>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,0915 LL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</si>
  <si>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</si>
  <si>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</si>
  <si>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</si>
  <si>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</si>
  <si>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</si>
  <si>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</si>
  <si>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</si>
  <si>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</si>
  <si>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</si>
  <si>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</si>
  <si>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</si>
  <si>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</si>
  <si>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</si>
  <si>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</si>
  <si>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</si>
  <si>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</si>
  <si>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</si>
  <si>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</si>
  <si>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</si>
  <si>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</si>
  <si>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</si>
  <si>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</si>
  <si>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</si>
  <si>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</si>
  <si>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</si>
  <si>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</si>
  <si>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</si>
  <si>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</si>
  <si>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</si>
  <si>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</si>
  <si>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</si>
  <si>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</si>
  <si>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</si>
  <si>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</si>
  <si>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</si>
  <si>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</si>
  <si>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</si>
  <si>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</si>
  <si>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</si>
  <si>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</si>
  <si>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</si>
  <si>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</si>
  <si>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</si>
  <si>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</si>
  <si>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</si>
  <si>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</si>
  <si>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</si>
  <si>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</si>
  <si>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</si>
  <si>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</si>
  <si>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</si>
  <si>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</si>
  <si>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</si>
  <si>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</si>
  <si>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</si>
  <si>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</si>
  <si>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</si>
  <si>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</si>
  <si>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</si>
  <si>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</si>
  <si>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</si>
  <si>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</si>
  <si>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</si>
  <si>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</si>
  <si>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</si>
  <si>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</si>
  <si>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</si>
  <si>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</si>
  <si>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</si>
  <si>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</si>
  <si>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</si>
  <si>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</si>
  <si>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</si>
  <si>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</si>
  <si>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</si>
  <si>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</si>
  <si>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</si>
  <si>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</si>
  <si>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</si>
  <si>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</si>
  <si>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</si>
  <si>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</si>
  <si>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</si>
  <si>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</si>
  <si>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</si>
  <si>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</si>
  <si>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</si>
  <si>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</si>
  <si>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</si>
  <si>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</si>
  <si>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</si>
  <si>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</si>
  <si>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</si>
  <si>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</si>
  <si>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</si>
  <si>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</si>
  <si>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</si>
  <si>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</si>
  <si>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</si>
  <si>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</si>
  <si>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</si>
  <si>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</si>
  <si>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</si>
  <si>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</si>
  <si>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</si>
  <si>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</si>
  <si>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</si>
  <si>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</si>
  <si>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</si>
  <si>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</si>
  <si>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</si>
  <si>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</si>
  <si>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</si>
  <si>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</si>
  <si>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</si>
  <si>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</si>
  <si>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</si>
  <si>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</si>
  <si>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</si>
  <si>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</si>
  <si>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</si>
  <si>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</si>
  <si>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</si>
  <si>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</si>
  <si>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</si>
  <si>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</si>
  <si>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</si>
  <si>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</si>
  <si>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</si>
  <si>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</si>
  <si>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</si>
  <si>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</si>
  <si>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</si>
  <si>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</si>
  <si>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</si>
  <si>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</si>
  <si>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</si>
  <si>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</si>
  <si>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</si>
  <si>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</si>
  <si>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</si>
  <si>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</si>
  <si>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</si>
  <si>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</si>
  <si>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</si>
  <si>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</si>
  <si>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</si>
  <si>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</si>
  <si>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</si>
  <si>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</si>
  <si>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</si>
  <si>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</si>
  <si>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</si>
  <si>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</si>
  <si>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</si>
  <si>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</si>
  <si>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</si>
  <si>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</si>
  <si>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</si>
  <si>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</si>
  <si>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</si>
  <si>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</si>
  <si>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</si>
  <si>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</si>
  <si>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</si>
  <si>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</si>
  <si>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</si>
  <si>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</si>
  <si>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</si>
  <si>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</si>
  <si>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</si>
  <si>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</si>
  <si>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</si>
  <si>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</si>
  <si>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</si>
  <si>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</si>
  <si>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</si>
  <si>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</si>
  <si>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</si>
  <si>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</si>
  <si>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</si>
  <si>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</si>
  <si>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</si>
  <si>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</si>
  <si>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</si>
  <si>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</si>
  <si>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</si>
  <si>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</si>
  <si>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</si>
  <si>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</si>
  <si>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</si>
  <si>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</si>
  <si>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</si>
  <si>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</si>
  <si>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</si>
  <si>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</si>
  <si>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</si>
  <si>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</si>
  <si>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</si>
  <si>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</si>
  <si>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</si>
  <si>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</si>
  <si>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</si>
  <si>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</si>
  <si>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</si>
  <si>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</si>
  <si>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</si>
  <si>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</si>
  <si>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</si>
  <si>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</si>
  <si>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</si>
  <si>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</si>
  <si>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</si>
  <si>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</si>
  <si>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</si>
  <si>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</si>
  <si>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</si>
  <si>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</si>
  <si>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</si>
  <si>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</si>
  <si>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</si>
  <si>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</si>
  <si>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</si>
  <si>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</si>
  <si>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</si>
  <si>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</si>
  <si>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</si>
  <si>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</si>
  <si>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</si>
  <si>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</si>
  <si>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</si>
  <si>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</si>
  <si>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</si>
  <si>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</si>
  <si>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</si>
  <si>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</si>
  <si>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</si>
  <si>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</si>
  <si>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</si>
  <si>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</si>
  <si>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</si>
  <si>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</si>
  <si>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</si>
  <si>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</si>
  <si>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</si>
  <si>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</si>
  <si>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</si>
  <si>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</si>
  <si>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</si>
  <si>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</si>
  <si>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</si>
  <si>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</si>
  <si>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</si>
  <si>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</si>
  <si>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</si>
  <si>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</si>
  <si>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</si>
  <si>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</si>
  <si>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</si>
  <si>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</si>
  <si>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</si>
  <si>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</si>
  <si>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</si>
  <si>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</si>
  <si>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</si>
  <si>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</si>
  <si>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</si>
  <si>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</si>
  <si>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</si>
  <si>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</si>
  <si>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</si>
  <si>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</si>
  <si>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</si>
  <si>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</si>
  <si>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</si>
  <si>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</si>
  <si>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</si>
  <si>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</si>
  <si>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</si>
  <si>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</si>
  <si>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</si>
  <si>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</si>
  <si>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</si>
  <si>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</si>
  <si>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</si>
  <si>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</si>
  <si>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</si>
  <si>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</si>
  <si>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</si>
  <si>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</si>
  <si>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</si>
  <si>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CANCELADA</t>
  </si>
  <si>
    <t>SUPER DE LA LOMAS VICTORINO SA DE CV</t>
  </si>
  <si>
    <t>,0701 OO</t>
  </si>
  <si>
    <t>RIGO</t>
  </si>
  <si>
    <t>ARIEL RUBEN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</si>
  <si>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</si>
  <si>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</si>
  <si>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</si>
  <si>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</si>
  <si>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</si>
  <si>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</si>
  <si>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</si>
  <si>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</si>
  <si>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</si>
  <si>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</si>
  <si>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</si>
  <si>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</si>
  <si>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</si>
  <si>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</si>
  <si>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</si>
  <si>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</si>
  <si>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</si>
  <si>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</si>
  <si>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</si>
  <si>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</si>
  <si>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</si>
  <si>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</si>
  <si>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</si>
  <si>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</si>
  <si>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</si>
  <si>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</si>
  <si>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</si>
  <si>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</si>
  <si>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</si>
  <si>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</si>
  <si>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</si>
  <si>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</si>
  <si>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</si>
  <si>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</si>
  <si>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</si>
  <si>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</si>
  <si>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</si>
  <si>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</si>
  <si>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</si>
  <si>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</si>
  <si>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</si>
  <si>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</si>
  <si>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</si>
  <si>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</si>
  <si>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</si>
  <si>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</si>
  <si>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</si>
  <si>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</si>
  <si>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</si>
  <si>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</si>
  <si>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</si>
  <si>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</si>
  <si>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</si>
  <si>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</si>
  <si>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</si>
  <si>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</si>
  <si>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</si>
  <si>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</si>
  <si>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</si>
  <si>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</si>
  <si>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</si>
  <si>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</si>
  <si>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</si>
  <si>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</si>
  <si>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</si>
  <si>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</si>
  <si>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</si>
  <si>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</si>
  <si>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</si>
  <si>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</si>
  <si>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</si>
  <si>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</si>
  <si>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</si>
  <si>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</si>
  <si>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</si>
  <si>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</si>
  <si>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</si>
  <si>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</si>
  <si>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</si>
  <si>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</si>
  <si>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</si>
  <si>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</si>
  <si>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</si>
  <si>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</si>
  <si>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</si>
  <si>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</si>
  <si>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</si>
  <si>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</si>
  <si>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</si>
  <si>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</si>
  <si>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</si>
  <si>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</si>
  <si>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LEOPOLDO</t>
  </si>
  <si>
    <t>esta rem 187-OO</t>
  </si>
  <si>
    <t>,0933 PP</t>
  </si>
  <si>
    <t>,0049 ÑÑ</t>
  </si>
  <si>
    <t>,0072 ÑÑ</t>
  </si>
  <si>
    <t>ALFONSO RUIZ</t>
  </si>
  <si>
    <t>SUPER LOMAS</t>
  </si>
  <si>
    <t>,0169 ÑÑ</t>
  </si>
  <si>
    <t>,0329 ÑÑ</t>
  </si>
  <si>
    <t>ROCIO</t>
  </si>
  <si>
    <t xml:space="preserve"> TACOS JIRETH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</si>
  <si>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</si>
  <si>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</si>
  <si>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</si>
  <si>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</si>
  <si>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</si>
  <si>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</si>
  <si>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</si>
  <si>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</si>
  <si>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</si>
  <si>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</si>
  <si>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</si>
  <si>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</si>
  <si>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</si>
  <si>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</si>
  <si>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</si>
  <si>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</si>
  <si>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</si>
  <si>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</si>
  <si>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</si>
  <si>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</si>
  <si>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</si>
  <si>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</si>
  <si>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</si>
  <si>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</si>
  <si>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</si>
  <si>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</si>
  <si>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</si>
  <si>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</si>
  <si>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</si>
  <si>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</si>
  <si>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</si>
  <si>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</si>
  <si>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</si>
  <si>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</si>
  <si>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</si>
  <si>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</si>
  <si>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</si>
  <si>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</si>
  <si>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</si>
  <si>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</si>
  <si>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</si>
  <si>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</si>
  <si>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</si>
  <si>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</si>
  <si>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</si>
  <si>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</si>
  <si>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</si>
  <si>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</si>
  <si>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</si>
  <si>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</si>
  <si>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</si>
  <si>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</si>
  <si>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</si>
  <si>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</si>
  <si>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</si>
  <si>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</si>
  <si>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</si>
  <si>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</si>
  <si>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</si>
  <si>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</si>
  <si>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</si>
  <si>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GRAN  POBLANO</t>
  </si>
  <si>
    <t>DUPLICADA 2628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</si>
  <si>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</si>
  <si>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</si>
  <si>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</si>
  <si>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</si>
  <si>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</si>
  <si>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</si>
  <si>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</si>
  <si>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</si>
  <si>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</si>
  <si>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</si>
  <si>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</si>
  <si>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</si>
  <si>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</si>
  <si>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</si>
  <si>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</si>
  <si>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</si>
  <si>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</si>
  <si>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</si>
  <si>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</si>
  <si>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</si>
  <si>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</si>
  <si>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</si>
  <si>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</si>
  <si>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</si>
  <si>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</si>
  <si>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</si>
  <si>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</si>
  <si>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</si>
  <si>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</si>
  <si>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</si>
  <si>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</si>
  <si>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</si>
  <si>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</si>
  <si>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</si>
  <si>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</si>
  <si>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</si>
  <si>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</si>
  <si>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</si>
  <si>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</si>
  <si>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</si>
  <si>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</si>
  <si>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</si>
  <si>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</si>
  <si>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</si>
  <si>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</si>
  <si>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</si>
  <si>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</si>
  <si>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</si>
  <si>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</si>
  <si>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</si>
  <si>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</si>
  <si>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</si>
  <si>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</si>
  <si>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</si>
  <si>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</si>
  <si>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</si>
  <si>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</si>
  <si>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</si>
  <si>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</si>
  <si>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</si>
  <si>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</si>
  <si>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</si>
  <si>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</si>
  <si>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</si>
  <si>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</si>
  <si>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</si>
  <si>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</si>
  <si>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</si>
  <si>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</si>
  <si>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</si>
  <si>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</si>
  <si>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</si>
  <si>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</si>
  <si>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</si>
  <si>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</si>
  <si>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</si>
  <si>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</si>
  <si>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</si>
  <si>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</si>
  <si>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</si>
  <si>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</si>
  <si>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</si>
  <si>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</si>
  <si>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</si>
  <si>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</si>
  <si>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</si>
  <si>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</si>
  <si>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</si>
  <si>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</si>
  <si>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</si>
  <si>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</si>
  <si>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</si>
  <si>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</si>
  <si>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</si>
  <si>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</si>
  <si>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</si>
  <si>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</si>
  <si>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</si>
  <si>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</si>
  <si>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</si>
  <si>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</si>
  <si>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</si>
  <si>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</si>
  <si>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</si>
  <si>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</si>
  <si>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</si>
  <si>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</si>
  <si>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</si>
  <si>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</si>
  <si>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</si>
  <si>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</si>
  <si>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</si>
  <si>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</si>
  <si>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</si>
  <si>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</si>
  <si>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</si>
  <si>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</si>
  <si>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</si>
  <si>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</si>
  <si>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</si>
  <si>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</si>
  <si>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</si>
  <si>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</si>
  <si>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</si>
  <si>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,0856 ÑÑ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</si>
  <si>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</si>
  <si>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</si>
  <si>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</si>
  <si>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</si>
  <si>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</si>
  <si>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</si>
  <si>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</si>
  <si>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</si>
  <si>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</si>
  <si>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</si>
  <si>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</si>
  <si>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</si>
  <si>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</si>
  <si>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</si>
  <si>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</si>
  <si>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</si>
  <si>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</si>
  <si>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</si>
  <si>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</si>
  <si>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</si>
  <si>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</si>
  <si>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</si>
  <si>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</si>
  <si>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</si>
  <si>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</si>
  <si>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</si>
  <si>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</si>
  <si>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</si>
  <si>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</si>
  <si>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</si>
  <si>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</si>
  <si>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</si>
  <si>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</si>
  <si>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</si>
  <si>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</si>
  <si>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</si>
  <si>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</si>
  <si>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</si>
  <si>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</si>
  <si>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</si>
  <si>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</si>
  <si>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</si>
  <si>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</si>
  <si>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</si>
  <si>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</si>
  <si>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</si>
  <si>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</si>
  <si>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</si>
  <si>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</si>
  <si>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</si>
  <si>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</si>
  <si>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</si>
  <si>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</si>
  <si>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</si>
  <si>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</si>
  <si>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</si>
  <si>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</si>
  <si>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</si>
  <si>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</si>
  <si>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</si>
  <si>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</si>
  <si>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</si>
  <si>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</si>
  <si>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</si>
  <si>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</si>
  <si>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</si>
  <si>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</si>
  <si>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</si>
  <si>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</si>
  <si>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</si>
  <si>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</si>
  <si>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</si>
  <si>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</si>
  <si>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</si>
  <si>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</si>
  <si>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</si>
  <si>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</si>
  <si>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</si>
  <si>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</si>
  <si>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</si>
  <si>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</si>
  <si>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</si>
  <si>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</si>
  <si>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</si>
  <si>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</si>
  <si>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</si>
  <si>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</si>
  <si>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</si>
  <si>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</si>
  <si>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</si>
  <si>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</si>
  <si>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</si>
  <si>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</si>
  <si>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</si>
  <si>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</si>
  <si>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</si>
  <si>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</si>
  <si>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</si>
  <si>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</si>
  <si>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</si>
  <si>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</si>
  <si>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</si>
  <si>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</si>
  <si>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</si>
  <si>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</si>
  <si>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</si>
  <si>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</si>
  <si>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</si>
  <si>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</si>
  <si>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</si>
  <si>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</si>
  <si>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</si>
  <si>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</si>
  <si>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</si>
  <si>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FOGONCITO</t>
  </si>
  <si>
    <t>,0862 ÑÑ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</si>
  <si>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</si>
  <si>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</si>
  <si>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</si>
  <si>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</si>
  <si>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</si>
  <si>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</si>
  <si>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</si>
  <si>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</si>
  <si>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</si>
  <si>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</si>
  <si>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</si>
  <si>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</si>
  <si>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</si>
  <si>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</si>
  <si>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</si>
  <si>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</si>
  <si>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</si>
  <si>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</si>
  <si>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</si>
  <si>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</si>
  <si>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</si>
  <si>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</si>
  <si>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</si>
  <si>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</si>
  <si>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</si>
  <si>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</si>
  <si>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</si>
  <si>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</si>
  <si>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</si>
  <si>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</si>
  <si>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</si>
  <si>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</si>
  <si>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</si>
  <si>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</si>
  <si>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</si>
  <si>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</si>
  <si>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</si>
  <si>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</si>
  <si>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</si>
  <si>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</si>
  <si>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</si>
  <si>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</si>
  <si>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</si>
  <si>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</si>
  <si>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</si>
  <si>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</si>
  <si>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</si>
  <si>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</si>
  <si>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</si>
  <si>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</si>
  <si>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COMIDA CHINOS Capu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</si>
  <si>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</si>
  <si>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</si>
  <si>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</si>
  <si>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</si>
  <si>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</si>
  <si>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</si>
  <si>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</si>
  <si>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</si>
  <si>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</si>
  <si>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</si>
  <si>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CARNICERIA SEBASTIAN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</si>
  <si>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</si>
  <si>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</si>
  <si>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</si>
  <si>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</si>
  <si>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</si>
  <si>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</si>
  <si>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</si>
  <si>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</si>
  <si>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</si>
  <si>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</si>
  <si>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</si>
  <si>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</si>
  <si>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</si>
  <si>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</si>
  <si>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</si>
  <si>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</si>
  <si>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</si>
  <si>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</si>
  <si>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</si>
  <si>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</si>
  <si>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</si>
  <si>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</si>
  <si>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JUAN ZAMBRANO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</si>
  <si>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</si>
  <si>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</si>
  <si>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</si>
  <si>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</si>
  <si>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</si>
  <si>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</si>
  <si>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</si>
  <si>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</si>
  <si>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</si>
  <si>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</si>
  <si>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</si>
  <si>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</si>
  <si>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</si>
  <si>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</si>
  <si>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</si>
  <si>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</si>
  <si>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</si>
  <si>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ARTURO</t>
  </si>
  <si>
    <t>ALAN</t>
  </si>
  <si>
    <t>DISTRIBUIDORA DE CARNES CHARLY SA DE CV</t>
  </si>
  <si>
    <t xml:space="preserve">LA IGLESIA DE JESUCRISTO DE LOS SANTOS 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</si>
  <si>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</si>
  <si>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</si>
  <si>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</si>
  <si>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</si>
  <si>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</si>
  <si>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</si>
  <si>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</si>
  <si>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</si>
  <si>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</si>
  <si>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</si>
  <si>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</si>
  <si>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</si>
  <si>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</si>
  <si>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</si>
  <si>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</si>
  <si>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</si>
  <si>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</si>
  <si>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</si>
  <si>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</si>
  <si>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</si>
  <si>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</si>
  <si>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</si>
  <si>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</si>
  <si>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</si>
  <si>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</si>
  <si>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</si>
  <si>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</si>
  <si>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</si>
  <si>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</si>
  <si>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</si>
  <si>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</si>
  <si>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</si>
  <si>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</si>
  <si>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</si>
  <si>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</si>
  <si>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</si>
  <si>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</si>
  <si>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</si>
  <si>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</si>
  <si>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</si>
  <si>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</si>
  <si>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</si>
  <si>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</si>
  <si>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</si>
  <si>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</si>
  <si>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</si>
  <si>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</si>
  <si>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</si>
  <si>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</si>
  <si>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</si>
  <si>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</si>
  <si>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</si>
  <si>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</si>
  <si>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</si>
  <si>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</si>
  <si>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</si>
  <si>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</si>
  <si>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</si>
  <si>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RAFAEL VAZQUEZ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</si>
  <si>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</si>
  <si>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</si>
  <si>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</si>
  <si>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</si>
  <si>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</si>
  <si>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</si>
  <si>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</si>
  <si>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</si>
  <si>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</si>
  <si>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</si>
  <si>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</si>
  <si>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</si>
  <si>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</si>
  <si>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</si>
  <si>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</si>
  <si>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</si>
  <si>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</si>
  <si>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</si>
  <si>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</si>
  <si>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</si>
  <si>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</si>
  <si>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</si>
  <si>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</si>
  <si>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</si>
  <si>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</si>
  <si>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</si>
  <si>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</si>
  <si>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</si>
  <si>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</si>
  <si>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</si>
  <si>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</si>
  <si>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</si>
  <si>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</si>
  <si>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</si>
  <si>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</si>
  <si>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DOMINGO T</t>
  </si>
  <si>
    <t>JESUS GALLARDO</t>
  </si>
  <si>
    <t>CHALCO</t>
  </si>
  <si>
    <t>LA MICHOACANA</t>
  </si>
  <si>
    <t>,0341 TT</t>
  </si>
  <si>
    <t>HIMELDA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</si>
  <si>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</si>
  <si>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</si>
  <si>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</si>
  <si>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</si>
  <si>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</si>
  <si>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</si>
  <si>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</si>
  <si>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</si>
  <si>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</si>
  <si>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</si>
  <si>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</si>
  <si>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</si>
  <si>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</si>
  <si>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</si>
  <si>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,0562 O</t>
  </si>
  <si>
    <t>,0580 O</t>
  </si>
  <si>
    <t>,0416 O</t>
  </si>
  <si>
    <t>,0294 O</t>
  </si>
  <si>
    <t>,0433 O</t>
  </si>
  <si>
    <t>,0656 O</t>
  </si>
  <si>
    <t>,0186 U</t>
  </si>
  <si>
    <t>CARLOS MASTRANZO</t>
  </si>
  <si>
    <t xml:space="preserve">CARLOS </t>
  </si>
  <si>
    <t>Mco. Hidalgo</t>
  </si>
  <si>
    <t>VICKY</t>
  </si>
  <si>
    <t>ROYAL GURMET</t>
  </si>
  <si>
    <t>VENANCIO LOPEZ</t>
  </si>
  <si>
    <t>GERARDO FRA</t>
  </si>
  <si>
    <t>ENRRIQUE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</si>
  <si>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</si>
  <si>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</si>
  <si>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</si>
  <si>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</si>
  <si>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</si>
  <si>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</si>
  <si>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</si>
  <si>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</si>
  <si>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</si>
  <si>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</si>
  <si>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</si>
  <si>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</si>
  <si>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</si>
  <si>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</si>
  <si>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</si>
  <si>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</si>
  <si>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</si>
  <si>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</si>
  <si>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</si>
  <si>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</si>
  <si>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</si>
  <si>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</si>
  <si>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</si>
  <si>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</si>
  <si>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</si>
  <si>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</si>
  <si>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</si>
  <si>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</si>
  <si>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</si>
  <si>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</si>
  <si>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</si>
  <si>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</si>
  <si>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</si>
  <si>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</si>
  <si>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</si>
  <si>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</si>
  <si>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</si>
  <si>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</si>
  <si>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</si>
  <si>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</si>
  <si>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</si>
  <si>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</si>
  <si>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</si>
  <si>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</si>
  <si>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</si>
  <si>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</si>
  <si>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 xml:space="preserve">C A N C E L A D A 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</si>
  <si>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</si>
  <si>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</si>
  <si>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</si>
  <si>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</si>
  <si>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</si>
  <si>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</si>
  <si>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</si>
  <si>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ALFREDO</t>
  </si>
  <si>
    <t>SALVADOR VALVERDE</t>
  </si>
  <si>
    <t>ISIDORO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</si>
  <si>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</si>
  <si>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</si>
  <si>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</si>
  <si>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</si>
  <si>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</si>
  <si>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</si>
  <si>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</si>
  <si>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</si>
  <si>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</si>
  <si>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</si>
  <si>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</si>
  <si>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</si>
  <si>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</si>
  <si>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</si>
  <si>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</si>
  <si>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</si>
  <si>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</si>
  <si>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</si>
  <si>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</si>
  <si>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</si>
  <si>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</si>
  <si>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</si>
  <si>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</si>
  <si>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</si>
  <si>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</si>
  <si>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</si>
  <si>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</si>
  <si>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</si>
  <si>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</si>
  <si>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</si>
  <si>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</si>
  <si>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</si>
  <si>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</si>
  <si>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</si>
  <si>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</si>
  <si>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</si>
  <si>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</si>
  <si>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</si>
  <si>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</si>
  <si>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</si>
  <si>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</si>
  <si>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</si>
  <si>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</si>
  <si>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</si>
  <si>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</si>
  <si>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</si>
  <si>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</si>
  <si>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</si>
  <si>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EFRAIN</t>
  </si>
  <si>
    <t>RAFAEL LEDO</t>
  </si>
  <si>
    <t>LOS PARADEROS</t>
  </si>
  <si>
    <t>LUIS VANZINI</t>
  </si>
  <si>
    <t>,0848</t>
  </si>
  <si>
    <t>,0852 UU</t>
  </si>
  <si>
    <t>BARRIO</t>
  </si>
  <si>
    <t>RANGEL</t>
  </si>
  <si>
    <t>TAQUERIA ALI</t>
  </si>
  <si>
    <t>VICTOR VANZINI</t>
  </si>
  <si>
    <t>ELEUTERIO</t>
  </si>
  <si>
    <t>,0192 VV</t>
  </si>
  <si>
    <t>ANGEL MENESES</t>
  </si>
  <si>
    <t>VANCINI</t>
  </si>
  <si>
    <t>OSO</t>
  </si>
  <si>
    <t>AURELIA</t>
  </si>
  <si>
    <t>BURRITO NORTEÑO</t>
  </si>
  <si>
    <t>RINCON POBLANO</t>
  </si>
  <si>
    <t>,0749 VV</t>
  </si>
  <si>
    <t>SRA. ELENA</t>
  </si>
  <si>
    <t>,0967 VV</t>
  </si>
  <si>
    <t>SORPRESA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</si>
  <si>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</si>
  <si>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</si>
  <si>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</si>
  <si>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</si>
  <si>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</si>
  <si>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</si>
  <si>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</si>
  <si>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</si>
  <si>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</si>
  <si>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</si>
  <si>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</si>
  <si>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</si>
  <si>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</si>
  <si>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PERFECTO</t>
  </si>
  <si>
    <t>MAGO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</si>
  <si>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</si>
  <si>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</si>
  <si>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</si>
  <si>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</si>
  <si>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</si>
  <si>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</si>
  <si>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</si>
  <si>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</si>
  <si>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</si>
  <si>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</si>
  <si>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</si>
  <si>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</si>
  <si>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</si>
  <si>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,0405 U</t>
  </si>
  <si>
    <t>,0543 U</t>
  </si>
  <si>
    <t>,0546 U</t>
  </si>
  <si>
    <t>,0545 U</t>
  </si>
  <si>
    <t>REMISIONES   H E R R A D U R A    JULIO   2013</t>
  </si>
  <si>
    <t>REMISIONES DE    AGOSTO      2 0  1 3</t>
  </si>
  <si>
    <t xml:space="preserve"> NOTAS DE VENTA      DE     SEPTIEMBRE          2 0 1 3</t>
  </si>
  <si>
    <t>xxxxxxx</t>
  </si>
  <si>
    <t>CENTRAL</t>
  </si>
  <si>
    <t>EBER</t>
  </si>
  <si>
    <t>PINKI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</si>
  <si>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</si>
  <si>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TACOS DON RAMON</t>
  </si>
  <si>
    <t>LA MORENA</t>
  </si>
  <si>
    <t>TACOS 25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</si>
  <si>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</si>
  <si>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Q</t>
  </si>
  <si>
    <t>ATLIXCO</t>
  </si>
  <si>
    <t>CARNITAS SANTA FE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</si>
  <si>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</si>
  <si>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ARABE</t>
  </si>
  <si>
    <t>HEROES</t>
  </si>
  <si>
    <t>BLANCA ESTELA</t>
  </si>
  <si>
    <t>CARNES GÜERO</t>
  </si>
  <si>
    <t>TACOS EL MORENO</t>
  </si>
  <si>
    <t>ZACATLAN</t>
  </si>
  <si>
    <t>MONICA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</si>
  <si>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</si>
  <si>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RAYMUNDO VELAZCO</t>
  </si>
  <si>
    <t>REMISIONES DE    SEPTIEMBRE    2 0  1 3</t>
  </si>
  <si>
    <t>131  A</t>
  </si>
  <si>
    <t xml:space="preserve">NORMA LEDO </t>
  </si>
  <si>
    <t>TAQUEADA</t>
  </si>
  <si>
    <t>Carniceria</t>
  </si>
  <si>
    <t>Magdaleno</t>
  </si>
  <si>
    <t>,0139 Q</t>
  </si>
  <si>
    <t>,0584 Q</t>
  </si>
  <si>
    <t>,0555 Q</t>
  </si>
  <si>
    <t>,0554 Q</t>
  </si>
  <si>
    <t xml:space="preserve">,0623 O </t>
  </si>
  <si>
    <t>,0448 Q</t>
  </si>
  <si>
    <t>,0422 Q</t>
  </si>
  <si>
    <t>,0421 Q</t>
  </si>
  <si>
    <t>,0565 Q</t>
  </si>
  <si>
    <t>,0981 P</t>
  </si>
  <si>
    <t xml:space="preserve">,0739 O </t>
  </si>
  <si>
    <t>,0556 Q</t>
  </si>
  <si>
    <t>,0924 P</t>
  </si>
  <si>
    <t>,0274 Q</t>
  </si>
  <si>
    <t xml:space="preserve">,0912 O </t>
  </si>
  <si>
    <t>,0123 Q</t>
  </si>
  <si>
    <t>,0348 Q</t>
  </si>
  <si>
    <t>,0206 Q</t>
  </si>
  <si>
    <t xml:space="preserve">,0126 P </t>
  </si>
  <si>
    <t>,0559 Q</t>
  </si>
  <si>
    <t>,0424 Q</t>
  </si>
  <si>
    <t>,0254 Q</t>
  </si>
  <si>
    <t>,0445 Q</t>
  </si>
  <si>
    <t>,0440 Q</t>
  </si>
  <si>
    <t>,0534 Q</t>
  </si>
  <si>
    <t>,0970 P</t>
  </si>
  <si>
    <t>,0057 Q</t>
  </si>
  <si>
    <t>,0583 Q</t>
  </si>
  <si>
    <t>,0373 Q</t>
  </si>
  <si>
    <t>,0083 Q</t>
  </si>
  <si>
    <t>,0564 Q</t>
  </si>
  <si>
    <t>,0509 Q</t>
  </si>
  <si>
    <t>,0590 Q</t>
  </si>
  <si>
    <t>,0571 Q</t>
  </si>
  <si>
    <t>,0569 Q</t>
  </si>
  <si>
    <t>,0400 Q</t>
  </si>
  <si>
    <t>,0473 Q</t>
  </si>
  <si>
    <t>,0492 Q</t>
  </si>
  <si>
    <t>,0529 Q</t>
  </si>
  <si>
    <t>,0530 Q</t>
  </si>
  <si>
    <t>,0423 Q</t>
  </si>
  <si>
    <t>,0256 Q</t>
  </si>
  <si>
    <t>,0452 Q</t>
  </si>
  <si>
    <t>,0283 Q</t>
  </si>
  <si>
    <t>,0322 Q</t>
  </si>
  <si>
    <t>,0537 Q</t>
  </si>
  <si>
    <t>,0548 Q</t>
  </si>
  <si>
    <t>,0346 Q</t>
  </si>
  <si>
    <t>,0566 Q</t>
  </si>
  <si>
    <t>,0409 Q</t>
  </si>
  <si>
    <t>,0258 Q</t>
  </si>
  <si>
    <t>,0456 Q</t>
  </si>
  <si>
    <t>,0361 Q</t>
  </si>
  <si>
    <t>,0478 Q</t>
  </si>
  <si>
    <t>,0518 Q</t>
  </si>
  <si>
    <t>,0540 Q</t>
  </si>
  <si>
    <t>,0349 Q</t>
  </si>
  <si>
    <t>,0575 Q</t>
  </si>
  <si>
    <t>,0218 Q</t>
  </si>
  <si>
    <t>,0306 Q</t>
  </si>
  <si>
    <t>,0350 Q</t>
  </si>
  <si>
    <t>,0362 Q</t>
  </si>
  <si>
    <t>,0393 Q</t>
  </si>
  <si>
    <t>,0408 Q</t>
  </si>
  <si>
    <t>,0434 Q</t>
  </si>
  <si>
    <t>,0455 Q</t>
  </si>
  <si>
    <t>,0461 Q</t>
  </si>
  <si>
    <t>,0476 Q</t>
  </si>
  <si>
    <t>,0497 Q</t>
  </si>
  <si>
    <t>,0512 Q</t>
  </si>
  <si>
    <t>,0552 Q</t>
  </si>
  <si>
    <t>,0574 Q</t>
  </si>
  <si>
    <t>,0459 Q MABY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</si>
  <si>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SEPTIEMBRE          2 0 1 3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</si>
  <si>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SEPTIEMRE           2 0 1 3</t>
    </r>
  </si>
  <si>
    <t>BUHO</t>
  </si>
  <si>
    <t>JORGE CORDERO</t>
  </si>
  <si>
    <t>CENTRO</t>
  </si>
  <si>
    <t>MABY</t>
  </si>
  <si>
    <t>CHIPOTLE</t>
  </si>
  <si>
    <t>SAMUEL</t>
  </si>
  <si>
    <t>CONCHITA</t>
  </si>
  <si>
    <t>NORMA</t>
  </si>
  <si>
    <t>EL MORENO</t>
  </si>
  <si>
    <t>FRIDA</t>
  </si>
  <si>
    <t>THE KING ATLIXCO</t>
  </si>
  <si>
    <t>LA SUPREMA SALSA</t>
  </si>
  <si>
    <t>SAUL RAMIREZ</t>
  </si>
  <si>
    <t>CEREZO</t>
  </si>
  <si>
    <t>PATRICIA</t>
  </si>
  <si>
    <t>R</t>
  </si>
  <si>
    <t>RECTA CHOLULA</t>
  </si>
  <si>
    <t xml:space="preserve">,0038 </t>
  </si>
  <si>
    <t>LA IGUANA</t>
  </si>
  <si>
    <t>ANTONIOHERRERA</t>
  </si>
  <si>
    <t>EL HARBANO</t>
  </si>
  <si>
    <t>PAGO DE MAS</t>
  </si>
  <si>
    <t>ELIZA</t>
  </si>
  <si>
    <t>LA SUPREMA</t>
  </si>
  <si>
    <t>The King</t>
  </si>
  <si>
    <t>Recta</t>
  </si>
  <si>
    <t>Chela</t>
  </si>
  <si>
    <t>,0793 Q</t>
  </si>
  <si>
    <t>,0775 Q</t>
  </si>
  <si>
    <t>,0609 Q</t>
  </si>
  <si>
    <t>,0840 Q</t>
  </si>
  <si>
    <t>,0605 Q</t>
  </si>
  <si>
    <t>,0745 Q</t>
  </si>
  <si>
    <t>,0127 R</t>
  </si>
  <si>
    <t>,0773 Q</t>
  </si>
  <si>
    <t>,0036 R</t>
  </si>
  <si>
    <t>,0624 Q</t>
  </si>
  <si>
    <t>,0621 Q</t>
  </si>
  <si>
    <t>,0697 Q</t>
  </si>
  <si>
    <t>,0638 Q</t>
  </si>
  <si>
    <t>,0629 Q</t>
  </si>
  <si>
    <t>,0005 R</t>
  </si>
  <si>
    <t>,0122 R</t>
  </si>
  <si>
    <t>,0628 Q</t>
  </si>
  <si>
    <t>,0094 R</t>
  </si>
  <si>
    <t>,0879 Q</t>
  </si>
  <si>
    <t>,0646 Q</t>
  </si>
  <si>
    <t>,0167 R</t>
  </si>
  <si>
    <t>,0118 R</t>
  </si>
  <si>
    <t>,0631 Q</t>
  </si>
  <si>
    <t>,0041 R</t>
  </si>
  <si>
    <t>,0599 Q</t>
  </si>
  <si>
    <t>,0038 R</t>
  </si>
  <si>
    <t>,0598 Q</t>
  </si>
  <si>
    <t>,0977 Q</t>
  </si>
  <si>
    <t>,0844 Q</t>
  </si>
  <si>
    <t>,0953 Q</t>
  </si>
  <si>
    <t>,0209 R</t>
  </si>
  <si>
    <t>,0708 Q</t>
  </si>
  <si>
    <t>,0612 Q</t>
  </si>
  <si>
    <t>,0839 Q</t>
  </si>
  <si>
    <t>,0674 Q</t>
  </si>
  <si>
    <t>,0604 Q</t>
  </si>
  <si>
    <t>,0926 Q</t>
  </si>
  <si>
    <t>,0133 R</t>
  </si>
  <si>
    <t>,0795 Q</t>
  </si>
  <si>
    <t>,0640 Q</t>
  </si>
  <si>
    <t>,0611 Q</t>
  </si>
  <si>
    <t>,0736 Q</t>
  </si>
  <si>
    <t>,0595 Q</t>
  </si>
  <si>
    <t>,0997 Q</t>
  </si>
  <si>
    <t>,0602 Q</t>
  </si>
  <si>
    <t>,0633 Q</t>
  </si>
  <si>
    <t>,0052 R</t>
  </si>
  <si>
    <t>,0975 Q</t>
  </si>
  <si>
    <t>,0623 Q</t>
  </si>
  <si>
    <t>,0129 R</t>
  </si>
  <si>
    <t>,0702 Q</t>
  </si>
  <si>
    <t>,0664 Q</t>
  </si>
  <si>
    <t>,0029 R</t>
  </si>
  <si>
    <t>,0862 Q</t>
  </si>
  <si>
    <t>,0713 Q</t>
  </si>
  <si>
    <t>,0767 Q</t>
  </si>
  <si>
    <t>,0763 Q</t>
  </si>
  <si>
    <t>,0655 Q</t>
  </si>
  <si>
    <t>,0119 R</t>
  </si>
  <si>
    <t>,0964 Q</t>
  </si>
  <si>
    <t>,0829 Q</t>
  </si>
  <si>
    <t>,0692 Q</t>
  </si>
  <si>
    <t>,0600 Q</t>
  </si>
  <si>
    <t>,0701 Q</t>
  </si>
  <si>
    <t>,0101 R</t>
  </si>
  <si>
    <t>,0662 Q</t>
  </si>
  <si>
    <t>,0617 Q</t>
  </si>
  <si>
    <t>,0619 Q</t>
  </si>
  <si>
    <t>,0601 Q Capu</t>
  </si>
  <si>
    <t>,0724 Q</t>
  </si>
  <si>
    <t>,0699 Q</t>
  </si>
  <si>
    <t>,0597 Q</t>
  </si>
  <si>
    <t>,0854 Q</t>
  </si>
  <si>
    <t>,0711 Q</t>
  </si>
  <si>
    <t>,0187 R</t>
  </si>
  <si>
    <t>,0660 Q</t>
  </si>
  <si>
    <t>,0841 Q</t>
  </si>
  <si>
    <t>,0610 Q</t>
  </si>
  <si>
    <t>,0703 Q</t>
  </si>
  <si>
    <t>,0838 Q</t>
  </si>
  <si>
    <t>,0749 Q</t>
  </si>
  <si>
    <t>,0096 R</t>
  </si>
  <si>
    <t>,0653 Q</t>
  </si>
  <si>
    <t>,0095 R</t>
  </si>
  <si>
    <t>,0666 Q</t>
  </si>
  <si>
    <t>,0751 Q</t>
  </si>
  <si>
    <t>,0700 Q</t>
  </si>
  <si>
    <t>,0010 R</t>
  </si>
  <si>
    <t>,0731 Q</t>
  </si>
  <si>
    <t>,0779 Q</t>
  </si>
  <si>
    <t>,0913 Q</t>
  </si>
  <si>
    <t>,0744 Q</t>
  </si>
  <si>
    <t>,0168 R</t>
  </si>
  <si>
    <t>,0045 R</t>
  </si>
  <si>
    <t>,0615 Q</t>
  </si>
  <si>
    <t>,0637 Q</t>
  </si>
  <si>
    <t>,0886 Q</t>
  </si>
  <si>
    <t>,0123 R</t>
  </si>
  <si>
    <t>,0620 Q</t>
  </si>
  <si>
    <t>,0651 Q</t>
  </si>
  <si>
    <t>,0648 Q</t>
  </si>
  <si>
    <t>,0608 Q</t>
  </si>
  <si>
    <t>,0614 Q Capu</t>
  </si>
  <si>
    <t>,0750 Q</t>
  </si>
  <si>
    <t>,0786 Q</t>
  </si>
  <si>
    <t>,0797 Q</t>
  </si>
  <si>
    <t>,0202 R</t>
  </si>
  <si>
    <t>,0849 Q</t>
  </si>
  <si>
    <t>,0594 Q</t>
  </si>
  <si>
    <t>,0613 Q</t>
  </si>
  <si>
    <t>,0593 Q</t>
  </si>
  <si>
    <t>,0678 Q</t>
  </si>
  <si>
    <t>,0162 R</t>
  </si>
  <si>
    <t>,0654 Q</t>
  </si>
  <si>
    <t>,0690 Q</t>
  </si>
  <si>
    <t>,0710 Q</t>
  </si>
  <si>
    <t>,0906 Q</t>
  </si>
  <si>
    <t>,0698 Q</t>
  </si>
  <si>
    <t>,0224 R</t>
  </si>
  <si>
    <t>,0688 Q</t>
  </si>
  <si>
    <t>,0870 Q</t>
  </si>
  <si>
    <t>,0785 Q</t>
  </si>
  <si>
    <t>,0904 Q</t>
  </si>
  <si>
    <t>,0774 Q</t>
  </si>
  <si>
    <t>,0863 Q</t>
  </si>
  <si>
    <t>,0026 R</t>
  </si>
  <si>
    <t>,0866 Q</t>
  </si>
  <si>
    <t>,0635 Q</t>
  </si>
  <si>
    <t>,0675 Q</t>
  </si>
  <si>
    <t>,0603 Q</t>
  </si>
  <si>
    <t>,0969 Q</t>
  </si>
  <si>
    <t>,0221 R</t>
  </si>
  <si>
    <t>,0918 Q</t>
  </si>
  <si>
    <t>,0636 Q</t>
  </si>
  <si>
    <t>,0728 Q</t>
  </si>
  <si>
    <t>,0663 Q</t>
  </si>
  <si>
    <t>,0696 Q</t>
  </si>
  <si>
    <t>,0659 Q</t>
  </si>
  <si>
    <t>,0626 Q MABY</t>
  </si>
  <si>
    <t>,0770 Q</t>
  </si>
  <si>
    <t>,0830 Q</t>
  </si>
  <si>
    <t>,0591 Q</t>
  </si>
  <si>
    <t>,0815 Q</t>
  </si>
  <si>
    <t>,0876 Q</t>
  </si>
  <si>
    <t>,0647 Q</t>
  </si>
  <si>
    <t>,0769 Q</t>
  </si>
  <si>
    <t>,0658 Q</t>
  </si>
  <si>
    <t>,0787 Q</t>
  </si>
  <si>
    <t>,0671 Q</t>
  </si>
  <si>
    <t>,0781 Q</t>
  </si>
  <si>
    <t>,0034 R</t>
  </si>
  <si>
    <t>,0742 Q</t>
  </si>
  <si>
    <t>,0712 Q</t>
  </si>
  <si>
    <t>,0717 Q</t>
  </si>
  <si>
    <t>,0922 Q</t>
  </si>
  <si>
    <t>,0827 Q</t>
  </si>
  <si>
    <t>,0908 Q</t>
  </si>
  <si>
    <t>,0112 R</t>
  </si>
  <si>
    <t>,0818 Q</t>
  </si>
  <si>
    <t>,0941 Q</t>
  </si>
  <si>
    <t>,0108 R</t>
  </si>
  <si>
    <t>,0960 Q</t>
  </si>
  <si>
    <t>,0606 Q</t>
  </si>
  <si>
    <t>,0657 Q</t>
  </si>
  <si>
    <t>,0679 Q</t>
  </si>
  <si>
    <t>,0755 Q</t>
  </si>
  <si>
    <t>,0089 R</t>
  </si>
  <si>
    <t>,0023 R</t>
  </si>
  <si>
    <t>,0661 Q</t>
  </si>
  <si>
    <t>,0761 Q</t>
  </si>
  <si>
    <t>,0735 Q</t>
  </si>
  <si>
    <t>,0730 Q</t>
  </si>
  <si>
    <t>,0695 Q</t>
  </si>
  <si>
    <t>,0634 Q Capu</t>
  </si>
  <si>
    <t>,0813 Q</t>
  </si>
  <si>
    <t>,0967 Q</t>
  </si>
  <si>
    <t>,0607 Q</t>
  </si>
  <si>
    <t>,0891 Q</t>
  </si>
  <si>
    <t xml:space="preserve">,0896 P </t>
  </si>
  <si>
    <t>,0037 R</t>
  </si>
  <si>
    <t>,0681 Q</t>
  </si>
  <si>
    <t>,0931 Q</t>
  </si>
  <si>
    <t>,0725 Q</t>
  </si>
  <si>
    <t>,0747 Q</t>
  </si>
  <si>
    <t>,0814 Q</t>
  </si>
  <si>
    <t>,0762 Q</t>
  </si>
  <si>
    <t>,0859 Q</t>
  </si>
  <si>
    <t>,0211 R</t>
  </si>
  <si>
    <t>,0765 Q</t>
  </si>
  <si>
    <t>,0733 Q</t>
  </si>
  <si>
    <t>,0875 Q</t>
  </si>
  <si>
    <t>,0993 Q</t>
  </si>
  <si>
    <t>,0828 Q</t>
  </si>
  <si>
    <t>,0154 R</t>
  </si>
  <si>
    <t>,0868 Q</t>
  </si>
  <si>
    <t>,0185 R</t>
  </si>
  <si>
    <t>,0176 R</t>
  </si>
  <si>
    <t>,0011 R</t>
  </si>
  <si>
    <t>,0625 Q</t>
  </si>
  <si>
    <t>,0707 Q</t>
  </si>
  <si>
    <t>,0718 Q</t>
  </si>
  <si>
    <t>,0780 Q</t>
  </si>
  <si>
    <t>,0200 R</t>
  </si>
  <si>
    <t>,0676 Q</t>
  </si>
  <si>
    <t>,0825 Q</t>
  </si>
  <si>
    <t>,0821 Q</t>
  </si>
  <si>
    <t>,0782 Q</t>
  </si>
  <si>
    <t>,0722 Q</t>
  </si>
  <si>
    <t>,0639 Q MABY</t>
  </si>
  <si>
    <t>,0869 Q</t>
  </si>
  <si>
    <t>,0068 R</t>
  </si>
  <si>
    <t>,0627 Q</t>
  </si>
  <si>
    <t>,0898 Q</t>
  </si>
  <si>
    <t xml:space="preserve">,0159 Q </t>
  </si>
  <si>
    <t>,0709 Q</t>
  </si>
  <si>
    <t>,0067 R</t>
  </si>
  <si>
    <t>,0768 Q</t>
  </si>
  <si>
    <t>,0808 Q</t>
  </si>
  <si>
    <t>,0833 Q</t>
  </si>
  <si>
    <t>,0784 Q</t>
  </si>
  <si>
    <t>,0592 Q</t>
  </si>
  <si>
    <t>,0924 Q</t>
  </si>
  <si>
    <t>,0790 Q</t>
  </si>
  <si>
    <t>,0756 Q</t>
  </si>
  <si>
    <t>,0020 R</t>
  </si>
  <si>
    <t>,0039 R</t>
  </si>
  <si>
    <t>,0871 Q</t>
  </si>
  <si>
    <t>,0892 Q</t>
  </si>
  <si>
    <t>,0214 R</t>
  </si>
  <si>
    <t>,0233 R</t>
  </si>
  <si>
    <t>,0075 R</t>
  </si>
  <si>
    <t>,0642 Q</t>
  </si>
  <si>
    <t>,0726 Q</t>
  </si>
  <si>
    <t>,0729 Q</t>
  </si>
  <si>
    <t>,0877 Q</t>
  </si>
  <si>
    <t>,0704 Q</t>
  </si>
  <si>
    <t>,0855 Q</t>
  </si>
  <si>
    <t>,0905 Q</t>
  </si>
  <si>
    <t>,0899 Q</t>
  </si>
  <si>
    <t>,0809 Q</t>
  </si>
  <si>
    <t>,0656 Q Capu</t>
  </si>
  <si>
    <t>,0893 Q</t>
  </si>
  <si>
    <t>,0231 R</t>
  </si>
  <si>
    <t>,0643 Q</t>
  </si>
  <si>
    <t>,0951 Q</t>
  </si>
  <si>
    <t xml:space="preserve">,0320 Q </t>
  </si>
  <si>
    <t>,0732 Q</t>
  </si>
  <si>
    <t>,0222 R</t>
  </si>
  <si>
    <t>,0897 Q</t>
  </si>
  <si>
    <t>,0917 Q</t>
  </si>
  <si>
    <t>,0851 Q</t>
  </si>
  <si>
    <t>,0867 Q</t>
  </si>
  <si>
    <t>,0860 Q</t>
  </si>
  <si>
    <t>,0618 Q</t>
  </si>
  <si>
    <t>,0988 Q</t>
  </si>
  <si>
    <t>,0650 Q</t>
  </si>
  <si>
    <t>,0810 Q</t>
  </si>
  <si>
    <t>,0822 Q</t>
  </si>
  <si>
    <t>,0058 R</t>
  </si>
  <si>
    <t>,0968 Q</t>
  </si>
  <si>
    <t>,0914 Q</t>
  </si>
  <si>
    <t>,0134 R</t>
  </si>
  <si>
    <t>,0667 Q</t>
  </si>
  <si>
    <t>,0752 Q</t>
  </si>
  <si>
    <t>,0884 Q</t>
  </si>
  <si>
    <t>,0936 Q</t>
  </si>
  <si>
    <t>,0714 Q</t>
  </si>
  <si>
    <t>,0885 Q</t>
  </si>
  <si>
    <t>,0939 Q</t>
  </si>
  <si>
    <t>,0016 R</t>
  </si>
  <si>
    <t>,0861 Q</t>
  </si>
  <si>
    <t>,0668 Q MABY</t>
  </si>
  <si>
    <t>,0972 Q</t>
  </si>
  <si>
    <t>,0644 Q</t>
  </si>
  <si>
    <t>,0965 Q</t>
  </si>
  <si>
    <t xml:space="preserve">,0489 Q </t>
  </si>
  <si>
    <t>,0739 Q</t>
  </si>
  <si>
    <t>,0622 Q</t>
  </si>
  <si>
    <t>,0063 R</t>
  </si>
  <si>
    <t>,0961 Q</t>
  </si>
  <si>
    <t>,0894 Q</t>
  </si>
  <si>
    <t>,0887 Q</t>
  </si>
  <si>
    <t>,0630 Q</t>
  </si>
  <si>
    <t>,0691 Q</t>
  </si>
  <si>
    <t>,0831 Q</t>
  </si>
  <si>
    <t>,0848 Q</t>
  </si>
  <si>
    <t>,0117 R</t>
  </si>
  <si>
    <t>,0994 Q</t>
  </si>
  <si>
    <t>,0923 Q</t>
  </si>
  <si>
    <t>,0687 Q</t>
  </si>
  <si>
    <t>,0771 Q</t>
  </si>
  <si>
    <t>,0206 R</t>
  </si>
  <si>
    <t>,0952 Q</t>
  </si>
  <si>
    <t>,0727 Q</t>
  </si>
  <si>
    <t>,0911 Q</t>
  </si>
  <si>
    <t>,0974 Q</t>
  </si>
  <si>
    <t>,0069 R</t>
  </si>
  <si>
    <t>,0984 Q</t>
  </si>
  <si>
    <t>,0672 Q Capu</t>
  </si>
  <si>
    <t>,0140 R</t>
  </si>
  <si>
    <t>,0649 Q</t>
  </si>
  <si>
    <t>,0989 Q</t>
  </si>
  <si>
    <t xml:space="preserve">,0490 Q </t>
  </si>
  <si>
    <t>,0776 Q</t>
  </si>
  <si>
    <t>,0641 Q</t>
  </si>
  <si>
    <t>,0184 R</t>
  </si>
  <si>
    <t>,0051 R</t>
  </si>
  <si>
    <t>,0925 Q</t>
  </si>
  <si>
    <t>,0986 Q</t>
  </si>
  <si>
    <t>,0645 Q</t>
  </si>
  <si>
    <t>,0803 Q</t>
  </si>
  <si>
    <t>,0856 Q</t>
  </si>
  <si>
    <t>,0872 Q</t>
  </si>
  <si>
    <t>,0178 R</t>
  </si>
  <si>
    <t>,0090 R</t>
  </si>
  <si>
    <t>,0933 Q</t>
  </si>
  <si>
    <t>,0716 Q</t>
  </si>
  <si>
    <t>,0792 Q</t>
  </si>
  <si>
    <t>,0999 Q</t>
  </si>
  <si>
    <t>,0737 Q</t>
  </si>
  <si>
    <t>,0976 Q</t>
  </si>
  <si>
    <t>,0046 R</t>
  </si>
  <si>
    <t>,0186 R</t>
  </si>
  <si>
    <t>,0109 R</t>
  </si>
  <si>
    <t>,0685 Q ROSY</t>
  </si>
  <si>
    <t>,0150 R</t>
  </si>
  <si>
    <t>,0669 Q</t>
  </si>
  <si>
    <t>,0115 R</t>
  </si>
  <si>
    <t>,0682 Q</t>
  </si>
  <si>
    <t>,0796 Q</t>
  </si>
  <si>
    <t>,0665 Q</t>
  </si>
  <si>
    <t>,0103 R</t>
  </si>
  <si>
    <t>,0950 Q</t>
  </si>
  <si>
    <t>,0008 R</t>
  </si>
  <si>
    <t>,0670 Q</t>
  </si>
  <si>
    <t>,0852 Q</t>
  </si>
  <si>
    <t>,0883 Q</t>
  </si>
  <si>
    <t>,0900 Q</t>
  </si>
  <si>
    <t>,0143 R</t>
  </si>
  <si>
    <t>,0973 Q</t>
  </si>
  <si>
    <t>,0734 Q</t>
  </si>
  <si>
    <t>,0817 Q</t>
  </si>
  <si>
    <t>,0163 R</t>
  </si>
  <si>
    <t>,0748 Q</t>
  </si>
  <si>
    <t>,0996 Q</t>
  </si>
  <si>
    <t>,0120 R</t>
  </si>
  <si>
    <t>,0195 R</t>
  </si>
  <si>
    <t>,0135 R</t>
  </si>
  <si>
    <t>,0689 Q MABY</t>
  </si>
  <si>
    <t>,0171 R</t>
  </si>
  <si>
    <t>,0693 Q</t>
  </si>
  <si>
    <t>,0121 R</t>
  </si>
  <si>
    <t>,0683 Q</t>
  </si>
  <si>
    <t>,0811 Q</t>
  </si>
  <si>
    <t>,0686 Q</t>
  </si>
  <si>
    <t>,0199 R</t>
  </si>
  <si>
    <t>,0015 R</t>
  </si>
  <si>
    <t>,0028 R</t>
  </si>
  <si>
    <t>,0694 Q</t>
  </si>
  <si>
    <t>,0932 Q</t>
  </si>
  <si>
    <t>,0909 Q</t>
  </si>
  <si>
    <t>,0927 Q</t>
  </si>
  <si>
    <t>,0183 R</t>
  </si>
  <si>
    <t>,0014 R</t>
  </si>
  <si>
    <t>,0757 Q</t>
  </si>
  <si>
    <t>,0837 Q</t>
  </si>
  <si>
    <t>,0177 R</t>
  </si>
  <si>
    <t>,0766 Q</t>
  </si>
  <si>
    <t>,0111 R</t>
  </si>
  <si>
    <t>,0190 R</t>
  </si>
  <si>
    <t>,0156 R</t>
  </si>
  <si>
    <t>,0705 Q Capu</t>
  </si>
  <si>
    <t>,0197 R</t>
  </si>
  <si>
    <t>,0720 Q</t>
  </si>
  <si>
    <t>,0684 Q</t>
  </si>
  <si>
    <t>,0845 Q</t>
  </si>
  <si>
    <t>,0799 Q</t>
  </si>
  <si>
    <t>,0033 R</t>
  </si>
  <si>
    <t>,0721 Q</t>
  </si>
  <si>
    <t>,0980 Q</t>
  </si>
  <si>
    <t>,0962 Q</t>
  </si>
  <si>
    <t>,0981 Q</t>
  </si>
  <si>
    <t>,0032 R</t>
  </si>
  <si>
    <t>,0777 Q</t>
  </si>
  <si>
    <t>,0865 Q</t>
  </si>
  <si>
    <t>,0788 Q</t>
  </si>
  <si>
    <t>,0151 R</t>
  </si>
  <si>
    <t>,0217 R</t>
  </si>
  <si>
    <t>,0715 Q MABY</t>
  </si>
  <si>
    <t>,0229 R</t>
  </si>
  <si>
    <t>,0741 Q</t>
  </si>
  <si>
    <t>,0804 Q</t>
  </si>
  <si>
    <t>,0896 Q</t>
  </si>
  <si>
    <t>,0843 Q</t>
  </si>
  <si>
    <t>,0087 R</t>
  </si>
  <si>
    <t>,0743 Q</t>
  </si>
  <si>
    <t>,0003 R</t>
  </si>
  <si>
    <t>,0985 Q</t>
  </si>
  <si>
    <t>,0001 R</t>
  </si>
  <si>
    <t>,0091 R</t>
  </si>
  <si>
    <t>,0801 Q</t>
  </si>
  <si>
    <t>,0880 Q</t>
  </si>
  <si>
    <t>,0895 Q</t>
  </si>
  <si>
    <t>,0812 Q</t>
  </si>
  <si>
    <t>,0175 R</t>
  </si>
  <si>
    <t>,0723 Q Capu</t>
  </si>
  <si>
    <t>,0754 Q</t>
  </si>
  <si>
    <t>,0126 R</t>
  </si>
  <si>
    <t>,0912 Q</t>
  </si>
  <si>
    <t>,0955 Q</t>
  </si>
  <si>
    <t>,0104 R</t>
  </si>
  <si>
    <t>,0760 Q</t>
  </si>
  <si>
    <t>,0073 R</t>
  </si>
  <si>
    <t>,0024 R</t>
  </si>
  <si>
    <t>,0002 R</t>
  </si>
  <si>
    <t>,0116 R</t>
  </si>
  <si>
    <t>,0823 Q</t>
  </si>
  <si>
    <t>,0949 Q</t>
  </si>
  <si>
    <t>,0920 Q</t>
  </si>
  <si>
    <t>,0834 Q</t>
  </si>
  <si>
    <t>,0220 R</t>
  </si>
  <si>
    <t>,0738 Q MABY</t>
  </si>
  <si>
    <t>,0759 Q</t>
  </si>
  <si>
    <t>,0938 Q</t>
  </si>
  <si>
    <t>,0995 Q</t>
  </si>
  <si>
    <t>,0173 R</t>
  </si>
  <si>
    <t>,0783 Q</t>
  </si>
  <si>
    <t>,0092 R</t>
  </si>
  <si>
    <t>,0049 R</t>
  </si>
  <si>
    <t>,0018 R</t>
  </si>
  <si>
    <t>,0142 R</t>
  </si>
  <si>
    <t>,0847 Q</t>
  </si>
  <si>
    <t>,0948 Q</t>
  </si>
  <si>
    <t>,0857 Q</t>
  </si>
  <si>
    <t>,0753 Q Capu</t>
  </si>
  <si>
    <t>,0778 Q</t>
  </si>
  <si>
    <t>,0954 Q</t>
  </si>
  <si>
    <t>,0077 R</t>
  </si>
  <si>
    <t>,0806 Q</t>
  </si>
  <si>
    <t>,0152 R</t>
  </si>
  <si>
    <t>,0062 R</t>
  </si>
  <si>
    <t>,0042 R</t>
  </si>
  <si>
    <t>,0174 R</t>
  </si>
  <si>
    <t>,0873 Q</t>
  </si>
  <si>
    <t>,0971 Q</t>
  </si>
  <si>
    <t>,0874 Q</t>
  </si>
  <si>
    <t>,0758 Q MABY</t>
  </si>
  <si>
    <t>,0798 Q</t>
  </si>
  <si>
    <t>,0012 R</t>
  </si>
  <si>
    <t>,0596 Q</t>
  </si>
  <si>
    <t>,0098 R</t>
  </si>
  <si>
    <t>,0826 Q</t>
  </si>
  <si>
    <t>,0188 R</t>
  </si>
  <si>
    <t>,0136 R</t>
  </si>
  <si>
    <t>,0056 R</t>
  </si>
  <si>
    <t>,0207 R</t>
  </si>
  <si>
    <t>,0901 Q</t>
  </si>
  <si>
    <t>,0991 Q</t>
  </si>
  <si>
    <t>,0890 Q</t>
  </si>
  <si>
    <t>,0772 Q Capu</t>
  </si>
  <si>
    <t>,0802 Q</t>
  </si>
  <si>
    <t>,0055 R</t>
  </si>
  <si>
    <t>,0145 R</t>
  </si>
  <si>
    <t>,0853 Q</t>
  </si>
  <si>
    <t>,0216 R</t>
  </si>
  <si>
    <t>,0172 R</t>
  </si>
  <si>
    <t>,0081 R</t>
  </si>
  <si>
    <t>,0232 R</t>
  </si>
  <si>
    <t>,0928 Q</t>
  </si>
  <si>
    <t>,0025 R</t>
  </si>
  <si>
    <t>,0916 Q</t>
  </si>
  <si>
    <t>,0791 Q Capu</t>
  </si>
  <si>
    <t>,0805 Q</t>
  </si>
  <si>
    <t>,0070 R</t>
  </si>
  <si>
    <t>,0616 Q</t>
  </si>
  <si>
    <t>,0166 R</t>
  </si>
  <si>
    <t>,0881 Q</t>
  </si>
  <si>
    <t>,0205 R</t>
  </si>
  <si>
    <t>,0943 Q</t>
  </si>
  <si>
    <t>,0054 R</t>
  </si>
  <si>
    <t>,0930 Q</t>
  </si>
  <si>
    <t>,0794 Q MABY</t>
  </si>
  <si>
    <t>,0824 Q</t>
  </si>
  <si>
    <t>,0105 R</t>
  </si>
  <si>
    <t>,0632 Q</t>
  </si>
  <si>
    <t>,0910 Q</t>
  </si>
  <si>
    <t>,0223 R</t>
  </si>
  <si>
    <t>,0146 R</t>
  </si>
  <si>
    <t>,0956 Q</t>
  </si>
  <si>
    <t>,0085 R</t>
  </si>
  <si>
    <t>,0946 Q</t>
  </si>
  <si>
    <t>,0800 Q MABY</t>
  </si>
  <si>
    <t>,0842 Q</t>
  </si>
  <si>
    <t>,0144 R</t>
  </si>
  <si>
    <t>,0652 Q</t>
  </si>
  <si>
    <t>,0945 Q</t>
  </si>
  <si>
    <t>,0164 R</t>
  </si>
  <si>
    <t>,1000 Q</t>
  </si>
  <si>
    <t>,0139 R</t>
  </si>
  <si>
    <t>,0963 Q</t>
  </si>
  <si>
    <t>,0816 Q Capu</t>
  </si>
  <si>
    <t>,0850 Q</t>
  </si>
  <si>
    <t>,0189 R</t>
  </si>
  <si>
    <t>,0680 Q</t>
  </si>
  <si>
    <t>,0959 Q</t>
  </si>
  <si>
    <t>,0192 R</t>
  </si>
  <si>
    <t>,0019 R</t>
  </si>
  <si>
    <t>,0159 R</t>
  </si>
  <si>
    <t>,0978 Q</t>
  </si>
  <si>
    <t>,0819 Q MABY</t>
  </si>
  <si>
    <t>,0878 Q</t>
  </si>
  <si>
    <t>,0208 R</t>
  </si>
  <si>
    <t>,0706 Q</t>
  </si>
  <si>
    <t>,0983 Q</t>
  </si>
  <si>
    <t>,0212 R</t>
  </si>
  <si>
    <t>,0040 R</t>
  </si>
  <si>
    <t>,0180 R</t>
  </si>
  <si>
    <t>,0990 Q</t>
  </si>
  <si>
    <t>,0835 Q Capu</t>
  </si>
  <si>
    <t>,0902 Q</t>
  </si>
  <si>
    <t>,0230 R</t>
  </si>
  <si>
    <t>,0719 Q</t>
  </si>
  <si>
    <t>,0006 R</t>
  </si>
  <si>
    <t>,0057 R</t>
  </si>
  <si>
    <t>,0201 R</t>
  </si>
  <si>
    <t>,0009 R</t>
  </si>
  <si>
    <t>,0846 Q MABY</t>
  </si>
  <si>
    <t>,0907 Q</t>
  </si>
  <si>
    <t>,0746 Q</t>
  </si>
  <si>
    <t>,0031 R</t>
  </si>
  <si>
    <t>,0080 R</t>
  </si>
  <si>
    <t>,0227 R</t>
  </si>
  <si>
    <t>,0030 R</t>
  </si>
  <si>
    <t>,0864 Q Capu</t>
  </si>
  <si>
    <t>,0934 Q</t>
  </si>
  <si>
    <t>,0048 R</t>
  </si>
  <si>
    <t>,0099 R</t>
  </si>
  <si>
    <t>,0050 R</t>
  </si>
  <si>
    <t>,0888 Q Capu</t>
  </si>
  <si>
    <t>,0940 Q</t>
  </si>
  <si>
    <t>,0764 Q</t>
  </si>
  <si>
    <t>,0060 R</t>
  </si>
  <si>
    <t>,0124 R</t>
  </si>
  <si>
    <t>,0065 R</t>
  </si>
  <si>
    <t>,0903 Q MABY</t>
  </si>
  <si>
    <t>,0958 Q</t>
  </si>
  <si>
    <t>,0789 Q</t>
  </si>
  <si>
    <t>,0083 R</t>
  </si>
  <si>
    <t>,0147 R</t>
  </si>
  <si>
    <t>,0078 R</t>
  </si>
  <si>
    <t>,0921 Qcapu</t>
  </si>
  <si>
    <t>,0982 Q</t>
  </si>
  <si>
    <t>,0807 Q</t>
  </si>
  <si>
    <t>,0102 R</t>
  </si>
  <si>
    <t>,0165 R</t>
  </si>
  <si>
    <t>,0088 R</t>
  </si>
  <si>
    <t>,0929 Q MABY</t>
  </si>
  <si>
    <t>,0998 Q</t>
  </si>
  <si>
    <t>,0832 Q</t>
  </si>
  <si>
    <t>,0132 R</t>
  </si>
  <si>
    <t>,0191 R</t>
  </si>
  <si>
    <t>,0110 R</t>
  </si>
  <si>
    <t>,0935 Q Capu</t>
  </si>
  <si>
    <t>,0004 R</t>
  </si>
  <si>
    <t>,0858 Q</t>
  </si>
  <si>
    <t>,0149 R</t>
  </si>
  <si>
    <t>,0213 R</t>
  </si>
  <si>
    <t>,0137 R</t>
  </si>
  <si>
    <t>,0942 Q MABY</t>
  </si>
  <si>
    <t>,0021 R</t>
  </si>
  <si>
    <t>,0882 Q</t>
  </si>
  <si>
    <t>,0169 R</t>
  </si>
  <si>
    <t>,0235 R</t>
  </si>
  <si>
    <t>,0153 R</t>
  </si>
  <si>
    <t>,0947 Q Capu</t>
  </si>
  <si>
    <t>,0043 R</t>
  </si>
  <si>
    <t>,0919 Q</t>
  </si>
  <si>
    <t>,0196 R</t>
  </si>
  <si>
    <t>,0157 R</t>
  </si>
  <si>
    <t>,0957 Q MABY</t>
  </si>
  <si>
    <t>,0044 R</t>
  </si>
  <si>
    <t>,0218 R</t>
  </si>
  <si>
    <t>,0181 R</t>
  </si>
  <si>
    <t>,0970 Q Capu</t>
  </si>
  <si>
    <t>,0072 R</t>
  </si>
  <si>
    <t>,0937 Q</t>
  </si>
  <si>
    <t>,0204 R</t>
  </si>
  <si>
    <t>,0979 Q MABY</t>
  </si>
  <si>
    <t>,0079 R</t>
  </si>
  <si>
    <t>,0944 Q</t>
  </si>
  <si>
    <t>,0225 R</t>
  </si>
  <si>
    <t>,0992 Q Capu</t>
  </si>
  <si>
    <t>,0082 R</t>
  </si>
  <si>
    <t>,0966 Q</t>
  </si>
  <si>
    <t>,0234 R</t>
  </si>
  <si>
    <t>,0017 R MABY</t>
  </si>
  <si>
    <t>,0100 R</t>
  </si>
  <si>
    <t>,0987 Q</t>
  </si>
  <si>
    <t>,0027 R Capu</t>
  </si>
  <si>
    <t>,0106 R</t>
  </si>
  <si>
    <t>,0007 R</t>
  </si>
  <si>
    <t>,0035 R MABY</t>
  </si>
  <si>
    <t>,0131 R</t>
  </si>
  <si>
    <t>,0022 R</t>
  </si>
  <si>
    <t>,0053 R Capu</t>
  </si>
  <si>
    <t>,0148 R</t>
  </si>
  <si>
    <t>,0047 R</t>
  </si>
  <si>
    <t>,0074 R Capu</t>
  </si>
  <si>
    <t>,0170 R</t>
  </si>
  <si>
    <t>,0076 R MABY</t>
  </si>
  <si>
    <t>,0194 R</t>
  </si>
  <si>
    <t>,0059 R</t>
  </si>
  <si>
    <t>,0086 R Capu</t>
  </si>
  <si>
    <t>,0215 R</t>
  </si>
  <si>
    <t>,0084 R</t>
  </si>
  <si>
    <t>,0093 R MABY</t>
  </si>
  <si>
    <t>,0107 R</t>
  </si>
  <si>
    <t>,0113 R Capu</t>
  </si>
  <si>
    <t>,0141 R</t>
  </si>
  <si>
    <t>,0114 R Capu</t>
  </si>
  <si>
    <t>,0160 R</t>
  </si>
  <si>
    <t>,0128 R MABY</t>
  </si>
  <si>
    <t>,0179 R</t>
  </si>
  <si>
    <t>,0130 R CARNICERIA</t>
  </si>
  <si>
    <t>,0198 R</t>
  </si>
  <si>
    <t>,0138 R Capu</t>
  </si>
  <si>
    <t>,0158 R Capu</t>
  </si>
  <si>
    <t>,0219 R</t>
  </si>
  <si>
    <t>,0161 R MABY</t>
  </si>
  <si>
    <t>,0182 R Capu</t>
  </si>
  <si>
    <t>,0193 R MABY</t>
  </si>
  <si>
    <t>,0203 R Capu</t>
  </si>
  <si>
    <t>,0210 R MABY</t>
  </si>
  <si>
    <t>,0226 R Capu</t>
  </si>
  <si>
    <t>,0228 R ELIZA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</si>
  <si>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</si>
  <si>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U</t>
  </si>
  <si>
    <t>TACOS JIRETH</t>
  </si>
  <si>
    <t>ESTEBAN DE ANTUÑANO</t>
  </si>
  <si>
    <t>CARMELO</t>
  </si>
  <si>
    <t>,0858 U</t>
  </si>
  <si>
    <t>,0871 U</t>
  </si>
  <si>
    <t>,0797 U</t>
  </si>
  <si>
    <t>,0845 U</t>
  </si>
  <si>
    <t>,0849 U</t>
  </si>
  <si>
    <t>,0854 U</t>
  </si>
  <si>
    <t>,0873 U</t>
  </si>
  <si>
    <t>,0864 U</t>
  </si>
  <si>
    <t>,0876 U</t>
  </si>
  <si>
    <t>,0870 U</t>
  </si>
  <si>
    <t>,0865 U</t>
  </si>
  <si>
    <t>,0875 U</t>
  </si>
  <si>
    <t>REMISIONES DE    SEPTIEMBRE    2 0 1 3</t>
  </si>
  <si>
    <t xml:space="preserve">,0879 </t>
  </si>
  <si>
    <t>LAPAZ</t>
  </si>
  <si>
    <t>CAMELO</t>
  </si>
  <si>
    <t>V</t>
  </si>
  <si>
    <t>FERMIN</t>
  </si>
  <si>
    <t>SEBASTIAN</t>
  </si>
  <si>
    <t>JUSTO</t>
  </si>
  <si>
    <t>DELANTERO</t>
  </si>
  <si>
    <t xml:space="preserve">CARNICERIA JESUS </t>
  </si>
  <si>
    <t>02-089</t>
  </si>
  <si>
    <t>,0867 U</t>
  </si>
  <si>
    <t xml:space="preserve">C O M E R C I O      SEPTIEMBRE          2 0 1 3 </t>
  </si>
  <si>
    <t>,0856 U</t>
  </si>
  <si>
    <t>T. AMARILLOS</t>
  </si>
  <si>
    <t>T. ROSAS</t>
  </si>
  <si>
    <t xml:space="preserve">NOTAS VENTA </t>
  </si>
  <si>
    <t>COMPRAS</t>
  </si>
  <si>
    <t>CAJA</t>
  </si>
  <si>
    <t>12 Nov .,2013</t>
  </si>
  <si>
    <t xml:space="preserve">DEPOSITOS </t>
  </si>
  <si>
    <t>13 Nov ,.2013</t>
  </si>
  <si>
    <t xml:space="preserve">SUSANA BABINES LEDO </t>
  </si>
  <si>
    <t>PRESTAMO</t>
  </si>
  <si>
    <t>,0124 V</t>
  </si>
  <si>
    <t>,0133 V</t>
  </si>
  <si>
    <t>,0146 V</t>
  </si>
  <si>
    <t>,0150 V</t>
  </si>
  <si>
    <t>,0154 V</t>
  </si>
  <si>
    <t>,0166 V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</si>
  <si>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</si>
  <si>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</si>
  <si>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</si>
  <si>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</si>
  <si>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</si>
  <si>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</si>
  <si>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</si>
  <si>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</si>
  <si>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MARCO MERINO</t>
  </si>
  <si>
    <t>LOS PERICOS</t>
  </si>
  <si>
    <t xml:space="preserve">PACO  Cliente </t>
  </si>
  <si>
    <t>SANTA FE</t>
  </si>
  <si>
    <t>TAQUERIA CRUZ</t>
  </si>
  <si>
    <t>UMARO MARQUEZ</t>
  </si>
  <si>
    <t>Lideres en carnes SA DE CV</t>
  </si>
  <si>
    <t>Dist de carnes Charly</t>
  </si>
  <si>
    <t>Imelda</t>
  </si>
  <si>
    <t>,0891 ZZ</t>
  </si>
  <si>
    <t>,0760 A1</t>
  </si>
  <si>
    <t>,0905 XX</t>
  </si>
  <si>
    <t>,0893 ZZ</t>
  </si>
  <si>
    <t>Solis</t>
  </si>
  <si>
    <t>,0751 XX</t>
  </si>
  <si>
    <t>,0080 YY</t>
  </si>
  <si>
    <t>,0034 XX Chedrahui</t>
  </si>
  <si>
    <t>,0838 ZZ</t>
  </si>
  <si>
    <t>,0612 A1</t>
  </si>
  <si>
    <t>,0840 A1</t>
  </si>
  <si>
    <t>,0790 A1</t>
  </si>
  <si>
    <t>,0243 XX</t>
  </si>
  <si>
    <t>,0556 A1</t>
  </si>
  <si>
    <t>,0372 YY</t>
  </si>
  <si>
    <t>,0857 ZZ</t>
  </si>
  <si>
    <t>,0862 A1</t>
  </si>
  <si>
    <t>,0879 ZZ</t>
  </si>
  <si>
    <t>,0319 A1</t>
  </si>
  <si>
    <t>,0859 A1</t>
  </si>
  <si>
    <t>,0858 A1</t>
  </si>
  <si>
    <t>,0824 A1</t>
  </si>
  <si>
    <t>,0825 ZZ</t>
  </si>
  <si>
    <t>,0738 A1</t>
  </si>
  <si>
    <t>,0816 A1</t>
  </si>
  <si>
    <t>,0819 A1</t>
  </si>
  <si>
    <t>,0857 A1</t>
  </si>
  <si>
    <t>,0494 A1</t>
  </si>
  <si>
    <t>,0851 A1</t>
  </si>
  <si>
    <t>,0695 ZZ</t>
  </si>
  <si>
    <t>FACT 3432</t>
  </si>
  <si>
    <t>,0185 YY</t>
  </si>
  <si>
    <t>,0864 A1</t>
  </si>
  <si>
    <t>,0655 YY</t>
  </si>
  <si>
    <t>,0614 A1</t>
  </si>
  <si>
    <t>,0545 A1</t>
  </si>
  <si>
    <t>,0644 A1</t>
  </si>
  <si>
    <t>,0142 ZZ</t>
  </si>
  <si>
    <t>,0841 A1</t>
  </si>
  <si>
    <t xml:space="preserve">no acepta el precio de Jmon  202 kg </t>
  </si>
  <si>
    <t>,0624 XX</t>
  </si>
  <si>
    <t>,0768 YY</t>
  </si>
  <si>
    <t>,0750 A1</t>
  </si>
  <si>
    <t>,0709 A1</t>
  </si>
  <si>
    <t>,0776 A1</t>
  </si>
  <si>
    <t>,0839 A1</t>
  </si>
  <si>
    <t>,0691 A1</t>
  </si>
  <si>
    <t>,0802 A1</t>
  </si>
  <si>
    <t>,0369 ZZ</t>
  </si>
  <si>
    <t>FACT 3431</t>
  </si>
  <si>
    <t>,0541 YY</t>
  </si>
  <si>
    <t>,0741 A1</t>
  </si>
  <si>
    <t>,0759 ZZ</t>
  </si>
  <si>
    <t>,0375 YY</t>
  </si>
  <si>
    <t>,0836 A1 Atlixco</t>
  </si>
  <si>
    <t>,0842 A1</t>
  </si>
  <si>
    <t>,0528 XX</t>
  </si>
  <si>
    <t>,0531 A1</t>
  </si>
  <si>
    <t>,0867 A1</t>
  </si>
  <si>
    <t>,0377 A1</t>
  </si>
  <si>
    <t>,0683 XX</t>
  </si>
  <si>
    <t>,0843 A1</t>
  </si>
  <si>
    <t>,0566 A1</t>
  </si>
  <si>
    <t>,0650 YY</t>
  </si>
  <si>
    <t>,0585 A1</t>
  </si>
  <si>
    <t>,0685 A1</t>
  </si>
  <si>
    <t>,0743 A1</t>
  </si>
  <si>
    <t>,0700 A1</t>
  </si>
  <si>
    <t>,0844 A1</t>
  </si>
  <si>
    <t>,0845 A1 Atlixco</t>
  </si>
  <si>
    <t>,0794 A1</t>
  </si>
  <si>
    <t>,0567 A1</t>
  </si>
  <si>
    <t>,0390 A1</t>
  </si>
  <si>
    <t>,0719 A1</t>
  </si>
  <si>
    <t>,0788 A1</t>
  </si>
  <si>
    <t>,0115 A1</t>
  </si>
  <si>
    <t>,0857 XX</t>
  </si>
  <si>
    <t>,0994 ZZ</t>
  </si>
  <si>
    <t>,0860 A1</t>
  </si>
  <si>
    <t>,0811 A1</t>
  </si>
  <si>
    <t>,0657 A1</t>
  </si>
  <si>
    <t>,0500 A1</t>
  </si>
  <si>
    <t>,0863 A1</t>
  </si>
  <si>
    <t>,0807 A1</t>
  </si>
  <si>
    <t>,0628 A1</t>
  </si>
  <si>
    <t>,0282 A1</t>
  </si>
  <si>
    <t>,0542 XX</t>
  </si>
  <si>
    <t>,0704 A1</t>
  </si>
  <si>
    <t>,0504 A1</t>
  </si>
  <si>
    <t>,0203 A1</t>
  </si>
  <si>
    <t>,0978 ZZ</t>
  </si>
  <si>
    <t>,0740 A1</t>
  </si>
  <si>
    <t>,0619 A1</t>
  </si>
  <si>
    <t>,0652 YY</t>
  </si>
  <si>
    <t>,0720 A1</t>
  </si>
  <si>
    <t>,0735 A1</t>
  </si>
  <si>
    <t>,0713 A1</t>
  </si>
  <si>
    <t>,0584 A1</t>
  </si>
  <si>
    <t>FACT 3477</t>
  </si>
  <si>
    <t>,0157 YY</t>
  </si>
  <si>
    <t>,0361 A1</t>
  </si>
  <si>
    <t>,0827 A1</t>
  </si>
  <si>
    <t>,0648 A1</t>
  </si>
  <si>
    <t>,0305 A1</t>
  </si>
  <si>
    <t>,0831 A1</t>
  </si>
  <si>
    <t>,0989 YY</t>
  </si>
  <si>
    <t>,0806 A1</t>
  </si>
  <si>
    <t>,0155 YY</t>
  </si>
  <si>
    <t>,0668 A1</t>
  </si>
  <si>
    <t>,0694 XX</t>
  </si>
  <si>
    <t>,0387 A1</t>
  </si>
  <si>
    <t>,0316 A1</t>
  </si>
  <si>
    <t>,0675 A1</t>
  </si>
  <si>
    <t>,0112 YY</t>
  </si>
  <si>
    <t>,0799 A1</t>
  </si>
  <si>
    <t>,0470 A1</t>
  </si>
  <si>
    <t>,0658 A1</t>
  </si>
  <si>
    <t>,0404 A1</t>
  </si>
  <si>
    <t>,0678 A1</t>
  </si>
  <si>
    <t>,0856 A1</t>
  </si>
  <si>
    <t>,0545 ZZ</t>
  </si>
  <si>
    <t>,0861 A1</t>
  </si>
  <si>
    <t>FACT 3478</t>
  </si>
  <si>
    <t>,0822 YY</t>
  </si>
  <si>
    <t>,747 A1</t>
  </si>
  <si>
    <t>,0657 WW</t>
  </si>
  <si>
    <t>FACT 3436</t>
  </si>
  <si>
    <t>,0853 WW</t>
  </si>
  <si>
    <t>,0616 ZZ</t>
  </si>
  <si>
    <t>,0652 ZZ</t>
  </si>
  <si>
    <t>,0563 YY</t>
  </si>
  <si>
    <t>FACT 3488</t>
  </si>
  <si>
    <t>,0004 ZZ</t>
  </si>
  <si>
    <t>,0830 A1</t>
  </si>
  <si>
    <t>,0862 ZZ</t>
  </si>
  <si>
    <t>,0142 A1</t>
  </si>
  <si>
    <t>,0863 YY</t>
  </si>
  <si>
    <t>,0713 ZZ</t>
  </si>
  <si>
    <t>FACT 3511</t>
  </si>
  <si>
    <t>,0293 ZZ</t>
  </si>
  <si>
    <t>,0527 A1</t>
  </si>
  <si>
    <t>,0265 YY</t>
  </si>
  <si>
    <t>FACT 3414</t>
  </si>
  <si>
    <t>,0764 XX</t>
  </si>
  <si>
    <t>,0369 A1</t>
  </si>
  <si>
    <t>,0714 ZZ</t>
  </si>
  <si>
    <t>,0498 ZZ</t>
  </si>
  <si>
    <t>,0941 ZZ</t>
  </si>
  <si>
    <t>,0580 A1</t>
  </si>
  <si>
    <t>,0105 XX</t>
  </si>
  <si>
    <t>FACT 3575</t>
  </si>
  <si>
    <t>,0676 YY</t>
  </si>
  <si>
    <t>,0119 A1</t>
  </si>
  <si>
    <t>,0276 a1</t>
  </si>
  <si>
    <t>,0804 A1</t>
  </si>
  <si>
    <t>,0671 A1</t>
  </si>
  <si>
    <t>,0986 ZZ</t>
  </si>
  <si>
    <t>,0790 ZZ</t>
  </si>
  <si>
    <t>,0676 A1</t>
  </si>
  <si>
    <t>,0025 A1</t>
  </si>
  <si>
    <t>,0651 A1</t>
  </si>
  <si>
    <t>,0591 XX</t>
  </si>
  <si>
    <t>,0748 YY</t>
  </si>
  <si>
    <t>,0788 ZZ</t>
  </si>
  <si>
    <t>,0441 ZZ</t>
  </si>
  <si>
    <t>,0333 A1</t>
  </si>
  <si>
    <t>,0846 A1</t>
  </si>
  <si>
    <t>,0278 A1</t>
  </si>
  <si>
    <t>,0989 ZZ</t>
  </si>
  <si>
    <t>,0684 A1</t>
  </si>
  <si>
    <t>,0081 A1</t>
  </si>
  <si>
    <t>,0755 A1</t>
  </si>
  <si>
    <t>,0647 XX</t>
  </si>
  <si>
    <t>,0145 ZZ</t>
  </si>
  <si>
    <t>,0987 ZZ</t>
  </si>
  <si>
    <t>,0546 ZZ</t>
  </si>
  <si>
    <t>,0563 A1</t>
  </si>
  <si>
    <t>,0293 A1</t>
  </si>
  <si>
    <t>,0542 A1</t>
  </si>
  <si>
    <t>,0281 A1</t>
  </si>
  <si>
    <t>,0141 A1</t>
  </si>
  <si>
    <t>,0826 A1</t>
  </si>
  <si>
    <t>,0109 YY</t>
  </si>
  <si>
    <t>FACT 3576</t>
  </si>
  <si>
    <t>,0407 ZZ</t>
  </si>
  <si>
    <t>,0279 A1</t>
  </si>
  <si>
    <t>,0580 ZZ</t>
  </si>
  <si>
    <t>,0462 A1</t>
  </si>
  <si>
    <t>,0055 YY</t>
  </si>
  <si>
    <t>,0765 A1</t>
  </si>
  <si>
    <t>,0454 A1</t>
  </si>
  <si>
    <t>,0233 a1</t>
  </si>
  <si>
    <t>,0341 YY</t>
  </si>
  <si>
    <t>FACT 3577</t>
  </si>
  <si>
    <t>,0706 ZZ</t>
  </si>
  <si>
    <t>,0455 A1</t>
  </si>
  <si>
    <t>,0680 ZZ</t>
  </si>
  <si>
    <t>,0598 A1</t>
  </si>
  <si>
    <t>,0866 A1</t>
  </si>
  <si>
    <t>,0771 A1</t>
  </si>
  <si>
    <t>,0380 A1</t>
  </si>
  <si>
    <t>,0583 YY</t>
  </si>
  <si>
    <t>FACT 3578</t>
  </si>
  <si>
    <t>,0718 ZZ</t>
  </si>
  <si>
    <t>,0767 A1</t>
  </si>
  <si>
    <t>,0681 ZZ</t>
  </si>
  <si>
    <t>,0502 A1</t>
  </si>
  <si>
    <t>,0674 YY</t>
  </si>
  <si>
    <t>FACT 3579</t>
  </si>
  <si>
    <t>,0726 ZZ</t>
  </si>
  <si>
    <t>,0865 A1</t>
  </si>
  <si>
    <t>,0607 YY</t>
  </si>
  <si>
    <t>,0859 ZZ</t>
  </si>
  <si>
    <t>,0622 A1</t>
  </si>
  <si>
    <t>,0206 ZZ</t>
  </si>
  <si>
    <t>FACT 3580</t>
  </si>
  <si>
    <t>,0816 ZZ</t>
  </si>
  <si>
    <t>,0064 A1</t>
  </si>
  <si>
    <t>,0789 A1</t>
  </si>
  <si>
    <t>,0244 ZZ</t>
  </si>
  <si>
    <t>FACT 3581</t>
  </si>
  <si>
    <t>,0895 ZZ</t>
  </si>
  <si>
    <t>,0071 A1</t>
  </si>
  <si>
    <t>,0354 ZZ</t>
  </si>
  <si>
    <t>FACT 3582</t>
  </si>
  <si>
    <t>,0075 A1</t>
  </si>
  <si>
    <t>,0089 A1</t>
  </si>
  <si>
    <t>,0551 ZZ</t>
  </si>
  <si>
    <t>FACT 3583</t>
  </si>
  <si>
    <t>,0076 a1</t>
  </si>
  <si>
    <t>,0872 ZZ</t>
  </si>
  <si>
    <t>,0168 A1</t>
  </si>
  <si>
    <t>FACT 3584</t>
  </si>
  <si>
    <t>,0105 A1</t>
  </si>
  <si>
    <t>,0332 A1</t>
  </si>
  <si>
    <t>FACT 3585</t>
  </si>
  <si>
    <t>,0320 A1</t>
  </si>
  <si>
    <t>,0908 ZZ</t>
  </si>
  <si>
    <t>,0360 A1</t>
  </si>
  <si>
    <t>,0491 A1</t>
  </si>
  <si>
    <t>,0552 A1</t>
  </si>
  <si>
    <t>,0693 A1</t>
  </si>
  <si>
    <t>,0940 ZZ</t>
  </si>
  <si>
    <t>,0654 A1</t>
  </si>
  <si>
    <t>,0445 A1</t>
  </si>
  <si>
    <t>,0027 A1</t>
  </si>
  <si>
    <t>,0681 A1</t>
  </si>
  <si>
    <t>,0086 A1</t>
  </si>
  <si>
    <t>,0848 A1</t>
  </si>
  <si>
    <t>,0155 A1</t>
  </si>
  <si>
    <t>,0231 a1</t>
  </si>
  <si>
    <t>,0312 A1</t>
  </si>
  <si>
    <t>,0383 A1</t>
  </si>
  <si>
    <t>,0413 A1</t>
  </si>
  <si>
    <t>,0506 A1</t>
  </si>
  <si>
    <t>,0564 A1</t>
  </si>
  <si>
    <t>,0627 A1</t>
  </si>
  <si>
    <t>,0723 A1</t>
  </si>
  <si>
    <t>,0821 A1</t>
  </si>
  <si>
    <t>FACT 3317</t>
  </si>
  <si>
    <t>,0833 A1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</si>
  <si>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</si>
  <si>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</si>
  <si>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</si>
  <si>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</si>
  <si>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</si>
  <si>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</si>
  <si>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</si>
  <si>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</si>
  <si>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</si>
  <si>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</si>
  <si>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</si>
  <si>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,0735 XX</t>
  </si>
  <si>
    <t>FACT 3409</t>
  </si>
  <si>
    <t>,0034 YY</t>
  </si>
  <si>
    <t>,0252 YY</t>
  </si>
  <si>
    <t>FACT 3433</t>
  </si>
  <si>
    <t>,0613 YY</t>
  </si>
  <si>
    <t>,0614 YY</t>
  </si>
  <si>
    <t>,0743 YY</t>
  </si>
  <si>
    <t>,0219 ZZ</t>
  </si>
  <si>
    <t>,0266 ZZ</t>
  </si>
  <si>
    <t>,0310 ZZ</t>
  </si>
  <si>
    <t>FACT 3508</t>
  </si>
  <si>
    <t>,0398 ZZ</t>
  </si>
  <si>
    <t>,0786 ZZ</t>
  </si>
  <si>
    <t>,0202 A1</t>
  </si>
  <si>
    <t>,0372 A1</t>
  </si>
  <si>
    <t>,0677 A1</t>
  </si>
  <si>
    <t>REMISIONES   O B R A D O R   SEPTIEMBRE   2 0 1 3</t>
  </si>
  <si>
    <t>REMISIONES   O B R A D O R   SEPTIEMBRE    2 0 1 3</t>
  </si>
  <si>
    <t>EDITH BARRIENTOS MENDOZA</t>
  </si>
  <si>
    <t>JOEL SALAZAR DE LA LUZ</t>
  </si>
  <si>
    <t>LIDERES EN CARNES SA DE CV</t>
  </si>
  <si>
    <t>MARIA DEL CONSUELO TORRES</t>
  </si>
  <si>
    <t>VICTOR JIMENEZ  PEREZ</t>
  </si>
  <si>
    <t>Benjamin</t>
  </si>
  <si>
    <t>victor de horneados</t>
  </si>
  <si>
    <t>FACTURAS   SEPTIEMBRE         2 0 1 3</t>
  </si>
  <si>
    <t xml:space="preserve"> F A C T U R A S       DE     SEPTIEMBRE      2 0 1 3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</si>
  <si>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</si>
  <si>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VENTA A LA PUBLICO</t>
  </si>
  <si>
    <t>Rem 504 A1 827 A1</t>
  </si>
  <si>
    <t>Rem 760 A1</t>
  </si>
  <si>
    <t>Rem 154 B1</t>
  </si>
  <si>
    <t>Rem 704 A1</t>
  </si>
  <si>
    <t>Rem 985 A1</t>
  </si>
  <si>
    <t>Rem 975 A1</t>
  </si>
  <si>
    <t>EQUILIBRIO EDUCATIVO A.C</t>
  </si>
  <si>
    <t>Rem 616 ZZ</t>
  </si>
  <si>
    <t>PROCESADORA DE SUBPRODUCTOS CARNICOS SA DE CV</t>
  </si>
  <si>
    <t>Rem 204 B1</t>
  </si>
  <si>
    <t>Rem 313 B1</t>
  </si>
  <si>
    <t>Rem 191 B1-285 B1</t>
  </si>
  <si>
    <t>Rem 569 B1</t>
  </si>
  <si>
    <t>Rem 583 B1</t>
  </si>
  <si>
    <t>Rem 496 B1</t>
  </si>
  <si>
    <t>Rem 504 B1</t>
  </si>
  <si>
    <t>Rem 639 B1</t>
  </si>
  <si>
    <t>Rem 754 B1</t>
  </si>
  <si>
    <t>Rem 952 B1</t>
  </si>
  <si>
    <t>Rem 752 B1</t>
  </si>
  <si>
    <t>Rem 844 B1</t>
  </si>
  <si>
    <t>Rem 962 A1</t>
  </si>
  <si>
    <t>Rem 197 B1</t>
  </si>
  <si>
    <t>Rem 276 B1</t>
  </si>
  <si>
    <t>Rem 467 B1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</si>
  <si>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</si>
  <si>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Rem 859 B1</t>
  </si>
  <si>
    <t>Rem 40 C1</t>
  </si>
  <si>
    <t>SUPER DE LAS LOMAS VICTORINO SA DE CV</t>
  </si>
  <si>
    <t>Rem 961 A1</t>
  </si>
  <si>
    <t>Rem 198 B1</t>
  </si>
  <si>
    <t>Rem 233 C1</t>
  </si>
  <si>
    <t>Rem 466 B1</t>
  </si>
  <si>
    <t>Rem 39 C1</t>
  </si>
  <si>
    <t>Rem 64 C1</t>
  </si>
  <si>
    <t>VENTA AL PUBLICO</t>
  </si>
  <si>
    <t>ALIMENTOS VANZZINI SA DE CV</t>
  </si>
  <si>
    <t>Rem 382 XC</t>
  </si>
  <si>
    <t>DISTRIBUIDORA DE CERNES CHARLY SA DE CV</t>
  </si>
  <si>
    <t>Rem 342 C1-287 C1</t>
  </si>
  <si>
    <t>Rem 251 C-340 C</t>
  </si>
  <si>
    <t>Rem 405 C1</t>
  </si>
  <si>
    <t>Rem 119 A1</t>
  </si>
  <si>
    <t>Cheq 13158</t>
  </si>
  <si>
    <t>Rem 609 C1</t>
  </si>
  <si>
    <t>Rem 267 C1</t>
  </si>
  <si>
    <t>Rem 673 C1</t>
  </si>
  <si>
    <t>Rem 255 C1</t>
  </si>
  <si>
    <t>Rem 627 C1</t>
  </si>
  <si>
    <t>Rem 679 C1</t>
  </si>
  <si>
    <t>Rem 571 C1</t>
  </si>
  <si>
    <t>Rem 562 C1</t>
  </si>
  <si>
    <t>Rem 834 B1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</si>
  <si>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</si>
  <si>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B1</t>
  </si>
  <si>
    <t>BAGDAD</t>
  </si>
  <si>
    <t>C A N C E L A D A</t>
  </si>
  <si>
    <t>RUBEN</t>
  </si>
  <si>
    <t>RAMON</t>
  </si>
  <si>
    <t>ROSENDO</t>
  </si>
  <si>
    <t>SRA CORONA</t>
  </si>
  <si>
    <t>MIGUEL VALVERDE</t>
  </si>
  <si>
    <t>RAUL</t>
  </si>
  <si>
    <t>IMELDA</t>
  </si>
  <si>
    <t>MIGUEL V</t>
  </si>
  <si>
    <t>RICARDO</t>
  </si>
  <si>
    <t>EL PASTORCITO 1</t>
  </si>
  <si>
    <t>EL PASTORCITO 2</t>
  </si>
  <si>
    <t>GERARDO</t>
  </si>
  <si>
    <t>VALERIO</t>
  </si>
  <si>
    <t>CABAÑAS</t>
  </si>
  <si>
    <t>,0692 A1</t>
  </si>
  <si>
    <t>01-089</t>
  </si>
  <si>
    <t>X DIF DE PRECIO EN CABEZA DE 84.60kg de 32.00 a 31.50</t>
  </si>
  <si>
    <t>x dif de precio de 20.00 a 17.00 en 66.45kg cabeza</t>
  </si>
  <si>
    <t>JUAN DE PALAFOX</t>
  </si>
  <si>
    <t>XXXXX</t>
  </si>
  <si>
    <t>FACT 3571</t>
  </si>
  <si>
    <t>Rem 457-B1</t>
  </si>
  <si>
    <t>Rem 140-B1</t>
  </si>
  <si>
    <t>Rem 620-B1---625-B1</t>
  </si>
  <si>
    <t>Rem 197-C1</t>
  </si>
  <si>
    <t>Rem 960-A1</t>
  </si>
  <si>
    <t>Rem 271-B1</t>
  </si>
  <si>
    <t>Rem 342-B1</t>
  </si>
  <si>
    <t>Rem 469-B1</t>
  </si>
  <si>
    <t>Rem 732-B1</t>
  </si>
  <si>
    <t>Rem 41-C1</t>
  </si>
  <si>
    <t>Rem 261-B1</t>
  </si>
  <si>
    <t>Rem 567-A1</t>
  </si>
  <si>
    <t>Rem 754-B1</t>
  </si>
  <si>
    <t>Rem 54-C1</t>
  </si>
  <si>
    <t>Rem 55-C1</t>
  </si>
  <si>
    <t>XXXX</t>
  </si>
  <si>
    <t>Rem 437-C1</t>
  </si>
  <si>
    <t>ANA LAURA  FLORES ROBLES</t>
  </si>
  <si>
    <t>Rem 759-B1</t>
  </si>
  <si>
    <t>JOSE RUBEN SALAZAR DE LA LUZ</t>
  </si>
  <si>
    <t>Rem 598-C1</t>
  </si>
  <si>
    <t>IMPORTADORA G5C SA DE CV</t>
  </si>
  <si>
    <t>Rem 647-C1</t>
  </si>
  <si>
    <t>Rem 563-A1</t>
  </si>
  <si>
    <t>Rem 508-B1</t>
  </si>
  <si>
    <t>Rem 782-C1</t>
  </si>
  <si>
    <t>Rem 491-A1--693-A1--62-B1--945-B1--963-B1</t>
  </si>
  <si>
    <t>IMPORTADORA GSC SA DE CV</t>
  </si>
  <si>
    <t>JUAN</t>
  </si>
  <si>
    <t>GUADALUPE</t>
  </si>
  <si>
    <t>JOSE ARTURO</t>
  </si>
  <si>
    <t>CLEMENTE</t>
  </si>
  <si>
    <t>ANTONIO ALVAREZ</t>
  </si>
  <si>
    <t>COMIDA CHINOS P Sn Diego</t>
  </si>
  <si>
    <t>TACOS CRUZ</t>
  </si>
  <si>
    <t>PIZZA LALO</t>
  </si>
  <si>
    <t>COMIDA CHINOS Atlixco</t>
  </si>
  <si>
    <t>BEATRIZ  AGUILAR SOLANO</t>
  </si>
  <si>
    <t>Cajera Obrador</t>
  </si>
  <si>
    <t>FALTANTE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</si>
  <si>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</si>
  <si>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</si>
  <si>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</si>
  <si>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</si>
  <si>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</si>
  <si>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</si>
  <si>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</si>
  <si>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</si>
  <si>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</si>
  <si>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</si>
  <si>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</si>
  <si>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</si>
  <si>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TARCILA</t>
  </si>
  <si>
    <t>MEDINA</t>
  </si>
  <si>
    <t>VICTOR</t>
  </si>
  <si>
    <t>JUAN MANUEL</t>
  </si>
  <si>
    <t>,0169 B1</t>
  </si>
  <si>
    <t>,0172 B1</t>
  </si>
  <si>
    <t>dev de caja de lengua  no vendida en esta rem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</si>
  <si>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</si>
  <si>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</si>
  <si>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</si>
  <si>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</si>
  <si>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</si>
  <si>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</si>
  <si>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</si>
  <si>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</si>
  <si>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</si>
  <si>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</si>
  <si>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</si>
  <si>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</si>
  <si>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</si>
  <si>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</si>
  <si>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</si>
  <si>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</si>
  <si>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</si>
  <si>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</si>
  <si>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</si>
  <si>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</si>
  <si>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</si>
  <si>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</si>
  <si>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</si>
  <si>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</si>
  <si>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</si>
  <si>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</si>
  <si>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</si>
  <si>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</si>
  <si>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</si>
  <si>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</si>
  <si>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</si>
  <si>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</si>
  <si>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</si>
  <si>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</si>
  <si>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</si>
  <si>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</si>
  <si>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</si>
  <si>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</si>
  <si>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</si>
  <si>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</si>
  <si>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</si>
  <si>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</si>
  <si>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</si>
  <si>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JUAN MORALES</t>
  </si>
  <si>
    <t>RODO</t>
  </si>
  <si>
    <t>FORTUNA</t>
  </si>
  <si>
    <t>FACT 3552</t>
  </si>
  <si>
    <t>FACT 3556</t>
  </si>
  <si>
    <t>FACT 3595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</si>
  <si>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</si>
  <si>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</si>
  <si>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</si>
  <si>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</si>
  <si>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</si>
  <si>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</si>
  <si>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</si>
  <si>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</si>
  <si>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</si>
  <si>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</si>
  <si>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</si>
  <si>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</si>
  <si>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</si>
  <si>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</si>
  <si>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</si>
  <si>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</si>
  <si>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</si>
  <si>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</si>
  <si>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</si>
  <si>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</si>
  <si>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</si>
  <si>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</si>
  <si>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</si>
  <si>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</si>
  <si>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</si>
  <si>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</si>
  <si>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</si>
  <si>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</si>
  <si>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</si>
  <si>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</si>
  <si>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</si>
  <si>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</si>
  <si>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</si>
  <si>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</si>
  <si>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</si>
  <si>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</si>
  <si>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</si>
  <si>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</si>
  <si>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</si>
  <si>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</si>
  <si>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</si>
  <si>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</si>
  <si>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</si>
  <si>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</si>
  <si>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</si>
  <si>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</si>
  <si>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</si>
  <si>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</si>
  <si>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</si>
  <si>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</si>
  <si>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</si>
  <si>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</si>
  <si>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</si>
  <si>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</si>
  <si>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</si>
  <si>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</si>
  <si>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</si>
  <si>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ECONOMICA</t>
  </si>
  <si>
    <t>JOSE LUIS</t>
  </si>
  <si>
    <t>,0358 B1</t>
  </si>
  <si>
    <t>,0359 B1</t>
  </si>
  <si>
    <t>,0787 A1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</si>
  <si>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</si>
  <si>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</si>
  <si>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</si>
  <si>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</si>
  <si>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</si>
  <si>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</si>
  <si>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</si>
  <si>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</si>
  <si>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</si>
  <si>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</si>
  <si>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</si>
  <si>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</si>
  <si>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</si>
  <si>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</si>
  <si>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</si>
  <si>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</si>
  <si>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</si>
  <si>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</si>
  <si>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</si>
  <si>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</si>
  <si>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</si>
  <si>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</si>
  <si>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</si>
  <si>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</si>
  <si>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</si>
  <si>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</si>
  <si>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</si>
  <si>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</si>
  <si>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</si>
  <si>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</si>
  <si>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</si>
  <si>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</si>
  <si>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</si>
  <si>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</si>
  <si>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</si>
  <si>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</si>
  <si>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</si>
  <si>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</si>
  <si>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</si>
  <si>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</si>
  <si>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</si>
  <si>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</si>
  <si>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</si>
  <si>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</si>
  <si>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</si>
  <si>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</si>
  <si>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</si>
  <si>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</si>
  <si>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</si>
  <si>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</si>
  <si>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</si>
  <si>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</si>
  <si>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</si>
  <si>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</si>
  <si>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</si>
  <si>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</si>
  <si>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</si>
  <si>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</si>
  <si>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</si>
  <si>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</si>
  <si>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</si>
  <si>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HARBANO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</si>
  <si>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</si>
  <si>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</si>
  <si>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</si>
  <si>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</si>
  <si>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</si>
  <si>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</si>
  <si>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</si>
  <si>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</si>
  <si>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</si>
  <si>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</si>
  <si>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</si>
  <si>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</si>
  <si>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</si>
  <si>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</si>
  <si>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</si>
  <si>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</si>
  <si>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</si>
  <si>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</si>
  <si>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</si>
  <si>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</si>
  <si>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</si>
  <si>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</si>
  <si>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</si>
  <si>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</si>
  <si>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</si>
  <si>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</si>
  <si>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</si>
  <si>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</si>
  <si>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</si>
  <si>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</si>
  <si>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</si>
  <si>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</si>
  <si>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</si>
  <si>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</si>
  <si>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</si>
  <si>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</si>
  <si>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</si>
  <si>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</si>
  <si>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</si>
  <si>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</si>
  <si>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</si>
  <si>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</si>
  <si>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</si>
  <si>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</si>
  <si>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</si>
  <si>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</si>
  <si>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</si>
  <si>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</si>
  <si>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</si>
  <si>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</si>
  <si>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</si>
  <si>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</si>
  <si>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</si>
  <si>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</si>
  <si>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</si>
  <si>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</si>
  <si>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</si>
  <si>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</si>
  <si>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</si>
  <si>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</si>
  <si>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</si>
  <si>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</si>
  <si>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</si>
  <si>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</si>
  <si>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</si>
  <si>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</si>
  <si>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</si>
  <si>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</si>
  <si>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</si>
  <si>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</si>
  <si>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</si>
  <si>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</si>
  <si>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</si>
  <si>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</si>
  <si>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</si>
  <si>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</si>
  <si>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</si>
  <si>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</si>
  <si>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</si>
  <si>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</si>
  <si>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</si>
  <si>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</si>
  <si>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</si>
  <si>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</si>
  <si>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</si>
  <si>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</si>
  <si>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</si>
  <si>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</si>
  <si>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</si>
  <si>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</si>
  <si>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</si>
  <si>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</si>
  <si>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</si>
  <si>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</si>
  <si>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</si>
  <si>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</si>
  <si>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</si>
  <si>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</si>
  <si>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</si>
  <si>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</si>
  <si>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</si>
  <si>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</si>
  <si>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</si>
  <si>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</si>
  <si>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</si>
  <si>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</si>
  <si>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</si>
  <si>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</si>
  <si>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</si>
  <si>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</si>
  <si>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</si>
  <si>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</si>
  <si>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</si>
  <si>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</si>
  <si>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</si>
  <si>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</si>
  <si>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ROGELIO</t>
  </si>
  <si>
    <t>GERARDO FRAGOZO</t>
  </si>
  <si>
    <t>CEBALLOS</t>
  </si>
  <si>
    <t>COMIDA CHINOS Chedrahui</t>
  </si>
  <si>
    <t>FACT 3550</t>
  </si>
  <si>
    <t>FACT 3551</t>
  </si>
  <si>
    <t>FACT 3557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</si>
  <si>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</si>
  <si>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</si>
  <si>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</si>
  <si>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</si>
  <si>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</si>
  <si>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</si>
  <si>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</si>
  <si>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</si>
  <si>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</si>
  <si>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</si>
  <si>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</si>
  <si>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</si>
  <si>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</si>
  <si>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</si>
  <si>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</si>
  <si>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</si>
  <si>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</si>
  <si>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</si>
  <si>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</si>
  <si>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</si>
  <si>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</si>
  <si>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</si>
  <si>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LEDO</t>
  </si>
  <si>
    <t>ALEJANDRA</t>
  </si>
  <si>
    <t>COMIDA CHINOS Zacatelco</t>
  </si>
  <si>
    <t>k x dif en merma jamon 3.8kg</t>
  </si>
  <si>
    <t>dif de 3.8kg jamon a 39</t>
  </si>
  <si>
    <t>COSME</t>
  </si>
  <si>
    <t>,0647 B1</t>
  </si>
  <si>
    <t>,0648 BI</t>
  </si>
  <si>
    <t>,0649 B1</t>
  </si>
  <si>
    <t>,0653 B1</t>
  </si>
  <si>
    <t>FACT 3614</t>
  </si>
  <si>
    <t>COCHINITO</t>
  </si>
  <si>
    <t>INES</t>
  </si>
  <si>
    <t>,0733 B1</t>
  </si>
  <si>
    <t>MEMO</t>
  </si>
  <si>
    <t>ZAMBRANO</t>
  </si>
  <si>
    <t>CORDOBA</t>
  </si>
  <si>
    <t>RENE</t>
  </si>
  <si>
    <t xml:space="preserve">RODOLFO </t>
  </si>
  <si>
    <t>,0959 ZZ</t>
  </si>
  <si>
    <t>FACT 3618</t>
  </si>
  <si>
    <t>FACT 3589</t>
  </si>
  <si>
    <t>FACT 3588</t>
  </si>
  <si>
    <t>FACT 3590</t>
  </si>
  <si>
    <t>VALVERDE</t>
  </si>
  <si>
    <t>SANTA ANA</t>
  </si>
  <si>
    <t>SRA VERO</t>
  </si>
  <si>
    <t>UROSA</t>
  </si>
  <si>
    <t>,0972 A1</t>
  </si>
  <si>
    <t>,0270 B1</t>
  </si>
  <si>
    <t>,0770 B1</t>
  </si>
  <si>
    <t>,0895 B1</t>
  </si>
  <si>
    <t>TAQUERIA LOS PERICOS</t>
  </si>
  <si>
    <t>C1</t>
  </si>
  <si>
    <t>MAN</t>
  </si>
  <si>
    <t>JOSE LUIS REYNA</t>
  </si>
  <si>
    <t>JOSE  LUIS</t>
  </si>
  <si>
    <t>,0008 C1</t>
  </si>
  <si>
    <t>,0009 C1</t>
  </si>
  <si>
    <t>,0010 C1</t>
  </si>
  <si>
    <t>,0011 C1</t>
  </si>
  <si>
    <t>HUGO HERNANDEZ</t>
  </si>
  <si>
    <t>JOSE LUIS V</t>
  </si>
  <si>
    <t>SARA</t>
  </si>
  <si>
    <t>HUGO V</t>
  </si>
  <si>
    <t>JOSE LUIS JUAREZ</t>
  </si>
  <si>
    <t>CHAVA MORELOS</t>
  </si>
  <si>
    <t>MARCO</t>
  </si>
  <si>
    <t>JAOBO REYES</t>
  </si>
  <si>
    <t>JONATHAN GARCIA</t>
  </si>
  <si>
    <t>GRAN PATIO</t>
  </si>
  <si>
    <t>JACOBO</t>
  </si>
  <si>
    <t>TACOS</t>
  </si>
  <si>
    <t>ELIAS</t>
  </si>
  <si>
    <t>ZOCALO</t>
  </si>
  <si>
    <t>BETTY</t>
  </si>
  <si>
    <t xml:space="preserve">18-Sept  LA CANCELARON </t>
  </si>
  <si>
    <t>18-Sept 4,309.00 Dev de espinazo 6.44kg 38.00 = 244.72</t>
  </si>
  <si>
    <t>18-Sept 8,507.00 Dev 105.80kg cuero 20.50= 2,168.90</t>
  </si>
  <si>
    <t>CARNICERIA EMMANUEL</t>
  </si>
  <si>
    <t>MORENO</t>
  </si>
  <si>
    <t>ORTIZ CHALCO</t>
  </si>
  <si>
    <t>SR JUAN</t>
  </si>
  <si>
    <t>CHAVA VALVERDE</t>
  </si>
  <si>
    <t>ARRIAGA</t>
  </si>
  <si>
    <t>OLIVARES</t>
  </si>
  <si>
    <t>HERRERA</t>
  </si>
  <si>
    <t>MARQUEZ</t>
  </si>
  <si>
    <t>GUILLERMO MORENO</t>
  </si>
  <si>
    <t>SRA ROSARIO</t>
  </si>
  <si>
    <t>19-Sept 2,902.00 dif por cambio de carne a grasa  118.00</t>
  </si>
  <si>
    <t>JUAN M</t>
  </si>
  <si>
    <t>DOMINGO I</t>
  </si>
  <si>
    <t>CHAVA V</t>
  </si>
  <si>
    <t>MANA</t>
  </si>
  <si>
    <t>REFORMA</t>
  </si>
  <si>
    <t>MA LUISA</t>
  </si>
  <si>
    <t>,0327 C1</t>
  </si>
  <si>
    <t>,0330 C1</t>
  </si>
  <si>
    <t>14-Sept 10,000.00**20 SEP 18,088.00</t>
  </si>
  <si>
    <t>20-Sept 1,181.00</t>
  </si>
  <si>
    <t>19-Sept 5,000.00--20SEP  Sept 443.00</t>
  </si>
  <si>
    <t>20-Sept 7,400.00 dif por precios cambiados 192.20</t>
  </si>
  <si>
    <t>FACT 3591</t>
  </si>
  <si>
    <t>VICTOR C</t>
  </si>
  <si>
    <t>TAOS DON RAMON</t>
  </si>
  <si>
    <t>CHIPOTLES</t>
  </si>
  <si>
    <t>19/10/2013**29 OCT</t>
  </si>
  <si>
    <t>MINZA</t>
  </si>
  <si>
    <t>SR CORONA</t>
  </si>
  <si>
    <t>ALE</t>
  </si>
  <si>
    <t>SR RUBEN</t>
  </si>
  <si>
    <t>JUAN DE LOS SANTOS</t>
  </si>
  <si>
    <t>PEDO ALDAMA</t>
  </si>
  <si>
    <t>FRANCISCO (LEONARDO)</t>
  </si>
  <si>
    <t xml:space="preserve">FORTUNA** C A N C E L A D A </t>
  </si>
  <si>
    <t>COMIDA CHINOS Valsequillo</t>
  </si>
  <si>
    <t>20-Sept 2,077.50--21 SEP  1,980.00</t>
  </si>
  <si>
    <t xml:space="preserve">3500.00 NO INGRESO EL PARCIAL 21 SEPT </t>
  </si>
  <si>
    <t>JUSN MORELOS</t>
  </si>
  <si>
    <t>JUAN GONZALO</t>
  </si>
  <si>
    <t>UBALDO</t>
  </si>
  <si>
    <t>22-Sept 5,198.00 dif de peso 10 kg y precio de 22 a 20.00 = 390.00</t>
  </si>
  <si>
    <t>21-Sept 13,000.00--22 SEP  1,573.00</t>
  </si>
  <si>
    <t>GENARO LEONARDO</t>
  </si>
  <si>
    <t>MARIA</t>
  </si>
  <si>
    <t>MAZ</t>
  </si>
  <si>
    <t>MOR</t>
  </si>
  <si>
    <t>JUAN MORELOS</t>
  </si>
  <si>
    <t>CHINOS CHOLULA</t>
  </si>
  <si>
    <t>RAFA</t>
  </si>
  <si>
    <t>SERGIO HERNANDEZ</t>
  </si>
  <si>
    <t>05/10/2013**9 OCT</t>
  </si>
  <si>
    <t>SR MIGUEL</t>
  </si>
  <si>
    <t>FACTURA 3664</t>
  </si>
  <si>
    <t>20-Sept 8,500.00---23 SEP  21,997.00</t>
  </si>
  <si>
    <t>FACTURA 3668</t>
  </si>
  <si>
    <t>FACTURA 3669</t>
  </si>
  <si>
    <t>FACTURA 3666</t>
  </si>
  <si>
    <t>20-Sept 1,000.00---23 SEP  3.954.00</t>
  </si>
  <si>
    <t>23-Sept 3,381.00 dev de canal por 92.40kg a 30.80 = 2,845.00</t>
  </si>
  <si>
    <t>22-Sept 2,600.00---23 SEP   260.00</t>
  </si>
  <si>
    <t>20-Sept 2,000.00---23 SEP   3,192.00</t>
  </si>
  <si>
    <t>23-Sept 7,170.00 dif de precio de cabeza de 16.00 a 14.00 x 191.20kg = 382.00</t>
  </si>
  <si>
    <t>,0837 ZZ</t>
  </si>
  <si>
    <t>EL RINCON POBLANO</t>
  </si>
  <si>
    <t>FACTURA 3690</t>
  </si>
  <si>
    <t>21-Sept 5,520.00--24 SEP  1,310.00</t>
  </si>
  <si>
    <t>21-Sept 4,700.00---24 SEP  1,252.00</t>
  </si>
  <si>
    <t xml:space="preserve">ALAN </t>
  </si>
  <si>
    <t>EMILIO ROJAS</t>
  </si>
  <si>
    <t>13-Sept 15,821.50 25-Sept 3,331.00</t>
  </si>
  <si>
    <t>Rem 282-A1--584-A1--668-A1---99 B1--202 B1</t>
  </si>
  <si>
    <t>15-Sept 12,000.00--25 SEP  1,034.00</t>
  </si>
  <si>
    <t>18-Sept 9,094.00--25 SEP 16,785.00</t>
  </si>
  <si>
    <t>23-Sept 1,000.00  ---25 SEP  1,352.00</t>
  </si>
  <si>
    <t>FACTURA 3688</t>
  </si>
  <si>
    <t>23-Sept 7,008.00--25 SEP  20,379.00</t>
  </si>
  <si>
    <t>24-Sept 14,590.00--25 SEP  2,598.00</t>
  </si>
  <si>
    <t>24-Sept 850.00  --25 SEP  995.00</t>
  </si>
  <si>
    <t>25-Sept 6,221.00 dif x cambio de precio 43 a 42 = 148.00</t>
  </si>
  <si>
    <t>DON RAMON</t>
  </si>
  <si>
    <t>SAN ????</t>
  </si>
  <si>
    <t>ALEJANDRO II</t>
  </si>
  <si>
    <t>ALEJANDRO I</t>
  </si>
  <si>
    <t>LA ROTONDA</t>
  </si>
  <si>
    <t>,0709 C1</t>
  </si>
  <si>
    <t>,0710 C1</t>
  </si>
  <si>
    <t>,0711 C1</t>
  </si>
  <si>
    <t>,0712 C1</t>
  </si>
  <si>
    <t>,0713 C1</t>
  </si>
  <si>
    <t>COMIDA CHINOS APIZACO</t>
  </si>
  <si>
    <t>SERGIO HERRERA</t>
  </si>
  <si>
    <t>19-Sept 2,115.00--24 SEP  3,000.00 --25 SEP1,000.00  --26 sep 1,000.00 **2 OCT **5 OCT**21 OCT**26 OCT**29 OCT**2 NOV</t>
  </si>
  <si>
    <t>19-Sept 2,301.50--26 sep 8,564.50</t>
  </si>
  <si>
    <t>25-Sept 862.00 --26 sep  12,000.00</t>
  </si>
  <si>
    <t>25-Sept 950.00--26 sep  1,276.00</t>
  </si>
  <si>
    <t>25-Sept 5,468.50--26 SEP  10,000.00</t>
  </si>
  <si>
    <t>FACT 3547</t>
  </si>
  <si>
    <t>FACT 3558</t>
  </si>
  <si>
    <t>20-Sept 5,085.00 dif de precio 635.00</t>
  </si>
  <si>
    <t>05/10/2013**13 OCT</t>
  </si>
  <si>
    <t>GERARDO F</t>
  </si>
  <si>
    <t>JUANITO</t>
  </si>
  <si>
    <t>ALEJANDRO LOPEZ</t>
  </si>
  <si>
    <t>HUMBERTO R</t>
  </si>
  <si>
    <t>ARMANDO</t>
  </si>
  <si>
    <t>FACTURA 3673</t>
  </si>
  <si>
    <t>19-Sept 9,005.00---27 SEP  27-Sept 5.68</t>
  </si>
  <si>
    <t>20-Sept 8,248.00--27 SEP --2,000.00</t>
  </si>
  <si>
    <t>26-Sept 2,624.00--27 SEP  2,945.00</t>
  </si>
  <si>
    <t xml:space="preserve">27-Sept 4,803.00**11 OCT </t>
  </si>
  <si>
    <t xml:space="preserve">Rem 857 B1 --894-B1--924 B1   </t>
  </si>
  <si>
    <t>01/10/2013**22 OCT</t>
  </si>
  <si>
    <t xml:space="preserve">ROGELIO </t>
  </si>
  <si>
    <t>C SAN MIGUEL</t>
  </si>
  <si>
    <t>PILAR</t>
  </si>
  <si>
    <t>D1</t>
  </si>
  <si>
    <t>,0911 C1</t>
  </si>
  <si>
    <t>,0912 C1</t>
  </si>
  <si>
    <t>CANCELADA x choque de Juvencio</t>
  </si>
  <si>
    <t>26-Sept 7,326.00--28 SEP  17,327.00</t>
  </si>
  <si>
    <t>25-Sept 1,600.00---28 SEP 346.00</t>
  </si>
  <si>
    <t>27-Sept 2,955.00--28 SEP  3,389.50</t>
  </si>
  <si>
    <t>27-Sept 5,000.00**28 SEP 3,000.00**1 OCT**2 OCT</t>
  </si>
  <si>
    <t>28-Sept 3,260.00**2 OCT</t>
  </si>
  <si>
    <t>FACT 3596</t>
  </si>
  <si>
    <t>FACT 3597</t>
  </si>
  <si>
    <t>FACT 3598</t>
  </si>
  <si>
    <t xml:space="preserve">    29-SEP  1,100.00 **1 OCT</t>
  </si>
  <si>
    <t>03/10/2013**4 OCT</t>
  </si>
  <si>
    <t>09/10/2013**11 OCT</t>
  </si>
  <si>
    <t>11/10/2013**18 OCT</t>
  </si>
  <si>
    <t>07/10/2013**18 oct</t>
  </si>
  <si>
    <t>08/10/2013**26 OCT</t>
  </si>
  <si>
    <t>01/10/2013**3 OCT</t>
  </si>
  <si>
    <t>FABIOLA</t>
  </si>
  <si>
    <t>BERNANRDO</t>
  </si>
  <si>
    <t>DON RUBEN</t>
  </si>
  <si>
    <t>20-Sept 4,100.00    30-Sept 700.00</t>
  </si>
  <si>
    <t>30-Sept 2,900.00**11 OCT</t>
  </si>
  <si>
    <t>20-Sept 20,000.00**23 SEP  11,756.00**30 SEP 3,000.00</t>
  </si>
  <si>
    <t>26-Sept 1,000.00  --27 SEP  1,000.00 **30 SEP 1,022.00</t>
  </si>
  <si>
    <t>24--Sept 257.00**30 SEP 13,752.00</t>
  </si>
  <si>
    <t>26-Sept 8,000.00**27 SEP  4,500.00 **30 SEP 13,456.00</t>
  </si>
  <si>
    <t>30-Sept 1,180.00**1 OCT</t>
  </si>
  <si>
    <t>30-Sept 1,800.00**1 OCT</t>
  </si>
  <si>
    <t>28--Sept 8,693.00**30 SEP 19,012.00</t>
  </si>
  <si>
    <t>FACTURA 3693</t>
  </si>
  <si>
    <t>27-Sept 1,087.50 --30 SEP  722.00</t>
  </si>
  <si>
    <t>30-Sept 355.00**7 OCT**8 OCT</t>
  </si>
  <si>
    <t>28-Sept 4,810.50**30 SEP 2,900.00</t>
  </si>
  <si>
    <t>30-Sept 4,000.00**2 OCT</t>
  </si>
  <si>
    <t>30-Sept 6,759.00**9 OCT</t>
  </si>
  <si>
    <t>28-Sept 10,000.00**30 SEP 1,012.00</t>
  </si>
  <si>
    <t>28-Sept 5,600.00**30 SEP 1,000.00**4 OCT</t>
  </si>
  <si>
    <t>28Sept 1,500.00**30 SEP 1,628.00</t>
  </si>
  <si>
    <t>30-Sept 7,121.00 Dev de chuleta 10.2kg a43.00 = 438.60</t>
  </si>
  <si>
    <t>28-Sept 1,800.00**30 SEP 7,600.00**5 OCT</t>
  </si>
  <si>
    <t>,0927 A1</t>
  </si>
  <si>
    <t>,0949 A1</t>
  </si>
  <si>
    <t>,0886A1</t>
  </si>
  <si>
    <t>,0961 A1</t>
  </si>
  <si>
    <t>,0062 B1</t>
  </si>
  <si>
    <t>,0083B1</t>
  </si>
  <si>
    <t>,0164 B1</t>
  </si>
  <si>
    <t>,0197B1</t>
  </si>
  <si>
    <t>,0198 B1</t>
  </si>
  <si>
    <t>,0211 B1</t>
  </si>
  <si>
    <t>,0261 B1</t>
  </si>
  <si>
    <t>,0276 B1</t>
  </si>
  <si>
    <t>,0356 B1</t>
  </si>
  <si>
    <t>,0361 B1</t>
  </si>
  <si>
    <t>Dev de codillo 137.7kg A 18.00=</t>
  </si>
  <si>
    <t>,0461 B1</t>
  </si>
  <si>
    <t>,0466 B1</t>
  </si>
  <si>
    <t>,0467 B1</t>
  </si>
  <si>
    <t>,0511 B1</t>
  </si>
  <si>
    <t>,0514 B1</t>
  </si>
  <si>
    <t>,0535 B1</t>
  </si>
  <si>
    <t>,0019 B1</t>
  </si>
  <si>
    <t>,0557 B1</t>
  </si>
  <si>
    <t>,0655 B1</t>
  </si>
  <si>
    <t>,0663 B1</t>
  </si>
  <si>
    <t>,0664 B1</t>
  </si>
  <si>
    <t>,0732 B1</t>
  </si>
  <si>
    <t>,0788 B1</t>
  </si>
  <si>
    <t>,0803 B1</t>
  </si>
  <si>
    <t>,0804 B1</t>
  </si>
  <si>
    <t>,0837 B1</t>
  </si>
  <si>
    <t>dif de p recio</t>
  </si>
  <si>
    <t>,0844 B1</t>
  </si>
  <si>
    <t>,0897 B1</t>
  </si>
  <si>
    <t>,0917 B1</t>
  </si>
  <si>
    <t>,0945 B1</t>
  </si>
  <si>
    <t>,0963 B1</t>
  </si>
  <si>
    <t>,0978 B1</t>
  </si>
  <si>
    <t>,0979 B1</t>
  </si>
  <si>
    <t>,0014 C1</t>
  </si>
  <si>
    <t>,0023 C1</t>
  </si>
  <si>
    <t>,0039 C1</t>
  </si>
  <si>
    <t>,0040 C1</t>
  </si>
  <si>
    <t>,0041 C1</t>
  </si>
  <si>
    <t>,0078 C1</t>
  </si>
  <si>
    <t>,0111 C1</t>
  </si>
  <si>
    <t>,0114 C1</t>
  </si>
  <si>
    <t>,0134 C1</t>
  </si>
  <si>
    <t>,0208 C1</t>
  </si>
  <si>
    <t>,0226 C1</t>
  </si>
  <si>
    <t>,0229 C1</t>
  </si>
  <si>
    <t>,0254 C1</t>
  </si>
  <si>
    <t>,0256 C1</t>
  </si>
  <si>
    <t>,0290 C1</t>
  </si>
  <si>
    <t>,0292 C1</t>
  </si>
  <si>
    <t>,0312 C1</t>
  </si>
  <si>
    <t>,0325 C1</t>
  </si>
  <si>
    <t>,0349 C1</t>
  </si>
  <si>
    <t>,0351 C1</t>
  </si>
  <si>
    <t>,0364 C1</t>
  </si>
  <si>
    <t>,0383 C1</t>
  </si>
  <si>
    <t>,0409 C1</t>
  </si>
  <si>
    <t>,0421 C1</t>
  </si>
  <si>
    <t>,0438 C1</t>
  </si>
  <si>
    <t>,0452 C1</t>
  </si>
  <si>
    <t>,0465 C1</t>
  </si>
  <si>
    <t>,0489 C1</t>
  </si>
  <si>
    <t>,0529 C1</t>
  </si>
  <si>
    <t>,0532 C1</t>
  </si>
  <si>
    <t>,0533 C1</t>
  </si>
  <si>
    <t>,0538 C1</t>
  </si>
  <si>
    <t>,0541 C1</t>
  </si>
  <si>
    <t>,0561 C1</t>
  </si>
  <si>
    <t>,0571 c1</t>
  </si>
  <si>
    <t>,0587 C1</t>
  </si>
  <si>
    <t>,0595 C1</t>
  </si>
  <si>
    <t>,0596 C1</t>
  </si>
  <si>
    <t>,0598 C1</t>
  </si>
  <si>
    <t>,0599 C1</t>
  </si>
  <si>
    <t>,0601 C1</t>
  </si>
  <si>
    <t>,0602 C1</t>
  </si>
  <si>
    <t>,0614 C1</t>
  </si>
  <si>
    <t>,0658 C1</t>
  </si>
  <si>
    <t>,0684 C1</t>
  </si>
  <si>
    <t>,0685 C1</t>
  </si>
  <si>
    <t>,0693 C1</t>
  </si>
  <si>
    <t>,0714 C1</t>
  </si>
  <si>
    <t>,0724 C1</t>
  </si>
  <si>
    <t>,0733 C1</t>
  </si>
  <si>
    <t>,0736 C1</t>
  </si>
  <si>
    <t>,0746 C1</t>
  </si>
  <si>
    <t>,0749 C1</t>
  </si>
  <si>
    <t>,0751 C1</t>
  </si>
  <si>
    <t>,0756 C1</t>
  </si>
  <si>
    <t>,0764 C1</t>
  </si>
  <si>
    <t>,0767 C1</t>
  </si>
  <si>
    <t>,0768 C1</t>
  </si>
  <si>
    <t>,0772 C1</t>
  </si>
  <si>
    <t>,0778 C1</t>
  </si>
  <si>
    <t>,0782 C1</t>
  </si>
  <si>
    <t>,0789 C1</t>
  </si>
  <si>
    <t>,0790 C1</t>
  </si>
  <si>
    <t>,0800 C1</t>
  </si>
  <si>
    <t>,0804 C1</t>
  </si>
  <si>
    <t>,0807 C1</t>
  </si>
  <si>
    <t>,0810 C1</t>
  </si>
  <si>
    <t>,0813 C1</t>
  </si>
  <si>
    <t>,0820 C1</t>
  </si>
  <si>
    <t>,0821 C1</t>
  </si>
  <si>
    <t>,0823 C1</t>
  </si>
  <si>
    <t>,0826 C1</t>
  </si>
  <si>
    <t>,0838 C1</t>
  </si>
  <si>
    <t>,0839 C1</t>
  </si>
  <si>
    <t>,0840 C1</t>
  </si>
  <si>
    <t>,0857 C1</t>
  </si>
  <si>
    <t>,0860 C1</t>
  </si>
  <si>
    <t>,0887 C1</t>
  </si>
  <si>
    <t>,0892 C1</t>
  </si>
  <si>
    <t>,0895 C1</t>
  </si>
  <si>
    <t>,0896 C1</t>
  </si>
  <si>
    <t>,0898 C1</t>
  </si>
  <si>
    <t>,0900 C1</t>
  </si>
  <si>
    <t>,0901 C1</t>
  </si>
  <si>
    <t>,0908 C1</t>
  </si>
  <si>
    <t>,0914 C1</t>
  </si>
  <si>
    <t>,0915 C1</t>
  </si>
  <si>
    <t>,0916 C1</t>
  </si>
  <si>
    <t>,0922 C1</t>
  </si>
  <si>
    <t>,0926 C1</t>
  </si>
  <si>
    <t>,0930 C1</t>
  </si>
  <si>
    <t>,0931 C1</t>
  </si>
  <si>
    <t>,0935 C1</t>
  </si>
  <si>
    <t>,0939 C1</t>
  </si>
  <si>
    <t>,0944 C1</t>
  </si>
  <si>
    <t>,0945 C1</t>
  </si>
  <si>
    <t>,0946 C1</t>
  </si>
  <si>
    <t>,0951 C1</t>
  </si>
  <si>
    <t>,0959 C1</t>
  </si>
  <si>
    <t>,0962 C1</t>
  </si>
  <si>
    <t>,0963 C1</t>
  </si>
  <si>
    <t>,0970 C1</t>
  </si>
  <si>
    <t>,0975 C1</t>
  </si>
  <si>
    <t>,0986 C1</t>
  </si>
  <si>
    <t>,0989 C1</t>
  </si>
  <si>
    <t>,0992 C1</t>
  </si>
  <si>
    <t>,0996 C1</t>
  </si>
  <si>
    <t>,0998 C1</t>
  </si>
  <si>
    <t>1000 C1</t>
  </si>
  <si>
    <t>,0001 D1</t>
  </si>
  <si>
    <t>,0003 D1</t>
  </si>
  <si>
    <t>,0006 D1</t>
  </si>
  <si>
    <t>,0011 D1</t>
  </si>
  <si>
    <t>,0012 D1</t>
  </si>
  <si>
    <t>,0017 D1</t>
  </si>
  <si>
    <t>,0018 D1</t>
  </si>
  <si>
    <t>,0019 D1</t>
  </si>
  <si>
    <t>,0023 D1</t>
  </si>
  <si>
    <t>,0024 D1</t>
  </si>
  <si>
    <t>,0025 D1</t>
  </si>
  <si>
    <t>,0028 D1</t>
  </si>
  <si>
    <t>,0032 D1</t>
  </si>
  <si>
    <t>,0033 D1</t>
  </si>
  <si>
    <t>,0034 D1</t>
  </si>
  <si>
    <t>,0035 D1</t>
  </si>
  <si>
    <t>,0040 D1</t>
  </si>
  <si>
    <t>,0044 D1</t>
  </si>
  <si>
    <t>,0045 D1</t>
  </si>
  <si>
    <t>,0047 D1 P Sn Diego</t>
  </si>
  <si>
    <t>,0048 D1</t>
  </si>
  <si>
    <t>,0049 D1</t>
  </si>
  <si>
    <t>,0051 D1</t>
  </si>
  <si>
    <t xml:space="preserve">FABIOLA </t>
  </si>
  <si>
    <t>,0052 D1</t>
  </si>
  <si>
    <t>,0053 D1</t>
  </si>
  <si>
    <t>,0054 D1</t>
  </si>
  <si>
    <t>,0056 D1</t>
  </si>
  <si>
    <t>,0058 D1</t>
  </si>
  <si>
    <t>,0059 D1</t>
  </si>
  <si>
    <t>,0064 D1</t>
  </si>
  <si>
    <t>,0065 D1</t>
  </si>
  <si>
    <t>,0066 D1</t>
  </si>
  <si>
    <t>,0067 D1</t>
  </si>
  <si>
    <t>,0068 F1</t>
  </si>
  <si>
    <t>,0069 D1</t>
  </si>
  <si>
    <t>,0070 D1</t>
  </si>
  <si>
    <t>,0071 D1</t>
  </si>
  <si>
    <t>,0072 D1</t>
  </si>
  <si>
    <t>,0073 D1</t>
  </si>
  <si>
    <t>,0074 d1</t>
  </si>
  <si>
    <t>,0075 D1</t>
  </si>
  <si>
    <t>,0076 D1</t>
  </si>
  <si>
    <t>,0077 D1</t>
  </si>
  <si>
    <t>,0078 D1</t>
  </si>
  <si>
    <t>,0079 D1</t>
  </si>
  <si>
    <t>,0080 D1</t>
  </si>
  <si>
    <t>,0081 D1</t>
  </si>
  <si>
    <t>,0082 D1</t>
  </si>
  <si>
    <t>,0083 D1</t>
  </si>
  <si>
    <t>,0084 D1</t>
  </si>
  <si>
    <t>,0085 D1</t>
  </si>
  <si>
    <t>,0088 D1</t>
  </si>
  <si>
    <t>,0089 D1</t>
  </si>
  <si>
    <t>,0090 D1</t>
  </si>
  <si>
    <t>,0091 D1 Capu</t>
  </si>
  <si>
    <t>,0092 D1</t>
  </si>
  <si>
    <t>FACT 3610</t>
  </si>
  <si>
    <t>Rem 205-B1-- 214 B1</t>
  </si>
  <si>
    <t>FACTURA 3639</t>
  </si>
  <si>
    <t>FACT 3641</t>
  </si>
  <si>
    <t>el pago del 9 sept no ingreso</t>
  </si>
  <si>
    <t>04-Oct FACTURA 3649</t>
  </si>
  <si>
    <t>,0858 B1</t>
  </si>
  <si>
    <t>,0859 B1</t>
  </si>
  <si>
    <t>11-Oct FACTURA 3655</t>
  </si>
  <si>
    <t>FACTURA 3660</t>
  </si>
  <si>
    <t>Rem 858 B1</t>
  </si>
  <si>
    <t>01-Nov FACTURA 3663</t>
  </si>
  <si>
    <t>Rem 645 B1-747 B1--165-C1</t>
  </si>
  <si>
    <t>FACTURA 3676</t>
  </si>
  <si>
    <t>FACTURA 3677</t>
  </si>
  <si>
    <t>21-SEPT  FACTURA 3677  $ 3,603.12</t>
  </si>
  <si>
    <t>FACTURA 3678</t>
  </si>
  <si>
    <t>17-OCT FACTURA 3680</t>
  </si>
  <si>
    <t>Rem 178-ZZ</t>
  </si>
  <si>
    <t>FACTURA 3686</t>
  </si>
  <si>
    <t>FACTURA 3689</t>
  </si>
  <si>
    <t>FACTURA  3691</t>
  </si>
  <si>
    <t>FACTURA 3695</t>
  </si>
  <si>
    <t>25-Sept FACTURA 3699  $ 1,275.20</t>
  </si>
  <si>
    <t>FACTURA 3680</t>
  </si>
  <si>
    <t>09-OCT FACTURA 3714</t>
  </si>
  <si>
    <t>Rem 800-C1</t>
  </si>
  <si>
    <t>FACT 3546</t>
  </si>
  <si>
    <t>FACT 3592</t>
  </si>
  <si>
    <t>FACT 3593</t>
  </si>
  <si>
    <t>FACT 3594</t>
  </si>
  <si>
    <t>FACT 3656</t>
  </si>
  <si>
    <t>FACT 3658</t>
  </si>
  <si>
    <t>FACT  3657</t>
  </si>
  <si>
    <t>FACT 3661</t>
  </si>
  <si>
    <t>FACT 3662</t>
  </si>
  <si>
    <t>FACT 3663</t>
  </si>
  <si>
    <t>REMISIONES DE    OCTUBRE     2 0 1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</si>
</sst>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0.0000"/>
  </numFmts>
  <fonts count="16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6"/>
      <name val="Calibri"/>
      <family val="2"/>
      <scheme val="minor"/>
    </font>
    <font>
      <b/>
      <sz val="11"/>
      <name val="Cambria"/>
      <family val="1"/>
      <scheme val="maj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i/>
      <u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11"/>
      <color rgb="FF0000FF"/>
      <name val="Calibri"/>
      <family val="2"/>
    </font>
    <font>
      <b/>
      <sz val="8"/>
      <color theme="8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Calibri"/>
      <family val="2"/>
    </font>
    <font>
      <b/>
      <sz val="8"/>
      <color theme="1"/>
      <name val="Calibri"/>
      <family val="2"/>
    </font>
    <font>
      <b/>
      <sz val="8"/>
      <color rgb="FF0000FF"/>
      <name val="Calibri"/>
      <family val="2"/>
    </font>
    <font>
      <b/>
      <sz val="9"/>
      <color indexed="8"/>
      <name val="Calibri"/>
      <family val="2"/>
    </font>
    <font>
      <b/>
      <sz val="8"/>
      <color rgb="FFFF0000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color theme="5" tint="-0.249977111117893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FF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 style="medium">
        <color indexed="64"/>
      </bottom>
      <diagonal/>
    </border>
    <border>
      <left style="thick">
        <color auto="1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95" fillId="0" borderId="0" applyFont="0" applyFill="0" applyBorder="0" applyAlignment="0" applyProtection="0"/>
    <xf numFmtId="0" fontId="31" fillId="0" borderId="0"/>
  </cellStyleXfs>
  <cellXfs count="2239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164" fontId="78" fillId="0" borderId="0" xfId="0" applyNumberFormat="1" applyFont="1" applyFill="1" applyBorder="1"/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5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3" borderId="0" xfId="0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0" fontId="101" fillId="4" borderId="0" xfId="0" applyFont="1" applyFill="1" applyAlignment="1">
      <alignment horizontal="center"/>
    </xf>
    <xf numFmtId="0" fontId="97" fillId="24" borderId="0" xfId="0" applyFont="1" applyFill="1" applyAlignment="1">
      <alignment horizontal="center"/>
    </xf>
    <xf numFmtId="0" fontId="102" fillId="0" borderId="0" xfId="0" applyFont="1" applyAlignment="1">
      <alignment horizontal="center"/>
    </xf>
    <xf numFmtId="0" fontId="97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1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4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5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5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5" fillId="0" borderId="0" xfId="0" applyFont="1" applyFill="1"/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5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4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73" fontId="0" fillId="0" borderId="0" xfId="0" applyNumberFormat="1"/>
    <xf numFmtId="165" fontId="1" fillId="0" borderId="20" xfId="0" applyNumberFormat="1" applyFont="1" applyFill="1" applyBorder="1"/>
    <xf numFmtId="0" fontId="96" fillId="0" borderId="20" xfId="0" applyFont="1" applyFill="1" applyBorder="1" applyAlignment="1">
      <alignment horizontal="center"/>
    </xf>
    <xf numFmtId="4" fontId="1" fillId="0" borderId="0" xfId="0" applyNumberFormat="1" applyFont="1" applyFill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1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2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8" fillId="0" borderId="11" xfId="0" applyFont="1" applyFill="1" applyBorder="1" applyAlignment="1">
      <alignment horizontal="center"/>
    </xf>
    <xf numFmtId="0" fontId="112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3" fillId="0" borderId="0" xfId="0" applyFont="1" applyAlignment="1">
      <alignment horizontal="center"/>
    </xf>
    <xf numFmtId="0" fontId="113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3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8" xfId="0" applyFont="1" applyFill="1" applyBorder="1" applyAlignment="1">
      <alignment horizontal="center"/>
    </xf>
    <xf numFmtId="0" fontId="23" fillId="0" borderId="69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1" xfId="0" applyNumberFormat="1" applyFont="1" applyBorder="1"/>
    <xf numFmtId="165" fontId="2" fillId="0" borderId="72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3" xfId="0" applyNumberFormat="1" applyFont="1" applyBorder="1"/>
    <xf numFmtId="165" fontId="2" fillId="0" borderId="74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3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1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1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77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>
      <alignment horizontal="center"/>
    </xf>
    <xf numFmtId="0" fontId="23" fillId="0" borderId="86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4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3" fillId="0" borderId="69" xfId="0" applyFont="1" applyFill="1" applyBorder="1" applyAlignment="1"/>
    <xf numFmtId="164" fontId="23" fillId="0" borderId="69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3" fillId="0" borderId="35" xfId="0" applyFont="1" applyFill="1" applyBorder="1" applyAlignment="1">
      <alignment horizontal="center"/>
    </xf>
    <xf numFmtId="0" fontId="110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5" fillId="0" borderId="101" xfId="0" applyNumberFormat="1" applyFont="1" applyFill="1" applyBorder="1"/>
    <xf numFmtId="164" fontId="115" fillId="0" borderId="100" xfId="0" applyNumberFormat="1" applyFont="1" applyFill="1" applyBorder="1"/>
    <xf numFmtId="164" fontId="115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84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3" xfId="0" applyNumberFormat="1" applyFont="1" applyFill="1" applyBorder="1" applyAlignment="1">
      <alignment horizontal="center"/>
    </xf>
    <xf numFmtId="0" fontId="116" fillId="4" borderId="89" xfId="0" applyFont="1" applyFill="1" applyBorder="1" applyAlignment="1"/>
    <xf numFmtId="0" fontId="116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4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1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5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3" fillId="0" borderId="68" xfId="0" applyFont="1" applyBorder="1" applyAlignment="1">
      <alignment horizontal="center"/>
    </xf>
    <xf numFmtId="0" fontId="23" fillId="0" borderId="69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5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7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165" fontId="3" fillId="0" borderId="0" xfId="0" applyNumberFormat="1" applyFont="1"/>
    <xf numFmtId="165" fontId="3" fillId="0" borderId="1" xfId="0" applyNumberFormat="1" applyFont="1" applyBorder="1"/>
    <xf numFmtId="165" fontId="3" fillId="0" borderId="37" xfId="0" applyNumberFormat="1" applyFont="1" applyBorder="1"/>
    <xf numFmtId="0" fontId="0" fillId="0" borderId="37" xfId="0" applyBorder="1"/>
    <xf numFmtId="164" fontId="103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6" fillId="0" borderId="0" xfId="0" applyNumberFormat="1" applyFont="1" applyFill="1" applyBorder="1" applyAlignment="1"/>
    <xf numFmtId="0" fontId="106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9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64" fontId="83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1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0" fontId="121" fillId="0" borderId="59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1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86" fillId="0" borderId="0" xfId="0" applyFont="1" applyFill="1" applyBorder="1" applyAlignment="1">
      <alignment horizontal="center"/>
    </xf>
    <xf numFmtId="0" fontId="122" fillId="0" borderId="0" xfId="0" applyFont="1" applyFill="1" applyBorder="1" applyAlignment="1">
      <alignment horizontal="center"/>
    </xf>
    <xf numFmtId="0" fontId="123" fillId="0" borderId="0" xfId="0" applyFont="1" applyFill="1" applyBorder="1"/>
    <xf numFmtId="168" fontId="1" fillId="0" borderId="0" xfId="0" applyNumberFormat="1" applyFont="1" applyFill="1" applyBorder="1" applyAlignment="1"/>
    <xf numFmtId="168" fontId="1" fillId="0" borderId="1" xfId="0" applyNumberFormat="1" applyFont="1" applyFill="1" applyBorder="1" applyAlignment="1">
      <alignment vertical="center" wrapText="1"/>
    </xf>
    <xf numFmtId="0" fontId="124" fillId="0" borderId="20" xfId="0" applyFont="1" applyFill="1" applyBorder="1" applyAlignment="1">
      <alignment horizontal="center"/>
    </xf>
    <xf numFmtId="0" fontId="96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4" fillId="0" borderId="0" xfId="0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1" fillId="0" borderId="35" xfId="0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22" fillId="0" borderId="15" xfId="0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0" fontId="122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2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5" fillId="0" borderId="20" xfId="0" applyFont="1" applyFill="1" applyBorder="1" applyAlignment="1">
      <alignment horizontal="center"/>
    </xf>
    <xf numFmtId="0" fontId="125" fillId="0" borderId="35" xfId="0" applyFont="1" applyFill="1" applyBorder="1" applyAlignment="1">
      <alignment horizontal="center"/>
    </xf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3" xfId="0" applyNumberFormat="1" applyFont="1" applyFill="1" applyBorder="1"/>
    <xf numFmtId="168" fontId="1" fillId="7" borderId="0" xfId="0" applyNumberFormat="1" applyFont="1" applyFill="1" applyAlignment="1"/>
    <xf numFmtId="164" fontId="1" fillId="7" borderId="67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Fill="1" applyAlignment="1"/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168" fontId="33" fillId="0" borderId="18" xfId="0" applyNumberFormat="1" applyFont="1" applyFill="1" applyBorder="1" applyAlignment="1">
      <alignment horizontal="center"/>
    </xf>
    <xf numFmtId="0" fontId="86" fillId="0" borderId="18" xfId="0" applyFont="1" applyFill="1" applyBorder="1" applyAlignment="1">
      <alignment horizontal="center"/>
    </xf>
    <xf numFmtId="0" fontId="122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0" fontId="1" fillId="0" borderId="18" xfId="0" applyFont="1" applyFill="1" applyBorder="1"/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8" fontId="1" fillId="0" borderId="20" xfId="0" applyNumberFormat="1" applyFont="1" applyBorder="1"/>
    <xf numFmtId="0" fontId="123" fillId="0" borderId="20" xfId="0" applyFont="1" applyFill="1" applyBorder="1"/>
    <xf numFmtId="4" fontId="1" fillId="0" borderId="20" xfId="0" applyNumberFormat="1" applyFont="1" applyBorder="1"/>
    <xf numFmtId="164" fontId="123" fillId="0" borderId="20" xfId="0" applyNumberFormat="1" applyFont="1" applyFill="1" applyBorder="1"/>
    <xf numFmtId="175" fontId="1" fillId="0" borderId="0" xfId="0" applyNumberFormat="1" applyFont="1" applyAlignment="1">
      <alignment horizontal="center"/>
    </xf>
    <xf numFmtId="16" fontId="109" fillId="0" borderId="0" xfId="0" applyNumberFormat="1" applyFont="1" applyFill="1" applyAlignment="1">
      <alignment vertical="center" wrapText="1"/>
    </xf>
    <xf numFmtId="168" fontId="1" fillId="0" borderId="5" xfId="0" applyNumberFormat="1" applyFont="1" applyFill="1" applyBorder="1" applyAlignment="1">
      <alignment horizontal="center"/>
    </xf>
    <xf numFmtId="0" fontId="97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2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horizontal="center"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" fontId="45" fillId="0" borderId="0" xfId="0" applyNumberFormat="1" applyFont="1" applyFill="1" applyAlignment="1">
      <alignment vertical="center" wrapText="1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7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2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" fontId="13" fillId="19" borderId="0" xfId="0" applyNumberFormat="1" applyFont="1" applyFill="1" applyAlignment="1">
      <alignment horizontal="center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8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0" fontId="121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7" fillId="0" borderId="1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7" fillId="0" borderId="18" xfId="0" applyFont="1" applyFill="1" applyBorder="1" applyAlignment="1">
      <alignment horizontal="center"/>
    </xf>
    <xf numFmtId="0" fontId="87" fillId="0" borderId="0" xfId="0" applyFont="1" applyBorder="1" applyAlignment="1">
      <alignment horizontal="center"/>
    </xf>
    <xf numFmtId="0" fontId="86" fillId="0" borderId="15" xfId="0" applyFont="1" applyFill="1" applyBorder="1" applyAlignment="1">
      <alignment horizontal="center"/>
    </xf>
    <xf numFmtId="0" fontId="88" fillId="0" borderId="35" xfId="0" applyFont="1" applyBorder="1"/>
    <xf numFmtId="0" fontId="88" fillId="0" borderId="20" xfId="0" applyFont="1" applyBorder="1"/>
    <xf numFmtId="0" fontId="80" fillId="0" borderId="75" xfId="0" applyFont="1" applyFill="1" applyBorder="1" applyAlignment="1">
      <alignment horizontal="center"/>
    </xf>
    <xf numFmtId="0" fontId="87" fillId="0" borderId="0" xfId="0" applyFont="1"/>
    <xf numFmtId="0" fontId="87" fillId="7" borderId="0" xfId="0" applyFont="1" applyFill="1"/>
    <xf numFmtId="0" fontId="87" fillId="0" borderId="0" xfId="0" applyFont="1" applyFill="1"/>
    <xf numFmtId="164" fontId="123" fillId="0" borderId="0" xfId="0" applyNumberFormat="1" applyFont="1" applyBorder="1"/>
    <xf numFmtId="16" fontId="123" fillId="0" borderId="0" xfId="0" applyNumberFormat="1" applyFont="1" applyFill="1" applyBorder="1"/>
    <xf numFmtId="164" fontId="123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3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9" borderId="0" xfId="0" applyNumberFormat="1" applyFont="1" applyFill="1" applyBorder="1" applyAlignment="1">
      <alignment horizontal="center"/>
    </xf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16" fontId="1" fillId="28" borderId="0" xfId="0" applyNumberFormat="1" applyFont="1" applyFill="1" applyAlignment="1">
      <alignment horizontal="right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16" fontId="1" fillId="22" borderId="0" xfId="0" applyNumberFormat="1" applyFont="1" applyFill="1"/>
    <xf numFmtId="0" fontId="0" fillId="22" borderId="0" xfId="0" applyFill="1"/>
    <xf numFmtId="0" fontId="4" fillId="22" borderId="0" xfId="0" applyFont="1" applyFill="1" applyAlignment="1">
      <alignment horizontal="center"/>
    </xf>
    <xf numFmtId="0" fontId="5" fillId="22" borderId="0" xfId="0" applyFont="1" applyFill="1" applyBorder="1" applyAlignment="1">
      <alignment horizontal="center"/>
    </xf>
    <xf numFmtId="0" fontId="0" fillId="22" borderId="5" xfId="0" applyFill="1" applyBorder="1" applyAlignment="1">
      <alignment horizontal="center"/>
    </xf>
    <xf numFmtId="0" fontId="0" fillId="22" borderId="6" xfId="0" applyFill="1" applyBorder="1" applyAlignment="1">
      <alignment horizontal="center"/>
    </xf>
    <xf numFmtId="164" fontId="0" fillId="22" borderId="6" xfId="0" applyNumberFormat="1" applyFill="1" applyBorder="1" applyAlignment="1">
      <alignment horizontal="center"/>
    </xf>
    <xf numFmtId="164" fontId="0" fillId="22" borderId="7" xfId="0" applyNumberFormat="1" applyFill="1" applyBorder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" fontId="78" fillId="22" borderId="0" xfId="0" applyNumberFormat="1" applyFont="1" applyFill="1" applyAlignment="1">
      <alignment horizontal="center"/>
    </xf>
    <xf numFmtId="168" fontId="0" fillId="22" borderId="0" xfId="0" applyNumberFormat="1" applyFill="1"/>
    <xf numFmtId="168" fontId="0" fillId="22" borderId="5" xfId="0" applyNumberFormat="1" applyFill="1" applyBorder="1" applyAlignment="1">
      <alignment horizontal="center"/>
    </xf>
    <xf numFmtId="16" fontId="1" fillId="22" borderId="0" xfId="0" applyNumberFormat="1" applyFont="1" applyFill="1" applyAlignment="1">
      <alignment horizontal="left"/>
    </xf>
    <xf numFmtId="16" fontId="35" fillId="0" borderId="20" xfId="0" applyNumberFormat="1" applyFont="1" applyFill="1" applyBorder="1"/>
    <xf numFmtId="164" fontId="35" fillId="0" borderId="20" xfId="0" applyNumberFormat="1" applyFont="1" applyFill="1" applyBorder="1"/>
    <xf numFmtId="16" fontId="35" fillId="4" borderId="20" xfId="0" applyNumberFormat="1" applyFont="1" applyFill="1" applyBorder="1"/>
    <xf numFmtId="164" fontId="35" fillId="4" borderId="20" xfId="0" applyNumberFormat="1" applyFont="1" applyFill="1" applyBorder="1"/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2" fillId="0" borderId="55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center"/>
    </xf>
    <xf numFmtId="16" fontId="78" fillId="0" borderId="0" xfId="0" applyNumberFormat="1" applyFont="1" applyFill="1"/>
    <xf numFmtId="164" fontId="78" fillId="0" borderId="0" xfId="0" applyNumberFormat="1" applyFont="1" applyFill="1"/>
    <xf numFmtId="16" fontId="12" fillId="0" borderId="0" xfId="0" applyNumberFormat="1" applyFont="1" applyFill="1"/>
    <xf numFmtId="164" fontId="83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" fontId="83" fillId="0" borderId="0" xfId="0" applyNumberFormat="1" applyFont="1" applyFill="1"/>
    <xf numFmtId="166" fontId="5" fillId="0" borderId="20" xfId="0" applyNumberFormat="1" applyFont="1" applyFill="1" applyBorder="1" applyAlignment="1">
      <alignment horizontal="center"/>
    </xf>
    <xf numFmtId="0" fontId="48" fillId="0" borderId="20" xfId="0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6" fillId="0" borderId="0" xfId="0" applyFont="1" applyFill="1" applyAlignment="1">
      <alignment horizontal="center"/>
    </xf>
    <xf numFmtId="166" fontId="2" fillId="0" borderId="20" xfId="0" applyNumberFormat="1" applyFont="1" applyFill="1" applyBorder="1" applyAlignment="1">
      <alignment wrapText="1"/>
    </xf>
    <xf numFmtId="0" fontId="87" fillId="0" borderId="0" xfId="0" applyFont="1" applyFill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0" fontId="88" fillId="0" borderId="17" xfId="0" applyFont="1" applyFill="1" applyBorder="1" applyAlignment="1">
      <alignment horizontal="center"/>
    </xf>
    <xf numFmtId="166" fontId="2" fillId="0" borderId="75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0" fontId="78" fillId="0" borderId="0" xfId="0" applyFont="1" applyFill="1"/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134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2" fontId="0" fillId="0" borderId="0" xfId="0" applyNumberFormat="1" applyFill="1"/>
    <xf numFmtId="166" fontId="2" fillId="7" borderId="0" xfId="0" applyNumberFormat="1" applyFont="1" applyFill="1" applyAlignment="1">
      <alignment horizontal="center"/>
    </xf>
    <xf numFmtId="16" fontId="45" fillId="0" borderId="0" xfId="0" applyNumberFormat="1" applyFont="1" applyFill="1" applyAlignment="1">
      <alignment wrapText="1"/>
    </xf>
    <xf numFmtId="0" fontId="25" fillId="3" borderId="0" xfId="0" applyFont="1" applyFill="1" applyAlignment="1">
      <alignment horizontal="center" wrapText="1"/>
    </xf>
    <xf numFmtId="164" fontId="78" fillId="0" borderId="6" xfId="0" applyNumberFormat="1" applyFont="1" applyFill="1" applyBorder="1" applyAlignment="1">
      <alignment horizontal="center" wrapText="1"/>
    </xf>
    <xf numFmtId="164" fontId="35" fillId="0" borderId="9" xfId="0" applyNumberFormat="1" applyFont="1" applyFill="1" applyBorder="1"/>
    <xf numFmtId="15" fontId="1" fillId="0" borderId="0" xfId="0" applyNumberFormat="1" applyFont="1" applyFill="1" applyAlignment="1">
      <alignment horizontal="center"/>
    </xf>
    <xf numFmtId="164" fontId="82" fillId="0" borderId="10" xfId="0" applyNumberFormat="1" applyFont="1" applyFill="1" applyBorder="1"/>
    <xf numFmtId="0" fontId="82" fillId="0" borderId="0" xfId="0" applyFont="1" applyFill="1"/>
    <xf numFmtId="164" fontId="82" fillId="0" borderId="0" xfId="0" applyNumberFormat="1" applyFont="1" applyFill="1"/>
    <xf numFmtId="164" fontId="82" fillId="0" borderId="0" xfId="0" applyNumberFormat="1" applyFont="1" applyFill="1" applyBorder="1"/>
    <xf numFmtId="16" fontId="0" fillId="0" borderId="11" xfId="0" applyNumberFormat="1" applyFill="1" applyBorder="1" applyAlignment="1">
      <alignment horizontal="center"/>
    </xf>
    <xf numFmtId="166" fontId="0" fillId="0" borderId="0" xfId="0" applyNumberFormat="1" applyFill="1" applyBorder="1"/>
    <xf numFmtId="167" fontId="0" fillId="0" borderId="1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ill="1" applyBorder="1"/>
    <xf numFmtId="0" fontId="0" fillId="0" borderId="13" xfId="0" applyFill="1" applyBorder="1"/>
    <xf numFmtId="0" fontId="0" fillId="0" borderId="1" xfId="0" applyFill="1" applyBorder="1"/>
    <xf numFmtId="166" fontId="78" fillId="19" borderId="0" xfId="0" applyNumberFormat="1" applyFont="1" applyFill="1" applyAlignment="1">
      <alignment horizontal="center"/>
    </xf>
    <xf numFmtId="0" fontId="138" fillId="0" borderId="0" xfId="0" applyFont="1" applyFill="1" applyAlignment="1">
      <alignment horizontal="center"/>
    </xf>
    <xf numFmtId="0" fontId="140" fillId="0" borderId="0" xfId="0" applyFont="1" applyFill="1" applyBorder="1" applyAlignment="1">
      <alignment horizontal="center"/>
    </xf>
    <xf numFmtId="0" fontId="82" fillId="0" borderId="5" xfId="0" applyFont="1" applyFill="1" applyBorder="1" applyAlignment="1">
      <alignment horizontal="center"/>
    </xf>
    <xf numFmtId="0" fontId="82" fillId="0" borderId="6" xfId="0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 wrapText="1"/>
    </xf>
    <xf numFmtId="164" fontId="82" fillId="0" borderId="7" xfId="0" applyNumberFormat="1" applyFont="1" applyFill="1" applyBorder="1" applyAlignment="1">
      <alignment horizontal="center"/>
    </xf>
    <xf numFmtId="164" fontId="82" fillId="0" borderId="8" xfId="0" applyNumberFormat="1" applyFont="1" applyFill="1" applyBorder="1"/>
    <xf numFmtId="164" fontId="82" fillId="0" borderId="9" xfId="0" applyNumberFormat="1" applyFont="1" applyFill="1" applyBorder="1"/>
    <xf numFmtId="164" fontId="82" fillId="0" borderId="11" xfId="0" applyNumberFormat="1" applyFont="1" applyFill="1" applyBorder="1"/>
    <xf numFmtId="0" fontId="82" fillId="0" borderId="1" xfId="0" applyFont="1" applyFill="1" applyBorder="1" applyAlignment="1">
      <alignment horizontal="center"/>
    </xf>
    <xf numFmtId="164" fontId="82" fillId="0" borderId="12" xfId="0" applyNumberFormat="1" applyFont="1" applyFill="1" applyBorder="1"/>
    <xf numFmtId="166" fontId="82" fillId="0" borderId="1" xfId="0" applyNumberFormat="1" applyFont="1" applyFill="1" applyBorder="1"/>
    <xf numFmtId="164" fontId="82" fillId="0" borderId="1" xfId="0" applyNumberFormat="1" applyFont="1" applyFill="1" applyBorder="1"/>
    <xf numFmtId="164" fontId="82" fillId="0" borderId="13" xfId="0" applyNumberFormat="1" applyFont="1" applyFill="1" applyBorder="1"/>
    <xf numFmtId="0" fontId="82" fillId="0" borderId="0" xfId="0" applyFont="1" applyFill="1" applyBorder="1" applyAlignment="1">
      <alignment horizontal="center"/>
    </xf>
    <xf numFmtId="165" fontId="82" fillId="0" borderId="0" xfId="0" applyNumberFormat="1" applyFont="1" applyFill="1" applyBorder="1"/>
    <xf numFmtId="16" fontId="82" fillId="0" borderId="0" xfId="0" applyNumberFormat="1" applyFont="1" applyFill="1" applyBorder="1"/>
    <xf numFmtId="16" fontId="0" fillId="0" borderId="0" xfId="0" applyNumberFormat="1" applyFill="1" applyBorder="1"/>
    <xf numFmtId="0" fontId="82" fillId="0" borderId="0" xfId="0" applyFont="1" applyFill="1" applyBorder="1"/>
    <xf numFmtId="0" fontId="0" fillId="0" borderId="1" xfId="0" applyFont="1" applyFill="1" applyBorder="1" applyAlignment="1">
      <alignment horizontal="center"/>
    </xf>
    <xf numFmtId="0" fontId="6" fillId="9" borderId="0" xfId="0" applyFont="1" applyFill="1" applyAlignment="1">
      <alignment horizontal="center"/>
    </xf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7" xfId="0" applyNumberFormat="1" applyFill="1" applyBorder="1"/>
    <xf numFmtId="164" fontId="0" fillId="0" borderId="61" xfId="0" applyNumberFormat="1" applyBorder="1"/>
    <xf numFmtId="0" fontId="9" fillId="0" borderId="0" xfId="0" applyFont="1" applyBorder="1" applyAlignment="1">
      <alignment horizontal="center"/>
    </xf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164" fontId="0" fillId="23" borderId="10" xfId="0" applyNumberFormat="1" applyFill="1" applyBorder="1"/>
    <xf numFmtId="165" fontId="0" fillId="0" borderId="10" xfId="0" applyNumberFormat="1" applyFill="1" applyBorder="1" applyAlignment="1">
      <alignment horizontal="right"/>
    </xf>
    <xf numFmtId="165" fontId="82" fillId="19" borderId="1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4" fontId="1" fillId="22" borderId="0" xfId="0" applyNumberFormat="1" applyFont="1" applyFill="1"/>
    <xf numFmtId="0" fontId="1" fillId="4" borderId="0" xfId="0" applyFont="1" applyFill="1"/>
    <xf numFmtId="0" fontId="88" fillId="0" borderId="1" xfId="0" applyFont="1" applyFill="1" applyBorder="1" applyAlignment="1">
      <alignment horizontal="center"/>
    </xf>
    <xf numFmtId="0" fontId="6" fillId="22" borderId="0" xfId="0" applyFont="1" applyFill="1" applyAlignment="1">
      <alignment horizontal="center"/>
    </xf>
    <xf numFmtId="166" fontId="0" fillId="22" borderId="0" xfId="0" applyNumberFormat="1" applyFill="1" applyAlignment="1">
      <alignment horizontal="center"/>
    </xf>
    <xf numFmtId="164" fontId="0" fillId="22" borderId="6" xfId="0" applyNumberFormat="1" applyFill="1" applyBorder="1" applyAlignment="1">
      <alignment horizontal="center" wrapText="1"/>
    </xf>
    <xf numFmtId="164" fontId="8" fillId="22" borderId="6" xfId="0" applyNumberFormat="1" applyFont="1" applyFill="1" applyBorder="1" applyAlignment="1">
      <alignment horizontal="center" wrapText="1"/>
    </xf>
    <xf numFmtId="166" fontId="0" fillId="22" borderId="5" xfId="0" applyNumberFormat="1" applyFill="1" applyBorder="1" applyAlignment="1">
      <alignment horizontal="center"/>
    </xf>
    <xf numFmtId="164" fontId="0" fillId="22" borderId="8" xfId="0" applyNumberFormat="1" applyFill="1" applyBorder="1"/>
    <xf numFmtId="164" fontId="0" fillId="22" borderId="9" xfId="0" applyNumberFormat="1" applyFill="1" applyBorder="1"/>
    <xf numFmtId="164" fontId="0" fillId="22" borderId="11" xfId="0" applyNumberFormat="1" applyFill="1" applyBorder="1"/>
    <xf numFmtId="168" fontId="48" fillId="22" borderId="0" xfId="0" applyNumberFormat="1" applyFont="1" applyFill="1" applyAlignment="1">
      <alignment horizontal="center"/>
    </xf>
    <xf numFmtId="0" fontId="9" fillId="22" borderId="0" xfId="0" applyFont="1" applyFill="1" applyAlignment="1">
      <alignment horizontal="center"/>
    </xf>
    <xf numFmtId="0" fontId="0" fillId="22" borderId="14" xfId="0" applyFill="1" applyBorder="1" applyAlignment="1">
      <alignment horizontal="center"/>
    </xf>
    <xf numFmtId="16" fontId="13" fillId="22" borderId="0" xfId="0" applyNumberFormat="1" applyFont="1" applyFill="1" applyAlignment="1">
      <alignment horizontal="center"/>
    </xf>
    <xf numFmtId="164" fontId="13" fillId="22" borderId="9" xfId="0" applyNumberFormat="1" applyFont="1" applyFill="1" applyBorder="1"/>
    <xf numFmtId="169" fontId="143" fillId="22" borderId="0" xfId="0" applyNumberFormat="1" applyFont="1" applyFill="1" applyAlignment="1">
      <alignment horizontal="center"/>
    </xf>
    <xf numFmtId="0" fontId="1" fillId="22" borderId="0" xfId="0" applyFont="1" applyFill="1" applyBorder="1" applyAlignment="1">
      <alignment horizontal="center"/>
    </xf>
    <xf numFmtId="164" fontId="78" fillId="22" borderId="0" xfId="0" applyNumberFormat="1" applyFont="1" applyFill="1" applyBorder="1"/>
    <xf numFmtId="164" fontId="0" fillId="22" borderId="48" xfId="0" applyNumberFormat="1" applyFill="1" applyBorder="1"/>
    <xf numFmtId="166" fontId="0" fillId="22" borderId="0" xfId="0" applyNumberFormat="1" applyFont="1" applyFill="1" applyBorder="1" applyAlignment="1">
      <alignment horizontal="center"/>
    </xf>
    <xf numFmtId="164" fontId="0" fillId="22" borderId="0" xfId="0" applyNumberFormat="1" applyFont="1" applyFill="1" applyBorder="1"/>
    <xf numFmtId="0" fontId="0" fillId="22" borderId="0" xfId="0" applyFont="1" applyFill="1" applyAlignment="1">
      <alignment horizontal="center"/>
    </xf>
    <xf numFmtId="169" fontId="1" fillId="22" borderId="0" xfId="0" applyNumberFormat="1" applyFont="1" applyFill="1" applyAlignment="1">
      <alignment horizontal="center"/>
    </xf>
    <xf numFmtId="166" fontId="78" fillId="22" borderId="0" xfId="0" applyNumberFormat="1" applyFont="1" applyFill="1" applyAlignment="1">
      <alignment horizontal="center"/>
    </xf>
    <xf numFmtId="16" fontId="82" fillId="22" borderId="0" xfId="0" applyNumberFormat="1" applyFont="1" applyFill="1"/>
    <xf numFmtId="164" fontId="82" fillId="22" borderId="0" xfId="0" applyNumberFormat="1" applyFont="1" applyFill="1"/>
    <xf numFmtId="171" fontId="0" fillId="22" borderId="0" xfId="0" applyNumberFormat="1" applyFill="1" applyAlignment="1">
      <alignment horizontal="center"/>
    </xf>
    <xf numFmtId="164" fontId="82" fillId="22" borderId="0" xfId="0" applyNumberFormat="1" applyFont="1" applyFill="1" applyBorder="1"/>
    <xf numFmtId="16" fontId="82" fillId="22" borderId="0" xfId="0" applyNumberFormat="1" applyFont="1" applyFill="1" applyAlignment="1">
      <alignment horizontal="center"/>
    </xf>
    <xf numFmtId="0" fontId="144" fillId="0" borderId="0" xfId="0" applyFont="1" applyAlignment="1">
      <alignment vertical="center"/>
    </xf>
    <xf numFmtId="0" fontId="0" fillId="22" borderId="0" xfId="0" applyFill="1" applyBorder="1" applyAlignment="1">
      <alignment horizontal="center"/>
    </xf>
    <xf numFmtId="166" fontId="78" fillId="22" borderId="0" xfId="0" applyNumberFormat="1" applyFont="1" applyFill="1" applyAlignment="1">
      <alignment horizontal="left"/>
    </xf>
    <xf numFmtId="0" fontId="0" fillId="22" borderId="11" xfId="0" applyFont="1" applyFill="1" applyBorder="1" applyAlignment="1">
      <alignment horizontal="center"/>
    </xf>
    <xf numFmtId="0" fontId="0" fillId="22" borderId="0" xfId="0" applyFont="1" applyFill="1" applyBorder="1" applyAlignment="1">
      <alignment horizontal="center"/>
    </xf>
    <xf numFmtId="0" fontId="9" fillId="22" borderId="11" xfId="0" applyFont="1" applyFill="1" applyBorder="1" applyAlignment="1">
      <alignment horizontal="center"/>
    </xf>
    <xf numFmtId="166" fontId="82" fillId="0" borderId="0" xfId="0" applyNumberFormat="1" applyFont="1" applyFill="1" applyAlignment="1">
      <alignment horizontal="center"/>
    </xf>
    <xf numFmtId="164" fontId="13" fillId="22" borderId="0" xfId="0" applyNumberFormat="1" applyFont="1" applyFill="1" applyBorder="1"/>
    <xf numFmtId="169" fontId="0" fillId="22" borderId="0" xfId="0" applyNumberFormat="1" applyFont="1" applyFill="1" applyAlignment="1">
      <alignment horizontal="center"/>
    </xf>
    <xf numFmtId="169" fontId="92" fillId="22" borderId="0" xfId="0" applyNumberFormat="1" applyFont="1" applyFill="1"/>
    <xf numFmtId="169" fontId="0" fillId="22" borderId="0" xfId="0" applyNumberFormat="1" applyFont="1" applyFill="1"/>
    <xf numFmtId="164" fontId="0" fillId="22" borderId="11" xfId="0" applyNumberFormat="1" applyFont="1" applyFill="1" applyBorder="1"/>
    <xf numFmtId="0" fontId="0" fillId="0" borderId="14" xfId="0" applyFont="1" applyFill="1" applyBorder="1" applyAlignment="1">
      <alignment horizontal="center"/>
    </xf>
    <xf numFmtId="167" fontId="0" fillId="22" borderId="0" xfId="0" applyNumberFormat="1" applyFont="1" applyFill="1" applyAlignment="1">
      <alignment horizontal="center"/>
    </xf>
    <xf numFmtId="0" fontId="1" fillId="22" borderId="14" xfId="0" applyFont="1" applyFill="1" applyBorder="1" applyAlignment="1">
      <alignment horizontal="center"/>
    </xf>
    <xf numFmtId="0" fontId="10" fillId="22" borderId="0" xfId="0" applyFont="1" applyFill="1" applyAlignment="1">
      <alignment horizontal="center"/>
    </xf>
    <xf numFmtId="16" fontId="145" fillId="0" borderId="0" xfId="0" applyNumberFormat="1" applyFont="1" applyAlignment="1">
      <alignment horizontal="center" vertical="center"/>
    </xf>
    <xf numFmtId="168" fontId="0" fillId="22" borderId="0" xfId="0" applyNumberFormat="1" applyFill="1" applyBorder="1"/>
    <xf numFmtId="14" fontId="0" fillId="22" borderId="0" xfId="0" applyNumberFormat="1" applyFill="1" applyAlignment="1">
      <alignment horizontal="center"/>
    </xf>
    <xf numFmtId="0" fontId="146" fillId="0" borderId="0" xfId="0" applyFont="1" applyAlignment="1">
      <alignment horizontal="center" vertical="center"/>
    </xf>
    <xf numFmtId="166" fontId="0" fillId="0" borderId="0" xfId="0" applyNumberFormat="1" applyFont="1" applyBorder="1"/>
    <xf numFmtId="164" fontId="0" fillId="22" borderId="12" xfId="0" applyNumberFormat="1" applyFill="1" applyBorder="1"/>
    <xf numFmtId="164" fontId="0" fillId="22" borderId="1" xfId="0" applyNumberFormat="1" applyFill="1" applyBorder="1"/>
    <xf numFmtId="164" fontId="0" fillId="22" borderId="13" xfId="0" applyNumberFormat="1" applyFill="1" applyBorder="1"/>
    <xf numFmtId="166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" fillId="0" borderId="19" xfId="0" applyFont="1" applyBorder="1" applyAlignment="1">
      <alignment horizontal="center"/>
    </xf>
    <xf numFmtId="0" fontId="123" fillId="0" borderId="0" xfId="2" applyFont="1"/>
    <xf numFmtId="164" fontId="123" fillId="0" borderId="0" xfId="2" applyNumberFormat="1" applyFont="1"/>
    <xf numFmtId="16" fontId="123" fillId="0" borderId="0" xfId="2" applyNumberFormat="1" applyFont="1"/>
    <xf numFmtId="0" fontId="123" fillId="0" borderId="0" xfId="2" applyFont="1" applyFill="1"/>
    <xf numFmtId="164" fontId="123" fillId="0" borderId="0" xfId="2" applyNumberFormat="1" applyFont="1" applyFill="1"/>
    <xf numFmtId="16" fontId="123" fillId="0" borderId="0" xfId="2" applyNumberFormat="1" applyFont="1" applyFill="1"/>
    <xf numFmtId="164" fontId="123" fillId="0" borderId="20" xfId="2" applyNumberFormat="1" applyFont="1" applyBorder="1"/>
    <xf numFmtId="168" fontId="1" fillId="0" borderId="1" xfId="0" applyNumberFormat="1" applyFont="1" applyFill="1" applyBorder="1" applyAlignment="1">
      <alignment horizontal="right"/>
    </xf>
    <xf numFmtId="0" fontId="48" fillId="0" borderId="0" xfId="0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7" fontId="1" fillId="0" borderId="0" xfId="0" applyNumberFormat="1" applyFont="1" applyBorder="1"/>
    <xf numFmtId="166" fontId="33" fillId="0" borderId="0" xfId="0" applyNumberFormat="1" applyFont="1" applyFill="1" applyBorder="1" applyAlignment="1">
      <alignment horizontal="center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42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42" fillId="7" borderId="0" xfId="0" applyFont="1" applyFill="1" applyBorder="1"/>
    <xf numFmtId="0" fontId="142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" fontId="1" fillId="0" borderId="0" xfId="2" applyNumberFormat="1" applyFont="1"/>
    <xf numFmtId="0" fontId="130" fillId="0" borderId="0" xfId="2" applyFont="1" applyFill="1"/>
    <xf numFmtId="164" fontId="130" fillId="0" borderId="0" xfId="2" applyNumberFormat="1" applyFont="1" applyFill="1"/>
    <xf numFmtId="16" fontId="1" fillId="0" borderId="0" xfId="2" applyNumberFormat="1" applyFont="1" applyFill="1"/>
    <xf numFmtId="164" fontId="1" fillId="0" borderId="0" xfId="2" applyNumberFormat="1" applyFont="1" applyFill="1"/>
    <xf numFmtId="14" fontId="118" fillId="0" borderId="0" xfId="0" applyNumberFormat="1" applyFont="1" applyBorder="1"/>
    <xf numFmtId="164" fontId="103" fillId="0" borderId="0" xfId="0" applyNumberFormat="1" applyFont="1" applyBorder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vertical="center" wrapText="1"/>
    </xf>
    <xf numFmtId="165" fontId="3" fillId="0" borderId="25" xfId="0" applyNumberFormat="1" applyFont="1" applyFill="1" applyBorder="1"/>
    <xf numFmtId="165" fontId="3" fillId="0" borderId="0" xfId="0" applyNumberFormat="1" applyFont="1" applyBorder="1"/>
    <xf numFmtId="165" fontId="3" fillId="0" borderId="1" xfId="0" applyNumberFormat="1" applyFont="1" applyFill="1" applyBorder="1"/>
    <xf numFmtId="0" fontId="0" fillId="0" borderId="108" xfId="0" applyBorder="1"/>
    <xf numFmtId="0" fontId="0" fillId="0" borderId="81" xfId="0" applyBorder="1"/>
    <xf numFmtId="0" fontId="118" fillId="0" borderId="10" xfId="0" applyFont="1" applyBorder="1"/>
    <xf numFmtId="0" fontId="2" fillId="0" borderId="10" xfId="0" applyFont="1" applyBorder="1"/>
    <xf numFmtId="0" fontId="3" fillId="0" borderId="109" xfId="0" applyFont="1" applyBorder="1"/>
    <xf numFmtId="0" fontId="3" fillId="0" borderId="109" xfId="0" applyFont="1" applyFill="1" applyBorder="1" applyAlignment="1">
      <alignment horizontal="right"/>
    </xf>
    <xf numFmtId="0" fontId="3" fillId="0" borderId="109" xfId="0" applyFont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3" fillId="0" borderId="10" xfId="0" applyFont="1" applyFill="1" applyBorder="1" applyAlignment="1">
      <alignment horizontal="right"/>
    </xf>
    <xf numFmtId="165" fontId="103" fillId="0" borderId="38" xfId="0" applyNumberFormat="1" applyFont="1" applyBorder="1"/>
    <xf numFmtId="0" fontId="0" fillId="0" borderId="46" xfId="0" applyBorder="1"/>
    <xf numFmtId="14" fontId="1" fillId="0" borderId="39" xfId="0" applyNumberFormat="1" applyFont="1" applyBorder="1" applyAlignment="1">
      <alignment horizontal="center"/>
    </xf>
    <xf numFmtId="0" fontId="42" fillId="0" borderId="39" xfId="0" applyFont="1" applyBorder="1" applyAlignment="1">
      <alignment horizontal="center"/>
    </xf>
    <xf numFmtId="165" fontId="3" fillId="0" borderId="110" xfId="0" applyNumberFormat="1" applyFont="1" applyBorder="1"/>
    <xf numFmtId="165" fontId="3" fillId="0" borderId="0" xfId="0" applyNumberFormat="1" applyFont="1" applyFill="1" applyBorder="1"/>
    <xf numFmtId="165" fontId="3" fillId="0" borderId="37" xfId="0" applyNumberFormat="1" applyFont="1" applyFill="1" applyBorder="1"/>
    <xf numFmtId="0" fontId="3" fillId="0" borderId="10" xfId="0" applyFont="1" applyBorder="1" applyAlignment="1">
      <alignment horizontal="right"/>
    </xf>
    <xf numFmtId="0" fontId="3" fillId="0" borderId="111" xfId="0" applyFont="1" applyBorder="1"/>
    <xf numFmtId="0" fontId="2" fillId="0" borderId="20" xfId="0" applyFont="1" applyBorder="1"/>
    <xf numFmtId="165" fontId="3" fillId="0" borderId="20" xfId="0" applyNumberFormat="1" applyFont="1" applyBorder="1"/>
    <xf numFmtId="0" fontId="3" fillId="0" borderId="20" xfId="0" applyFont="1" applyBorder="1"/>
    <xf numFmtId="165" fontId="3" fillId="0" borderId="106" xfId="0" applyNumberFormat="1" applyFont="1" applyBorder="1"/>
    <xf numFmtId="165" fontId="3" fillId="0" borderId="34" xfId="0" applyNumberFormat="1" applyFont="1" applyBorder="1"/>
    <xf numFmtId="165" fontId="3" fillId="0" borderId="16" xfId="0" applyNumberFormat="1" applyFont="1" applyBorder="1"/>
    <xf numFmtId="165" fontId="2" fillId="0" borderId="106" xfId="0" applyNumberFormat="1" applyFont="1" applyBorder="1"/>
    <xf numFmtId="0" fontId="1" fillId="0" borderId="0" xfId="2" applyFont="1" applyFill="1"/>
    <xf numFmtId="164" fontId="35" fillId="16" borderId="0" xfId="0" applyNumberFormat="1" applyFont="1" applyFill="1"/>
    <xf numFmtId="0" fontId="35" fillId="16" borderId="0" xfId="0" applyFont="1" applyFill="1"/>
    <xf numFmtId="0" fontId="5" fillId="11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6" fontId="1" fillId="0" borderId="10" xfId="0" applyNumberFormat="1" applyFont="1" applyFill="1" applyBorder="1" applyAlignment="1">
      <alignment horizontal="center"/>
    </xf>
    <xf numFmtId="165" fontId="1" fillId="19" borderId="10" xfId="0" applyNumberFormat="1" applyFont="1" applyFill="1" applyBorder="1"/>
    <xf numFmtId="164" fontId="1" fillId="20" borderId="0" xfId="0" applyNumberFormat="1" applyFont="1" applyFill="1" applyBorder="1" applyAlignment="1">
      <alignment horizontal="right"/>
    </xf>
    <xf numFmtId="3" fontId="1" fillId="0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5" fontId="13" fillId="0" borderId="0" xfId="0" applyNumberFormat="1" applyFont="1" applyFill="1" applyAlignment="1">
      <alignment horizontal="center"/>
    </xf>
    <xf numFmtId="0" fontId="45" fillId="0" borderId="11" xfId="0" applyFont="1" applyFill="1" applyBorder="1" applyAlignment="1">
      <alignment horizontal="center"/>
    </xf>
    <xf numFmtId="16" fontId="51" fillId="0" borderId="0" xfId="0" applyNumberFormat="1" applyFont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5" fontId="78" fillId="19" borderId="10" xfId="0" applyNumberFormat="1" applyFont="1" applyFill="1" applyBorder="1"/>
    <xf numFmtId="16" fontId="78" fillId="19" borderId="0" xfId="0" applyNumberFormat="1" applyFont="1" applyFill="1" applyAlignment="1">
      <alignment horizontal="center"/>
    </xf>
    <xf numFmtId="165" fontId="1" fillId="19" borderId="0" xfId="0" applyNumberFormat="1" applyFont="1" applyFill="1" applyBorder="1"/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165" fontId="1" fillId="7" borderId="29" xfId="0" applyNumberFormat="1" applyFont="1" applyFill="1" applyBorder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8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0" fontId="88" fillId="0" borderId="55" xfId="0" applyFont="1" applyFill="1" applyBorder="1" applyAlignment="1">
      <alignment horizontal="center"/>
    </xf>
    <xf numFmtId="173" fontId="0" fillId="0" borderId="0" xfId="0" applyNumberFormat="1" applyFill="1"/>
    <xf numFmtId="0" fontId="78" fillId="25" borderId="0" xfId="0" applyFont="1" applyFill="1" applyAlignment="1">
      <alignment wrapText="1"/>
    </xf>
    <xf numFmtId="4" fontId="78" fillId="25" borderId="0" xfId="0" applyNumberFormat="1" applyFont="1" applyFill="1" applyBorder="1" applyAlignment="1">
      <alignment wrapText="1"/>
    </xf>
    <xf numFmtId="4" fontId="78" fillId="0" borderId="0" xfId="0" applyNumberFormat="1" applyFont="1" applyFill="1"/>
    <xf numFmtId="0" fontId="78" fillId="0" borderId="0" xfId="0" applyFont="1" applyFill="1" applyAlignment="1">
      <alignment wrapText="1"/>
    </xf>
    <xf numFmtId="4" fontId="2" fillId="0" borderId="0" xfId="0" applyNumberFormat="1" applyFont="1" applyFill="1"/>
    <xf numFmtId="0" fontId="109" fillId="0" borderId="0" xfId="0" applyFont="1" applyFill="1" applyAlignment="1">
      <alignment wrapText="1"/>
    </xf>
    <xf numFmtId="0" fontId="149" fillId="0" borderId="0" xfId="0" applyFont="1" applyFill="1" applyAlignment="1">
      <alignment wrapText="1"/>
    </xf>
    <xf numFmtId="0" fontId="78" fillId="0" borderId="0" xfId="0" applyFont="1" applyFill="1" applyBorder="1" applyAlignment="1">
      <alignment wrapText="1"/>
    </xf>
    <xf numFmtId="16" fontId="42" fillId="0" borderId="0" xfId="0" applyNumberFormat="1" applyFont="1" applyFill="1" applyBorder="1" applyAlignment="1">
      <alignment wrapText="1"/>
    </xf>
    <xf numFmtId="165" fontId="42" fillId="0" borderId="0" xfId="0" applyNumberFormat="1" applyFont="1" applyFill="1" applyBorder="1" applyAlignment="1">
      <alignment wrapText="1"/>
    </xf>
    <xf numFmtId="4" fontId="1" fillId="0" borderId="0" xfId="0" applyNumberFormat="1" applyFont="1" applyFill="1" applyAlignment="1">
      <alignment horizontal="right"/>
    </xf>
    <xf numFmtId="4" fontId="1" fillId="0" borderId="0" xfId="0" applyNumberFormat="1" applyFont="1" applyFill="1" applyBorder="1" applyAlignment="1">
      <alignment wrapText="1"/>
    </xf>
    <xf numFmtId="0" fontId="147" fillId="0" borderId="0" xfId="0" applyFont="1" applyFill="1"/>
    <xf numFmtId="0" fontId="150" fillId="0" borderId="0" xfId="0" applyFont="1" applyFill="1" applyAlignment="1">
      <alignment horizontal="center"/>
    </xf>
    <xf numFmtId="0" fontId="151" fillId="0" borderId="0" xfId="0" applyFont="1" applyFill="1"/>
    <xf numFmtId="0" fontId="88" fillId="0" borderId="0" xfId="0" applyFont="1" applyFill="1" applyBorder="1" applyAlignment="1">
      <alignment horizontal="center"/>
    </xf>
    <xf numFmtId="179" fontId="0" fillId="0" borderId="0" xfId="0" applyNumberFormat="1" applyFill="1"/>
    <xf numFmtId="0" fontId="91" fillId="0" borderId="0" xfId="0" applyFont="1" applyFill="1" applyAlignment="1">
      <alignment wrapText="1"/>
    </xf>
    <xf numFmtId="4" fontId="78" fillId="25" borderId="0" xfId="0" applyNumberFormat="1" applyFont="1" applyFill="1"/>
    <xf numFmtId="0" fontId="149" fillId="0" borderId="0" xfId="0" applyFont="1" applyFill="1" applyBorder="1" applyAlignment="1">
      <alignment wrapText="1"/>
    </xf>
    <xf numFmtId="16" fontId="42" fillId="0" borderId="0" xfId="0" applyNumberFormat="1" applyFont="1" applyFill="1" applyBorder="1"/>
    <xf numFmtId="16" fontId="78" fillId="0" borderId="0" xfId="0" applyNumberFormat="1" applyFont="1" applyFill="1" applyBorder="1" applyAlignment="1">
      <alignment wrapText="1"/>
    </xf>
    <xf numFmtId="0" fontId="109" fillId="0" borderId="0" xfId="0" applyFont="1" applyFill="1" applyBorder="1" applyAlignment="1">
      <alignment wrapText="1"/>
    </xf>
    <xf numFmtId="165" fontId="1" fillId="7" borderId="20" xfId="0" applyNumberFormat="1" applyFont="1" applyFill="1" applyBorder="1"/>
    <xf numFmtId="165" fontId="3" fillId="0" borderId="20" xfId="0" applyNumberFormat="1" applyFont="1" applyFill="1" applyBorder="1" applyAlignment="1">
      <alignment horizontal="center"/>
    </xf>
    <xf numFmtId="173" fontId="0" fillId="0" borderId="0" xfId="0" applyNumberFormat="1" applyFont="1" applyFill="1"/>
    <xf numFmtId="0" fontId="1" fillId="0" borderId="75" xfId="0" applyFont="1" applyFill="1" applyBorder="1" applyAlignment="1">
      <alignment wrapText="1"/>
    </xf>
    <xf numFmtId="0" fontId="152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88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0" fontId="153" fillId="0" borderId="20" xfId="0" applyFont="1" applyFill="1" applyBorder="1" applyAlignment="1">
      <alignment horizontal="center"/>
    </xf>
    <xf numFmtId="0" fontId="87" fillId="0" borderId="15" xfId="0" applyFont="1" applyFill="1" applyBorder="1" applyAlignment="1">
      <alignment horizontal="center"/>
    </xf>
    <xf numFmtId="0" fontId="154" fillId="0" borderId="20" xfId="0" applyFont="1" applyFill="1" applyBorder="1" applyAlignment="1">
      <alignment horizontal="center"/>
    </xf>
    <xf numFmtId="0" fontId="123" fillId="0" borderId="0" xfId="0" applyFont="1"/>
    <xf numFmtId="164" fontId="123" fillId="0" borderId="0" xfId="0" applyNumberFormat="1" applyFont="1"/>
    <xf numFmtId="16" fontId="123" fillId="0" borderId="0" xfId="0" applyNumberFormat="1" applyFont="1" applyFill="1"/>
    <xf numFmtId="164" fontId="123" fillId="0" borderId="0" xfId="0" applyNumberFormat="1" applyFont="1" applyFill="1"/>
    <xf numFmtId="0" fontId="123" fillId="0" borderId="0" xfId="0" applyFont="1" applyFill="1"/>
    <xf numFmtId="164" fontId="123" fillId="19" borderId="0" xfId="0" applyNumberFormat="1" applyFont="1" applyFill="1"/>
    <xf numFmtId="164" fontId="123" fillId="19" borderId="20" xfId="0" applyNumberFormat="1" applyFont="1" applyFill="1" applyBorder="1"/>
    <xf numFmtId="0" fontId="130" fillId="0" borderId="0" xfId="0" applyFont="1"/>
    <xf numFmtId="164" fontId="130" fillId="0" borderId="0" xfId="0" applyNumberFormat="1" applyFont="1"/>
    <xf numFmtId="16" fontId="123" fillId="11" borderId="0" xfId="0" applyNumberFormat="1" applyFont="1" applyFill="1"/>
    <xf numFmtId="164" fontId="123" fillId="11" borderId="0" xfId="0" applyNumberFormat="1" applyFont="1" applyFill="1"/>
    <xf numFmtId="16" fontId="155" fillId="16" borderId="0" xfId="0" applyNumberFormat="1" applyFont="1" applyFill="1"/>
    <xf numFmtId="164" fontId="155" fillId="16" borderId="0" xfId="0" applyNumberFormat="1" applyFont="1" applyFill="1"/>
    <xf numFmtId="168" fontId="1" fillId="25" borderId="0" xfId="0" applyNumberFormat="1" applyFont="1" applyFill="1" applyBorder="1" applyAlignment="1">
      <alignment horizontal="center"/>
    </xf>
    <xf numFmtId="0" fontId="1" fillId="10" borderId="0" xfId="0" applyFont="1" applyFill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45" fillId="10" borderId="0" xfId="0" applyNumberFormat="1" applyFont="1" applyFill="1" applyAlignment="1">
      <alignment horizontal="right"/>
    </xf>
    <xf numFmtId="168" fontId="35" fillId="10" borderId="0" xfId="0" applyNumberFormat="1" applyFont="1" applyFill="1" applyAlignment="1">
      <alignment horizontal="center"/>
    </xf>
    <xf numFmtId="16" fontId="35" fillId="10" borderId="0" xfId="0" applyNumberFormat="1" applyFont="1" applyFill="1" applyAlignment="1">
      <alignment horizontal="center"/>
    </xf>
    <xf numFmtId="0" fontId="130" fillId="0" borderId="0" xfId="0" applyFont="1" applyFill="1"/>
    <xf numFmtId="164" fontId="130" fillId="0" borderId="0" xfId="0" applyNumberFormat="1" applyFont="1" applyFill="1"/>
    <xf numFmtId="0" fontId="53" fillId="10" borderId="0" xfId="0" applyFont="1" applyFill="1"/>
    <xf numFmtId="165" fontId="53" fillId="10" borderId="0" xfId="0" applyNumberFormat="1" applyFont="1" applyFill="1"/>
    <xf numFmtId="0" fontId="123" fillId="16" borderId="0" xfId="0" applyFont="1" applyFill="1"/>
    <xf numFmtId="164" fontId="123" fillId="16" borderId="0" xfId="0" applyNumberFormat="1" applyFont="1" applyFill="1"/>
    <xf numFmtId="0" fontId="78" fillId="19" borderId="0" xfId="0" applyFont="1" applyFill="1" applyBorder="1" applyAlignment="1">
      <alignment wrapText="1"/>
    </xf>
    <xf numFmtId="4" fontId="78" fillId="19" borderId="0" xfId="0" applyNumberFormat="1" applyFont="1" applyFill="1" applyBorder="1"/>
    <xf numFmtId="0" fontId="78" fillId="25" borderId="0" xfId="0" applyFont="1" applyFill="1" applyBorder="1" applyAlignment="1">
      <alignment wrapText="1"/>
    </xf>
    <xf numFmtId="4" fontId="78" fillId="25" borderId="0" xfId="0" applyNumberFormat="1" applyFont="1" applyFill="1" applyBorder="1"/>
    <xf numFmtId="0" fontId="1" fillId="25" borderId="0" xfId="0" applyFont="1" applyFill="1" applyBorder="1" applyAlignment="1">
      <alignment wrapText="1"/>
    </xf>
    <xf numFmtId="168" fontId="1" fillId="7" borderId="18" xfId="0" applyNumberFormat="1" applyFon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0" fontId="1" fillId="25" borderId="0" xfId="0" applyFont="1" applyFill="1" applyAlignment="1">
      <alignment wrapText="1"/>
    </xf>
    <xf numFmtId="4" fontId="1" fillId="25" borderId="0" xfId="0" applyNumberFormat="1" applyFont="1" applyFill="1"/>
    <xf numFmtId="0" fontId="4" fillId="0" borderId="14" xfId="0" applyFont="1" applyBorder="1" applyAlignment="1">
      <alignment horizontal="center"/>
    </xf>
    <xf numFmtId="0" fontId="157" fillId="25" borderId="0" xfId="0" applyFont="1" applyFill="1" applyBorder="1" applyAlignment="1">
      <alignment wrapText="1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25" borderId="0" xfId="0" applyNumberFormat="1" applyFont="1" applyFill="1"/>
    <xf numFmtId="16" fontId="131" fillId="10" borderId="0" xfId="0" applyNumberFormat="1" applyFont="1" applyFill="1" applyAlignment="1">
      <alignment wrapText="1"/>
    </xf>
    <xf numFmtId="165" fontId="3" fillId="0" borderId="16" xfId="0" applyNumberFormat="1" applyFont="1" applyFill="1" applyBorder="1" applyAlignment="1">
      <alignment horizontal="center"/>
    </xf>
    <xf numFmtId="164" fontId="1" fillId="0" borderId="15" xfId="0" applyNumberFormat="1" applyFont="1" applyBorder="1"/>
    <xf numFmtId="165" fontId="3" fillId="0" borderId="26" xfId="0" applyNumberFormat="1" applyFont="1" applyBorder="1" applyAlignment="1"/>
    <xf numFmtId="165" fontId="1" fillId="0" borderId="16" xfId="0" applyNumberFormat="1" applyFont="1" applyFill="1" applyBorder="1"/>
    <xf numFmtId="165" fontId="1" fillId="0" borderId="16" xfId="0" applyNumberFormat="1" applyFont="1" applyBorder="1"/>
    <xf numFmtId="165" fontId="1" fillId="0" borderId="15" xfId="1" applyNumberFormat="1" applyFont="1" applyBorder="1"/>
    <xf numFmtId="164" fontId="1" fillId="0" borderId="15" xfId="0" applyNumberFormat="1" applyFont="1" applyFill="1" applyBorder="1"/>
    <xf numFmtId="165" fontId="1" fillId="0" borderId="26" xfId="0" applyNumberFormat="1" applyFont="1" applyBorder="1"/>
    <xf numFmtId="165" fontId="1" fillId="0" borderId="15" xfId="0" applyNumberFormat="1" applyFont="1" applyBorder="1"/>
    <xf numFmtId="165" fontId="1" fillId="7" borderId="42" xfId="0" applyNumberFormat="1" applyFont="1" applyFill="1" applyBorder="1"/>
    <xf numFmtId="165" fontId="1" fillId="7" borderId="43" xfId="0" applyNumberFormat="1" applyFont="1" applyFill="1" applyBorder="1"/>
    <xf numFmtId="164" fontId="123" fillId="10" borderId="20" xfId="0" applyNumberFormat="1" applyFont="1" applyFill="1" applyBorder="1"/>
    <xf numFmtId="4" fontId="126" fillId="0" borderId="20" xfId="0" applyNumberFormat="1" applyFont="1" applyBorder="1"/>
    <xf numFmtId="16" fontId="57" fillId="19" borderId="0" xfId="0" applyNumberFormat="1" applyFont="1" applyFill="1" applyAlignment="1">
      <alignment horizontal="center"/>
    </xf>
    <xf numFmtId="16" fontId="45" fillId="10" borderId="0" xfId="0" applyNumberFormat="1" applyFont="1" applyFill="1" applyAlignment="1">
      <alignment horizontal="center"/>
    </xf>
    <xf numFmtId="16" fontId="123" fillId="0" borderId="0" xfId="0" applyNumberFormat="1" applyFont="1"/>
    <xf numFmtId="16" fontId="131" fillId="0" borderId="0" xfId="0" applyNumberFormat="1" applyFont="1" applyFill="1"/>
    <xf numFmtId="16" fontId="155" fillId="0" borderId="0" xfId="0" applyNumberFormat="1" applyFont="1" applyFill="1" applyAlignment="1">
      <alignment horizontal="center"/>
    </xf>
    <xf numFmtId="16" fontId="131" fillId="0" borderId="0" xfId="0" applyNumberFormat="1" applyFont="1" applyFill="1" applyAlignment="1">
      <alignment wrapText="1"/>
    </xf>
    <xf numFmtId="164" fontId="123" fillId="4" borderId="20" xfId="0" applyNumberFormat="1" applyFont="1" applyFill="1" applyBorder="1"/>
    <xf numFmtId="164" fontId="158" fillId="0" borderId="0" xfId="0" applyNumberFormat="1" applyFont="1" applyFill="1"/>
    <xf numFmtId="16" fontId="159" fillId="10" borderId="0" xfId="0" applyNumberFormat="1" applyFont="1" applyFill="1" applyAlignment="1">
      <alignment wrapText="1"/>
    </xf>
    <xf numFmtId="168" fontId="1" fillId="0" borderId="19" xfId="0" applyNumberFormat="1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87" fillId="0" borderId="19" xfId="0" applyFont="1" applyBorder="1" applyAlignment="1">
      <alignment horizontal="center"/>
    </xf>
    <xf numFmtId="0" fontId="1" fillId="22" borderId="0" xfId="0" applyFont="1" applyFill="1"/>
    <xf numFmtId="0" fontId="131" fillId="0" borderId="0" xfId="0" applyFont="1" applyFill="1"/>
    <xf numFmtId="16" fontId="158" fillId="0" borderId="0" xfId="0" applyNumberFormat="1" applyFont="1" applyFill="1"/>
    <xf numFmtId="164" fontId="123" fillId="16" borderId="20" xfId="0" applyNumberFormat="1" applyFont="1" applyFill="1" applyBorder="1"/>
    <xf numFmtId="16" fontId="155" fillId="6" borderId="0" xfId="0" applyNumberFormat="1" applyFont="1" applyFill="1"/>
    <xf numFmtId="164" fontId="155" fillId="6" borderId="0" xfId="0" applyNumberFormat="1" applyFont="1" applyFill="1"/>
    <xf numFmtId="0" fontId="121" fillId="0" borderId="34" xfId="0" applyFont="1" applyFill="1" applyBorder="1" applyAlignment="1">
      <alignment horizontal="center"/>
    </xf>
    <xf numFmtId="16" fontId="158" fillId="10" borderId="0" xfId="0" applyNumberFormat="1" applyFont="1" applyFill="1"/>
    <xf numFmtId="16" fontId="130" fillId="0" borderId="0" xfId="0" applyNumberFormat="1" applyFont="1" applyFill="1" applyAlignment="1">
      <alignment horizontal="center"/>
    </xf>
    <xf numFmtId="0" fontId="123" fillId="0" borderId="0" xfId="0" applyFont="1" applyBorder="1"/>
    <xf numFmtId="16" fontId="123" fillId="0" borderId="0" xfId="0" applyNumberFormat="1" applyFont="1" applyBorder="1"/>
    <xf numFmtId="16" fontId="123" fillId="29" borderId="0" xfId="0" applyNumberFormat="1" applyFont="1" applyFill="1" applyAlignment="1">
      <alignment horizontal="center"/>
    </xf>
    <xf numFmtId="164" fontId="123" fillId="19" borderId="0" xfId="0" applyNumberFormat="1" applyFont="1" applyFill="1" applyBorder="1"/>
    <xf numFmtId="164" fontId="123" fillId="16" borderId="0" xfId="0" applyNumberFormat="1" applyFont="1" applyFill="1" applyBorder="1"/>
    <xf numFmtId="16" fontId="155" fillId="16" borderId="0" xfId="0" applyNumberFormat="1" applyFont="1" applyFill="1" applyBorder="1"/>
    <xf numFmtId="164" fontId="155" fillId="16" borderId="0" xfId="0" applyNumberFormat="1" applyFont="1" applyFill="1" applyBorder="1"/>
    <xf numFmtId="0" fontId="123" fillId="16" borderId="0" xfId="0" applyFont="1" applyFill="1" applyBorder="1"/>
    <xf numFmtId="16" fontId="123" fillId="2" borderId="0" xfId="0" applyNumberFormat="1" applyFont="1" applyFill="1" applyBorder="1"/>
    <xf numFmtId="164" fontId="123" fillId="2" borderId="0" xfId="0" applyNumberFormat="1" applyFont="1" applyFill="1" applyBorder="1"/>
    <xf numFmtId="16" fontId="160" fillId="16" borderId="0" xfId="0" applyNumberFormat="1" applyFont="1" applyFill="1"/>
    <xf numFmtId="164" fontId="123" fillId="22" borderId="20" xfId="0" applyNumberFormat="1" applyFont="1" applyFill="1" applyBorder="1"/>
    <xf numFmtId="0" fontId="80" fillId="0" borderId="34" xfId="0" applyFont="1" applyFill="1" applyBorder="1" applyAlignment="1">
      <alignment horizontal="center"/>
    </xf>
    <xf numFmtId="16" fontId="131" fillId="0" borderId="0" xfId="0" applyNumberFormat="1" applyFont="1" applyFill="1" applyBorder="1"/>
    <xf numFmtId="16" fontId="131" fillId="0" borderId="0" xfId="0" applyNumberFormat="1" applyFont="1" applyFill="1" applyBorder="1" applyAlignment="1">
      <alignment wrapText="1"/>
    </xf>
    <xf numFmtId="16" fontId="131" fillId="0" borderId="20" xfId="0" applyNumberFormat="1" applyFont="1" applyFill="1" applyBorder="1" applyAlignment="1">
      <alignment wrapText="1"/>
    </xf>
    <xf numFmtId="16" fontId="123" fillId="6" borderId="0" xfId="0" applyNumberFormat="1" applyFont="1" applyFill="1"/>
    <xf numFmtId="164" fontId="123" fillId="6" borderId="0" xfId="0" applyNumberFormat="1" applyFont="1" applyFill="1"/>
    <xf numFmtId="16" fontId="161" fillId="0" borderId="0" xfId="0" applyNumberFormat="1" applyFont="1" applyFill="1"/>
    <xf numFmtId="0" fontId="130" fillId="0" borderId="0" xfId="0" applyFont="1" applyBorder="1"/>
    <xf numFmtId="164" fontId="130" fillId="0" borderId="0" xfId="0" applyNumberFormat="1" applyFont="1" applyBorder="1"/>
    <xf numFmtId="16" fontId="123" fillId="16" borderId="0" xfId="0" applyNumberFormat="1" applyFont="1" applyFill="1" applyBorder="1"/>
    <xf numFmtId="0" fontId="80" fillId="4" borderId="20" xfId="0" applyFont="1" applyFill="1" applyBorder="1" applyAlignment="1">
      <alignment horizontal="center"/>
    </xf>
    <xf numFmtId="0" fontId="80" fillId="4" borderId="15" xfId="0" applyFont="1" applyFill="1" applyBorder="1" applyAlignment="1">
      <alignment horizontal="center"/>
    </xf>
    <xf numFmtId="16" fontId="130" fillId="0" borderId="0" xfId="0" applyNumberFormat="1" applyFont="1"/>
    <xf numFmtId="16" fontId="160" fillId="0" borderId="0" xfId="0" applyNumberFormat="1" applyFont="1" applyFill="1" applyBorder="1" applyAlignment="1">
      <alignment wrapText="1"/>
    </xf>
    <xf numFmtId="16" fontId="160" fillId="0" borderId="0" xfId="0" applyNumberFormat="1" applyFont="1" applyFill="1"/>
    <xf numFmtId="0" fontId="3" fillId="0" borderId="0" xfId="0" applyFont="1" applyBorder="1" applyAlignment="1">
      <alignment horizontal="center"/>
    </xf>
    <xf numFmtId="7" fontId="1" fillId="7" borderId="0" xfId="0" applyNumberFormat="1" applyFont="1" applyFill="1" applyBorder="1"/>
    <xf numFmtId="7" fontId="1" fillId="0" borderId="0" xfId="0" applyNumberFormat="1" applyFont="1" applyFill="1" applyBorder="1"/>
    <xf numFmtId="16" fontId="160" fillId="16" borderId="0" xfId="0" applyNumberFormat="1" applyFont="1" applyFill="1" applyBorder="1"/>
    <xf numFmtId="16" fontId="160" fillId="16" borderId="0" xfId="0" applyNumberFormat="1" applyFont="1" applyFill="1" applyAlignment="1">
      <alignment wrapText="1"/>
    </xf>
    <xf numFmtId="166" fontId="1" fillId="23" borderId="0" xfId="0" applyNumberFormat="1" applyFont="1" applyFill="1" applyBorder="1" applyAlignment="1">
      <alignment horizontal="center"/>
    </xf>
    <xf numFmtId="0" fontId="156" fillId="0" borderId="0" xfId="0" applyFont="1" applyFill="1" applyAlignment="1">
      <alignment wrapText="1"/>
    </xf>
    <xf numFmtId="165" fontId="1" fillId="19" borderId="20" xfId="0" applyNumberFormat="1" applyFont="1" applyFill="1" applyBorder="1"/>
    <xf numFmtId="165" fontId="1" fillId="25" borderId="20" xfId="0" applyNumberFormat="1" applyFont="1" applyFill="1" applyBorder="1"/>
    <xf numFmtId="16" fontId="128" fillId="0" borderId="0" xfId="0" applyNumberFormat="1" applyFont="1" applyFill="1" applyAlignment="1">
      <alignment wrapText="1"/>
    </xf>
    <xf numFmtId="16" fontId="163" fillId="0" borderId="0" xfId="0" applyNumberFormat="1" applyFont="1" applyFill="1"/>
    <xf numFmtId="16" fontId="1" fillId="11" borderId="0" xfId="0" applyNumberFormat="1" applyFont="1" applyFill="1"/>
    <xf numFmtId="16" fontId="160" fillId="0" borderId="0" xfId="0" applyNumberFormat="1" applyFont="1" applyFill="1" applyAlignment="1">
      <alignment wrapText="1"/>
    </xf>
    <xf numFmtId="168" fontId="1" fillId="10" borderId="0" xfId="0" applyNumberFormat="1" applyFont="1" applyFill="1" applyAlignment="1">
      <alignment horizontal="right"/>
    </xf>
    <xf numFmtId="0" fontId="53" fillId="4" borderId="0" xfId="0" applyFont="1" applyFill="1"/>
    <xf numFmtId="16" fontId="155" fillId="0" borderId="0" xfId="0" applyNumberFormat="1" applyFont="1" applyFill="1" applyBorder="1" applyAlignment="1">
      <alignment horizontal="center"/>
    </xf>
    <xf numFmtId="16" fontId="160" fillId="0" borderId="0" xfId="0" applyNumberFormat="1" applyFont="1" applyFill="1" applyBorder="1"/>
    <xf numFmtId="16" fontId="164" fillId="0" borderId="0" xfId="0" applyNumberFormat="1" applyFont="1" applyFill="1" applyBorder="1"/>
    <xf numFmtId="16" fontId="1" fillId="16" borderId="0" xfId="0" applyNumberFormat="1" applyFont="1" applyFill="1" applyBorder="1"/>
    <xf numFmtId="165" fontId="1" fillId="16" borderId="0" xfId="0" applyNumberFormat="1" applyFont="1" applyFill="1" applyBorder="1"/>
    <xf numFmtId="0" fontId="78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0" fontId="1" fillId="4" borderId="0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4" fillId="0" borderId="0" xfId="0" applyFont="1" applyFill="1" applyAlignment="1">
      <alignment horizontal="center"/>
    </xf>
    <xf numFmtId="0" fontId="84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140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90" fillId="0" borderId="25" xfId="0" applyFont="1" applyFill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2" fillId="22" borderId="2" xfId="0" applyFont="1" applyFill="1" applyBorder="1" applyAlignment="1">
      <alignment horizontal="center"/>
    </xf>
    <xf numFmtId="0" fontId="22" fillId="22" borderId="3" xfId="0" applyFont="1" applyFill="1" applyBorder="1" applyAlignment="1">
      <alignment horizontal="center"/>
    </xf>
    <xf numFmtId="0" fontId="22" fillId="22" borderId="4" xfId="0" applyFont="1" applyFill="1" applyBorder="1" applyAlignment="1">
      <alignment horizontal="center"/>
    </xf>
    <xf numFmtId="0" fontId="20" fillId="22" borderId="0" xfId="0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33" fillId="0" borderId="10" xfId="0" applyNumberFormat="1" applyFont="1" applyFill="1" applyBorder="1" applyAlignment="1">
      <alignment horizontal="center"/>
    </xf>
    <xf numFmtId="164" fontId="133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141" fillId="13" borderId="0" xfId="0" applyNumberFormat="1" applyFont="1" applyFill="1" applyAlignment="1">
      <alignment horizontal="center"/>
    </xf>
    <xf numFmtId="0" fontId="141" fillId="13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0" fontId="139" fillId="0" borderId="2" xfId="0" applyFont="1" applyFill="1" applyBorder="1" applyAlignment="1">
      <alignment horizontal="center"/>
    </xf>
    <xf numFmtId="0" fontId="139" fillId="0" borderId="3" xfId="0" applyFont="1" applyFill="1" applyBorder="1" applyAlignment="1">
      <alignment horizontal="center"/>
    </xf>
    <xf numFmtId="0" fontId="139" fillId="0" borderId="4" xfId="0" applyFont="1" applyFill="1" applyBorder="1" applyAlignment="1">
      <alignment horizontal="center"/>
    </xf>
    <xf numFmtId="0" fontId="136" fillId="3" borderId="0" xfId="0" applyFont="1" applyFill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5" fillId="0" borderId="0" xfId="0" applyFont="1" applyFill="1" applyAlignment="1">
      <alignment horizontal="center"/>
    </xf>
    <xf numFmtId="0" fontId="137" fillId="0" borderId="0" xfId="0" applyFont="1" applyFill="1" applyAlignment="1">
      <alignment horizontal="center"/>
    </xf>
    <xf numFmtId="0" fontId="89" fillId="0" borderId="0" xfId="0" applyFont="1" applyFill="1" applyAlignment="1">
      <alignment horizontal="center"/>
    </xf>
    <xf numFmtId="0" fontId="89" fillId="0" borderId="0" xfId="0" applyFont="1" applyAlignment="1">
      <alignment horizontal="center"/>
    </xf>
    <xf numFmtId="0" fontId="89" fillId="22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3" fillId="5" borderId="0" xfId="0" applyFont="1" applyFill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60" xfId="0" applyFont="1" applyFill="1" applyBorder="1" applyAlignment="1">
      <alignment horizontal="center" vertical="center"/>
    </xf>
    <xf numFmtId="164" fontId="23" fillId="0" borderId="0" xfId="0" applyNumberFormat="1" applyFont="1" applyFill="1" applyAlignment="1">
      <alignment horizontal="center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106" fillId="0" borderId="2" xfId="0" applyFont="1" applyBorder="1" applyAlignment="1">
      <alignment horizontal="center" wrapText="1"/>
    </xf>
    <xf numFmtId="0" fontId="106" fillId="0" borderId="3" xfId="0" applyFont="1" applyBorder="1" applyAlignment="1">
      <alignment horizontal="center" wrapText="1"/>
    </xf>
    <xf numFmtId="0" fontId="106" fillId="0" borderId="4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62" fillId="0" borderId="0" xfId="0" applyFont="1" applyFill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3" xfId="0" applyNumberFormat="1" applyFont="1" applyBorder="1" applyAlignment="1">
      <alignment horizontal="center"/>
    </xf>
    <xf numFmtId="0" fontId="31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1" fillId="0" borderId="83" xfId="0" applyNumberFormat="1" applyFont="1" applyBorder="1" applyAlignment="1">
      <alignment horizontal="center"/>
    </xf>
    <xf numFmtId="165" fontId="84" fillId="0" borderId="5" xfId="0" applyNumberFormat="1" applyFont="1" applyBorder="1" applyAlignment="1">
      <alignment horizontal="center"/>
    </xf>
    <xf numFmtId="165" fontId="84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16" fontId="31" fillId="0" borderId="83" xfId="0" applyNumberFormat="1" applyFont="1" applyBorder="1" applyAlignment="1">
      <alignment horizontal="center" vertical="top" wrapText="1"/>
    </xf>
    <xf numFmtId="16" fontId="31" fillId="0" borderId="63" xfId="0" applyNumberFormat="1" applyFont="1" applyBorder="1" applyAlignment="1">
      <alignment horizontal="center" vertical="top" wrapText="1"/>
    </xf>
    <xf numFmtId="0" fontId="31" fillId="0" borderId="67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  <xf numFmtId="164" fontId="118" fillId="0" borderId="0" xfId="0" applyNumberFormat="1" applyFont="1" applyBorder="1" applyAlignment="1">
      <alignment horizontal="center"/>
    </xf>
    <xf numFmtId="0" fontId="118" fillId="0" borderId="0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" fontId="155" fillId="0" borderId="0" xfId="0" applyNumberFormat="1" applyFont="1" applyFill="1"/>
    <xf numFmtId="164" fontId="155" fillId="0" borderId="0" xfId="0" applyNumberFormat="1" applyFont="1" applyFill="1"/>
    <xf numFmtId="16" fontId="159" fillId="0" borderId="0" xfId="0" applyNumberFormat="1" applyFont="1" applyFill="1" applyAlignment="1">
      <alignment wrapText="1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33"/>
      <color rgb="FFFF99FF"/>
      <color rgb="FFFF66CC"/>
      <color rgb="FFFF5050"/>
      <color rgb="FFFF6600"/>
      <color rgb="FFFF9999"/>
      <color rgb="FF0000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774</xdr:row>
      <xdr:rowOff>190503</xdr:rowOff>
    </xdr:from>
    <xdr:to>
      <xdr:col>4</xdr:col>
      <xdr:colOff>514351</xdr:colOff>
      <xdr:row>774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586436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774</xdr:row>
      <xdr:rowOff>200025</xdr:rowOff>
    </xdr:from>
    <xdr:to>
      <xdr:col>6</xdr:col>
      <xdr:colOff>476252</xdr:colOff>
      <xdr:row>775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586626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709</xdr:row>
      <xdr:rowOff>190503</xdr:rowOff>
    </xdr:from>
    <xdr:to>
      <xdr:col>4</xdr:col>
      <xdr:colOff>514351</xdr:colOff>
      <xdr:row>709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455277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709</xdr:row>
      <xdr:rowOff>200025</xdr:rowOff>
    </xdr:from>
    <xdr:to>
      <xdr:col>6</xdr:col>
      <xdr:colOff>476252</xdr:colOff>
      <xdr:row>710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48413" y="1455467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553116750" y="14887575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23820825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660425400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589168875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660425400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727824300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34231650" y="14887575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27824300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39508500" y="14887575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5905881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6664261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8240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6317742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240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5905881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664261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708240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317742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708240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7808499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7683697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7808499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8211382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5957220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5957220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325</xdr:row>
      <xdr:rowOff>104775</xdr:rowOff>
    </xdr:from>
    <xdr:to>
      <xdr:col>4</xdr:col>
      <xdr:colOff>533404</xdr:colOff>
      <xdr:row>327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14762797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325</xdr:row>
      <xdr:rowOff>57949</xdr:rowOff>
    </xdr:from>
    <xdr:to>
      <xdr:col>6</xdr:col>
      <xdr:colOff>391320</xdr:colOff>
      <xdr:row>326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14755654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330</xdr:row>
      <xdr:rowOff>28577</xdr:rowOff>
    </xdr:from>
    <xdr:to>
      <xdr:col>6</xdr:col>
      <xdr:colOff>200027</xdr:colOff>
      <xdr:row>333</xdr:row>
      <xdr:rowOff>85729</xdr:rowOff>
    </xdr:to>
    <xdr:sp macro="" textlink="">
      <xdr:nvSpPr>
        <xdr:cNvPr id="4" name="3 Abrir llave"/>
        <xdr:cNvSpPr/>
      </xdr:nvSpPr>
      <xdr:spPr>
        <a:xfrm rot="16200000">
          <a:off x="5000628" y="147818480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325</xdr:row>
      <xdr:rowOff>104775</xdr:rowOff>
    </xdr:from>
    <xdr:to>
      <xdr:col>4</xdr:col>
      <xdr:colOff>533404</xdr:colOff>
      <xdr:row>327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14762797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325</xdr:row>
      <xdr:rowOff>57949</xdr:rowOff>
    </xdr:from>
    <xdr:to>
      <xdr:col>6</xdr:col>
      <xdr:colOff>391320</xdr:colOff>
      <xdr:row>326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14755654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330</xdr:row>
      <xdr:rowOff>28577</xdr:rowOff>
    </xdr:from>
    <xdr:to>
      <xdr:col>6</xdr:col>
      <xdr:colOff>200027</xdr:colOff>
      <xdr:row>333</xdr:row>
      <xdr:rowOff>85729</xdr:rowOff>
    </xdr:to>
    <xdr:sp macro="" textlink="">
      <xdr:nvSpPr>
        <xdr:cNvPr id="7" name="6 Abrir llave"/>
        <xdr:cNvSpPr/>
      </xdr:nvSpPr>
      <xdr:spPr>
        <a:xfrm rot="16200000">
          <a:off x="5000628" y="147818480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2397</xdr:row>
      <xdr:rowOff>85727</xdr:rowOff>
    </xdr:from>
    <xdr:to>
      <xdr:col>6</xdr:col>
      <xdr:colOff>504829</xdr:colOff>
      <xdr:row>2399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128</xdr:row>
      <xdr:rowOff>115093</xdr:rowOff>
    </xdr:from>
    <xdr:to>
      <xdr:col>3</xdr:col>
      <xdr:colOff>534195</xdr:colOff>
      <xdr:row>131</xdr:row>
      <xdr:rowOff>76993</xdr:rowOff>
    </xdr:to>
    <xdr:cxnSp macro="">
      <xdr:nvCxnSpPr>
        <xdr:cNvPr id="2" name="1 Conector recto de flecha"/>
        <xdr:cNvCxnSpPr/>
      </xdr:nvCxnSpPr>
      <xdr:spPr>
        <a:xfrm rot="5400000">
          <a:off x="4800601" y="3634739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129</xdr:row>
      <xdr:rowOff>19051</xdr:rowOff>
    </xdr:from>
    <xdr:to>
      <xdr:col>5</xdr:col>
      <xdr:colOff>495302</xdr:colOff>
      <xdr:row>131</xdr:row>
      <xdr:rowOff>161926</xdr:rowOff>
    </xdr:to>
    <xdr:cxnSp macro="">
      <xdr:nvCxnSpPr>
        <xdr:cNvPr id="3" name="2 Conector recto de flecha"/>
        <xdr:cNvCxnSpPr/>
      </xdr:nvCxnSpPr>
      <xdr:spPr>
        <a:xfrm rot="5400000">
          <a:off x="6376988" y="3643788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92</xdr:row>
      <xdr:rowOff>152402</xdr:rowOff>
    </xdr:from>
    <xdr:to>
      <xdr:col>4</xdr:col>
      <xdr:colOff>180974</xdr:colOff>
      <xdr:row>94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92</xdr:row>
      <xdr:rowOff>123829</xdr:rowOff>
    </xdr:from>
    <xdr:to>
      <xdr:col>5</xdr:col>
      <xdr:colOff>171450</xdr:colOff>
      <xdr:row>94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039" t="s">
        <v>111</v>
      </c>
      <c r="B1" s="2039"/>
      <c r="C1" s="2039"/>
      <c r="D1" s="2039"/>
      <c r="E1" s="2039"/>
      <c r="F1" s="2039"/>
      <c r="G1" s="21">
        <v>1</v>
      </c>
      <c r="H1" s="2039" t="str">
        <f>A1</f>
        <v>ESTADO DE CUENTA POR CLIENTE</v>
      </c>
      <c r="I1" s="2039"/>
      <c r="J1" s="2039"/>
      <c r="K1" s="2039"/>
      <c r="L1" s="2039"/>
      <c r="M1" s="2039"/>
      <c r="N1" s="21">
        <f>G1+1</f>
        <v>2</v>
      </c>
      <c r="O1" s="2039" t="str">
        <f>H1</f>
        <v>ESTADO DE CUENTA POR CLIENTE</v>
      </c>
      <c r="P1" s="2039"/>
      <c r="Q1" s="2039"/>
      <c r="R1" s="2039"/>
      <c r="S1" s="2039"/>
      <c r="T1" s="2039"/>
      <c r="U1" s="21">
        <f>N1+1</f>
        <v>3</v>
      </c>
      <c r="V1" s="2039" t="str">
        <f>H1</f>
        <v>ESTADO DE CUENTA POR CLIENTE</v>
      </c>
      <c r="W1" s="2039"/>
      <c r="X1" s="2039"/>
      <c r="Y1" s="2039"/>
      <c r="Z1" s="2039"/>
      <c r="AA1" s="2039"/>
      <c r="AB1" s="21">
        <f>U1+1</f>
        <v>4</v>
      </c>
      <c r="AC1" s="2039" t="str">
        <f>H1</f>
        <v>ESTADO DE CUENTA POR CLIENTE</v>
      </c>
      <c r="AD1" s="2039"/>
      <c r="AE1" s="2039"/>
      <c r="AF1" s="2039"/>
      <c r="AG1" s="2039"/>
      <c r="AH1" s="2039"/>
      <c r="AI1" s="21">
        <f>AB1+1</f>
        <v>5</v>
      </c>
      <c r="AJ1" s="2039" t="str">
        <f>O1</f>
        <v>ESTADO DE CUENTA POR CLIENTE</v>
      </c>
      <c r="AK1" s="2039"/>
      <c r="AL1" s="2039"/>
      <c r="AM1" s="2039"/>
      <c r="AN1" s="2039"/>
      <c r="AO1" s="2039"/>
      <c r="AP1" s="21">
        <f>AI1+1</f>
        <v>6</v>
      </c>
      <c r="AQ1" s="2039" t="str">
        <f>V1</f>
        <v>ESTADO DE CUENTA POR CLIENTE</v>
      </c>
      <c r="AR1" s="2039"/>
      <c r="AS1" s="2039"/>
      <c r="AT1" s="2039"/>
      <c r="AU1" s="2039"/>
      <c r="AV1" s="2039"/>
      <c r="AW1" s="21">
        <f>AP1+1</f>
        <v>7</v>
      </c>
      <c r="AX1" s="2039" t="str">
        <f>V1</f>
        <v>ESTADO DE CUENTA POR CLIENTE</v>
      </c>
      <c r="AY1" s="2039"/>
      <c r="AZ1" s="2039"/>
      <c r="BA1" s="2039"/>
      <c r="BB1" s="2039"/>
      <c r="BC1" s="2039"/>
      <c r="BD1" s="21">
        <f>AW1+1</f>
        <v>8</v>
      </c>
      <c r="BE1" s="2039" t="str">
        <f>V1</f>
        <v>ESTADO DE CUENTA POR CLIENTE</v>
      </c>
      <c r="BF1" s="2039"/>
      <c r="BG1" s="2039"/>
      <c r="BH1" s="2039"/>
      <c r="BI1" s="2039"/>
      <c r="BJ1" s="2039"/>
      <c r="BK1" s="21">
        <f>BD1+1</f>
        <v>9</v>
      </c>
      <c r="BL1" s="2039" t="str">
        <f>AC1</f>
        <v>ESTADO DE CUENTA POR CLIENTE</v>
      </c>
      <c r="BM1" s="2039"/>
      <c r="BN1" s="2039"/>
      <c r="BO1" s="2039"/>
      <c r="BP1" s="2039"/>
      <c r="BQ1" s="2039"/>
      <c r="BR1" s="21">
        <f>BK1+1</f>
        <v>10</v>
      </c>
      <c r="BS1" s="2039" t="str">
        <f>BE1</f>
        <v>ESTADO DE CUENTA POR CLIENTE</v>
      </c>
      <c r="BT1" s="2039"/>
      <c r="BU1" s="2039"/>
      <c r="BV1" s="2039"/>
      <c r="BW1" s="2039"/>
      <c r="BX1" s="2039"/>
      <c r="BY1" s="21">
        <f>BR1+1</f>
        <v>11</v>
      </c>
      <c r="BZ1" s="2039" t="str">
        <f>BL1</f>
        <v>ESTADO DE CUENTA POR CLIENTE</v>
      </c>
      <c r="CA1" s="2039"/>
      <c r="CB1" s="2039"/>
      <c r="CC1" s="2039"/>
      <c r="CD1" s="2039"/>
      <c r="CE1" s="2039"/>
      <c r="CF1" s="21">
        <f>BY1+1</f>
        <v>12</v>
      </c>
      <c r="CG1" s="2039" t="str">
        <f>BS1</f>
        <v>ESTADO DE CUENTA POR CLIENTE</v>
      </c>
      <c r="CH1" s="2039"/>
      <c r="CI1" s="2039"/>
      <c r="CJ1" s="2039"/>
      <c r="CK1" s="2039"/>
      <c r="CL1" s="2039"/>
      <c r="CM1" s="21">
        <f>CF1+1</f>
        <v>13</v>
      </c>
      <c r="CN1" s="2039" t="str">
        <f>BZ1</f>
        <v>ESTADO DE CUENTA POR CLIENTE</v>
      </c>
      <c r="CO1" s="2039"/>
      <c r="CP1" s="2039"/>
      <c r="CQ1" s="2039"/>
      <c r="CR1" s="2039"/>
      <c r="CS1" s="2039"/>
      <c r="CT1" s="21">
        <f>CM1+1</f>
        <v>14</v>
      </c>
      <c r="CU1" s="2039" t="s">
        <v>59</v>
      </c>
      <c r="CV1" s="2039"/>
      <c r="CW1" s="2039"/>
      <c r="CX1" s="2039"/>
      <c r="CY1" s="2039"/>
      <c r="CZ1" s="2039"/>
      <c r="DA1" s="21">
        <f>CT1+1</f>
        <v>15</v>
      </c>
      <c r="DB1" s="2039" t="s">
        <v>59</v>
      </c>
      <c r="DC1" s="2039"/>
      <c r="DD1" s="2039"/>
      <c r="DE1" s="2039"/>
      <c r="DF1" s="2039"/>
      <c r="DG1" s="2039"/>
      <c r="DH1" s="21">
        <f>DA1+1</f>
        <v>16</v>
      </c>
      <c r="DI1" s="2039" t="s">
        <v>59</v>
      </c>
      <c r="DJ1" s="2039"/>
      <c r="DK1" s="2039"/>
      <c r="DL1" s="2039"/>
      <c r="DM1" s="2039"/>
      <c r="DN1" s="2039"/>
      <c r="DO1" s="21">
        <f>DH1+1</f>
        <v>17</v>
      </c>
      <c r="DP1" s="2039" t="s">
        <v>59</v>
      </c>
      <c r="DQ1" s="2039"/>
      <c r="DR1" s="2039"/>
      <c r="DS1" s="2039"/>
      <c r="DT1" s="2039"/>
      <c r="DU1" s="2039"/>
      <c r="DV1" s="21">
        <f>DO1+1</f>
        <v>18</v>
      </c>
      <c r="DW1" s="2039" t="s">
        <v>59</v>
      </c>
      <c r="DX1" s="2039"/>
      <c r="DY1" s="2039"/>
      <c r="DZ1" s="2039"/>
      <c r="EA1" s="2039"/>
      <c r="EB1" s="2039"/>
      <c r="EC1" s="21">
        <f>DV1+1</f>
        <v>19</v>
      </c>
      <c r="ED1" s="2039" t="s">
        <v>59</v>
      </c>
      <c r="EE1" s="2039"/>
      <c r="EF1" s="2039"/>
      <c r="EG1" s="2039"/>
      <c r="EH1" s="2039"/>
      <c r="EI1" s="2039"/>
      <c r="EJ1" s="21">
        <f>DV1+1</f>
        <v>19</v>
      </c>
      <c r="EK1" s="2039" t="s">
        <v>59</v>
      </c>
      <c r="EL1" s="2039"/>
      <c r="EM1" s="2039"/>
      <c r="EN1" s="2039"/>
      <c r="EO1" s="2039"/>
      <c r="EP1" s="2039"/>
      <c r="EQ1" s="21">
        <f>EJ1+1</f>
        <v>20</v>
      </c>
      <c r="ER1" s="2039" t="s">
        <v>59</v>
      </c>
      <c r="ES1" s="2039"/>
      <c r="ET1" s="2039"/>
      <c r="EU1" s="2039"/>
      <c r="EV1" s="2039"/>
      <c r="EW1" s="2039"/>
      <c r="EX1" s="21">
        <f>EQ1+1</f>
        <v>21</v>
      </c>
      <c r="EY1" s="2039" t="s">
        <v>59</v>
      </c>
      <c r="EZ1" s="2039"/>
      <c r="FA1" s="2039"/>
      <c r="FB1" s="2039"/>
      <c r="FC1" s="2039"/>
      <c r="FD1" s="2039"/>
      <c r="FE1" s="21">
        <f>EX1+1</f>
        <v>22</v>
      </c>
      <c r="FF1" s="2039" t="s">
        <v>59</v>
      </c>
      <c r="FG1" s="2039"/>
      <c r="FH1" s="2039"/>
      <c r="FI1" s="2039"/>
      <c r="FJ1" s="2039"/>
      <c r="FK1" s="2039"/>
      <c r="FL1" s="21">
        <f>FE1+1</f>
        <v>23</v>
      </c>
      <c r="FM1" s="2039" t="s">
        <v>59</v>
      </c>
      <c r="FN1" s="2039"/>
      <c r="FO1" s="2039"/>
      <c r="FP1" s="2039"/>
      <c r="FQ1" s="2039"/>
      <c r="FR1" s="2039"/>
      <c r="FS1" s="21">
        <f>FL1+1</f>
        <v>24</v>
      </c>
      <c r="FT1" s="2039" t="s">
        <v>59</v>
      </c>
      <c r="FU1" s="2039"/>
      <c r="FV1" s="2039"/>
      <c r="FW1" s="2039"/>
      <c r="FX1" s="2039"/>
      <c r="FY1" s="2039"/>
      <c r="FZ1" s="21">
        <f>FS1+1</f>
        <v>25</v>
      </c>
      <c r="GA1" s="2039" t="s">
        <v>59</v>
      </c>
      <c r="GB1" s="2039"/>
      <c r="GC1" s="2039"/>
      <c r="GD1" s="2039"/>
      <c r="GE1" s="2039"/>
      <c r="GF1" s="2039"/>
      <c r="GG1" s="21">
        <f>FZ1+1</f>
        <v>26</v>
      </c>
      <c r="GH1" s="2039" t="s">
        <v>59</v>
      </c>
      <c r="GI1" s="2039"/>
      <c r="GJ1" s="2039"/>
      <c r="GK1" s="2039"/>
      <c r="GL1" s="2039"/>
      <c r="GM1" s="2039"/>
      <c r="GN1" s="21">
        <f>GG1+1</f>
        <v>27</v>
      </c>
      <c r="GO1" s="2039" t="s">
        <v>59</v>
      </c>
      <c r="GP1" s="2039"/>
      <c r="GQ1" s="2039"/>
      <c r="GR1" s="2039"/>
      <c r="GS1" s="2039"/>
      <c r="GT1" s="2039"/>
      <c r="GU1" s="21">
        <f>GN1+1</f>
        <v>28</v>
      </c>
      <c r="GV1" s="2039" t="s">
        <v>59</v>
      </c>
      <c r="GW1" s="2039"/>
      <c r="GX1" s="2039"/>
      <c r="GY1" s="2039"/>
      <c r="GZ1" s="2039"/>
      <c r="HA1" s="2039"/>
      <c r="HB1" s="21">
        <f>GU1+1</f>
        <v>29</v>
      </c>
      <c r="HC1" s="2039" t="s">
        <v>59</v>
      </c>
      <c r="HD1" s="2039"/>
      <c r="HE1" s="2039"/>
      <c r="HF1" s="2039"/>
      <c r="HG1" s="2039"/>
      <c r="HH1" s="2039"/>
      <c r="HI1" s="21">
        <f>HB1+1</f>
        <v>30</v>
      </c>
      <c r="HJ1" s="2039" t="s">
        <v>59</v>
      </c>
      <c r="HK1" s="2039"/>
      <c r="HL1" s="2039"/>
      <c r="HM1" s="2039"/>
      <c r="HN1" s="2039"/>
      <c r="HO1" s="2039"/>
      <c r="HP1" s="21">
        <f>HI1+1</f>
        <v>31</v>
      </c>
      <c r="HQ1" s="2039" t="s">
        <v>59</v>
      </c>
      <c r="HR1" s="2039"/>
      <c r="HS1" s="2039"/>
      <c r="HT1" s="2039"/>
      <c r="HU1" s="2039"/>
      <c r="HV1" s="2039"/>
      <c r="HW1" s="21">
        <f>HP1+1</f>
        <v>32</v>
      </c>
      <c r="HX1" s="2039" t="s">
        <v>59</v>
      </c>
      <c r="HY1" s="2039"/>
      <c r="HZ1" s="2039"/>
      <c r="IA1" s="2039"/>
      <c r="IB1" s="2039"/>
      <c r="IC1" s="2039"/>
      <c r="ID1" s="21">
        <f>HW1+1</f>
        <v>33</v>
      </c>
      <c r="IE1" s="2039" t="s">
        <v>59</v>
      </c>
      <c r="IF1" s="2039"/>
      <c r="IG1" s="2039"/>
      <c r="IH1" s="2039"/>
      <c r="II1" s="2039"/>
      <c r="IJ1" s="2039"/>
      <c r="IK1" s="21">
        <f>ID1+1</f>
        <v>34</v>
      </c>
      <c r="IL1" s="2039" t="s">
        <v>59</v>
      </c>
      <c r="IM1" s="2039"/>
      <c r="IN1" s="2039"/>
      <c r="IO1" s="2039"/>
      <c r="IP1" s="2039"/>
      <c r="IQ1" s="2039"/>
      <c r="IR1" s="21">
        <f>IK1+1</f>
        <v>35</v>
      </c>
      <c r="IS1" s="2039" t="s">
        <v>59</v>
      </c>
      <c r="IT1" s="2039"/>
      <c r="IU1" s="2039"/>
      <c r="IV1" s="2039"/>
      <c r="IW1" s="2039"/>
      <c r="IX1" s="2039"/>
      <c r="IY1" s="21">
        <f>IR1+1</f>
        <v>36</v>
      </c>
      <c r="IZ1" s="2039" t="s">
        <v>59</v>
      </c>
      <c r="JA1" s="2039"/>
      <c r="JB1" s="2039"/>
      <c r="JC1" s="2039"/>
      <c r="JD1" s="2039"/>
      <c r="JE1" s="2039"/>
      <c r="JF1" s="21">
        <f>IY1+1</f>
        <v>37</v>
      </c>
      <c r="JG1" s="2039" t="s">
        <v>59</v>
      </c>
      <c r="JH1" s="2039"/>
      <c r="JI1" s="2039"/>
      <c r="JJ1" s="2039"/>
      <c r="JK1" s="2039"/>
      <c r="JL1" s="2039"/>
      <c r="JM1" s="21">
        <f>JF1+1</f>
        <v>38</v>
      </c>
      <c r="JN1" s="2039" t="s">
        <v>59</v>
      </c>
      <c r="JO1" s="2039"/>
      <c r="JP1" s="2039"/>
      <c r="JQ1" s="2039"/>
      <c r="JR1" s="2039"/>
      <c r="JS1" s="2039"/>
      <c r="JT1" s="21">
        <f>JM1+1</f>
        <v>39</v>
      </c>
      <c r="JU1" s="2039" t="s">
        <v>59</v>
      </c>
      <c r="JV1" s="2039"/>
      <c r="JW1" s="2039"/>
      <c r="JX1" s="2039"/>
      <c r="JY1" s="2039"/>
      <c r="JZ1" s="2039"/>
      <c r="KA1" s="21">
        <f>JT1+1</f>
        <v>40</v>
      </c>
      <c r="KB1" s="2039" t="s">
        <v>59</v>
      </c>
      <c r="KC1" s="2039"/>
      <c r="KD1" s="2039"/>
      <c r="KE1" s="2039"/>
      <c r="KF1" s="2039"/>
      <c r="KG1" s="2039"/>
      <c r="KH1" s="21">
        <f>KA1+1</f>
        <v>41</v>
      </c>
      <c r="KI1" s="2039" t="s">
        <v>59</v>
      </c>
      <c r="KJ1" s="2039"/>
      <c r="KK1" s="2039"/>
      <c r="KL1" s="2039"/>
      <c r="KM1" s="2039"/>
      <c r="KN1" s="2039"/>
      <c r="KO1" s="21">
        <f>KH1+1</f>
        <v>42</v>
      </c>
      <c r="KP1" s="2039" t="s">
        <v>59</v>
      </c>
      <c r="KQ1" s="2039"/>
      <c r="KR1" s="2039"/>
      <c r="KS1" s="2039"/>
      <c r="KT1" s="2039"/>
      <c r="KU1" s="2039"/>
      <c r="KV1" s="21">
        <f>KO1+1</f>
        <v>43</v>
      </c>
      <c r="KW1" s="2039" t="s">
        <v>59</v>
      </c>
      <c r="KX1" s="2039"/>
      <c r="KY1" s="2039"/>
      <c r="KZ1" s="2039"/>
      <c r="LA1" s="2039"/>
      <c r="LB1" s="2039"/>
      <c r="LC1" s="21">
        <f>KV1+1</f>
        <v>44</v>
      </c>
      <c r="LD1" s="2039" t="s">
        <v>59</v>
      </c>
      <c r="LE1" s="2039"/>
      <c r="LF1" s="2039"/>
      <c r="LG1" s="2039"/>
      <c r="LH1" s="2039"/>
      <c r="LI1" s="2039"/>
      <c r="LJ1" s="21">
        <f>LC1+1</f>
        <v>45</v>
      </c>
      <c r="LK1" s="2039" t="s">
        <v>59</v>
      </c>
      <c r="LL1" s="2039"/>
      <c r="LM1" s="2039"/>
      <c r="LN1" s="2039"/>
      <c r="LO1" s="2039"/>
      <c r="LP1" s="2039"/>
      <c r="LQ1" s="21">
        <f>LJ1+1</f>
        <v>46</v>
      </c>
      <c r="LR1" s="2039" t="s">
        <v>59</v>
      </c>
      <c r="LS1" s="2039"/>
      <c r="LT1" s="2039"/>
      <c r="LU1" s="2039"/>
      <c r="LV1" s="2039"/>
      <c r="LW1" s="2039"/>
      <c r="LX1" s="21">
        <f>LQ1+1</f>
        <v>47</v>
      </c>
      <c r="LY1" s="2039" t="s">
        <v>59</v>
      </c>
      <c r="LZ1" s="2039"/>
      <c r="MA1" s="2039"/>
      <c r="MB1" s="2039"/>
      <c r="MC1" s="2039"/>
      <c r="MD1" s="2039"/>
      <c r="ME1" s="21">
        <f>LX1+1</f>
        <v>48</v>
      </c>
      <c r="MF1" s="2039" t="s">
        <v>59</v>
      </c>
      <c r="MG1" s="2039"/>
      <c r="MH1" s="2039"/>
      <c r="MI1" s="2039"/>
      <c r="MJ1" s="2039"/>
      <c r="MK1" s="2039"/>
      <c r="MM1" s="2039" t="s">
        <v>59</v>
      </c>
      <c r="MN1" s="2039"/>
      <c r="MO1" s="2039"/>
      <c r="MP1" s="2039"/>
      <c r="MQ1" s="2039"/>
      <c r="MR1" s="2039"/>
      <c r="MT1" s="2039" t="s">
        <v>59</v>
      </c>
      <c r="MU1" s="2039"/>
      <c r="MV1" s="2039"/>
      <c r="MW1" s="2039"/>
      <c r="MX1" s="2039"/>
      <c r="MY1" s="2039"/>
      <c r="NA1" s="2039" t="s">
        <v>59</v>
      </c>
      <c r="NB1" s="2039"/>
      <c r="NC1" s="2039"/>
      <c r="ND1" s="2039"/>
      <c r="NE1" s="2039"/>
      <c r="NF1" s="2039"/>
      <c r="NH1" s="2039" t="s">
        <v>59</v>
      </c>
      <c r="NI1" s="2039"/>
      <c r="NJ1" s="2039"/>
      <c r="NK1" s="2039"/>
      <c r="NL1" s="2039"/>
      <c r="NM1" s="2039"/>
      <c r="NO1" s="2039" t="s">
        <v>59</v>
      </c>
      <c r="NP1" s="2039"/>
      <c r="NQ1" s="2039"/>
      <c r="NR1" s="2039"/>
      <c r="NS1" s="2039"/>
      <c r="NT1" s="2039"/>
      <c r="NV1" s="2039" t="s">
        <v>59</v>
      </c>
      <c r="NW1" s="2039"/>
      <c r="NX1" s="2039"/>
      <c r="NY1" s="2039"/>
      <c r="NZ1" s="2039"/>
      <c r="OA1" s="2039"/>
      <c r="OC1" s="2039" t="s">
        <v>59</v>
      </c>
      <c r="OD1" s="2039"/>
      <c r="OE1" s="2039"/>
      <c r="OF1" s="2039"/>
      <c r="OG1" s="2039"/>
      <c r="OH1" s="2039"/>
      <c r="OJ1" s="2039" t="s">
        <v>59</v>
      </c>
      <c r="OK1" s="2039"/>
      <c r="OL1" s="2039"/>
      <c r="OM1" s="2039"/>
      <c r="ON1" s="2039"/>
      <c r="OO1" s="2039"/>
      <c r="OQ1" s="2039" t="s">
        <v>59</v>
      </c>
      <c r="OR1" s="2039"/>
      <c r="OS1" s="2039"/>
      <c r="OT1" s="2039"/>
      <c r="OU1" s="2039"/>
      <c r="OV1" s="2039"/>
      <c r="OX1" s="2039" t="s">
        <v>59</v>
      </c>
      <c r="OY1" s="2039"/>
      <c r="OZ1" s="2039"/>
      <c r="PA1" s="2039"/>
      <c r="PB1" s="2039"/>
      <c r="PC1" s="2039"/>
      <c r="PE1" s="2039" t="s">
        <v>59</v>
      </c>
      <c r="PF1" s="2039"/>
      <c r="PG1" s="2039"/>
      <c r="PH1" s="2039"/>
      <c r="PI1" s="2039"/>
      <c r="PJ1" s="2039"/>
      <c r="PL1" s="2039" t="s">
        <v>59</v>
      </c>
      <c r="PM1" s="2039"/>
      <c r="PN1" s="2039"/>
      <c r="PO1" s="2039"/>
      <c r="PP1" s="2039"/>
      <c r="PQ1" s="2039"/>
      <c r="PS1" s="2039" t="s">
        <v>59</v>
      </c>
      <c r="PT1" s="2039"/>
      <c r="PU1" s="2039"/>
      <c r="PV1" s="2039"/>
      <c r="PW1" s="2039"/>
      <c r="PX1" s="2039"/>
      <c r="PZ1" s="2039" t="s">
        <v>59</v>
      </c>
      <c r="QA1" s="2039"/>
      <c r="QB1" s="2039"/>
      <c r="QC1" s="2039"/>
      <c r="QD1" s="2039"/>
      <c r="QE1" s="2039"/>
      <c r="QG1" s="2039" t="s">
        <v>59</v>
      </c>
      <c r="QH1" s="2039"/>
      <c r="QI1" s="2039"/>
      <c r="QJ1" s="2039"/>
      <c r="QK1" s="2039"/>
      <c r="QL1" s="2039"/>
      <c r="QN1" s="2039" t="s">
        <v>59</v>
      </c>
      <c r="QO1" s="2039"/>
      <c r="QP1" s="2039"/>
      <c r="QQ1" s="2039"/>
      <c r="QR1" s="2039"/>
      <c r="QS1" s="2039"/>
      <c r="QU1" s="2039" t="s">
        <v>59</v>
      </c>
      <c r="QV1" s="2039"/>
      <c r="QW1" s="2039"/>
      <c r="QX1" s="2039"/>
      <c r="QY1" s="2039"/>
      <c r="QZ1" s="2039"/>
      <c r="RB1" s="2039" t="s">
        <v>59</v>
      </c>
      <c r="RC1" s="2039"/>
      <c r="RD1" s="2039"/>
      <c r="RE1" s="2039"/>
      <c r="RF1" s="2039"/>
      <c r="RG1" s="2039"/>
      <c r="RI1" s="2039" t="s">
        <v>59</v>
      </c>
      <c r="RJ1" s="2039"/>
      <c r="RK1" s="2039"/>
      <c r="RL1" s="2039"/>
      <c r="RM1" s="2039"/>
      <c r="RN1" s="2039"/>
      <c r="RP1" s="2039" t="s">
        <v>59</v>
      </c>
      <c r="RQ1" s="2039"/>
      <c r="RR1" s="2039"/>
      <c r="RS1" s="2039"/>
      <c r="RT1" s="2039"/>
      <c r="RU1" s="2039"/>
      <c r="RW1" s="2039" t="s">
        <v>59</v>
      </c>
      <c r="RX1" s="2039"/>
      <c r="RY1" s="2039"/>
      <c r="RZ1" s="2039"/>
      <c r="SA1" s="2039"/>
      <c r="SB1" s="2039"/>
      <c r="SD1" s="2039" t="s">
        <v>59</v>
      </c>
      <c r="SE1" s="2039"/>
      <c r="SF1" s="2039"/>
      <c r="SG1" s="2039"/>
      <c r="SH1" s="2039"/>
      <c r="SI1" s="2039"/>
      <c r="SK1" s="2039" t="s">
        <v>59</v>
      </c>
      <c r="SL1" s="2039"/>
      <c r="SM1" s="2039"/>
      <c r="SN1" s="2039"/>
      <c r="SO1" s="2039"/>
      <c r="SP1" s="2039"/>
      <c r="SR1" s="2039" t="s">
        <v>59</v>
      </c>
      <c r="SS1" s="2039"/>
      <c r="ST1" s="2039"/>
      <c r="SU1" s="2039"/>
      <c r="SV1" s="2039"/>
      <c r="SW1" s="2039"/>
      <c r="SY1" s="2039" t="s">
        <v>59</v>
      </c>
      <c r="SZ1" s="2039"/>
      <c r="TA1" s="2039"/>
      <c r="TB1" s="2039"/>
      <c r="TC1" s="2039"/>
      <c r="TD1" s="2039"/>
      <c r="TF1" s="2039" t="s">
        <v>59</v>
      </c>
      <c r="TG1" s="2039"/>
      <c r="TH1" s="2039"/>
      <c r="TI1" s="2039"/>
      <c r="TJ1" s="2039"/>
      <c r="TK1" s="2039"/>
      <c r="TM1" s="2039" t="s">
        <v>59</v>
      </c>
      <c r="TN1" s="2039"/>
      <c r="TO1" s="2039"/>
      <c r="TP1" s="2039"/>
      <c r="TQ1" s="2039"/>
      <c r="TR1" s="2039"/>
      <c r="TT1" s="2039" t="s">
        <v>59</v>
      </c>
      <c r="TU1" s="2039"/>
      <c r="TV1" s="2039"/>
      <c r="TW1" s="2039"/>
      <c r="TX1" s="2039"/>
      <c r="TY1" s="2039"/>
      <c r="UA1" s="2039" t="s">
        <v>59</v>
      </c>
      <c r="UB1" s="2039"/>
      <c r="UC1" s="2039"/>
      <c r="UD1" s="2039"/>
      <c r="UE1" s="2039"/>
      <c r="UF1" s="2039"/>
      <c r="UH1" s="2039" t="s">
        <v>59</v>
      </c>
      <c r="UI1" s="2039"/>
      <c r="UJ1" s="2039"/>
      <c r="UK1" s="2039"/>
      <c r="UL1" s="2039"/>
      <c r="UM1" s="2039"/>
      <c r="UO1" s="2039" t="s">
        <v>59</v>
      </c>
      <c r="UP1" s="2039"/>
      <c r="UQ1" s="2039"/>
      <c r="UR1" s="2039"/>
      <c r="US1" s="2039"/>
      <c r="UT1" s="2039"/>
      <c r="UV1" s="2039" t="s">
        <v>59</v>
      </c>
      <c r="UW1" s="2039"/>
      <c r="UX1" s="2039"/>
      <c r="UY1" s="2039"/>
      <c r="UZ1" s="2039"/>
      <c r="VA1" s="2039"/>
      <c r="VB1" s="21">
        <f>UU2+1</f>
        <v>77</v>
      </c>
      <c r="VC1" s="2039" t="s">
        <v>59</v>
      </c>
      <c r="VD1" s="2039"/>
      <c r="VE1" s="2039"/>
      <c r="VF1" s="2039"/>
      <c r="VG1" s="2039"/>
      <c r="VH1" s="2039"/>
      <c r="VI1" s="21">
        <f>VB1+1</f>
        <v>78</v>
      </c>
      <c r="VJ1" s="2039" t="s">
        <v>59</v>
      </c>
      <c r="VK1" s="2039"/>
      <c r="VL1" s="2039"/>
      <c r="VM1" s="2039"/>
      <c r="VN1" s="2039"/>
      <c r="VO1" s="2039"/>
      <c r="VP1" s="21">
        <f>VI1+1</f>
        <v>79</v>
      </c>
      <c r="VQ1" s="2039" t="s">
        <v>59</v>
      </c>
      <c r="VR1" s="2039"/>
      <c r="VS1" s="2039"/>
      <c r="VT1" s="2039"/>
      <c r="VU1" s="2039"/>
      <c r="VV1" s="2039"/>
      <c r="VW1" s="21">
        <f>VP1+1</f>
        <v>80</v>
      </c>
      <c r="VX1" s="2039" t="s">
        <v>59</v>
      </c>
      <c r="VY1" s="2039"/>
      <c r="VZ1" s="2039"/>
      <c r="WA1" s="2039"/>
      <c r="WB1" s="2039"/>
      <c r="WC1" s="2039"/>
      <c r="WD1" s="118"/>
      <c r="WE1" s="2039" t="s">
        <v>59</v>
      </c>
      <c r="WF1" s="2039"/>
      <c r="WG1" s="2039"/>
      <c r="WH1" s="2039"/>
      <c r="WI1" s="2039"/>
      <c r="WJ1" s="2039"/>
      <c r="WL1" s="2039" t="s">
        <v>59</v>
      </c>
      <c r="WM1" s="2039"/>
      <c r="WN1" s="2039"/>
      <c r="WO1" s="2039"/>
      <c r="WP1" s="2039"/>
      <c r="WQ1" s="2039"/>
      <c r="WS1" s="2039" t="s">
        <v>59</v>
      </c>
      <c r="WT1" s="2039"/>
      <c r="WU1" s="2039"/>
      <c r="WV1" s="2039"/>
      <c r="WW1" s="2039"/>
      <c r="WX1" s="2039"/>
      <c r="WZ1" s="2039" t="s">
        <v>59</v>
      </c>
      <c r="XA1" s="2039"/>
      <c r="XB1" s="2039"/>
      <c r="XC1" s="2039"/>
      <c r="XD1" s="2039"/>
      <c r="XE1" s="2039"/>
      <c r="XG1" s="2039" t="s">
        <v>59</v>
      </c>
      <c r="XH1" s="2039"/>
      <c r="XI1" s="2039"/>
      <c r="XJ1" s="2039"/>
      <c r="XK1" s="2039"/>
      <c r="XL1" s="2039"/>
      <c r="XN1" s="2039" t="s">
        <v>59</v>
      </c>
      <c r="XO1" s="2039"/>
      <c r="XP1" s="2039"/>
      <c r="XQ1" s="2039"/>
      <c r="XR1" s="2039"/>
      <c r="XS1" s="2039"/>
      <c r="XU1" s="2039" t="s">
        <v>59</v>
      </c>
      <c r="XV1" s="2039"/>
      <c r="XW1" s="2039"/>
      <c r="XX1" s="2039"/>
      <c r="XY1" s="2039"/>
      <c r="XZ1" s="2039"/>
      <c r="YB1" s="2039" t="s">
        <v>59</v>
      </c>
      <c r="YC1" s="2039"/>
      <c r="YD1" s="2039"/>
      <c r="YE1" s="2039"/>
      <c r="YF1" s="2039"/>
      <c r="YG1" s="2039"/>
      <c r="YI1" s="2039" t="s">
        <v>59</v>
      </c>
      <c r="YJ1" s="2039"/>
      <c r="YK1" s="2039"/>
      <c r="YL1" s="2039"/>
      <c r="YM1" s="2039"/>
      <c r="YN1" s="2039"/>
      <c r="YP1" s="2039" t="s">
        <v>59</v>
      </c>
      <c r="YQ1" s="2039"/>
      <c r="YR1" s="2039"/>
      <c r="YS1" s="2039"/>
      <c r="YT1" s="2039"/>
      <c r="YU1" s="2039"/>
      <c r="YW1" s="2039" t="s">
        <v>59</v>
      </c>
      <c r="YX1" s="2039"/>
      <c r="YY1" s="2039"/>
      <c r="YZ1" s="2039"/>
      <c r="ZA1" s="2039"/>
      <c r="ZB1" s="2039"/>
      <c r="ZD1" s="2039" t="s">
        <v>59</v>
      </c>
      <c r="ZE1" s="2039"/>
      <c r="ZF1" s="2039"/>
      <c r="ZG1" s="2039"/>
      <c r="ZH1" s="2039"/>
      <c r="ZI1" s="2039"/>
      <c r="ZK1" s="2039" t="s">
        <v>59</v>
      </c>
      <c r="ZL1" s="2039"/>
      <c r="ZM1" s="2039"/>
      <c r="ZN1" s="2039"/>
      <c r="ZO1" s="2039"/>
      <c r="ZP1" s="2039"/>
      <c r="ZR1" s="2039" t="s">
        <v>59</v>
      </c>
      <c r="ZS1" s="2039"/>
      <c r="ZT1" s="2039"/>
      <c r="ZU1" s="2039"/>
      <c r="ZV1" s="2039"/>
      <c r="ZW1" s="2039"/>
      <c r="ZY1" s="2039" t="s">
        <v>59</v>
      </c>
      <c r="ZZ1" s="2039"/>
      <c r="AAA1" s="2039"/>
      <c r="AAB1" s="2039"/>
      <c r="AAC1" s="2039"/>
      <c r="AAD1" s="2039"/>
      <c r="AAF1" s="2039" t="s">
        <v>59</v>
      </c>
      <c r="AAG1" s="2039"/>
      <c r="AAH1" s="2039"/>
      <c r="AAI1" s="2039"/>
      <c r="AAJ1" s="2039"/>
      <c r="AAK1" s="2039"/>
      <c r="AAM1" s="2039" t="s">
        <v>59</v>
      </c>
      <c r="AAN1" s="2039"/>
      <c r="AAO1" s="2039"/>
      <c r="AAP1" s="2039"/>
      <c r="AAQ1" s="2039"/>
      <c r="AAR1" s="2039"/>
      <c r="AAT1" s="2039" t="s">
        <v>59</v>
      </c>
      <c r="AAU1" s="2039"/>
      <c r="AAV1" s="2039"/>
      <c r="AAW1" s="2039"/>
      <c r="AAX1" s="2039"/>
      <c r="AAY1" s="2039"/>
      <c r="ABA1" s="2039" t="s">
        <v>59</v>
      </c>
      <c r="ABB1" s="2039"/>
      <c r="ABC1" s="2039"/>
      <c r="ABD1" s="2039"/>
      <c r="ABE1" s="2039"/>
      <c r="ABF1" s="2039"/>
      <c r="ABH1" s="2039" t="s">
        <v>59</v>
      </c>
      <c r="ABI1" s="2039"/>
      <c r="ABJ1" s="2039"/>
      <c r="ABK1" s="2039"/>
      <c r="ABL1" s="2039"/>
      <c r="ABM1" s="2039"/>
      <c r="ABO1" s="2039" t="s">
        <v>59</v>
      </c>
      <c r="ABP1" s="2039"/>
      <c r="ABQ1" s="2039"/>
      <c r="ABR1" s="2039"/>
      <c r="ABS1" s="2039"/>
      <c r="ABT1" s="2039"/>
      <c r="ABV1" s="2039" t="s">
        <v>59</v>
      </c>
      <c r="ABW1" s="2039"/>
      <c r="ABX1" s="2039"/>
      <c r="ABY1" s="2039"/>
      <c r="ABZ1" s="2039"/>
      <c r="ACA1" s="2039"/>
      <c r="ACC1" s="2039" t="s">
        <v>59</v>
      </c>
      <c r="ACD1" s="2039"/>
      <c r="ACE1" s="2039"/>
      <c r="ACF1" s="2039"/>
      <c r="ACG1" s="2039"/>
      <c r="ACH1" s="2039"/>
      <c r="ACJ1" s="2039" t="s">
        <v>59</v>
      </c>
      <c r="ACK1" s="2039"/>
      <c r="ACL1" s="2039"/>
      <c r="ACM1" s="2039"/>
      <c r="ACN1" s="2039"/>
      <c r="ACO1" s="2039"/>
      <c r="ACQ1" s="2039" t="s">
        <v>59</v>
      </c>
      <c r="ACR1" s="2039"/>
      <c r="ACS1" s="2039"/>
      <c r="ACT1" s="2039"/>
      <c r="ACU1" s="2039"/>
      <c r="ACV1" s="2039"/>
      <c r="ACX1" s="2039" t="s">
        <v>59</v>
      </c>
      <c r="ACY1" s="2039"/>
      <c r="ACZ1" s="2039"/>
      <c r="ADA1" s="2039"/>
      <c r="ADB1" s="2039"/>
      <c r="ADC1" s="2039"/>
      <c r="ADE1" s="2039" t="s">
        <v>59</v>
      </c>
      <c r="ADF1" s="2039"/>
      <c r="ADG1" s="2039"/>
      <c r="ADH1" s="2039"/>
      <c r="ADI1" s="2039"/>
      <c r="ADJ1" s="2039"/>
      <c r="ADL1" s="2039" t="s">
        <v>59</v>
      </c>
      <c r="ADM1" s="2039"/>
      <c r="ADN1" s="2039"/>
      <c r="ADO1" s="2039"/>
      <c r="ADP1" s="2039"/>
      <c r="ADQ1" s="2039"/>
      <c r="ADS1" s="2039" t="s">
        <v>59</v>
      </c>
      <c r="ADT1" s="2039"/>
      <c r="ADU1" s="2039"/>
      <c r="ADV1" s="2039"/>
      <c r="ADW1" s="2039"/>
      <c r="ADX1" s="2039"/>
      <c r="ADZ1" s="2039" t="s">
        <v>59</v>
      </c>
      <c r="AEA1" s="2039"/>
      <c r="AEB1" s="2039"/>
      <c r="AEC1" s="2039"/>
      <c r="AED1" s="2039"/>
      <c r="AEE1" s="2039"/>
      <c r="AEG1" s="2039" t="s">
        <v>59</v>
      </c>
      <c r="AEH1" s="2039"/>
      <c r="AEI1" s="2039"/>
      <c r="AEJ1" s="2039"/>
      <c r="AEK1" s="2039"/>
      <c r="AEL1" s="2039"/>
      <c r="AEN1" s="2039" t="s">
        <v>59</v>
      </c>
      <c r="AEO1" s="2039"/>
      <c r="AEP1" s="2039"/>
      <c r="AEQ1" s="2039"/>
      <c r="AER1" s="2039"/>
      <c r="AES1" s="2039"/>
      <c r="AEU1" s="2039" t="s">
        <v>59</v>
      </c>
      <c r="AEV1" s="2039"/>
      <c r="AEW1" s="2039"/>
      <c r="AEX1" s="2039"/>
      <c r="AEY1" s="2039"/>
      <c r="AEZ1" s="2039"/>
      <c r="AFB1" s="2039" t="s">
        <v>59</v>
      </c>
      <c r="AFC1" s="2039"/>
      <c r="AFD1" s="2039"/>
      <c r="AFE1" s="2039"/>
      <c r="AFF1" s="2039"/>
      <c r="AFG1" s="2039"/>
      <c r="AFI1" s="2039" t="s">
        <v>59</v>
      </c>
      <c r="AFJ1" s="2039"/>
      <c r="AFK1" s="2039"/>
      <c r="AFL1" s="2039"/>
      <c r="AFM1" s="2039"/>
      <c r="AFN1" s="2039"/>
      <c r="AFP1" s="2039" t="s">
        <v>59</v>
      </c>
      <c r="AFQ1" s="2039"/>
      <c r="AFR1" s="2039"/>
      <c r="AFS1" s="2039"/>
      <c r="AFT1" s="2039"/>
      <c r="AFU1" s="2039"/>
      <c r="AFW1" s="2039" t="s">
        <v>59</v>
      </c>
      <c r="AFX1" s="2039"/>
      <c r="AFY1" s="2039"/>
      <c r="AFZ1" s="2039"/>
      <c r="AGA1" s="2039"/>
      <c r="AGB1" s="2039"/>
      <c r="AGD1" s="2039" t="s">
        <v>59</v>
      </c>
      <c r="AGE1" s="2039"/>
      <c r="AGF1" s="2039"/>
      <c r="AGG1" s="2039"/>
      <c r="AGH1" s="2039"/>
      <c r="AGI1" s="2039"/>
      <c r="AGK1" s="2039" t="s">
        <v>59</v>
      </c>
      <c r="AGL1" s="2039"/>
      <c r="AGM1" s="2039"/>
      <c r="AGN1" s="2039"/>
      <c r="AGO1" s="2039"/>
      <c r="AGP1" s="2039"/>
      <c r="AGR1" s="2039" t="s">
        <v>59</v>
      </c>
      <c r="AGS1" s="2039"/>
      <c r="AGT1" s="2039"/>
      <c r="AGU1" s="2039"/>
      <c r="AGV1" s="2039"/>
      <c r="AGW1" s="2039"/>
      <c r="AGY1" s="2039" t="s">
        <v>59</v>
      </c>
      <c r="AGZ1" s="2039"/>
      <c r="AHA1" s="2039"/>
      <c r="AHB1" s="2039"/>
      <c r="AHC1" s="2039"/>
      <c r="AHD1" s="2039"/>
      <c r="AHF1" s="2039" t="s">
        <v>59</v>
      </c>
      <c r="AHG1" s="2039"/>
      <c r="AHH1" s="2039"/>
      <c r="AHI1" s="2039"/>
      <c r="AHJ1" s="2039"/>
      <c r="AHK1" s="2039"/>
      <c r="AHM1" s="2039" t="s">
        <v>59</v>
      </c>
      <c r="AHN1" s="2039"/>
      <c r="AHO1" s="2039"/>
      <c r="AHP1" s="2039"/>
      <c r="AHQ1" s="2039"/>
      <c r="AHR1" s="2039"/>
      <c r="AHT1" s="2039" t="s">
        <v>59</v>
      </c>
      <c r="AHU1" s="2039"/>
      <c r="AHV1" s="2039"/>
      <c r="AHW1" s="2039"/>
      <c r="AHX1" s="2039"/>
      <c r="AHY1" s="2039"/>
      <c r="AIA1" s="2039" t="s">
        <v>59</v>
      </c>
      <c r="AIB1" s="2039"/>
      <c r="AIC1" s="2039"/>
      <c r="AID1" s="2039"/>
      <c r="AIE1" s="2039"/>
      <c r="AIF1" s="2039"/>
      <c r="AIH1" s="2039" t="s">
        <v>59</v>
      </c>
      <c r="AII1" s="2039"/>
      <c r="AIJ1" s="2039"/>
      <c r="AIK1" s="2039"/>
      <c r="AIL1" s="2039"/>
      <c r="AIM1" s="2039"/>
      <c r="AIO1" s="2039" t="s">
        <v>59</v>
      </c>
      <c r="AIP1" s="2039"/>
      <c r="AIQ1" s="2039"/>
      <c r="AIR1" s="2039"/>
      <c r="AIS1" s="2039"/>
      <c r="AIT1" s="2039"/>
      <c r="AIV1" s="2039" t="s">
        <v>59</v>
      </c>
      <c r="AIW1" s="2039"/>
      <c r="AIX1" s="2039"/>
      <c r="AIY1" s="2039"/>
      <c r="AIZ1" s="2039"/>
      <c r="AJA1" s="2039"/>
      <c r="AJC1" s="2039" t="s">
        <v>59</v>
      </c>
      <c r="AJD1" s="2039"/>
      <c r="AJE1" s="2039"/>
      <c r="AJF1" s="2039"/>
      <c r="AJG1" s="2039"/>
      <c r="AJH1" s="2039"/>
      <c r="AJJ1" s="2039" t="s">
        <v>59</v>
      </c>
      <c r="AJK1" s="2039"/>
      <c r="AJL1" s="2039"/>
      <c r="AJM1" s="2039"/>
      <c r="AJN1" s="2039"/>
      <c r="AJO1" s="2039"/>
      <c r="AJQ1" s="2039" t="s">
        <v>59</v>
      </c>
      <c r="AJR1" s="2039"/>
      <c r="AJS1" s="2039"/>
      <c r="AJT1" s="2039"/>
      <c r="AJU1" s="2039"/>
      <c r="AJV1" s="2039"/>
      <c r="AJX1" s="2039" t="s">
        <v>59</v>
      </c>
      <c r="AJY1" s="2039"/>
      <c r="AJZ1" s="2039"/>
      <c r="AKA1" s="2039"/>
      <c r="AKB1" s="2039"/>
      <c r="AKC1" s="2039"/>
      <c r="AKE1" s="2039" t="s">
        <v>59</v>
      </c>
      <c r="AKF1" s="2039"/>
      <c r="AKG1" s="2039"/>
      <c r="AKH1" s="2039"/>
      <c r="AKI1" s="2039"/>
      <c r="AKJ1" s="2039"/>
    </row>
    <row r="2" spans="1:973" ht="32.25" customHeight="1" thickBot="1" x14ac:dyDescent="0.6">
      <c r="A2" s="2040" t="s">
        <v>598</v>
      </c>
      <c r="B2" s="2040"/>
      <c r="C2" s="2040"/>
      <c r="D2" s="2040"/>
      <c r="E2" s="2040"/>
      <c r="F2" s="117"/>
      <c r="H2" s="2040" t="str">
        <f>A2</f>
        <v>FACTURAS    CENTRAL  MARZO      2011</v>
      </c>
      <c r="I2" s="2040"/>
      <c r="J2" s="2040"/>
      <c r="K2" s="2040"/>
      <c r="L2" s="2040"/>
      <c r="M2" s="133"/>
      <c r="N2" t="s">
        <v>170</v>
      </c>
      <c r="O2" s="2040" t="str">
        <f>H2</f>
        <v>FACTURAS    CENTRAL  MARZO      2011</v>
      </c>
      <c r="P2" s="2040"/>
      <c r="Q2" s="2040"/>
      <c r="R2" s="2040"/>
      <c r="S2" s="2040"/>
      <c r="T2" s="227"/>
      <c r="U2" t="s">
        <v>170</v>
      </c>
      <c r="V2" s="2040" t="str">
        <f>H2</f>
        <v>FACTURAS    CENTRAL  MARZO      2011</v>
      </c>
      <c r="W2" s="2040"/>
      <c r="X2" s="2040"/>
      <c r="Y2" s="2040"/>
      <c r="Z2" s="2040"/>
      <c r="AA2" s="210"/>
      <c r="AC2" s="2040" t="str">
        <f>H2</f>
        <v>FACTURAS    CENTRAL  MARZO      2011</v>
      </c>
      <c r="AD2" s="2040"/>
      <c r="AE2" s="2040"/>
      <c r="AF2" s="2040"/>
      <c r="AG2" s="2040"/>
      <c r="AH2" s="133"/>
      <c r="AJ2" s="2040" t="str">
        <f>O2</f>
        <v>FACTURAS    CENTRAL  MARZO      2011</v>
      </c>
      <c r="AK2" s="2040"/>
      <c r="AL2" s="2040"/>
      <c r="AM2" s="2040"/>
      <c r="AN2" s="2040"/>
      <c r="AO2" s="270"/>
      <c r="AQ2" s="2040" t="str">
        <f>V2</f>
        <v>FACTURAS    CENTRAL  MARZO      2011</v>
      </c>
      <c r="AR2" s="2040"/>
      <c r="AS2" s="2040"/>
      <c r="AT2" s="2040"/>
      <c r="AU2" s="2040"/>
      <c r="AV2" s="272"/>
      <c r="AX2" s="2040" t="str">
        <f>V2</f>
        <v>FACTURAS    CENTRAL  MARZO      2011</v>
      </c>
      <c r="AY2" s="2040"/>
      <c r="AZ2" s="2040"/>
      <c r="BA2" s="2040"/>
      <c r="BB2" s="2040"/>
      <c r="BC2" s="219"/>
      <c r="BE2" s="2040" t="str">
        <f>V2</f>
        <v>FACTURAS    CENTRAL  MARZO      2011</v>
      </c>
      <c r="BF2" s="2040"/>
      <c r="BG2" s="2040"/>
      <c r="BH2" s="2040"/>
      <c r="BI2" s="2040"/>
      <c r="BJ2" s="212"/>
      <c r="BL2" s="2040" t="str">
        <f>AC2</f>
        <v>FACTURAS    CENTRAL  MARZO      2011</v>
      </c>
      <c r="BM2" s="2040"/>
      <c r="BN2" s="2040"/>
      <c r="BO2" s="2040"/>
      <c r="BP2" s="2040"/>
      <c r="BQ2" s="133"/>
      <c r="BS2" s="2040" t="str">
        <f>BE2</f>
        <v>FACTURAS    CENTRAL  MARZO      2011</v>
      </c>
      <c r="BT2" s="2040"/>
      <c r="BU2" s="2040"/>
      <c r="BV2" s="2040"/>
      <c r="BW2" s="2040"/>
      <c r="BX2" s="212"/>
      <c r="BZ2" s="2040" t="str">
        <f>BL2</f>
        <v>FACTURAS    CENTRAL  MARZO      2011</v>
      </c>
      <c r="CA2" s="2040"/>
      <c r="CB2" s="2040"/>
      <c r="CC2" s="2040"/>
      <c r="CD2" s="2040"/>
      <c r="CE2" s="178"/>
      <c r="CG2" s="2040" t="str">
        <f>BS2</f>
        <v>FACTURAS    CENTRAL  MARZO      2011</v>
      </c>
      <c r="CH2" s="2040"/>
      <c r="CI2" s="2040"/>
      <c r="CJ2" s="2040"/>
      <c r="CK2" s="2040"/>
      <c r="CL2" s="278"/>
      <c r="CN2" s="2040" t="str">
        <f>BZ2</f>
        <v>FACTURAS    CENTRAL  MARZO      2011</v>
      </c>
      <c r="CO2" s="2040"/>
      <c r="CP2" s="2040"/>
      <c r="CQ2" s="2040"/>
      <c r="CR2" s="2040"/>
      <c r="CS2" s="190"/>
      <c r="CU2" s="2040" t="str">
        <f>CN2</f>
        <v>FACTURAS    CENTRAL  MARZO      2011</v>
      </c>
      <c r="CV2" s="2040"/>
      <c r="CW2" s="2040"/>
      <c r="CX2" s="2040"/>
      <c r="CY2" s="2040"/>
      <c r="CZ2" s="117"/>
      <c r="DB2" s="2040" t="str">
        <f>CU2</f>
        <v>FACTURAS    CENTRAL  MARZO      2011</v>
      </c>
      <c r="DC2" s="2040"/>
      <c r="DD2" s="2040"/>
      <c r="DE2" s="2040"/>
      <c r="DF2" s="2040"/>
      <c r="DG2" s="192"/>
      <c r="DI2" s="2040" t="str">
        <f>DB2</f>
        <v>FACTURAS    CENTRAL  MARZO      2011</v>
      </c>
      <c r="DJ2" s="2040"/>
      <c r="DK2" s="2040"/>
      <c r="DL2" s="2040"/>
      <c r="DM2" s="2040"/>
      <c r="DN2" s="249"/>
      <c r="DP2" s="2040" t="str">
        <f>DB2</f>
        <v>FACTURAS    CENTRAL  MARZO      2011</v>
      </c>
      <c r="DQ2" s="2040"/>
      <c r="DR2" s="2040"/>
      <c r="DS2" s="2040"/>
      <c r="DT2" s="2040"/>
      <c r="DU2" s="235"/>
      <c r="DW2" s="2040" t="str">
        <f>DP2</f>
        <v>FACTURAS    CENTRAL  MARZO      2011</v>
      </c>
      <c r="DX2" s="2040"/>
      <c r="DY2" s="2040"/>
      <c r="DZ2" s="2040"/>
      <c r="EA2" s="2040"/>
      <c r="EB2" s="237"/>
      <c r="ED2" s="2040" t="str">
        <f>DB2</f>
        <v>FACTURAS    CENTRAL  MARZO      2011</v>
      </c>
      <c r="EE2" s="2040"/>
      <c r="EF2" s="2040"/>
      <c r="EG2" s="2040"/>
      <c r="EH2" s="2040"/>
      <c r="EI2" s="178"/>
      <c r="EK2" s="2040" t="str">
        <f>ED2</f>
        <v>FACTURAS    CENTRAL  MARZO      2011</v>
      </c>
      <c r="EL2" s="2040"/>
      <c r="EM2" s="2040"/>
      <c r="EN2" s="2040"/>
      <c r="EO2" s="2040"/>
      <c r="EP2" s="190"/>
      <c r="ER2" s="2040" t="str">
        <f>EK2</f>
        <v>FACTURAS    CENTRAL  MARZO      2011</v>
      </c>
      <c r="ES2" s="2040"/>
      <c r="ET2" s="2040"/>
      <c r="EU2" s="2040"/>
      <c r="EV2" s="2040"/>
      <c r="EW2" s="257"/>
      <c r="EY2" s="2040" t="str">
        <f>ER2</f>
        <v>FACTURAS    CENTRAL  MARZO      2011</v>
      </c>
      <c r="EZ2" s="2040"/>
      <c r="FA2" s="2040"/>
      <c r="FB2" s="2040"/>
      <c r="FC2" s="2040"/>
      <c r="FD2" s="267"/>
      <c r="FF2" s="2040" t="str">
        <f>EK2</f>
        <v>FACTURAS    CENTRAL  MARZO      2011</v>
      </c>
      <c r="FG2" s="2040"/>
      <c r="FH2" s="2040"/>
      <c r="FI2" s="2040"/>
      <c r="FJ2" s="2040"/>
      <c r="FK2" s="133"/>
      <c r="FM2" s="2040" t="str">
        <f>ER2</f>
        <v>FACTURAS    CENTRAL  MARZO      2011</v>
      </c>
      <c r="FN2" s="2040"/>
      <c r="FO2" s="2040"/>
      <c r="FP2" s="2040"/>
      <c r="FQ2" s="2040"/>
      <c r="FR2" s="363"/>
      <c r="FT2" s="2040" t="str">
        <f>FF2</f>
        <v>FACTURAS    CENTRAL  MARZO      2011</v>
      </c>
      <c r="FU2" s="2040"/>
      <c r="FV2" s="2040"/>
      <c r="FW2" s="2040"/>
      <c r="FX2" s="2040"/>
      <c r="FY2" s="133"/>
      <c r="GA2" s="2040" t="str">
        <f>FT2</f>
        <v>FACTURAS    CENTRAL  MARZO      2011</v>
      </c>
      <c r="GB2" s="2040"/>
      <c r="GC2" s="2040"/>
      <c r="GD2" s="2040"/>
      <c r="GE2" s="2040"/>
      <c r="GF2" s="296"/>
      <c r="GH2" s="2040" t="str">
        <f>FT2</f>
        <v>FACTURAS    CENTRAL  MARZO      2011</v>
      </c>
      <c r="GI2" s="2040"/>
      <c r="GJ2" s="2040"/>
      <c r="GK2" s="2040"/>
      <c r="GL2" s="2040"/>
      <c r="GM2" s="227"/>
      <c r="GO2" s="2040" t="str">
        <f>GH2</f>
        <v>FACTURAS    CENTRAL  MARZO      2011</v>
      </c>
      <c r="GP2" s="2040"/>
      <c r="GQ2" s="2040"/>
      <c r="GR2" s="2040"/>
      <c r="GS2" s="2040"/>
      <c r="GT2" s="252"/>
      <c r="GV2" s="2040" t="str">
        <f>FT2</f>
        <v>FACTURAS    CENTRAL  MARZO      2011</v>
      </c>
      <c r="GW2" s="2040"/>
      <c r="GX2" s="2040"/>
      <c r="GY2" s="2040"/>
      <c r="GZ2" s="2040"/>
      <c r="HA2" s="219"/>
      <c r="HC2" s="2040" t="str">
        <f>GA2</f>
        <v>FACTURAS    CENTRAL  MARZO      2011</v>
      </c>
      <c r="HD2" s="2040"/>
      <c r="HE2" s="2040"/>
      <c r="HF2" s="2040"/>
      <c r="HG2" s="2040"/>
      <c r="HH2" s="368"/>
      <c r="HJ2" s="2040" t="str">
        <f>FT2</f>
        <v>FACTURAS    CENTRAL  MARZO      2011</v>
      </c>
      <c r="HK2" s="2040"/>
      <c r="HL2" s="2040"/>
      <c r="HM2" s="2040"/>
      <c r="HN2" s="2040"/>
      <c r="HO2" s="188"/>
      <c r="HQ2" s="2040" t="str">
        <f>HJ2</f>
        <v>FACTURAS    CENTRAL  MARZO      2011</v>
      </c>
      <c r="HR2" s="2040"/>
      <c r="HS2" s="2040"/>
      <c r="HT2" s="2040"/>
      <c r="HU2" s="2040"/>
      <c r="HV2" s="188"/>
      <c r="HX2" s="2040" t="str">
        <f>HQ2</f>
        <v>FACTURAS    CENTRAL  MARZO      2011</v>
      </c>
      <c r="HY2" s="2040"/>
      <c r="HZ2" s="2040"/>
      <c r="IA2" s="2040"/>
      <c r="IB2" s="2040"/>
      <c r="IC2" s="301"/>
      <c r="IE2" s="2040" t="str">
        <f>HQ2</f>
        <v>FACTURAS    CENTRAL  MARZO      2011</v>
      </c>
      <c r="IF2" s="2040"/>
      <c r="IG2" s="2040"/>
      <c r="IH2" s="2040"/>
      <c r="II2" s="2040"/>
      <c r="IJ2" s="133"/>
      <c r="IL2" s="2040" t="str">
        <f>IE2</f>
        <v>FACTURAS    CENTRAL  MARZO      2011</v>
      </c>
      <c r="IM2" s="2040"/>
      <c r="IN2" s="2040"/>
      <c r="IO2" s="2040"/>
      <c r="IP2" s="2040"/>
      <c r="IQ2" s="253"/>
      <c r="IS2" s="2"/>
      <c r="IT2" s="2040" t="str">
        <f>CU2</f>
        <v>FACTURAS    CENTRAL  MARZO      2011</v>
      </c>
      <c r="IU2" s="2040"/>
      <c r="IV2" s="2040"/>
      <c r="IW2" s="2040"/>
      <c r="IX2" s="2040"/>
      <c r="IZ2" s="2"/>
      <c r="JA2" s="2040" t="str">
        <f>FF2</f>
        <v>FACTURAS    CENTRAL  MARZO      2011</v>
      </c>
      <c r="JB2" s="2040"/>
      <c r="JC2" s="2040"/>
      <c r="JD2" s="2040"/>
      <c r="JE2" s="2040"/>
      <c r="JG2" s="2"/>
      <c r="JH2" s="2040" t="str">
        <f>FT2</f>
        <v>FACTURAS    CENTRAL  MARZO      2011</v>
      </c>
      <c r="JI2" s="2040"/>
      <c r="JJ2" s="2040"/>
      <c r="JK2" s="2040"/>
      <c r="JL2" s="2040"/>
      <c r="JN2" s="2"/>
      <c r="JO2" s="2040" t="str">
        <f>GH2</f>
        <v>FACTURAS    CENTRAL  MARZO      2011</v>
      </c>
      <c r="JP2" s="2040"/>
      <c r="JQ2" s="2040"/>
      <c r="JR2" s="2040"/>
      <c r="JS2" s="2040"/>
      <c r="JU2" s="2"/>
      <c r="JV2" s="2040" t="str">
        <f>IE2</f>
        <v>FACTURAS    CENTRAL  MARZO      2011</v>
      </c>
      <c r="JW2" s="2040"/>
      <c r="JX2" s="2040"/>
      <c r="JY2" s="2040"/>
      <c r="JZ2" s="2040"/>
      <c r="KB2" s="2"/>
      <c r="KC2" s="2040" t="str">
        <f>IL2</f>
        <v>FACTURAS    CENTRAL  MARZO      2011</v>
      </c>
      <c r="KD2" s="2040"/>
      <c r="KE2" s="2040"/>
      <c r="KF2" s="2040"/>
      <c r="KG2" s="2040"/>
      <c r="KI2" s="2"/>
      <c r="KJ2" s="2040" t="str">
        <f>KC2</f>
        <v>FACTURAS    CENTRAL  MARZO      2011</v>
      </c>
      <c r="KK2" s="2040"/>
      <c r="KL2" s="2040"/>
      <c r="KM2" s="2040"/>
      <c r="KN2" s="2040"/>
      <c r="KP2" s="2"/>
      <c r="KQ2" s="2040" t="str">
        <f>JV2</f>
        <v>FACTURAS    CENTRAL  MARZO      2011</v>
      </c>
      <c r="KR2" s="2040"/>
      <c r="KS2" s="2040"/>
      <c r="KT2" s="2040"/>
      <c r="KU2" s="2040"/>
      <c r="KW2" s="2"/>
      <c r="KX2" s="2040" t="str">
        <f>KQ2</f>
        <v>FACTURAS    CENTRAL  MARZO      2011</v>
      </c>
      <c r="KY2" s="2040"/>
      <c r="KZ2" s="2040"/>
      <c r="LA2" s="2040"/>
      <c r="LB2" s="2040"/>
      <c r="LD2" s="2"/>
      <c r="LE2" s="2040" t="str">
        <f>KX2</f>
        <v>FACTURAS    CENTRAL  MARZO      2011</v>
      </c>
      <c r="LF2" s="2040"/>
      <c r="LG2" s="2040"/>
      <c r="LH2" s="2040"/>
      <c r="LI2" s="2040"/>
      <c r="LK2" s="2"/>
      <c r="LL2" s="2040" t="str">
        <f>LE2</f>
        <v>FACTURAS    CENTRAL  MARZO      2011</v>
      </c>
      <c r="LM2" s="2040"/>
      <c r="LN2" s="2040"/>
      <c r="LO2" s="2040"/>
      <c r="LP2" s="2040"/>
      <c r="LR2" s="2"/>
      <c r="LS2" s="2040" t="str">
        <f>KQ2</f>
        <v>FACTURAS    CENTRAL  MARZO      2011</v>
      </c>
      <c r="LT2" s="2040"/>
      <c r="LU2" s="2040"/>
      <c r="LV2" s="2040"/>
      <c r="LW2" s="2040"/>
      <c r="LY2" s="2"/>
      <c r="LZ2" s="2040" t="str">
        <f>KX2</f>
        <v>FACTURAS    CENTRAL  MARZO      2011</v>
      </c>
      <c r="MA2" s="2040"/>
      <c r="MB2" s="2040"/>
      <c r="MC2" s="2040"/>
      <c r="MD2" s="2040"/>
      <c r="MF2" s="2"/>
      <c r="MG2" s="2040" t="str">
        <f>IT2</f>
        <v>FACTURAS    CENTRAL  MARZO      2011</v>
      </c>
      <c r="MH2" s="2040"/>
      <c r="MI2" s="2040"/>
      <c r="MJ2" s="2040"/>
      <c r="MK2" s="2040"/>
      <c r="ML2" s="21">
        <f>ME1+1</f>
        <v>49</v>
      </c>
      <c r="MM2" s="2"/>
      <c r="MN2" s="2040" t="str">
        <f>JA2</f>
        <v>FACTURAS    CENTRAL  MARZO      2011</v>
      </c>
      <c r="MO2" s="2040"/>
      <c r="MP2" s="2040"/>
      <c r="MQ2" s="2040"/>
      <c r="MR2" s="2040"/>
      <c r="MS2" s="21">
        <f>ML2+1</f>
        <v>50</v>
      </c>
      <c r="MT2" s="2"/>
      <c r="MU2" s="2040" t="str">
        <f>JH2</f>
        <v>FACTURAS    CENTRAL  MARZO      2011</v>
      </c>
      <c r="MV2" s="2040"/>
      <c r="MW2" s="2040"/>
      <c r="MX2" s="2040"/>
      <c r="MY2" s="2040"/>
      <c r="MZ2" s="21">
        <f>MS2+1</f>
        <v>51</v>
      </c>
      <c r="NA2" s="2"/>
      <c r="NB2" s="2040" t="str">
        <f>JH2</f>
        <v>FACTURAS    CENTRAL  MARZO      2011</v>
      </c>
      <c r="NC2" s="2040"/>
      <c r="ND2" s="2040"/>
      <c r="NE2" s="2040"/>
      <c r="NF2" s="2040"/>
      <c r="NG2" s="21">
        <f>MS2+1</f>
        <v>51</v>
      </c>
      <c r="NH2" s="2"/>
      <c r="NI2" s="2040" t="str">
        <f>JA2</f>
        <v>FACTURAS    CENTRAL  MARZO      2011</v>
      </c>
      <c r="NJ2" s="2040"/>
      <c r="NK2" s="2040"/>
      <c r="NL2" s="2040"/>
      <c r="NM2" s="2040"/>
      <c r="NN2" s="21">
        <f>NG2+1</f>
        <v>52</v>
      </c>
      <c r="NO2" s="2"/>
      <c r="NP2" s="2040" t="str">
        <f>JH2</f>
        <v>FACTURAS    CENTRAL  MARZO      2011</v>
      </c>
      <c r="NQ2" s="2040"/>
      <c r="NR2" s="2040"/>
      <c r="NS2" s="2040"/>
      <c r="NT2" s="2040"/>
      <c r="NU2" s="21">
        <f>NN2+1</f>
        <v>53</v>
      </c>
      <c r="NV2" s="2"/>
      <c r="NW2" s="2040" t="str">
        <f>JH2</f>
        <v>FACTURAS    CENTRAL  MARZO      2011</v>
      </c>
      <c r="NX2" s="2040"/>
      <c r="NY2" s="2040"/>
      <c r="NZ2" s="2040"/>
      <c r="OA2" s="2040"/>
      <c r="OB2" s="21">
        <f>NU2+1</f>
        <v>54</v>
      </c>
      <c r="OC2" s="2"/>
      <c r="OD2" s="2040" t="str">
        <f>MG2</f>
        <v>FACTURAS    CENTRAL  MARZO      2011</v>
      </c>
      <c r="OE2" s="2040"/>
      <c r="OF2" s="2040"/>
      <c r="OG2" s="2040"/>
      <c r="OH2" s="2040"/>
      <c r="OI2" s="21">
        <f>OB2+1</f>
        <v>55</v>
      </c>
      <c r="OJ2" s="2"/>
      <c r="OK2" s="2040" t="str">
        <f>MN2</f>
        <v>FACTURAS    CENTRAL  MARZO      2011</v>
      </c>
      <c r="OL2" s="2040"/>
      <c r="OM2" s="2040"/>
      <c r="ON2" s="2040"/>
      <c r="OO2" s="2040"/>
      <c r="OP2" s="21">
        <f>OI2+1</f>
        <v>56</v>
      </c>
      <c r="OQ2" s="2"/>
      <c r="OR2" s="2040" t="str">
        <f>NI2</f>
        <v>FACTURAS    CENTRAL  MARZO      2011</v>
      </c>
      <c r="OS2" s="2040"/>
      <c r="OT2" s="2040"/>
      <c r="OU2" s="2040"/>
      <c r="OV2" s="2040"/>
      <c r="OW2" s="21">
        <f>OP2+1</f>
        <v>57</v>
      </c>
      <c r="OX2" s="2"/>
      <c r="OY2" s="2040" t="str">
        <f>OD2</f>
        <v>FACTURAS    CENTRAL  MARZO      2011</v>
      </c>
      <c r="OZ2" s="2040"/>
      <c r="PA2" s="2040"/>
      <c r="PB2" s="2040"/>
      <c r="PC2" s="2040"/>
      <c r="PD2" s="21">
        <f>OI2+1</f>
        <v>56</v>
      </c>
      <c r="PE2" s="2"/>
      <c r="PF2" s="2040" t="str">
        <f>OR2</f>
        <v>FACTURAS    CENTRAL  MARZO      2011</v>
      </c>
      <c r="PG2" s="2040"/>
      <c r="PH2" s="2040"/>
      <c r="PI2" s="2040"/>
      <c r="PJ2" s="2040"/>
      <c r="PK2" s="21">
        <f>OW2+1</f>
        <v>58</v>
      </c>
      <c r="PL2" s="2"/>
      <c r="PM2" s="2040" t="str">
        <f>OY2</f>
        <v>FACTURAS    CENTRAL  MARZO      2011</v>
      </c>
      <c r="PN2" s="2040"/>
      <c r="PO2" s="2040"/>
      <c r="PP2" s="2040"/>
      <c r="PQ2" s="2040"/>
      <c r="PR2" s="21">
        <f>PK2+1</f>
        <v>59</v>
      </c>
      <c r="PS2" s="2"/>
      <c r="PT2" s="2040" t="str">
        <f>PF2</f>
        <v>FACTURAS    CENTRAL  MARZO      2011</v>
      </c>
      <c r="PU2" s="2040"/>
      <c r="PV2" s="2040"/>
      <c r="PW2" s="2040"/>
      <c r="PX2" s="2040"/>
      <c r="PY2" s="21">
        <f>PR2+1</f>
        <v>60</v>
      </c>
      <c r="PZ2" s="2"/>
      <c r="QA2" s="2040" t="str">
        <f>PM2</f>
        <v>FACTURAS    CENTRAL  MARZO      2011</v>
      </c>
      <c r="QB2" s="2040"/>
      <c r="QC2" s="2040"/>
      <c r="QD2" s="2040"/>
      <c r="QE2" s="2040"/>
      <c r="QF2" s="21">
        <f>PY2+1</f>
        <v>61</v>
      </c>
      <c r="QG2" s="2"/>
      <c r="QH2" s="2040" t="str">
        <f>OD2</f>
        <v>FACTURAS    CENTRAL  MARZO      2011</v>
      </c>
      <c r="QI2" s="2040"/>
      <c r="QJ2" s="2040"/>
      <c r="QK2" s="2040"/>
      <c r="QL2" s="2040"/>
      <c r="QM2" s="21">
        <f>PY2+1</f>
        <v>61</v>
      </c>
      <c r="QN2" s="2"/>
      <c r="QO2" s="2040" t="str">
        <f>OR2</f>
        <v>FACTURAS    CENTRAL  MARZO      2011</v>
      </c>
      <c r="QP2" s="2040"/>
      <c r="QQ2" s="2040"/>
      <c r="QR2" s="2040"/>
      <c r="QS2" s="2040"/>
      <c r="QT2" s="21">
        <f>QM2+1</f>
        <v>62</v>
      </c>
      <c r="QU2" s="2"/>
      <c r="QV2" s="2040" t="str">
        <f>OR2</f>
        <v>FACTURAS    CENTRAL  MARZO      2011</v>
      </c>
      <c r="QW2" s="2040"/>
      <c r="QX2" s="2040"/>
      <c r="QY2" s="2040"/>
      <c r="QZ2" s="2040"/>
      <c r="RA2" s="21">
        <f>QT2+1</f>
        <v>63</v>
      </c>
      <c r="RB2" s="2"/>
      <c r="RC2" s="2040" t="str">
        <f>OR2</f>
        <v>FACTURAS    CENTRAL  MARZO      2011</v>
      </c>
      <c r="RD2" s="2040"/>
      <c r="RE2" s="2040"/>
      <c r="RF2" s="2040"/>
      <c r="RG2" s="2040"/>
      <c r="RH2" s="21">
        <f>RA2+1</f>
        <v>64</v>
      </c>
      <c r="RI2" s="2"/>
      <c r="RJ2" s="2040" t="str">
        <f>OY2</f>
        <v>FACTURAS    CENTRAL  MARZO      2011</v>
      </c>
      <c r="RK2" s="2040"/>
      <c r="RL2" s="2040"/>
      <c r="RM2" s="2040"/>
      <c r="RN2" s="2040"/>
      <c r="RO2" s="21">
        <f>RH2+1</f>
        <v>65</v>
      </c>
      <c r="RP2" s="2"/>
      <c r="RQ2" s="2040" t="str">
        <f>PF2</f>
        <v>FACTURAS    CENTRAL  MARZO      2011</v>
      </c>
      <c r="RR2" s="2040"/>
      <c r="RS2" s="2040"/>
      <c r="RT2" s="2040"/>
      <c r="RU2" s="2040"/>
      <c r="RV2" s="21">
        <f>RO2+1</f>
        <v>66</v>
      </c>
      <c r="RW2" s="2"/>
      <c r="RX2" s="2040" t="str">
        <f>JH2</f>
        <v>FACTURAS    CENTRAL  MARZO      2011</v>
      </c>
      <c r="RY2" s="2040"/>
      <c r="RZ2" s="2040"/>
      <c r="SA2" s="2040"/>
      <c r="SB2" s="2040"/>
      <c r="SC2" s="21">
        <f>RV2+1</f>
        <v>67</v>
      </c>
      <c r="SD2" s="2"/>
      <c r="SE2" s="2040" t="str">
        <f>JO2</f>
        <v>FACTURAS    CENTRAL  MARZO      2011</v>
      </c>
      <c r="SF2" s="2040"/>
      <c r="SG2" s="2040"/>
      <c r="SH2" s="2040"/>
      <c r="SI2" s="2040"/>
      <c r="SJ2" s="21">
        <f>SC2+1</f>
        <v>68</v>
      </c>
      <c r="SK2" s="2"/>
      <c r="SL2" s="2040" t="str">
        <f>JV2</f>
        <v>FACTURAS    CENTRAL  MARZO      2011</v>
      </c>
      <c r="SM2" s="2040"/>
      <c r="SN2" s="2040"/>
      <c r="SO2" s="2040"/>
      <c r="SP2" s="2040"/>
      <c r="SQ2" s="21">
        <f>SJ2+1</f>
        <v>69</v>
      </c>
      <c r="SR2" s="2"/>
      <c r="SS2" s="2040" t="str">
        <f>KQ2</f>
        <v>FACTURAS    CENTRAL  MARZO      2011</v>
      </c>
      <c r="ST2" s="2040"/>
      <c r="SU2" s="2040"/>
      <c r="SV2" s="2040"/>
      <c r="SW2" s="2040"/>
      <c r="SX2" s="21">
        <f>SQ2+1</f>
        <v>70</v>
      </c>
      <c r="SY2" s="2"/>
      <c r="SZ2" s="2040" t="str">
        <f>KX2</f>
        <v>FACTURAS    CENTRAL  MARZO      2011</v>
      </c>
      <c r="TA2" s="2040"/>
      <c r="TB2" s="2040"/>
      <c r="TC2" s="2040"/>
      <c r="TD2" s="2040"/>
      <c r="TE2" s="21">
        <f>SX2+1</f>
        <v>71</v>
      </c>
      <c r="TF2" s="2"/>
      <c r="TG2" s="2040" t="str">
        <f>JV2</f>
        <v>FACTURAS    CENTRAL  MARZO      2011</v>
      </c>
      <c r="TH2" s="2040"/>
      <c r="TI2" s="2040"/>
      <c r="TJ2" s="2040"/>
      <c r="TK2" s="2040"/>
      <c r="TL2" s="21">
        <f>SX2+1</f>
        <v>71</v>
      </c>
      <c r="TM2" s="2"/>
      <c r="TN2" s="2040" t="str">
        <f>KQ2</f>
        <v>FACTURAS    CENTRAL  MARZO      2011</v>
      </c>
      <c r="TO2" s="2040"/>
      <c r="TP2" s="2040"/>
      <c r="TQ2" s="2040"/>
      <c r="TR2" s="2040"/>
      <c r="TS2" s="21">
        <f>TL2+1</f>
        <v>72</v>
      </c>
      <c r="TT2" s="2"/>
      <c r="TU2" s="2040" t="str">
        <f>MG2</f>
        <v>FACTURAS    CENTRAL  MARZO      2011</v>
      </c>
      <c r="TV2" s="2040"/>
      <c r="TW2" s="2040"/>
      <c r="TX2" s="2040"/>
      <c r="TY2" s="2040"/>
      <c r="TZ2" s="21">
        <f>TS2+1</f>
        <v>73</v>
      </c>
      <c r="UA2" s="2"/>
      <c r="UB2" s="2040" t="str">
        <f>OD2</f>
        <v>FACTURAS    CENTRAL  MARZO      2011</v>
      </c>
      <c r="UC2" s="2040"/>
      <c r="UD2" s="2040"/>
      <c r="UE2" s="2040"/>
      <c r="UF2" s="2040"/>
      <c r="UG2" s="21">
        <f>TZ2+1</f>
        <v>74</v>
      </c>
      <c r="UH2" s="2"/>
      <c r="UI2" s="2040" t="str">
        <f>OR2</f>
        <v>FACTURAS    CENTRAL  MARZO      2011</v>
      </c>
      <c r="UJ2" s="2040"/>
      <c r="UK2" s="2040"/>
      <c r="UL2" s="2040"/>
      <c r="UM2" s="2040"/>
      <c r="UN2" s="21">
        <f>UG2+1</f>
        <v>75</v>
      </c>
      <c r="UO2" s="2"/>
      <c r="UP2" s="2040" t="str">
        <f>OD2</f>
        <v>FACTURAS    CENTRAL  MARZO      2011</v>
      </c>
      <c r="UQ2" s="2040"/>
      <c r="UR2" s="2040"/>
      <c r="US2" s="2040"/>
      <c r="UT2" s="2040"/>
      <c r="UU2" s="21">
        <f>UN2+1</f>
        <v>76</v>
      </c>
      <c r="UW2" s="2040" t="str">
        <f>TU2</f>
        <v>FACTURAS    CENTRAL  MARZO      2011</v>
      </c>
      <c r="UX2" s="2040"/>
      <c r="UY2" s="2040"/>
      <c r="UZ2" s="2040"/>
      <c r="VA2" s="2040"/>
      <c r="VC2" s="2"/>
      <c r="VD2" s="2040" t="str">
        <f>UW2</f>
        <v>FACTURAS    CENTRAL  MARZO      2011</v>
      </c>
      <c r="VE2" s="2040"/>
      <c r="VF2" s="2040"/>
      <c r="VG2" s="2040"/>
      <c r="VH2" s="2040"/>
      <c r="VI2" s="96"/>
      <c r="VJ2" s="2"/>
      <c r="VK2" s="2040" t="str">
        <f>UW2</f>
        <v>FACTURAS    CENTRAL  MARZO      2011</v>
      </c>
      <c r="VL2" s="2040"/>
      <c r="VM2" s="2040"/>
      <c r="VN2" s="2040"/>
      <c r="VO2" s="2040"/>
      <c r="VQ2" s="2"/>
      <c r="VR2" s="2040" t="str">
        <f>VD2</f>
        <v>FACTURAS    CENTRAL  MARZO      2011</v>
      </c>
      <c r="VS2" s="2040"/>
      <c r="VT2" s="2040"/>
      <c r="VU2" s="2040"/>
      <c r="VV2" s="2040"/>
      <c r="VX2" s="2"/>
      <c r="VY2" s="2040" t="str">
        <f>VK2</f>
        <v>FACTURAS    CENTRAL  MARZO      2011</v>
      </c>
      <c r="VZ2" s="2040"/>
      <c r="WA2" s="2040"/>
      <c r="WB2" s="2040"/>
      <c r="WC2" s="2040"/>
      <c r="WD2" s="21">
        <f>VW1+1</f>
        <v>81</v>
      </c>
      <c r="WE2" s="2"/>
      <c r="WF2" s="2040" t="str">
        <f>VY2</f>
        <v>FACTURAS    CENTRAL  MARZO      2011</v>
      </c>
      <c r="WG2" s="2040"/>
      <c r="WH2" s="2040"/>
      <c r="WI2" s="2040"/>
      <c r="WJ2" s="2040"/>
      <c r="WK2" s="21">
        <f>WD2+1</f>
        <v>82</v>
      </c>
      <c r="WL2" s="2"/>
      <c r="WM2" s="2040" t="str">
        <f>WF2</f>
        <v>FACTURAS    CENTRAL  MARZO      2011</v>
      </c>
      <c r="WN2" s="2040"/>
      <c r="WO2" s="2040"/>
      <c r="WP2" s="2040"/>
      <c r="WQ2" s="2040"/>
      <c r="WR2" s="21">
        <f>WK2+1</f>
        <v>83</v>
      </c>
      <c r="WS2" s="2"/>
      <c r="WT2" s="2040" t="str">
        <f>WM2</f>
        <v>FACTURAS    CENTRAL  MARZO      2011</v>
      </c>
      <c r="WU2" s="2040"/>
      <c r="WV2" s="2040"/>
      <c r="WW2" s="2040"/>
      <c r="WX2" s="2040"/>
      <c r="WY2" s="21">
        <f>WR2+1</f>
        <v>84</v>
      </c>
      <c r="WZ2" s="2"/>
      <c r="XA2" s="2040" t="str">
        <f>WT2</f>
        <v>FACTURAS    CENTRAL  MARZO      2011</v>
      </c>
      <c r="XB2" s="2040"/>
      <c r="XC2" s="2040"/>
      <c r="XD2" s="2040"/>
      <c r="XE2" s="2040"/>
      <c r="XF2" s="21">
        <f>WY2+1</f>
        <v>85</v>
      </c>
      <c r="XG2" s="2"/>
      <c r="XH2" s="2040" t="str">
        <f>XA2</f>
        <v>FACTURAS    CENTRAL  MARZO      2011</v>
      </c>
      <c r="XI2" s="2040"/>
      <c r="XJ2" s="2040"/>
      <c r="XK2" s="2040"/>
      <c r="XL2" s="2040"/>
      <c r="XM2" s="21">
        <f>XF2+1</f>
        <v>86</v>
      </c>
      <c r="XN2" s="2"/>
      <c r="XO2" s="2040" t="str">
        <f>WT2</f>
        <v>FACTURAS    CENTRAL  MARZO      2011</v>
      </c>
      <c r="XP2" s="2040"/>
      <c r="XQ2" s="2040"/>
      <c r="XR2" s="2040"/>
      <c r="XS2" s="2040"/>
      <c r="XT2" s="21">
        <f>XM2+1</f>
        <v>87</v>
      </c>
      <c r="XU2" s="2"/>
      <c r="XV2" s="2040" t="str">
        <f>XA2</f>
        <v>FACTURAS    CENTRAL  MARZO      2011</v>
      </c>
      <c r="XW2" s="2040"/>
      <c r="XX2" s="2040"/>
      <c r="XY2" s="2040"/>
      <c r="XZ2" s="2040"/>
      <c r="YA2" s="21">
        <f>XT2+1</f>
        <v>88</v>
      </c>
      <c r="YB2" s="2"/>
      <c r="YC2" s="2040" t="str">
        <f>XA2</f>
        <v>FACTURAS    CENTRAL  MARZO      2011</v>
      </c>
      <c r="YD2" s="2040"/>
      <c r="YE2" s="2040"/>
      <c r="YF2" s="2040"/>
      <c r="YG2" s="2040"/>
      <c r="YH2" s="21">
        <f>YA2+1</f>
        <v>89</v>
      </c>
      <c r="YI2" s="2"/>
      <c r="YJ2" s="2040" t="str">
        <f>WM2</f>
        <v>FACTURAS    CENTRAL  MARZO      2011</v>
      </c>
      <c r="YK2" s="2040"/>
      <c r="YL2" s="2040"/>
      <c r="YM2" s="2040"/>
      <c r="YN2" s="2040"/>
      <c r="YO2" s="21">
        <f>YH2+1</f>
        <v>90</v>
      </c>
      <c r="YP2" s="2"/>
      <c r="YQ2" s="2040" t="str">
        <f>WT2</f>
        <v>FACTURAS    CENTRAL  MARZO      2011</v>
      </c>
      <c r="YR2" s="2040"/>
      <c r="YS2" s="2040"/>
      <c r="YT2" s="2040"/>
      <c r="YU2" s="2040"/>
      <c r="YV2" s="21">
        <f>YO2+1</f>
        <v>91</v>
      </c>
      <c r="YW2" s="2"/>
      <c r="YX2" s="2040" t="str">
        <f>WT2</f>
        <v>FACTURAS    CENTRAL  MARZO      2011</v>
      </c>
      <c r="YY2" s="2040"/>
      <c r="YZ2" s="2040"/>
      <c r="ZA2" s="2040"/>
      <c r="ZB2" s="2040"/>
      <c r="ZC2" s="21">
        <f>YV2+1</f>
        <v>92</v>
      </c>
      <c r="ZD2" s="2"/>
      <c r="ZE2" s="2040" t="str">
        <f>WM2</f>
        <v>FACTURAS    CENTRAL  MARZO      2011</v>
      </c>
      <c r="ZF2" s="2040"/>
      <c r="ZG2" s="2040"/>
      <c r="ZH2" s="2040"/>
      <c r="ZI2" s="2040"/>
      <c r="ZJ2" s="21">
        <f>ZC2+1</f>
        <v>93</v>
      </c>
      <c r="ZK2" s="2"/>
      <c r="ZL2" s="2040" t="str">
        <f>ZE2</f>
        <v>FACTURAS    CENTRAL  MARZO      2011</v>
      </c>
      <c r="ZM2" s="2040"/>
      <c r="ZN2" s="2040"/>
      <c r="ZO2" s="2040"/>
      <c r="ZP2" s="2040"/>
      <c r="ZQ2" s="21">
        <f>ZJ2+1</f>
        <v>94</v>
      </c>
      <c r="ZR2" s="2"/>
      <c r="ZS2" s="2040" t="str">
        <f>ZL2</f>
        <v>FACTURAS    CENTRAL  MARZO      2011</v>
      </c>
      <c r="ZT2" s="2040"/>
      <c r="ZU2" s="2040"/>
      <c r="ZV2" s="2040"/>
      <c r="ZW2" s="2040"/>
      <c r="ZX2" s="21">
        <f>ZQ2+1</f>
        <v>95</v>
      </c>
      <c r="ZY2" s="2"/>
      <c r="ZZ2" s="2040" t="str">
        <f>ZS2</f>
        <v>FACTURAS    CENTRAL  MARZO      2011</v>
      </c>
      <c r="AAA2" s="2040"/>
      <c r="AAB2" s="2040"/>
      <c r="AAC2" s="2040"/>
      <c r="AAD2" s="2040"/>
      <c r="AAE2" s="21">
        <f>ZX2+1</f>
        <v>96</v>
      </c>
      <c r="AAF2" s="2"/>
      <c r="AAG2" s="2040" t="str">
        <f>ZS2</f>
        <v>FACTURAS    CENTRAL  MARZO      2011</v>
      </c>
      <c r="AAH2" s="2040"/>
      <c r="AAI2" s="2040"/>
      <c r="AAJ2" s="2040"/>
      <c r="AAK2" s="2040"/>
      <c r="AAL2" s="21">
        <f>AAE2+1</f>
        <v>97</v>
      </c>
      <c r="AAM2" s="2"/>
      <c r="AAN2" s="2040" t="str">
        <f>WF2</f>
        <v>FACTURAS    CENTRAL  MARZO      2011</v>
      </c>
      <c r="AAO2" s="2040"/>
      <c r="AAP2" s="2040"/>
      <c r="AAQ2" s="2040"/>
      <c r="AAR2" s="2040"/>
      <c r="AAS2" s="21">
        <f>AAL2+1</f>
        <v>98</v>
      </c>
      <c r="AAT2" s="2"/>
      <c r="AAU2" s="2040" t="str">
        <f>WM2</f>
        <v>FACTURAS    CENTRAL  MARZO      2011</v>
      </c>
      <c r="AAV2" s="2040"/>
      <c r="AAW2" s="2040"/>
      <c r="AAX2" s="2040"/>
      <c r="AAY2" s="2040"/>
      <c r="AAZ2" s="21">
        <f>AAS2+1</f>
        <v>99</v>
      </c>
      <c r="ABA2" s="2"/>
      <c r="ABB2" s="2040" t="str">
        <f>WT2</f>
        <v>FACTURAS    CENTRAL  MARZO      2011</v>
      </c>
      <c r="ABC2" s="2040"/>
      <c r="ABD2" s="2040"/>
      <c r="ABE2" s="2040"/>
      <c r="ABF2" s="2040"/>
      <c r="ABG2" s="372">
        <f>AAZ2+1</f>
        <v>100</v>
      </c>
      <c r="ABH2" s="2"/>
      <c r="ABI2" s="2040" t="str">
        <f>WT2</f>
        <v>FACTURAS    CENTRAL  MARZO      2011</v>
      </c>
      <c r="ABJ2" s="2040"/>
      <c r="ABK2" s="2040"/>
      <c r="ABL2" s="2040"/>
      <c r="ABM2" s="2040"/>
      <c r="ABN2" s="372">
        <f>ABG2+1</f>
        <v>101</v>
      </c>
      <c r="ABO2" s="2"/>
      <c r="ABP2" s="2040" t="str">
        <f>WM2</f>
        <v>FACTURAS    CENTRAL  MARZO      2011</v>
      </c>
      <c r="ABQ2" s="2040"/>
      <c r="ABR2" s="2040"/>
      <c r="ABS2" s="2040"/>
      <c r="ABT2" s="2040"/>
      <c r="ABU2" s="21">
        <f>ABN2+1</f>
        <v>102</v>
      </c>
      <c r="ABV2" s="2"/>
      <c r="ABW2" s="2040" t="str">
        <f>WM2</f>
        <v>FACTURAS    CENTRAL  MARZO      2011</v>
      </c>
      <c r="ABX2" s="2040"/>
      <c r="ABY2" s="2040"/>
      <c r="ABZ2" s="2040"/>
      <c r="ACA2" s="2040"/>
      <c r="ACB2" s="372">
        <f>ABU2+1</f>
        <v>103</v>
      </c>
      <c r="ACC2" s="2"/>
      <c r="ACD2" s="2040" t="str">
        <f>WT2</f>
        <v>FACTURAS    CENTRAL  MARZO      2011</v>
      </c>
      <c r="ACE2" s="2040"/>
      <c r="ACF2" s="2040"/>
      <c r="ACG2" s="2040"/>
      <c r="ACH2" s="2040"/>
      <c r="ACI2" s="21">
        <f>ACB2+1</f>
        <v>104</v>
      </c>
      <c r="ACJ2" s="2"/>
      <c r="ACK2" s="2040" t="str">
        <f>XA2</f>
        <v>FACTURAS    CENTRAL  MARZO      2011</v>
      </c>
      <c r="ACL2" s="2040"/>
      <c r="ACM2" s="2040"/>
      <c r="ACN2" s="2040"/>
      <c r="ACO2" s="2040"/>
      <c r="ACP2" s="21">
        <f>ACI2+1</f>
        <v>105</v>
      </c>
      <c r="ACQ2" s="2"/>
      <c r="ACR2" s="2040" t="str">
        <f>XO2</f>
        <v>FACTURAS    CENTRAL  MARZO      2011</v>
      </c>
      <c r="ACS2" s="2040"/>
      <c r="ACT2" s="2040"/>
      <c r="ACU2" s="2040"/>
      <c r="ACV2" s="2040"/>
      <c r="ACW2" s="21">
        <f>ACP2+1</f>
        <v>106</v>
      </c>
      <c r="ACX2" s="2"/>
      <c r="ACY2" s="2040" t="str">
        <f>XV2</f>
        <v>FACTURAS    CENTRAL  MARZO      2011</v>
      </c>
      <c r="ACZ2" s="2040"/>
      <c r="ADA2" s="2040"/>
      <c r="ADB2" s="2040"/>
      <c r="ADC2" s="2040"/>
      <c r="ADD2" s="21">
        <f>ACW2+1</f>
        <v>107</v>
      </c>
      <c r="ADE2" s="2"/>
      <c r="ADF2" s="2040" t="str">
        <f>YC2</f>
        <v>FACTURAS    CENTRAL  MARZO      2011</v>
      </c>
      <c r="ADG2" s="2040"/>
      <c r="ADH2" s="2040"/>
      <c r="ADI2" s="2040"/>
      <c r="ADJ2" s="2040"/>
      <c r="ADK2" s="21">
        <f>ACW2+1</f>
        <v>107</v>
      </c>
      <c r="ADL2" s="2"/>
      <c r="ADM2" s="2040" t="str">
        <f>YJ2</f>
        <v>FACTURAS    CENTRAL  MARZO      2011</v>
      </c>
      <c r="ADN2" s="2040"/>
      <c r="ADO2" s="2040"/>
      <c r="ADP2" s="2040"/>
      <c r="ADQ2" s="2040"/>
      <c r="ADR2" s="21">
        <f>ADK2+1</f>
        <v>108</v>
      </c>
      <c r="ADS2" s="2"/>
      <c r="ADT2" s="2040" t="str">
        <f>WM2</f>
        <v>FACTURAS    CENTRAL  MARZO      2011</v>
      </c>
      <c r="ADU2" s="2040"/>
      <c r="ADV2" s="2040"/>
      <c r="ADW2" s="2040"/>
      <c r="ADX2" s="2040"/>
      <c r="ADY2" s="21">
        <f>ADR2+1</f>
        <v>109</v>
      </c>
      <c r="ADZ2" s="2"/>
      <c r="AEA2" s="2040" t="str">
        <f>AAN2</f>
        <v>FACTURAS    CENTRAL  MARZO      2011</v>
      </c>
      <c r="AEB2" s="2040"/>
      <c r="AEC2" s="2040"/>
      <c r="AED2" s="2040"/>
      <c r="AEE2" s="2040"/>
      <c r="AEF2" s="21">
        <f>ADY2+1</f>
        <v>110</v>
      </c>
      <c r="AEG2" s="2"/>
      <c r="AEH2" s="2040" t="str">
        <f>ABP2</f>
        <v>FACTURAS    CENTRAL  MARZO      2011</v>
      </c>
      <c r="AEI2" s="2040"/>
      <c r="AEJ2" s="2040"/>
      <c r="AEK2" s="2040"/>
      <c r="AEL2" s="2040"/>
      <c r="AEM2" s="21">
        <f>AEF2+1</f>
        <v>111</v>
      </c>
      <c r="AEN2" s="2"/>
      <c r="AEO2" s="2040" t="str">
        <f>ADT2</f>
        <v>FACTURAS    CENTRAL  MARZO      2011</v>
      </c>
      <c r="AEP2" s="2040"/>
      <c r="AEQ2" s="2040"/>
      <c r="AER2" s="2040"/>
      <c r="AES2" s="2040"/>
      <c r="AET2" s="21">
        <f>AEF2+1</f>
        <v>111</v>
      </c>
      <c r="AEU2" s="2"/>
      <c r="AEV2" s="2040" t="str">
        <f>WF2</f>
        <v>FACTURAS    CENTRAL  MARZO      2011</v>
      </c>
      <c r="AEW2" s="2040"/>
      <c r="AEX2" s="2040"/>
      <c r="AEY2" s="2040"/>
      <c r="AEZ2" s="2040"/>
      <c r="AFA2" s="21">
        <f>AET2+1</f>
        <v>112</v>
      </c>
      <c r="AFB2" s="2"/>
      <c r="AFC2" s="2040" t="str">
        <f>WM2</f>
        <v>FACTURAS    CENTRAL  MARZO      2011</v>
      </c>
      <c r="AFD2" s="2040"/>
      <c r="AFE2" s="2040"/>
      <c r="AFF2" s="2040"/>
      <c r="AFG2" s="2040"/>
      <c r="AFH2" s="21">
        <f>AFA2+1</f>
        <v>113</v>
      </c>
      <c r="AFI2" s="2"/>
      <c r="AFJ2" s="2040" t="str">
        <f>WT2</f>
        <v>FACTURAS    CENTRAL  MARZO      2011</v>
      </c>
      <c r="AFK2" s="2040"/>
      <c r="AFL2" s="2040"/>
      <c r="AFM2" s="2040"/>
      <c r="AFN2" s="2040"/>
      <c r="AFO2" s="21">
        <f>AFH2+1</f>
        <v>114</v>
      </c>
      <c r="AFP2" s="2"/>
      <c r="AFQ2" s="2040" t="str">
        <f>WT2</f>
        <v>FACTURAS    CENTRAL  MARZO      2011</v>
      </c>
      <c r="AFR2" s="2040"/>
      <c r="AFS2" s="2040"/>
      <c r="AFT2" s="2040"/>
      <c r="AFU2" s="2040"/>
      <c r="AFV2" s="21">
        <f>AFO2+1</f>
        <v>115</v>
      </c>
      <c r="AFW2" s="2"/>
      <c r="AFX2" s="2040" t="str">
        <f>XA2</f>
        <v>FACTURAS    CENTRAL  MARZO      2011</v>
      </c>
      <c r="AFY2" s="2040"/>
      <c r="AFZ2" s="2040"/>
      <c r="AGA2" s="2040"/>
      <c r="AGB2" s="2040"/>
      <c r="AGC2" s="21">
        <f>AFV2+1</f>
        <v>116</v>
      </c>
      <c r="AGD2" s="2"/>
      <c r="AGE2" s="2040" t="str">
        <f>AAN2</f>
        <v>FACTURAS    CENTRAL  MARZO      2011</v>
      </c>
      <c r="AGF2" s="2040"/>
      <c r="AGG2" s="2040"/>
      <c r="AGH2" s="2040"/>
      <c r="AGI2" s="2040"/>
      <c r="AGJ2" s="21">
        <f>AGC2+1</f>
        <v>117</v>
      </c>
      <c r="AGK2" s="2040" t="str">
        <f>WF2</f>
        <v>FACTURAS    CENTRAL  MARZO      2011</v>
      </c>
      <c r="AGL2" s="2040"/>
      <c r="AGM2" s="2040"/>
      <c r="AGN2" s="2040"/>
      <c r="AGO2" s="2040"/>
      <c r="AGP2" s="2040"/>
      <c r="AGQ2" s="21">
        <f>AGJ2+1</f>
        <v>118</v>
      </c>
      <c r="AGR2" s="2040" t="str">
        <f>WM2</f>
        <v>FACTURAS    CENTRAL  MARZO      2011</v>
      </c>
      <c r="AGS2" s="2040"/>
      <c r="AGT2" s="2040"/>
      <c r="AGU2" s="2040"/>
      <c r="AGV2" s="2040"/>
      <c r="AGW2" s="2040"/>
      <c r="AGX2" s="21">
        <f>AGQ2+1</f>
        <v>119</v>
      </c>
      <c r="AGY2" s="2040" t="str">
        <f>WM2</f>
        <v>FACTURAS    CENTRAL  MARZO      2011</v>
      </c>
      <c r="AGZ2" s="2040"/>
      <c r="AHA2" s="2040"/>
      <c r="AHB2" s="2040"/>
      <c r="AHC2" s="2040"/>
      <c r="AHD2" s="2040"/>
      <c r="AHE2" s="21">
        <f>AGX2+1</f>
        <v>120</v>
      </c>
      <c r="AHF2" s="2040" t="str">
        <f>WT2</f>
        <v>FACTURAS    CENTRAL  MARZO      2011</v>
      </c>
      <c r="AHG2" s="2040"/>
      <c r="AHH2" s="2040"/>
      <c r="AHI2" s="2040"/>
      <c r="AHJ2" s="2040"/>
      <c r="AHK2" s="2040"/>
      <c r="AHL2" s="21">
        <f>AHE2+1</f>
        <v>121</v>
      </c>
      <c r="AHM2" s="2040" t="str">
        <f>XO2</f>
        <v>FACTURAS    CENTRAL  MARZO      2011</v>
      </c>
      <c r="AHN2" s="2040"/>
      <c r="AHO2" s="2040"/>
      <c r="AHP2" s="2040"/>
      <c r="AHQ2" s="2040"/>
      <c r="AHR2" s="2040"/>
      <c r="AHS2" s="21">
        <f>AHL2+1</f>
        <v>122</v>
      </c>
      <c r="AHT2" s="2040" t="str">
        <f>WM2</f>
        <v>FACTURAS    CENTRAL  MARZO      2011</v>
      </c>
      <c r="AHU2" s="2040"/>
      <c r="AHV2" s="2040"/>
      <c r="AHW2" s="2040"/>
      <c r="AHX2" s="2040"/>
      <c r="AHY2" s="2040"/>
      <c r="AHZ2" s="21">
        <f>AHS2+1</f>
        <v>123</v>
      </c>
      <c r="AIA2" s="2040" t="str">
        <f>WT2</f>
        <v>FACTURAS    CENTRAL  MARZO      2011</v>
      </c>
      <c r="AIB2" s="2040"/>
      <c r="AIC2" s="2040"/>
      <c r="AID2" s="2040"/>
      <c r="AIE2" s="2040"/>
      <c r="AIF2" s="2040"/>
      <c r="AIG2" s="21">
        <f>AHZ2+1</f>
        <v>124</v>
      </c>
      <c r="AIH2" s="2040" t="str">
        <f>WT2</f>
        <v>FACTURAS    CENTRAL  MARZO      2011</v>
      </c>
      <c r="AII2" s="2040"/>
      <c r="AIJ2" s="2040"/>
      <c r="AIK2" s="2040"/>
      <c r="AIL2" s="2040"/>
      <c r="AIM2" s="2040"/>
      <c r="AIN2" s="21">
        <f>AIG2+1</f>
        <v>125</v>
      </c>
      <c r="AIO2" s="2040" t="str">
        <f>WM2</f>
        <v>FACTURAS    CENTRAL  MARZO      2011</v>
      </c>
      <c r="AIP2" s="2040"/>
      <c r="AIQ2" s="2040"/>
      <c r="AIR2" s="2040"/>
      <c r="AIS2" s="2040"/>
      <c r="AIT2" s="2040"/>
      <c r="AIU2" s="21">
        <f>AIN2+1</f>
        <v>126</v>
      </c>
      <c r="AIV2" s="2040" t="str">
        <f>WT2</f>
        <v>FACTURAS    CENTRAL  MARZO      2011</v>
      </c>
      <c r="AIW2" s="2040"/>
      <c r="AIX2" s="2040"/>
      <c r="AIY2" s="2040"/>
      <c r="AIZ2" s="2040"/>
      <c r="AJA2" s="2040"/>
      <c r="AJB2" s="21">
        <f>AIU2+1</f>
        <v>127</v>
      </c>
      <c r="AJC2" s="2040" t="str">
        <f>WT2</f>
        <v>FACTURAS    CENTRAL  MARZO      2011</v>
      </c>
      <c r="AJD2" s="2040"/>
      <c r="AJE2" s="2040"/>
      <c r="AJF2" s="2040"/>
      <c r="AJG2" s="2040"/>
      <c r="AJH2" s="2040"/>
      <c r="AJI2" s="21">
        <f>AJB2+1</f>
        <v>128</v>
      </c>
      <c r="AJJ2" s="2040" t="str">
        <f>AGK2</f>
        <v>FACTURAS    CENTRAL  MARZO      2011</v>
      </c>
      <c r="AJK2" s="2040"/>
      <c r="AJL2" s="2040"/>
      <c r="AJM2" s="2040"/>
      <c r="AJN2" s="2040"/>
      <c r="AJO2" s="2040"/>
      <c r="AJP2" s="21">
        <f>AJI2+1</f>
        <v>129</v>
      </c>
      <c r="AJQ2" s="2040" t="str">
        <f>AGY2</f>
        <v>FACTURAS    CENTRAL  MARZO      2011</v>
      </c>
      <c r="AJR2" s="2040"/>
      <c r="AJS2" s="2040"/>
      <c r="AJT2" s="2040"/>
      <c r="AJU2" s="2040"/>
      <c r="AJV2" s="2040"/>
      <c r="AJW2" s="21">
        <f>AJP2+1</f>
        <v>130</v>
      </c>
      <c r="AJX2" s="2040" t="str">
        <f>AHF2</f>
        <v>FACTURAS    CENTRAL  MARZO      2011</v>
      </c>
      <c r="AJY2" s="2040"/>
      <c r="AJZ2" s="2040"/>
      <c r="AKA2" s="2040"/>
      <c r="AKB2" s="2040"/>
      <c r="AKC2" s="2040"/>
      <c r="AKD2" s="21">
        <f>AJW2+1</f>
        <v>131</v>
      </c>
      <c r="AKE2" s="2040" t="str">
        <f>AJJ2</f>
        <v>FACTURAS    CENTRAL  MARZO      2011</v>
      </c>
      <c r="AKF2" s="2040"/>
      <c r="AKG2" s="2040"/>
      <c r="AKH2" s="2040"/>
      <c r="AKI2" s="2040"/>
      <c r="AKJ2" s="2040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041" t="s">
        <v>547</v>
      </c>
      <c r="D3" s="2043"/>
      <c r="E3" s="2043"/>
      <c r="F3" s="2044"/>
      <c r="H3" s="2"/>
      <c r="I3" s="8" t="s">
        <v>18</v>
      </c>
      <c r="J3" s="2041" t="s">
        <v>537</v>
      </c>
      <c r="K3" s="2043"/>
      <c r="L3" s="2043"/>
      <c r="M3" s="2044"/>
      <c r="O3" s="2"/>
      <c r="P3" s="8" t="s">
        <v>18</v>
      </c>
      <c r="Q3" s="2041" t="s">
        <v>550</v>
      </c>
      <c r="R3" s="2043"/>
      <c r="S3" s="2043"/>
      <c r="T3" s="2044"/>
      <c r="V3" s="2"/>
      <c r="W3" s="8" t="s">
        <v>18</v>
      </c>
      <c r="X3" s="2041" t="s">
        <v>131</v>
      </c>
      <c r="Y3" s="2043"/>
      <c r="Z3" s="2043"/>
      <c r="AA3" s="2044"/>
      <c r="AC3" s="2"/>
      <c r="AD3" s="8" t="s">
        <v>18</v>
      </c>
      <c r="AE3" s="2041" t="s">
        <v>403</v>
      </c>
      <c r="AF3" s="2042"/>
      <c r="AG3" s="2043"/>
      <c r="AH3" s="2044"/>
      <c r="AJ3" s="2"/>
      <c r="AK3" s="8" t="s">
        <v>18</v>
      </c>
      <c r="AL3" s="2041" t="s">
        <v>327</v>
      </c>
      <c r="AM3" s="2042"/>
      <c r="AN3" s="2043"/>
      <c r="AO3" s="2044"/>
      <c r="AQ3" s="2"/>
      <c r="AR3" s="8" t="s">
        <v>18</v>
      </c>
      <c r="AS3" s="2041" t="s">
        <v>492</v>
      </c>
      <c r="AT3" s="2042"/>
      <c r="AU3" s="2043"/>
      <c r="AV3" s="2044"/>
      <c r="AX3" s="2"/>
      <c r="AY3" s="8" t="s">
        <v>18</v>
      </c>
      <c r="AZ3" s="2041" t="s">
        <v>586</v>
      </c>
      <c r="BA3" s="2042"/>
      <c r="BB3" s="2043"/>
      <c r="BC3" s="2044"/>
      <c r="BE3" s="2"/>
      <c r="BF3" s="8" t="s">
        <v>18</v>
      </c>
      <c r="BG3" s="2041" t="s">
        <v>331</v>
      </c>
      <c r="BH3" s="2042"/>
      <c r="BI3" s="2043"/>
      <c r="BJ3" s="2044"/>
      <c r="BL3" s="2"/>
      <c r="BM3" s="8" t="s">
        <v>18</v>
      </c>
      <c r="BN3" s="2041" t="s">
        <v>85</v>
      </c>
      <c r="BO3" s="2043"/>
      <c r="BP3" s="2043"/>
      <c r="BQ3" s="2044"/>
      <c r="BS3" s="2"/>
      <c r="BT3" s="8" t="s">
        <v>18</v>
      </c>
      <c r="BU3" s="2041" t="s">
        <v>310</v>
      </c>
      <c r="BV3" s="2043"/>
      <c r="BW3" s="2043"/>
      <c r="BX3" s="2044"/>
      <c r="BZ3" s="2"/>
      <c r="CA3" s="8" t="s">
        <v>18</v>
      </c>
      <c r="CB3" s="2041" t="s">
        <v>416</v>
      </c>
      <c r="CC3" s="2043"/>
      <c r="CD3" s="2043"/>
      <c r="CE3" s="2044"/>
      <c r="CG3" s="2"/>
      <c r="CH3" s="8" t="s">
        <v>18</v>
      </c>
      <c r="CI3" s="2041" t="s">
        <v>541</v>
      </c>
      <c r="CJ3" s="2043"/>
      <c r="CK3" s="2043"/>
      <c r="CL3" s="2044"/>
      <c r="CN3" s="2"/>
      <c r="CO3" s="8" t="s">
        <v>18</v>
      </c>
      <c r="CP3" s="2041" t="s">
        <v>244</v>
      </c>
      <c r="CQ3" s="2043"/>
      <c r="CR3" s="2043"/>
      <c r="CS3" s="2044"/>
      <c r="CU3" s="2"/>
      <c r="CV3" s="8" t="s">
        <v>18</v>
      </c>
      <c r="CW3" s="2041" t="s">
        <v>539</v>
      </c>
      <c r="CX3" s="2043"/>
      <c r="CY3" s="2043"/>
      <c r="CZ3" s="2044"/>
      <c r="DB3" s="2"/>
      <c r="DC3" s="8" t="s">
        <v>18</v>
      </c>
      <c r="DD3" s="2041" t="s">
        <v>589</v>
      </c>
      <c r="DE3" s="2043"/>
      <c r="DF3" s="2043"/>
      <c r="DG3" s="2044"/>
      <c r="DI3" s="2"/>
      <c r="DJ3" s="8" t="s">
        <v>18</v>
      </c>
      <c r="DK3" s="2041" t="s">
        <v>575</v>
      </c>
      <c r="DL3" s="2043"/>
      <c r="DM3" s="2043"/>
      <c r="DN3" s="2044"/>
      <c r="DP3" s="2"/>
      <c r="DQ3" s="8" t="s">
        <v>18</v>
      </c>
      <c r="DR3" s="2041" t="s">
        <v>446</v>
      </c>
      <c r="DS3" s="2043"/>
      <c r="DT3" s="2043"/>
      <c r="DU3" s="2044"/>
      <c r="DW3" s="2"/>
      <c r="DX3" s="8" t="s">
        <v>18</v>
      </c>
      <c r="DY3" s="2041" t="s">
        <v>221</v>
      </c>
      <c r="DZ3" s="2043"/>
      <c r="EA3" s="2043"/>
      <c r="EB3" s="2044"/>
      <c r="ED3" s="2"/>
      <c r="EE3" s="8" t="s">
        <v>18</v>
      </c>
      <c r="EF3" s="2045" t="s">
        <v>215</v>
      </c>
      <c r="EG3" s="2047"/>
      <c r="EH3" s="2047"/>
      <c r="EI3" s="2048"/>
      <c r="EK3" s="2"/>
      <c r="EL3" s="8" t="s">
        <v>18</v>
      </c>
      <c r="EM3" s="2041" t="s">
        <v>557</v>
      </c>
      <c r="EN3" s="2043"/>
      <c r="EO3" s="2043"/>
      <c r="EP3" s="2044"/>
      <c r="ER3" s="2"/>
      <c r="ES3" s="8" t="s">
        <v>18</v>
      </c>
      <c r="ET3" s="2045" t="s">
        <v>576</v>
      </c>
      <c r="EU3" s="2047"/>
      <c r="EV3" s="2047"/>
      <c r="EW3" s="2048"/>
      <c r="EY3" s="2"/>
      <c r="EZ3" s="8" t="s">
        <v>18</v>
      </c>
      <c r="FA3" s="2041" t="s">
        <v>551</v>
      </c>
      <c r="FB3" s="2043"/>
      <c r="FC3" s="2043"/>
      <c r="FD3" s="2044"/>
      <c r="FF3" s="2"/>
      <c r="FG3" s="8" t="s">
        <v>18</v>
      </c>
      <c r="FH3" s="2045" t="s">
        <v>92</v>
      </c>
      <c r="FI3" s="2047"/>
      <c r="FJ3" s="2047"/>
      <c r="FK3" s="2048"/>
      <c r="FM3" s="2"/>
      <c r="FN3" s="364" t="s">
        <v>18</v>
      </c>
      <c r="FO3" s="2041" t="s">
        <v>571</v>
      </c>
      <c r="FP3" s="2043"/>
      <c r="FQ3" s="2043"/>
      <c r="FR3" s="2044"/>
      <c r="FT3" s="2"/>
      <c r="FU3" s="8" t="s">
        <v>18</v>
      </c>
      <c r="FV3" s="2045" t="s">
        <v>91</v>
      </c>
      <c r="FW3" s="2047"/>
      <c r="FX3" s="2047"/>
      <c r="FY3" s="2048"/>
      <c r="GA3" s="2"/>
      <c r="GB3" s="8" t="s">
        <v>18</v>
      </c>
      <c r="GC3" s="2045" t="s">
        <v>519</v>
      </c>
      <c r="GD3" s="2047"/>
      <c r="GE3" s="2047"/>
      <c r="GF3" s="2048"/>
      <c r="GH3" s="2"/>
      <c r="GI3" s="8" t="s">
        <v>18</v>
      </c>
      <c r="GJ3" s="2041" t="s">
        <v>590</v>
      </c>
      <c r="GK3" s="2043"/>
      <c r="GL3" s="2043"/>
      <c r="GM3" s="2044"/>
      <c r="GO3" s="2"/>
      <c r="GP3" s="8" t="s">
        <v>18</v>
      </c>
      <c r="GQ3" s="2045" t="s">
        <v>234</v>
      </c>
      <c r="GR3" s="2047"/>
      <c r="GS3" s="2047"/>
      <c r="GT3" s="2048"/>
      <c r="GV3" s="2"/>
      <c r="GW3" s="8" t="s">
        <v>18</v>
      </c>
      <c r="GX3" s="2041" t="s">
        <v>533</v>
      </c>
      <c r="GY3" s="2043"/>
      <c r="GZ3" s="2043"/>
      <c r="HA3" s="2044"/>
      <c r="HC3" s="2"/>
      <c r="HD3" s="369" t="s">
        <v>18</v>
      </c>
      <c r="HE3" s="2041" t="s">
        <v>138</v>
      </c>
      <c r="HF3" s="2043"/>
      <c r="HG3" s="2043"/>
      <c r="HH3" s="2044"/>
      <c r="HJ3" s="2"/>
      <c r="HK3" s="8" t="s">
        <v>18</v>
      </c>
      <c r="HL3" s="2045" t="s">
        <v>565</v>
      </c>
      <c r="HM3" s="2047"/>
      <c r="HN3" s="2047"/>
      <c r="HO3" s="2048"/>
      <c r="HQ3" s="2"/>
      <c r="HR3" s="8" t="s">
        <v>18</v>
      </c>
      <c r="HS3" s="2041" t="s">
        <v>543</v>
      </c>
      <c r="HT3" s="2043"/>
      <c r="HU3" s="2043"/>
      <c r="HV3" s="2044"/>
      <c r="HX3" s="2"/>
      <c r="HY3" s="8" t="s">
        <v>18</v>
      </c>
      <c r="HZ3" s="2041" t="s">
        <v>376</v>
      </c>
      <c r="IA3" s="2043"/>
      <c r="IB3" s="2043"/>
      <c r="IC3" s="2044"/>
      <c r="IE3" s="2"/>
      <c r="IF3" s="8" t="s">
        <v>18</v>
      </c>
      <c r="IG3" s="2045" t="s">
        <v>573</v>
      </c>
      <c r="IH3" s="2047"/>
      <c r="II3" s="2047"/>
      <c r="IJ3" s="2048"/>
      <c r="IL3" s="2"/>
      <c r="IM3" s="8" t="s">
        <v>18</v>
      </c>
      <c r="IN3" s="2041" t="s">
        <v>76</v>
      </c>
      <c r="IO3" s="2043"/>
      <c r="IP3" s="2043"/>
      <c r="IQ3" s="2044"/>
      <c r="IS3" s="2"/>
      <c r="IT3" s="8" t="s">
        <v>18</v>
      </c>
      <c r="IU3" s="2045" t="s">
        <v>554</v>
      </c>
      <c r="IV3" s="2047"/>
      <c r="IW3" s="2047"/>
      <c r="IX3" s="2048"/>
      <c r="IZ3" s="2"/>
      <c r="JA3" s="8" t="s">
        <v>18</v>
      </c>
      <c r="JB3" s="2045" t="s">
        <v>334</v>
      </c>
      <c r="JC3" s="2047"/>
      <c r="JD3" s="2047"/>
      <c r="JE3" s="2048"/>
      <c r="JG3" s="2"/>
      <c r="JH3" s="8" t="s">
        <v>18</v>
      </c>
      <c r="JI3" s="2041" t="s">
        <v>588</v>
      </c>
      <c r="JJ3" s="2043"/>
      <c r="JK3" s="2043"/>
      <c r="JL3" s="2044"/>
      <c r="JN3" s="2"/>
      <c r="JO3" s="8" t="s">
        <v>18</v>
      </c>
      <c r="JP3" s="2045" t="s">
        <v>555</v>
      </c>
      <c r="JQ3" s="2047"/>
      <c r="JR3" s="2047"/>
      <c r="JS3" s="2048"/>
      <c r="JU3" s="2"/>
      <c r="JV3" s="8" t="s">
        <v>18</v>
      </c>
      <c r="JW3" s="2041" t="s">
        <v>561</v>
      </c>
      <c r="JX3" s="2043"/>
      <c r="JY3" s="2043"/>
      <c r="JZ3" s="2044"/>
      <c r="KB3" s="2"/>
      <c r="KC3" s="8" t="s">
        <v>18</v>
      </c>
      <c r="KD3" s="2045" t="s">
        <v>570</v>
      </c>
      <c r="KE3" s="2047"/>
      <c r="KF3" s="2047"/>
      <c r="KG3" s="2048"/>
      <c r="KI3" s="2"/>
      <c r="KJ3" s="8" t="s">
        <v>18</v>
      </c>
      <c r="KK3" s="2041" t="s">
        <v>578</v>
      </c>
      <c r="KL3" s="2043"/>
      <c r="KM3" s="2043"/>
      <c r="KN3" s="2044"/>
      <c r="KP3" s="2"/>
      <c r="KQ3" s="8" t="s">
        <v>18</v>
      </c>
      <c r="KR3" s="2041" t="s">
        <v>225</v>
      </c>
      <c r="KS3" s="2043"/>
      <c r="KT3" s="2043"/>
      <c r="KU3" s="2044"/>
      <c r="KW3" s="2"/>
      <c r="KX3" s="8" t="s">
        <v>18</v>
      </c>
      <c r="KY3" s="2041" t="s">
        <v>556</v>
      </c>
      <c r="KZ3" s="2043"/>
      <c r="LA3" s="2043"/>
      <c r="LB3" s="2044"/>
      <c r="LD3" s="2"/>
      <c r="LE3" s="8" t="s">
        <v>18</v>
      </c>
      <c r="LF3" s="2041" t="s">
        <v>568</v>
      </c>
      <c r="LG3" s="2043"/>
      <c r="LH3" s="2043"/>
      <c r="LI3" s="2044"/>
      <c r="LK3" s="2"/>
      <c r="LL3" s="8" t="s">
        <v>18</v>
      </c>
      <c r="LM3" s="2041" t="s">
        <v>535</v>
      </c>
      <c r="LN3" s="2043"/>
      <c r="LO3" s="2043"/>
      <c r="LP3" s="2044"/>
      <c r="LR3" s="2"/>
      <c r="LS3" s="8" t="s">
        <v>18</v>
      </c>
      <c r="LT3" s="2041" t="s">
        <v>510</v>
      </c>
      <c r="LU3" s="2043"/>
      <c r="LV3" s="2043"/>
      <c r="LW3" s="2044"/>
      <c r="LY3" s="2"/>
      <c r="LZ3" s="8" t="s">
        <v>18</v>
      </c>
      <c r="MA3" s="2041" t="s">
        <v>116</v>
      </c>
      <c r="MB3" s="2043"/>
      <c r="MC3" s="2043"/>
      <c r="MD3" s="2044"/>
      <c r="MF3" s="2"/>
      <c r="MG3" s="8" t="s">
        <v>18</v>
      </c>
      <c r="MH3" s="2041" t="s">
        <v>536</v>
      </c>
      <c r="MI3" s="2043"/>
      <c r="MJ3" s="2043"/>
      <c r="MK3" s="2044"/>
      <c r="MM3" s="2"/>
      <c r="MN3" s="8" t="s">
        <v>18</v>
      </c>
      <c r="MO3" s="2041" t="s">
        <v>545</v>
      </c>
      <c r="MP3" s="2043"/>
      <c r="MQ3" s="2043"/>
      <c r="MR3" s="2044"/>
      <c r="MT3" s="2"/>
      <c r="MU3" s="362" t="s">
        <v>18</v>
      </c>
      <c r="MV3" s="2041" t="s">
        <v>353</v>
      </c>
      <c r="MW3" s="2043"/>
      <c r="MX3" s="2043"/>
      <c r="MY3" s="2044"/>
      <c r="NA3" s="2"/>
      <c r="NB3" s="8" t="s">
        <v>18</v>
      </c>
      <c r="NC3" s="2041" t="s">
        <v>542</v>
      </c>
      <c r="ND3" s="2043"/>
      <c r="NE3" s="2043"/>
      <c r="NF3" s="2044"/>
      <c r="NH3" s="2"/>
      <c r="NI3" s="8" t="s">
        <v>18</v>
      </c>
      <c r="NJ3" s="2049" t="s">
        <v>161</v>
      </c>
      <c r="NK3" s="2042"/>
      <c r="NL3" s="2042"/>
      <c r="NM3" s="2050"/>
      <c r="NO3" s="2"/>
      <c r="NP3" s="361" t="s">
        <v>18</v>
      </c>
      <c r="NQ3" s="2049" t="s">
        <v>558</v>
      </c>
      <c r="NR3" s="2042"/>
      <c r="NS3" s="2042"/>
      <c r="NT3" s="2050"/>
      <c r="NV3" s="2"/>
      <c r="NW3" s="8" t="s">
        <v>18</v>
      </c>
      <c r="NX3" s="2045" t="s">
        <v>134</v>
      </c>
      <c r="NY3" s="2046"/>
      <c r="NZ3" s="2047"/>
      <c r="OA3" s="2048"/>
      <c r="OC3" s="2"/>
      <c r="OD3" s="8" t="s">
        <v>18</v>
      </c>
      <c r="OE3" s="2045" t="s">
        <v>75</v>
      </c>
      <c r="OF3" s="2047"/>
      <c r="OG3" s="2047"/>
      <c r="OH3" s="2048"/>
      <c r="OJ3" s="2"/>
      <c r="OK3" s="8" t="s">
        <v>18</v>
      </c>
      <c r="OL3" s="2045" t="s">
        <v>553</v>
      </c>
      <c r="OM3" s="2047"/>
      <c r="ON3" s="2047"/>
      <c r="OO3" s="2048"/>
      <c r="OQ3" s="2"/>
      <c r="OR3" s="8" t="s">
        <v>18</v>
      </c>
      <c r="OS3" s="2041" t="s">
        <v>362</v>
      </c>
      <c r="OT3" s="2043"/>
      <c r="OU3" s="2043"/>
      <c r="OV3" s="2044"/>
      <c r="OX3" s="2"/>
      <c r="OY3" s="8" t="s">
        <v>18</v>
      </c>
      <c r="OZ3" s="2045" t="s">
        <v>469</v>
      </c>
      <c r="PA3" s="2047"/>
      <c r="PB3" s="2047"/>
      <c r="PC3" s="2048"/>
      <c r="PE3" s="2"/>
      <c r="PF3" s="8" t="s">
        <v>18</v>
      </c>
      <c r="PG3" s="2041" t="s">
        <v>187</v>
      </c>
      <c r="PH3" s="2043"/>
      <c r="PI3" s="2043"/>
      <c r="PJ3" s="2044"/>
      <c r="PL3" s="2"/>
      <c r="PM3" s="8" t="s">
        <v>18</v>
      </c>
      <c r="PN3" s="2045" t="s">
        <v>224</v>
      </c>
      <c r="PO3" s="2047"/>
      <c r="PP3" s="2047"/>
      <c r="PQ3" s="2048"/>
      <c r="PS3" s="2"/>
      <c r="PT3" s="8" t="s">
        <v>18</v>
      </c>
      <c r="PU3" s="2045" t="s">
        <v>494</v>
      </c>
      <c r="PV3" s="2047"/>
      <c r="PW3" s="2047"/>
      <c r="PX3" s="2048"/>
      <c r="PZ3" s="2"/>
      <c r="QA3" s="8" t="s">
        <v>18</v>
      </c>
      <c r="QB3" s="2045" t="s">
        <v>330</v>
      </c>
      <c r="QC3" s="2047"/>
      <c r="QD3" s="2047"/>
      <c r="QE3" s="2048"/>
      <c r="QG3" s="2"/>
      <c r="QH3" s="8" t="s">
        <v>18</v>
      </c>
      <c r="QI3" s="2045" t="s">
        <v>183</v>
      </c>
      <c r="QJ3" s="2047"/>
      <c r="QK3" s="2047"/>
      <c r="QL3" s="2048"/>
      <c r="QN3" s="2"/>
      <c r="QO3" s="8" t="s">
        <v>18</v>
      </c>
      <c r="QP3" s="2045" t="s">
        <v>564</v>
      </c>
      <c r="QQ3" s="2047"/>
      <c r="QR3" s="2047"/>
      <c r="QS3" s="2048"/>
      <c r="QU3" s="2"/>
      <c r="QV3" s="8" t="s">
        <v>18</v>
      </c>
      <c r="QW3" s="2045"/>
      <c r="QX3" s="2047"/>
      <c r="QY3" s="2047"/>
      <c r="QZ3" s="2048"/>
      <c r="RB3" s="2"/>
      <c r="RC3" s="8" t="s">
        <v>18</v>
      </c>
      <c r="RD3" s="2045" t="s">
        <v>460</v>
      </c>
      <c r="RE3" s="2047"/>
      <c r="RF3" s="2047"/>
      <c r="RG3" s="2048"/>
      <c r="RI3" s="2"/>
      <c r="RJ3" s="8" t="s">
        <v>18</v>
      </c>
      <c r="RK3" s="2059" t="s">
        <v>527</v>
      </c>
      <c r="RL3" s="2060"/>
      <c r="RM3" s="2060"/>
      <c r="RN3" s="2061"/>
      <c r="RP3" s="2"/>
      <c r="RQ3" s="8" t="s">
        <v>18</v>
      </c>
      <c r="RR3" s="2045" t="s">
        <v>587</v>
      </c>
      <c r="RS3" s="2047"/>
      <c r="RT3" s="2047"/>
      <c r="RU3" s="2048"/>
      <c r="RW3" s="2"/>
      <c r="RX3" s="8" t="s">
        <v>18</v>
      </c>
      <c r="RY3" s="2045" t="s">
        <v>348</v>
      </c>
      <c r="RZ3" s="2047"/>
      <c r="SA3" s="2047"/>
      <c r="SB3" s="2048"/>
      <c r="SD3" s="2"/>
      <c r="SE3" s="8" t="s">
        <v>18</v>
      </c>
      <c r="SF3" s="2056" t="s">
        <v>344</v>
      </c>
      <c r="SG3" s="2057"/>
      <c r="SH3" s="2057"/>
      <c r="SI3" s="2058"/>
      <c r="SK3" s="2"/>
      <c r="SL3" s="8" t="s">
        <v>18</v>
      </c>
      <c r="SM3" s="2045" t="s">
        <v>424</v>
      </c>
      <c r="SN3" s="2047"/>
      <c r="SO3" s="2047"/>
      <c r="SP3" s="2048"/>
      <c r="SR3" s="2"/>
      <c r="SS3" s="8" t="s">
        <v>18</v>
      </c>
      <c r="ST3" s="2041" t="s">
        <v>249</v>
      </c>
      <c r="SU3" s="2043"/>
      <c r="SV3" s="2043"/>
      <c r="SW3" s="2044"/>
      <c r="SY3" s="2"/>
      <c r="SZ3" s="8" t="s">
        <v>18</v>
      </c>
      <c r="TA3" s="2041" t="s">
        <v>326</v>
      </c>
      <c r="TB3" s="2043"/>
      <c r="TC3" s="2043"/>
      <c r="TD3" s="2044"/>
      <c r="TF3" s="2"/>
      <c r="TG3" s="8" t="s">
        <v>18</v>
      </c>
      <c r="TH3" s="2045" t="s">
        <v>104</v>
      </c>
      <c r="TI3" s="2047"/>
      <c r="TJ3" s="2047"/>
      <c r="TK3" s="2048"/>
      <c r="TM3" s="2"/>
      <c r="TN3" s="8" t="s">
        <v>18</v>
      </c>
      <c r="TO3" s="2045" t="s">
        <v>569</v>
      </c>
      <c r="TP3" s="2047"/>
      <c r="TQ3" s="2047"/>
      <c r="TR3" s="2048"/>
      <c r="TT3" s="2"/>
      <c r="TU3" s="8" t="s">
        <v>18</v>
      </c>
      <c r="TV3" s="2045" t="s">
        <v>74</v>
      </c>
      <c r="TW3" s="2047"/>
      <c r="TX3" s="2047"/>
      <c r="TY3" s="2048"/>
      <c r="UA3" s="2"/>
      <c r="UB3" s="8" t="s">
        <v>18</v>
      </c>
      <c r="UC3" s="2041" t="s">
        <v>529</v>
      </c>
      <c r="UD3" s="2043"/>
      <c r="UE3" s="2043"/>
      <c r="UF3" s="2044"/>
      <c r="UH3" s="2"/>
      <c r="UI3" s="8" t="s">
        <v>18</v>
      </c>
      <c r="UJ3" s="2045" t="s">
        <v>117</v>
      </c>
      <c r="UK3" s="2047"/>
      <c r="UL3" s="2047"/>
      <c r="UM3" s="2048"/>
      <c r="UO3" s="2"/>
      <c r="UP3" s="8" t="s">
        <v>18</v>
      </c>
      <c r="UQ3" s="2045" t="s">
        <v>531</v>
      </c>
      <c r="UR3" s="2047"/>
      <c r="US3" s="2047"/>
      <c r="UT3" s="2048"/>
      <c r="UW3" s="8" t="s">
        <v>18</v>
      </c>
      <c r="UX3" s="2041" t="s">
        <v>94</v>
      </c>
      <c r="UY3" s="2043"/>
      <c r="UZ3" s="2043"/>
      <c r="VA3" s="2044"/>
      <c r="VC3" s="2"/>
      <c r="VD3" s="8" t="s">
        <v>18</v>
      </c>
      <c r="VE3" s="2041" t="s">
        <v>577</v>
      </c>
      <c r="VF3" s="2043"/>
      <c r="VG3" s="2043"/>
      <c r="VH3" s="2044"/>
      <c r="VJ3" s="2"/>
      <c r="VK3" s="8" t="s">
        <v>18</v>
      </c>
      <c r="VL3" s="2045" t="s">
        <v>461</v>
      </c>
      <c r="VM3" s="2047"/>
      <c r="VN3" s="2047"/>
      <c r="VO3" s="2048"/>
      <c r="VQ3" s="2"/>
      <c r="VR3" s="8" t="s">
        <v>18</v>
      </c>
      <c r="VS3" s="2041" t="s">
        <v>560</v>
      </c>
      <c r="VT3" s="2043"/>
      <c r="VU3" s="2043"/>
      <c r="VV3" s="2044"/>
      <c r="VX3" s="2"/>
      <c r="VY3" s="8" t="s">
        <v>18</v>
      </c>
      <c r="VZ3" s="2045" t="s">
        <v>84</v>
      </c>
      <c r="WA3" s="2047"/>
      <c r="WB3" s="2047"/>
      <c r="WC3" s="2048"/>
      <c r="WE3" s="2"/>
      <c r="WF3" s="8" t="s">
        <v>18</v>
      </c>
      <c r="WG3" s="2041" t="s">
        <v>253</v>
      </c>
      <c r="WH3" s="2043"/>
      <c r="WI3" s="2043"/>
      <c r="WJ3" s="2044"/>
      <c r="WL3" s="2"/>
      <c r="WM3" s="8" t="s">
        <v>18</v>
      </c>
      <c r="WN3" s="2045" t="s">
        <v>384</v>
      </c>
      <c r="WO3" s="2047"/>
      <c r="WP3" s="2047"/>
      <c r="WQ3" s="2048"/>
      <c r="WS3" s="2"/>
      <c r="WT3" s="8" t="s">
        <v>18</v>
      </c>
      <c r="WU3" s="2045" t="s">
        <v>133</v>
      </c>
      <c r="WV3" s="2047"/>
      <c r="WW3" s="2047"/>
      <c r="WX3" s="2048"/>
      <c r="WZ3" s="2"/>
      <c r="XA3" s="8" t="s">
        <v>18</v>
      </c>
      <c r="XB3" s="2041" t="s">
        <v>534</v>
      </c>
      <c r="XC3" s="2043"/>
      <c r="XD3" s="2043"/>
      <c r="XE3" s="2044"/>
      <c r="XG3" s="2"/>
      <c r="XH3" s="8" t="s">
        <v>18</v>
      </c>
      <c r="XI3" s="2041" t="s">
        <v>552</v>
      </c>
      <c r="XJ3" s="2043"/>
      <c r="XK3" s="2043"/>
      <c r="XL3" s="2044"/>
      <c r="XN3" s="2"/>
      <c r="XO3" s="8" t="s">
        <v>18</v>
      </c>
      <c r="XP3" s="2041" t="s">
        <v>579</v>
      </c>
      <c r="XQ3" s="2043"/>
      <c r="XR3" s="2043"/>
      <c r="XS3" s="2044"/>
      <c r="XU3" s="2"/>
      <c r="XV3" s="8" t="s">
        <v>18</v>
      </c>
      <c r="XW3" s="2041" t="s">
        <v>435</v>
      </c>
      <c r="XX3" s="2043"/>
      <c r="XY3" s="2043"/>
      <c r="XZ3" s="2044"/>
      <c r="YB3" s="2"/>
      <c r="YC3" s="8" t="s">
        <v>18</v>
      </c>
      <c r="YD3" s="2041" t="s">
        <v>336</v>
      </c>
      <c r="YE3" s="2043"/>
      <c r="YF3" s="2043"/>
      <c r="YG3" s="2044"/>
      <c r="YI3" s="2"/>
      <c r="YJ3" s="8" t="s">
        <v>18</v>
      </c>
      <c r="YK3" s="2041" t="s">
        <v>544</v>
      </c>
      <c r="YL3" s="2043"/>
      <c r="YM3" s="2043"/>
      <c r="YN3" s="2044"/>
      <c r="YP3" s="2"/>
      <c r="YQ3" s="8" t="s">
        <v>18</v>
      </c>
      <c r="YR3" s="2041" t="s">
        <v>358</v>
      </c>
      <c r="YS3" s="2043"/>
      <c r="YT3" s="2043"/>
      <c r="YU3" s="2044"/>
      <c r="YW3" s="2"/>
      <c r="YX3" s="8" t="s">
        <v>18</v>
      </c>
      <c r="YY3" s="2045" t="s">
        <v>371</v>
      </c>
      <c r="YZ3" s="2047"/>
      <c r="ZA3" s="2047"/>
      <c r="ZB3" s="2048"/>
      <c r="ZD3" s="2"/>
      <c r="ZE3" s="8" t="s">
        <v>18</v>
      </c>
      <c r="ZF3" s="2041" t="s">
        <v>296</v>
      </c>
      <c r="ZG3" s="2043"/>
      <c r="ZH3" s="2043"/>
      <c r="ZI3" s="2044"/>
      <c r="ZK3" s="2"/>
      <c r="ZL3" s="8" t="s">
        <v>18</v>
      </c>
      <c r="ZM3" s="2045" t="s">
        <v>108</v>
      </c>
      <c r="ZN3" s="2047"/>
      <c r="ZO3" s="2047"/>
      <c r="ZP3" s="2048"/>
      <c r="ZR3" s="2"/>
      <c r="ZS3" s="8" t="s">
        <v>18</v>
      </c>
      <c r="ZT3" s="2041" t="s">
        <v>548</v>
      </c>
      <c r="ZU3" s="2043"/>
      <c r="ZV3" s="2043"/>
      <c r="ZW3" s="2044"/>
      <c r="ZY3" s="2"/>
      <c r="ZZ3" s="367" t="s">
        <v>18</v>
      </c>
      <c r="AAA3" s="2041" t="s">
        <v>581</v>
      </c>
      <c r="AAB3" s="2043"/>
      <c r="AAC3" s="2043"/>
      <c r="AAD3" s="2044"/>
      <c r="AAF3" s="2"/>
      <c r="AAG3" s="8" t="s">
        <v>18</v>
      </c>
      <c r="AAH3" s="2041" t="s">
        <v>567</v>
      </c>
      <c r="AAI3" s="2043"/>
      <c r="AAJ3" s="2043"/>
      <c r="AAK3" s="2044"/>
      <c r="AAM3" s="2"/>
      <c r="AAN3" s="8" t="s">
        <v>18</v>
      </c>
      <c r="AAO3" s="2045" t="s">
        <v>528</v>
      </c>
      <c r="AAP3" s="2047"/>
      <c r="AAQ3" s="2047"/>
      <c r="AAR3" s="2048"/>
      <c r="AAT3" s="2"/>
      <c r="AAU3" s="352" t="s">
        <v>18</v>
      </c>
      <c r="AAV3" s="2045" t="s">
        <v>88</v>
      </c>
      <c r="AAW3" s="2047"/>
      <c r="AAX3" s="2047"/>
      <c r="AAY3" s="2048"/>
      <c r="ABA3" s="2"/>
      <c r="ABB3" s="367" t="s">
        <v>18</v>
      </c>
      <c r="ABC3" s="2045" t="s">
        <v>580</v>
      </c>
      <c r="ABD3" s="2047"/>
      <c r="ABE3" s="2047"/>
      <c r="ABF3" s="2048"/>
      <c r="ABH3" s="2"/>
      <c r="ABI3" s="8" t="s">
        <v>18</v>
      </c>
      <c r="ABJ3" s="2041" t="s">
        <v>549</v>
      </c>
      <c r="ABK3" s="2043"/>
      <c r="ABL3" s="2043"/>
      <c r="ABM3" s="2044"/>
      <c r="ABO3" s="2"/>
      <c r="ABP3" s="352" t="s">
        <v>18</v>
      </c>
      <c r="ABQ3" s="2041" t="s">
        <v>163</v>
      </c>
      <c r="ABR3" s="2043"/>
      <c r="ABS3" s="2043"/>
      <c r="ABT3" s="2044"/>
      <c r="ABV3" s="2"/>
      <c r="ABW3" s="8" t="s">
        <v>18</v>
      </c>
      <c r="ABX3" s="2041" t="s">
        <v>546</v>
      </c>
      <c r="ABY3" s="2043"/>
      <c r="ABZ3" s="2043"/>
      <c r="ACA3" s="2044"/>
      <c r="ACC3" s="2"/>
      <c r="ACD3" s="8" t="s">
        <v>18</v>
      </c>
      <c r="ACE3" s="2041" t="s">
        <v>563</v>
      </c>
      <c r="ACF3" s="2043"/>
      <c r="ACG3" s="2043"/>
      <c r="ACH3" s="2044"/>
      <c r="ACJ3" s="2"/>
      <c r="ACK3" s="365" t="s">
        <v>18</v>
      </c>
      <c r="ACL3" s="2041" t="s">
        <v>379</v>
      </c>
      <c r="ACM3" s="2043"/>
      <c r="ACN3" s="2043"/>
      <c r="ACO3" s="2044"/>
      <c r="ACQ3" s="2"/>
      <c r="ACR3" s="362" t="s">
        <v>18</v>
      </c>
      <c r="ACS3" s="2041" t="s">
        <v>540</v>
      </c>
      <c r="ACT3" s="2043"/>
      <c r="ACU3" s="2043"/>
      <c r="ACV3" s="2044"/>
      <c r="ACX3" s="2"/>
      <c r="ACY3" s="367" t="s">
        <v>18</v>
      </c>
      <c r="ACZ3" s="2041" t="s">
        <v>227</v>
      </c>
      <c r="ADA3" s="2043"/>
      <c r="ADB3" s="2043"/>
      <c r="ADC3" s="2044"/>
      <c r="ADE3" s="2"/>
      <c r="ADF3" s="8" t="s">
        <v>18</v>
      </c>
      <c r="ADG3" s="2041" t="s">
        <v>562</v>
      </c>
      <c r="ADH3" s="2043"/>
      <c r="ADI3" s="2043"/>
      <c r="ADJ3" s="2044"/>
      <c r="ADL3" s="2"/>
      <c r="ADM3" s="8" t="s">
        <v>18</v>
      </c>
      <c r="ADN3" s="2041" t="s">
        <v>559</v>
      </c>
      <c r="ADO3" s="2043"/>
      <c r="ADP3" s="2043"/>
      <c r="ADQ3" s="2044"/>
      <c r="ADS3" s="2"/>
      <c r="ADT3" s="8" t="s">
        <v>18</v>
      </c>
      <c r="ADU3" s="2041" t="s">
        <v>530</v>
      </c>
      <c r="ADV3" s="2043"/>
      <c r="ADW3" s="2043"/>
      <c r="ADX3" s="2044"/>
      <c r="ADZ3" s="2"/>
      <c r="AEA3" s="8" t="s">
        <v>18</v>
      </c>
      <c r="AEB3" s="2045" t="s">
        <v>159</v>
      </c>
      <c r="AEC3" s="2047"/>
      <c r="AED3" s="2047"/>
      <c r="AEE3" s="2048"/>
      <c r="AEG3" s="2"/>
      <c r="AEH3" s="8" t="s">
        <v>18</v>
      </c>
      <c r="AEI3" s="2045" t="s">
        <v>502</v>
      </c>
      <c r="AEJ3" s="2047"/>
      <c r="AEK3" s="2047"/>
      <c r="AEL3" s="2048"/>
      <c r="AEN3" s="2"/>
      <c r="AEO3" s="8" t="s">
        <v>18</v>
      </c>
      <c r="AEP3" s="2041" t="s">
        <v>365</v>
      </c>
      <c r="AEQ3" s="2043"/>
      <c r="AER3" s="2043"/>
      <c r="AES3" s="2044"/>
      <c r="AEU3" s="2"/>
      <c r="AEV3" s="8" t="s">
        <v>18</v>
      </c>
      <c r="AEW3" s="2045" t="s">
        <v>86</v>
      </c>
      <c r="AEX3" s="2047"/>
      <c r="AEY3" s="2047"/>
      <c r="AEZ3" s="2048"/>
      <c r="AFB3" s="2"/>
      <c r="AFC3" s="8" t="s">
        <v>18</v>
      </c>
      <c r="AFD3" s="2041" t="s">
        <v>380</v>
      </c>
      <c r="AFE3" s="2043"/>
      <c r="AFF3" s="2043"/>
      <c r="AFG3" s="2044"/>
      <c r="AFI3" s="2"/>
      <c r="AFJ3" s="8" t="s">
        <v>18</v>
      </c>
      <c r="AFK3" s="2041" t="s">
        <v>158</v>
      </c>
      <c r="AFL3" s="2043"/>
      <c r="AFM3" s="2043"/>
      <c r="AFN3" s="2044"/>
      <c r="AFP3" s="2"/>
      <c r="AFQ3" s="8" t="s">
        <v>18</v>
      </c>
      <c r="AFR3" s="2045" t="s">
        <v>572</v>
      </c>
      <c r="AFS3" s="2047"/>
      <c r="AFT3" s="2047"/>
      <c r="AFU3" s="2048"/>
      <c r="AFW3" s="2"/>
      <c r="AFX3" s="8" t="s">
        <v>18</v>
      </c>
      <c r="AFY3" s="2045" t="s">
        <v>585</v>
      </c>
      <c r="AFZ3" s="2047"/>
      <c r="AGA3" s="2047"/>
      <c r="AGB3" s="2048"/>
      <c r="AGD3" s="2"/>
      <c r="AGE3" s="8" t="s">
        <v>18</v>
      </c>
      <c r="AGF3" s="2045" t="s">
        <v>507</v>
      </c>
      <c r="AGG3" s="2046"/>
      <c r="AGH3" s="2047"/>
      <c r="AGI3" s="2048"/>
      <c r="AGK3" s="2"/>
      <c r="AGL3" s="8" t="s">
        <v>18</v>
      </c>
      <c r="AGM3" s="2045" t="s">
        <v>495</v>
      </c>
      <c r="AGN3" s="2047"/>
      <c r="AGO3" s="2047"/>
      <c r="AGP3" s="2048"/>
      <c r="AGR3" s="2"/>
      <c r="AGS3" s="8" t="s">
        <v>18</v>
      </c>
      <c r="AGT3" s="2041" t="s">
        <v>366</v>
      </c>
      <c r="AGU3" s="2043"/>
      <c r="AGV3" s="2043"/>
      <c r="AGW3" s="2044"/>
      <c r="AGY3" s="2"/>
      <c r="AGZ3" s="8" t="s">
        <v>18</v>
      </c>
      <c r="AHA3" s="2041" t="s">
        <v>218</v>
      </c>
      <c r="AHB3" s="2043"/>
      <c r="AHC3" s="2043"/>
      <c r="AHD3" s="2044"/>
      <c r="AHF3" s="2"/>
      <c r="AHG3" s="8" t="s">
        <v>18</v>
      </c>
      <c r="AHH3" s="2041" t="s">
        <v>584</v>
      </c>
      <c r="AHI3" s="2043"/>
      <c r="AHJ3" s="2043"/>
      <c r="AHK3" s="2044"/>
      <c r="AHM3" s="2"/>
      <c r="AHN3" s="8" t="s">
        <v>18</v>
      </c>
      <c r="AHO3" s="2041" t="s">
        <v>378</v>
      </c>
      <c r="AHP3" s="2043"/>
      <c r="AHQ3" s="2043"/>
      <c r="AHR3" s="2044"/>
      <c r="AHT3" s="2"/>
      <c r="AHU3" s="8" t="s">
        <v>18</v>
      </c>
      <c r="AHV3" s="2045" t="s">
        <v>122</v>
      </c>
      <c r="AHW3" s="2047"/>
      <c r="AHX3" s="2047"/>
      <c r="AHY3" s="2048"/>
      <c r="AIA3" s="2"/>
      <c r="AIB3" s="8" t="s">
        <v>18</v>
      </c>
      <c r="AIC3" s="2041" t="s">
        <v>583</v>
      </c>
      <c r="AID3" s="2043"/>
      <c r="AIE3" s="2043"/>
      <c r="AIF3" s="2044"/>
      <c r="AIH3" s="2"/>
      <c r="AII3" s="8" t="s">
        <v>18</v>
      </c>
      <c r="AIJ3" s="2041" t="s">
        <v>566</v>
      </c>
      <c r="AIK3" s="2043"/>
      <c r="AIL3" s="2043"/>
      <c r="AIM3" s="2044"/>
      <c r="AIO3" s="2"/>
      <c r="AIP3" s="8" t="s">
        <v>18</v>
      </c>
      <c r="AIQ3" s="2045" t="s">
        <v>115</v>
      </c>
      <c r="AIR3" s="2047"/>
      <c r="AIS3" s="2047"/>
      <c r="AIT3" s="2048"/>
      <c r="AIV3" s="2"/>
      <c r="AIW3" s="8" t="s">
        <v>18</v>
      </c>
      <c r="AIX3" s="2045" t="s">
        <v>521</v>
      </c>
      <c r="AIY3" s="2047"/>
      <c r="AIZ3" s="2047"/>
      <c r="AJA3" s="2048"/>
      <c r="AJC3" s="2"/>
      <c r="AJD3" s="8" t="s">
        <v>18</v>
      </c>
      <c r="AJE3" s="2053" t="s">
        <v>538</v>
      </c>
      <c r="AJF3" s="2054"/>
      <c r="AJG3" s="2054"/>
      <c r="AJH3" s="2055"/>
      <c r="AJK3" s="8" t="s">
        <v>18</v>
      </c>
      <c r="AJL3" s="2045" t="s">
        <v>98</v>
      </c>
      <c r="AJM3" s="2046"/>
      <c r="AJN3" s="2047"/>
      <c r="AJO3" s="2048"/>
      <c r="AJQ3" s="2"/>
      <c r="AJR3" s="8" t="s">
        <v>18</v>
      </c>
      <c r="AJS3" s="2045" t="s">
        <v>204</v>
      </c>
      <c r="AJT3" s="2046"/>
      <c r="AJU3" s="2047"/>
      <c r="AJV3" s="2048"/>
      <c r="AJX3" s="2"/>
      <c r="AJY3" s="8" t="s">
        <v>18</v>
      </c>
      <c r="AJZ3" s="2045" t="s">
        <v>532</v>
      </c>
      <c r="AKA3" s="2046"/>
      <c r="AKB3" s="2047"/>
      <c r="AKC3" s="2048"/>
      <c r="AKE3" s="2"/>
      <c r="AKF3" s="8" t="s">
        <v>18</v>
      </c>
      <c r="AKG3" s="2045" t="s">
        <v>574</v>
      </c>
      <c r="AKH3" s="2047"/>
      <c r="AKI3" s="2047"/>
      <c r="AKJ3" s="2048"/>
    </row>
    <row r="4" spans="1:973" ht="19.5" thickBot="1" x14ac:dyDescent="0.35">
      <c r="A4" s="2"/>
      <c r="B4" s="8"/>
      <c r="C4" s="120"/>
      <c r="D4" s="59"/>
      <c r="E4" s="120"/>
      <c r="F4" s="120"/>
      <c r="H4" s="2"/>
      <c r="I4" s="8"/>
      <c r="J4" s="135"/>
      <c r="K4" s="59"/>
      <c r="L4" s="135"/>
      <c r="M4" s="135"/>
      <c r="O4" s="2"/>
      <c r="P4" s="8"/>
      <c r="Q4" s="229"/>
      <c r="R4" s="229"/>
      <c r="S4" s="229"/>
      <c r="T4" s="229"/>
      <c r="V4" s="2"/>
      <c r="W4" s="8"/>
      <c r="X4" s="211"/>
      <c r="Y4" s="211"/>
      <c r="Z4" s="211"/>
      <c r="AA4" s="211"/>
      <c r="AC4" s="2"/>
      <c r="AD4" s="8"/>
      <c r="AE4" s="135"/>
      <c r="AF4" s="187"/>
      <c r="AG4" s="135"/>
      <c r="AH4" s="135"/>
      <c r="AJ4" s="2"/>
      <c r="AK4" s="8"/>
      <c r="AL4" s="240"/>
      <c r="AM4" s="187"/>
      <c r="AN4" s="240"/>
      <c r="AO4" s="240"/>
      <c r="AQ4" s="2"/>
      <c r="AR4" s="8"/>
      <c r="AS4" s="240"/>
      <c r="AT4" s="187"/>
      <c r="AU4" s="240"/>
      <c r="AV4" s="240"/>
      <c r="AX4" s="2"/>
      <c r="AY4" s="8"/>
      <c r="AZ4" s="220"/>
      <c r="BA4" s="187"/>
      <c r="BB4" s="220"/>
      <c r="BC4" s="220"/>
      <c r="BE4" s="2"/>
      <c r="BF4" s="8"/>
      <c r="BG4" s="213"/>
      <c r="BH4" s="187"/>
      <c r="BI4" s="213"/>
      <c r="BJ4" s="213"/>
      <c r="BL4" s="2"/>
      <c r="BM4" s="8"/>
      <c r="BN4" s="135"/>
      <c r="BO4" s="135"/>
      <c r="BP4" s="135"/>
      <c r="BQ4" s="135"/>
      <c r="BS4" s="2"/>
      <c r="BT4" s="8"/>
      <c r="BU4" s="213"/>
      <c r="BV4" s="213"/>
      <c r="BW4" s="213"/>
      <c r="BX4" s="213"/>
      <c r="BZ4" s="2"/>
      <c r="CA4" s="8"/>
      <c r="CB4" s="180"/>
      <c r="CC4" s="180"/>
      <c r="CD4" s="180"/>
      <c r="CE4" s="180"/>
      <c r="CG4" s="2"/>
      <c r="CH4" s="8"/>
      <c r="CI4" s="317"/>
      <c r="CJ4" s="317"/>
      <c r="CK4" s="317"/>
      <c r="CL4" s="240"/>
      <c r="CN4" s="2"/>
      <c r="CO4" s="8"/>
      <c r="CP4" s="191"/>
      <c r="CQ4" s="191"/>
      <c r="CR4" s="191"/>
      <c r="CS4" s="191"/>
      <c r="CU4" s="2"/>
      <c r="CV4" s="8"/>
      <c r="CW4" s="317"/>
      <c r="CX4" s="317"/>
      <c r="CY4" s="317"/>
      <c r="CZ4" s="240"/>
      <c r="DB4" s="2"/>
      <c r="DC4" s="8"/>
      <c r="DD4" s="193"/>
      <c r="DE4" s="240"/>
      <c r="DF4" s="193"/>
      <c r="DG4" s="193"/>
      <c r="DI4" s="2"/>
      <c r="DJ4" s="8"/>
      <c r="DK4" s="240"/>
      <c r="DL4" s="240"/>
      <c r="DM4" s="240"/>
      <c r="DN4" s="240"/>
      <c r="DP4" s="2"/>
      <c r="DQ4" s="8"/>
      <c r="DR4" s="236"/>
      <c r="DS4" s="248"/>
      <c r="DT4" s="236"/>
      <c r="DU4" s="236"/>
      <c r="DW4" s="2"/>
      <c r="DX4" s="8"/>
      <c r="DY4" s="238"/>
      <c r="DZ4" s="238"/>
      <c r="EA4" s="238"/>
      <c r="EB4" s="238"/>
      <c r="ED4" s="2"/>
      <c r="EE4" s="8"/>
      <c r="EF4" s="180"/>
      <c r="EG4" s="180"/>
      <c r="EH4" s="180"/>
      <c r="EI4" s="180"/>
      <c r="EK4" s="2"/>
      <c r="EL4" s="8"/>
      <c r="EM4" s="191"/>
      <c r="EN4" s="191"/>
      <c r="EO4" s="191"/>
      <c r="EP4" s="191"/>
      <c r="ER4" s="2"/>
      <c r="ES4" s="8"/>
      <c r="ET4" s="240"/>
      <c r="EU4" s="240"/>
      <c r="EV4" s="240"/>
      <c r="EW4" s="240"/>
      <c r="EY4" s="2"/>
      <c r="EZ4" s="8"/>
      <c r="FA4" s="240"/>
      <c r="FB4" s="240"/>
      <c r="FC4" s="240"/>
      <c r="FD4" s="240"/>
      <c r="FF4" s="2"/>
      <c r="FG4" s="8"/>
      <c r="FH4" s="135"/>
      <c r="FI4" s="135"/>
      <c r="FJ4" s="135"/>
      <c r="FK4" s="135"/>
      <c r="FM4" s="2"/>
      <c r="FN4" s="364"/>
      <c r="FO4" s="240"/>
      <c r="FP4" s="240"/>
      <c r="FQ4" s="240"/>
      <c r="FR4" s="240"/>
      <c r="FT4" s="2"/>
      <c r="FU4" s="8"/>
      <c r="FV4" s="135"/>
      <c r="FW4" s="135"/>
      <c r="FX4" s="135"/>
      <c r="FY4" s="135"/>
      <c r="GA4" s="2"/>
      <c r="GB4" s="8"/>
      <c r="GC4" s="240"/>
      <c r="GD4" s="240"/>
      <c r="GE4" s="240"/>
      <c r="GF4" s="240"/>
      <c r="GH4" s="2"/>
      <c r="GI4" s="8"/>
      <c r="GJ4" s="229"/>
      <c r="GK4" s="229"/>
      <c r="GL4" s="229"/>
      <c r="GM4" s="229"/>
      <c r="GO4" s="2"/>
      <c r="GP4" s="8"/>
      <c r="GQ4" s="240"/>
      <c r="GR4" s="240"/>
      <c r="GS4" s="240"/>
      <c r="GT4" s="240"/>
      <c r="GV4" s="2"/>
      <c r="GW4" s="8"/>
      <c r="GX4" s="220"/>
      <c r="GY4" s="59"/>
      <c r="GZ4" s="220"/>
      <c r="HA4" s="220"/>
      <c r="HC4" s="2"/>
      <c r="HD4" s="369"/>
      <c r="HE4" s="240"/>
      <c r="HF4" s="59"/>
      <c r="HG4" s="240"/>
      <c r="HH4" s="240"/>
      <c r="HJ4" s="2"/>
      <c r="HK4" s="8"/>
      <c r="HL4" s="189"/>
      <c r="HM4" s="189"/>
      <c r="HN4" s="189"/>
      <c r="HO4" s="189"/>
      <c r="HQ4" s="2"/>
      <c r="HR4" s="8"/>
      <c r="HS4" s="189"/>
      <c r="HT4" s="189"/>
      <c r="HU4" s="189"/>
      <c r="HV4" s="189"/>
      <c r="HX4" s="2"/>
      <c r="HY4" s="8"/>
      <c r="HZ4" s="240"/>
      <c r="IA4" s="240"/>
      <c r="IB4" s="240"/>
      <c r="IC4" s="240"/>
      <c r="IE4" s="2"/>
      <c r="IF4" s="8"/>
      <c r="IG4" s="135"/>
      <c r="IH4" s="135"/>
      <c r="II4" s="135"/>
      <c r="IJ4" s="135"/>
      <c r="IL4" s="2"/>
      <c r="IM4" s="8"/>
      <c r="IN4" s="240"/>
      <c r="IO4" s="240"/>
      <c r="IP4" s="240"/>
      <c r="IQ4" s="240"/>
      <c r="IS4" s="2"/>
      <c r="IT4" s="8"/>
      <c r="IU4" s="120"/>
      <c r="IV4" s="120"/>
      <c r="IW4" s="120"/>
      <c r="IX4" s="120"/>
      <c r="IZ4" s="2"/>
      <c r="JA4" s="8"/>
      <c r="JB4" s="137"/>
      <c r="JC4" s="240" t="s">
        <v>325</v>
      </c>
      <c r="JD4" s="137"/>
      <c r="JE4" s="137"/>
      <c r="JG4" s="2"/>
      <c r="JH4" s="8"/>
      <c r="JI4" s="135"/>
      <c r="JJ4" s="135"/>
      <c r="JK4" s="135"/>
      <c r="JL4" s="135"/>
      <c r="JN4" s="2"/>
      <c r="JO4" s="8"/>
      <c r="JP4" s="240"/>
      <c r="JQ4" s="240"/>
      <c r="JR4" s="240"/>
      <c r="JS4" s="240"/>
      <c r="JU4" s="2"/>
      <c r="JV4" s="8"/>
      <c r="JW4" s="135"/>
      <c r="JX4" s="196"/>
      <c r="JY4" s="135"/>
      <c r="JZ4" s="135"/>
      <c r="KB4" s="2"/>
      <c r="KC4" s="8"/>
      <c r="KD4" s="240"/>
      <c r="KE4" s="240" t="s">
        <v>149</v>
      </c>
      <c r="KF4" s="240"/>
      <c r="KG4" s="240"/>
      <c r="KI4" s="2"/>
      <c r="KJ4" s="8"/>
      <c r="KK4" s="240"/>
      <c r="KL4" s="240"/>
      <c r="KM4" s="240"/>
      <c r="KN4" s="240"/>
      <c r="KP4" s="2"/>
      <c r="KQ4" s="8"/>
      <c r="KR4" s="137"/>
      <c r="KS4" s="137"/>
      <c r="KT4" s="137"/>
      <c r="KU4" s="137"/>
      <c r="KW4" s="2"/>
      <c r="KX4" s="8"/>
      <c r="KY4" s="180"/>
      <c r="KZ4" s="180"/>
      <c r="LA4" s="180"/>
      <c r="LB4" s="180"/>
      <c r="LD4" s="2"/>
      <c r="LE4" s="8"/>
      <c r="LF4" s="201"/>
      <c r="LG4" s="201"/>
      <c r="LH4" s="201"/>
      <c r="LI4" s="201"/>
      <c r="LK4" s="2"/>
      <c r="LL4" s="8"/>
      <c r="LM4" s="201"/>
      <c r="LN4" s="201"/>
      <c r="LO4" s="201"/>
      <c r="LP4" s="201"/>
      <c r="LR4" s="2"/>
      <c r="LS4" s="8"/>
      <c r="LT4" s="177"/>
      <c r="LU4" s="177"/>
      <c r="LV4" s="177"/>
      <c r="LW4" s="177"/>
      <c r="LY4" s="2"/>
      <c r="LZ4" s="8"/>
      <c r="MA4" s="180"/>
      <c r="MB4" s="180"/>
      <c r="MC4" s="180"/>
      <c r="MD4" s="180"/>
      <c r="MF4" s="2"/>
      <c r="MG4" s="8"/>
      <c r="MH4" s="120"/>
      <c r="MI4" s="59"/>
      <c r="MJ4" s="120"/>
      <c r="MK4" s="120"/>
      <c r="MM4" s="2"/>
      <c r="MN4" s="8"/>
      <c r="MO4" s="225"/>
      <c r="MP4" s="59"/>
      <c r="MQ4" s="225"/>
      <c r="MR4" s="225"/>
      <c r="MT4" s="2"/>
      <c r="MU4" s="362"/>
      <c r="MV4" s="240"/>
      <c r="MW4" s="59"/>
      <c r="MX4" s="240"/>
      <c r="MY4" s="240"/>
      <c r="NA4" s="2"/>
      <c r="NB4" s="8"/>
      <c r="NC4" s="229"/>
      <c r="ND4" s="59"/>
      <c r="NE4" s="229"/>
      <c r="NF4" s="229"/>
      <c r="NH4" s="2"/>
      <c r="NI4" s="8"/>
      <c r="NJ4" s="180"/>
      <c r="NK4" s="187"/>
      <c r="NL4" s="180"/>
      <c r="NM4" s="180"/>
      <c r="NO4" s="2"/>
      <c r="NP4" s="361"/>
      <c r="NQ4" s="240"/>
      <c r="NR4" s="187"/>
      <c r="NS4" s="240"/>
      <c r="NT4" s="240"/>
      <c r="NV4" s="2"/>
      <c r="NW4" s="8"/>
      <c r="NX4" s="186"/>
      <c r="NY4" s="187"/>
      <c r="NZ4" s="186"/>
      <c r="OA4" s="186"/>
      <c r="OC4" s="2"/>
      <c r="OD4" s="8"/>
      <c r="OE4" s="120"/>
      <c r="OF4" s="120"/>
      <c r="OG4" s="120"/>
      <c r="OH4" s="120"/>
      <c r="OJ4" s="2"/>
      <c r="OK4" s="8"/>
      <c r="OL4" s="240"/>
      <c r="OM4" s="240"/>
      <c r="ON4" s="240"/>
      <c r="OO4" s="240"/>
      <c r="OQ4" s="2"/>
      <c r="OR4" s="8"/>
      <c r="OS4" s="208"/>
      <c r="OT4" s="208"/>
      <c r="OU4" s="208"/>
      <c r="OV4" s="208"/>
      <c r="OX4" s="2"/>
      <c r="OY4" s="8"/>
      <c r="OZ4" s="137"/>
      <c r="PA4" s="137"/>
      <c r="PB4" s="137"/>
      <c r="PC4" s="137"/>
      <c r="PE4" s="2"/>
      <c r="PF4" s="8"/>
      <c r="PG4" s="214"/>
      <c r="PH4" s="214"/>
      <c r="PI4" s="214"/>
      <c r="PJ4" s="214"/>
      <c r="PL4" s="2"/>
      <c r="PM4" s="8"/>
      <c r="PN4" s="239"/>
      <c r="PO4" s="240" t="s">
        <v>236</v>
      </c>
      <c r="PP4" s="239"/>
      <c r="PQ4" s="239"/>
      <c r="PS4" s="2"/>
      <c r="PT4" s="8"/>
      <c r="PU4" s="240"/>
      <c r="PV4" s="240"/>
      <c r="PW4" s="240"/>
      <c r="PX4" s="240"/>
      <c r="PZ4" s="2"/>
      <c r="QA4" s="8"/>
      <c r="QB4" s="240"/>
      <c r="QC4" s="240"/>
      <c r="QD4" s="240"/>
      <c r="QE4" s="240"/>
      <c r="QG4" s="2"/>
      <c r="QH4" s="8"/>
      <c r="QI4" s="137"/>
      <c r="QJ4" s="137"/>
      <c r="QK4" s="137"/>
      <c r="QL4" s="137"/>
      <c r="QN4" s="2"/>
      <c r="QO4" s="8"/>
      <c r="QP4" s="224"/>
      <c r="QQ4" s="224"/>
      <c r="QR4" s="224"/>
      <c r="QS4" s="224"/>
      <c r="QU4" s="2"/>
      <c r="QV4" s="8"/>
      <c r="QW4" s="220"/>
      <c r="QX4" s="220"/>
      <c r="QY4" s="220"/>
      <c r="QZ4" s="220"/>
      <c r="RB4" s="2"/>
      <c r="RC4" s="8"/>
      <c r="RD4" s="220"/>
      <c r="RE4" s="220"/>
      <c r="RF4" s="220"/>
      <c r="RG4" s="220"/>
      <c r="RI4" s="2"/>
      <c r="RJ4" s="8"/>
      <c r="RK4" s="191"/>
      <c r="RL4" s="59"/>
      <c r="RM4" s="191"/>
      <c r="RN4" s="191"/>
      <c r="RP4" s="2"/>
      <c r="RQ4" s="8"/>
      <c r="RR4" s="240"/>
      <c r="RS4" s="59"/>
      <c r="RT4" s="240"/>
      <c r="RU4" s="240"/>
      <c r="RW4" s="2"/>
      <c r="RX4" s="8"/>
      <c r="RY4" s="135"/>
      <c r="RZ4" s="135"/>
      <c r="SA4" s="135"/>
      <c r="SB4" s="135"/>
      <c r="SD4" s="2"/>
      <c r="SE4" s="8"/>
      <c r="SF4" s="240"/>
      <c r="SG4" s="240"/>
      <c r="SH4" s="240"/>
      <c r="SI4" s="240"/>
      <c r="SK4" s="2"/>
      <c r="SL4" s="8"/>
      <c r="SM4" s="193"/>
      <c r="SN4" s="193"/>
      <c r="SO4" s="193"/>
      <c r="SP4" s="193"/>
      <c r="SR4" s="2"/>
      <c r="SS4" s="8"/>
      <c r="ST4" s="240"/>
      <c r="SU4" s="240"/>
      <c r="SV4" s="240"/>
      <c r="SW4" s="240"/>
      <c r="SY4" s="2"/>
      <c r="SZ4" s="8"/>
      <c r="TA4" s="240"/>
      <c r="TB4" s="240"/>
      <c r="TC4" s="240"/>
      <c r="TD4" s="240"/>
      <c r="TF4" s="2"/>
      <c r="TG4" s="8"/>
      <c r="TH4" s="137"/>
      <c r="TI4" s="137"/>
      <c r="TJ4" s="137"/>
      <c r="TK4" s="137"/>
      <c r="TM4" s="2"/>
      <c r="TN4" s="8"/>
      <c r="TO4" s="240"/>
      <c r="TP4" s="240"/>
      <c r="TQ4" s="240"/>
      <c r="TR4" s="240"/>
      <c r="TT4" s="2"/>
      <c r="TU4" s="8"/>
      <c r="TV4" s="120"/>
      <c r="TW4" s="120"/>
      <c r="TX4" s="120"/>
      <c r="TY4" s="120"/>
      <c r="UA4" s="2"/>
      <c r="UB4" s="8"/>
      <c r="UC4" s="180"/>
      <c r="UD4" s="180"/>
      <c r="UE4" s="180"/>
      <c r="UF4" s="180"/>
      <c r="UH4" s="2"/>
      <c r="UI4" s="8"/>
      <c r="UJ4" s="222"/>
      <c r="UK4" s="222"/>
      <c r="UL4" s="222"/>
      <c r="UM4" s="222"/>
      <c r="UO4" s="2"/>
      <c r="UP4" s="8"/>
      <c r="UQ4" s="120"/>
      <c r="UR4" s="120"/>
      <c r="US4" s="120"/>
      <c r="UT4" s="120"/>
      <c r="UV4" s="199"/>
      <c r="UW4" s="283"/>
      <c r="UX4" s="284"/>
      <c r="UY4" s="284"/>
      <c r="UZ4" s="284"/>
      <c r="VA4" s="284"/>
      <c r="VC4" s="2"/>
      <c r="VD4" s="8"/>
      <c r="VE4" s="120"/>
      <c r="VF4" s="120"/>
      <c r="VG4" s="120"/>
      <c r="VH4" s="120"/>
      <c r="VJ4" s="2"/>
      <c r="VK4" s="8"/>
      <c r="VL4" s="120"/>
      <c r="VM4" s="120"/>
      <c r="VN4" s="120"/>
      <c r="VO4" s="59"/>
      <c r="VQ4" s="2"/>
      <c r="VR4" s="8"/>
      <c r="VS4" s="120"/>
      <c r="VT4" s="120"/>
      <c r="VU4" s="120"/>
      <c r="VV4" s="59"/>
      <c r="VX4" s="2"/>
      <c r="VY4" s="8"/>
      <c r="VZ4" s="120"/>
      <c r="WA4" s="120"/>
      <c r="WB4" s="120"/>
      <c r="WC4" s="59"/>
      <c r="WE4" s="2"/>
      <c r="WF4" s="8"/>
      <c r="WG4" s="120"/>
      <c r="WH4" s="120"/>
      <c r="WI4" s="120"/>
      <c r="WJ4" s="59"/>
      <c r="WL4" s="2"/>
      <c r="WM4" s="8"/>
      <c r="WN4" s="135"/>
      <c r="WO4" s="135"/>
      <c r="WP4" s="135"/>
      <c r="WQ4" s="59"/>
      <c r="WS4" s="2"/>
      <c r="WT4" s="8"/>
      <c r="WU4" s="186"/>
      <c r="WV4" s="240" t="s">
        <v>5</v>
      </c>
      <c r="WW4" s="186"/>
      <c r="WX4" s="59"/>
      <c r="WZ4" s="2"/>
      <c r="XA4" s="8"/>
      <c r="XB4" s="240"/>
      <c r="XC4" s="240"/>
      <c r="XD4" s="213"/>
      <c r="XE4" s="59"/>
      <c r="XG4" s="2"/>
      <c r="XH4" s="8"/>
      <c r="XI4" s="240"/>
      <c r="XJ4" s="240"/>
      <c r="XK4" s="240"/>
      <c r="XL4" s="59"/>
      <c r="XN4" s="2"/>
      <c r="XO4" s="8"/>
      <c r="XP4" s="240"/>
      <c r="XQ4" s="240"/>
      <c r="XR4" s="240"/>
      <c r="XS4" s="59"/>
      <c r="XU4" s="2"/>
      <c r="XV4" s="8"/>
      <c r="XW4" s="240"/>
      <c r="XX4" s="240"/>
      <c r="XY4" s="240"/>
      <c r="XZ4" s="59"/>
      <c r="YB4" s="2"/>
      <c r="YC4" s="8"/>
      <c r="YD4" s="223"/>
      <c r="YE4" s="223"/>
      <c r="YF4" s="223"/>
      <c r="YG4" s="59"/>
      <c r="YI4" s="2"/>
      <c r="YJ4" s="8"/>
      <c r="YK4" s="180"/>
      <c r="YL4" s="180"/>
      <c r="YM4" s="180"/>
      <c r="YN4" s="59"/>
      <c r="YP4" s="2"/>
      <c r="YQ4" s="8"/>
      <c r="YR4" s="240"/>
      <c r="YS4" s="240"/>
      <c r="YT4" s="240"/>
      <c r="YU4" s="59"/>
      <c r="YW4" s="2"/>
      <c r="YX4" s="8"/>
      <c r="YY4" s="229"/>
      <c r="YZ4" s="229"/>
      <c r="ZA4" s="229"/>
      <c r="ZB4" s="59"/>
      <c r="ZD4" s="2"/>
      <c r="ZE4" s="8"/>
      <c r="ZF4" s="137"/>
      <c r="ZG4" s="137"/>
      <c r="ZH4" s="137"/>
      <c r="ZI4" s="59"/>
      <c r="ZK4" s="2"/>
      <c r="ZL4" s="8"/>
      <c r="ZM4" s="177"/>
      <c r="ZN4" s="177"/>
      <c r="ZO4" s="177"/>
      <c r="ZP4" s="59"/>
      <c r="ZR4" s="2"/>
      <c r="ZS4" s="8"/>
      <c r="ZT4" s="193"/>
      <c r="ZU4" s="193"/>
      <c r="ZV4" s="193"/>
      <c r="ZW4" s="59"/>
      <c r="ZY4" s="2"/>
      <c r="ZZ4" s="367"/>
      <c r="AAA4" s="240"/>
      <c r="AAB4" s="240"/>
      <c r="AAC4" s="240"/>
      <c r="AAD4" s="59"/>
      <c r="AAF4" s="2"/>
      <c r="AAG4" s="8"/>
      <c r="AAH4" s="240"/>
      <c r="AAI4" s="240"/>
      <c r="AAJ4" s="240"/>
      <c r="AAK4" s="59"/>
      <c r="AAM4" s="2"/>
      <c r="AAN4" s="8"/>
      <c r="AAO4" s="120"/>
      <c r="AAP4" s="120"/>
      <c r="AAQ4" s="120"/>
      <c r="AAR4" s="59"/>
      <c r="AAT4" s="2"/>
      <c r="AAU4" s="352"/>
      <c r="AAV4" s="240"/>
      <c r="AAW4" s="240"/>
      <c r="AAX4" s="240"/>
      <c r="AAY4" s="59"/>
      <c r="ABA4" s="2"/>
      <c r="ABB4" s="367"/>
      <c r="ABC4" s="240"/>
      <c r="ABD4" s="240"/>
      <c r="ABE4" s="240"/>
      <c r="ABF4" s="59"/>
      <c r="ABH4" s="2"/>
      <c r="ABI4" s="8"/>
      <c r="ABJ4" s="240"/>
      <c r="ABK4" s="240"/>
      <c r="ABL4" s="240"/>
      <c r="ABM4" s="59"/>
      <c r="ABO4" s="2"/>
      <c r="ABP4" s="352"/>
      <c r="ABQ4" s="240"/>
      <c r="ABR4" s="240"/>
      <c r="ABS4" s="240"/>
      <c r="ABT4" s="59"/>
      <c r="ABV4" s="2"/>
      <c r="ABW4" s="8"/>
      <c r="ABX4" s="185"/>
      <c r="ABY4" s="185"/>
      <c r="ABZ4" s="185"/>
      <c r="ACA4" s="59"/>
      <c r="ACC4" s="2"/>
      <c r="ACD4" s="8"/>
      <c r="ACE4" s="189"/>
      <c r="ACF4" s="189"/>
      <c r="ACG4" s="189"/>
      <c r="ACH4" s="59"/>
      <c r="ACJ4" s="2"/>
      <c r="ACK4" s="365"/>
      <c r="ACL4" s="240"/>
      <c r="ACM4" s="240"/>
      <c r="ACN4" s="240"/>
      <c r="ACO4" s="59"/>
      <c r="ACQ4" s="2"/>
      <c r="ACR4" s="362"/>
      <c r="ACS4" s="240"/>
      <c r="ACT4" s="240"/>
      <c r="ACU4" s="240"/>
      <c r="ACV4" s="59"/>
      <c r="ACX4" s="2"/>
      <c r="ACY4" s="367"/>
      <c r="ACZ4" s="240"/>
      <c r="ADA4" s="240"/>
      <c r="ADB4" s="240"/>
      <c r="ADC4" s="59"/>
      <c r="ADE4" s="2"/>
      <c r="ADF4" s="8"/>
      <c r="ADG4" s="240"/>
      <c r="ADH4" s="240"/>
      <c r="ADI4" s="240"/>
      <c r="ADJ4" s="59"/>
      <c r="ADL4" s="2"/>
      <c r="ADM4" s="8"/>
      <c r="ADN4" s="208"/>
      <c r="ADO4" s="208"/>
      <c r="ADP4" s="208"/>
      <c r="ADQ4" s="59"/>
      <c r="ADS4" s="2"/>
      <c r="ADT4" s="8"/>
      <c r="ADU4" s="135"/>
      <c r="ADV4" s="135"/>
      <c r="ADW4" s="135"/>
      <c r="ADX4" s="59"/>
      <c r="ADZ4" s="2"/>
      <c r="AEA4" s="8"/>
      <c r="AEB4" s="137"/>
      <c r="AEC4" s="137"/>
      <c r="AED4" s="137"/>
      <c r="AEE4" s="59"/>
      <c r="AEG4" s="2"/>
      <c r="AEH4" s="8"/>
      <c r="AEI4" s="214"/>
      <c r="AEJ4" s="214"/>
      <c r="AEK4" s="214"/>
      <c r="AEL4" s="59"/>
      <c r="AEN4" s="2"/>
      <c r="AEO4" s="8"/>
      <c r="AEP4" s="180"/>
      <c r="AEQ4" s="180"/>
      <c r="AER4" s="180"/>
      <c r="AES4" s="59"/>
      <c r="AEU4" s="2"/>
      <c r="AEV4" s="8"/>
      <c r="AEW4" s="120"/>
      <c r="AEX4" s="120"/>
      <c r="AEY4" s="120"/>
      <c r="AEZ4" s="59"/>
      <c r="AFB4" s="2"/>
      <c r="AFC4" s="8"/>
      <c r="AFD4" s="197"/>
      <c r="AFE4" s="197"/>
      <c r="AFF4" s="197"/>
      <c r="AFG4" s="59"/>
      <c r="AFI4" s="2"/>
      <c r="AFJ4" s="8"/>
      <c r="AFK4" s="213"/>
      <c r="AFL4" s="213"/>
      <c r="AFM4" s="213"/>
      <c r="AFN4" s="59"/>
      <c r="AFP4" s="2"/>
      <c r="AFQ4" s="8"/>
      <c r="AFR4" s="203"/>
      <c r="AFS4" s="203"/>
      <c r="AFT4" s="203"/>
      <c r="AFU4" s="59"/>
      <c r="AFW4" s="2"/>
      <c r="AFX4" s="8"/>
      <c r="AFY4" s="234"/>
      <c r="AFZ4" s="234"/>
      <c r="AGA4" s="234"/>
      <c r="AGB4" s="59"/>
      <c r="AGD4" s="2"/>
      <c r="AGE4" s="8"/>
      <c r="AGF4" s="135"/>
      <c r="AGG4" s="187"/>
      <c r="AGH4" s="135"/>
      <c r="AGI4" s="59"/>
      <c r="AGK4" s="2"/>
      <c r="AGL4" s="8"/>
      <c r="AGM4" s="120"/>
      <c r="AGN4" s="120"/>
      <c r="AGO4" s="120"/>
      <c r="AGP4" s="59"/>
      <c r="AGR4" s="2"/>
      <c r="AGS4" s="8"/>
      <c r="AGT4" s="240"/>
      <c r="AGU4" s="240"/>
      <c r="AGV4" s="240"/>
      <c r="AGW4" s="59"/>
      <c r="AGY4" s="2"/>
      <c r="AGZ4" s="8"/>
      <c r="AHA4" s="180"/>
      <c r="AHB4" s="180"/>
      <c r="AHC4" s="180"/>
      <c r="AHD4" s="59"/>
      <c r="AHF4" s="2"/>
      <c r="AHG4" s="8"/>
      <c r="AHH4" s="193"/>
      <c r="AHI4" s="193"/>
      <c r="AHJ4" s="193"/>
      <c r="AHK4" s="59"/>
      <c r="AHM4" s="2"/>
      <c r="AHN4" s="8"/>
      <c r="AHO4" s="208"/>
      <c r="AHP4" s="240" t="s">
        <v>38</v>
      </c>
      <c r="AHQ4" s="208"/>
      <c r="AHR4" s="59"/>
      <c r="AHT4" s="2"/>
      <c r="AHU4" s="8"/>
      <c r="AHV4" s="137"/>
      <c r="AHW4" s="137"/>
      <c r="AHX4" s="137"/>
      <c r="AHY4" s="59"/>
      <c r="AIA4" s="2"/>
      <c r="AIB4" s="8"/>
      <c r="AIC4" s="240"/>
      <c r="AID4" s="240"/>
      <c r="AIE4" s="240"/>
      <c r="AIF4" s="59"/>
      <c r="AIH4" s="2"/>
      <c r="AII4" s="8"/>
      <c r="AIJ4" s="198"/>
      <c r="AIK4" s="240"/>
      <c r="AIL4" s="198"/>
      <c r="AIM4" s="59"/>
      <c r="AIO4" s="2"/>
      <c r="AIP4" s="8"/>
      <c r="AIQ4" s="135"/>
      <c r="AIR4" s="135"/>
      <c r="AIS4" s="135"/>
      <c r="AIT4" s="59"/>
      <c r="AIV4" s="2"/>
      <c r="AIW4" s="8"/>
      <c r="AIX4" s="240"/>
      <c r="AIY4" s="240"/>
      <c r="AIZ4" s="240"/>
      <c r="AJA4" s="59"/>
      <c r="AJC4" s="2"/>
      <c r="AJD4" s="8"/>
      <c r="AJE4" s="240"/>
      <c r="AJF4" s="240"/>
      <c r="AJG4" s="240"/>
      <c r="AJH4" s="59"/>
      <c r="AJK4" s="8"/>
      <c r="AJL4" s="120"/>
      <c r="AJM4" s="187"/>
      <c r="AJN4" s="120"/>
      <c r="AJO4" s="120"/>
      <c r="AJQ4" s="2"/>
      <c r="AJR4" s="8"/>
      <c r="AJS4" s="229"/>
      <c r="AJT4" s="187"/>
      <c r="AJU4" s="229"/>
      <c r="AJV4" s="229"/>
      <c r="AJX4" s="2"/>
      <c r="AJY4" s="8"/>
      <c r="AJZ4" s="240"/>
      <c r="AKA4" s="187"/>
      <c r="AKB4" s="240"/>
      <c r="AKC4" s="240"/>
      <c r="AKE4" s="2"/>
      <c r="AKF4" s="8"/>
      <c r="AKG4" s="120"/>
      <c r="AKH4" s="120"/>
      <c r="AKI4" s="120"/>
      <c r="AKJ4" s="120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1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1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1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1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1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2" t="s">
        <v>2</v>
      </c>
      <c r="FI5" s="143" t="s">
        <v>29</v>
      </c>
      <c r="FJ5" s="142" t="s">
        <v>17</v>
      </c>
      <c r="FK5" s="144" t="s">
        <v>8</v>
      </c>
      <c r="FM5" s="9" t="s">
        <v>0</v>
      </c>
      <c r="FN5" s="10" t="s">
        <v>80</v>
      </c>
      <c r="FO5" s="142" t="s">
        <v>2</v>
      </c>
      <c r="FP5" s="143" t="s">
        <v>29</v>
      </c>
      <c r="FQ5" s="142" t="s">
        <v>17</v>
      </c>
      <c r="FR5" s="144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1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1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1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80" t="s">
        <v>0</v>
      </c>
      <c r="UW5" s="280" t="s">
        <v>118</v>
      </c>
      <c r="UX5" s="281" t="s">
        <v>2</v>
      </c>
      <c r="UY5" s="282" t="s">
        <v>29</v>
      </c>
      <c r="UZ5" s="281" t="s">
        <v>17</v>
      </c>
      <c r="VA5" s="281" t="s">
        <v>8</v>
      </c>
      <c r="VC5" s="9" t="s">
        <v>0</v>
      </c>
      <c r="VD5" s="10" t="s">
        <v>87</v>
      </c>
      <c r="VE5" s="142" t="s">
        <v>2</v>
      </c>
      <c r="VF5" s="143" t="s">
        <v>29</v>
      </c>
      <c r="VG5" s="142" t="s">
        <v>17</v>
      </c>
      <c r="VH5" s="144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8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8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8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8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8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8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8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8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8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8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8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8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3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8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8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8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8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2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1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1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1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5"/>
      <c r="FI6" s="146"/>
      <c r="FJ6" s="83"/>
      <c r="FK6" s="147">
        <f>FH6-FJ6</f>
        <v>0</v>
      </c>
      <c r="FM6" s="7"/>
      <c r="FN6" s="2"/>
      <c r="FO6" s="145"/>
      <c r="FP6" s="146"/>
      <c r="FQ6" s="83"/>
      <c r="FR6" s="147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2"/>
      <c r="OD6" s="24"/>
      <c r="OE6" s="25"/>
      <c r="OF6" s="112"/>
      <c r="OG6" s="26"/>
      <c r="OH6" s="17">
        <f>OE6-OG6</f>
        <v>0</v>
      </c>
      <c r="OJ6" s="112"/>
      <c r="OK6" s="24"/>
      <c r="OL6" s="25"/>
      <c r="OM6" s="112"/>
      <c r="ON6" s="26"/>
      <c r="OO6" s="17">
        <f>OL6-ON6</f>
        <v>0</v>
      </c>
      <c r="OQ6" s="112"/>
      <c r="OR6" s="24"/>
      <c r="OS6" s="25"/>
      <c r="OT6" s="112"/>
      <c r="OU6" s="26"/>
      <c r="OV6" s="17">
        <f>OS6-OU6</f>
        <v>0</v>
      </c>
      <c r="OX6" s="112"/>
      <c r="OY6" s="24"/>
      <c r="OZ6" s="25"/>
      <c r="PA6" s="112"/>
      <c r="PB6" s="26"/>
      <c r="PC6" s="17">
        <f>OZ6-PB6</f>
        <v>0</v>
      </c>
      <c r="PE6" s="112"/>
      <c r="PF6" s="24"/>
      <c r="PG6" s="25"/>
      <c r="PH6" s="112"/>
      <c r="PI6" s="26"/>
      <c r="PJ6" s="17">
        <f>PG6-PI6</f>
        <v>0</v>
      </c>
      <c r="PL6" s="112"/>
      <c r="PM6" s="24"/>
      <c r="PN6" s="25"/>
      <c r="PO6" s="112"/>
      <c r="PP6" s="26"/>
      <c r="PQ6" s="17">
        <f>PN6-PP6</f>
        <v>0</v>
      </c>
      <c r="PS6" s="112"/>
      <c r="PT6" s="24"/>
      <c r="PU6" s="25"/>
      <c r="PV6" s="112"/>
      <c r="PW6" s="26"/>
      <c r="PX6" s="17">
        <f>PU6-PW6</f>
        <v>0</v>
      </c>
      <c r="PZ6" s="112"/>
      <c r="QA6" s="24"/>
      <c r="QB6" s="25"/>
      <c r="QC6" s="112"/>
      <c r="QD6" s="26"/>
      <c r="QE6" s="17">
        <f>QB6-QD6</f>
        <v>0</v>
      </c>
      <c r="QG6" s="112"/>
      <c r="QH6" s="24"/>
      <c r="QI6" s="25"/>
      <c r="QJ6" s="112"/>
      <c r="QK6" s="26"/>
      <c r="QL6" s="17">
        <f>QI6-QK6</f>
        <v>0</v>
      </c>
      <c r="QN6" s="112"/>
      <c r="QO6" s="24"/>
      <c r="QP6" s="25"/>
      <c r="QQ6" s="112"/>
      <c r="QR6" s="26"/>
      <c r="QS6" s="17">
        <f>QP6-QR6</f>
        <v>0</v>
      </c>
      <c r="QU6" s="112"/>
      <c r="QV6" s="24"/>
      <c r="QW6" s="25"/>
      <c r="QX6" s="112"/>
      <c r="QY6" s="26"/>
      <c r="QZ6" s="17">
        <f>QW6-QY6</f>
        <v>0</v>
      </c>
      <c r="RB6" s="112"/>
      <c r="RC6" s="24"/>
      <c r="RD6" s="25"/>
      <c r="RE6" s="112"/>
      <c r="RF6" s="26"/>
      <c r="RG6" s="17">
        <f>RD6-RF6</f>
        <v>0</v>
      </c>
      <c r="RI6" s="112"/>
      <c r="RJ6" s="24"/>
      <c r="RK6" s="25"/>
      <c r="RL6" s="112"/>
      <c r="RM6" s="26"/>
      <c r="RN6" s="17">
        <f>RK6-RM6</f>
        <v>0</v>
      </c>
      <c r="RP6" s="112"/>
      <c r="RQ6" s="24"/>
      <c r="RR6" s="25"/>
      <c r="RS6" s="112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5"/>
      <c r="UW6" s="124"/>
      <c r="UX6" s="159"/>
      <c r="UY6" s="160"/>
      <c r="UZ6" s="161"/>
      <c r="VA6" s="147">
        <f>UX6-UZ6</f>
        <v>0</v>
      </c>
      <c r="VE6" s="168"/>
      <c r="VF6" s="170"/>
      <c r="VG6" s="83"/>
      <c r="VH6" s="147">
        <f>VA72</f>
        <v>0</v>
      </c>
      <c r="VJ6" s="7"/>
      <c r="VK6" s="2"/>
      <c r="VL6" s="13"/>
      <c r="VM6" s="119"/>
      <c r="VN6" s="68"/>
      <c r="VO6" s="17">
        <f>VL6-VN6</f>
        <v>0</v>
      </c>
      <c r="VQ6" s="7"/>
      <c r="VR6" s="2"/>
      <c r="VS6" s="13"/>
      <c r="VT6" s="112"/>
      <c r="VU6" s="14"/>
      <c r="VV6" s="17">
        <f>VS6-VU6</f>
        <v>0</v>
      </c>
      <c r="VX6" s="7"/>
      <c r="VY6" s="2"/>
      <c r="VZ6" s="13"/>
      <c r="WA6" s="112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2"/>
      <c r="AD7" s="24"/>
      <c r="AE7" s="23"/>
      <c r="AF7" s="112"/>
      <c r="AG7" s="27"/>
      <c r="AH7" s="17">
        <f>AH6+AE7-AG7</f>
        <v>0</v>
      </c>
      <c r="AJ7" s="112"/>
      <c r="AK7" s="24"/>
      <c r="AL7" s="23"/>
      <c r="AM7" s="112"/>
      <c r="AN7" s="27"/>
      <c r="AO7" s="17">
        <f>AO6+AL7-AN7</f>
        <v>0</v>
      </c>
      <c r="AQ7" s="112"/>
      <c r="AR7" s="24"/>
      <c r="AS7" s="23"/>
      <c r="AT7" s="112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6"/>
      <c r="BW7" s="298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2"/>
      <c r="DF7" s="16"/>
      <c r="DG7" s="17">
        <f>DG6+DD7-DF7</f>
        <v>0</v>
      </c>
      <c r="DI7" s="7"/>
      <c r="DJ7" s="2"/>
      <c r="DK7" s="15"/>
      <c r="DL7" s="112"/>
      <c r="DM7" s="16"/>
      <c r="DN7" s="17">
        <f>DN6+DK7-DM7</f>
        <v>0</v>
      </c>
      <c r="DP7" s="7"/>
      <c r="DQ7" s="2"/>
      <c r="DR7" s="15"/>
      <c r="DS7" s="112"/>
      <c r="DT7" s="16"/>
      <c r="DU7" s="17">
        <f>DU6+DR7-DT7</f>
        <v>0</v>
      </c>
      <c r="DW7" s="7"/>
      <c r="DX7" s="2"/>
      <c r="DY7" s="15"/>
      <c r="DZ7" s="112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1"/>
      <c r="EO7" s="41"/>
      <c r="EP7" s="17">
        <f>EP6+EM7-EO7</f>
        <v>0</v>
      </c>
      <c r="ER7" s="7"/>
      <c r="ES7" s="24"/>
      <c r="ET7" s="41"/>
      <c r="EU7" s="231"/>
      <c r="EV7" s="41"/>
      <c r="EW7" s="17">
        <f>EW6+ET7-EV7</f>
        <v>0</v>
      </c>
      <c r="EY7" s="7"/>
      <c r="EZ7" s="24"/>
      <c r="FA7" s="41"/>
      <c r="FB7" s="231"/>
      <c r="FC7" s="41"/>
      <c r="FD7" s="17">
        <f>FD6+FA7-FC7</f>
        <v>0</v>
      </c>
      <c r="FF7" s="7"/>
      <c r="FG7" s="2"/>
      <c r="FH7" s="148"/>
      <c r="FI7" s="99"/>
      <c r="FJ7" s="16"/>
      <c r="FK7" s="149">
        <f>FK6+FH7-FJ7</f>
        <v>0</v>
      </c>
      <c r="FM7" s="7"/>
      <c r="FN7" s="2"/>
      <c r="FO7" s="148"/>
      <c r="FP7" s="99"/>
      <c r="FQ7" s="16"/>
      <c r="FR7" s="149">
        <f>FR6+FO7-FQ7</f>
        <v>0</v>
      </c>
      <c r="FT7" s="7"/>
      <c r="FU7" s="2"/>
      <c r="FV7" s="15"/>
      <c r="FW7" s="112"/>
      <c r="FX7" s="16"/>
      <c r="FY7" s="17">
        <f>FY6+FV7-FX7</f>
        <v>0</v>
      </c>
      <c r="GA7" s="7"/>
      <c r="GB7" s="2"/>
      <c r="GC7" s="15"/>
      <c r="GD7" s="112"/>
      <c r="GE7" s="16"/>
      <c r="GF7" s="17">
        <f>GF6+GC7-GE7</f>
        <v>0</v>
      </c>
      <c r="GH7" s="7"/>
      <c r="GI7" s="2"/>
      <c r="GJ7" s="15"/>
      <c r="GK7" s="112"/>
      <c r="GL7" s="16"/>
      <c r="GM7" s="17">
        <f>GM6+GJ7-GL7</f>
        <v>0</v>
      </c>
      <c r="GO7" s="7"/>
      <c r="GP7" s="2"/>
      <c r="GQ7" s="15"/>
      <c r="GR7" s="112"/>
      <c r="GS7" s="16"/>
      <c r="GT7" s="17">
        <f>GT6+GQ7-GS7</f>
        <v>0</v>
      </c>
      <c r="GV7" s="7"/>
      <c r="GW7" s="2"/>
      <c r="GX7" s="15"/>
      <c r="GY7" s="106"/>
      <c r="GZ7" s="16"/>
      <c r="HA7" s="17">
        <f>HA6+GX7-GZ7</f>
        <v>0</v>
      </c>
      <c r="HC7" s="7"/>
      <c r="HD7" s="2"/>
      <c r="HE7" s="15"/>
      <c r="HF7" s="106"/>
      <c r="HG7" s="16"/>
      <c r="HH7" s="17">
        <f>HH6+HE7-HG7</f>
        <v>0</v>
      </c>
      <c r="HJ7" s="7"/>
      <c r="HK7" s="2"/>
      <c r="HL7" s="15"/>
      <c r="HM7" s="106"/>
      <c r="HN7" s="16"/>
      <c r="HO7" s="17">
        <f>HO6+HL7-HN7</f>
        <v>0</v>
      </c>
      <c r="HQ7" s="7"/>
      <c r="HR7" s="2"/>
      <c r="HS7" s="15"/>
      <c r="HT7" s="112"/>
      <c r="HU7" s="16"/>
      <c r="HV7" s="17">
        <f>HV6+HS7-HU7</f>
        <v>0</v>
      </c>
      <c r="HX7" s="7"/>
      <c r="HY7" s="2"/>
      <c r="HZ7" s="15"/>
      <c r="IA7" s="112"/>
      <c r="IB7" s="16"/>
      <c r="IC7" s="17">
        <f>IC6+HZ7-IB7</f>
        <v>0</v>
      </c>
      <c r="IE7" s="7"/>
      <c r="IF7" s="2"/>
      <c r="IG7" s="15"/>
      <c r="IH7" s="112"/>
      <c r="II7" s="16"/>
      <c r="IJ7" s="17">
        <f>IJ6+IG7-II7</f>
        <v>0</v>
      </c>
      <c r="IL7" s="7"/>
      <c r="IM7" s="2"/>
      <c r="IN7" s="15"/>
      <c r="IO7" s="112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1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2"/>
      <c r="NE7" s="16"/>
      <c r="NF7" s="17">
        <f>NF6+NC7-NE7</f>
        <v>0</v>
      </c>
      <c r="NH7" s="7"/>
      <c r="NI7" s="2"/>
      <c r="NJ7" s="15"/>
      <c r="NK7" s="112"/>
      <c r="NL7" s="16"/>
      <c r="NM7" s="17">
        <f>NM6+NJ7-NL7</f>
        <v>0</v>
      </c>
      <c r="NO7" s="7"/>
      <c r="NP7" s="2"/>
      <c r="NQ7" s="15"/>
      <c r="NR7" s="112"/>
      <c r="NS7" s="16"/>
      <c r="NT7" s="17">
        <f>NT6+NQ7-NS7</f>
        <v>0</v>
      </c>
      <c r="NV7" s="7"/>
      <c r="NW7" s="2"/>
      <c r="NX7" s="15"/>
      <c r="NY7" s="112"/>
      <c r="NZ7" s="16"/>
      <c r="OA7" s="17">
        <f>OA6+NX7-NZ7</f>
        <v>0</v>
      </c>
      <c r="OC7" s="112"/>
      <c r="OD7" s="24"/>
      <c r="OE7" s="23"/>
      <c r="OF7" s="50"/>
      <c r="OG7" s="27"/>
      <c r="OH7" s="17">
        <f>OH6+OE7-OG7</f>
        <v>0</v>
      </c>
      <c r="OJ7" s="112"/>
      <c r="OK7" s="24"/>
      <c r="OL7" s="23"/>
      <c r="OM7" s="106"/>
      <c r="ON7" s="27"/>
      <c r="OO7" s="17">
        <f>OO6+OL7-ON7</f>
        <v>0</v>
      </c>
      <c r="OQ7" s="112"/>
      <c r="OR7" s="24"/>
      <c r="OS7" s="23"/>
      <c r="OT7" s="50"/>
      <c r="OU7" s="27"/>
      <c r="OV7" s="17">
        <f>OV6+OS7-OU7</f>
        <v>0</v>
      </c>
      <c r="OX7" s="112"/>
      <c r="OY7" s="24"/>
      <c r="OZ7" s="23"/>
      <c r="PA7" s="259"/>
      <c r="PB7" s="27"/>
      <c r="PC7" s="17">
        <f>PC6+OZ7-PB7</f>
        <v>0</v>
      </c>
      <c r="PE7" s="112"/>
      <c r="PF7" s="24"/>
      <c r="PG7" s="23"/>
      <c r="PH7" s="112"/>
      <c r="PI7" s="27"/>
      <c r="PJ7" s="17">
        <f>PJ6+PG7-PI7</f>
        <v>0</v>
      </c>
      <c r="PL7" s="112"/>
      <c r="PM7" s="24"/>
      <c r="PN7" s="23"/>
      <c r="PO7" s="106"/>
      <c r="PP7" s="27"/>
      <c r="PQ7" s="17">
        <f>PQ6+PN7-PP7</f>
        <v>0</v>
      </c>
      <c r="PR7" t="s">
        <v>135</v>
      </c>
      <c r="PS7" s="112"/>
      <c r="PT7" s="24"/>
      <c r="PU7" s="23"/>
      <c r="PV7" s="106"/>
      <c r="PW7" s="27"/>
      <c r="PX7" s="17">
        <f>PX6+PU7-PW7</f>
        <v>0</v>
      </c>
      <c r="PY7" t="s">
        <v>135</v>
      </c>
      <c r="PZ7" s="112"/>
      <c r="QA7" s="24"/>
      <c r="QB7" s="23"/>
      <c r="QC7" s="106"/>
      <c r="QD7" s="27"/>
      <c r="QE7" s="17">
        <f>QE6+QB7-QD7</f>
        <v>0</v>
      </c>
      <c r="QF7" t="s">
        <v>135</v>
      </c>
      <c r="QG7" s="112"/>
      <c r="QH7" s="24"/>
      <c r="QI7" s="23"/>
      <c r="QJ7" s="112"/>
      <c r="QK7" s="27"/>
      <c r="QL7" s="17">
        <f>QL6+QI7-QK7</f>
        <v>0</v>
      </c>
      <c r="QN7" s="112"/>
      <c r="QO7" s="24"/>
      <c r="QP7" s="23"/>
      <c r="QQ7" s="112"/>
      <c r="QR7" s="27"/>
      <c r="QS7" s="17">
        <f>QS6+QP7-QR7</f>
        <v>0</v>
      </c>
      <c r="QU7" s="112"/>
      <c r="QV7" s="24"/>
      <c r="QW7" s="23"/>
      <c r="QX7" s="112"/>
      <c r="QY7" s="27"/>
      <c r="QZ7" s="17">
        <f>QZ6+QW7-QY7</f>
        <v>0</v>
      </c>
      <c r="RB7" s="112"/>
      <c r="RC7" s="24"/>
      <c r="RD7" s="23"/>
      <c r="RE7" s="112"/>
      <c r="RF7" s="27"/>
      <c r="RG7" s="17">
        <f>RG6+RD7-RF7</f>
        <v>0</v>
      </c>
      <c r="RI7" s="7"/>
      <c r="RJ7" s="2"/>
      <c r="RK7" s="15"/>
      <c r="RL7" s="112"/>
      <c r="RM7" s="27"/>
      <c r="RN7" s="17">
        <f>RN6+RK7-RM7</f>
        <v>0</v>
      </c>
      <c r="RP7" s="7"/>
      <c r="RQ7" s="2"/>
      <c r="RR7" s="15"/>
      <c r="RS7" s="112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7"/>
      <c r="UW7" s="34"/>
      <c r="UX7" s="150"/>
      <c r="UY7" s="99"/>
      <c r="UZ7" s="27"/>
      <c r="VA7" s="149">
        <f>VA6+UX7-UZ7</f>
        <v>0</v>
      </c>
      <c r="VC7" s="7"/>
      <c r="VD7" s="34"/>
      <c r="VE7" s="150"/>
      <c r="VF7" s="171"/>
      <c r="VG7" s="16"/>
      <c r="VH7" s="149">
        <f>VH6+VE7-VG7</f>
        <v>0</v>
      </c>
      <c r="VJ7" s="7"/>
      <c r="VK7" s="2"/>
      <c r="VL7" s="3"/>
      <c r="VM7" s="112"/>
      <c r="VN7" s="81"/>
      <c r="VO7" s="17">
        <f>VO6+VL7-VN7</f>
        <v>0</v>
      </c>
      <c r="VQ7" s="7"/>
      <c r="VR7" s="2"/>
      <c r="VS7" s="3"/>
      <c r="VT7" s="255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2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7"/>
      <c r="AER7" s="16"/>
      <c r="AES7" s="17">
        <f>AES6+AEP7-AER7</f>
        <v>0</v>
      </c>
      <c r="AEU7" s="7"/>
      <c r="AEV7" s="2"/>
      <c r="AEW7" s="15"/>
      <c r="AEX7" s="60"/>
      <c r="AEY7" s="294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2"/>
      <c r="AGL7" s="24"/>
      <c r="AGM7" s="23"/>
      <c r="AGN7" s="99"/>
      <c r="AGO7" s="27"/>
      <c r="AGP7" s="17">
        <f>AGP6+AGM7-AGO7</f>
        <v>0</v>
      </c>
      <c r="AGR7" s="112"/>
      <c r="AGS7" s="24"/>
      <c r="AGT7" s="23"/>
      <c r="AGU7" s="99"/>
      <c r="AGV7" s="27"/>
      <c r="AGW7" s="17">
        <f>AGW6+AGT7-AGV7</f>
        <v>0</v>
      </c>
      <c r="AGY7" s="7"/>
      <c r="AGZ7" s="115"/>
      <c r="AHA7" s="15"/>
      <c r="AHB7" s="33"/>
      <c r="AHC7" s="16"/>
      <c r="AHD7" s="17">
        <f>AHD6+AHA7-AHC7</f>
        <v>0</v>
      </c>
      <c r="AHF7" s="7"/>
      <c r="AHG7" s="115"/>
      <c r="AHH7" s="15"/>
      <c r="AHI7" s="33"/>
      <c r="AHJ7" s="16"/>
      <c r="AHK7" s="17">
        <f>AHK6+AHH7-AHJ7</f>
        <v>0</v>
      </c>
      <c r="AHM7" s="7"/>
      <c r="AHN7" s="115"/>
      <c r="AHO7" s="15"/>
      <c r="AHP7" s="194"/>
      <c r="AHQ7" s="16"/>
      <c r="AHR7" s="17">
        <f>AHR6+AHO7-AHQ7</f>
        <v>0</v>
      </c>
      <c r="AHT7" s="7"/>
      <c r="AHU7" s="115"/>
      <c r="AHV7" s="15"/>
      <c r="AHW7" s="33"/>
      <c r="AHX7" s="16"/>
      <c r="AHY7" s="17">
        <f>AHY6+AHV7-AHX7</f>
        <v>0</v>
      </c>
      <c r="AIA7" s="7"/>
      <c r="AIB7" s="115"/>
      <c r="AIC7" s="15"/>
      <c r="AID7" s="33"/>
      <c r="AIE7" s="16"/>
      <c r="AIF7" s="17">
        <f>AIF6+AIC7-AIE7</f>
        <v>0</v>
      </c>
      <c r="AIH7" s="7"/>
      <c r="AII7" s="115"/>
      <c r="AIJ7" s="15"/>
      <c r="AIK7" s="33"/>
      <c r="AIL7" s="16"/>
      <c r="AIM7" s="17">
        <f>AIM6+AIJ7-AIL7</f>
        <v>0</v>
      </c>
      <c r="AIO7" s="7"/>
      <c r="AIP7" s="115"/>
      <c r="AIQ7" s="15"/>
      <c r="AIR7" s="33"/>
      <c r="AIS7" s="16"/>
      <c r="AIT7" s="17">
        <f>AIT6+AIQ7-AIS7</f>
        <v>0</v>
      </c>
      <c r="AIV7" s="7"/>
      <c r="AIW7" s="115"/>
      <c r="AIX7" s="15"/>
      <c r="AIY7" s="33"/>
      <c r="AIZ7" s="16"/>
      <c r="AJA7" s="17">
        <f>AJA6+AIX7-AIZ7</f>
        <v>0</v>
      </c>
      <c r="AJC7" s="7"/>
      <c r="AJD7" s="115"/>
      <c r="AJE7" s="15"/>
      <c r="AJF7" s="33"/>
      <c r="AJG7" s="16"/>
      <c r="AJH7" s="17">
        <f>AJH6+AJE7-AJG7</f>
        <v>0</v>
      </c>
      <c r="AJJ7" s="112"/>
      <c r="AJK7" s="24"/>
      <c r="AJL7" s="23"/>
      <c r="AJM7" s="50"/>
      <c r="AJN7" s="27"/>
      <c r="AJO7" s="42">
        <f>AJO6+AJL7-AJN7</f>
        <v>0</v>
      </c>
      <c r="AJQ7" s="112"/>
      <c r="AJR7" s="24"/>
      <c r="AJS7" s="23"/>
      <c r="AJT7" s="50"/>
      <c r="AJU7" s="27"/>
      <c r="AJV7" s="42">
        <f>AJV6+AJS7-AJU7</f>
        <v>0</v>
      </c>
      <c r="AJX7" s="112"/>
      <c r="AJY7" s="24"/>
      <c r="AJZ7" s="23"/>
      <c r="AKA7" s="112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2"/>
      <c r="AD8" s="24"/>
      <c r="AE8" s="41"/>
      <c r="AF8" s="112"/>
      <c r="AG8" s="41"/>
      <c r="AH8" s="17">
        <f t="shared" ref="AH8:AH15" si="6">AH7+AE8-AG8</f>
        <v>0</v>
      </c>
      <c r="AJ8" s="112"/>
      <c r="AK8" s="24"/>
      <c r="AL8" s="41"/>
      <c r="AM8" s="112"/>
      <c r="AN8" s="41"/>
      <c r="AO8" s="17">
        <f t="shared" ref="AO8:AO43" si="7">AO7+AL8-AN8</f>
        <v>0</v>
      </c>
      <c r="AQ8" s="112"/>
      <c r="AR8" s="24"/>
      <c r="AS8" s="41"/>
      <c r="AT8" s="112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6"/>
      <c r="BW8" s="298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8"/>
      <c r="FI8" s="33"/>
      <c r="FJ8" s="16"/>
      <c r="FK8" s="149">
        <f t="shared" ref="FK8:FK43" si="23">FK7+FH8-FJ8</f>
        <v>0</v>
      </c>
      <c r="FM8" s="7"/>
      <c r="FN8" s="2"/>
      <c r="FO8" s="148"/>
      <c r="FP8" s="33"/>
      <c r="FQ8" s="16"/>
      <c r="FR8" s="149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6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8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2"/>
      <c r="OD8" s="24"/>
      <c r="OE8" s="23"/>
      <c r="OF8" s="50"/>
      <c r="OG8" s="27"/>
      <c r="OH8" s="17">
        <f t="shared" ref="OH8:OH43" si="56">OH7+OE8-OG8</f>
        <v>0</v>
      </c>
      <c r="OJ8" s="112"/>
      <c r="OK8" s="24"/>
      <c r="OL8" s="23"/>
      <c r="OM8" s="112"/>
      <c r="ON8" s="27"/>
      <c r="OO8" s="17">
        <f t="shared" ref="OO8:OO43" si="57">OO7+OL8-ON8</f>
        <v>0</v>
      </c>
      <c r="OQ8" s="112"/>
      <c r="OR8" s="24"/>
      <c r="OS8" s="23"/>
      <c r="OT8" s="112"/>
      <c r="OU8" s="27"/>
      <c r="OV8" s="17">
        <f t="shared" ref="OV8:OV43" si="58">OV7+OS8-OU8</f>
        <v>0</v>
      </c>
      <c r="OX8" s="112"/>
      <c r="OY8" s="24"/>
      <c r="OZ8" s="23"/>
      <c r="PA8" s="112"/>
      <c r="PB8" s="27"/>
      <c r="PC8" s="17">
        <f t="shared" ref="PC8:PC43" si="59">PC7+OZ8-PB8</f>
        <v>0</v>
      </c>
      <c r="PE8" s="112"/>
      <c r="PF8" s="24"/>
      <c r="PG8" s="23"/>
      <c r="PH8" s="112"/>
      <c r="PI8" s="27"/>
      <c r="PJ8" s="17">
        <f t="shared" ref="PJ8:PJ43" si="60">PJ7+PG8-PI8</f>
        <v>0</v>
      </c>
      <c r="PL8" s="112"/>
      <c r="PM8" s="24"/>
      <c r="PN8" s="23"/>
      <c r="PO8" s="106"/>
      <c r="PP8" s="27"/>
      <c r="PQ8" s="17">
        <f t="shared" ref="PQ8:PQ43" si="61">PQ7+PN8-PP8</f>
        <v>0</v>
      </c>
      <c r="PS8" s="112"/>
      <c r="PT8" s="24"/>
      <c r="PU8" s="23"/>
      <c r="PV8" s="106"/>
      <c r="PW8" s="27"/>
      <c r="PX8" s="17">
        <f t="shared" ref="PX8:PX43" si="62">PX7+PU8-PW8</f>
        <v>0</v>
      </c>
      <c r="PZ8" s="112"/>
      <c r="QA8" s="24"/>
      <c r="QB8" s="23"/>
      <c r="QC8" s="106"/>
      <c r="QD8" s="27"/>
      <c r="QE8" s="17">
        <f t="shared" ref="QE8:QE43" si="63">QE7+QB8-QD8</f>
        <v>0</v>
      </c>
      <c r="QG8" s="112"/>
      <c r="QH8" s="24"/>
      <c r="QI8" s="23"/>
      <c r="QJ8" s="112"/>
      <c r="QK8" s="27"/>
      <c r="QL8" s="17">
        <f t="shared" ref="QL8:QL43" si="64">QL7+QI8-QK8</f>
        <v>0</v>
      </c>
      <c r="QN8" s="112"/>
      <c r="QO8" s="24"/>
      <c r="QP8" s="23"/>
      <c r="QQ8" s="112"/>
      <c r="QR8" s="27"/>
      <c r="QS8" s="17">
        <f t="shared" ref="QS8:QS43" si="65">QS7+QP8-QR8</f>
        <v>0</v>
      </c>
      <c r="QU8" s="112"/>
      <c r="QV8" s="24"/>
      <c r="QW8" s="23"/>
      <c r="QX8" s="112"/>
      <c r="QY8" s="27"/>
      <c r="QZ8" s="17">
        <f t="shared" ref="QZ8:QZ43" si="66">QZ7+QW8-QY8</f>
        <v>0</v>
      </c>
      <c r="RB8" s="112"/>
      <c r="RC8" s="24"/>
      <c r="RD8" s="23"/>
      <c r="RE8" s="112"/>
      <c r="RF8" s="27"/>
      <c r="RG8" s="17">
        <f t="shared" ref="RG8:RG43" si="67">RG7+RD8-RF8</f>
        <v>0</v>
      </c>
      <c r="RI8" s="112"/>
      <c r="RJ8" s="24"/>
      <c r="RK8" s="23"/>
      <c r="RL8" s="112"/>
      <c r="RM8" s="27"/>
      <c r="RN8" s="17">
        <f t="shared" ref="RN8:RN43" si="68">RN7+RK8-RM8</f>
        <v>0</v>
      </c>
      <c r="RP8" s="112"/>
      <c r="RQ8" s="24"/>
      <c r="RR8" s="23"/>
      <c r="RS8" s="112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5"/>
      <c r="SM8" s="217"/>
      <c r="SN8" s="266"/>
      <c r="SO8" s="217"/>
      <c r="SP8" s="17">
        <f t="shared" ref="SP8:SP43" si="72">SP7+SM8-SO8</f>
        <v>0</v>
      </c>
      <c r="SR8" s="31"/>
      <c r="SS8" s="215"/>
      <c r="ST8" s="217"/>
      <c r="SU8" s="209"/>
      <c r="SV8" s="217"/>
      <c r="SW8" s="17">
        <f t="shared" ref="SW8:SW43" si="73">SW7+ST8-SV8</f>
        <v>0</v>
      </c>
      <c r="SY8" s="7"/>
      <c r="SZ8" s="215"/>
      <c r="TA8" s="217"/>
      <c r="TB8" s="209"/>
      <c r="TC8" s="217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7"/>
      <c r="UW8" s="139"/>
      <c r="UX8" s="150"/>
      <c r="UY8" s="271"/>
      <c r="UZ8" s="27"/>
      <c r="VA8" s="149">
        <f t="shared" ref="VA8:VA43" si="81">VA7+UX8-UZ8</f>
        <v>0</v>
      </c>
      <c r="VC8" s="7"/>
      <c r="VD8" s="2"/>
      <c r="VE8" s="148"/>
      <c r="VF8" s="171"/>
      <c r="VG8" s="16"/>
      <c r="VH8" s="149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6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5"/>
      <c r="ZT8" s="217"/>
      <c r="ZU8" s="251"/>
      <c r="ZV8" s="269"/>
      <c r="ZW8" s="17">
        <f t="shared" ref="ZW8:ZW43" si="98">ZW7+ZT8-ZV8</f>
        <v>0</v>
      </c>
      <c r="ZY8" s="7"/>
      <c r="ZZ8" s="215"/>
      <c r="AAA8" s="217"/>
      <c r="AAB8" s="251"/>
      <c r="AAC8" s="269"/>
      <c r="AAD8" s="17">
        <f t="shared" ref="AAD8:AAD43" si="99">AAD7+AAA8-AAC8</f>
        <v>0</v>
      </c>
      <c r="AAF8" s="7"/>
      <c r="AAG8" s="215"/>
      <c r="AAH8" s="217"/>
      <c r="AAI8" s="265"/>
      <c r="AAJ8" s="217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30"/>
      <c r="ADU8" s="23"/>
      <c r="ADV8" s="106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4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2"/>
      <c r="AGL8" s="24"/>
      <c r="AGM8" s="41"/>
      <c r="AGN8" s="112"/>
      <c r="AGO8" s="41"/>
      <c r="AGP8" s="17">
        <f t="shared" ref="AGP8:AGP26" si="120">AGP7+AGM8-AGO8</f>
        <v>0</v>
      </c>
      <c r="AGR8" s="49"/>
      <c r="AGS8" s="24"/>
      <c r="AGT8" s="41"/>
      <c r="AGU8" s="112"/>
      <c r="AGV8" s="41"/>
      <c r="AGW8" s="17">
        <f t="shared" ref="AGW8:AGW43" si="121">AGW7+AGT8-AGV8</f>
        <v>0</v>
      </c>
      <c r="AGY8" s="7"/>
      <c r="AGZ8" s="115"/>
      <c r="AHA8" s="15"/>
      <c r="AHB8" s="7"/>
      <c r="AHC8" s="16"/>
      <c r="AHD8" s="17">
        <f t="shared" ref="AHD8:AHD43" si="122">AHD7+AHA8-AHC8</f>
        <v>0</v>
      </c>
      <c r="AHF8" s="7"/>
      <c r="AHG8" s="115"/>
      <c r="AHH8" s="15"/>
      <c r="AHI8" s="7"/>
      <c r="AHJ8" s="16"/>
      <c r="AHK8" s="17">
        <f t="shared" ref="AHK8:AHK43" si="123">AHK7+AHH8-AHJ8</f>
        <v>0</v>
      </c>
      <c r="AHM8" s="7"/>
      <c r="AHN8" s="115"/>
      <c r="AHO8" s="15"/>
      <c r="AHP8" s="7"/>
      <c r="AHQ8" s="16"/>
      <c r="AHR8" s="17">
        <f t="shared" ref="AHR8:AHR43" si="124">AHR7+AHO8-AHQ8</f>
        <v>0</v>
      </c>
      <c r="AHT8" s="7"/>
      <c r="AHU8" s="115"/>
      <c r="AHV8" s="15"/>
      <c r="AHW8" s="7"/>
      <c r="AHX8" s="16"/>
      <c r="AHY8" s="17">
        <f t="shared" ref="AHY8:AHY43" si="125">AHY7+AHV8-AHX8</f>
        <v>0</v>
      </c>
      <c r="AIA8" s="7"/>
      <c r="AIB8" s="115"/>
      <c r="AIC8" s="15"/>
      <c r="AID8" s="7"/>
      <c r="AIE8" s="16"/>
      <c r="AIF8" s="17">
        <f t="shared" ref="AIF8:AIF43" si="126">AIF7+AIC8-AIE8</f>
        <v>0</v>
      </c>
      <c r="AIH8" s="7"/>
      <c r="AII8" s="115"/>
      <c r="AIJ8" s="15"/>
      <c r="AIK8" s="7"/>
      <c r="AIL8" s="76"/>
      <c r="AIM8" s="17">
        <f t="shared" ref="AIM8:AIM43" si="127">AIM7+AIJ8-AIL8</f>
        <v>0</v>
      </c>
      <c r="AIO8" s="7"/>
      <c r="AIP8" s="115"/>
      <c r="AIQ8" s="15"/>
      <c r="AIR8" s="7"/>
      <c r="AIS8" s="76"/>
      <c r="AIT8" s="17">
        <f t="shared" ref="AIT8:AIT43" si="128">AIT7+AIQ8-AIS8</f>
        <v>0</v>
      </c>
      <c r="AIV8" s="7"/>
      <c r="AIW8" s="115"/>
      <c r="AIX8" s="15"/>
      <c r="AIY8" s="7"/>
      <c r="AIZ8" s="16"/>
      <c r="AJA8" s="17">
        <f t="shared" ref="AJA8:AJA43" si="129">AJA7+AIX8-AIZ8</f>
        <v>0</v>
      </c>
      <c r="AJC8" s="7"/>
      <c r="AJD8" s="115"/>
      <c r="AJE8" s="15"/>
      <c r="AJF8" s="7"/>
      <c r="AJG8" s="16"/>
      <c r="AJH8" s="17">
        <f t="shared" ref="AJH8:AJH43" si="130">AJH7+AJE8-AJG8</f>
        <v>0</v>
      </c>
      <c r="AJJ8" s="112"/>
      <c r="AJK8" s="24"/>
      <c r="AJL8" s="23"/>
      <c r="AJM8" s="112"/>
      <c r="AJN8" s="27"/>
      <c r="AJO8" s="17">
        <f t="shared" ref="AJO8:AJO43" si="131">AJO7+AJL8-AJN8</f>
        <v>0</v>
      </c>
      <c r="AJQ8" s="112"/>
      <c r="AJR8" s="24"/>
      <c r="AJS8" s="23"/>
      <c r="AJT8" s="112"/>
      <c r="AJU8" s="27"/>
      <c r="AJV8" s="17">
        <f t="shared" ref="AJV8:AJV43" si="132">AJV7+AJS8-AJU8</f>
        <v>0</v>
      </c>
      <c r="AJX8" s="112"/>
      <c r="AJY8" s="24"/>
      <c r="AJZ8" s="23"/>
      <c r="AKA8" s="112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2"/>
      <c r="AD9" s="24"/>
      <c r="AE9" s="82"/>
      <c r="AF9" s="112"/>
      <c r="AG9" s="27"/>
      <c r="AH9" s="17">
        <f t="shared" si="6"/>
        <v>0</v>
      </c>
      <c r="AJ9" s="112"/>
      <c r="AK9" s="24"/>
      <c r="AL9" s="82"/>
      <c r="AM9" s="49"/>
      <c r="AN9" s="27"/>
      <c r="AO9" s="17">
        <f t="shared" si="7"/>
        <v>0</v>
      </c>
      <c r="AQ9" s="112"/>
      <c r="AR9" s="24"/>
      <c r="AS9" s="82"/>
      <c r="AT9" s="112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5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8"/>
      <c r="FI9" s="33"/>
      <c r="FJ9" s="16"/>
      <c r="FK9" s="149">
        <f t="shared" si="23"/>
        <v>0</v>
      </c>
      <c r="FM9" s="7"/>
      <c r="FN9" s="2"/>
      <c r="FO9" s="148"/>
      <c r="FP9" s="33"/>
      <c r="FQ9" s="16"/>
      <c r="FR9" s="149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6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8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2"/>
      <c r="OD9" s="24"/>
      <c r="OE9" s="23"/>
      <c r="OF9" s="50"/>
      <c r="OG9" s="27"/>
      <c r="OH9" s="17">
        <f t="shared" si="56"/>
        <v>0</v>
      </c>
      <c r="OJ9" s="112"/>
      <c r="OK9" s="24"/>
      <c r="OL9" s="23"/>
      <c r="OM9" s="106"/>
      <c r="ON9" s="27"/>
      <c r="OO9" s="17">
        <f t="shared" si="57"/>
        <v>0</v>
      </c>
      <c r="OQ9" s="112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2"/>
      <c r="PB9" s="27"/>
      <c r="PC9" s="17">
        <f t="shared" si="59"/>
        <v>0</v>
      </c>
      <c r="PE9" s="112"/>
      <c r="PF9" s="24"/>
      <c r="PG9" s="23"/>
      <c r="PH9" s="112"/>
      <c r="PI9" s="27"/>
      <c r="PJ9" s="17">
        <f t="shared" si="60"/>
        <v>0</v>
      </c>
      <c r="PL9" s="112"/>
      <c r="PM9" s="24"/>
      <c r="PN9" s="23"/>
      <c r="PO9" s="112"/>
      <c r="PP9" s="27"/>
      <c r="PQ9" s="17">
        <f t="shared" si="61"/>
        <v>0</v>
      </c>
      <c r="PS9" s="112"/>
      <c r="PT9" s="24"/>
      <c r="PU9" s="23"/>
      <c r="PV9" s="112"/>
      <c r="PW9" s="27"/>
      <c r="PX9" s="17">
        <f t="shared" si="62"/>
        <v>0</v>
      </c>
      <c r="PZ9" s="112"/>
      <c r="QA9" s="24"/>
      <c r="QB9" s="23"/>
      <c r="QC9" s="112"/>
      <c r="QD9" s="27"/>
      <c r="QE9" s="17">
        <f t="shared" si="63"/>
        <v>0</v>
      </c>
      <c r="QG9" s="112"/>
      <c r="QH9" s="24"/>
      <c r="QI9" s="23"/>
      <c r="QJ9" s="112"/>
      <c r="QK9" s="27"/>
      <c r="QL9" s="17">
        <f t="shared" si="64"/>
        <v>0</v>
      </c>
      <c r="QN9" s="112"/>
      <c r="QO9" s="24"/>
      <c r="QP9" s="23"/>
      <c r="QQ9" s="112"/>
      <c r="QR9" s="27"/>
      <c r="QS9" s="17">
        <f t="shared" si="65"/>
        <v>0</v>
      </c>
      <c r="QU9" s="112"/>
      <c r="QV9" s="24"/>
      <c r="QW9" s="23"/>
      <c r="QX9" s="112"/>
      <c r="QY9" s="27"/>
      <c r="QZ9" s="17">
        <f t="shared" si="66"/>
        <v>0</v>
      </c>
      <c r="RB9" s="112"/>
      <c r="RC9" s="24"/>
      <c r="RD9" s="23"/>
      <c r="RE9" s="112"/>
      <c r="RF9" s="27"/>
      <c r="RG9" s="17">
        <f t="shared" si="67"/>
        <v>0</v>
      </c>
      <c r="RI9" s="112"/>
      <c r="RJ9" s="24"/>
      <c r="RK9" s="23"/>
      <c r="RL9" s="112"/>
      <c r="RM9" s="27"/>
      <c r="RN9" s="17">
        <f t="shared" si="68"/>
        <v>0</v>
      </c>
      <c r="RP9" s="112"/>
      <c r="RQ9" s="24"/>
      <c r="RR9" s="23"/>
      <c r="RS9" s="112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7"/>
      <c r="SN9" s="7"/>
      <c r="SO9" s="217"/>
      <c r="SP9" s="17">
        <f t="shared" si="72"/>
        <v>0</v>
      </c>
      <c r="SR9" s="7"/>
      <c r="SS9" s="215"/>
      <c r="ST9" s="217"/>
      <c r="SU9" s="209"/>
      <c r="SV9" s="217"/>
      <c r="SW9" s="17">
        <f t="shared" si="73"/>
        <v>0</v>
      </c>
      <c r="SY9" s="7"/>
      <c r="SZ9" s="215"/>
      <c r="TA9" s="217"/>
      <c r="TB9" s="209"/>
      <c r="TC9" s="217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7"/>
      <c r="UW9" s="34"/>
      <c r="UX9" s="150"/>
      <c r="UY9" s="99"/>
      <c r="UZ9" s="27"/>
      <c r="VA9" s="149">
        <f t="shared" si="81"/>
        <v>0</v>
      </c>
      <c r="VC9" s="7"/>
      <c r="VD9" s="2"/>
      <c r="VE9" s="148"/>
      <c r="VF9" s="171"/>
      <c r="VG9" s="16"/>
      <c r="VH9" s="149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4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9"/>
      <c r="ZO9" s="16"/>
      <c r="ZP9" s="17">
        <f t="shared" si="97"/>
        <v>0</v>
      </c>
      <c r="ZR9" s="7"/>
      <c r="ZS9" s="215"/>
      <c r="ZT9" s="217"/>
      <c r="ZU9" s="209"/>
      <c r="ZV9" s="217"/>
      <c r="ZW9" s="17">
        <f t="shared" si="98"/>
        <v>0</v>
      </c>
      <c r="ZY9" s="7"/>
      <c r="ZZ9" s="215"/>
      <c r="AAA9" s="217"/>
      <c r="AAB9" s="209"/>
      <c r="AAC9" s="217"/>
      <c r="AAD9" s="17">
        <f t="shared" si="99"/>
        <v>0</v>
      </c>
      <c r="AAF9" s="7"/>
      <c r="AAG9" s="215"/>
      <c r="AAH9" s="217"/>
      <c r="AAI9" s="209"/>
      <c r="AAJ9" s="217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10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2"/>
      <c r="ADT9" s="24"/>
      <c r="ADU9" s="23"/>
      <c r="ADV9" s="112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4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9"/>
      <c r="AGH9" s="16"/>
      <c r="AGI9" s="17">
        <f t="shared" si="119"/>
        <v>0</v>
      </c>
      <c r="AGK9" s="112"/>
      <c r="AGL9" s="111"/>
      <c r="AGM9" s="23"/>
      <c r="AGN9" s="112"/>
      <c r="AGO9" s="27"/>
      <c r="AGP9" s="17">
        <f t="shared" si="120"/>
        <v>0</v>
      </c>
      <c r="AGR9" s="112"/>
      <c r="AGS9" s="111"/>
      <c r="AGT9" s="23"/>
      <c r="AGU9" s="112"/>
      <c r="AGV9" s="27"/>
      <c r="AGW9" s="17">
        <f t="shared" si="121"/>
        <v>0</v>
      </c>
      <c r="AGY9" s="7"/>
      <c r="AGZ9" s="115"/>
      <c r="AHA9" s="15"/>
      <c r="AHB9" s="112"/>
      <c r="AHC9" s="16"/>
      <c r="AHD9" s="17">
        <f t="shared" si="122"/>
        <v>0</v>
      </c>
      <c r="AHF9" s="7"/>
      <c r="AHG9" s="115"/>
      <c r="AHH9" s="15"/>
      <c r="AHI9" s="49"/>
      <c r="AHJ9" s="16"/>
      <c r="AHK9" s="17">
        <f t="shared" si="123"/>
        <v>0</v>
      </c>
      <c r="AHM9" s="7"/>
      <c r="AHN9" s="115"/>
      <c r="AHO9" s="15"/>
      <c r="AHP9" s="112"/>
      <c r="AHQ9" s="16"/>
      <c r="AHR9" s="17">
        <f t="shared" si="124"/>
        <v>0</v>
      </c>
      <c r="AHT9" s="7"/>
      <c r="AHU9" s="115"/>
      <c r="AHV9" s="15"/>
      <c r="AHW9" s="112"/>
      <c r="AHX9" s="16"/>
      <c r="AHY9" s="17">
        <f t="shared" si="125"/>
        <v>0</v>
      </c>
      <c r="AIA9" s="7"/>
      <c r="AIB9" s="115"/>
      <c r="AIC9" s="15"/>
      <c r="AID9" s="50"/>
      <c r="AIE9" s="16"/>
      <c r="AIF9" s="17">
        <f t="shared" si="126"/>
        <v>0</v>
      </c>
      <c r="AIH9" s="7"/>
      <c r="AII9" s="115"/>
      <c r="AIJ9" s="15"/>
      <c r="AIK9" s="50"/>
      <c r="AIL9" s="16"/>
      <c r="AIM9" s="17">
        <f t="shared" si="127"/>
        <v>0</v>
      </c>
      <c r="AIO9" s="7"/>
      <c r="AIP9" s="115"/>
      <c r="AIQ9" s="15"/>
      <c r="AIR9" s="112"/>
      <c r="AIS9" s="16"/>
      <c r="AIT9" s="17">
        <f t="shared" si="128"/>
        <v>0</v>
      </c>
      <c r="AIV9" s="7"/>
      <c r="AIW9" s="115"/>
      <c r="AIX9" s="15"/>
      <c r="AIY9" s="112"/>
      <c r="AIZ9" s="16"/>
      <c r="AJA9" s="17">
        <f t="shared" si="129"/>
        <v>0</v>
      </c>
      <c r="AJC9" s="7"/>
      <c r="AJD9" s="115"/>
      <c r="AJE9" s="15"/>
      <c r="AJF9" s="112"/>
      <c r="AJG9" s="16"/>
      <c r="AJH9" s="17">
        <f t="shared" si="130"/>
        <v>0</v>
      </c>
      <c r="AJJ9" s="112"/>
      <c r="AJK9" s="24"/>
      <c r="AJL9" s="23"/>
      <c r="AJM9" s="50"/>
      <c r="AJN9" s="27"/>
      <c r="AJO9" s="17">
        <f t="shared" si="131"/>
        <v>0</v>
      </c>
      <c r="AJQ9" s="112"/>
      <c r="AJR9" s="24"/>
      <c r="AJS9" s="23"/>
      <c r="AJT9" s="50"/>
      <c r="AJU9" s="27"/>
      <c r="AJV9" s="17">
        <f t="shared" si="132"/>
        <v>0</v>
      </c>
      <c r="AJX9" s="112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2"/>
      <c r="AD10" s="34"/>
      <c r="AE10" s="27"/>
      <c r="AF10" s="112"/>
      <c r="AG10" s="27"/>
      <c r="AH10" s="17">
        <f t="shared" si="6"/>
        <v>0</v>
      </c>
      <c r="AJ10" s="112"/>
      <c r="AK10" s="34"/>
      <c r="AL10" s="27"/>
      <c r="AM10" s="112"/>
      <c r="AN10" s="27"/>
      <c r="AO10" s="17">
        <f t="shared" si="7"/>
        <v>0</v>
      </c>
      <c r="AQ10" s="112"/>
      <c r="AR10" s="34"/>
      <c r="AS10" s="27"/>
      <c r="AT10" s="112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5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50"/>
      <c r="FI10" s="194"/>
      <c r="FJ10" s="16"/>
      <c r="FK10" s="149">
        <f t="shared" si="23"/>
        <v>0</v>
      </c>
      <c r="FM10" s="7"/>
      <c r="FN10" s="34"/>
      <c r="FO10" s="150"/>
      <c r="FP10" s="194"/>
      <c r="FQ10" s="16"/>
      <c r="FR10" s="149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8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2"/>
      <c r="OD10" s="24"/>
      <c r="OE10" s="23"/>
      <c r="OF10" s="50"/>
      <c r="OG10" s="27"/>
      <c r="OH10" s="17">
        <f t="shared" si="56"/>
        <v>0</v>
      </c>
      <c r="OJ10" s="112"/>
      <c r="OK10" s="24"/>
      <c r="OL10" s="23"/>
      <c r="OM10" s="112"/>
      <c r="ON10" s="27"/>
      <c r="OO10" s="17">
        <f t="shared" si="57"/>
        <v>0</v>
      </c>
      <c r="OQ10" s="112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2"/>
      <c r="PB10" s="27"/>
      <c r="PC10" s="17">
        <f t="shared" si="59"/>
        <v>0</v>
      </c>
      <c r="PE10" s="112"/>
      <c r="PF10" s="24"/>
      <c r="PG10" s="23"/>
      <c r="PH10" s="112"/>
      <c r="PI10" s="27"/>
      <c r="PJ10" s="17">
        <f t="shared" si="60"/>
        <v>0</v>
      </c>
      <c r="PL10" s="112"/>
      <c r="PM10" s="24"/>
      <c r="PN10" s="23"/>
      <c r="PO10" s="112"/>
      <c r="PP10" s="27"/>
      <c r="PQ10" s="17">
        <f t="shared" si="61"/>
        <v>0</v>
      </c>
      <c r="PS10" s="112"/>
      <c r="PT10" s="24"/>
      <c r="PU10" s="23"/>
      <c r="PV10" s="112"/>
      <c r="PW10" s="27"/>
      <c r="PX10" s="17">
        <f t="shared" si="62"/>
        <v>0</v>
      </c>
      <c r="PZ10" s="112"/>
      <c r="QA10" s="24"/>
      <c r="QB10" s="23"/>
      <c r="QC10" s="112"/>
      <c r="QD10" s="27"/>
      <c r="QE10" s="17">
        <f t="shared" si="63"/>
        <v>0</v>
      </c>
      <c r="QG10" s="112"/>
      <c r="QH10" s="24"/>
      <c r="QI10" s="23"/>
      <c r="QJ10" s="112"/>
      <c r="QK10" s="27"/>
      <c r="QL10" s="17">
        <f t="shared" si="64"/>
        <v>0</v>
      </c>
      <c r="QN10" s="112"/>
      <c r="QO10" s="24"/>
      <c r="QP10" s="23"/>
      <c r="QQ10" s="112"/>
      <c r="QR10" s="27"/>
      <c r="QS10" s="17">
        <f t="shared" si="65"/>
        <v>0</v>
      </c>
      <c r="QU10" s="112"/>
      <c r="QV10" s="24"/>
      <c r="QW10" s="23"/>
      <c r="QX10" s="112"/>
      <c r="QY10" s="27"/>
      <c r="QZ10" s="17">
        <f t="shared" si="66"/>
        <v>0</v>
      </c>
      <c r="RB10" s="112"/>
      <c r="RC10" s="24"/>
      <c r="RD10" s="23"/>
      <c r="RE10" s="112"/>
      <c r="RF10" s="27"/>
      <c r="RG10" s="17">
        <f t="shared" si="67"/>
        <v>0</v>
      </c>
      <c r="RI10" s="112"/>
      <c r="RJ10" s="24"/>
      <c r="RK10" s="23"/>
      <c r="RL10" s="112"/>
      <c r="RM10" s="27"/>
      <c r="RN10" s="17">
        <f t="shared" si="68"/>
        <v>0</v>
      </c>
      <c r="RP10" s="112"/>
      <c r="RQ10" s="24"/>
      <c r="RR10" s="23"/>
      <c r="RS10" s="112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5"/>
      <c r="SM10" s="269"/>
      <c r="SN10" s="7"/>
      <c r="SO10" s="217"/>
      <c r="SP10" s="17">
        <f t="shared" si="72"/>
        <v>0</v>
      </c>
      <c r="SR10" s="7"/>
      <c r="SS10" s="215"/>
      <c r="ST10" s="216"/>
      <c r="SU10" s="209"/>
      <c r="SV10" s="216"/>
      <c r="SW10" s="17">
        <f t="shared" si="73"/>
        <v>0</v>
      </c>
      <c r="SY10" s="7"/>
      <c r="SZ10" s="215"/>
      <c r="TA10" s="217"/>
      <c r="TB10" s="209"/>
      <c r="TC10" s="217"/>
      <c r="TD10" s="17">
        <f t="shared" si="74"/>
        <v>0</v>
      </c>
      <c r="TF10" s="7"/>
      <c r="TG10" s="2"/>
      <c r="TH10" s="297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7"/>
      <c r="UW10" s="34"/>
      <c r="UX10" s="150"/>
      <c r="UY10" s="99"/>
      <c r="UZ10" s="27"/>
      <c r="VA10" s="149">
        <f t="shared" si="81"/>
        <v>0</v>
      </c>
      <c r="VC10" s="7"/>
      <c r="VD10" s="2"/>
      <c r="VE10" s="148"/>
      <c r="VF10" s="171"/>
      <c r="VG10" s="76"/>
      <c r="VH10" s="149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5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4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2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9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5"/>
      <c r="AEB10" s="217"/>
      <c r="AEC10" s="266"/>
      <c r="AED10" s="217"/>
      <c r="AEE10" s="17">
        <f t="shared" si="111"/>
        <v>0</v>
      </c>
      <c r="AEF10" t="s">
        <v>61</v>
      </c>
      <c r="AEG10" s="7"/>
      <c r="AEH10" s="215"/>
      <c r="AEI10" s="356"/>
      <c r="AEJ10" s="209"/>
      <c r="AEK10" s="356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4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9"/>
      <c r="AGH10" s="76"/>
      <c r="AGI10" s="17">
        <f t="shared" si="119"/>
        <v>0</v>
      </c>
      <c r="AGK10" s="112"/>
      <c r="AGL10" s="111"/>
      <c r="AGM10" s="23"/>
      <c r="AGN10" s="112"/>
      <c r="AGO10" s="27"/>
      <c r="AGP10" s="17">
        <f t="shared" si="120"/>
        <v>0</v>
      </c>
      <c r="AGR10" s="112"/>
      <c r="AGS10" s="111"/>
      <c r="AGT10" s="23"/>
      <c r="AGU10" s="112"/>
      <c r="AGV10" s="27"/>
      <c r="AGW10" s="17">
        <f t="shared" si="121"/>
        <v>0</v>
      </c>
      <c r="AGY10" s="7"/>
      <c r="AGZ10" s="139"/>
      <c r="AHA10" s="27"/>
      <c r="AHB10" s="7"/>
      <c r="AHC10" s="16"/>
      <c r="AHD10" s="17">
        <f t="shared" si="122"/>
        <v>0</v>
      </c>
      <c r="AHF10" s="7"/>
      <c r="AHG10" s="139"/>
      <c r="AHH10" s="27"/>
      <c r="AHI10" s="7"/>
      <c r="AHJ10" s="16"/>
      <c r="AHK10" s="17">
        <f t="shared" si="123"/>
        <v>0</v>
      </c>
      <c r="AHM10" s="7"/>
      <c r="AHN10" s="139"/>
      <c r="AHO10" s="27"/>
      <c r="AHP10" s="7"/>
      <c r="AHQ10" s="16"/>
      <c r="AHR10" s="17">
        <f t="shared" si="124"/>
        <v>0</v>
      </c>
      <c r="AHT10" s="7"/>
      <c r="AHU10" s="139"/>
      <c r="AHV10" s="27"/>
      <c r="AHW10" s="7"/>
      <c r="AHX10" s="16"/>
      <c r="AHY10" s="17">
        <f t="shared" si="125"/>
        <v>0</v>
      </c>
      <c r="AIA10" s="7"/>
      <c r="AIB10" s="139"/>
      <c r="AIC10" s="27"/>
      <c r="AID10" s="7"/>
      <c r="AIE10" s="16"/>
      <c r="AIF10" s="17">
        <f t="shared" si="126"/>
        <v>0</v>
      </c>
      <c r="AIH10" s="7"/>
      <c r="AII10" s="139"/>
      <c r="AIJ10" s="27"/>
      <c r="AIK10" s="7"/>
      <c r="AIL10" s="16"/>
      <c r="AIM10" s="17">
        <f t="shared" si="127"/>
        <v>0</v>
      </c>
      <c r="AIO10" s="31"/>
      <c r="AIP10" s="139"/>
      <c r="AIQ10" s="27"/>
      <c r="AIR10" s="7"/>
      <c r="AIS10" s="16"/>
      <c r="AIT10" s="17">
        <f t="shared" si="128"/>
        <v>0</v>
      </c>
      <c r="AIV10" s="7"/>
      <c r="AIW10" s="139"/>
      <c r="AIX10" s="27"/>
      <c r="AIY10" s="7"/>
      <c r="AIZ10" s="16"/>
      <c r="AJA10" s="17">
        <f t="shared" si="129"/>
        <v>0</v>
      </c>
      <c r="AJC10" s="7"/>
      <c r="AJD10" s="139"/>
      <c r="AJE10" s="27"/>
      <c r="AJF10" s="7"/>
      <c r="AJG10" s="16"/>
      <c r="AJH10" s="17">
        <f t="shared" si="130"/>
        <v>0</v>
      </c>
      <c r="AJJ10" s="112"/>
      <c r="AJK10" s="34"/>
      <c r="AJL10" s="27"/>
      <c r="AJM10" s="112"/>
      <c r="AJN10" s="27"/>
      <c r="AJO10" s="17">
        <f t="shared" si="131"/>
        <v>0</v>
      </c>
      <c r="AJQ10" s="112"/>
      <c r="AJR10" s="34"/>
      <c r="AJS10" s="27"/>
      <c r="AJT10" s="112"/>
      <c r="AJU10" s="27"/>
      <c r="AJV10" s="17">
        <f t="shared" si="132"/>
        <v>0</v>
      </c>
      <c r="AJX10" s="112"/>
      <c r="AJY10" s="34"/>
      <c r="AJZ10" s="27"/>
      <c r="AKA10" s="112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2"/>
      <c r="AD11" s="24"/>
      <c r="AE11" s="23"/>
      <c r="AF11" s="112"/>
      <c r="AG11" s="27"/>
      <c r="AH11" s="17">
        <f t="shared" si="6"/>
        <v>0</v>
      </c>
      <c r="AJ11" s="112"/>
      <c r="AK11" s="24"/>
      <c r="AL11" s="23"/>
      <c r="AM11" s="112"/>
      <c r="AN11" s="27"/>
      <c r="AO11" s="17">
        <f t="shared" si="7"/>
        <v>0</v>
      </c>
      <c r="AQ11" s="112"/>
      <c r="AR11" s="24"/>
      <c r="AS11" s="23"/>
      <c r="AT11" s="112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5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8"/>
      <c r="FI11" s="33"/>
      <c r="FJ11" s="16"/>
      <c r="FK11" s="149">
        <f t="shared" si="23"/>
        <v>0</v>
      </c>
      <c r="FM11" s="7"/>
      <c r="FN11" s="2"/>
      <c r="FO11" s="148"/>
      <c r="FP11" s="33"/>
      <c r="FQ11" s="16"/>
      <c r="FR11" s="149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8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2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9"/>
      <c r="ON11" s="16"/>
      <c r="OO11" s="17">
        <f t="shared" si="57"/>
        <v>0</v>
      </c>
      <c r="OQ11" s="7"/>
      <c r="OR11" s="2"/>
      <c r="OS11" s="15"/>
      <c r="OT11" s="250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7"/>
      <c r="UW11" s="34"/>
      <c r="UX11" s="150"/>
      <c r="UY11" s="99"/>
      <c r="UZ11" s="27"/>
      <c r="VA11" s="149">
        <f t="shared" si="81"/>
        <v>0</v>
      </c>
      <c r="VC11" s="7"/>
      <c r="VD11" s="2"/>
      <c r="VE11" s="148"/>
      <c r="VF11" s="171"/>
      <c r="VG11" s="16"/>
      <c r="VH11" s="149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2"/>
      <c r="VU11" s="27"/>
      <c r="VV11" s="17">
        <f t="shared" si="84"/>
        <v>0</v>
      </c>
      <c r="VX11" s="7"/>
      <c r="VY11" s="115"/>
      <c r="VZ11" s="15"/>
      <c r="WA11" s="7"/>
      <c r="WB11" s="16"/>
      <c r="WC11" s="17">
        <f t="shared" si="85"/>
        <v>0</v>
      </c>
      <c r="WE11" s="7"/>
      <c r="WF11" s="2"/>
      <c r="WG11" s="15"/>
      <c r="WH11" s="112"/>
      <c r="WI11" s="16"/>
      <c r="WJ11" s="17">
        <f t="shared" si="86"/>
        <v>0</v>
      </c>
      <c r="WL11" s="7"/>
      <c r="WM11" s="2"/>
      <c r="WN11" s="15"/>
      <c r="WO11" s="112"/>
      <c r="WP11" s="16"/>
      <c r="WQ11" s="17">
        <f t="shared" si="87"/>
        <v>0</v>
      </c>
      <c r="WS11" s="7"/>
      <c r="WT11" s="2"/>
      <c r="WU11" s="15"/>
      <c r="WV11" s="112"/>
      <c r="WW11" s="16"/>
      <c r="WX11" s="17">
        <f t="shared" si="88"/>
        <v>0</v>
      </c>
      <c r="WZ11" s="7"/>
      <c r="XA11" s="2"/>
      <c r="XB11" s="15"/>
      <c r="XC11" s="112"/>
      <c r="XD11" s="16"/>
      <c r="XE11" s="17">
        <f t="shared" si="0"/>
        <v>0</v>
      </c>
      <c r="XG11" s="7"/>
      <c r="XH11" s="2"/>
      <c r="XI11" s="15"/>
      <c r="XJ11" s="112"/>
      <c r="XK11" s="16"/>
      <c r="XL11" s="17">
        <f t="shared" si="89"/>
        <v>0</v>
      </c>
      <c r="XN11" s="7"/>
      <c r="XO11" s="2"/>
      <c r="XP11" s="15"/>
      <c r="XQ11" s="112"/>
      <c r="XR11" s="16"/>
      <c r="XS11" s="17">
        <f t="shared" si="90"/>
        <v>0</v>
      </c>
      <c r="XU11" s="7" t="s">
        <v>61</v>
      </c>
      <c r="XV11" s="2"/>
      <c r="XW11" s="15"/>
      <c r="XX11" s="112"/>
      <c r="XY11" s="16"/>
      <c r="XZ11" s="17">
        <f t="shared" si="91"/>
        <v>0</v>
      </c>
      <c r="YB11" s="7"/>
      <c r="YC11" s="2"/>
      <c r="YD11" s="15"/>
      <c r="YE11" s="112"/>
      <c r="YF11" s="16"/>
      <c r="YG11" s="17">
        <f t="shared" si="92"/>
        <v>0</v>
      </c>
      <c r="YI11" s="7"/>
      <c r="YJ11" s="2"/>
      <c r="YK11" s="15"/>
      <c r="YL11" s="112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2"/>
      <c r="ZA11" s="16"/>
      <c r="ZB11" s="17">
        <f t="shared" si="95"/>
        <v>0</v>
      </c>
      <c r="ZD11" s="7"/>
      <c r="ZE11" s="2"/>
      <c r="ZF11" s="15"/>
      <c r="ZG11" s="112"/>
      <c r="ZH11" s="16"/>
      <c r="ZI11" s="17">
        <f t="shared" si="96"/>
        <v>0</v>
      </c>
      <c r="ZK11" s="7"/>
      <c r="ZL11" s="2"/>
      <c r="ZM11" s="15"/>
      <c r="ZN11" s="112"/>
      <c r="ZO11" s="16"/>
      <c r="ZP11" s="17">
        <f t="shared" si="97"/>
        <v>0</v>
      </c>
      <c r="ZR11" s="7"/>
      <c r="ZS11" s="2"/>
      <c r="ZT11" s="15"/>
      <c r="ZU11" s="112"/>
      <c r="ZV11" s="16"/>
      <c r="ZW11" s="17">
        <f t="shared" si="98"/>
        <v>0</v>
      </c>
      <c r="ZY11" s="7"/>
      <c r="ZZ11" s="2"/>
      <c r="AAA11" s="15"/>
      <c r="AAB11" s="112"/>
      <c r="AAC11" s="16"/>
      <c r="AAD11" s="17">
        <f t="shared" si="99"/>
        <v>0</v>
      </c>
      <c r="AAF11" s="7"/>
      <c r="AAG11" s="2"/>
      <c r="AAH11" s="15"/>
      <c r="AAI11" s="112"/>
      <c r="AAJ11" s="16"/>
      <c r="AAK11" s="17">
        <f t="shared" si="100"/>
        <v>0</v>
      </c>
      <c r="AAM11" s="7"/>
      <c r="AAN11" s="2"/>
      <c r="AAO11" s="15"/>
      <c r="AAP11" s="112"/>
      <c r="AAQ11" s="16"/>
      <c r="AAR11" s="17">
        <f t="shared" si="101"/>
        <v>0</v>
      </c>
      <c r="AAT11" s="7"/>
      <c r="AAU11" s="2"/>
      <c r="AAV11" s="15"/>
      <c r="AAW11" s="112"/>
      <c r="AAX11" s="16"/>
      <c r="AAY11" s="17">
        <f>AAY10+AAV11-AAX11</f>
        <v>0</v>
      </c>
      <c r="ABA11" s="7"/>
      <c r="ABB11" s="2"/>
      <c r="ABC11" s="15"/>
      <c r="ABD11" s="112"/>
      <c r="ABE11" s="16"/>
      <c r="ABF11" s="17">
        <f t="shared" si="102"/>
        <v>0</v>
      </c>
      <c r="ABH11" s="7"/>
      <c r="ABI11" s="2"/>
      <c r="ABJ11" s="15"/>
      <c r="ABK11" s="112"/>
      <c r="ABL11" s="16"/>
      <c r="ABM11" s="17">
        <f t="shared" si="103"/>
        <v>0</v>
      </c>
      <c r="ABO11" s="7"/>
      <c r="ABP11" s="2"/>
      <c r="ABQ11" s="15"/>
      <c r="ABR11" s="112"/>
      <c r="ABS11" s="16"/>
      <c r="ABT11" s="17">
        <f t="shared" si="1"/>
        <v>0</v>
      </c>
      <c r="ABV11" s="7"/>
      <c r="ABW11" s="286"/>
      <c r="ABX11" s="15"/>
      <c r="ABY11" s="112"/>
      <c r="ABZ11" s="16"/>
      <c r="ACA11" s="17">
        <f t="shared" si="104"/>
        <v>0</v>
      </c>
      <c r="ACC11" s="7"/>
      <c r="ACD11" s="2"/>
      <c r="ACE11" s="15"/>
      <c r="ACF11" s="112"/>
      <c r="ACG11" s="16"/>
      <c r="ACH11" s="17">
        <f t="shared" si="105"/>
        <v>0</v>
      </c>
      <c r="ACJ11" s="7"/>
      <c r="ACK11" s="2"/>
      <c r="ACL11" s="15"/>
      <c r="ACM11" s="112"/>
      <c r="ACN11" s="16"/>
      <c r="ACO11" s="17">
        <f t="shared" si="106"/>
        <v>0</v>
      </c>
      <c r="ACQ11" s="7"/>
      <c r="ACR11" s="2"/>
      <c r="ACS11" s="15"/>
      <c r="ACT11" s="112"/>
      <c r="ACU11" s="16"/>
      <c r="ACV11" s="17">
        <f>ACV10+ACS11-ACU11</f>
        <v>0</v>
      </c>
      <c r="ACX11" s="7"/>
      <c r="ACY11" s="2"/>
      <c r="ACZ11" s="15"/>
      <c r="ADA11" s="112"/>
      <c r="ADB11" s="16"/>
      <c r="ADC11" s="17">
        <f t="shared" si="107"/>
        <v>0</v>
      </c>
      <c r="ADE11" s="7"/>
      <c r="ADF11" s="2"/>
      <c r="ADG11" s="15"/>
      <c r="ADH11" s="112"/>
      <c r="ADI11" s="16"/>
      <c r="ADJ11" s="17">
        <f t="shared" si="108"/>
        <v>0</v>
      </c>
      <c r="ADL11" s="7"/>
      <c r="ADM11" s="2"/>
      <c r="ADN11" s="15"/>
      <c r="ADO11" s="112"/>
      <c r="ADP11" s="16"/>
      <c r="ADQ11" s="17">
        <f t="shared" si="109"/>
        <v>0</v>
      </c>
      <c r="ADS11" s="7"/>
      <c r="ADT11" s="2"/>
      <c r="ADU11" s="15"/>
      <c r="ADV11" s="112"/>
      <c r="ADW11" s="16"/>
      <c r="ADX11" s="17">
        <f t="shared" si="110"/>
        <v>0</v>
      </c>
      <c r="ADZ11" s="7"/>
      <c r="AEA11" s="215"/>
      <c r="AEB11" s="217"/>
      <c r="AEC11" s="266"/>
      <c r="AED11" s="217"/>
      <c r="AEE11" s="17">
        <f t="shared" si="111"/>
        <v>0</v>
      </c>
      <c r="AEG11" s="7"/>
      <c r="AEH11" s="357"/>
      <c r="AEI11" s="358"/>
      <c r="AEJ11" s="357"/>
      <c r="AEK11" s="358"/>
      <c r="AEL11" s="17">
        <f t="shared" si="112"/>
        <v>0</v>
      </c>
      <c r="AEN11" s="7"/>
      <c r="AEO11" s="2"/>
      <c r="AEP11" s="15"/>
      <c r="AEQ11" s="112"/>
      <c r="AER11" s="16"/>
      <c r="AES11" s="17">
        <f t="shared" si="113"/>
        <v>0</v>
      </c>
      <c r="AEU11" s="7"/>
      <c r="AEV11" s="2"/>
      <c r="AEW11" s="15"/>
      <c r="AEX11" s="112"/>
      <c r="AEY11" s="294"/>
      <c r="AEZ11" s="17">
        <f t="shared" si="114"/>
        <v>0</v>
      </c>
      <c r="AFB11" s="7"/>
      <c r="AFC11" s="2"/>
      <c r="AFD11" s="15"/>
      <c r="AFE11" s="112"/>
      <c r="AFF11" s="16"/>
      <c r="AFG11" s="17">
        <f t="shared" si="115"/>
        <v>0</v>
      </c>
      <c r="AFI11" s="7"/>
      <c r="AFJ11" s="2"/>
      <c r="AFK11" s="15"/>
      <c r="AFL11" s="112"/>
      <c r="AFM11" s="16"/>
      <c r="AFN11" s="17">
        <f t="shared" si="116"/>
        <v>0</v>
      </c>
      <c r="AFP11" s="7"/>
      <c r="AFQ11" s="2"/>
      <c r="AFR11" s="15"/>
      <c r="AFS11" s="184"/>
      <c r="AFT11" s="16"/>
      <c r="AFU11" s="17">
        <f t="shared" si="117"/>
        <v>0</v>
      </c>
      <c r="AFW11" s="7"/>
      <c r="AFX11" s="2"/>
      <c r="AFY11" s="15"/>
      <c r="AFZ11" s="184"/>
      <c r="AGA11" s="16"/>
      <c r="AGB11" s="17">
        <f t="shared" si="118"/>
        <v>0</v>
      </c>
      <c r="AGD11" s="7"/>
      <c r="AGE11" s="2"/>
      <c r="AGF11" s="15"/>
      <c r="AGG11" s="112"/>
      <c r="AGH11" s="16"/>
      <c r="AGI11" s="17">
        <f t="shared" si="119"/>
        <v>0</v>
      </c>
      <c r="AGK11" s="112"/>
      <c r="AGL11" s="139"/>
      <c r="AGM11" s="27"/>
      <c r="AGN11" s="112"/>
      <c r="AGO11" s="27"/>
      <c r="AGP11" s="17">
        <f t="shared" si="120"/>
        <v>0</v>
      </c>
      <c r="AGR11" s="112"/>
      <c r="AGS11" s="139"/>
      <c r="AGT11" s="27"/>
      <c r="AGU11" s="112"/>
      <c r="AGV11" s="27"/>
      <c r="AGW11" s="17">
        <f t="shared" si="121"/>
        <v>0</v>
      </c>
      <c r="AGY11" s="7"/>
      <c r="AGZ11" s="139"/>
      <c r="AHA11" s="27"/>
      <c r="AHB11" s="65"/>
      <c r="AHC11" s="16"/>
      <c r="AHD11" s="17">
        <f t="shared" si="122"/>
        <v>0</v>
      </c>
      <c r="AHF11" s="7"/>
      <c r="AHG11" s="139"/>
      <c r="AHH11" s="27"/>
      <c r="AHI11" s="7"/>
      <c r="AHJ11" s="16"/>
      <c r="AHK11" s="17">
        <f t="shared" si="123"/>
        <v>0</v>
      </c>
      <c r="AHM11" s="7"/>
      <c r="AHN11" s="139"/>
      <c r="AHO11" s="27"/>
      <c r="AHP11" s="7"/>
      <c r="AHQ11" s="16"/>
      <c r="AHR11" s="17">
        <f t="shared" si="124"/>
        <v>0</v>
      </c>
      <c r="AHT11" s="7"/>
      <c r="AHU11" s="139"/>
      <c r="AHV11" s="27"/>
      <c r="AHW11" s="7"/>
      <c r="AHX11" s="16"/>
      <c r="AHY11" s="17">
        <f t="shared" si="125"/>
        <v>0</v>
      </c>
      <c r="AIA11" s="7"/>
      <c r="AIB11" s="139"/>
      <c r="AIC11" s="27"/>
      <c r="AID11" s="7"/>
      <c r="AIE11" s="16"/>
      <c r="AIF11" s="17">
        <f t="shared" si="126"/>
        <v>0</v>
      </c>
      <c r="AIH11" s="7"/>
      <c r="AII11" s="139"/>
      <c r="AIJ11" s="27"/>
      <c r="AIK11" s="31"/>
      <c r="AIL11" s="16"/>
      <c r="AIM11" s="17">
        <f t="shared" si="127"/>
        <v>0</v>
      </c>
      <c r="AIO11" s="7"/>
      <c r="AIP11" s="139"/>
      <c r="AIQ11" s="27"/>
      <c r="AIR11" s="7"/>
      <c r="AIS11" s="16"/>
      <c r="AIT11" s="17">
        <f t="shared" si="128"/>
        <v>0</v>
      </c>
      <c r="AIV11" s="7"/>
      <c r="AIW11" s="139"/>
      <c r="AIX11" s="27"/>
      <c r="AIY11" s="7"/>
      <c r="AIZ11" s="16"/>
      <c r="AJA11" s="17">
        <f t="shared" si="129"/>
        <v>0</v>
      </c>
      <c r="AJC11" s="7"/>
      <c r="AJD11" s="139"/>
      <c r="AJE11" s="27"/>
      <c r="AJF11" s="7"/>
      <c r="AJG11" s="16"/>
      <c r="AJH11" s="17">
        <f t="shared" si="130"/>
        <v>0</v>
      </c>
      <c r="AJJ11" s="112"/>
      <c r="AJK11" s="24"/>
      <c r="AJL11" s="23"/>
      <c r="AJM11" s="112"/>
      <c r="AJN11" s="27"/>
      <c r="AJO11" s="17">
        <f t="shared" si="131"/>
        <v>0</v>
      </c>
      <c r="AJQ11" s="112"/>
      <c r="AJR11" s="24"/>
      <c r="AJS11" s="23"/>
      <c r="AJT11" s="112"/>
      <c r="AJU11" s="27"/>
      <c r="AJV11" s="17">
        <f t="shared" si="132"/>
        <v>0</v>
      </c>
      <c r="AJX11" s="112"/>
      <c r="AJY11" s="24"/>
      <c r="AJZ11" s="23"/>
      <c r="AKA11" s="112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2"/>
      <c r="AD12" s="24"/>
      <c r="AE12" s="23"/>
      <c r="AF12" s="112"/>
      <c r="AG12" s="27"/>
      <c r="AH12" s="17">
        <f t="shared" si="6"/>
        <v>0</v>
      </c>
      <c r="AJ12" s="112"/>
      <c r="AK12" s="24"/>
      <c r="AL12" s="23"/>
      <c r="AM12" s="112"/>
      <c r="AN12" s="27"/>
      <c r="AO12" s="17">
        <f t="shared" si="7"/>
        <v>0</v>
      </c>
      <c r="AQ12" s="112"/>
      <c r="AR12" s="24"/>
      <c r="AS12" s="23"/>
      <c r="AT12" s="112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4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5"/>
      <c r="FH12" s="148"/>
      <c r="FI12" s="194"/>
      <c r="FJ12" s="16"/>
      <c r="FK12" s="149">
        <f t="shared" si="23"/>
        <v>0</v>
      </c>
      <c r="FM12" s="7"/>
      <c r="FN12" s="335"/>
      <c r="FO12" s="148"/>
      <c r="FP12" s="194"/>
      <c r="FQ12" s="16"/>
      <c r="FR12" s="149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8"/>
      <c r="JK12" s="16"/>
      <c r="JL12" s="17">
        <f t="shared" si="38"/>
        <v>0</v>
      </c>
      <c r="JN12" s="232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9"/>
      <c r="OG12" s="16"/>
      <c r="OH12" s="17">
        <f t="shared" si="56"/>
        <v>0</v>
      </c>
      <c r="OJ12" s="7"/>
      <c r="OK12" s="2"/>
      <c r="OL12" s="15"/>
      <c r="OM12" s="209"/>
      <c r="ON12" s="16"/>
      <c r="OO12" s="17">
        <f t="shared" si="57"/>
        <v>0</v>
      </c>
      <c r="OQ12" s="7"/>
      <c r="OR12" s="2"/>
      <c r="OS12" s="15"/>
      <c r="OT12" s="209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5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7"/>
      <c r="UW12" s="34"/>
      <c r="UX12" s="150"/>
      <c r="UY12" s="99"/>
      <c r="UZ12" s="27"/>
      <c r="VA12" s="149">
        <f t="shared" si="81"/>
        <v>0</v>
      </c>
      <c r="VC12" s="7"/>
      <c r="VD12" s="2"/>
      <c r="VE12" s="148"/>
      <c r="VF12" s="171"/>
      <c r="VG12" s="16"/>
      <c r="VH12" s="149">
        <f t="shared" si="82"/>
        <v>0</v>
      </c>
      <c r="VJ12" s="7"/>
      <c r="VK12" s="34"/>
      <c r="VL12" s="27"/>
      <c r="VM12" s="112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5"/>
      <c r="AEB12" s="217"/>
      <c r="AEC12" s="266"/>
      <c r="AED12" s="217"/>
      <c r="AEE12" s="17">
        <f t="shared" si="111"/>
        <v>0</v>
      </c>
      <c r="AEG12" s="7"/>
      <c r="AEH12" s="207"/>
      <c r="AEI12" s="355"/>
      <c r="AEJ12" s="207"/>
      <c r="AEK12" s="355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4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1"/>
      <c r="AGM12" s="23"/>
      <c r="AGN12" s="112"/>
      <c r="AGO12" s="27"/>
      <c r="AGP12" s="17">
        <f t="shared" si="120"/>
        <v>0</v>
      </c>
      <c r="AGR12" s="50"/>
      <c r="AGS12" s="111"/>
      <c r="AGT12" s="23"/>
      <c r="AGU12" s="112"/>
      <c r="AGV12" s="27"/>
      <c r="AGW12" s="17">
        <f t="shared" si="121"/>
        <v>0</v>
      </c>
      <c r="AGY12" s="31"/>
      <c r="AGZ12" s="115"/>
      <c r="AHA12" s="15"/>
      <c r="AHB12" s="7"/>
      <c r="AHC12" s="16"/>
      <c r="AHD12" s="17">
        <f t="shared" si="122"/>
        <v>0</v>
      </c>
      <c r="AHF12" s="65"/>
      <c r="AHG12" s="115"/>
      <c r="AHH12" s="15"/>
      <c r="AHI12" s="7"/>
      <c r="AHJ12" s="16"/>
      <c r="AHK12" s="17">
        <f t="shared" si="123"/>
        <v>0</v>
      </c>
      <c r="AHM12" s="65"/>
      <c r="AHN12" s="115"/>
      <c r="AHO12" s="15"/>
      <c r="AHP12" s="7"/>
      <c r="AHQ12" s="16"/>
      <c r="AHR12" s="17">
        <f t="shared" si="124"/>
        <v>0</v>
      </c>
      <c r="AHT12" s="31"/>
      <c r="AHU12" s="115"/>
      <c r="AHV12" s="15"/>
      <c r="AHW12" s="7"/>
      <c r="AHX12" s="16"/>
      <c r="AHY12" s="17">
        <f t="shared" si="125"/>
        <v>0</v>
      </c>
      <c r="AIA12" s="31"/>
      <c r="AIB12" s="115"/>
      <c r="AIC12" s="15"/>
      <c r="AID12" s="7"/>
      <c r="AIE12" s="16"/>
      <c r="AIF12" s="17">
        <f t="shared" si="126"/>
        <v>0</v>
      </c>
      <c r="AIH12" s="31"/>
      <c r="AII12" s="115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2"/>
      <c r="AJK12" s="24"/>
      <c r="AJL12" s="23"/>
      <c r="AJM12" s="112"/>
      <c r="AJN12" s="27"/>
      <c r="AJO12" s="17">
        <f t="shared" si="131"/>
        <v>0</v>
      </c>
      <c r="AJQ12" s="112"/>
      <c r="AJR12" s="24"/>
      <c r="AJS12" s="23"/>
      <c r="AJT12" s="112"/>
      <c r="AJU12" s="27"/>
      <c r="AJV12" s="17">
        <f t="shared" si="132"/>
        <v>0</v>
      </c>
      <c r="AJX12" s="112"/>
      <c r="AJY12" s="24"/>
      <c r="AJZ12" s="23"/>
      <c r="AKA12" s="112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2"/>
      <c r="AD13" s="34"/>
      <c r="AE13" s="41"/>
      <c r="AF13" s="112"/>
      <c r="AG13" s="27"/>
      <c r="AH13" s="17">
        <f t="shared" si="6"/>
        <v>0</v>
      </c>
      <c r="AJ13" s="112"/>
      <c r="AK13" s="34"/>
      <c r="AL13" s="41"/>
      <c r="AM13" s="112"/>
      <c r="AN13" s="27"/>
      <c r="AO13" s="17">
        <f t="shared" si="7"/>
        <v>0</v>
      </c>
      <c r="AQ13" s="112"/>
      <c r="AR13" s="34"/>
      <c r="AS13" s="41"/>
      <c r="AT13" s="112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4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8"/>
      <c r="FI13" s="33"/>
      <c r="FJ13" s="16"/>
      <c r="FK13" s="149">
        <f t="shared" si="23"/>
        <v>0</v>
      </c>
      <c r="FM13" s="7"/>
      <c r="FN13" s="2"/>
      <c r="FO13" s="148"/>
      <c r="FP13" s="33"/>
      <c r="FQ13" s="16"/>
      <c r="FR13" s="149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8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7"/>
      <c r="UW13" s="34"/>
      <c r="UX13" s="150"/>
      <c r="UY13" s="99"/>
      <c r="UZ13" s="27"/>
      <c r="VA13" s="149">
        <f t="shared" si="81"/>
        <v>0</v>
      </c>
      <c r="VC13" s="7"/>
      <c r="VD13" s="2"/>
      <c r="VE13" s="148"/>
      <c r="VF13" s="171"/>
      <c r="VG13" s="16"/>
      <c r="VH13" s="149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2"/>
      <c r="AEJ13" s="7"/>
      <c r="AEK13" s="325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4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2"/>
      <c r="AGL13" s="111"/>
      <c r="AGM13" s="23"/>
      <c r="AGN13" s="112"/>
      <c r="AGO13" s="27"/>
      <c r="AGP13" s="17">
        <f t="shared" si="120"/>
        <v>0</v>
      </c>
      <c r="AGR13" s="112"/>
      <c r="AGS13" s="111"/>
      <c r="AGT13" s="23"/>
      <c r="AGU13" s="112"/>
      <c r="AGV13" s="27"/>
      <c r="AGW13" s="17">
        <f t="shared" si="121"/>
        <v>0</v>
      </c>
      <c r="AGY13" s="7"/>
      <c r="AGZ13" s="115"/>
      <c r="AHA13" s="15"/>
      <c r="AHB13" s="112"/>
      <c r="AHC13" s="16"/>
      <c r="AHD13" s="17">
        <f t="shared" si="122"/>
        <v>0</v>
      </c>
      <c r="AHF13" s="7"/>
      <c r="AHG13" s="115"/>
      <c r="AHH13" s="15"/>
      <c r="AHI13" s="112"/>
      <c r="AHJ13" s="16"/>
      <c r="AHK13" s="17">
        <f t="shared" si="123"/>
        <v>0</v>
      </c>
      <c r="AHM13" s="7"/>
      <c r="AHN13" s="115"/>
      <c r="AHO13" s="15"/>
      <c r="AHP13" s="112"/>
      <c r="AHQ13" s="16"/>
      <c r="AHR13" s="17">
        <f t="shared" si="124"/>
        <v>0</v>
      </c>
      <c r="AHT13" s="7"/>
      <c r="AHU13" s="115"/>
      <c r="AHV13" s="15"/>
      <c r="AHW13" s="112"/>
      <c r="AHX13" s="16"/>
      <c r="AHY13" s="17">
        <f t="shared" si="125"/>
        <v>0</v>
      </c>
      <c r="AIA13" s="7"/>
      <c r="AIB13" s="115"/>
      <c r="AIC13" s="15"/>
      <c r="AID13" s="112"/>
      <c r="AIE13" s="16"/>
      <c r="AIF13" s="17">
        <f t="shared" si="126"/>
        <v>0</v>
      </c>
      <c r="AIH13" s="7"/>
      <c r="AII13" s="115"/>
      <c r="AIJ13" s="15"/>
      <c r="AIK13" s="112"/>
      <c r="AIL13" s="16"/>
      <c r="AIM13" s="17">
        <f t="shared" si="127"/>
        <v>0</v>
      </c>
      <c r="AIO13" s="7"/>
      <c r="AIP13" s="2"/>
      <c r="AIQ13" s="15"/>
      <c r="AIR13" s="112"/>
      <c r="AIS13" s="16"/>
      <c r="AIT13" s="17">
        <f t="shared" si="128"/>
        <v>0</v>
      </c>
      <c r="AIV13" s="7"/>
      <c r="AIW13" s="2"/>
      <c r="AIX13" s="15"/>
      <c r="AIY13" s="112"/>
      <c r="AIZ13" s="16"/>
      <c r="AJA13" s="17">
        <f t="shared" si="129"/>
        <v>0</v>
      </c>
      <c r="AJC13" s="7"/>
      <c r="AJD13" s="2"/>
      <c r="AJE13" s="15"/>
      <c r="AJF13" s="112"/>
      <c r="AJG13" s="16"/>
      <c r="AJH13" s="17">
        <f t="shared" si="130"/>
        <v>0</v>
      </c>
      <c r="AJJ13" s="112"/>
      <c r="AJK13" s="24"/>
      <c r="AJL13" s="23"/>
      <c r="AJM13" s="50"/>
      <c r="AJN13" s="27"/>
      <c r="AJO13" s="17">
        <f t="shared" si="131"/>
        <v>0</v>
      </c>
      <c r="AJQ13" s="112"/>
      <c r="AJR13" s="24"/>
      <c r="AJS13" s="23"/>
      <c r="AJT13" s="50"/>
      <c r="AJU13" s="27"/>
      <c r="AJV13" s="17">
        <f t="shared" si="132"/>
        <v>0</v>
      </c>
      <c r="AJX13" s="112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2"/>
      <c r="AD14" s="34"/>
      <c r="AE14" s="41"/>
      <c r="AF14" s="112"/>
      <c r="AG14" s="27"/>
      <c r="AH14" s="17">
        <f t="shared" si="6"/>
        <v>0</v>
      </c>
      <c r="AJ14" s="112"/>
      <c r="AK14" s="34"/>
      <c r="AL14" s="41"/>
      <c r="AM14" s="112"/>
      <c r="AN14" s="27"/>
      <c r="AO14" s="17">
        <f t="shared" si="7"/>
        <v>0</v>
      </c>
      <c r="AQ14" s="112"/>
      <c r="AR14" s="34"/>
      <c r="AS14" s="41"/>
      <c r="AT14" s="112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4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8"/>
      <c r="FI14" s="33"/>
      <c r="FJ14" s="16"/>
      <c r="FK14" s="149">
        <f t="shared" si="23"/>
        <v>0</v>
      </c>
      <c r="FM14" s="7"/>
      <c r="FN14" s="2"/>
      <c r="FO14" s="148"/>
      <c r="FP14" s="33"/>
      <c r="FQ14" s="16"/>
      <c r="FR14" s="149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3"/>
      <c r="HN14" s="16"/>
      <c r="HO14" s="17">
        <f t="shared" si="31"/>
        <v>0</v>
      </c>
      <c r="HQ14" s="7"/>
      <c r="HR14" s="34"/>
      <c r="HS14" s="27"/>
      <c r="HT14" s="183"/>
      <c r="HU14" s="16"/>
      <c r="HV14" s="17">
        <f t="shared" si="32"/>
        <v>0</v>
      </c>
      <c r="HX14" s="7"/>
      <c r="HY14" s="34"/>
      <c r="HZ14" s="27"/>
      <c r="IA14" s="183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8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5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7"/>
      <c r="UW14" s="34"/>
      <c r="UX14" s="162"/>
      <c r="UY14" s="85"/>
      <c r="UZ14" s="52"/>
      <c r="VA14" s="149">
        <f t="shared" si="81"/>
        <v>0</v>
      </c>
      <c r="VC14" s="7"/>
      <c r="VD14" s="2"/>
      <c r="VE14" s="148"/>
      <c r="VF14" s="171"/>
      <c r="VG14" s="16"/>
      <c r="VH14" s="149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2"/>
      <c r="AEJ14" s="7"/>
      <c r="AEK14" s="325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9"/>
      <c r="AEY14" s="294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9"/>
      <c r="AGM14" s="27"/>
      <c r="AGN14" s="7"/>
      <c r="AGO14" s="27"/>
      <c r="AGP14" s="17">
        <f t="shared" si="120"/>
        <v>0</v>
      </c>
      <c r="AGR14" s="112"/>
      <c r="AGS14" s="111"/>
      <c r="AGT14" s="23"/>
      <c r="AGU14" s="112"/>
      <c r="AGV14" s="27"/>
      <c r="AGW14" s="17">
        <f t="shared" si="121"/>
        <v>0</v>
      </c>
      <c r="AGY14" s="7"/>
      <c r="AGZ14" s="115"/>
      <c r="AHA14" s="15"/>
      <c r="AHB14" s="112"/>
      <c r="AHC14" s="16"/>
      <c r="AHD14" s="17">
        <f t="shared" si="122"/>
        <v>0</v>
      </c>
      <c r="AHF14" s="7"/>
      <c r="AHG14" s="115"/>
      <c r="AHH14" s="15"/>
      <c r="AHI14" s="112"/>
      <c r="AHJ14" s="16"/>
      <c r="AHK14" s="17">
        <f t="shared" si="123"/>
        <v>0</v>
      </c>
      <c r="AHM14" s="7"/>
      <c r="AHN14" s="115"/>
      <c r="AHO14" s="15"/>
      <c r="AHP14" s="112"/>
      <c r="AHQ14" s="16"/>
      <c r="AHR14" s="17">
        <f t="shared" si="124"/>
        <v>0</v>
      </c>
      <c r="AHT14" s="7"/>
      <c r="AHU14" s="115"/>
      <c r="AHV14" s="15"/>
      <c r="AHW14" s="112"/>
      <c r="AHX14" s="16"/>
      <c r="AHY14" s="17">
        <f t="shared" si="125"/>
        <v>0</v>
      </c>
      <c r="AIA14" s="7"/>
      <c r="AIB14" s="115"/>
      <c r="AIC14" s="15"/>
      <c r="AID14" s="112"/>
      <c r="AIE14" s="16"/>
      <c r="AIF14" s="17">
        <f t="shared" si="126"/>
        <v>0</v>
      </c>
      <c r="AIH14" s="7"/>
      <c r="AII14" s="115"/>
      <c r="AIJ14" s="15"/>
      <c r="AIK14" s="112"/>
      <c r="AIL14" s="16"/>
      <c r="AIM14" s="17">
        <f t="shared" si="127"/>
        <v>0</v>
      </c>
      <c r="AIO14" s="7"/>
      <c r="AIP14" s="115"/>
      <c r="AIQ14" s="15"/>
      <c r="AIR14" s="112"/>
      <c r="AIS14" s="16"/>
      <c r="AIT14" s="17">
        <f t="shared" si="128"/>
        <v>0</v>
      </c>
      <c r="AIV14" s="7"/>
      <c r="AIW14" s="115"/>
      <c r="AIX14" s="15"/>
      <c r="AIY14" s="112"/>
      <c r="AIZ14" s="16"/>
      <c r="AJA14" s="17">
        <f t="shared" si="129"/>
        <v>0</v>
      </c>
      <c r="AJC14" s="7"/>
      <c r="AJD14" s="35"/>
      <c r="AJE14" s="15"/>
      <c r="AJF14" s="112"/>
      <c r="AJG14" s="16"/>
      <c r="AJH14" s="17">
        <f t="shared" si="130"/>
        <v>0</v>
      </c>
      <c r="AJJ14" s="112"/>
      <c r="AJK14" s="34"/>
      <c r="AJL14" s="27"/>
      <c r="AJM14" s="112"/>
      <c r="AJN14" s="27"/>
      <c r="AJO14" s="17">
        <f t="shared" si="131"/>
        <v>0</v>
      </c>
      <c r="AJQ14" s="112"/>
      <c r="AJR14" s="34"/>
      <c r="AJS14" s="27"/>
      <c r="AJT14" s="112"/>
      <c r="AJU14" s="27"/>
      <c r="AJV14" s="17">
        <f t="shared" si="132"/>
        <v>0</v>
      </c>
      <c r="AJX14" s="112"/>
      <c r="AJY14" s="34"/>
      <c r="AJZ14" s="27"/>
      <c r="AKA14" s="112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4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8"/>
      <c r="FI15" s="33"/>
      <c r="FJ15" s="16"/>
      <c r="FK15" s="149">
        <f t="shared" si="23"/>
        <v>0</v>
      </c>
      <c r="FM15" s="7"/>
      <c r="FN15" s="2"/>
      <c r="FO15" s="148"/>
      <c r="FP15" s="33"/>
      <c r="FQ15" s="16"/>
      <c r="FR15" s="149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6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7"/>
      <c r="UW15" s="34"/>
      <c r="UX15" s="150"/>
      <c r="UY15" s="99"/>
      <c r="UZ15" s="27"/>
      <c r="VA15" s="149">
        <f t="shared" si="81"/>
        <v>0</v>
      </c>
      <c r="VC15" s="7"/>
      <c r="VD15" s="2"/>
      <c r="VE15" s="148"/>
      <c r="VF15" s="171"/>
      <c r="VG15" s="16"/>
      <c r="VH15" s="149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2"/>
      <c r="AEJ15" s="7"/>
      <c r="AEK15" s="325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9"/>
      <c r="AEY15" s="294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2"/>
      <c r="AGL15" s="111"/>
      <c r="AGM15" s="23"/>
      <c r="AGN15" s="112"/>
      <c r="AGO15" s="27"/>
      <c r="AGP15" s="17">
        <f t="shared" si="120"/>
        <v>0</v>
      </c>
      <c r="AGR15" s="112"/>
      <c r="AGS15" s="111"/>
      <c r="AGT15" s="23"/>
      <c r="AGU15" s="112"/>
      <c r="AGV15" s="27"/>
      <c r="AGW15" s="17">
        <f t="shared" si="121"/>
        <v>0</v>
      </c>
      <c r="AGY15" s="7"/>
      <c r="AGZ15" s="115"/>
      <c r="AHA15" s="15"/>
      <c r="AHB15" s="7"/>
      <c r="AHC15" s="16"/>
      <c r="AHD15" s="17">
        <f t="shared" si="122"/>
        <v>0</v>
      </c>
      <c r="AHF15" s="7"/>
      <c r="AHG15" s="115"/>
      <c r="AHH15" s="15"/>
      <c r="AHI15" s="7"/>
      <c r="AHJ15" s="16"/>
      <c r="AHK15" s="17">
        <f t="shared" si="123"/>
        <v>0</v>
      </c>
      <c r="AHM15" s="7"/>
      <c r="AHN15" s="115"/>
      <c r="AHO15" s="15"/>
      <c r="AHP15" s="7"/>
      <c r="AHQ15" s="16"/>
      <c r="AHR15" s="17">
        <f t="shared" si="124"/>
        <v>0</v>
      </c>
      <c r="AHT15" s="7"/>
      <c r="AHU15" s="115"/>
      <c r="AHV15" s="15"/>
      <c r="AHW15" s="7"/>
      <c r="AHX15" s="16"/>
      <c r="AHY15" s="17">
        <f t="shared" si="125"/>
        <v>0</v>
      </c>
      <c r="AIA15" s="7"/>
      <c r="AIB15" s="115"/>
      <c r="AIC15" s="15"/>
      <c r="AID15" s="7"/>
      <c r="AIE15" s="16"/>
      <c r="AIF15" s="17">
        <f t="shared" si="126"/>
        <v>0</v>
      </c>
      <c r="AIH15" s="7"/>
      <c r="AII15" s="115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2"/>
      <c r="AJK15" s="34"/>
      <c r="AJL15" s="27"/>
      <c r="AJM15" s="112"/>
      <c r="AJN15" s="27"/>
      <c r="AJO15" s="17">
        <f t="shared" si="131"/>
        <v>0</v>
      </c>
      <c r="AJQ15" s="112"/>
      <c r="AJR15" s="34"/>
      <c r="AJS15" s="27"/>
      <c r="AJT15" s="112"/>
      <c r="AJU15" s="27"/>
      <c r="AJV15" s="17">
        <f t="shared" si="132"/>
        <v>0</v>
      </c>
      <c r="AJX15" s="112"/>
      <c r="AJY15" s="34"/>
      <c r="AJZ15" s="27"/>
      <c r="AKA15" s="112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4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8"/>
      <c r="FI16" s="33"/>
      <c r="FJ16" s="16"/>
      <c r="FK16" s="149">
        <f t="shared" si="23"/>
        <v>0</v>
      </c>
      <c r="FM16" s="7"/>
      <c r="FN16" s="2"/>
      <c r="FO16" s="148"/>
      <c r="FP16" s="33"/>
      <c r="FQ16" s="16"/>
      <c r="FR16" s="149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2"/>
      <c r="JK16" s="77"/>
      <c r="JL16" s="17">
        <f t="shared" si="38"/>
        <v>0</v>
      </c>
      <c r="JN16" s="7"/>
      <c r="JO16" s="2"/>
      <c r="JP16" s="15"/>
      <c r="JQ16" s="242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6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5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7"/>
      <c r="UW16" s="34"/>
      <c r="UX16" s="150"/>
      <c r="UY16" s="99"/>
      <c r="UZ16" s="27"/>
      <c r="VA16" s="149">
        <f t="shared" si="81"/>
        <v>0</v>
      </c>
      <c r="VC16" s="7"/>
      <c r="VD16" s="2"/>
      <c r="VE16" s="148"/>
      <c r="VF16" s="171"/>
      <c r="VG16" s="16"/>
      <c r="VH16" s="149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2"/>
      <c r="AEJ16" s="7"/>
      <c r="AEK16" s="325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4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2"/>
      <c r="AGL16" s="111"/>
      <c r="AGM16" s="23"/>
      <c r="AGN16" s="112"/>
      <c r="AGO16" s="27"/>
      <c r="AGP16" s="17">
        <f t="shared" si="120"/>
        <v>0</v>
      </c>
      <c r="AGR16" s="112"/>
      <c r="AGS16" s="111"/>
      <c r="AGT16" s="23"/>
      <c r="AGU16" s="112"/>
      <c r="AGV16" s="27"/>
      <c r="AGW16" s="17">
        <f t="shared" si="121"/>
        <v>0</v>
      </c>
      <c r="AGY16" s="7"/>
      <c r="AGZ16" s="115"/>
      <c r="AHA16" s="15"/>
      <c r="AHB16" s="7"/>
      <c r="AHC16" s="16"/>
      <c r="AHD16" s="17">
        <f t="shared" si="122"/>
        <v>0</v>
      </c>
      <c r="AHF16" s="7"/>
      <c r="AHG16" s="115"/>
      <c r="AHH16" s="15"/>
      <c r="AHI16" s="7"/>
      <c r="AHJ16" s="16"/>
      <c r="AHK16" s="17">
        <f t="shared" si="123"/>
        <v>0</v>
      </c>
      <c r="AHM16" s="7"/>
      <c r="AHN16" s="115"/>
      <c r="AHO16" s="15"/>
      <c r="AHP16" s="7"/>
      <c r="AHQ16" s="16"/>
      <c r="AHR16" s="17">
        <f t="shared" si="124"/>
        <v>0</v>
      </c>
      <c r="AHT16" s="7"/>
      <c r="AHU16" s="115"/>
      <c r="AHV16" s="15"/>
      <c r="AHW16" s="7"/>
      <c r="AHX16" s="16"/>
      <c r="AHY16" s="17">
        <f t="shared" si="125"/>
        <v>0</v>
      </c>
      <c r="AIA16" s="7"/>
      <c r="AIB16" s="115"/>
      <c r="AIC16" s="15"/>
      <c r="AID16" s="7"/>
      <c r="AIE16" s="16"/>
      <c r="AIF16" s="17">
        <f t="shared" si="126"/>
        <v>0</v>
      </c>
      <c r="AIH16" s="7"/>
      <c r="AII16" s="115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2"/>
      <c r="AJK16" s="24"/>
      <c r="AJL16" s="23"/>
      <c r="AJM16" s="112"/>
      <c r="AJN16" s="27"/>
      <c r="AJO16" s="17">
        <f t="shared" si="131"/>
        <v>0</v>
      </c>
      <c r="AJQ16" s="112"/>
      <c r="AJR16" s="24"/>
      <c r="AJS16" s="23"/>
      <c r="AJT16" s="112"/>
      <c r="AJU16" s="27"/>
      <c r="AJV16" s="17">
        <f t="shared" si="132"/>
        <v>0</v>
      </c>
      <c r="AJX16" s="112"/>
      <c r="AJY16" s="24"/>
      <c r="AJZ16" s="23"/>
      <c r="AKA16" s="112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4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8"/>
      <c r="FI17" s="33"/>
      <c r="FJ17" s="16"/>
      <c r="FK17" s="149">
        <f t="shared" si="23"/>
        <v>0</v>
      </c>
      <c r="FM17" s="7"/>
      <c r="FN17" s="2"/>
      <c r="FO17" s="148"/>
      <c r="FP17" s="33"/>
      <c r="FQ17" s="16"/>
      <c r="FR17" s="149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2"/>
      <c r="JK17" s="16"/>
      <c r="JL17" s="17">
        <f t="shared" si="38"/>
        <v>0</v>
      </c>
      <c r="JN17" s="7"/>
      <c r="JO17" s="36"/>
      <c r="JP17" s="16"/>
      <c r="JQ17" s="242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6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7"/>
      <c r="UW17" s="34"/>
      <c r="UX17" s="150"/>
      <c r="UY17" s="99"/>
      <c r="UZ17" s="27"/>
      <c r="VA17" s="149">
        <f t="shared" si="81"/>
        <v>0</v>
      </c>
      <c r="VC17" s="7"/>
      <c r="VD17" s="2"/>
      <c r="VE17" s="169"/>
      <c r="VF17" s="171"/>
      <c r="VG17" s="16"/>
      <c r="VH17" s="149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2"/>
      <c r="AEJ17" s="7"/>
      <c r="AEK17" s="325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4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2"/>
      <c r="AGL17" s="111"/>
      <c r="AGM17" s="23"/>
      <c r="AGN17" s="112"/>
      <c r="AGO17" s="27"/>
      <c r="AGP17" s="17">
        <f t="shared" si="120"/>
        <v>0</v>
      </c>
      <c r="AGR17" s="112"/>
      <c r="AGS17" s="111"/>
      <c r="AGT17" s="23"/>
      <c r="AGU17" s="112"/>
      <c r="AGV17" s="27"/>
      <c r="AGW17" s="17">
        <f t="shared" si="121"/>
        <v>0</v>
      </c>
      <c r="AGY17" s="7"/>
      <c r="AGZ17" s="115"/>
      <c r="AHA17" s="15"/>
      <c r="AHB17" s="7"/>
      <c r="AHC17" s="16"/>
      <c r="AHD17" s="17">
        <f t="shared" si="122"/>
        <v>0</v>
      </c>
      <c r="AHF17" s="2"/>
      <c r="AHG17" s="115"/>
      <c r="AHH17" s="15"/>
      <c r="AHI17" s="7"/>
      <c r="AHJ17" s="16"/>
      <c r="AHK17" s="17">
        <f t="shared" si="123"/>
        <v>0</v>
      </c>
      <c r="AHM17" s="2"/>
      <c r="AHN17" s="115"/>
      <c r="AHO17" s="15"/>
      <c r="AHP17" s="7"/>
      <c r="AHQ17" s="16"/>
      <c r="AHR17" s="17">
        <f t="shared" si="124"/>
        <v>0</v>
      </c>
      <c r="AHT17" s="2"/>
      <c r="AHU17" s="115"/>
      <c r="AHV17" s="15"/>
      <c r="AHW17" s="7"/>
      <c r="AHX17" s="16"/>
      <c r="AHY17" s="17">
        <f t="shared" si="125"/>
        <v>0</v>
      </c>
      <c r="AIA17" s="2"/>
      <c r="AIB17" s="115"/>
      <c r="AIC17" s="15"/>
      <c r="AID17" s="7"/>
      <c r="AIE17" s="16"/>
      <c r="AIF17" s="17">
        <f t="shared" si="126"/>
        <v>0</v>
      </c>
      <c r="AIH17" s="2"/>
      <c r="AII17" s="115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2"/>
      <c r="AJK17" s="24"/>
      <c r="AJL17" s="23"/>
      <c r="AJM17" s="112"/>
      <c r="AJN17" s="27"/>
      <c r="AJO17" s="17">
        <f t="shared" si="131"/>
        <v>0</v>
      </c>
      <c r="AJQ17" s="112"/>
      <c r="AJR17" s="24"/>
      <c r="AJS17" s="23"/>
      <c r="AJT17" s="112"/>
      <c r="AJU17" s="27"/>
      <c r="AJV17" s="17">
        <f t="shared" si="132"/>
        <v>0</v>
      </c>
      <c r="AJX17" s="112"/>
      <c r="AJY17" s="24"/>
      <c r="AJZ17" s="23"/>
      <c r="AKA17" s="112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4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8"/>
      <c r="FI18" s="226"/>
      <c r="FJ18" s="16"/>
      <c r="FK18" s="149">
        <f t="shared" si="23"/>
        <v>0</v>
      </c>
      <c r="FM18" s="31"/>
      <c r="FN18" s="2"/>
      <c r="FO18" s="148"/>
      <c r="FP18" s="226"/>
      <c r="FQ18" s="16"/>
      <c r="FR18" s="149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2"/>
      <c r="JK18" s="77"/>
      <c r="JL18" s="17">
        <f t="shared" si="38"/>
        <v>0</v>
      </c>
      <c r="JN18" s="7"/>
      <c r="JO18" s="36"/>
      <c r="JP18" s="27"/>
      <c r="JQ18" s="242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6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5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7"/>
      <c r="UW18" s="34"/>
      <c r="UX18" s="150"/>
      <c r="UY18" s="121"/>
      <c r="UZ18" s="27"/>
      <c r="VA18" s="149">
        <f t="shared" si="81"/>
        <v>0</v>
      </c>
      <c r="VC18" s="7"/>
      <c r="VE18" s="148"/>
      <c r="VF18" s="171"/>
      <c r="VG18" s="16"/>
      <c r="VH18" s="149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2"/>
      <c r="AEJ18" s="7"/>
      <c r="AEK18" s="325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4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2"/>
      <c r="AGL18" s="24"/>
      <c r="AGM18" s="23"/>
      <c r="AGN18" s="112"/>
      <c r="AGO18" s="27"/>
      <c r="AGP18" s="17">
        <f t="shared" si="120"/>
        <v>0</v>
      </c>
      <c r="AGR18" s="112"/>
      <c r="AGS18" s="24"/>
      <c r="AGT18" s="23"/>
      <c r="AGU18" s="112"/>
      <c r="AGV18" s="27"/>
      <c r="AGW18" s="17">
        <f t="shared" si="121"/>
        <v>0</v>
      </c>
      <c r="AGY18" s="7"/>
      <c r="AGZ18" s="115"/>
      <c r="AHA18" s="15"/>
      <c r="AHB18" s="7"/>
      <c r="AHC18" s="16"/>
      <c r="AHD18" s="17">
        <f t="shared" si="122"/>
        <v>0</v>
      </c>
      <c r="AHF18" s="2"/>
      <c r="AHG18" s="115"/>
      <c r="AHH18" s="15"/>
      <c r="AHI18" s="7"/>
      <c r="AHJ18" s="16"/>
      <c r="AHK18" s="17">
        <f t="shared" si="123"/>
        <v>0</v>
      </c>
      <c r="AHM18" s="2"/>
      <c r="AHN18" s="115"/>
      <c r="AHO18" s="15"/>
      <c r="AHP18" s="7"/>
      <c r="AHQ18" s="16"/>
      <c r="AHR18" s="17">
        <f t="shared" si="124"/>
        <v>0</v>
      </c>
      <c r="AHT18" s="2"/>
      <c r="AHU18" s="115"/>
      <c r="AHV18" s="15"/>
      <c r="AHW18" s="7"/>
      <c r="AHX18" s="16"/>
      <c r="AHY18" s="17">
        <f t="shared" si="125"/>
        <v>0</v>
      </c>
      <c r="AIA18" s="2"/>
      <c r="AIB18" s="115"/>
      <c r="AIC18" s="15"/>
      <c r="AID18" s="7"/>
      <c r="AIE18" s="16"/>
      <c r="AIF18" s="17">
        <f t="shared" si="126"/>
        <v>0</v>
      </c>
      <c r="AIH18" s="2"/>
      <c r="AII18" s="115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2"/>
      <c r="AJN18" s="27"/>
      <c r="AJO18" s="17">
        <f t="shared" si="131"/>
        <v>0</v>
      </c>
      <c r="AJQ18" s="24"/>
      <c r="AJR18" s="24"/>
      <c r="AJS18" s="23"/>
      <c r="AJT18" s="112"/>
      <c r="AJU18" s="27"/>
      <c r="AJV18" s="17">
        <f t="shared" si="132"/>
        <v>0</v>
      </c>
      <c r="AJX18" s="24"/>
      <c r="AJY18" s="24"/>
      <c r="AJZ18" s="23"/>
      <c r="AKA18" s="112"/>
      <c r="AKB18" s="27"/>
      <c r="AKC18" s="17">
        <f t="shared" si="133"/>
        <v>0</v>
      </c>
      <c r="AKE18" s="2"/>
      <c r="AKF18" s="312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4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8"/>
      <c r="FI19" s="33"/>
      <c r="FJ19" s="16"/>
      <c r="FK19" s="149">
        <f t="shared" si="23"/>
        <v>0</v>
      </c>
      <c r="FM19" s="7"/>
      <c r="FN19" s="2"/>
      <c r="FO19" s="148"/>
      <c r="FP19" s="33"/>
      <c r="FQ19" s="16"/>
      <c r="FR19" s="149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6"/>
      <c r="JD19" s="67"/>
      <c r="JE19" s="17">
        <f t="shared" si="37"/>
        <v>0</v>
      </c>
      <c r="JG19" s="7"/>
      <c r="JH19" s="36"/>
      <c r="JI19" s="16"/>
      <c r="JJ19" s="233"/>
      <c r="JK19" s="77"/>
      <c r="JL19" s="17">
        <f t="shared" si="38"/>
        <v>0</v>
      </c>
      <c r="JN19" s="7"/>
      <c r="JO19" s="36"/>
      <c r="JP19" s="16"/>
      <c r="JQ19" s="233"/>
      <c r="JR19" s="77"/>
      <c r="JS19" s="17">
        <f t="shared" si="39"/>
        <v>0</v>
      </c>
      <c r="JU19" s="7"/>
      <c r="JV19" s="36"/>
      <c r="JW19" s="16"/>
      <c r="JX19" s="134"/>
      <c r="JY19" s="67"/>
      <c r="JZ19" s="17">
        <f t="shared" si="40"/>
        <v>0</v>
      </c>
      <c r="KB19" s="7"/>
      <c r="KC19" s="36"/>
      <c r="KD19" s="16"/>
      <c r="KE19" s="254"/>
      <c r="KF19" s="67"/>
      <c r="KG19" s="17">
        <f t="shared" si="41"/>
        <v>0</v>
      </c>
      <c r="KI19" s="7"/>
      <c r="KJ19" s="36"/>
      <c r="KK19" s="16"/>
      <c r="KL19" s="258"/>
      <c r="KM19" s="67"/>
      <c r="KN19" s="17">
        <f t="shared" si="42"/>
        <v>0</v>
      </c>
      <c r="KP19" s="7"/>
      <c r="KQ19" s="36"/>
      <c r="KR19" s="16"/>
      <c r="KS19" s="136"/>
      <c r="KT19" s="67"/>
      <c r="KU19" s="17">
        <f t="shared" si="43"/>
        <v>0</v>
      </c>
      <c r="KW19" s="7"/>
      <c r="KX19" s="36"/>
      <c r="KY19" s="16"/>
      <c r="KZ19" s="179"/>
      <c r="LA19" s="67"/>
      <c r="LB19" s="17">
        <f t="shared" si="44"/>
        <v>0</v>
      </c>
      <c r="LD19" s="7"/>
      <c r="LE19" s="36"/>
      <c r="LF19" s="16"/>
      <c r="LG19" s="200"/>
      <c r="LH19" s="67"/>
      <c r="LI19" s="17">
        <f t="shared" si="45"/>
        <v>0</v>
      </c>
      <c r="LK19" s="7"/>
      <c r="LL19" s="36"/>
      <c r="LM19" s="16"/>
      <c r="LN19" s="200"/>
      <c r="LO19" s="67"/>
      <c r="LP19" s="17">
        <f t="shared" si="46"/>
        <v>0</v>
      </c>
      <c r="LR19" s="7"/>
      <c r="LS19" s="36"/>
      <c r="LT19" s="16"/>
      <c r="LU19" s="176"/>
      <c r="LV19" s="67"/>
      <c r="LW19" s="17">
        <f t="shared" si="47"/>
        <v>0</v>
      </c>
      <c r="LY19" s="7"/>
      <c r="LZ19" s="36"/>
      <c r="MA19" s="16"/>
      <c r="MB19" s="179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6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7"/>
      <c r="UW19" s="34"/>
      <c r="UX19" s="150"/>
      <c r="UY19" s="121"/>
      <c r="UZ19" s="27"/>
      <c r="VA19" s="149">
        <f t="shared" si="81"/>
        <v>0</v>
      </c>
      <c r="VC19" s="7"/>
      <c r="VD19" s="2"/>
      <c r="VE19" s="148"/>
      <c r="VF19" s="171"/>
      <c r="VG19" s="16"/>
      <c r="VH19" s="149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4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2"/>
      <c r="AGL19" s="111"/>
      <c r="AGM19" s="23"/>
      <c r="AGN19" s="112"/>
      <c r="AGO19" s="27"/>
      <c r="AGP19" s="17">
        <f t="shared" si="120"/>
        <v>0</v>
      </c>
      <c r="AGR19" s="112"/>
      <c r="AGS19" s="111"/>
      <c r="AGT19" s="23"/>
      <c r="AGU19" s="112"/>
      <c r="AGV19" s="27"/>
      <c r="AGW19" s="17">
        <f t="shared" si="121"/>
        <v>0</v>
      </c>
      <c r="AGY19" s="7"/>
      <c r="AGZ19" s="115"/>
      <c r="AHA19" s="15"/>
      <c r="AHB19" s="7"/>
      <c r="AHC19" s="16"/>
      <c r="AHD19" s="17">
        <f t="shared" si="122"/>
        <v>0</v>
      </c>
      <c r="AHF19" s="2"/>
      <c r="AHG19" s="115"/>
      <c r="AHH19" s="15"/>
      <c r="AHI19" s="7"/>
      <c r="AHJ19" s="16"/>
      <c r="AHK19" s="17">
        <f t="shared" si="123"/>
        <v>0</v>
      </c>
      <c r="AHM19" s="2"/>
      <c r="AHN19" s="115"/>
      <c r="AHO19" s="15"/>
      <c r="AHP19" s="7"/>
      <c r="AHQ19" s="16"/>
      <c r="AHR19" s="17">
        <f t="shared" si="124"/>
        <v>0</v>
      </c>
      <c r="AHT19" s="2"/>
      <c r="AHU19" s="115"/>
      <c r="AHV19" s="15"/>
      <c r="AHW19" s="7"/>
      <c r="AHX19" s="16"/>
      <c r="AHY19" s="17">
        <f t="shared" si="125"/>
        <v>0</v>
      </c>
      <c r="AIA19" s="2"/>
      <c r="AIB19" s="115"/>
      <c r="AIC19" s="15"/>
      <c r="AID19" s="7"/>
      <c r="AIE19" s="16"/>
      <c r="AIF19" s="17">
        <f t="shared" si="126"/>
        <v>0</v>
      </c>
      <c r="AIH19" s="2"/>
      <c r="AII19" s="115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2"/>
      <c r="AJK19" s="24"/>
      <c r="AJL19" s="23"/>
      <c r="AJM19" s="112"/>
      <c r="AJN19" s="27"/>
      <c r="AJO19" s="17">
        <f t="shared" si="131"/>
        <v>0</v>
      </c>
      <c r="AJQ19" s="112"/>
      <c r="AJR19" s="24"/>
      <c r="AJS19" s="23"/>
      <c r="AJT19" s="112"/>
      <c r="AJU19" s="27"/>
      <c r="AJV19" s="17">
        <f t="shared" si="132"/>
        <v>0</v>
      </c>
      <c r="AJX19" s="112"/>
      <c r="AJY19" s="24"/>
      <c r="AJZ19" s="23"/>
      <c r="AKA19" s="112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8"/>
      <c r="FI20" s="33"/>
      <c r="FJ20" s="16"/>
      <c r="FK20" s="149">
        <f t="shared" si="23"/>
        <v>0</v>
      </c>
      <c r="FM20" s="7"/>
      <c r="FN20" s="2"/>
      <c r="FO20" s="148"/>
      <c r="FP20" s="33"/>
      <c r="FQ20" s="16"/>
      <c r="FR20" s="149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2"/>
      <c r="JK20" s="77"/>
      <c r="JL20" s="17">
        <f t="shared" si="38"/>
        <v>0</v>
      </c>
      <c r="JN20" s="7"/>
      <c r="JO20" s="36"/>
      <c r="JP20" s="27"/>
      <c r="JQ20" s="242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6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5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7"/>
      <c r="UW20" s="34"/>
      <c r="UX20" s="150"/>
      <c r="UY20" s="121"/>
      <c r="UZ20" s="27"/>
      <c r="VA20" s="149">
        <f t="shared" si="81"/>
        <v>0</v>
      </c>
      <c r="VC20" s="7"/>
      <c r="VD20" s="2"/>
      <c r="VE20" s="148"/>
      <c r="VF20" s="171"/>
      <c r="VG20" s="16"/>
      <c r="VH20" s="149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4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2"/>
      <c r="AGL20" s="111"/>
      <c r="AGM20" s="23"/>
      <c r="AGN20" s="112"/>
      <c r="AGO20" s="27"/>
      <c r="AGP20" s="17">
        <f t="shared" si="120"/>
        <v>0</v>
      </c>
      <c r="AGR20" s="112"/>
      <c r="AGS20" s="111"/>
      <c r="AGT20" s="23"/>
      <c r="AGU20" s="112"/>
      <c r="AGV20" s="27"/>
      <c r="AGW20" s="17">
        <f t="shared" si="121"/>
        <v>0</v>
      </c>
      <c r="AGY20" s="7"/>
      <c r="AGZ20" s="115"/>
      <c r="AHA20" s="15"/>
      <c r="AHB20" s="7"/>
      <c r="AHC20" s="16"/>
      <c r="AHD20" s="17">
        <f t="shared" si="122"/>
        <v>0</v>
      </c>
      <c r="AHF20" s="2"/>
      <c r="AHG20" s="115"/>
      <c r="AHH20" s="15"/>
      <c r="AHI20" s="7"/>
      <c r="AHJ20" s="16"/>
      <c r="AHK20" s="17">
        <f t="shared" si="123"/>
        <v>0</v>
      </c>
      <c r="AHM20" s="2"/>
      <c r="AHN20" s="115"/>
      <c r="AHO20" s="15"/>
      <c r="AHP20" s="7"/>
      <c r="AHQ20" s="16"/>
      <c r="AHR20" s="17">
        <f t="shared" si="124"/>
        <v>0</v>
      </c>
      <c r="AHT20" s="2"/>
      <c r="AHU20" s="115"/>
      <c r="AHV20" s="15"/>
      <c r="AHW20" s="7"/>
      <c r="AHX20" s="16"/>
      <c r="AHY20" s="17">
        <f t="shared" si="125"/>
        <v>0</v>
      </c>
      <c r="AIA20" s="2"/>
      <c r="AIB20" s="115"/>
      <c r="AIC20" s="15"/>
      <c r="AID20" s="7"/>
      <c r="AIE20" s="16"/>
      <c r="AIF20" s="17">
        <f t="shared" si="126"/>
        <v>0</v>
      </c>
      <c r="AIH20" s="2"/>
      <c r="AII20" s="115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6"/>
      <c r="AJK20" s="127"/>
      <c r="AJL20" s="127"/>
      <c r="AJM20" s="119"/>
      <c r="AJN20" s="66"/>
      <c r="AJO20" s="17">
        <f t="shared" si="131"/>
        <v>0</v>
      </c>
      <c r="AJQ20" s="126"/>
      <c r="AJR20" s="127"/>
      <c r="AJS20" s="127"/>
      <c r="AJT20" s="228"/>
      <c r="AJU20" s="66"/>
      <c r="AJV20" s="17">
        <f t="shared" si="132"/>
        <v>0</v>
      </c>
      <c r="AJX20" s="126"/>
      <c r="AJY20" s="127"/>
      <c r="AJZ20" s="127"/>
      <c r="AKA20" s="259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8"/>
      <c r="FI21" s="33"/>
      <c r="FJ21" s="16"/>
      <c r="FK21" s="149">
        <f t="shared" si="23"/>
        <v>0</v>
      </c>
      <c r="FM21" s="7"/>
      <c r="FN21" s="2"/>
      <c r="FO21" s="148"/>
      <c r="FP21" s="33"/>
      <c r="FQ21" s="16"/>
      <c r="FR21" s="149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6"/>
      <c r="JD21" s="67"/>
      <c r="JE21" s="17">
        <f t="shared" si="37"/>
        <v>0</v>
      </c>
      <c r="JG21" s="7"/>
      <c r="JH21" s="36"/>
      <c r="JI21" s="27"/>
      <c r="JJ21" s="233"/>
      <c r="JK21" s="77"/>
      <c r="JL21" s="17">
        <f t="shared" si="38"/>
        <v>0</v>
      </c>
      <c r="JN21" s="7"/>
      <c r="JO21" s="36"/>
      <c r="JP21" s="27"/>
      <c r="JQ21" s="233"/>
      <c r="JR21" s="77"/>
      <c r="JS21" s="17">
        <f t="shared" si="39"/>
        <v>0</v>
      </c>
      <c r="JU21" s="7"/>
      <c r="JV21" s="36"/>
      <c r="JW21" s="27"/>
      <c r="JX21" s="134"/>
      <c r="JY21" s="67"/>
      <c r="JZ21" s="17">
        <f t="shared" si="40"/>
        <v>0</v>
      </c>
      <c r="KB21" s="7"/>
      <c r="KC21" s="36"/>
      <c r="KD21" s="27"/>
      <c r="KE21" s="254"/>
      <c r="KF21" s="67"/>
      <c r="KG21" s="17">
        <f t="shared" si="41"/>
        <v>0</v>
      </c>
      <c r="KI21" s="7"/>
      <c r="KJ21" s="36"/>
      <c r="KK21" s="27"/>
      <c r="KL21" s="258"/>
      <c r="KM21" s="67"/>
      <c r="KN21" s="17">
        <f t="shared" si="42"/>
        <v>0</v>
      </c>
      <c r="KP21" s="7"/>
      <c r="KQ21" s="36"/>
      <c r="KR21" s="27"/>
      <c r="KS21" s="136"/>
      <c r="KT21" s="67"/>
      <c r="KU21" s="17">
        <f t="shared" si="43"/>
        <v>0</v>
      </c>
      <c r="KW21" s="7"/>
      <c r="KX21" s="36"/>
      <c r="KY21" s="27"/>
      <c r="KZ21" s="179"/>
      <c r="LA21" s="67"/>
      <c r="LB21" s="17">
        <f t="shared" si="44"/>
        <v>0</v>
      </c>
      <c r="LD21" s="7"/>
      <c r="LE21" s="36"/>
      <c r="LF21" s="27"/>
      <c r="LG21" s="200"/>
      <c r="LH21" s="67"/>
      <c r="LI21" s="17">
        <f t="shared" si="45"/>
        <v>0</v>
      </c>
      <c r="LK21" s="7"/>
      <c r="LL21" s="36"/>
      <c r="LM21" s="27"/>
      <c r="LN21" s="200"/>
      <c r="LO21" s="67"/>
      <c r="LP21" s="17">
        <f t="shared" si="46"/>
        <v>0</v>
      </c>
      <c r="LR21" s="7"/>
      <c r="LS21" s="36"/>
      <c r="LT21" s="27"/>
      <c r="LU21" s="176"/>
      <c r="LV21" s="67"/>
      <c r="LW21" s="17">
        <f t="shared" si="47"/>
        <v>0</v>
      </c>
      <c r="LY21" s="7"/>
      <c r="LZ21" s="36"/>
      <c r="MA21" s="27"/>
      <c r="MB21" s="179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6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7"/>
      <c r="UW21" s="34"/>
      <c r="UX21" s="150"/>
      <c r="UY21" s="121"/>
      <c r="UZ21" s="27"/>
      <c r="VA21" s="149">
        <f t="shared" si="81"/>
        <v>0</v>
      </c>
      <c r="VC21" s="7"/>
      <c r="VD21" s="2"/>
      <c r="VE21" s="148"/>
      <c r="VF21" s="171"/>
      <c r="VG21" s="16"/>
      <c r="VH21" s="149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4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2"/>
      <c r="AGL21" s="111"/>
      <c r="AGM21" s="23"/>
      <c r="AGN21" s="112"/>
      <c r="AGO21" s="27"/>
      <c r="AGP21" s="17">
        <f t="shared" si="120"/>
        <v>0</v>
      </c>
      <c r="AGR21" s="112"/>
      <c r="AGS21" s="111"/>
      <c r="AGT21" s="23"/>
      <c r="AGU21" s="112"/>
      <c r="AGV21" s="27"/>
      <c r="AGW21" s="17">
        <f t="shared" si="121"/>
        <v>0</v>
      </c>
      <c r="AGY21" s="7"/>
      <c r="AGZ21" s="115"/>
      <c r="AHA21" s="15"/>
      <c r="AHB21" s="7"/>
      <c r="AHC21" s="16"/>
      <c r="AHD21" s="17">
        <f t="shared" si="122"/>
        <v>0</v>
      </c>
      <c r="AHF21" s="2"/>
      <c r="AHG21" s="115"/>
      <c r="AHH21" s="15"/>
      <c r="AHI21" s="7"/>
      <c r="AHJ21" s="16"/>
      <c r="AHK21" s="17">
        <f t="shared" si="123"/>
        <v>0</v>
      </c>
      <c r="AHM21" s="2"/>
      <c r="AHN21" s="115"/>
      <c r="AHO21" s="15"/>
      <c r="AHP21" s="7"/>
      <c r="AHQ21" s="16"/>
      <c r="AHR21" s="17">
        <f t="shared" si="124"/>
        <v>0</v>
      </c>
      <c r="AHT21" s="2"/>
      <c r="AHU21" s="115"/>
      <c r="AHV21" s="15"/>
      <c r="AHW21" s="7"/>
      <c r="AHX21" s="16"/>
      <c r="AHY21" s="17">
        <f t="shared" si="125"/>
        <v>0</v>
      </c>
      <c r="AIA21" s="2"/>
      <c r="AIB21" s="115"/>
      <c r="AIC21" s="15"/>
      <c r="AID21" s="7"/>
      <c r="AIE21" s="16"/>
      <c r="AIF21" s="17">
        <f t="shared" si="126"/>
        <v>0</v>
      </c>
      <c r="AIH21" s="2"/>
      <c r="AII21" s="115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2"/>
      <c r="AJK21" s="24"/>
      <c r="AJL21" s="23"/>
      <c r="AJM21" s="112"/>
      <c r="AJN21" s="27"/>
      <c r="AJO21" s="17">
        <f t="shared" si="131"/>
        <v>0</v>
      </c>
      <c r="AJQ21" s="112"/>
      <c r="AJR21" s="24"/>
      <c r="AJS21" s="23"/>
      <c r="AJT21" s="112"/>
      <c r="AJU21" s="27"/>
      <c r="AJV21" s="17">
        <f t="shared" si="132"/>
        <v>0</v>
      </c>
      <c r="AJX21" s="112"/>
      <c r="AJY21" s="24"/>
      <c r="AJZ21" s="23"/>
      <c r="AKA21" s="112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6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8"/>
      <c r="FI22" s="33"/>
      <c r="FJ22" s="16"/>
      <c r="FK22" s="149">
        <f t="shared" si="23"/>
        <v>0</v>
      </c>
      <c r="FM22" s="7"/>
      <c r="FN22" s="2"/>
      <c r="FO22" s="148"/>
      <c r="FP22" s="33"/>
      <c r="FQ22" s="16"/>
      <c r="FR22" s="149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2"/>
      <c r="JK22" s="52"/>
      <c r="JL22" s="17">
        <f t="shared" si="38"/>
        <v>0</v>
      </c>
      <c r="JN22" s="7"/>
      <c r="JO22" s="36"/>
      <c r="JP22" s="27"/>
      <c r="JQ22" s="242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6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5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7"/>
      <c r="UW22" s="34"/>
      <c r="UX22" s="150"/>
      <c r="UY22" s="121"/>
      <c r="UZ22" s="27"/>
      <c r="VA22" s="149">
        <f t="shared" si="81"/>
        <v>0</v>
      </c>
      <c r="VC22" s="7"/>
      <c r="VD22" s="2"/>
      <c r="VE22" s="148"/>
      <c r="VF22" s="171"/>
      <c r="VG22" s="16"/>
      <c r="VH22" s="149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4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2"/>
      <c r="AGL22" s="111"/>
      <c r="AGM22" s="23"/>
      <c r="AGN22" s="112"/>
      <c r="AGO22" s="27"/>
      <c r="AGP22" s="17">
        <f t="shared" si="120"/>
        <v>0</v>
      </c>
      <c r="AGR22" s="112"/>
      <c r="AGS22" s="111"/>
      <c r="AGT22" s="23"/>
      <c r="AGU22" s="112"/>
      <c r="AGV22" s="27"/>
      <c r="AGW22" s="17">
        <f t="shared" si="121"/>
        <v>0</v>
      </c>
      <c r="AGY22" s="2"/>
      <c r="AGZ22" s="115"/>
      <c r="AHA22" s="15"/>
      <c r="AHB22" s="7"/>
      <c r="AHC22" s="16"/>
      <c r="AHD22" s="17">
        <f t="shared" si="122"/>
        <v>0</v>
      </c>
      <c r="AHF22" s="2"/>
      <c r="AHG22" s="115"/>
      <c r="AHH22" s="15"/>
      <c r="AHI22" s="7"/>
      <c r="AHJ22" s="16"/>
      <c r="AHK22" s="17">
        <f t="shared" si="123"/>
        <v>0</v>
      </c>
      <c r="AHM22" s="2"/>
      <c r="AHN22" s="115"/>
      <c r="AHO22" s="15"/>
      <c r="AHP22" s="7"/>
      <c r="AHQ22" s="16"/>
      <c r="AHR22" s="17">
        <f t="shared" si="124"/>
        <v>0</v>
      </c>
      <c r="AHT22" s="2"/>
      <c r="AHU22" s="115"/>
      <c r="AHV22" s="15"/>
      <c r="AHW22" s="7"/>
      <c r="AHX22" s="16"/>
      <c r="AHY22" s="17">
        <f t="shared" si="125"/>
        <v>0</v>
      </c>
      <c r="AIA22" s="2"/>
      <c r="AIB22" s="115"/>
      <c r="AIC22" s="15"/>
      <c r="AID22" s="7"/>
      <c r="AIE22" s="16"/>
      <c r="AIF22" s="17">
        <f t="shared" si="126"/>
        <v>0</v>
      </c>
      <c r="AIH22" s="2"/>
      <c r="AII22" s="115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2"/>
      <c r="AJK22" s="24"/>
      <c r="AJL22" s="23"/>
      <c r="AJM22" s="112"/>
      <c r="AJN22" s="27"/>
      <c r="AJO22" s="17">
        <f t="shared" si="131"/>
        <v>0</v>
      </c>
      <c r="AJQ22" s="112"/>
      <c r="AJR22" s="24"/>
      <c r="AJS22" s="23"/>
      <c r="AJT22" s="112"/>
      <c r="AJU22" s="27"/>
      <c r="AJV22" s="17">
        <f t="shared" si="132"/>
        <v>0</v>
      </c>
      <c r="AJX22" s="112"/>
      <c r="AJY22" s="24"/>
      <c r="AJZ22" s="23"/>
      <c r="AKA22" s="112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6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8"/>
      <c r="FI23" s="194"/>
      <c r="FJ23" s="16"/>
      <c r="FK23" s="149">
        <f t="shared" si="23"/>
        <v>0</v>
      </c>
      <c r="FM23" s="7"/>
      <c r="FN23" s="2"/>
      <c r="FO23" s="148"/>
      <c r="FP23" s="194"/>
      <c r="FQ23" s="16"/>
      <c r="FR23" s="149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2"/>
      <c r="IW23" s="27"/>
      <c r="IX23" s="17">
        <f t="shared" si="36"/>
        <v>0</v>
      </c>
      <c r="IZ23" s="7"/>
      <c r="JA23" s="36"/>
      <c r="JB23" s="27"/>
      <c r="JC23" s="112"/>
      <c r="JD23" s="27"/>
      <c r="JE23" s="17">
        <f t="shared" si="37"/>
        <v>0</v>
      </c>
      <c r="JG23" s="7"/>
      <c r="JH23" s="36"/>
      <c r="JI23" s="27"/>
      <c r="JJ23" s="184"/>
      <c r="JK23" s="27"/>
      <c r="JL23" s="17">
        <f t="shared" si="38"/>
        <v>0</v>
      </c>
      <c r="JN23" s="7"/>
      <c r="JO23" s="36"/>
      <c r="JP23" s="27"/>
      <c r="JQ23" s="184"/>
      <c r="JR23" s="27"/>
      <c r="JS23" s="17">
        <f t="shared" si="39"/>
        <v>0</v>
      </c>
      <c r="JU23" s="7"/>
      <c r="JV23" s="36"/>
      <c r="JW23" s="27"/>
      <c r="JX23" s="112"/>
      <c r="JY23" s="27"/>
      <c r="JZ23" s="17">
        <f t="shared" si="40"/>
        <v>0</v>
      </c>
      <c r="KB23" s="7"/>
      <c r="KC23" s="36"/>
      <c r="KD23" s="27"/>
      <c r="KE23" s="112"/>
      <c r="KF23" s="27"/>
      <c r="KG23" s="17">
        <f t="shared" si="41"/>
        <v>0</v>
      </c>
      <c r="KI23" s="7"/>
      <c r="KJ23" s="36"/>
      <c r="KK23" s="27"/>
      <c r="KL23" s="112"/>
      <c r="KM23" s="27"/>
      <c r="KN23" s="17">
        <f t="shared" si="42"/>
        <v>0</v>
      </c>
      <c r="KP23" s="7"/>
      <c r="KQ23" s="36"/>
      <c r="KR23" s="27"/>
      <c r="KS23" s="112"/>
      <c r="KT23" s="27"/>
      <c r="KU23" s="17">
        <f t="shared" si="43"/>
        <v>0</v>
      </c>
      <c r="KW23" s="7"/>
      <c r="KX23" s="36"/>
      <c r="KY23" s="27"/>
      <c r="KZ23" s="112"/>
      <c r="LA23" s="27"/>
      <c r="LB23" s="17">
        <f t="shared" si="44"/>
        <v>0</v>
      </c>
      <c r="LD23" s="7"/>
      <c r="LE23" s="36"/>
      <c r="LF23" s="27"/>
      <c r="LG23" s="112"/>
      <c r="LH23" s="27"/>
      <c r="LI23" s="17">
        <f t="shared" si="45"/>
        <v>0</v>
      </c>
      <c r="LK23" s="7"/>
      <c r="LL23" s="36"/>
      <c r="LM23" s="27"/>
      <c r="LN23" s="112"/>
      <c r="LO23" s="27"/>
      <c r="LP23" s="17">
        <f t="shared" si="46"/>
        <v>0</v>
      </c>
      <c r="LR23" s="7"/>
      <c r="LS23" s="36"/>
      <c r="LT23" s="27"/>
      <c r="LU23" s="112"/>
      <c r="LV23" s="27"/>
      <c r="LW23" s="17">
        <f t="shared" si="47"/>
        <v>0</v>
      </c>
      <c r="LY23" s="7"/>
      <c r="LZ23" s="36"/>
      <c r="MA23" s="27"/>
      <c r="MB23" s="112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6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7"/>
      <c r="UW23" s="34"/>
      <c r="UX23" s="150"/>
      <c r="UY23" s="121"/>
      <c r="UZ23" s="27"/>
      <c r="VA23" s="149">
        <f t="shared" si="81"/>
        <v>0</v>
      </c>
      <c r="VC23" s="7"/>
      <c r="VD23" s="2"/>
      <c r="VE23" s="148"/>
      <c r="VF23" s="171"/>
      <c r="VG23" s="16"/>
      <c r="VH23" s="149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4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2" t="s">
        <v>135</v>
      </c>
      <c r="AGL23" s="111"/>
      <c r="AGM23" s="23"/>
      <c r="AGN23" s="112"/>
      <c r="AGO23" s="27"/>
      <c r="AGP23" s="17">
        <f t="shared" si="120"/>
        <v>0</v>
      </c>
      <c r="AGR23" s="112"/>
      <c r="AGS23" s="111"/>
      <c r="AGT23" s="23"/>
      <c r="AGU23" s="112"/>
      <c r="AGV23" s="27"/>
      <c r="AGW23" s="17">
        <f t="shared" si="121"/>
        <v>0</v>
      </c>
      <c r="AGY23" s="2"/>
      <c r="AGZ23" s="115"/>
      <c r="AHA23" s="15"/>
      <c r="AHB23" s="7"/>
      <c r="AHC23" s="16"/>
      <c r="AHD23" s="17">
        <f t="shared" si="122"/>
        <v>0</v>
      </c>
      <c r="AHF23" s="2"/>
      <c r="AHG23" s="115"/>
      <c r="AHH23" s="15"/>
      <c r="AHI23" s="7"/>
      <c r="AHJ23" s="16"/>
      <c r="AHK23" s="17">
        <f t="shared" si="123"/>
        <v>0</v>
      </c>
      <c r="AHM23" s="2"/>
      <c r="AHN23" s="115"/>
      <c r="AHO23" s="15"/>
      <c r="AHP23" s="7"/>
      <c r="AHQ23" s="16"/>
      <c r="AHR23" s="17">
        <f t="shared" si="124"/>
        <v>0</v>
      </c>
      <c r="AHT23" s="2"/>
      <c r="AHU23" s="115"/>
      <c r="AHV23" s="15"/>
      <c r="AHW23" s="7"/>
      <c r="AHX23" s="16"/>
      <c r="AHY23" s="17">
        <f t="shared" si="125"/>
        <v>0</v>
      </c>
      <c r="AIA23" s="2"/>
      <c r="AIB23" s="115"/>
      <c r="AIC23" s="15"/>
      <c r="AID23" s="7"/>
      <c r="AIE23" s="16"/>
      <c r="AIF23" s="17">
        <f t="shared" si="126"/>
        <v>0</v>
      </c>
      <c r="AIH23" s="2"/>
      <c r="AII23" s="115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6"/>
      <c r="AJK23" s="37"/>
      <c r="AJL23" s="37"/>
      <c r="AJM23" s="112"/>
      <c r="AJN23" s="27"/>
      <c r="AJO23" s="17">
        <f t="shared" si="131"/>
        <v>0</v>
      </c>
      <c r="AJQ23" s="126"/>
      <c r="AJR23" s="37"/>
      <c r="AJS23" s="37"/>
      <c r="AJT23" s="112"/>
      <c r="AJU23" s="27"/>
      <c r="AJV23" s="17">
        <f t="shared" si="132"/>
        <v>0</v>
      </c>
      <c r="AJX23" s="126"/>
      <c r="AJY23" s="37"/>
      <c r="AJZ23" s="37"/>
      <c r="AKA23" s="112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6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8"/>
      <c r="FI24" s="33"/>
      <c r="FJ24" s="16"/>
      <c r="FK24" s="149">
        <f t="shared" si="23"/>
        <v>0</v>
      </c>
      <c r="FM24" s="7"/>
      <c r="FN24" s="2"/>
      <c r="FO24" s="148"/>
      <c r="FP24" s="33"/>
      <c r="FQ24" s="16"/>
      <c r="FR24" s="149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2"/>
      <c r="IW24" s="27"/>
      <c r="IX24" s="17">
        <f t="shared" si="36"/>
        <v>0</v>
      </c>
      <c r="IZ24" s="7"/>
      <c r="JA24" s="36"/>
      <c r="JB24" s="27"/>
      <c r="JC24" s="112"/>
      <c r="JD24" s="27"/>
      <c r="JE24" s="17">
        <f t="shared" si="37"/>
        <v>0</v>
      </c>
      <c r="JG24" s="7"/>
      <c r="JH24" s="36"/>
      <c r="JI24" s="27"/>
      <c r="JJ24" s="233"/>
      <c r="JK24" s="27"/>
      <c r="JL24" s="17">
        <f t="shared" si="38"/>
        <v>0</v>
      </c>
      <c r="JN24" s="7"/>
      <c r="JO24" s="36"/>
      <c r="JP24" s="27"/>
      <c r="JQ24" s="233"/>
      <c r="JR24" s="27"/>
      <c r="JS24" s="17">
        <f t="shared" si="39"/>
        <v>0</v>
      </c>
      <c r="JU24" s="7"/>
      <c r="JV24" s="36"/>
      <c r="JW24" s="27"/>
      <c r="JX24" s="112"/>
      <c r="JY24" s="27"/>
      <c r="JZ24" s="17">
        <f t="shared" si="40"/>
        <v>0</v>
      </c>
      <c r="KB24" s="7"/>
      <c r="KC24" s="36"/>
      <c r="KD24" s="27"/>
      <c r="KE24" s="112"/>
      <c r="KF24" s="27"/>
      <c r="KG24" s="17">
        <f t="shared" si="41"/>
        <v>0</v>
      </c>
      <c r="KI24" s="7"/>
      <c r="KJ24" s="36"/>
      <c r="KK24" s="27"/>
      <c r="KL24" s="112"/>
      <c r="KM24" s="27"/>
      <c r="KN24" s="17">
        <f t="shared" si="42"/>
        <v>0</v>
      </c>
      <c r="KP24" s="7"/>
      <c r="KQ24" s="36"/>
      <c r="KR24" s="27"/>
      <c r="KS24" s="112"/>
      <c r="KT24" s="27"/>
      <c r="KU24" s="17">
        <f t="shared" si="43"/>
        <v>0</v>
      </c>
      <c r="KW24" s="7"/>
      <c r="KX24" s="36"/>
      <c r="KY24" s="27"/>
      <c r="KZ24" s="112"/>
      <c r="LA24" s="27"/>
      <c r="LB24" s="17">
        <f t="shared" si="44"/>
        <v>0</v>
      </c>
      <c r="LD24" s="7"/>
      <c r="LE24" s="36"/>
      <c r="LF24" s="27"/>
      <c r="LG24" s="112"/>
      <c r="LH24" s="27"/>
      <c r="LI24" s="17">
        <f t="shared" si="45"/>
        <v>0</v>
      </c>
      <c r="LK24" s="7"/>
      <c r="LL24" s="36"/>
      <c r="LM24" s="27"/>
      <c r="LN24" s="112"/>
      <c r="LO24" s="27"/>
      <c r="LP24" s="17">
        <f t="shared" si="46"/>
        <v>0</v>
      </c>
      <c r="LR24" s="7"/>
      <c r="LS24" s="36"/>
      <c r="LT24" s="27"/>
      <c r="LU24" s="112"/>
      <c r="LV24" s="27"/>
      <c r="LW24" s="17">
        <f t="shared" si="47"/>
        <v>0</v>
      </c>
      <c r="LY24" s="7"/>
      <c r="LZ24" s="36"/>
      <c r="MA24" s="27"/>
      <c r="MB24" s="112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7"/>
      <c r="UW24" s="34"/>
      <c r="UX24" s="150"/>
      <c r="UY24" s="121"/>
      <c r="UZ24" s="27"/>
      <c r="VA24" s="149">
        <f t="shared" si="81"/>
        <v>0</v>
      </c>
      <c r="VC24" s="7"/>
      <c r="VD24" s="2"/>
      <c r="VE24" s="148"/>
      <c r="VF24" s="171"/>
      <c r="VG24" s="16"/>
      <c r="VH24" s="149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4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2"/>
      <c r="AGL24" s="111"/>
      <c r="AGM24" s="23"/>
      <c r="AGN24" s="112"/>
      <c r="AGO24" s="27"/>
      <c r="AGP24" s="17">
        <f t="shared" si="120"/>
        <v>0</v>
      </c>
      <c r="AGR24" s="112"/>
      <c r="AGS24" s="111"/>
      <c r="AGT24" s="23"/>
      <c r="AGU24" s="112"/>
      <c r="AGV24" s="27"/>
      <c r="AGW24" s="17">
        <f t="shared" si="121"/>
        <v>0</v>
      </c>
      <c r="AGY24" s="2"/>
      <c r="AGZ24" s="115"/>
      <c r="AHA24" s="15"/>
      <c r="AHB24" s="7"/>
      <c r="AHC24" s="16"/>
      <c r="AHD24" s="17">
        <f t="shared" si="122"/>
        <v>0</v>
      </c>
      <c r="AHF24" s="2"/>
      <c r="AHG24" s="115"/>
      <c r="AHH24" s="15"/>
      <c r="AHI24" s="7"/>
      <c r="AHJ24" s="16"/>
      <c r="AHK24" s="17">
        <f t="shared" si="123"/>
        <v>0</v>
      </c>
      <c r="AHM24" s="2"/>
      <c r="AHN24" s="115"/>
      <c r="AHO24" s="15"/>
      <c r="AHP24" s="7"/>
      <c r="AHQ24" s="16"/>
      <c r="AHR24" s="17">
        <f t="shared" si="124"/>
        <v>0</v>
      </c>
      <c r="AHT24" s="2"/>
      <c r="AHU24" s="115"/>
      <c r="AHV24" s="15"/>
      <c r="AHW24" s="7"/>
      <c r="AHX24" s="16"/>
      <c r="AHY24" s="17">
        <f t="shared" si="125"/>
        <v>0</v>
      </c>
      <c r="AIA24" s="2"/>
      <c r="AIB24" s="115"/>
      <c r="AIC24" s="15"/>
      <c r="AID24" s="7"/>
      <c r="AIE24" s="16"/>
      <c r="AIF24" s="17">
        <f t="shared" si="126"/>
        <v>0</v>
      </c>
      <c r="AIH24" s="2"/>
      <c r="AII24" s="115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2"/>
      <c r="AJK24" s="24"/>
      <c r="AJL24" s="23"/>
      <c r="AJM24" s="112"/>
      <c r="AJN24" s="27"/>
      <c r="AJO24" s="17">
        <f t="shared" si="131"/>
        <v>0</v>
      </c>
      <c r="AJQ24" s="112"/>
      <c r="AJR24" s="24"/>
      <c r="AJS24" s="23"/>
      <c r="AJT24" s="112"/>
      <c r="AJU24" s="27"/>
      <c r="AJV24" s="17">
        <f t="shared" si="132"/>
        <v>0</v>
      </c>
      <c r="AJX24" s="112"/>
      <c r="AJY24" s="24"/>
      <c r="AJZ24" s="23"/>
      <c r="AKA24" s="112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6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8"/>
      <c r="FI25" s="33"/>
      <c r="FJ25" s="16"/>
      <c r="FK25" s="149">
        <f t="shared" si="23"/>
        <v>0</v>
      </c>
      <c r="FM25" s="7"/>
      <c r="FN25" s="2"/>
      <c r="FO25" s="148"/>
      <c r="FP25" s="33"/>
      <c r="FQ25" s="16"/>
      <c r="FR25" s="149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2"/>
      <c r="IW25" s="27"/>
      <c r="IX25" s="17">
        <f t="shared" si="36"/>
        <v>0</v>
      </c>
      <c r="IZ25" s="7"/>
      <c r="JA25" s="36"/>
      <c r="JB25" s="27"/>
      <c r="JC25" s="112"/>
      <c r="JD25" s="27"/>
      <c r="JE25" s="17">
        <f t="shared" si="37"/>
        <v>0</v>
      </c>
      <c r="JG25" s="7"/>
      <c r="JH25" s="36"/>
      <c r="JI25" s="27"/>
      <c r="JJ25" s="233"/>
      <c r="JK25" s="27"/>
      <c r="JL25" s="17">
        <f t="shared" si="38"/>
        <v>0</v>
      </c>
      <c r="JN25" s="7"/>
      <c r="JO25" s="36"/>
      <c r="JP25" s="27"/>
      <c r="JQ25" s="233"/>
      <c r="JR25" s="27"/>
      <c r="JS25" s="17">
        <f t="shared" si="39"/>
        <v>0</v>
      </c>
      <c r="JU25" s="7"/>
      <c r="JV25" s="36"/>
      <c r="JW25" s="27"/>
      <c r="JX25" s="112"/>
      <c r="JY25" s="27"/>
      <c r="JZ25" s="17">
        <f t="shared" si="40"/>
        <v>0</v>
      </c>
      <c r="KB25" s="7"/>
      <c r="KC25" s="36"/>
      <c r="KD25" s="27"/>
      <c r="KE25" s="112"/>
      <c r="KF25" s="27"/>
      <c r="KG25" s="17">
        <f t="shared" si="41"/>
        <v>0</v>
      </c>
      <c r="KI25" s="7"/>
      <c r="KJ25" s="36"/>
      <c r="KK25" s="27"/>
      <c r="KL25" s="112"/>
      <c r="KM25" s="27"/>
      <c r="KN25" s="17">
        <f t="shared" si="42"/>
        <v>0</v>
      </c>
      <c r="KP25" s="7"/>
      <c r="KQ25" s="36"/>
      <c r="KR25" s="27"/>
      <c r="KS25" s="112"/>
      <c r="KT25" s="27"/>
      <c r="KU25" s="17">
        <f t="shared" si="43"/>
        <v>0</v>
      </c>
      <c r="KW25" s="7"/>
      <c r="KX25" s="36"/>
      <c r="KY25" s="27"/>
      <c r="KZ25" s="112"/>
      <c r="LA25" s="27"/>
      <c r="LB25" s="17">
        <f t="shared" si="44"/>
        <v>0</v>
      </c>
      <c r="LD25" s="7"/>
      <c r="LE25" s="36"/>
      <c r="LF25" s="27"/>
      <c r="LG25" s="112"/>
      <c r="LH25" s="27"/>
      <c r="LI25" s="17">
        <f t="shared" si="45"/>
        <v>0</v>
      </c>
      <c r="LK25" s="7"/>
      <c r="LL25" s="36"/>
      <c r="LM25" s="27"/>
      <c r="LN25" s="112"/>
      <c r="LO25" s="27"/>
      <c r="LP25" s="17">
        <f t="shared" si="46"/>
        <v>0</v>
      </c>
      <c r="LR25" s="7"/>
      <c r="LS25" s="36"/>
      <c r="LT25" s="27"/>
      <c r="LU25" s="112"/>
      <c r="LV25" s="27"/>
      <c r="LW25" s="17">
        <f t="shared" si="47"/>
        <v>0</v>
      </c>
      <c r="LY25" s="7"/>
      <c r="LZ25" s="36"/>
      <c r="MA25" s="27"/>
      <c r="MB25" s="112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7"/>
      <c r="UW25" s="34"/>
      <c r="UX25" s="150"/>
      <c r="UY25" s="121"/>
      <c r="UZ25" s="27"/>
      <c r="VA25" s="149">
        <f t="shared" si="81"/>
        <v>0</v>
      </c>
      <c r="VC25" s="7"/>
      <c r="VD25" s="2"/>
      <c r="VE25" s="148"/>
      <c r="VF25" s="171"/>
      <c r="VG25" s="16"/>
      <c r="VH25" s="149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4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2"/>
      <c r="AGL25" s="24"/>
      <c r="AGM25" s="23"/>
      <c r="AGN25" s="112"/>
      <c r="AGO25" s="27"/>
      <c r="AGP25" s="17">
        <f t="shared" si="120"/>
        <v>0</v>
      </c>
      <c r="AGR25" s="112"/>
      <c r="AGS25" s="24"/>
      <c r="AGT25" s="23"/>
      <c r="AGU25" s="112"/>
      <c r="AGV25" s="27"/>
      <c r="AGW25" s="17">
        <f t="shared" si="121"/>
        <v>0</v>
      </c>
      <c r="AGY25" s="2"/>
      <c r="AGZ25" s="115"/>
      <c r="AHA25" s="15"/>
      <c r="AHB25" s="7"/>
      <c r="AHC25" s="16"/>
      <c r="AHD25" s="17">
        <f t="shared" si="122"/>
        <v>0</v>
      </c>
      <c r="AHF25" s="2"/>
      <c r="AHG25" s="115"/>
      <c r="AHH25" s="15"/>
      <c r="AHI25" s="7"/>
      <c r="AHJ25" s="16"/>
      <c r="AHK25" s="17">
        <f t="shared" si="123"/>
        <v>0</v>
      </c>
      <c r="AHM25" s="2"/>
      <c r="AHN25" s="115"/>
      <c r="AHO25" s="15"/>
      <c r="AHP25" s="7"/>
      <c r="AHQ25" s="16"/>
      <c r="AHR25" s="17">
        <f t="shared" si="124"/>
        <v>0</v>
      </c>
      <c r="AHT25" s="2"/>
      <c r="AHU25" s="115"/>
      <c r="AHV25" s="15"/>
      <c r="AHW25" s="7"/>
      <c r="AHX25" s="16"/>
      <c r="AHY25" s="17">
        <f t="shared" si="125"/>
        <v>0</v>
      </c>
      <c r="AIA25" s="2"/>
      <c r="AIB25" s="115"/>
      <c r="AIC25" s="15"/>
      <c r="AID25" s="7"/>
      <c r="AIE25" s="16"/>
      <c r="AIF25" s="17">
        <f t="shared" si="126"/>
        <v>0</v>
      </c>
      <c r="AIH25" s="2"/>
      <c r="AII25" s="115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2"/>
      <c r="AJK25" s="24"/>
      <c r="AJL25" s="23"/>
      <c r="AJM25" s="112"/>
      <c r="AJN25" s="27"/>
      <c r="AJO25" s="17">
        <f t="shared" si="131"/>
        <v>0</v>
      </c>
      <c r="AJQ25" s="112"/>
      <c r="AJR25" s="24"/>
      <c r="AJS25" s="23"/>
      <c r="AJT25" s="112"/>
      <c r="AJU25" s="27"/>
      <c r="AJV25" s="17">
        <f t="shared" si="132"/>
        <v>0</v>
      </c>
      <c r="AJX25" s="112"/>
      <c r="AJY25" s="24"/>
      <c r="AJZ25" s="23"/>
      <c r="AKA25" s="112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6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8"/>
      <c r="FI26" s="33"/>
      <c r="FJ26" s="16"/>
      <c r="FK26" s="149">
        <f t="shared" si="23"/>
        <v>0</v>
      </c>
      <c r="FM26" s="7"/>
      <c r="FN26" s="2"/>
      <c r="FO26" s="148"/>
      <c r="FP26" s="33"/>
      <c r="FQ26" s="16"/>
      <c r="FR26" s="149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2"/>
      <c r="IW26" s="27"/>
      <c r="IX26" s="17">
        <f t="shared" si="36"/>
        <v>0</v>
      </c>
      <c r="IZ26" s="7"/>
      <c r="JA26" s="36"/>
      <c r="JB26" s="27"/>
      <c r="JC26" s="112"/>
      <c r="JD26" s="27"/>
      <c r="JE26" s="17">
        <f t="shared" si="37"/>
        <v>0</v>
      </c>
      <c r="JG26" s="7"/>
      <c r="JH26" s="36"/>
      <c r="JI26" s="27"/>
      <c r="JJ26" s="184"/>
      <c r="JK26" s="27"/>
      <c r="JL26" s="17">
        <f t="shared" si="38"/>
        <v>0</v>
      </c>
      <c r="JN26" s="7"/>
      <c r="JO26" s="36"/>
      <c r="JP26" s="27"/>
      <c r="JQ26" s="184"/>
      <c r="JR26" s="27"/>
      <c r="JS26" s="17">
        <f t="shared" si="39"/>
        <v>0</v>
      </c>
      <c r="JU26" s="7"/>
      <c r="JV26" s="36"/>
      <c r="JW26" s="27"/>
      <c r="JX26" s="112"/>
      <c r="JY26" s="27"/>
      <c r="JZ26" s="17">
        <f t="shared" si="40"/>
        <v>0</v>
      </c>
      <c r="KB26" s="7"/>
      <c r="KC26" s="36"/>
      <c r="KD26" s="27"/>
      <c r="KE26" s="112"/>
      <c r="KF26" s="27"/>
      <c r="KG26" s="17">
        <f t="shared" si="41"/>
        <v>0</v>
      </c>
      <c r="KI26" s="7"/>
      <c r="KJ26" s="36"/>
      <c r="KK26" s="27"/>
      <c r="KL26" s="112"/>
      <c r="KM26" s="27"/>
      <c r="KN26" s="17">
        <f t="shared" si="42"/>
        <v>0</v>
      </c>
      <c r="KP26" s="7"/>
      <c r="KQ26" s="36"/>
      <c r="KR26" s="27"/>
      <c r="KS26" s="112"/>
      <c r="KT26" s="27"/>
      <c r="KU26" s="17">
        <f t="shared" si="43"/>
        <v>0</v>
      </c>
      <c r="KW26" s="7"/>
      <c r="KX26" s="36"/>
      <c r="KY26" s="27"/>
      <c r="KZ26" s="112"/>
      <c r="LA26" s="27"/>
      <c r="LB26" s="17">
        <f t="shared" si="44"/>
        <v>0</v>
      </c>
      <c r="LD26" s="7"/>
      <c r="LE26" s="36"/>
      <c r="LF26" s="27"/>
      <c r="LG26" s="112"/>
      <c r="LH26" s="27"/>
      <c r="LI26" s="17">
        <f t="shared" si="45"/>
        <v>0</v>
      </c>
      <c r="LK26" s="7"/>
      <c r="LL26" s="36"/>
      <c r="LM26" s="27"/>
      <c r="LN26" s="112"/>
      <c r="LO26" s="27"/>
      <c r="LP26" s="17">
        <f t="shared" si="46"/>
        <v>0</v>
      </c>
      <c r="LR26" s="7"/>
      <c r="LS26" s="36"/>
      <c r="LT26" s="27"/>
      <c r="LU26" s="112"/>
      <c r="LV26" s="27"/>
      <c r="LW26" s="17">
        <f t="shared" si="47"/>
        <v>0</v>
      </c>
      <c r="LY26" s="7"/>
      <c r="LZ26" s="36"/>
      <c r="MA26" s="27"/>
      <c r="MB26" s="112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7"/>
      <c r="UW26" s="34"/>
      <c r="UX26" s="150"/>
      <c r="UY26" s="121"/>
      <c r="UZ26" s="27"/>
      <c r="VA26" s="149">
        <f t="shared" si="81"/>
        <v>0</v>
      </c>
      <c r="VC26" s="7"/>
      <c r="VD26" s="2"/>
      <c r="VE26" s="148"/>
      <c r="VF26" s="171"/>
      <c r="VG26" s="16"/>
      <c r="VH26" s="149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2"/>
      <c r="AGL26" s="24"/>
      <c r="AGM26" s="23"/>
      <c r="AGN26" s="112"/>
      <c r="AGO26" s="27"/>
      <c r="AGP26" s="17">
        <f t="shared" si="120"/>
        <v>0</v>
      </c>
      <c r="AGR26" s="112"/>
      <c r="AGS26" s="24"/>
      <c r="AGT26" s="23"/>
      <c r="AGU26" s="112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2"/>
      <c r="AJK26" s="24"/>
      <c r="AJL26" s="23"/>
      <c r="AJM26" s="112"/>
      <c r="AJN26" s="27"/>
      <c r="AJO26" s="17">
        <f t="shared" si="131"/>
        <v>0</v>
      </c>
      <c r="AJQ26" s="112"/>
      <c r="AJR26" s="24"/>
      <c r="AJS26" s="23"/>
      <c r="AJT26" s="112"/>
      <c r="AJU26" s="27"/>
      <c r="AJV26" s="17">
        <f t="shared" si="132"/>
        <v>0</v>
      </c>
      <c r="AJX26" s="112"/>
      <c r="AJY26" s="24"/>
      <c r="AJZ26" s="23"/>
      <c r="AKA26" s="112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6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8"/>
      <c r="FI27" s="33"/>
      <c r="FJ27" s="16"/>
      <c r="FK27" s="149">
        <f t="shared" si="23"/>
        <v>0</v>
      </c>
      <c r="FM27" s="2"/>
      <c r="FN27" s="2"/>
      <c r="FO27" s="148"/>
      <c r="FP27" s="33"/>
      <c r="FQ27" s="16"/>
      <c r="FR27" s="149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2"/>
      <c r="JK27" s="27"/>
      <c r="JL27" s="17">
        <f t="shared" si="38"/>
        <v>0</v>
      </c>
      <c r="JN27" s="7"/>
      <c r="JO27" s="36"/>
      <c r="JP27" s="27"/>
      <c r="JQ27" s="242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7"/>
      <c r="UW27" s="34"/>
      <c r="UX27" s="150"/>
      <c r="UY27" s="121"/>
      <c r="UZ27" s="27"/>
      <c r="VA27" s="149">
        <f t="shared" si="81"/>
        <v>0</v>
      </c>
      <c r="VC27" s="7"/>
      <c r="VD27" s="2"/>
      <c r="VE27" s="148"/>
      <c r="VF27" s="171"/>
      <c r="VG27" s="16"/>
      <c r="VH27" s="149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2"/>
      <c r="AGL27" s="24"/>
      <c r="AGM27" s="23"/>
      <c r="AGN27" s="112"/>
      <c r="AGO27" s="27"/>
      <c r="AGP27" s="17">
        <f t="shared" ref="AGP27:AGP43" si="145">AGP26+AGM27-AGO27</f>
        <v>0</v>
      </c>
      <c r="AGR27" s="112"/>
      <c r="AGS27" s="24"/>
      <c r="AGT27" s="23"/>
      <c r="AGU27" s="112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2"/>
      <c r="AJK27" s="24"/>
      <c r="AJL27" s="23"/>
      <c r="AJM27" s="112"/>
      <c r="AJN27" s="27"/>
      <c r="AJO27" s="17">
        <f t="shared" si="131"/>
        <v>0</v>
      </c>
      <c r="AJQ27" s="112"/>
      <c r="AJR27" s="24"/>
      <c r="AJS27" s="23"/>
      <c r="AJT27" s="112"/>
      <c r="AJU27" s="27"/>
      <c r="AJV27" s="17">
        <f t="shared" si="132"/>
        <v>0</v>
      </c>
      <c r="AJX27" s="112"/>
      <c r="AJY27" s="24"/>
      <c r="AJZ27" s="23"/>
      <c r="AKA27" s="112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6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8"/>
      <c r="FI28" s="33"/>
      <c r="FJ28" s="16"/>
      <c r="FK28" s="149">
        <f t="shared" si="23"/>
        <v>0</v>
      </c>
      <c r="FM28" s="2"/>
      <c r="FN28" s="2"/>
      <c r="FO28" s="148"/>
      <c r="FP28" s="33"/>
      <c r="FQ28" s="16"/>
      <c r="FR28" s="149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2"/>
      <c r="JK28" s="16"/>
      <c r="JL28" s="17">
        <f t="shared" si="38"/>
        <v>0</v>
      </c>
      <c r="JN28" s="7"/>
      <c r="JO28" s="36"/>
      <c r="JP28" s="16"/>
      <c r="JQ28" s="242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7"/>
      <c r="UW28" s="34"/>
      <c r="UX28" s="150"/>
      <c r="UY28" s="121"/>
      <c r="UZ28" s="27"/>
      <c r="VA28" s="149">
        <f t="shared" si="81"/>
        <v>0</v>
      </c>
      <c r="VC28" s="7"/>
      <c r="VD28" s="2"/>
      <c r="VE28" s="148"/>
      <c r="VF28" s="171"/>
      <c r="VG28" s="16"/>
      <c r="VH28" s="149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2"/>
      <c r="AGL28" s="24"/>
      <c r="AGM28" s="23"/>
      <c r="AGN28" s="112"/>
      <c r="AGO28" s="27"/>
      <c r="AGP28" s="17">
        <f t="shared" si="145"/>
        <v>0</v>
      </c>
      <c r="AGR28" s="112"/>
      <c r="AGS28" s="24"/>
      <c r="AGT28" s="23"/>
      <c r="AGU28" s="112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8"/>
      <c r="AJK28" s="129"/>
      <c r="AJL28" s="130"/>
      <c r="AJM28" s="131"/>
      <c r="AJN28" s="27"/>
      <c r="AJO28" s="17">
        <f t="shared" si="131"/>
        <v>0</v>
      </c>
      <c r="AJQ28" s="128"/>
      <c r="AJR28" s="129"/>
      <c r="AJS28" s="130"/>
      <c r="AJT28" s="131"/>
      <c r="AJU28" s="27"/>
      <c r="AJV28" s="17">
        <f t="shared" si="132"/>
        <v>0</v>
      </c>
      <c r="AJX28" s="128"/>
      <c r="AJY28" s="129"/>
      <c r="AJZ28" s="130"/>
      <c r="AKA28" s="131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6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8"/>
      <c r="FI29" s="33"/>
      <c r="FJ29" s="16"/>
      <c r="FK29" s="149">
        <f t="shared" si="23"/>
        <v>0</v>
      </c>
      <c r="FM29" s="2"/>
      <c r="FN29" s="2"/>
      <c r="FO29" s="148"/>
      <c r="FP29" s="33"/>
      <c r="FQ29" s="16"/>
      <c r="FR29" s="149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7"/>
      <c r="UW29" s="34"/>
      <c r="UX29" s="150"/>
      <c r="UY29" s="121"/>
      <c r="UZ29" s="27"/>
      <c r="VA29" s="149">
        <f t="shared" si="81"/>
        <v>0</v>
      </c>
      <c r="VC29" s="7"/>
      <c r="VD29" s="2"/>
      <c r="VE29" s="148"/>
      <c r="VF29" s="171"/>
      <c r="VG29" s="16"/>
      <c r="VH29" s="149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8"/>
      <c r="AJK29" s="129"/>
      <c r="AJL29" s="130"/>
      <c r="AJM29" s="131"/>
      <c r="AJN29" s="27"/>
      <c r="AJO29" s="17">
        <f t="shared" si="131"/>
        <v>0</v>
      </c>
      <c r="AJQ29" s="128"/>
      <c r="AJR29" s="129"/>
      <c r="AJS29" s="130"/>
      <c r="AJT29" s="131"/>
      <c r="AJU29" s="27"/>
      <c r="AJV29" s="17">
        <f t="shared" si="132"/>
        <v>0</v>
      </c>
      <c r="AJX29" s="128"/>
      <c r="AJY29" s="129"/>
      <c r="AJZ29" s="130"/>
      <c r="AKA29" s="131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8"/>
      <c r="FI30" s="33"/>
      <c r="FJ30" s="16"/>
      <c r="FK30" s="149">
        <f t="shared" si="23"/>
        <v>0</v>
      </c>
      <c r="FM30" s="2"/>
      <c r="FN30" s="2"/>
      <c r="FO30" s="148"/>
      <c r="FP30" s="33"/>
      <c r="FQ30" s="16"/>
      <c r="FR30" s="149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7"/>
      <c r="UW30" s="34"/>
      <c r="UX30" s="150"/>
      <c r="UY30" s="121"/>
      <c r="UZ30" s="27"/>
      <c r="VA30" s="149">
        <f t="shared" si="81"/>
        <v>0</v>
      </c>
      <c r="VC30" s="7"/>
      <c r="VD30" s="2"/>
      <c r="VE30" s="148"/>
      <c r="VF30" s="171"/>
      <c r="VG30" s="16"/>
      <c r="VH30" s="149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2"/>
      <c r="AJK30" s="24"/>
      <c r="AJL30" s="23"/>
      <c r="AJM30" s="112"/>
      <c r="AJN30" s="27"/>
      <c r="AJO30" s="17">
        <f t="shared" si="131"/>
        <v>0</v>
      </c>
      <c r="AJQ30" s="112"/>
      <c r="AJR30" s="24"/>
      <c r="AJS30" s="23"/>
      <c r="AJT30" s="112"/>
      <c r="AJU30" s="27"/>
      <c r="AJV30" s="17">
        <f t="shared" si="132"/>
        <v>0</v>
      </c>
      <c r="AJX30" s="112"/>
      <c r="AJY30" s="24"/>
      <c r="AJZ30" s="23"/>
      <c r="AKA30" s="112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8"/>
      <c r="FI31" s="33"/>
      <c r="FJ31" s="16"/>
      <c r="FK31" s="149">
        <f t="shared" si="23"/>
        <v>0</v>
      </c>
      <c r="FM31" s="2"/>
      <c r="FN31" s="2"/>
      <c r="FO31" s="148"/>
      <c r="FP31" s="33"/>
      <c r="FQ31" s="16"/>
      <c r="FR31" s="149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7"/>
      <c r="UW31" s="34"/>
      <c r="UX31" s="150"/>
      <c r="UY31" s="99"/>
      <c r="UZ31" s="27"/>
      <c r="VA31" s="149">
        <f t="shared" si="81"/>
        <v>0</v>
      </c>
      <c r="VC31" s="7"/>
      <c r="VD31" s="2"/>
      <c r="VE31" s="150"/>
      <c r="VF31" s="171"/>
      <c r="VG31" s="16"/>
      <c r="VH31" s="149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2"/>
      <c r="AJK31" s="24"/>
      <c r="AJL31" s="23"/>
      <c r="AJM31" s="112"/>
      <c r="AJN31" s="27"/>
      <c r="AJO31" s="17">
        <f t="shared" si="131"/>
        <v>0</v>
      </c>
      <c r="AJQ31" s="112"/>
      <c r="AJR31" s="24"/>
      <c r="AJS31" s="23"/>
      <c r="AJT31" s="112"/>
      <c r="AJU31" s="27"/>
      <c r="AJV31" s="17">
        <f t="shared" si="132"/>
        <v>0</v>
      </c>
      <c r="AJX31" s="112"/>
      <c r="AJY31" s="24"/>
      <c r="AJZ31" s="23"/>
      <c r="AKA31" s="112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8"/>
      <c r="FI32" s="33"/>
      <c r="FJ32" s="16"/>
      <c r="FK32" s="149">
        <f t="shared" si="23"/>
        <v>0</v>
      </c>
      <c r="FM32" s="2"/>
      <c r="FN32" s="2"/>
      <c r="FO32" s="148"/>
      <c r="FP32" s="33"/>
      <c r="FQ32" s="16"/>
      <c r="FR32" s="149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7"/>
      <c r="UW32" s="34"/>
      <c r="UX32" s="150"/>
      <c r="UY32" s="99"/>
      <c r="UZ32" s="27"/>
      <c r="VA32" s="149">
        <f t="shared" si="81"/>
        <v>0</v>
      </c>
      <c r="VC32" s="7"/>
      <c r="VD32" s="2"/>
      <c r="VE32" s="150"/>
      <c r="VF32" s="171"/>
      <c r="VG32" s="16"/>
      <c r="VH32" s="149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2"/>
      <c r="AJN32" s="27"/>
      <c r="AJO32" s="17">
        <f t="shared" si="131"/>
        <v>0</v>
      </c>
      <c r="AJQ32" s="24"/>
      <c r="AJR32" s="24"/>
      <c r="AJS32" s="23"/>
      <c r="AJT32" s="112"/>
      <c r="AJU32" s="27"/>
      <c r="AJV32" s="17">
        <f t="shared" si="132"/>
        <v>0</v>
      </c>
      <c r="AJX32" s="24"/>
      <c r="AJY32" s="24"/>
      <c r="AJZ32" s="23"/>
      <c r="AKA32" s="112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8"/>
      <c r="FI33" s="33"/>
      <c r="FJ33" s="16"/>
      <c r="FK33" s="149">
        <f t="shared" si="23"/>
        <v>0</v>
      </c>
      <c r="FM33" s="2"/>
      <c r="FN33" s="2"/>
      <c r="FO33" s="148"/>
      <c r="FP33" s="33"/>
      <c r="FQ33" s="16"/>
      <c r="FR33" s="149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7"/>
      <c r="UW33" s="34"/>
      <c r="UX33" s="150"/>
      <c r="UY33" s="99"/>
      <c r="UZ33" s="27"/>
      <c r="VA33" s="149">
        <f t="shared" si="81"/>
        <v>0</v>
      </c>
      <c r="VC33" s="7"/>
      <c r="VD33" s="34"/>
      <c r="VE33" s="150"/>
      <c r="VF33" s="171"/>
      <c r="VG33" s="16"/>
      <c r="VH33" s="149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2"/>
      <c r="AJN33" s="27"/>
      <c r="AJO33" s="17">
        <f t="shared" si="131"/>
        <v>0</v>
      </c>
      <c r="AJQ33" s="24"/>
      <c r="AJR33" s="24"/>
      <c r="AJS33" s="23"/>
      <c r="AJT33" s="112"/>
      <c r="AJU33" s="27"/>
      <c r="AJV33" s="17">
        <f t="shared" si="132"/>
        <v>0</v>
      </c>
      <c r="AJX33" s="24"/>
      <c r="AJY33" s="24"/>
      <c r="AJZ33" s="23"/>
      <c r="AKA33" s="112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8"/>
      <c r="FI34" s="33"/>
      <c r="FJ34" s="16"/>
      <c r="FK34" s="149">
        <f t="shared" si="23"/>
        <v>0</v>
      </c>
      <c r="FM34" s="2"/>
      <c r="FN34" s="2"/>
      <c r="FO34" s="148"/>
      <c r="FP34" s="33"/>
      <c r="FQ34" s="16"/>
      <c r="FR34" s="149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7"/>
      <c r="UW34" s="34"/>
      <c r="UX34" s="150"/>
      <c r="UY34" s="99"/>
      <c r="UZ34" s="27"/>
      <c r="VA34" s="149">
        <f t="shared" si="81"/>
        <v>0</v>
      </c>
      <c r="VC34" s="7"/>
      <c r="VD34" s="34"/>
      <c r="VE34" s="150"/>
      <c r="VF34" s="171"/>
      <c r="VG34" s="16"/>
      <c r="VH34" s="149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2"/>
      <c r="AJN34" s="27"/>
      <c r="AJO34" s="17">
        <f t="shared" si="131"/>
        <v>0</v>
      </c>
      <c r="AJQ34" s="24"/>
      <c r="AJR34" s="24"/>
      <c r="AJS34" s="23"/>
      <c r="AJT34" s="112"/>
      <c r="AJU34" s="27"/>
      <c r="AJV34" s="17">
        <f t="shared" si="132"/>
        <v>0</v>
      </c>
      <c r="AJX34" s="24"/>
      <c r="AJY34" s="24"/>
      <c r="AJZ34" s="23"/>
      <c r="AKA34" s="112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8"/>
      <c r="FI35" s="33"/>
      <c r="FJ35" s="16"/>
      <c r="FK35" s="149">
        <f t="shared" si="23"/>
        <v>0</v>
      </c>
      <c r="FM35" s="2"/>
      <c r="FN35" s="2"/>
      <c r="FO35" s="148"/>
      <c r="FP35" s="33"/>
      <c r="FQ35" s="16"/>
      <c r="FR35" s="149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7"/>
      <c r="UW35" s="34"/>
      <c r="UX35" s="150"/>
      <c r="UY35" s="99"/>
      <c r="UZ35" s="27"/>
      <c r="VA35" s="149">
        <f t="shared" si="81"/>
        <v>0</v>
      </c>
      <c r="VC35" s="7"/>
      <c r="VD35" s="34"/>
      <c r="VE35" s="150"/>
      <c r="VF35" s="171"/>
      <c r="VG35" s="16"/>
      <c r="VH35" s="149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2"/>
      <c r="AJN35" s="27"/>
      <c r="AJO35" s="17">
        <f t="shared" si="131"/>
        <v>0</v>
      </c>
      <c r="AJQ35" s="24"/>
      <c r="AJR35" s="24"/>
      <c r="AJS35" s="23"/>
      <c r="AJT35" s="112"/>
      <c r="AJU35" s="27"/>
      <c r="AJV35" s="17">
        <f t="shared" si="132"/>
        <v>0</v>
      </c>
      <c r="AJX35" s="24"/>
      <c r="AJY35" s="24"/>
      <c r="AJZ35" s="23"/>
      <c r="AKA35" s="112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8"/>
      <c r="FI36" s="33"/>
      <c r="FJ36" s="16"/>
      <c r="FK36" s="149">
        <f t="shared" si="23"/>
        <v>0</v>
      </c>
      <c r="FM36" s="2"/>
      <c r="FN36" s="2"/>
      <c r="FO36" s="148"/>
      <c r="FP36" s="33"/>
      <c r="FQ36" s="16"/>
      <c r="FR36" s="149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7"/>
      <c r="UW36" s="34"/>
      <c r="UX36" s="150"/>
      <c r="UY36" s="99"/>
      <c r="UZ36" s="27"/>
      <c r="VA36" s="149">
        <f t="shared" si="81"/>
        <v>0</v>
      </c>
      <c r="VC36" s="7"/>
      <c r="VD36" s="34"/>
      <c r="VE36" s="150"/>
      <c r="VF36" s="171"/>
      <c r="VG36" s="16"/>
      <c r="VH36" s="149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2"/>
      <c r="AJN36" s="27"/>
      <c r="AJO36" s="17">
        <f t="shared" si="131"/>
        <v>0</v>
      </c>
      <c r="AJQ36" s="24"/>
      <c r="AJR36" s="24"/>
      <c r="AJS36" s="23"/>
      <c r="AJT36" s="112"/>
      <c r="AJU36" s="27"/>
      <c r="AJV36" s="17">
        <f t="shared" si="132"/>
        <v>0</v>
      </c>
      <c r="AJX36" s="24"/>
      <c r="AJY36" s="24"/>
      <c r="AJZ36" s="23"/>
      <c r="AKA36" s="112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8"/>
      <c r="FI37" s="33"/>
      <c r="FJ37" s="16"/>
      <c r="FK37" s="149">
        <f t="shared" si="23"/>
        <v>0</v>
      </c>
      <c r="FM37" s="2"/>
      <c r="FN37" s="2"/>
      <c r="FO37" s="148"/>
      <c r="FP37" s="33"/>
      <c r="FQ37" s="16"/>
      <c r="FR37" s="149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7"/>
      <c r="UW37" s="34"/>
      <c r="UX37" s="150"/>
      <c r="UY37" s="99"/>
      <c r="UZ37" s="27"/>
      <c r="VA37" s="149">
        <f t="shared" si="81"/>
        <v>0</v>
      </c>
      <c r="VC37" s="7"/>
      <c r="VD37" s="34"/>
      <c r="VE37" s="150"/>
      <c r="VF37" s="171"/>
      <c r="VG37" s="16"/>
      <c r="VH37" s="149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8"/>
      <c r="FI38" s="33"/>
      <c r="FJ38" s="16"/>
      <c r="FK38" s="149">
        <f t="shared" si="23"/>
        <v>0</v>
      </c>
      <c r="FM38" s="2"/>
      <c r="FN38" s="2"/>
      <c r="FO38" s="148"/>
      <c r="FP38" s="33"/>
      <c r="FQ38" s="16"/>
      <c r="FR38" s="149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7"/>
      <c r="UW38" s="34"/>
      <c r="UX38" s="150"/>
      <c r="UY38" s="99"/>
      <c r="UZ38" s="27"/>
      <c r="VA38" s="149">
        <f t="shared" si="81"/>
        <v>0</v>
      </c>
      <c r="VC38" s="7"/>
      <c r="VD38" s="34"/>
      <c r="VE38" s="150"/>
      <c r="VF38" s="171"/>
      <c r="VG38" s="16"/>
      <c r="VH38" s="149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8"/>
      <c r="FI39" s="33"/>
      <c r="FJ39" s="16"/>
      <c r="FK39" s="149">
        <f t="shared" si="23"/>
        <v>0</v>
      </c>
      <c r="FM39" s="2"/>
      <c r="FN39" s="2"/>
      <c r="FO39" s="148"/>
      <c r="FP39" s="33"/>
      <c r="FQ39" s="16"/>
      <c r="FR39" s="149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4"/>
      <c r="IV39" s="33"/>
      <c r="IW39" s="16"/>
      <c r="IX39" s="17">
        <f t="shared" si="36"/>
        <v>0</v>
      </c>
      <c r="IZ39" s="2"/>
      <c r="JA39" s="2"/>
      <c r="JB39" s="154"/>
      <c r="JC39" s="33"/>
      <c r="JD39" s="16"/>
      <c r="JE39" s="17">
        <f t="shared" si="37"/>
        <v>0</v>
      </c>
      <c r="JG39" s="2"/>
      <c r="JH39" s="2"/>
      <c r="JI39" s="154"/>
      <c r="JJ39" s="33"/>
      <c r="JK39" s="16"/>
      <c r="JL39" s="17">
        <f t="shared" si="38"/>
        <v>0</v>
      </c>
      <c r="JN39" s="2"/>
      <c r="JO39" s="2"/>
      <c r="JP39" s="154"/>
      <c r="JQ39" s="33"/>
      <c r="JR39" s="16"/>
      <c r="JS39" s="17">
        <f t="shared" si="39"/>
        <v>0</v>
      </c>
      <c r="JU39" s="2"/>
      <c r="JV39" s="2"/>
      <c r="JW39" s="154"/>
      <c r="JX39" s="33"/>
      <c r="JY39" s="16"/>
      <c r="JZ39" s="17">
        <f t="shared" si="40"/>
        <v>0</v>
      </c>
      <c r="KB39" s="2"/>
      <c r="KC39" s="2"/>
      <c r="KD39" s="154"/>
      <c r="KE39" s="33"/>
      <c r="KF39" s="16"/>
      <c r="KG39" s="17">
        <f t="shared" si="41"/>
        <v>0</v>
      </c>
      <c r="KI39" s="2"/>
      <c r="KJ39" s="2"/>
      <c r="KK39" s="154"/>
      <c r="KL39" s="33"/>
      <c r="KM39" s="16"/>
      <c r="KN39" s="17">
        <f t="shared" si="42"/>
        <v>0</v>
      </c>
      <c r="KP39" s="2"/>
      <c r="KQ39" s="2"/>
      <c r="KR39" s="154"/>
      <c r="KS39" s="33"/>
      <c r="KT39" s="16"/>
      <c r="KU39" s="17">
        <f t="shared" si="43"/>
        <v>0</v>
      </c>
      <c r="KW39" s="2"/>
      <c r="KX39" s="2"/>
      <c r="KY39" s="154"/>
      <c r="KZ39" s="33"/>
      <c r="LA39" s="16"/>
      <c r="LB39" s="17">
        <f t="shared" si="44"/>
        <v>0</v>
      </c>
      <c r="LD39" s="2"/>
      <c r="LE39" s="2"/>
      <c r="LF39" s="154"/>
      <c r="LG39" s="33"/>
      <c r="LH39" s="16"/>
      <c r="LI39" s="17">
        <f t="shared" si="45"/>
        <v>0</v>
      </c>
      <c r="LK39" s="2"/>
      <c r="LL39" s="2"/>
      <c r="LM39" s="154"/>
      <c r="LN39" s="33"/>
      <c r="LO39" s="16"/>
      <c r="LP39" s="17">
        <f t="shared" si="46"/>
        <v>0</v>
      </c>
      <c r="LR39" s="2"/>
      <c r="LS39" s="2"/>
      <c r="LT39" s="154"/>
      <c r="LU39" s="33"/>
      <c r="LV39" s="16"/>
      <c r="LW39" s="17">
        <f t="shared" si="47"/>
        <v>0</v>
      </c>
      <c r="LY39" s="2"/>
      <c r="LZ39" s="2"/>
      <c r="MA39" s="154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7"/>
      <c r="UW39" s="34"/>
      <c r="UX39" s="150"/>
      <c r="UY39" s="99"/>
      <c r="UZ39" s="27"/>
      <c r="VA39" s="149">
        <f t="shared" si="81"/>
        <v>0</v>
      </c>
      <c r="VC39" s="7"/>
      <c r="VD39" s="34"/>
      <c r="VE39" s="150"/>
      <c r="VF39" s="171"/>
      <c r="VG39" s="16"/>
      <c r="VH39" s="149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8"/>
      <c r="FI40" s="33"/>
      <c r="FJ40" s="16"/>
      <c r="FK40" s="149">
        <f t="shared" si="23"/>
        <v>0</v>
      </c>
      <c r="FM40" s="2"/>
      <c r="FN40" s="2"/>
      <c r="FO40" s="148"/>
      <c r="FP40" s="33"/>
      <c r="FQ40" s="16"/>
      <c r="FR40" s="149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4"/>
      <c r="IV40" s="33"/>
      <c r="IW40" s="16"/>
      <c r="IX40" s="17">
        <f t="shared" si="36"/>
        <v>0</v>
      </c>
      <c r="IZ40" s="2"/>
      <c r="JA40" s="2"/>
      <c r="JB40" s="154"/>
      <c r="JC40" s="33"/>
      <c r="JD40" s="16"/>
      <c r="JE40" s="17">
        <f t="shared" si="37"/>
        <v>0</v>
      </c>
      <c r="JG40" s="2"/>
      <c r="JH40" s="2"/>
      <c r="JI40" s="154"/>
      <c r="JJ40" s="33"/>
      <c r="JK40" s="16"/>
      <c r="JL40" s="17">
        <f t="shared" si="38"/>
        <v>0</v>
      </c>
      <c r="JN40" s="2"/>
      <c r="JO40" s="2"/>
      <c r="JP40" s="154"/>
      <c r="JQ40" s="33"/>
      <c r="JR40" s="16"/>
      <c r="JS40" s="17">
        <f t="shared" si="39"/>
        <v>0</v>
      </c>
      <c r="JU40" s="2"/>
      <c r="JV40" s="2"/>
      <c r="JW40" s="154"/>
      <c r="JX40" s="33"/>
      <c r="JY40" s="16"/>
      <c r="JZ40" s="17">
        <f t="shared" si="40"/>
        <v>0</v>
      </c>
      <c r="KB40" s="2"/>
      <c r="KC40" s="2"/>
      <c r="KD40" s="154"/>
      <c r="KE40" s="33"/>
      <c r="KF40" s="16"/>
      <c r="KG40" s="17">
        <f t="shared" si="41"/>
        <v>0</v>
      </c>
      <c r="KI40" s="2"/>
      <c r="KJ40" s="2"/>
      <c r="KK40" s="154"/>
      <c r="KL40" s="33"/>
      <c r="KM40" s="16"/>
      <c r="KN40" s="17">
        <f t="shared" si="42"/>
        <v>0</v>
      </c>
      <c r="KP40" s="2"/>
      <c r="KQ40" s="2"/>
      <c r="KR40" s="154"/>
      <c r="KS40" s="33"/>
      <c r="KT40" s="16"/>
      <c r="KU40" s="17">
        <f t="shared" si="43"/>
        <v>0</v>
      </c>
      <c r="KW40" s="2"/>
      <c r="KX40" s="2"/>
      <c r="KY40" s="154"/>
      <c r="KZ40" s="33"/>
      <c r="LA40" s="16"/>
      <c r="LB40" s="17">
        <f t="shared" si="44"/>
        <v>0</v>
      </c>
      <c r="LD40" s="2"/>
      <c r="LE40" s="2"/>
      <c r="LF40" s="154"/>
      <c r="LG40" s="33"/>
      <c r="LH40" s="16"/>
      <c r="LI40" s="17">
        <f t="shared" si="45"/>
        <v>0</v>
      </c>
      <c r="LK40" s="2"/>
      <c r="LL40" s="2"/>
      <c r="LM40" s="154"/>
      <c r="LN40" s="33"/>
      <c r="LO40" s="16"/>
      <c r="LP40" s="17">
        <f t="shared" si="46"/>
        <v>0</v>
      </c>
      <c r="LR40" s="2"/>
      <c r="LS40" s="2"/>
      <c r="LT40" s="154"/>
      <c r="LU40" s="33"/>
      <c r="LV40" s="16"/>
      <c r="LW40" s="17">
        <f t="shared" si="47"/>
        <v>0</v>
      </c>
      <c r="LY40" s="2"/>
      <c r="LZ40" s="2"/>
      <c r="MA40" s="154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7"/>
      <c r="UW40" s="34"/>
      <c r="UX40" s="150"/>
      <c r="UY40" s="99"/>
      <c r="UZ40" s="27"/>
      <c r="VA40" s="149">
        <f t="shared" si="81"/>
        <v>0</v>
      </c>
      <c r="VC40" s="7"/>
      <c r="VD40" s="34"/>
      <c r="VE40" s="150"/>
      <c r="VF40" s="171"/>
      <c r="VG40" s="16"/>
      <c r="VH40" s="149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8"/>
      <c r="FI41" s="33"/>
      <c r="FJ41" s="16"/>
      <c r="FK41" s="149">
        <f t="shared" si="23"/>
        <v>0</v>
      </c>
      <c r="FM41" s="2"/>
      <c r="FN41" s="2"/>
      <c r="FO41" s="148"/>
      <c r="FP41" s="33"/>
      <c r="FQ41" s="16"/>
      <c r="FR41" s="149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4"/>
      <c r="IV41" s="33"/>
      <c r="IW41" s="16"/>
      <c r="IX41" s="17">
        <f t="shared" si="36"/>
        <v>0</v>
      </c>
      <c r="IZ41" s="2"/>
      <c r="JA41" s="2"/>
      <c r="JB41" s="154"/>
      <c r="JC41" s="33"/>
      <c r="JD41" s="16"/>
      <c r="JE41" s="17">
        <f t="shared" si="37"/>
        <v>0</v>
      </c>
      <c r="JG41" s="2"/>
      <c r="JH41" s="2"/>
      <c r="JI41" s="154"/>
      <c r="JJ41" s="33"/>
      <c r="JK41" s="16"/>
      <c r="JL41" s="17">
        <f t="shared" si="38"/>
        <v>0</v>
      </c>
      <c r="JN41" s="2"/>
      <c r="JO41" s="2"/>
      <c r="JP41" s="154"/>
      <c r="JQ41" s="33"/>
      <c r="JR41" s="16"/>
      <c r="JS41" s="17">
        <f t="shared" si="39"/>
        <v>0</v>
      </c>
      <c r="JU41" s="2"/>
      <c r="JV41" s="2"/>
      <c r="JW41" s="154"/>
      <c r="JX41" s="33"/>
      <c r="JY41" s="16"/>
      <c r="JZ41" s="17">
        <f t="shared" si="40"/>
        <v>0</v>
      </c>
      <c r="KB41" s="2"/>
      <c r="KC41" s="2"/>
      <c r="KD41" s="154"/>
      <c r="KE41" s="33"/>
      <c r="KF41" s="16"/>
      <c r="KG41" s="17">
        <f t="shared" si="41"/>
        <v>0</v>
      </c>
      <c r="KI41" s="2"/>
      <c r="KJ41" s="2"/>
      <c r="KK41" s="154"/>
      <c r="KL41" s="33"/>
      <c r="KM41" s="16"/>
      <c r="KN41" s="17">
        <f t="shared" si="42"/>
        <v>0</v>
      </c>
      <c r="KP41" s="2"/>
      <c r="KQ41" s="2"/>
      <c r="KR41" s="154"/>
      <c r="KS41" s="33"/>
      <c r="KT41" s="16"/>
      <c r="KU41" s="17">
        <f t="shared" si="43"/>
        <v>0</v>
      </c>
      <c r="KW41" s="2"/>
      <c r="KX41" s="2"/>
      <c r="KY41" s="154"/>
      <c r="KZ41" s="33"/>
      <c r="LA41" s="16"/>
      <c r="LB41" s="17">
        <f t="shared" si="44"/>
        <v>0</v>
      </c>
      <c r="LD41" s="2"/>
      <c r="LE41" s="2"/>
      <c r="LF41" s="154"/>
      <c r="LG41" s="33"/>
      <c r="LH41" s="16"/>
      <c r="LI41" s="17">
        <f t="shared" si="45"/>
        <v>0</v>
      </c>
      <c r="LK41" s="2"/>
      <c r="LL41" s="2"/>
      <c r="LM41" s="154"/>
      <c r="LN41" s="33"/>
      <c r="LO41" s="16"/>
      <c r="LP41" s="17">
        <f t="shared" si="46"/>
        <v>0</v>
      </c>
      <c r="LR41" s="2"/>
      <c r="LS41" s="2"/>
      <c r="LT41" s="154"/>
      <c r="LU41" s="33"/>
      <c r="LV41" s="16"/>
      <c r="LW41" s="17">
        <f t="shared" si="47"/>
        <v>0</v>
      </c>
      <c r="LY41" s="2"/>
      <c r="LZ41" s="2"/>
      <c r="MA41" s="154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5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7"/>
      <c r="UW41" s="34"/>
      <c r="UX41" s="150"/>
      <c r="UY41" s="99"/>
      <c r="UZ41" s="27"/>
      <c r="VA41" s="149">
        <f t="shared" si="81"/>
        <v>0</v>
      </c>
      <c r="VC41" s="7"/>
      <c r="VD41" s="34"/>
      <c r="VE41" s="150"/>
      <c r="VF41" s="171"/>
      <c r="VG41" s="16"/>
      <c r="VH41" s="149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8"/>
      <c r="FI42" s="33"/>
      <c r="FJ42" s="16"/>
      <c r="FK42" s="149">
        <f t="shared" si="23"/>
        <v>0</v>
      </c>
      <c r="FM42" s="2"/>
      <c r="FN42" s="2"/>
      <c r="FO42" s="148"/>
      <c r="FP42" s="33"/>
      <c r="FQ42" s="16"/>
      <c r="FR42" s="149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4"/>
      <c r="IV42" s="33"/>
      <c r="IW42" s="16"/>
      <c r="IX42" s="17">
        <f t="shared" si="36"/>
        <v>0</v>
      </c>
      <c r="IZ42" s="2"/>
      <c r="JA42" s="2"/>
      <c r="JB42" s="154"/>
      <c r="JC42" s="33"/>
      <c r="JD42" s="16"/>
      <c r="JE42" s="17">
        <f t="shared" si="37"/>
        <v>0</v>
      </c>
      <c r="JG42" s="2"/>
      <c r="JH42" s="2"/>
      <c r="JI42" s="154"/>
      <c r="JJ42" s="33"/>
      <c r="JK42" s="16"/>
      <c r="JL42" s="17">
        <f t="shared" si="38"/>
        <v>0</v>
      </c>
      <c r="JN42" s="2"/>
      <c r="JO42" s="2"/>
      <c r="JP42" s="154"/>
      <c r="JQ42" s="33"/>
      <c r="JR42" s="16"/>
      <c r="JS42" s="17">
        <f t="shared" si="39"/>
        <v>0</v>
      </c>
      <c r="JU42" s="2"/>
      <c r="JV42" s="2"/>
      <c r="JW42" s="154"/>
      <c r="JX42" s="33"/>
      <c r="JY42" s="16"/>
      <c r="JZ42" s="17">
        <f t="shared" si="40"/>
        <v>0</v>
      </c>
      <c r="KB42" s="2"/>
      <c r="KC42" s="2"/>
      <c r="KD42" s="154"/>
      <c r="KE42" s="33"/>
      <c r="KF42" s="16"/>
      <c r="KG42" s="17">
        <f t="shared" si="41"/>
        <v>0</v>
      </c>
      <c r="KI42" s="2"/>
      <c r="KJ42" s="2"/>
      <c r="KK42" s="154"/>
      <c r="KL42" s="33"/>
      <c r="KM42" s="16"/>
      <c r="KN42" s="17">
        <f t="shared" si="42"/>
        <v>0</v>
      </c>
      <c r="KP42" s="2"/>
      <c r="KQ42" s="2"/>
      <c r="KR42" s="154"/>
      <c r="KS42" s="33"/>
      <c r="KT42" s="16"/>
      <c r="KU42" s="17">
        <f t="shared" si="43"/>
        <v>0</v>
      </c>
      <c r="KW42" s="2"/>
      <c r="KX42" s="2"/>
      <c r="KY42" s="154"/>
      <c r="KZ42" s="33"/>
      <c r="LA42" s="16"/>
      <c r="LB42" s="17">
        <f t="shared" si="44"/>
        <v>0</v>
      </c>
      <c r="LD42" s="2"/>
      <c r="LE42" s="2"/>
      <c r="LF42" s="154"/>
      <c r="LG42" s="33"/>
      <c r="LH42" s="16"/>
      <c r="LI42" s="17">
        <f t="shared" si="45"/>
        <v>0</v>
      </c>
      <c r="LK42" s="2"/>
      <c r="LL42" s="2"/>
      <c r="LM42" s="154"/>
      <c r="LN42" s="33"/>
      <c r="LO42" s="16"/>
      <c r="LP42" s="17">
        <f t="shared" si="46"/>
        <v>0</v>
      </c>
      <c r="LR42" s="2"/>
      <c r="LS42" s="2"/>
      <c r="LT42" s="154"/>
      <c r="LU42" s="33"/>
      <c r="LV42" s="16"/>
      <c r="LW42" s="17">
        <f t="shared" si="47"/>
        <v>0</v>
      </c>
      <c r="LY42" s="2"/>
      <c r="LZ42" s="2"/>
      <c r="MA42" s="154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5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7"/>
      <c r="UW42" s="34"/>
      <c r="UX42" s="150"/>
      <c r="UY42" s="99"/>
      <c r="UZ42" s="27"/>
      <c r="VA42" s="149">
        <f t="shared" si="81"/>
        <v>0</v>
      </c>
      <c r="VC42" s="7"/>
      <c r="VD42" s="34"/>
      <c r="VE42" s="150"/>
      <c r="VF42" s="171"/>
      <c r="VG42" s="16"/>
      <c r="VH42" s="149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8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8"/>
      <c r="FI43" s="33"/>
      <c r="FJ43" s="16"/>
      <c r="FK43" s="149">
        <f t="shared" si="23"/>
        <v>0</v>
      </c>
      <c r="FM43" s="2"/>
      <c r="FN43" s="2"/>
      <c r="FO43" s="148"/>
      <c r="FP43" s="33"/>
      <c r="FQ43" s="16"/>
      <c r="FR43" s="149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5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7"/>
      <c r="UW43" s="34"/>
      <c r="UX43" s="150"/>
      <c r="UY43" s="99"/>
      <c r="UZ43" s="27"/>
      <c r="VA43" s="149">
        <f t="shared" si="81"/>
        <v>0</v>
      </c>
      <c r="VC43" s="7"/>
      <c r="VD43" s="34"/>
      <c r="VE43" s="150"/>
      <c r="VF43" s="171"/>
      <c r="VG43" s="16"/>
      <c r="VH43" s="149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8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1"/>
      <c r="FI44" s="152"/>
      <c r="FJ44" s="152"/>
      <c r="FK44" s="153"/>
      <c r="FM44" s="2"/>
      <c r="FN44" s="2"/>
      <c r="FO44" s="151"/>
      <c r="FP44" s="152"/>
      <c r="FQ44" s="152"/>
      <c r="FR44" s="153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5"/>
      <c r="IV44" s="156"/>
      <c r="IW44" s="156"/>
      <c r="IX44" s="157"/>
      <c r="IZ44" s="2"/>
      <c r="JA44" s="2"/>
      <c r="JB44" s="155"/>
      <c r="JC44" s="156"/>
      <c r="JD44" s="156"/>
      <c r="JE44" s="157"/>
      <c r="JG44" s="2"/>
      <c r="JH44" s="2"/>
      <c r="JI44" s="155"/>
      <c r="JJ44" s="156"/>
      <c r="JK44" s="156"/>
      <c r="JL44" s="157"/>
      <c r="JN44" s="2"/>
      <c r="JO44" s="2"/>
      <c r="JP44" s="155"/>
      <c r="JQ44" s="156"/>
      <c r="JR44" s="156"/>
      <c r="JS44" s="157"/>
      <c r="JU44" s="2"/>
      <c r="JV44" s="2"/>
      <c r="JW44" s="155"/>
      <c r="JX44" s="156"/>
      <c r="JY44" s="156"/>
      <c r="JZ44" s="157"/>
      <c r="KB44" s="2"/>
      <c r="KC44" s="2"/>
      <c r="KD44" s="155"/>
      <c r="KE44" s="156"/>
      <c r="KF44" s="156"/>
      <c r="KG44" s="157"/>
      <c r="KI44" s="2"/>
      <c r="KJ44" s="2"/>
      <c r="KK44" s="155"/>
      <c r="KL44" s="156"/>
      <c r="KM44" s="156"/>
      <c r="KN44" s="157"/>
      <c r="KP44" s="2"/>
      <c r="KQ44" s="2"/>
      <c r="KR44" s="155"/>
      <c r="KS44" s="156"/>
      <c r="KT44" s="156"/>
      <c r="KU44" s="157"/>
      <c r="KW44" s="2"/>
      <c r="KX44" s="2"/>
      <c r="KY44" s="155"/>
      <c r="KZ44" s="156"/>
      <c r="LA44" s="156"/>
      <c r="LB44" s="157"/>
      <c r="LD44" s="2"/>
      <c r="LE44" s="2"/>
      <c r="LF44" s="155"/>
      <c r="LG44" s="156"/>
      <c r="LH44" s="156"/>
      <c r="LI44" s="157"/>
      <c r="LK44" s="2"/>
      <c r="LL44" s="2"/>
      <c r="LM44" s="155"/>
      <c r="LN44" s="156"/>
      <c r="LO44" s="156"/>
      <c r="LP44" s="157"/>
      <c r="LR44" s="2"/>
      <c r="LS44" s="2"/>
      <c r="LT44" s="155"/>
      <c r="LU44" s="156"/>
      <c r="LV44" s="156"/>
      <c r="LW44" s="157"/>
      <c r="LY44" s="2"/>
      <c r="LZ44" s="2"/>
      <c r="MA44" s="155"/>
      <c r="MB44" s="156"/>
      <c r="MC44" s="156"/>
      <c r="MD44" s="157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5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6"/>
      <c r="UW44" s="167"/>
      <c r="UX44" s="163"/>
      <c r="UY44" s="164"/>
      <c r="UZ44" s="165"/>
      <c r="VA44" s="153"/>
      <c r="VC44" s="7"/>
      <c r="VD44" s="34"/>
      <c r="VE44" s="163"/>
      <c r="VF44" s="172"/>
      <c r="VG44" s="152"/>
      <c r="VH44" s="153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9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1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8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2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9">
        <f t="shared" si="85"/>
        <v>0</v>
      </c>
      <c r="WE45" s="2"/>
      <c r="WF45" s="2"/>
      <c r="YP45" s="7"/>
      <c r="YQ45" s="34"/>
      <c r="YR45" s="311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9"/>
      <c r="TV46" s="27"/>
      <c r="TW46" s="7"/>
      <c r="TX46" s="27"/>
      <c r="TY46" s="17">
        <f t="shared" si="77"/>
        <v>0</v>
      </c>
      <c r="UV46" s="99"/>
      <c r="UW46" s="34"/>
      <c r="UX46" s="27"/>
      <c r="UY46" s="123"/>
      <c r="UZ46" s="122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4"/>
      <c r="WA46" s="33"/>
      <c r="WB46" s="27"/>
      <c r="WC46" s="149">
        <f t="shared" si="85"/>
        <v>0</v>
      </c>
      <c r="YP46" s="7"/>
      <c r="YQ46" s="34"/>
      <c r="YR46" s="311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9"/>
      <c r="TV47" s="27"/>
      <c r="TW47" s="7"/>
      <c r="TX47" s="27"/>
      <c r="TY47" s="17">
        <f t="shared" si="77"/>
        <v>0</v>
      </c>
      <c r="UV47" s="99"/>
      <c r="UW47" s="34"/>
      <c r="UX47" s="27"/>
      <c r="UY47" s="123"/>
      <c r="UZ47" s="122"/>
      <c r="VA47" s="16"/>
      <c r="VH47" s="16"/>
      <c r="VX47" s="7"/>
      <c r="VY47" s="34"/>
      <c r="VZ47" s="292"/>
      <c r="WA47" s="33"/>
      <c r="WB47" s="27"/>
      <c r="WC47" s="149">
        <f t="shared" si="85"/>
        <v>0</v>
      </c>
      <c r="YP47" s="7"/>
      <c r="YQ47" s="34"/>
      <c r="YR47" s="311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9"/>
      <c r="UW48" s="34"/>
      <c r="UX48" s="27"/>
      <c r="UY48" s="123"/>
      <c r="UZ48" s="122"/>
      <c r="VA48" s="16"/>
      <c r="VH48" s="16"/>
      <c r="VX48" s="326"/>
      <c r="VY48" s="34"/>
      <c r="VZ48" s="292"/>
      <c r="WA48" s="327"/>
      <c r="WB48" s="79"/>
      <c r="WC48" s="16">
        <f t="shared" si="85"/>
        <v>0</v>
      </c>
      <c r="YP48" s="7"/>
      <c r="YQ48" s="34"/>
      <c r="YR48" s="311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9"/>
      <c r="UW49" s="34"/>
      <c r="UX49" s="27"/>
      <c r="UY49" s="123"/>
      <c r="UZ49" s="122"/>
      <c r="VA49" s="16"/>
      <c r="VH49" s="16"/>
      <c r="VX49" s="326"/>
      <c r="VY49" s="34"/>
      <c r="VZ49" s="292"/>
      <c r="WA49" s="328"/>
      <c r="WB49" s="27"/>
      <c r="WC49" s="16">
        <f t="shared" si="85"/>
        <v>0</v>
      </c>
      <c r="YP49" s="7"/>
      <c r="YQ49" s="34"/>
      <c r="YR49" s="311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9"/>
      <c r="UW50" s="34"/>
      <c r="UX50" s="27"/>
      <c r="UY50" s="123"/>
      <c r="UZ50" s="122"/>
      <c r="VA50" s="16"/>
      <c r="VH50" s="16"/>
      <c r="VX50" s="326"/>
      <c r="VY50" s="34"/>
      <c r="VZ50" s="292"/>
      <c r="WA50" s="328"/>
      <c r="WB50" s="27"/>
      <c r="WC50" s="16">
        <f t="shared" si="85"/>
        <v>0</v>
      </c>
      <c r="YP50" s="7"/>
      <c r="YQ50" s="34"/>
      <c r="YR50" s="311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9"/>
      <c r="UW51" s="34"/>
      <c r="UX51" s="27"/>
      <c r="UY51" s="123"/>
      <c r="UZ51" s="122"/>
      <c r="VA51" s="16"/>
      <c r="VH51" s="16"/>
      <c r="VZ51" s="292"/>
      <c r="WA51" s="328"/>
      <c r="WC51" s="16">
        <f t="shared" si="85"/>
        <v>0</v>
      </c>
      <c r="YP51" s="7"/>
      <c r="YQ51" s="34"/>
      <c r="YR51" s="311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9"/>
      <c r="UW52" s="34"/>
      <c r="UX52" s="27"/>
      <c r="UY52" s="123"/>
      <c r="UZ52" s="122"/>
      <c r="VA52" s="16"/>
      <c r="VH52" s="16"/>
      <c r="VZ52" s="292"/>
      <c r="WA52" s="328"/>
      <c r="WC52" s="16">
        <f t="shared" si="85"/>
        <v>0</v>
      </c>
      <c r="YP52" s="7"/>
      <c r="YQ52" s="34"/>
      <c r="YR52" s="311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9"/>
      <c r="UW53" s="34"/>
      <c r="UX53" s="27"/>
      <c r="UY53" s="123"/>
      <c r="UZ53" s="122"/>
      <c r="VA53" s="16"/>
      <c r="VH53" s="16"/>
      <c r="VZ53" s="292"/>
      <c r="WA53" s="328"/>
      <c r="WC53" s="16">
        <f t="shared" si="85"/>
        <v>0</v>
      </c>
      <c r="YP53" s="7"/>
      <c r="YQ53" s="34"/>
      <c r="YR53" s="311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9"/>
      <c r="UW54" s="34"/>
      <c r="UX54" s="27"/>
      <c r="UY54" s="123"/>
      <c r="UZ54" s="122"/>
      <c r="VA54" s="16"/>
      <c r="VH54" s="16"/>
      <c r="VZ54" s="292"/>
      <c r="WA54" s="328"/>
      <c r="WC54" s="16">
        <f t="shared" si="85"/>
        <v>0</v>
      </c>
      <c r="YP54" s="7"/>
      <c r="YQ54" s="34"/>
      <c r="YR54" s="311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9"/>
      <c r="UW55" s="34"/>
      <c r="UX55" s="27"/>
      <c r="UY55" s="123"/>
      <c r="UZ55" s="122"/>
      <c r="VA55" s="16"/>
      <c r="VH55" s="16"/>
      <c r="VZ55" s="292"/>
      <c r="WA55" s="328"/>
      <c r="WC55" s="16">
        <f t="shared" si="85"/>
        <v>0</v>
      </c>
      <c r="YP55" s="7"/>
      <c r="YQ55" s="34"/>
      <c r="YR55" s="294"/>
      <c r="YS55" s="33"/>
      <c r="YT55" s="294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9"/>
      <c r="UW56" s="34"/>
      <c r="UX56" s="27"/>
      <c r="UY56" s="123"/>
      <c r="UZ56" s="122"/>
      <c r="VA56" s="16"/>
      <c r="VH56" s="16"/>
      <c r="VZ56" s="292"/>
      <c r="WA56" s="328"/>
      <c r="WC56" s="16">
        <f t="shared" si="85"/>
        <v>0</v>
      </c>
      <c r="YP56" s="33"/>
      <c r="YQ56" s="34"/>
      <c r="YR56" s="294"/>
      <c r="YS56" s="33"/>
      <c r="YT56" s="294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9"/>
      <c r="UW57" s="34"/>
      <c r="UX57" s="27"/>
      <c r="UY57" s="123"/>
      <c r="UZ57" s="122"/>
      <c r="VA57" s="16"/>
      <c r="VH57" s="16"/>
      <c r="VZ57" s="292"/>
      <c r="WC57" s="16">
        <f t="shared" si="85"/>
        <v>0</v>
      </c>
      <c r="YP57" s="7"/>
      <c r="YQ57" s="34"/>
      <c r="YR57" s="287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9"/>
      <c r="UW58" s="34"/>
      <c r="UX58" s="27"/>
      <c r="UY58" s="123"/>
      <c r="UZ58" s="122"/>
      <c r="VA58" s="16"/>
      <c r="VH58" s="16"/>
      <c r="VZ58" s="347"/>
      <c r="WA58" s="244"/>
      <c r="WB58" s="244"/>
      <c r="WC58" s="19">
        <f t="shared" si="85"/>
        <v>0</v>
      </c>
      <c r="YP58" s="7"/>
      <c r="YQ58" s="34"/>
      <c r="YR58" s="287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9"/>
      <c r="UW59" s="34"/>
      <c r="UX59" s="27"/>
      <c r="UY59" s="123"/>
      <c r="UZ59" s="122"/>
      <c r="VA59" s="16"/>
      <c r="VH59" s="16"/>
      <c r="YP59" s="7"/>
      <c r="YQ59" s="34"/>
      <c r="YR59" s="287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9"/>
      <c r="UW60" s="34"/>
      <c r="UX60" s="27"/>
      <c r="UY60" s="123"/>
      <c r="UZ60" s="122"/>
      <c r="VA60" s="16"/>
      <c r="VH60" s="16"/>
      <c r="YP60" s="7"/>
      <c r="YQ60" s="34"/>
      <c r="YR60" s="287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9"/>
      <c r="UW61" s="34"/>
      <c r="UX61" s="27"/>
      <c r="UY61" s="123"/>
      <c r="UZ61" s="122"/>
      <c r="VA61" s="16"/>
      <c r="VC61" s="2"/>
      <c r="VH61" s="16"/>
      <c r="YP61" s="7"/>
      <c r="YQ61" s="34"/>
      <c r="YR61" s="287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9"/>
      <c r="UW62" s="34"/>
      <c r="UX62" s="27"/>
      <c r="UY62" s="27"/>
      <c r="UZ62" s="122"/>
      <c r="VA62" s="16"/>
      <c r="VC62" s="2"/>
      <c r="VH62" s="16"/>
      <c r="YP62" s="7"/>
      <c r="YQ62" s="34"/>
      <c r="YR62" s="287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9"/>
      <c r="UW63" s="34"/>
      <c r="UX63" s="27"/>
      <c r="UY63" s="122"/>
      <c r="UZ63" s="122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9"/>
      <c r="UW64" s="34"/>
      <c r="UX64" s="27"/>
      <c r="UY64" s="122"/>
      <c r="UZ64" s="122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052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052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9"/>
      <c r="UW65" s="34"/>
      <c r="UX65" s="27"/>
      <c r="UY65" s="122"/>
      <c r="UZ65" s="122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9"/>
      <c r="UW66" s="34"/>
      <c r="UX66" s="27"/>
      <c r="UY66" s="122"/>
      <c r="UZ66" s="122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9"/>
      <c r="UW67" s="34"/>
      <c r="UX67" s="27"/>
      <c r="UY67" s="122"/>
      <c r="UZ67" s="122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9"/>
      <c r="UW68" s="34"/>
      <c r="UX68" s="27"/>
      <c r="UY68" s="122"/>
      <c r="UZ68" s="122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9"/>
      <c r="UW69" s="34"/>
      <c r="UX69" s="27"/>
      <c r="UY69" s="122"/>
      <c r="UZ69" s="122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9"/>
      <c r="UW70" s="34"/>
      <c r="UX70" s="27"/>
      <c r="UY70" s="122"/>
      <c r="UZ70" s="122"/>
      <c r="VA70" s="16"/>
      <c r="VH70" s="16"/>
    </row>
    <row r="71" spans="1:669" x14ac:dyDescent="0.25">
      <c r="KU71" s="79"/>
      <c r="OE71" s="37"/>
      <c r="UV71" s="99"/>
      <c r="UW71" s="34"/>
      <c r="UX71" s="27"/>
      <c r="UY71" s="122"/>
      <c r="UZ71" s="122"/>
      <c r="VA71" s="16"/>
      <c r="VH71" s="16"/>
    </row>
    <row r="72" spans="1:669" x14ac:dyDescent="0.25">
      <c r="KU72" s="79"/>
      <c r="UV72" s="99"/>
      <c r="UW72" s="34"/>
      <c r="UX72" s="27"/>
      <c r="UY72" s="122"/>
      <c r="UZ72" s="122"/>
      <c r="VA72" s="16"/>
      <c r="VH72" s="16"/>
    </row>
    <row r="73" spans="1:669" x14ac:dyDescent="0.25">
      <c r="A73" s="2051" t="s">
        <v>78</v>
      </c>
      <c r="B73" s="2051"/>
      <c r="C73" s="2051"/>
      <c r="D73" s="2051"/>
      <c r="E73" s="2051"/>
      <c r="F73" s="299"/>
      <c r="UV73" s="34"/>
      <c r="UW73" s="122"/>
      <c r="UX73" s="122"/>
      <c r="UY73" s="122"/>
      <c r="UZ73" s="122"/>
      <c r="VA73" s="16"/>
    </row>
    <row r="74" spans="1:669" x14ac:dyDescent="0.25">
      <c r="A74" s="37" t="s">
        <v>321</v>
      </c>
      <c r="D74" s="304"/>
      <c r="E74" s="304"/>
      <c r="F74" s="299"/>
      <c r="UV74" s="34"/>
      <c r="UW74" s="122"/>
      <c r="UX74" s="122"/>
      <c r="UY74" s="122"/>
      <c r="UZ74" s="122"/>
      <c r="VA74" s="16"/>
    </row>
    <row r="75" spans="1:669" x14ac:dyDescent="0.25">
      <c r="A75" s="37" t="s">
        <v>284</v>
      </c>
      <c r="B75" s="37"/>
      <c r="C75" s="37"/>
      <c r="F75" s="299"/>
      <c r="UV75" s="34"/>
      <c r="UW75" s="122"/>
      <c r="UX75" s="122"/>
      <c r="UY75" s="122"/>
      <c r="UZ75" s="122"/>
    </row>
    <row r="76" spans="1:669" x14ac:dyDescent="0.25">
      <c r="A76" s="37" t="s">
        <v>273</v>
      </c>
      <c r="D76" s="127"/>
      <c r="F76" s="299"/>
      <c r="UV76" s="34"/>
      <c r="UW76" s="122"/>
      <c r="UX76" s="122"/>
      <c r="UY76" s="122"/>
      <c r="UZ76" s="122"/>
    </row>
    <row r="77" spans="1:669" x14ac:dyDescent="0.25">
      <c r="A77" s="37" t="s">
        <v>492</v>
      </c>
      <c r="F77" s="299"/>
      <c r="UV77" s="34"/>
      <c r="UW77" s="122"/>
      <c r="UX77" s="122"/>
      <c r="UY77" s="122"/>
      <c r="UZ77" s="122"/>
    </row>
    <row r="78" spans="1:669" x14ac:dyDescent="0.25">
      <c r="A78" s="37" t="s">
        <v>101</v>
      </c>
      <c r="F78" s="299"/>
      <c r="UV78" s="34"/>
      <c r="UW78" s="122"/>
      <c r="UX78" s="122"/>
      <c r="UY78" s="122"/>
      <c r="UZ78" s="122"/>
    </row>
    <row r="79" spans="1:669" x14ac:dyDescent="0.25">
      <c r="A79" s="37" t="s">
        <v>131</v>
      </c>
      <c r="F79" s="299"/>
      <c r="UV79" s="34"/>
      <c r="UW79" s="122"/>
      <c r="UX79" s="122"/>
      <c r="UY79" s="122"/>
      <c r="UZ79" s="122"/>
    </row>
    <row r="80" spans="1:669" x14ac:dyDescent="0.25">
      <c r="A80" s="37" t="s">
        <v>370</v>
      </c>
      <c r="F80" s="299"/>
    </row>
    <row r="81" spans="1:6" x14ac:dyDescent="0.25">
      <c r="A81" s="37" t="s">
        <v>251</v>
      </c>
      <c r="F81" s="299"/>
    </row>
    <row r="82" spans="1:6" x14ac:dyDescent="0.25">
      <c r="A82" s="37" t="s">
        <v>309</v>
      </c>
      <c r="F82" s="299"/>
    </row>
    <row r="83" spans="1:6" x14ac:dyDescent="0.25">
      <c r="A83" s="37" t="s">
        <v>169</v>
      </c>
      <c r="F83" s="299"/>
    </row>
    <row r="84" spans="1:6" x14ac:dyDescent="0.25">
      <c r="A84" s="37" t="s">
        <v>95</v>
      </c>
      <c r="F84" s="299"/>
    </row>
    <row r="85" spans="1:6" ht="15" customHeight="1" x14ac:dyDescent="0.25">
      <c r="A85" s="37" t="s">
        <v>305</v>
      </c>
      <c r="F85" s="299"/>
    </row>
    <row r="86" spans="1:6" x14ac:dyDescent="0.25">
      <c r="A86" s="37" t="s">
        <v>416</v>
      </c>
      <c r="F86" s="299"/>
    </row>
    <row r="87" spans="1:6" x14ac:dyDescent="0.25">
      <c r="A87" s="37" t="s">
        <v>327</v>
      </c>
      <c r="F87" s="299"/>
    </row>
    <row r="88" spans="1:6" x14ac:dyDescent="0.25">
      <c r="A88" s="37" t="s">
        <v>179</v>
      </c>
      <c r="F88" s="299"/>
    </row>
    <row r="89" spans="1:6" x14ac:dyDescent="0.25">
      <c r="A89" s="37" t="s">
        <v>412</v>
      </c>
      <c r="F89" s="299"/>
    </row>
    <row r="90" spans="1:6" x14ac:dyDescent="0.25">
      <c r="A90" t="s">
        <v>331</v>
      </c>
      <c r="F90" s="299"/>
    </row>
    <row r="91" spans="1:6" x14ac:dyDescent="0.25">
      <c r="A91" s="37" t="s">
        <v>174</v>
      </c>
      <c r="F91" s="299"/>
    </row>
    <row r="92" spans="1:6" x14ac:dyDescent="0.25">
      <c r="A92" s="37" t="s">
        <v>339</v>
      </c>
      <c r="F92" s="299"/>
    </row>
    <row r="93" spans="1:6" x14ac:dyDescent="0.25">
      <c r="A93" s="37" t="s">
        <v>199</v>
      </c>
      <c r="F93" s="299"/>
    </row>
    <row r="94" spans="1:6" x14ac:dyDescent="0.25">
      <c r="A94" s="37" t="s">
        <v>260</v>
      </c>
      <c r="C94" s="304"/>
      <c r="F94" s="299"/>
    </row>
    <row r="95" spans="1:6" x14ac:dyDescent="0.25">
      <c r="A95" s="37" t="s">
        <v>299</v>
      </c>
      <c r="F95" s="299"/>
    </row>
    <row r="96" spans="1:6" x14ac:dyDescent="0.25">
      <c r="A96" s="37" t="s">
        <v>85</v>
      </c>
      <c r="F96" s="299"/>
    </row>
    <row r="97" spans="1:6" x14ac:dyDescent="0.25">
      <c r="A97" t="s">
        <v>386</v>
      </c>
      <c r="B97" s="342"/>
      <c r="F97" s="299"/>
    </row>
    <row r="98" spans="1:6" x14ac:dyDescent="0.25">
      <c r="A98" s="37" t="s">
        <v>264</v>
      </c>
      <c r="F98" s="299"/>
    </row>
    <row r="99" spans="1:6" x14ac:dyDescent="0.25">
      <c r="A99" s="37" t="s">
        <v>402</v>
      </c>
      <c r="E99" s="32"/>
      <c r="F99" s="299"/>
    </row>
    <row r="100" spans="1:6" x14ac:dyDescent="0.25">
      <c r="A100" s="37" t="s">
        <v>385</v>
      </c>
      <c r="F100" s="299"/>
    </row>
    <row r="101" spans="1:6" x14ac:dyDescent="0.25">
      <c r="A101" s="37" t="s">
        <v>247</v>
      </c>
      <c r="F101" s="299"/>
    </row>
    <row r="102" spans="1:6" x14ac:dyDescent="0.25">
      <c r="A102" s="37" t="s">
        <v>175</v>
      </c>
      <c r="F102" s="299"/>
    </row>
    <row r="103" spans="1:6" x14ac:dyDescent="0.25">
      <c r="A103" s="37" t="s">
        <v>130</v>
      </c>
      <c r="F103" s="299"/>
    </row>
    <row r="104" spans="1:6" x14ac:dyDescent="0.25">
      <c r="A104" s="37" t="s">
        <v>343</v>
      </c>
      <c r="F104" s="299"/>
    </row>
    <row r="105" spans="1:6" x14ac:dyDescent="0.25">
      <c r="A105" s="37" t="s">
        <v>140</v>
      </c>
      <c r="F105" s="299"/>
    </row>
    <row r="106" spans="1:6" x14ac:dyDescent="0.25">
      <c r="A106" s="37" t="s">
        <v>382</v>
      </c>
      <c r="F106" s="299"/>
    </row>
    <row r="107" spans="1:6" x14ac:dyDescent="0.25">
      <c r="A107" s="37" t="s">
        <v>210</v>
      </c>
      <c r="F107" s="299"/>
    </row>
    <row r="108" spans="1:6" x14ac:dyDescent="0.25">
      <c r="A108" s="37" t="s">
        <v>176</v>
      </c>
      <c r="F108" s="299"/>
    </row>
    <row r="109" spans="1:6" x14ac:dyDescent="0.25">
      <c r="A109" s="37" t="s">
        <v>261</v>
      </c>
      <c r="F109" s="299"/>
    </row>
    <row r="110" spans="1:6" x14ac:dyDescent="0.25">
      <c r="A110" s="37" t="s">
        <v>392</v>
      </c>
      <c r="F110" s="299"/>
    </row>
    <row r="111" spans="1:6" x14ac:dyDescent="0.25">
      <c r="A111" s="37" t="s">
        <v>171</v>
      </c>
      <c r="F111" s="299"/>
    </row>
    <row r="112" spans="1:6" x14ac:dyDescent="0.25">
      <c r="A112" s="37" t="s">
        <v>77</v>
      </c>
      <c r="F112" s="299"/>
    </row>
    <row r="113" spans="1:6" x14ac:dyDescent="0.25">
      <c r="A113" s="37" t="s">
        <v>146</v>
      </c>
      <c r="F113" s="299"/>
    </row>
    <row r="114" spans="1:6" x14ac:dyDescent="0.25">
      <c r="A114" s="290" t="s">
        <v>347</v>
      </c>
      <c r="B114" s="290"/>
      <c r="F114" s="299"/>
    </row>
    <row r="115" spans="1:6" x14ac:dyDescent="0.25">
      <c r="A115" s="37" t="s">
        <v>383</v>
      </c>
      <c r="F115" s="299"/>
    </row>
    <row r="116" spans="1:6" x14ac:dyDescent="0.25">
      <c r="A116" s="37" t="s">
        <v>462</v>
      </c>
      <c r="F116" s="299"/>
    </row>
    <row r="117" spans="1:6" x14ac:dyDescent="0.25">
      <c r="A117" s="37" t="s">
        <v>301</v>
      </c>
      <c r="F117" s="299"/>
    </row>
    <row r="118" spans="1:6" x14ac:dyDescent="0.25">
      <c r="A118" s="37" t="s">
        <v>381</v>
      </c>
      <c r="F118" s="299"/>
    </row>
    <row r="119" spans="1:6" x14ac:dyDescent="0.25">
      <c r="A119" s="37" t="s">
        <v>128</v>
      </c>
      <c r="F119" s="299"/>
    </row>
    <row r="120" spans="1:6" x14ac:dyDescent="0.25">
      <c r="A120" s="37" t="s">
        <v>139</v>
      </c>
      <c r="F120" s="299"/>
    </row>
    <row r="121" spans="1:6" x14ac:dyDescent="0.25">
      <c r="A121" s="37" t="s">
        <v>372</v>
      </c>
      <c r="F121" s="299"/>
    </row>
    <row r="122" spans="1:6" x14ac:dyDescent="0.25">
      <c r="A122" s="37" t="s">
        <v>217</v>
      </c>
      <c r="F122" s="299"/>
    </row>
    <row r="123" spans="1:6" x14ac:dyDescent="0.25">
      <c r="A123" s="37" t="s">
        <v>256</v>
      </c>
      <c r="F123" s="299"/>
    </row>
    <row r="124" spans="1:6" x14ac:dyDescent="0.25">
      <c r="A124" s="37" t="s">
        <v>221</v>
      </c>
      <c r="F124" s="299"/>
    </row>
    <row r="125" spans="1:6" x14ac:dyDescent="0.25">
      <c r="A125" s="37" t="s">
        <v>214</v>
      </c>
      <c r="F125" s="299"/>
    </row>
    <row r="126" spans="1:6" x14ac:dyDescent="0.25">
      <c r="A126" s="37" t="s">
        <v>209</v>
      </c>
      <c r="F126" s="299"/>
    </row>
    <row r="127" spans="1:6" x14ac:dyDescent="0.25">
      <c r="A127" s="37" t="s">
        <v>267</v>
      </c>
      <c r="F127" s="299"/>
    </row>
    <row r="128" spans="1:6" x14ac:dyDescent="0.25">
      <c r="A128" s="37" t="s">
        <v>275</v>
      </c>
      <c r="F128" s="299"/>
    </row>
    <row r="129" spans="1:6" x14ac:dyDescent="0.25">
      <c r="A129" s="37" t="s">
        <v>293</v>
      </c>
      <c r="F129" s="299"/>
    </row>
    <row r="130" spans="1:6" x14ac:dyDescent="0.25">
      <c r="A130" s="37" t="s">
        <v>92</v>
      </c>
      <c r="F130" s="299"/>
    </row>
    <row r="131" spans="1:6" x14ac:dyDescent="0.25">
      <c r="A131" s="37" t="s">
        <v>91</v>
      </c>
      <c r="F131" s="299"/>
    </row>
    <row r="132" spans="1:6" x14ac:dyDescent="0.25">
      <c r="A132" s="37" t="s">
        <v>359</v>
      </c>
      <c r="F132" s="299"/>
    </row>
    <row r="133" spans="1:6" x14ac:dyDescent="0.25">
      <c r="A133" s="37" t="s">
        <v>468</v>
      </c>
      <c r="F133" s="299"/>
    </row>
    <row r="134" spans="1:6" x14ac:dyDescent="0.25">
      <c r="A134" s="37" t="s">
        <v>283</v>
      </c>
      <c r="F134" s="299"/>
    </row>
    <row r="135" spans="1:6" x14ac:dyDescent="0.25">
      <c r="A135" s="37" t="s">
        <v>248</v>
      </c>
      <c r="F135" s="299"/>
    </row>
    <row r="136" spans="1:6" x14ac:dyDescent="0.25">
      <c r="A136" s="37" t="s">
        <v>364</v>
      </c>
      <c r="F136" s="299"/>
    </row>
    <row r="137" spans="1:6" x14ac:dyDescent="0.25">
      <c r="A137" s="37" t="s">
        <v>254</v>
      </c>
      <c r="F137" s="299"/>
    </row>
    <row r="138" spans="1:6" x14ac:dyDescent="0.25">
      <c r="A138" s="37" t="s">
        <v>266</v>
      </c>
      <c r="F138" s="299"/>
    </row>
    <row r="139" spans="1:6" x14ac:dyDescent="0.25">
      <c r="A139" s="37" t="s">
        <v>200</v>
      </c>
      <c r="F139" s="299"/>
    </row>
    <row r="140" spans="1:6" x14ac:dyDescent="0.25">
      <c r="A140" s="37" t="s">
        <v>180</v>
      </c>
      <c r="F140" s="299"/>
    </row>
    <row r="141" spans="1:6" x14ac:dyDescent="0.25">
      <c r="A141" s="37" t="s">
        <v>488</v>
      </c>
      <c r="F141" s="299"/>
    </row>
    <row r="142" spans="1:6" x14ac:dyDescent="0.25">
      <c r="A142" s="37" t="s">
        <v>406</v>
      </c>
      <c r="F142" s="299"/>
    </row>
    <row r="143" spans="1:6" x14ac:dyDescent="0.25">
      <c r="A143" s="37" t="s">
        <v>234</v>
      </c>
      <c r="F143" s="299"/>
    </row>
    <row r="144" spans="1:6" x14ac:dyDescent="0.25">
      <c r="A144" s="37" t="s">
        <v>350</v>
      </c>
      <c r="F144" s="299"/>
    </row>
    <row r="145" spans="1:6" x14ac:dyDescent="0.25">
      <c r="A145" s="37" t="s">
        <v>138</v>
      </c>
      <c r="F145" s="299"/>
    </row>
    <row r="146" spans="1:6" x14ac:dyDescent="0.25">
      <c r="A146" s="37" t="s">
        <v>137</v>
      </c>
      <c r="F146" s="299"/>
    </row>
    <row r="147" spans="1:6" x14ac:dyDescent="0.25">
      <c r="A147" s="37" t="s">
        <v>391</v>
      </c>
      <c r="F147" s="299"/>
    </row>
    <row r="148" spans="1:6" x14ac:dyDescent="0.25">
      <c r="A148" s="37" t="s">
        <v>83</v>
      </c>
      <c r="F148" s="299"/>
    </row>
    <row r="149" spans="1:6" x14ac:dyDescent="0.25">
      <c r="A149" s="37" t="s">
        <v>407</v>
      </c>
      <c r="F149" s="299"/>
    </row>
    <row r="150" spans="1:6" x14ac:dyDescent="0.25">
      <c r="A150" s="37" t="s">
        <v>430</v>
      </c>
      <c r="F150" s="299"/>
    </row>
    <row r="151" spans="1:6" x14ac:dyDescent="0.25">
      <c r="A151" s="37" t="s">
        <v>375</v>
      </c>
      <c r="F151" s="299"/>
    </row>
    <row r="152" spans="1:6" x14ac:dyDescent="0.25">
      <c r="A152" s="37" t="s">
        <v>270</v>
      </c>
      <c r="F152" s="299"/>
    </row>
    <row r="153" spans="1:6" x14ac:dyDescent="0.25">
      <c r="A153" s="37" t="s">
        <v>414</v>
      </c>
      <c r="F153" s="299"/>
    </row>
    <row r="154" spans="1:6" x14ac:dyDescent="0.25">
      <c r="A154" s="37" t="s">
        <v>498</v>
      </c>
      <c r="F154" s="299"/>
    </row>
    <row r="155" spans="1:6" x14ac:dyDescent="0.25">
      <c r="A155" s="37" t="s">
        <v>76</v>
      </c>
      <c r="F155" s="299"/>
    </row>
    <row r="156" spans="1:6" x14ac:dyDescent="0.25">
      <c r="A156" s="37" t="s">
        <v>319</v>
      </c>
      <c r="F156" s="299"/>
    </row>
    <row r="157" spans="1:6" x14ac:dyDescent="0.25">
      <c r="A157" s="37" t="s">
        <v>105</v>
      </c>
      <c r="F157" s="299"/>
    </row>
    <row r="158" spans="1:6" x14ac:dyDescent="0.25">
      <c r="A158" s="37" t="s">
        <v>93</v>
      </c>
      <c r="F158" s="299"/>
    </row>
    <row r="159" spans="1:6" x14ac:dyDescent="0.25">
      <c r="A159" s="37" t="s">
        <v>422</v>
      </c>
      <c r="F159" s="299"/>
    </row>
    <row r="160" spans="1:6" x14ac:dyDescent="0.25">
      <c r="A160" s="37" t="s">
        <v>323</v>
      </c>
      <c r="F160" s="299"/>
    </row>
    <row r="161" spans="1:6" x14ac:dyDescent="0.25">
      <c r="A161" s="37" t="s">
        <v>237</v>
      </c>
      <c r="F161" s="299"/>
    </row>
    <row r="162" spans="1:6" x14ac:dyDescent="0.25">
      <c r="A162" s="37" t="s">
        <v>121</v>
      </c>
      <c r="F162" s="299"/>
    </row>
    <row r="163" spans="1:6" x14ac:dyDescent="0.25">
      <c r="A163" s="37" t="s">
        <v>272</v>
      </c>
      <c r="F163" s="299"/>
    </row>
    <row r="164" spans="1:6" x14ac:dyDescent="0.25">
      <c r="A164" s="37" t="s">
        <v>274</v>
      </c>
      <c r="F164" s="299"/>
    </row>
    <row r="165" spans="1:6" x14ac:dyDescent="0.25">
      <c r="A165" s="37" t="s">
        <v>287</v>
      </c>
      <c r="F165" s="299"/>
    </row>
    <row r="166" spans="1:6" x14ac:dyDescent="0.25">
      <c r="A166" s="37" t="s">
        <v>332</v>
      </c>
      <c r="F166" s="299"/>
    </row>
    <row r="167" spans="1:6" x14ac:dyDescent="0.25">
      <c r="A167" s="37" t="s">
        <v>363</v>
      </c>
      <c r="F167" s="299"/>
    </row>
    <row r="168" spans="1:6" x14ac:dyDescent="0.25">
      <c r="A168" s="37" t="s">
        <v>265</v>
      </c>
      <c r="F168" s="299"/>
    </row>
    <row r="169" spans="1:6" x14ac:dyDescent="0.25">
      <c r="A169" s="37" t="s">
        <v>107</v>
      </c>
      <c r="F169" s="299"/>
    </row>
    <row r="170" spans="1:6" x14ac:dyDescent="0.25">
      <c r="A170" s="37" t="s">
        <v>355</v>
      </c>
      <c r="F170" s="299"/>
    </row>
    <row r="171" spans="1:6" x14ac:dyDescent="0.25">
      <c r="A171" s="37" t="s">
        <v>342</v>
      </c>
      <c r="F171" s="299"/>
    </row>
    <row r="172" spans="1:6" x14ac:dyDescent="0.25">
      <c r="A172" s="37" t="s">
        <v>399</v>
      </c>
      <c r="F172" s="299"/>
    </row>
    <row r="173" spans="1:6" x14ac:dyDescent="0.25">
      <c r="A173" s="37" t="s">
        <v>439</v>
      </c>
      <c r="F173" s="299"/>
    </row>
    <row r="174" spans="1:6" x14ac:dyDescent="0.25">
      <c r="A174" s="37" t="s">
        <v>127</v>
      </c>
      <c r="F174" s="299"/>
    </row>
    <row r="175" spans="1:6" x14ac:dyDescent="0.25">
      <c r="A175" s="37" t="s">
        <v>153</v>
      </c>
      <c r="F175" s="299"/>
    </row>
    <row r="176" spans="1:6" x14ac:dyDescent="0.25">
      <c r="A176" s="37" t="s">
        <v>291</v>
      </c>
      <c r="F176" s="299"/>
    </row>
    <row r="177" spans="1:6" x14ac:dyDescent="0.25">
      <c r="A177" s="37" t="s">
        <v>154</v>
      </c>
      <c r="F177" s="299"/>
    </row>
    <row r="178" spans="1:6" x14ac:dyDescent="0.25">
      <c r="A178" s="37" t="s">
        <v>441</v>
      </c>
      <c r="F178" s="299"/>
    </row>
    <row r="179" spans="1:6" x14ac:dyDescent="0.25">
      <c r="A179" s="37" t="s">
        <v>312</v>
      </c>
      <c r="F179" s="299"/>
    </row>
    <row r="180" spans="1:6" x14ac:dyDescent="0.25">
      <c r="A180" s="37" t="s">
        <v>345</v>
      </c>
      <c r="F180" s="299"/>
    </row>
    <row r="181" spans="1:6" s="285" customFormat="1" x14ac:dyDescent="0.25">
      <c r="A181" s="37" t="s">
        <v>241</v>
      </c>
      <c r="B181"/>
      <c r="C181"/>
      <c r="F181" s="300"/>
    </row>
    <row r="182" spans="1:6" x14ac:dyDescent="0.25">
      <c r="A182" s="37" t="s">
        <v>116</v>
      </c>
      <c r="C182" s="285"/>
      <c r="F182" s="299"/>
    </row>
    <row r="183" spans="1:6" x14ac:dyDescent="0.25">
      <c r="A183" s="37" t="s">
        <v>413</v>
      </c>
      <c r="F183" s="299"/>
    </row>
    <row r="184" spans="1:6" x14ac:dyDescent="0.25">
      <c r="A184" s="37" t="s">
        <v>235</v>
      </c>
      <c r="F184" s="299"/>
    </row>
    <row r="185" spans="1:6" x14ac:dyDescent="0.25">
      <c r="A185" s="37" t="s">
        <v>397</v>
      </c>
      <c r="F185" s="299"/>
    </row>
    <row r="186" spans="1:6" x14ac:dyDescent="0.25">
      <c r="A186" s="37" t="s">
        <v>188</v>
      </c>
      <c r="F186" s="299"/>
    </row>
    <row r="187" spans="1:6" x14ac:dyDescent="0.25">
      <c r="A187" s="37" t="s">
        <v>129</v>
      </c>
      <c r="F187" s="299"/>
    </row>
    <row r="188" spans="1:6" x14ac:dyDescent="0.25">
      <c r="A188" s="37" t="s">
        <v>161</v>
      </c>
      <c r="F188" s="299"/>
    </row>
    <row r="189" spans="1:6" x14ac:dyDescent="0.25">
      <c r="A189" s="37" t="s">
        <v>203</v>
      </c>
      <c r="F189" s="299"/>
    </row>
    <row r="190" spans="1:6" x14ac:dyDescent="0.25">
      <c r="A190" s="37" t="s">
        <v>201</v>
      </c>
      <c r="F190" s="299"/>
    </row>
    <row r="191" spans="1:6" x14ac:dyDescent="0.25">
      <c r="A191" s="37" t="s">
        <v>353</v>
      </c>
      <c r="F191" s="299"/>
    </row>
    <row r="192" spans="1:6" x14ac:dyDescent="0.25">
      <c r="A192" s="37" t="s">
        <v>75</v>
      </c>
      <c r="F192" s="299"/>
    </row>
    <row r="193" spans="1:6" x14ac:dyDescent="0.25">
      <c r="A193" s="37" t="s">
        <v>277</v>
      </c>
      <c r="F193" s="299"/>
    </row>
    <row r="194" spans="1:6" x14ac:dyDescent="0.25">
      <c r="A194" s="37" t="s">
        <v>415</v>
      </c>
      <c r="F194" s="299"/>
    </row>
    <row r="195" spans="1:6" x14ac:dyDescent="0.25">
      <c r="A195" s="37" t="s">
        <v>324</v>
      </c>
      <c r="F195" s="299"/>
    </row>
    <row r="196" spans="1:6" x14ac:dyDescent="0.25">
      <c r="A196" s="37" t="s">
        <v>181</v>
      </c>
      <c r="F196" s="299"/>
    </row>
    <row r="197" spans="1:6" x14ac:dyDescent="0.25">
      <c r="A197" s="37" t="s">
        <v>469</v>
      </c>
      <c r="F197" s="299"/>
    </row>
    <row r="198" spans="1:6" x14ac:dyDescent="0.25">
      <c r="A198" s="37" t="s">
        <v>493</v>
      </c>
      <c r="F198" s="299"/>
    </row>
    <row r="199" spans="1:6" x14ac:dyDescent="0.25">
      <c r="A199" s="37" t="s">
        <v>362</v>
      </c>
      <c r="F199" s="299"/>
    </row>
    <row r="200" spans="1:6" x14ac:dyDescent="0.25">
      <c r="A200" s="37" t="s">
        <v>109</v>
      </c>
      <c r="F200" s="299"/>
    </row>
    <row r="201" spans="1:6" x14ac:dyDescent="0.25">
      <c r="A201" s="37" t="s">
        <v>250</v>
      </c>
      <c r="F201" s="299"/>
    </row>
    <row r="202" spans="1:6" x14ac:dyDescent="0.25">
      <c r="A202" s="37" t="s">
        <v>322</v>
      </c>
      <c r="F202" s="299"/>
    </row>
    <row r="203" spans="1:6" x14ac:dyDescent="0.25">
      <c r="A203" s="37" t="s">
        <v>178</v>
      </c>
      <c r="F203" s="299"/>
    </row>
    <row r="204" spans="1:6" x14ac:dyDescent="0.25">
      <c r="A204" s="37" t="s">
        <v>224</v>
      </c>
      <c r="F204" s="299"/>
    </row>
    <row r="205" spans="1:6" x14ac:dyDescent="0.25">
      <c r="A205" s="37" t="s">
        <v>102</v>
      </c>
      <c r="F205" s="299"/>
    </row>
    <row r="206" spans="1:6" x14ac:dyDescent="0.25">
      <c r="A206" s="37" t="s">
        <v>289</v>
      </c>
      <c r="F206" s="299"/>
    </row>
    <row r="207" spans="1:6" x14ac:dyDescent="0.25">
      <c r="A207" s="37" t="s">
        <v>369</v>
      </c>
      <c r="F207" s="299"/>
    </row>
    <row r="208" spans="1:6" x14ac:dyDescent="0.25">
      <c r="A208" s="37" t="s">
        <v>182</v>
      </c>
      <c r="F208" s="299"/>
    </row>
    <row r="209" spans="1:6" x14ac:dyDescent="0.25">
      <c r="A209" s="37" t="s">
        <v>328</v>
      </c>
      <c r="F209" s="299"/>
    </row>
    <row r="210" spans="1:6" x14ac:dyDescent="0.25">
      <c r="A210" s="37" t="s">
        <v>320</v>
      </c>
      <c r="F210" s="299"/>
    </row>
    <row r="211" spans="1:6" x14ac:dyDescent="0.25">
      <c r="A211" s="37" t="s">
        <v>330</v>
      </c>
      <c r="F211" s="299"/>
    </row>
    <row r="212" spans="1:6" x14ac:dyDescent="0.25">
      <c r="A212" s="37" t="s">
        <v>308</v>
      </c>
      <c r="F212" s="299"/>
    </row>
    <row r="213" spans="1:6" x14ac:dyDescent="0.25">
      <c r="A213" s="37" t="s">
        <v>183</v>
      </c>
      <c r="F213" s="299"/>
    </row>
    <row r="214" spans="1:6" x14ac:dyDescent="0.25">
      <c r="A214" s="37" t="s">
        <v>142</v>
      </c>
      <c r="F214" s="299"/>
    </row>
    <row r="215" spans="1:6" x14ac:dyDescent="0.25">
      <c r="A215" s="37" t="s">
        <v>196</v>
      </c>
      <c r="F215" s="299"/>
    </row>
    <row r="216" spans="1:6" x14ac:dyDescent="0.25">
      <c r="A216" s="37" t="s">
        <v>79</v>
      </c>
      <c r="F216" s="299"/>
    </row>
    <row r="217" spans="1:6" x14ac:dyDescent="0.25">
      <c r="A217" s="37" t="s">
        <v>438</v>
      </c>
      <c r="F217" s="299"/>
    </row>
    <row r="218" spans="1:6" x14ac:dyDescent="0.25">
      <c r="A218" s="37" t="s">
        <v>126</v>
      </c>
      <c r="F218" s="299"/>
    </row>
    <row r="219" spans="1:6" x14ac:dyDescent="0.25">
      <c r="A219" s="37" t="s">
        <v>411</v>
      </c>
      <c r="F219" s="299"/>
    </row>
    <row r="220" spans="1:6" x14ac:dyDescent="0.25">
      <c r="A220" s="37" t="s">
        <v>354</v>
      </c>
      <c r="F220" s="299"/>
    </row>
    <row r="221" spans="1:6" x14ac:dyDescent="0.25">
      <c r="A221" s="37" t="s">
        <v>157</v>
      </c>
      <c r="F221" s="299"/>
    </row>
    <row r="222" spans="1:6" x14ac:dyDescent="0.25">
      <c r="A222" s="285" t="s">
        <v>344</v>
      </c>
      <c r="B222" s="285"/>
      <c r="F222" s="299"/>
    </row>
    <row r="223" spans="1:6" x14ac:dyDescent="0.25">
      <c r="A223" s="37" t="s">
        <v>348</v>
      </c>
      <c r="F223" s="299"/>
    </row>
    <row r="224" spans="1:6" x14ac:dyDescent="0.25">
      <c r="A224" s="37" t="s">
        <v>134</v>
      </c>
      <c r="F224" s="299"/>
    </row>
    <row r="225" spans="1:6" x14ac:dyDescent="0.25">
      <c r="A225" s="37" t="s">
        <v>84</v>
      </c>
      <c r="F225" s="299"/>
    </row>
    <row r="226" spans="1:6" x14ac:dyDescent="0.25">
      <c r="A226" s="37" t="s">
        <v>387</v>
      </c>
      <c r="F226" s="299"/>
    </row>
    <row r="227" spans="1:6" x14ac:dyDescent="0.25">
      <c r="A227" s="37" t="s">
        <v>100</v>
      </c>
      <c r="F227" s="299"/>
    </row>
    <row r="228" spans="1:6" x14ac:dyDescent="0.25">
      <c r="A228" s="37" t="s">
        <v>436</v>
      </c>
      <c r="F228" s="299"/>
    </row>
    <row r="229" spans="1:6" x14ac:dyDescent="0.25">
      <c r="A229" s="37" t="s">
        <v>238</v>
      </c>
      <c r="F229" s="299"/>
    </row>
    <row r="230" spans="1:6" x14ac:dyDescent="0.25">
      <c r="A230" s="37" t="s">
        <v>338</v>
      </c>
      <c r="F230" s="299"/>
    </row>
    <row r="231" spans="1:6" x14ac:dyDescent="0.25">
      <c r="A231" s="37" t="s">
        <v>269</v>
      </c>
      <c r="F231" s="299"/>
    </row>
    <row r="232" spans="1:6" x14ac:dyDescent="0.25">
      <c r="A232" s="37" t="s">
        <v>242</v>
      </c>
      <c r="F232" s="299"/>
    </row>
    <row r="233" spans="1:6" x14ac:dyDescent="0.25">
      <c r="A233" s="37" t="s">
        <v>253</v>
      </c>
      <c r="F233" s="299"/>
    </row>
    <row r="234" spans="1:6" x14ac:dyDescent="0.25">
      <c r="A234" s="37" t="s">
        <v>97</v>
      </c>
      <c r="F234" s="299"/>
    </row>
    <row r="235" spans="1:6" x14ac:dyDescent="0.25">
      <c r="A235" s="37" t="s">
        <v>133</v>
      </c>
      <c r="F235" s="299"/>
    </row>
    <row r="236" spans="1:6" x14ac:dyDescent="0.25">
      <c r="A236" s="37" t="s">
        <v>193</v>
      </c>
      <c r="F236" s="299"/>
    </row>
    <row r="237" spans="1:6" x14ac:dyDescent="0.25">
      <c r="A237" s="37" t="s">
        <v>304</v>
      </c>
      <c r="F237" s="299"/>
    </row>
    <row r="238" spans="1:6" x14ac:dyDescent="0.25">
      <c r="A238" s="37" t="s">
        <v>173</v>
      </c>
      <c r="F238" s="299"/>
    </row>
    <row r="239" spans="1:6" x14ac:dyDescent="0.25">
      <c r="A239" s="37" t="s">
        <v>435</v>
      </c>
      <c r="F239" s="299"/>
    </row>
    <row r="240" spans="1:6" x14ac:dyDescent="0.25">
      <c r="A240" s="37" t="s">
        <v>141</v>
      </c>
      <c r="F240" s="299"/>
    </row>
    <row r="241" spans="1:6" x14ac:dyDescent="0.25">
      <c r="A241" s="37" t="s">
        <v>276</v>
      </c>
      <c r="F241" s="299"/>
    </row>
    <row r="242" spans="1:6" x14ac:dyDescent="0.25">
      <c r="A242" s="37" t="s">
        <v>335</v>
      </c>
      <c r="F242" s="299"/>
    </row>
    <row r="243" spans="1:6" x14ac:dyDescent="0.25">
      <c r="A243" s="37" t="s">
        <v>189</v>
      </c>
      <c r="F243" s="299"/>
    </row>
    <row r="244" spans="1:6" x14ac:dyDescent="0.25">
      <c r="A244" s="37" t="s">
        <v>123</v>
      </c>
      <c r="F244" s="299"/>
    </row>
    <row r="245" spans="1:6" x14ac:dyDescent="0.25">
      <c r="A245" s="37" t="s">
        <v>358</v>
      </c>
      <c r="F245" s="299"/>
    </row>
    <row r="246" spans="1:6" x14ac:dyDescent="0.25">
      <c r="A246" s="37" t="s">
        <v>429</v>
      </c>
      <c r="F246" s="299"/>
    </row>
    <row r="247" spans="1:6" x14ac:dyDescent="0.25">
      <c r="A247" s="37" t="s">
        <v>202</v>
      </c>
      <c r="F247" s="299"/>
    </row>
    <row r="248" spans="1:6" x14ac:dyDescent="0.25">
      <c r="A248" s="37" t="s">
        <v>219</v>
      </c>
      <c r="F248" s="299"/>
    </row>
    <row r="249" spans="1:6" x14ac:dyDescent="0.25">
      <c r="A249" s="37" t="s">
        <v>268</v>
      </c>
      <c r="F249" s="299"/>
    </row>
    <row r="250" spans="1:6" x14ac:dyDescent="0.25">
      <c r="A250" s="37" t="s">
        <v>371</v>
      </c>
      <c r="F250" s="299"/>
    </row>
    <row r="251" spans="1:6" x14ac:dyDescent="0.25">
      <c r="A251" s="37" t="s">
        <v>296</v>
      </c>
      <c r="F251" s="299"/>
    </row>
    <row r="252" spans="1:6" x14ac:dyDescent="0.25">
      <c r="A252" s="37" t="s">
        <v>367</v>
      </c>
      <c r="F252" s="299"/>
    </row>
    <row r="253" spans="1:6" x14ac:dyDescent="0.25">
      <c r="A253" s="37" t="s">
        <v>336</v>
      </c>
      <c r="F253" s="299"/>
    </row>
    <row r="254" spans="1:6" x14ac:dyDescent="0.25">
      <c r="A254" s="37" t="s">
        <v>108</v>
      </c>
      <c r="F254" s="299"/>
    </row>
    <row r="255" spans="1:6" x14ac:dyDescent="0.25">
      <c r="A255" s="37" t="s">
        <v>194</v>
      </c>
      <c r="F255" s="299"/>
    </row>
    <row r="256" spans="1:6" x14ac:dyDescent="0.25">
      <c r="A256" s="37" t="s">
        <v>117</v>
      </c>
      <c r="F256" s="299"/>
    </row>
    <row r="257" spans="1:6" x14ac:dyDescent="0.25">
      <c r="A257" s="37" t="s">
        <v>148</v>
      </c>
      <c r="D257" s="32"/>
      <c r="F257" s="299"/>
    </row>
    <row r="258" spans="1:6" x14ac:dyDescent="0.25">
      <c r="A258" s="37" t="s">
        <v>94</v>
      </c>
      <c r="F258" s="299"/>
    </row>
    <row r="259" spans="1:6" x14ac:dyDescent="0.25">
      <c r="A259" s="37" t="s">
        <v>401</v>
      </c>
      <c r="F259" s="299"/>
    </row>
    <row r="260" spans="1:6" x14ac:dyDescent="0.25">
      <c r="A260" s="37" t="s">
        <v>278</v>
      </c>
      <c r="F260" s="299"/>
    </row>
    <row r="261" spans="1:6" x14ac:dyDescent="0.25">
      <c r="A261" s="37" t="s">
        <v>147</v>
      </c>
      <c r="F261" s="299"/>
    </row>
    <row r="262" spans="1:6" x14ac:dyDescent="0.25">
      <c r="A262" s="37" t="s">
        <v>388</v>
      </c>
      <c r="F262" s="299"/>
    </row>
    <row r="263" spans="1:6" x14ac:dyDescent="0.25">
      <c r="A263" s="37" t="s">
        <v>245</v>
      </c>
      <c r="F263" s="299"/>
    </row>
    <row r="264" spans="1:6" x14ac:dyDescent="0.25">
      <c r="A264" s="37" t="s">
        <v>300</v>
      </c>
      <c r="F264" s="299"/>
    </row>
    <row r="265" spans="1:6" x14ac:dyDescent="0.25">
      <c r="A265" s="37" t="s">
        <v>104</v>
      </c>
      <c r="F265" s="299"/>
    </row>
    <row r="266" spans="1:6" x14ac:dyDescent="0.25">
      <c r="A266" s="37" t="s">
        <v>295</v>
      </c>
      <c r="F266" s="299"/>
    </row>
    <row r="267" spans="1:6" x14ac:dyDescent="0.25">
      <c r="A267" s="37" t="s">
        <v>249</v>
      </c>
      <c r="F267" s="299"/>
    </row>
    <row r="268" spans="1:6" x14ac:dyDescent="0.25">
      <c r="A268" s="37" t="s">
        <v>249</v>
      </c>
      <c r="F268" s="299"/>
    </row>
    <row r="269" spans="1:6" x14ac:dyDescent="0.25">
      <c r="A269" s="37" t="s">
        <v>423</v>
      </c>
      <c r="F269" s="299"/>
    </row>
    <row r="270" spans="1:6" x14ac:dyDescent="0.25">
      <c r="A270" s="37" t="s">
        <v>220</v>
      </c>
      <c r="F270" s="299"/>
    </row>
    <row r="271" spans="1:6" x14ac:dyDescent="0.25">
      <c r="A271" s="37" t="s">
        <v>396</v>
      </c>
      <c r="F271" s="299"/>
    </row>
    <row r="272" spans="1:6" x14ac:dyDescent="0.25">
      <c r="A272" s="37" t="s">
        <v>285</v>
      </c>
      <c r="F272" s="299"/>
    </row>
    <row r="273" spans="1:6" x14ac:dyDescent="0.25">
      <c r="A273" s="37" t="s">
        <v>425</v>
      </c>
      <c r="F273" s="299"/>
    </row>
    <row r="274" spans="1:6" x14ac:dyDescent="0.25">
      <c r="A274" s="37" t="s">
        <v>74</v>
      </c>
      <c r="F274" s="299"/>
    </row>
    <row r="275" spans="1:6" x14ac:dyDescent="0.25">
      <c r="A275" s="37" t="s">
        <v>307</v>
      </c>
      <c r="F275" s="299"/>
    </row>
    <row r="276" spans="1:6" x14ac:dyDescent="0.25">
      <c r="A276" s="37" t="s">
        <v>357</v>
      </c>
      <c r="F276" s="299"/>
    </row>
    <row r="277" spans="1:6" x14ac:dyDescent="0.25">
      <c r="A277" s="37" t="s">
        <v>124</v>
      </c>
      <c r="F277" s="299"/>
    </row>
    <row r="278" spans="1:6" x14ac:dyDescent="0.25">
      <c r="A278" s="37" t="s">
        <v>184</v>
      </c>
      <c r="F278" s="299"/>
    </row>
    <row r="279" spans="1:6" x14ac:dyDescent="0.25">
      <c r="A279" s="37" t="s">
        <v>103</v>
      </c>
      <c r="F279" s="299"/>
    </row>
    <row r="280" spans="1:6" x14ac:dyDescent="0.25">
      <c r="A280" s="37" t="s">
        <v>263</v>
      </c>
      <c r="F280" s="299"/>
    </row>
    <row r="281" spans="1:6" x14ac:dyDescent="0.25">
      <c r="A281" s="37" t="s">
        <v>427</v>
      </c>
      <c r="F281" s="299"/>
    </row>
    <row r="282" spans="1:6" x14ac:dyDescent="0.25">
      <c r="A282" s="37" t="s">
        <v>352</v>
      </c>
      <c r="F282" s="299"/>
    </row>
    <row r="283" spans="1:6" x14ac:dyDescent="0.25">
      <c r="A283" s="37" t="s">
        <v>168</v>
      </c>
      <c r="F283" s="299"/>
    </row>
    <row r="284" spans="1:6" x14ac:dyDescent="0.25">
      <c r="A284" s="37" t="s">
        <v>222</v>
      </c>
      <c r="F284" s="299"/>
    </row>
    <row r="285" spans="1:6" ht="20.25" customHeight="1" x14ac:dyDescent="0.25">
      <c r="A285" s="37" t="s">
        <v>177</v>
      </c>
      <c r="F285" s="299"/>
    </row>
    <row r="286" spans="1:6" x14ac:dyDescent="0.25">
      <c r="A286" s="37" t="s">
        <v>271</v>
      </c>
      <c r="F286" s="299"/>
    </row>
    <row r="287" spans="1:6" x14ac:dyDescent="0.25">
      <c r="A287" s="37" t="s">
        <v>155</v>
      </c>
      <c r="D287" s="290"/>
      <c r="F287" s="299"/>
    </row>
    <row r="288" spans="1:6" x14ac:dyDescent="0.25">
      <c r="A288" s="37" t="s">
        <v>162</v>
      </c>
      <c r="F288" s="299"/>
    </row>
    <row r="289" spans="1:6" x14ac:dyDescent="0.25">
      <c r="A289" s="37" t="s">
        <v>212</v>
      </c>
      <c r="C289" s="141"/>
      <c r="F289" s="299"/>
    </row>
    <row r="290" spans="1:6" x14ac:dyDescent="0.25">
      <c r="A290" s="37" t="s">
        <v>374</v>
      </c>
      <c r="F290" s="299"/>
    </row>
    <row r="291" spans="1:6" x14ac:dyDescent="0.25">
      <c r="A291" s="48" t="s">
        <v>192</v>
      </c>
      <c r="C291" s="290"/>
      <c r="F291" s="299"/>
    </row>
    <row r="292" spans="1:6" x14ac:dyDescent="0.25">
      <c r="A292" s="245" t="s">
        <v>255</v>
      </c>
      <c r="F292" s="299"/>
    </row>
    <row r="293" spans="1:6" x14ac:dyDescent="0.25">
      <c r="A293" s="37" t="s">
        <v>82</v>
      </c>
      <c r="F293" s="299"/>
    </row>
    <row r="294" spans="1:6" x14ac:dyDescent="0.25">
      <c r="A294" s="37" t="s">
        <v>394</v>
      </c>
      <c r="F294" s="299"/>
    </row>
    <row r="295" spans="1:6" x14ac:dyDescent="0.25">
      <c r="A295" s="37" t="s">
        <v>223</v>
      </c>
      <c r="F295" s="299"/>
    </row>
    <row r="296" spans="1:6" x14ac:dyDescent="0.25">
      <c r="A296" s="37" t="s">
        <v>163</v>
      </c>
      <c r="F296" s="299"/>
    </row>
    <row r="297" spans="1:6" x14ac:dyDescent="0.25">
      <c r="A297" s="37" t="s">
        <v>132</v>
      </c>
      <c r="F297" s="299"/>
    </row>
    <row r="298" spans="1:6" x14ac:dyDescent="0.25">
      <c r="A298" s="37" t="s">
        <v>136</v>
      </c>
      <c r="F298" s="299"/>
    </row>
    <row r="299" spans="1:6" x14ac:dyDescent="0.25">
      <c r="A299" s="37" t="s">
        <v>160</v>
      </c>
      <c r="F299" s="299"/>
    </row>
    <row r="300" spans="1:6" x14ac:dyDescent="0.25">
      <c r="A300" s="37" t="s">
        <v>333</v>
      </c>
      <c r="F300" s="299"/>
    </row>
    <row r="301" spans="1:6" x14ac:dyDescent="0.25">
      <c r="A301" s="37" t="s">
        <v>207</v>
      </c>
      <c r="F301" s="299"/>
    </row>
    <row r="302" spans="1:6" x14ac:dyDescent="0.25">
      <c r="A302" s="37" t="s">
        <v>379</v>
      </c>
      <c r="F302" s="299"/>
    </row>
    <row r="303" spans="1:6" x14ac:dyDescent="0.25">
      <c r="A303" s="37" t="s">
        <v>166</v>
      </c>
      <c r="F303" s="299"/>
    </row>
    <row r="304" spans="1:6" x14ac:dyDescent="0.25">
      <c r="A304" s="37" t="s">
        <v>279</v>
      </c>
      <c r="F304" s="299"/>
    </row>
    <row r="305" spans="1:6" x14ac:dyDescent="0.25">
      <c r="A305" s="37" t="s">
        <v>258</v>
      </c>
      <c r="F305" s="299"/>
    </row>
    <row r="306" spans="1:6" x14ac:dyDescent="0.25">
      <c r="A306" s="37" t="s">
        <v>227</v>
      </c>
      <c r="F306" s="299"/>
    </row>
    <row r="307" spans="1:6" x14ac:dyDescent="0.25">
      <c r="A307" s="37" t="s">
        <v>408</v>
      </c>
      <c r="F307" s="299"/>
    </row>
    <row r="308" spans="1:6" x14ac:dyDescent="0.25">
      <c r="A308" s="37" t="s">
        <v>349</v>
      </c>
      <c r="F308" s="299"/>
    </row>
    <row r="309" spans="1:6" x14ac:dyDescent="0.25">
      <c r="A309" s="37" t="s">
        <v>114</v>
      </c>
      <c r="F309" s="299"/>
    </row>
    <row r="310" spans="1:6" x14ac:dyDescent="0.25">
      <c r="A310" s="37" t="s">
        <v>216</v>
      </c>
      <c r="F310" s="299"/>
    </row>
    <row r="311" spans="1:6" x14ac:dyDescent="0.25">
      <c r="A311" s="37" t="s">
        <v>99</v>
      </c>
      <c r="F311" s="299"/>
    </row>
    <row r="312" spans="1:6" x14ac:dyDescent="0.25">
      <c r="A312" s="37" t="s">
        <v>361</v>
      </c>
      <c r="F312" s="299"/>
    </row>
    <row r="313" spans="1:6" x14ac:dyDescent="0.25">
      <c r="A313" s="37" t="s">
        <v>106</v>
      </c>
      <c r="F313" s="299"/>
    </row>
    <row r="314" spans="1:6" x14ac:dyDescent="0.25">
      <c r="A314" s="37" t="s">
        <v>125</v>
      </c>
      <c r="F314" s="299"/>
    </row>
    <row r="315" spans="1:6" x14ac:dyDescent="0.25">
      <c r="A315" s="37" t="s">
        <v>246</v>
      </c>
      <c r="F315" s="299"/>
    </row>
    <row r="316" spans="1:6" x14ac:dyDescent="0.25">
      <c r="A316" s="37" t="s">
        <v>81</v>
      </c>
      <c r="F316" s="299"/>
    </row>
    <row r="317" spans="1:6" x14ac:dyDescent="0.25">
      <c r="A317" s="37" t="s">
        <v>159</v>
      </c>
      <c r="F317" s="299"/>
    </row>
    <row r="318" spans="1:6" x14ac:dyDescent="0.25">
      <c r="A318" s="37" t="s">
        <v>150</v>
      </c>
      <c r="F318" s="299"/>
    </row>
    <row r="319" spans="1:6" x14ac:dyDescent="0.25">
      <c r="A319" s="37" t="s">
        <v>380</v>
      </c>
      <c r="F319" s="299"/>
    </row>
    <row r="320" spans="1:6" x14ac:dyDescent="0.25">
      <c r="A320" s="37" t="s">
        <v>172</v>
      </c>
      <c r="F320" s="299"/>
    </row>
    <row r="321" spans="1:6" x14ac:dyDescent="0.25">
      <c r="A321" s="37" t="s">
        <v>317</v>
      </c>
      <c r="F321" s="299"/>
    </row>
    <row r="322" spans="1:6" x14ac:dyDescent="0.25">
      <c r="A322" s="37" t="s">
        <v>158</v>
      </c>
      <c r="F322" s="299"/>
    </row>
    <row r="323" spans="1:6" x14ac:dyDescent="0.25">
      <c r="A323" s="37" t="s">
        <v>208</v>
      </c>
      <c r="F323" s="299"/>
    </row>
    <row r="324" spans="1:6" x14ac:dyDescent="0.25">
      <c r="A324" s="37" t="s">
        <v>213</v>
      </c>
      <c r="F324" s="299"/>
    </row>
    <row r="325" spans="1:6" x14ac:dyDescent="0.25">
      <c r="A325" s="37" t="s">
        <v>9</v>
      </c>
      <c r="F325" s="299"/>
    </row>
    <row r="326" spans="1:6" x14ac:dyDescent="0.25">
      <c r="A326" s="37" t="s">
        <v>90</v>
      </c>
      <c r="F326" s="299"/>
    </row>
    <row r="327" spans="1:6" x14ac:dyDescent="0.25">
      <c r="A327" s="37" t="s">
        <v>356</v>
      </c>
      <c r="F327" s="299"/>
    </row>
    <row r="328" spans="1:6" x14ac:dyDescent="0.25">
      <c r="A328" s="37" t="s">
        <v>440</v>
      </c>
      <c r="F328" s="299"/>
    </row>
    <row r="329" spans="1:6" x14ac:dyDescent="0.25">
      <c r="A329" s="37" t="s">
        <v>286</v>
      </c>
      <c r="F329" s="299"/>
    </row>
    <row r="330" spans="1:6" x14ac:dyDescent="0.25">
      <c r="A330" s="37" t="s">
        <v>120</v>
      </c>
      <c r="F330" s="299"/>
    </row>
    <row r="331" spans="1:6" x14ac:dyDescent="0.25">
      <c r="A331" s="37" t="s">
        <v>393</v>
      </c>
      <c r="F331" s="299"/>
    </row>
    <row r="332" spans="1:6" x14ac:dyDescent="0.25">
      <c r="A332" s="37" t="s">
        <v>145</v>
      </c>
      <c r="F332" s="299"/>
    </row>
    <row r="333" spans="1:6" x14ac:dyDescent="0.25">
      <c r="A333" s="37" t="s">
        <v>329</v>
      </c>
      <c r="F333" s="299"/>
    </row>
    <row r="334" spans="1:6" x14ac:dyDescent="0.25">
      <c r="A334" s="37" t="s">
        <v>366</v>
      </c>
      <c r="F334" s="299"/>
    </row>
    <row r="335" spans="1:6" x14ac:dyDescent="0.25">
      <c r="A335" s="37" t="s">
        <v>165</v>
      </c>
      <c r="F335" s="299"/>
    </row>
    <row r="336" spans="1:6" x14ac:dyDescent="0.25">
      <c r="A336" s="37" t="s">
        <v>122</v>
      </c>
      <c r="F336" s="299"/>
    </row>
    <row r="337" spans="1:6" x14ac:dyDescent="0.25">
      <c r="A337" s="37" t="s">
        <v>262</v>
      </c>
      <c r="F337" s="299"/>
    </row>
    <row r="338" spans="1:6" x14ac:dyDescent="0.25">
      <c r="A338" s="37" t="s">
        <v>390</v>
      </c>
      <c r="F338" s="299"/>
    </row>
    <row r="339" spans="1:6" x14ac:dyDescent="0.25">
      <c r="A339" s="37" t="s">
        <v>195</v>
      </c>
      <c r="F339" s="299"/>
    </row>
    <row r="340" spans="1:6" x14ac:dyDescent="0.25">
      <c r="A340" s="37" t="s">
        <v>398</v>
      </c>
      <c r="F340" s="299"/>
    </row>
    <row r="341" spans="1:6" x14ac:dyDescent="0.25">
      <c r="A341" s="37" t="s">
        <v>252</v>
      </c>
      <c r="F341" s="299"/>
    </row>
    <row r="342" spans="1:6" x14ac:dyDescent="0.25">
      <c r="A342" s="37" t="s">
        <v>373</v>
      </c>
      <c r="F342" s="299"/>
    </row>
    <row r="343" spans="1:6" x14ac:dyDescent="0.25">
      <c r="A343" s="37" t="s">
        <v>318</v>
      </c>
      <c r="F343" s="299"/>
    </row>
    <row r="344" spans="1:6" x14ac:dyDescent="0.25">
      <c r="A344" s="37" t="s">
        <v>211</v>
      </c>
      <c r="F344" s="299"/>
    </row>
    <row r="345" spans="1:6" x14ac:dyDescent="0.25">
      <c r="A345" s="37" t="s">
        <v>459</v>
      </c>
      <c r="F345" s="299"/>
    </row>
    <row r="346" spans="1:6" x14ac:dyDescent="0.25">
      <c r="A346" s="37" t="s">
        <v>152</v>
      </c>
      <c r="F346" s="299"/>
    </row>
    <row r="347" spans="1:6" x14ac:dyDescent="0.25">
      <c r="A347" s="37" t="s">
        <v>98</v>
      </c>
      <c r="F347" s="299"/>
    </row>
    <row r="348" spans="1:6" x14ac:dyDescent="0.25">
      <c r="A348" s="37" t="s">
        <v>96</v>
      </c>
      <c r="F348" s="299"/>
    </row>
    <row r="349" spans="1:6" x14ac:dyDescent="0.25">
      <c r="A349" s="37" t="s">
        <v>306</v>
      </c>
      <c r="F349" s="299"/>
    </row>
    <row r="350" spans="1:6" x14ac:dyDescent="0.25">
      <c r="A350" s="37" t="s">
        <v>491</v>
      </c>
      <c r="F350" s="299"/>
    </row>
    <row r="351" spans="1:6" x14ac:dyDescent="0.25">
      <c r="A351" s="37" t="s">
        <v>204</v>
      </c>
      <c r="F351" s="299"/>
    </row>
    <row r="352" spans="1:6" x14ac:dyDescent="0.25">
      <c r="A352" s="37" t="s">
        <v>444</v>
      </c>
      <c r="F352" s="299"/>
    </row>
    <row r="353" spans="1:6" x14ac:dyDescent="0.25">
      <c r="A353" s="37" t="s">
        <v>198</v>
      </c>
      <c r="F353" s="299"/>
    </row>
    <row r="354" spans="1:6" x14ac:dyDescent="0.25">
      <c r="A354" s="37" t="s">
        <v>143</v>
      </c>
      <c r="F354" s="299"/>
    </row>
    <row r="355" spans="1:6" x14ac:dyDescent="0.25">
      <c r="A355" s="37" t="s">
        <v>316</v>
      </c>
      <c r="F355" s="299"/>
    </row>
    <row r="356" spans="1:6" x14ac:dyDescent="0.25">
      <c r="A356" s="37" t="s">
        <v>490</v>
      </c>
      <c r="F356" s="299"/>
    </row>
    <row r="357" spans="1:6" x14ac:dyDescent="0.25">
      <c r="A357" s="37" t="s">
        <v>315</v>
      </c>
      <c r="F357" s="299"/>
    </row>
    <row r="358" spans="1:6" x14ac:dyDescent="0.25">
      <c r="A358" s="37" t="s">
        <v>156</v>
      </c>
      <c r="F358" s="299"/>
    </row>
    <row r="359" spans="1:6" x14ac:dyDescent="0.25">
      <c r="F359" s="299"/>
    </row>
    <row r="360" spans="1:6" x14ac:dyDescent="0.25">
      <c r="F360" s="299"/>
    </row>
    <row r="361" spans="1:6" x14ac:dyDescent="0.25">
      <c r="F361" s="299"/>
    </row>
    <row r="362" spans="1:6" x14ac:dyDescent="0.25">
      <c r="F362" s="299"/>
    </row>
    <row r="363" spans="1:6" x14ac:dyDescent="0.25">
      <c r="F363" s="299"/>
    </row>
    <row r="364" spans="1:6" x14ac:dyDescent="0.25">
      <c r="F364" s="299"/>
    </row>
    <row r="365" spans="1:6" x14ac:dyDescent="0.25">
      <c r="F365" s="299"/>
    </row>
    <row r="366" spans="1:6" x14ac:dyDescent="0.25">
      <c r="F366" s="299"/>
    </row>
    <row r="367" spans="1:6" x14ac:dyDescent="0.25">
      <c r="F367" s="299"/>
    </row>
    <row r="368" spans="1:6" x14ac:dyDescent="0.25">
      <c r="F368" s="299"/>
    </row>
    <row r="369" spans="6:6" x14ac:dyDescent="0.25">
      <c r="F369" s="299"/>
    </row>
    <row r="370" spans="6:6" x14ac:dyDescent="0.25">
      <c r="F370" s="299"/>
    </row>
    <row r="371" spans="6:6" x14ac:dyDescent="0.25">
      <c r="F371" s="299"/>
    </row>
    <row r="372" spans="6:6" x14ac:dyDescent="0.25">
      <c r="F372" s="299"/>
    </row>
    <row r="373" spans="6:6" x14ac:dyDescent="0.25">
      <c r="F373" s="299"/>
    </row>
    <row r="374" spans="6:6" x14ac:dyDescent="0.25">
      <c r="F374" s="299"/>
    </row>
    <row r="375" spans="6:6" x14ac:dyDescent="0.25">
      <c r="F375" s="299"/>
    </row>
    <row r="376" spans="6:6" x14ac:dyDescent="0.25">
      <c r="F376" s="299"/>
    </row>
    <row r="377" spans="6:6" x14ac:dyDescent="0.25">
      <c r="F377" s="299"/>
    </row>
    <row r="378" spans="6:6" x14ac:dyDescent="0.25">
      <c r="F378" s="299"/>
    </row>
    <row r="379" spans="6:6" x14ac:dyDescent="0.25">
      <c r="F379" s="299"/>
    </row>
    <row r="380" spans="6:6" x14ac:dyDescent="0.25">
      <c r="F380" s="299"/>
    </row>
    <row r="381" spans="6:6" x14ac:dyDescent="0.25">
      <c r="F381" s="299"/>
    </row>
    <row r="382" spans="6:6" x14ac:dyDescent="0.25">
      <c r="F382" s="299"/>
    </row>
    <row r="383" spans="6:6" x14ac:dyDescent="0.25">
      <c r="F383" s="299"/>
    </row>
    <row r="384" spans="6:6" x14ac:dyDescent="0.25">
      <c r="F384" s="299"/>
    </row>
    <row r="385" spans="6:6" x14ac:dyDescent="0.25">
      <c r="F385" s="299"/>
    </row>
    <row r="386" spans="6:6" x14ac:dyDescent="0.25">
      <c r="F386" s="299"/>
    </row>
    <row r="387" spans="6:6" x14ac:dyDescent="0.25">
      <c r="F387" s="299"/>
    </row>
    <row r="388" spans="6:6" x14ac:dyDescent="0.25">
      <c r="F388" s="299"/>
    </row>
    <row r="389" spans="6:6" x14ac:dyDescent="0.25">
      <c r="F389" s="299"/>
    </row>
    <row r="390" spans="6:6" x14ac:dyDescent="0.25">
      <c r="F390" s="299"/>
    </row>
    <row r="391" spans="6:6" x14ac:dyDescent="0.25">
      <c r="F391" s="299"/>
    </row>
    <row r="392" spans="6:6" x14ac:dyDescent="0.25">
      <c r="F392" s="299"/>
    </row>
    <row r="393" spans="6:6" x14ac:dyDescent="0.25">
      <c r="F393" s="299"/>
    </row>
    <row r="394" spans="6:6" x14ac:dyDescent="0.25">
      <c r="F394" s="299"/>
    </row>
    <row r="395" spans="6:6" x14ac:dyDescent="0.25">
      <c r="F395" s="299"/>
    </row>
    <row r="396" spans="6:6" x14ac:dyDescent="0.25">
      <c r="F396" s="299"/>
    </row>
    <row r="397" spans="6:6" x14ac:dyDescent="0.25">
      <c r="F397" s="299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781"/>
  <sheetViews>
    <sheetView topLeftCell="A414" workbookViewId="0">
      <selection activeCell="E417" sqref="E417"/>
    </sheetView>
  </sheetViews>
  <sheetFormatPr baseColWidth="10" defaultRowHeight="15.75" x14ac:dyDescent="0.25"/>
  <cols>
    <col min="1" max="1" width="13.28515625" style="578" customWidth="1"/>
    <col min="2" max="2" width="7.7109375" style="230" customWidth="1"/>
    <col min="3" max="3" width="3.42578125" style="230" customWidth="1"/>
    <col min="4" max="4" width="28.85546875" style="245" customWidth="1"/>
    <col min="5" max="5" width="12.7109375" style="262" bestFit="1" customWidth="1"/>
    <col min="6" max="6" width="22.140625" style="245" customWidth="1"/>
    <col min="7" max="7" width="13.7109375" style="262" bestFit="1" customWidth="1"/>
    <col min="8" max="8" width="17.140625" style="245" customWidth="1"/>
    <col min="9" max="9" width="2.7109375" style="37" customWidth="1"/>
    <col min="10" max="10" width="6.28515625" style="37" hidden="1" customWidth="1"/>
    <col min="11" max="11" width="11.42578125" style="37"/>
    <col min="12" max="12" width="11.42578125" style="288"/>
    <col min="13" max="13" width="12.7109375" style="288" bestFit="1" customWidth="1"/>
    <col min="14" max="14" width="13.7109375" style="288" bestFit="1" customWidth="1"/>
    <col min="15" max="15" width="11.42578125" style="288"/>
    <col min="16" max="16384" width="11.42578125" style="37"/>
  </cols>
  <sheetData>
    <row r="1" spans="1:15" ht="18.75" x14ac:dyDescent="0.3">
      <c r="B1" s="2067" t="s">
        <v>2285</v>
      </c>
      <c r="C1" s="2067"/>
      <c r="D1" s="2067"/>
      <c r="E1" s="2067"/>
      <c r="F1" s="2067"/>
      <c r="G1" s="2067"/>
      <c r="H1" s="455"/>
      <c r="I1" s="55"/>
      <c r="J1" s="55"/>
      <c r="L1" s="37"/>
      <c r="M1" s="37"/>
      <c r="N1" s="37"/>
      <c r="O1" s="37"/>
    </row>
    <row r="2" spans="1:15" x14ac:dyDescent="0.25">
      <c r="A2" s="1612"/>
      <c r="B2" s="2068"/>
      <c r="C2" s="2068"/>
      <c r="D2" s="2068"/>
      <c r="E2" s="448"/>
      <c r="F2" s="449"/>
      <c r="G2" s="448"/>
      <c r="H2" s="449"/>
      <c r="I2" s="55"/>
      <c r="J2" s="55"/>
      <c r="L2" s="37"/>
      <c r="M2" s="37"/>
      <c r="N2" s="37"/>
      <c r="O2" s="37"/>
    </row>
    <row r="3" spans="1:15" ht="35.25" thickBot="1" x14ac:dyDescent="0.35">
      <c r="A3" s="1613" t="s">
        <v>0</v>
      </c>
      <c r="B3" s="1614" t="s">
        <v>1</v>
      </c>
      <c r="C3" s="1614"/>
      <c r="D3" s="1615" t="s">
        <v>2267</v>
      </c>
      <c r="E3" s="579" t="s">
        <v>2</v>
      </c>
      <c r="F3" s="580" t="s">
        <v>6</v>
      </c>
      <c r="G3" s="581" t="s">
        <v>7</v>
      </c>
      <c r="H3" s="582" t="s">
        <v>8</v>
      </c>
      <c r="I3" s="55"/>
      <c r="J3" s="55"/>
      <c r="L3" s="37"/>
      <c r="M3" s="37"/>
      <c r="N3" s="37"/>
      <c r="O3" s="37"/>
    </row>
    <row r="4" spans="1:15" ht="16.5" thickTop="1" x14ac:dyDescent="0.25">
      <c r="A4" s="1616">
        <v>41518</v>
      </c>
      <c r="B4" s="584" t="s">
        <v>2111</v>
      </c>
      <c r="C4" s="584" t="s">
        <v>2272</v>
      </c>
      <c r="D4" s="305" t="s">
        <v>779</v>
      </c>
      <c r="E4" s="262">
        <v>2405.5</v>
      </c>
      <c r="F4" s="305">
        <v>41518</v>
      </c>
      <c r="G4" s="262">
        <v>2405.5</v>
      </c>
      <c r="H4" s="583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17"/>
      <c r="B5" s="584" t="s">
        <v>786</v>
      </c>
      <c r="C5" s="584" t="s">
        <v>2272</v>
      </c>
      <c r="D5" s="305" t="s">
        <v>2366</v>
      </c>
      <c r="E5" s="262">
        <v>1640</v>
      </c>
      <c r="F5" s="305">
        <v>41521</v>
      </c>
      <c r="G5" s="262">
        <v>1640</v>
      </c>
      <c r="H5" s="585">
        <f t="shared" ref="H5:H61" si="0">E5-G5</f>
        <v>0</v>
      </c>
      <c r="I5" s="55"/>
      <c r="J5" s="55"/>
      <c r="K5" s="245"/>
      <c r="L5" s="245"/>
      <c r="M5" s="245"/>
      <c r="N5" s="37"/>
      <c r="O5" s="37"/>
    </row>
    <row r="6" spans="1:15" x14ac:dyDescent="0.25">
      <c r="A6" s="1617"/>
      <c r="B6" s="584" t="s">
        <v>2112</v>
      </c>
      <c r="C6" s="584" t="s">
        <v>2272</v>
      </c>
      <c r="D6" s="305" t="s">
        <v>794</v>
      </c>
      <c r="E6" s="262">
        <v>8972.5</v>
      </c>
      <c r="F6" s="305">
        <v>41522</v>
      </c>
      <c r="G6" s="262">
        <v>8972.5</v>
      </c>
      <c r="H6" s="585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17"/>
      <c r="B7" s="584" t="s">
        <v>2113</v>
      </c>
      <c r="C7" s="584" t="s">
        <v>2272</v>
      </c>
      <c r="D7" s="305" t="s">
        <v>434</v>
      </c>
      <c r="E7" s="262">
        <v>972.4</v>
      </c>
      <c r="F7" s="305">
        <v>41541</v>
      </c>
      <c r="G7" s="262">
        <v>972.4</v>
      </c>
      <c r="H7" s="585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17"/>
      <c r="B8" s="584" t="s">
        <v>2114</v>
      </c>
      <c r="C8" s="584" t="s">
        <v>2272</v>
      </c>
      <c r="D8" s="305" t="s">
        <v>789</v>
      </c>
      <c r="E8" s="262">
        <v>1433</v>
      </c>
      <c r="F8" s="305">
        <v>41518</v>
      </c>
      <c r="G8" s="262">
        <v>1433</v>
      </c>
      <c r="H8" s="585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17"/>
      <c r="B9" s="584" t="s">
        <v>2115</v>
      </c>
      <c r="C9" s="584" t="s">
        <v>2272</v>
      </c>
      <c r="D9" s="305" t="s">
        <v>863</v>
      </c>
      <c r="E9" s="262">
        <v>2760</v>
      </c>
      <c r="F9" s="305">
        <v>41527</v>
      </c>
      <c r="G9" s="262">
        <v>2760</v>
      </c>
      <c r="H9" s="585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17"/>
      <c r="B10" s="584" t="s">
        <v>2116</v>
      </c>
      <c r="C10" s="584" t="s">
        <v>2272</v>
      </c>
      <c r="D10" s="586" t="s">
        <v>2107</v>
      </c>
      <c r="E10" s="587">
        <v>5344</v>
      </c>
      <c r="F10" s="305">
        <v>41521</v>
      </c>
      <c r="G10" s="262">
        <v>5344</v>
      </c>
      <c r="H10" s="585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17"/>
      <c r="B11" s="584" t="s">
        <v>2117</v>
      </c>
      <c r="C11" s="584" t="s">
        <v>2272</v>
      </c>
      <c r="D11" s="305" t="s">
        <v>70</v>
      </c>
      <c r="E11" s="262">
        <v>5374</v>
      </c>
      <c r="F11" s="305">
        <v>41518</v>
      </c>
      <c r="G11" s="262">
        <v>5374</v>
      </c>
      <c r="H11" s="585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17"/>
      <c r="B12" s="584" t="s">
        <v>2118</v>
      </c>
      <c r="C12" s="584" t="s">
        <v>2272</v>
      </c>
      <c r="D12" s="305" t="s">
        <v>2367</v>
      </c>
      <c r="E12" s="262">
        <v>2231</v>
      </c>
      <c r="F12" s="305">
        <v>41518</v>
      </c>
      <c r="G12" s="262">
        <v>2231</v>
      </c>
      <c r="H12" s="585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17"/>
      <c r="B13" s="584" t="s">
        <v>2119</v>
      </c>
      <c r="C13" s="584" t="s">
        <v>2272</v>
      </c>
      <c r="D13" s="305" t="s">
        <v>784</v>
      </c>
      <c r="E13" s="262">
        <v>613.5</v>
      </c>
      <c r="F13" s="305">
        <v>41518</v>
      </c>
      <c r="G13" s="262">
        <v>613.5</v>
      </c>
      <c r="H13" s="585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17"/>
      <c r="B14" s="584" t="s">
        <v>2120</v>
      </c>
      <c r="C14" s="584" t="s">
        <v>2272</v>
      </c>
      <c r="D14" s="586" t="s">
        <v>1916</v>
      </c>
      <c r="E14" s="587">
        <v>694</v>
      </c>
      <c r="F14" s="305">
        <v>41518</v>
      </c>
      <c r="G14" s="262">
        <v>694</v>
      </c>
      <c r="H14" s="585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17"/>
      <c r="B15" s="584" t="s">
        <v>2121</v>
      </c>
      <c r="C15" s="584" t="s">
        <v>2272</v>
      </c>
      <c r="D15" s="586" t="s">
        <v>119</v>
      </c>
      <c r="E15" s="587">
        <v>2175</v>
      </c>
      <c r="F15" s="305">
        <v>41531</v>
      </c>
      <c r="G15" s="262">
        <v>2175</v>
      </c>
      <c r="H15" s="585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17"/>
      <c r="B16" s="584" t="s">
        <v>2122</v>
      </c>
      <c r="C16" s="584" t="s">
        <v>2272</v>
      </c>
      <c r="D16" s="1618" t="s">
        <v>89</v>
      </c>
      <c r="E16" s="1619">
        <v>725.8</v>
      </c>
      <c r="F16" s="305">
        <v>41524</v>
      </c>
      <c r="G16" s="262">
        <v>725.8</v>
      </c>
      <c r="H16" s="585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17">
        <v>41519</v>
      </c>
      <c r="B17" s="584" t="s">
        <v>2123</v>
      </c>
      <c r="C17" s="584" t="s">
        <v>2272</v>
      </c>
      <c r="D17" s="305" t="s">
        <v>862</v>
      </c>
      <c r="E17" s="262">
        <v>1345</v>
      </c>
      <c r="F17" s="305">
        <v>41519</v>
      </c>
      <c r="G17" s="262">
        <v>1345</v>
      </c>
      <c r="H17" s="585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17"/>
      <c r="B18" s="584" t="s">
        <v>2124</v>
      </c>
      <c r="C18" s="584" t="s">
        <v>2272</v>
      </c>
      <c r="D18" s="305" t="s">
        <v>2276</v>
      </c>
      <c r="E18" s="262">
        <v>1640</v>
      </c>
      <c r="F18" s="305">
        <v>41519</v>
      </c>
      <c r="G18" s="262">
        <v>1640</v>
      </c>
      <c r="H18" s="585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17"/>
      <c r="B19" s="584" t="s">
        <v>2125</v>
      </c>
      <c r="C19" s="584" t="s">
        <v>2272</v>
      </c>
      <c r="D19" s="586" t="s">
        <v>787</v>
      </c>
      <c r="E19" s="587">
        <v>1600</v>
      </c>
      <c r="F19" s="305">
        <v>41519</v>
      </c>
      <c r="G19" s="262">
        <v>1600</v>
      </c>
      <c r="H19" s="585">
        <f t="shared" si="0"/>
        <v>0</v>
      </c>
      <c r="I19" s="55"/>
      <c r="J19" s="55"/>
      <c r="L19" s="37"/>
      <c r="M19" s="37"/>
      <c r="N19" s="37"/>
      <c r="O19" s="37"/>
    </row>
    <row r="20" spans="1:15" x14ac:dyDescent="0.25">
      <c r="A20" s="1617"/>
      <c r="B20" s="584" t="s">
        <v>2126</v>
      </c>
      <c r="C20" s="584" t="s">
        <v>2272</v>
      </c>
      <c r="D20" s="586" t="s">
        <v>779</v>
      </c>
      <c r="E20" s="587">
        <v>1437</v>
      </c>
      <c r="F20" s="305">
        <v>41521</v>
      </c>
      <c r="G20" s="262">
        <v>1437</v>
      </c>
      <c r="H20" s="585">
        <f t="shared" si="0"/>
        <v>0</v>
      </c>
      <c r="I20" s="55"/>
      <c r="J20" s="55"/>
      <c r="L20" s="37"/>
      <c r="M20" s="37"/>
      <c r="N20" s="37"/>
      <c r="O20" s="37"/>
    </row>
    <row r="21" spans="1:15" x14ac:dyDescent="0.25">
      <c r="A21" s="1617"/>
      <c r="B21" s="584" t="s">
        <v>2127</v>
      </c>
      <c r="C21" s="584" t="s">
        <v>2272</v>
      </c>
      <c r="D21" s="586" t="s">
        <v>3</v>
      </c>
      <c r="E21" s="587">
        <v>3974</v>
      </c>
      <c r="F21" s="305">
        <v>41519</v>
      </c>
      <c r="G21" s="262">
        <v>3974</v>
      </c>
      <c r="H21" s="585">
        <f t="shared" si="0"/>
        <v>0</v>
      </c>
      <c r="I21" s="55"/>
      <c r="J21" s="55"/>
      <c r="L21" s="37"/>
      <c r="M21" s="37"/>
      <c r="N21" s="37"/>
      <c r="O21" s="37"/>
    </row>
    <row r="22" spans="1:15" x14ac:dyDescent="0.25">
      <c r="A22" s="1617"/>
      <c r="B22" s="584" t="s">
        <v>2128</v>
      </c>
      <c r="C22" s="584" t="s">
        <v>2272</v>
      </c>
      <c r="D22" s="586" t="s">
        <v>2155</v>
      </c>
      <c r="E22" s="587">
        <v>1276.5</v>
      </c>
      <c r="F22" s="305">
        <v>41519</v>
      </c>
      <c r="G22" s="262">
        <v>1276.5</v>
      </c>
      <c r="H22" s="585">
        <f t="shared" si="0"/>
        <v>0</v>
      </c>
      <c r="I22" s="55"/>
      <c r="J22" s="55"/>
      <c r="L22" s="37"/>
      <c r="M22" s="37"/>
      <c r="N22" s="37"/>
      <c r="O22" s="37"/>
    </row>
    <row r="23" spans="1:15" x14ac:dyDescent="0.25">
      <c r="A23" s="1617"/>
      <c r="B23" s="584" t="s">
        <v>2129</v>
      </c>
      <c r="C23" s="584" t="s">
        <v>2272</v>
      </c>
      <c r="D23" s="586" t="s">
        <v>789</v>
      </c>
      <c r="E23" s="587">
        <v>1364.5</v>
      </c>
      <c r="F23" s="305">
        <v>41519</v>
      </c>
      <c r="G23" s="262">
        <v>1364.5</v>
      </c>
      <c r="H23" s="585">
        <f t="shared" si="0"/>
        <v>0</v>
      </c>
      <c r="I23" s="55"/>
      <c r="J23" s="55"/>
      <c r="L23" s="37"/>
      <c r="M23" s="37"/>
      <c r="N23" s="37"/>
      <c r="O23" s="37"/>
    </row>
    <row r="24" spans="1:15" x14ac:dyDescent="0.25">
      <c r="A24" s="1617"/>
      <c r="B24" s="584" t="s">
        <v>2130</v>
      </c>
      <c r="C24" s="584" t="s">
        <v>2272</v>
      </c>
      <c r="D24" s="305" t="s">
        <v>2268</v>
      </c>
      <c r="E24" s="262">
        <v>1439</v>
      </c>
      <c r="F24" s="305">
        <v>41519</v>
      </c>
      <c r="G24" s="262">
        <v>1439</v>
      </c>
      <c r="H24" s="585">
        <f t="shared" si="0"/>
        <v>0</v>
      </c>
      <c r="I24" s="55"/>
      <c r="J24" s="55"/>
      <c r="L24" s="37"/>
      <c r="M24" s="37"/>
      <c r="N24" s="37"/>
      <c r="O24" s="37"/>
    </row>
    <row r="25" spans="1:15" x14ac:dyDescent="0.25">
      <c r="A25" s="1617"/>
      <c r="B25" s="584" t="s">
        <v>790</v>
      </c>
      <c r="C25" s="584" t="s">
        <v>2272</v>
      </c>
      <c r="D25" s="586" t="s">
        <v>1949</v>
      </c>
      <c r="E25" s="587">
        <v>1438.5</v>
      </c>
      <c r="F25" s="305">
        <v>41519</v>
      </c>
      <c r="G25" s="262">
        <v>1438.5</v>
      </c>
      <c r="H25" s="585">
        <f t="shared" si="0"/>
        <v>0</v>
      </c>
      <c r="I25" s="55"/>
      <c r="J25" s="55"/>
      <c r="L25" s="37"/>
      <c r="M25" s="37"/>
      <c r="N25" s="37"/>
      <c r="O25" s="37"/>
    </row>
    <row r="26" spans="1:15" x14ac:dyDescent="0.25">
      <c r="A26" s="1617"/>
      <c r="B26" s="584" t="s">
        <v>2131</v>
      </c>
      <c r="C26" s="584" t="s">
        <v>2272</v>
      </c>
      <c r="D26" s="305" t="s">
        <v>617</v>
      </c>
      <c r="E26" s="262">
        <v>4050</v>
      </c>
      <c r="F26" s="305">
        <v>41523</v>
      </c>
      <c r="G26" s="262">
        <v>4050</v>
      </c>
      <c r="H26" s="585">
        <f t="shared" si="0"/>
        <v>0</v>
      </c>
      <c r="I26" s="55"/>
      <c r="J26" s="55"/>
      <c r="L26" s="37"/>
      <c r="M26" s="37"/>
      <c r="N26" s="37"/>
      <c r="O26" s="37"/>
    </row>
    <row r="27" spans="1:15" x14ac:dyDescent="0.25">
      <c r="A27" s="1617"/>
      <c r="B27" s="584" t="s">
        <v>2132</v>
      </c>
      <c r="C27" s="584" t="s">
        <v>2272</v>
      </c>
      <c r="D27" s="1618" t="s">
        <v>1916</v>
      </c>
      <c r="E27" s="1619">
        <v>610.5</v>
      </c>
      <c r="F27" s="305">
        <v>41519</v>
      </c>
      <c r="G27" s="262">
        <v>610.5</v>
      </c>
      <c r="H27" s="585">
        <f t="shared" si="0"/>
        <v>0</v>
      </c>
      <c r="I27" s="55"/>
      <c r="J27" s="55"/>
      <c r="L27" s="37"/>
      <c r="M27" s="37"/>
      <c r="N27" s="37"/>
      <c r="O27" s="37"/>
    </row>
    <row r="28" spans="1:15" x14ac:dyDescent="0.25">
      <c r="A28" s="1617"/>
      <c r="B28" s="584" t="s">
        <v>2133</v>
      </c>
      <c r="C28" s="584" t="s">
        <v>2272</v>
      </c>
      <c r="D28" s="305" t="s">
        <v>784</v>
      </c>
      <c r="E28" s="262">
        <v>338</v>
      </c>
      <c r="F28" s="305">
        <v>41519</v>
      </c>
      <c r="G28" s="262">
        <v>338</v>
      </c>
      <c r="H28" s="585">
        <f t="shared" si="0"/>
        <v>0</v>
      </c>
      <c r="I28" s="55"/>
      <c r="J28" s="55"/>
      <c r="L28" s="37"/>
      <c r="M28" s="37"/>
      <c r="N28" s="37"/>
      <c r="O28" s="37"/>
    </row>
    <row r="29" spans="1:15" x14ac:dyDescent="0.25">
      <c r="A29" s="1617"/>
      <c r="B29" s="584" t="s">
        <v>2134</v>
      </c>
      <c r="C29" s="584" t="s">
        <v>2272</v>
      </c>
      <c r="D29" s="586" t="s">
        <v>863</v>
      </c>
      <c r="E29" s="587">
        <v>1380</v>
      </c>
      <c r="F29" s="305">
        <v>41535</v>
      </c>
      <c r="G29" s="262">
        <v>1380</v>
      </c>
      <c r="H29" s="585">
        <f t="shared" si="0"/>
        <v>0</v>
      </c>
      <c r="I29" s="55"/>
      <c r="J29" s="55"/>
      <c r="L29" s="37"/>
      <c r="M29" s="37"/>
      <c r="N29" s="37"/>
      <c r="O29" s="37"/>
    </row>
    <row r="30" spans="1:15" x14ac:dyDescent="0.25">
      <c r="A30" s="1617"/>
      <c r="B30" s="584" t="s">
        <v>791</v>
      </c>
      <c r="C30" s="584" t="s">
        <v>2272</v>
      </c>
      <c r="D30" s="586" t="s">
        <v>70</v>
      </c>
      <c r="E30" s="587">
        <v>3492</v>
      </c>
      <c r="F30" s="305">
        <v>41519</v>
      </c>
      <c r="G30" s="262">
        <v>3492</v>
      </c>
      <c r="H30" s="585">
        <f t="shared" si="0"/>
        <v>0</v>
      </c>
      <c r="I30" s="55"/>
      <c r="J30" s="55"/>
      <c r="L30" s="37"/>
      <c r="M30" s="37"/>
      <c r="N30" s="37"/>
      <c r="O30" s="37"/>
    </row>
    <row r="31" spans="1:15" x14ac:dyDescent="0.25">
      <c r="A31" s="1617"/>
      <c r="B31" s="584" t="s">
        <v>792</v>
      </c>
      <c r="C31" s="584" t="s">
        <v>2272</v>
      </c>
      <c r="D31" s="586" t="s">
        <v>2366</v>
      </c>
      <c r="E31" s="587">
        <v>1033</v>
      </c>
      <c r="F31" s="305">
        <v>41519</v>
      </c>
      <c r="G31" s="262">
        <v>1033</v>
      </c>
      <c r="H31" s="585">
        <f t="shared" si="0"/>
        <v>0</v>
      </c>
      <c r="I31" s="55"/>
      <c r="J31" s="55"/>
      <c r="L31" s="37"/>
      <c r="M31" s="37"/>
      <c r="N31" s="37"/>
      <c r="O31" s="37"/>
    </row>
    <row r="32" spans="1:15" x14ac:dyDescent="0.25">
      <c r="A32" s="1617"/>
      <c r="B32" s="584" t="s">
        <v>2135</v>
      </c>
      <c r="C32" s="584" t="s">
        <v>2272</v>
      </c>
      <c r="D32" s="305" t="s">
        <v>4</v>
      </c>
      <c r="E32" s="262">
        <v>229</v>
      </c>
      <c r="F32" s="305">
        <v>41520</v>
      </c>
      <c r="G32" s="262">
        <v>229</v>
      </c>
      <c r="H32" s="585">
        <f t="shared" si="0"/>
        <v>0</v>
      </c>
      <c r="I32" s="55"/>
      <c r="J32" s="55"/>
      <c r="L32" s="37"/>
      <c r="M32" s="37"/>
      <c r="N32" s="37"/>
      <c r="O32" s="37"/>
    </row>
    <row r="33" spans="1:15" x14ac:dyDescent="0.25">
      <c r="A33" s="1617"/>
      <c r="B33" s="584" t="s">
        <v>2136</v>
      </c>
      <c r="C33" s="584" t="s">
        <v>2272</v>
      </c>
      <c r="D33" s="586" t="s">
        <v>70</v>
      </c>
      <c r="E33" s="587">
        <v>1332</v>
      </c>
      <c r="F33" s="305">
        <v>41519</v>
      </c>
      <c r="G33" s="262">
        <v>1332</v>
      </c>
      <c r="H33" s="585">
        <f t="shared" si="0"/>
        <v>0</v>
      </c>
      <c r="I33" s="55"/>
      <c r="J33" s="55"/>
      <c r="L33" s="37"/>
      <c r="M33" s="37"/>
      <c r="N33" s="37"/>
      <c r="O33" s="37"/>
    </row>
    <row r="34" spans="1:15" x14ac:dyDescent="0.25">
      <c r="A34" s="1617"/>
      <c r="B34" s="584" t="s">
        <v>2137</v>
      </c>
      <c r="C34" s="584" t="s">
        <v>2272</v>
      </c>
      <c r="D34" s="305" t="s">
        <v>2368</v>
      </c>
      <c r="E34" s="262">
        <v>1200</v>
      </c>
      <c r="F34" s="305">
        <v>41519</v>
      </c>
      <c r="G34" s="262">
        <v>1200</v>
      </c>
      <c r="H34" s="585">
        <f t="shared" si="0"/>
        <v>0</v>
      </c>
      <c r="I34" s="55"/>
      <c r="J34" s="55"/>
      <c r="L34" s="37"/>
      <c r="M34" s="37"/>
      <c r="N34" s="37"/>
      <c r="O34" s="37"/>
    </row>
    <row r="35" spans="1:15" x14ac:dyDescent="0.25">
      <c r="A35" s="1617"/>
      <c r="B35" s="584" t="s">
        <v>2138</v>
      </c>
      <c r="C35" s="584" t="s">
        <v>2272</v>
      </c>
      <c r="D35" s="305" t="s">
        <v>869</v>
      </c>
      <c r="E35" s="262">
        <v>559</v>
      </c>
      <c r="F35" s="305"/>
      <c r="H35" s="585">
        <f t="shared" si="0"/>
        <v>559</v>
      </c>
      <c r="I35" s="55"/>
      <c r="J35" s="55"/>
      <c r="L35" s="37"/>
      <c r="M35" s="37"/>
      <c r="N35" s="37"/>
      <c r="O35" s="37"/>
    </row>
    <row r="36" spans="1:15" x14ac:dyDescent="0.25">
      <c r="A36" s="1617"/>
      <c r="B36" s="584" t="s">
        <v>2139</v>
      </c>
      <c r="C36" s="584" t="s">
        <v>2272</v>
      </c>
      <c r="D36" s="305" t="s">
        <v>2276</v>
      </c>
      <c r="E36" s="262">
        <v>1230</v>
      </c>
      <c r="F36" s="305">
        <v>41521</v>
      </c>
      <c r="G36" s="262">
        <v>1230</v>
      </c>
      <c r="H36" s="585">
        <f t="shared" si="0"/>
        <v>0</v>
      </c>
      <c r="I36" s="55"/>
      <c r="J36" s="55"/>
      <c r="L36" s="37"/>
      <c r="M36" s="37"/>
      <c r="N36" s="37"/>
      <c r="O36" s="37"/>
    </row>
    <row r="37" spans="1:15" x14ac:dyDescent="0.25">
      <c r="A37" s="1617"/>
      <c r="B37" s="584" t="s">
        <v>2140</v>
      </c>
      <c r="C37" s="584" t="s">
        <v>2272</v>
      </c>
      <c r="D37" s="586" t="s">
        <v>799</v>
      </c>
      <c r="E37" s="587">
        <v>1470</v>
      </c>
      <c r="F37" s="305">
        <v>41521</v>
      </c>
      <c r="G37" s="262">
        <v>1470</v>
      </c>
      <c r="H37" s="585">
        <f t="shared" si="0"/>
        <v>0</v>
      </c>
      <c r="I37" s="55"/>
      <c r="J37" s="55"/>
      <c r="L37" s="37"/>
      <c r="M37" s="37"/>
      <c r="N37" s="37"/>
      <c r="O37" s="37"/>
    </row>
    <row r="38" spans="1:15" x14ac:dyDescent="0.25">
      <c r="A38" s="1617"/>
      <c r="B38" s="584" t="s">
        <v>2141</v>
      </c>
      <c r="C38" s="584" t="s">
        <v>2272</v>
      </c>
      <c r="D38" s="1618" t="s">
        <v>787</v>
      </c>
      <c r="E38" s="1619">
        <v>2048</v>
      </c>
      <c r="F38" s="305">
        <v>41521</v>
      </c>
      <c r="G38" s="262">
        <v>2048</v>
      </c>
      <c r="H38" s="585">
        <f t="shared" si="0"/>
        <v>0</v>
      </c>
      <c r="I38" s="55"/>
      <c r="J38" s="55"/>
      <c r="L38" s="37"/>
      <c r="M38" s="37"/>
      <c r="N38" s="37"/>
      <c r="O38" s="37"/>
    </row>
    <row r="39" spans="1:15" x14ac:dyDescent="0.25">
      <c r="A39" s="1617"/>
      <c r="B39" s="584" t="s">
        <v>2142</v>
      </c>
      <c r="C39" s="584" t="s">
        <v>2272</v>
      </c>
      <c r="D39" s="305" t="s">
        <v>2369</v>
      </c>
      <c r="E39" s="262">
        <v>629.5</v>
      </c>
      <c r="F39" s="305">
        <v>41521</v>
      </c>
      <c r="G39" s="262">
        <v>629.5</v>
      </c>
      <c r="H39" s="585">
        <f t="shared" si="0"/>
        <v>0</v>
      </c>
      <c r="I39" s="55"/>
      <c r="J39" s="55"/>
      <c r="L39" s="37"/>
      <c r="M39" s="37"/>
      <c r="N39" s="37"/>
      <c r="O39" s="37"/>
    </row>
    <row r="40" spans="1:15" x14ac:dyDescent="0.25">
      <c r="A40" s="1617">
        <v>41520</v>
      </c>
      <c r="B40" s="584" t="s">
        <v>2143</v>
      </c>
      <c r="C40" s="584" t="s">
        <v>2272</v>
      </c>
      <c r="D40" s="586" t="s">
        <v>779</v>
      </c>
      <c r="E40" s="587">
        <v>8094</v>
      </c>
      <c r="F40" s="305">
        <v>41520</v>
      </c>
      <c r="G40" s="262">
        <v>8094</v>
      </c>
      <c r="H40" s="585">
        <f t="shared" si="0"/>
        <v>0</v>
      </c>
      <c r="I40" s="55"/>
      <c r="J40" s="55"/>
      <c r="L40" s="37"/>
      <c r="M40" s="37"/>
      <c r="N40" s="37"/>
      <c r="O40" s="37"/>
    </row>
    <row r="41" spans="1:15" x14ac:dyDescent="0.25">
      <c r="A41" s="1617"/>
      <c r="B41" s="584" t="s">
        <v>2144</v>
      </c>
      <c r="C41" s="584" t="s">
        <v>2272</v>
      </c>
      <c r="D41" s="305" t="s">
        <v>2370</v>
      </c>
      <c r="E41" s="262">
        <v>2150</v>
      </c>
      <c r="F41" s="305">
        <v>41520</v>
      </c>
      <c r="G41" s="262">
        <v>2150</v>
      </c>
      <c r="H41" s="585">
        <f t="shared" si="0"/>
        <v>0</v>
      </c>
      <c r="I41" s="55"/>
      <c r="J41" s="55"/>
      <c r="L41" s="37"/>
      <c r="M41" s="37"/>
      <c r="N41" s="37"/>
      <c r="O41" s="37"/>
    </row>
    <row r="42" spans="1:15" x14ac:dyDescent="0.25">
      <c r="A42" s="1617"/>
      <c r="B42" s="584" t="s">
        <v>2145</v>
      </c>
      <c r="C42" s="584" t="s">
        <v>2272</v>
      </c>
      <c r="D42" s="1618" t="s">
        <v>780</v>
      </c>
      <c r="E42" s="1619">
        <v>3450</v>
      </c>
      <c r="F42" s="305">
        <v>41520</v>
      </c>
      <c r="G42" s="262">
        <v>3450</v>
      </c>
      <c r="H42" s="585">
        <f t="shared" si="0"/>
        <v>0</v>
      </c>
      <c r="I42" s="55"/>
      <c r="J42" s="55"/>
      <c r="L42" s="37"/>
      <c r="M42" s="37"/>
      <c r="N42" s="37"/>
      <c r="O42" s="37"/>
    </row>
    <row r="43" spans="1:15" x14ac:dyDescent="0.25">
      <c r="A43" s="1617"/>
      <c r="B43" s="584" t="s">
        <v>2146</v>
      </c>
      <c r="C43" s="584" t="s">
        <v>2272</v>
      </c>
      <c r="D43" s="1618" t="s">
        <v>2366</v>
      </c>
      <c r="E43" s="1619">
        <v>822</v>
      </c>
      <c r="F43" s="305">
        <v>41521</v>
      </c>
      <c r="G43" s="262">
        <v>822</v>
      </c>
      <c r="H43" s="585">
        <f t="shared" si="0"/>
        <v>0</v>
      </c>
      <c r="I43" s="55"/>
      <c r="J43" s="55"/>
      <c r="L43" s="37"/>
      <c r="M43" s="37"/>
      <c r="N43" s="37"/>
      <c r="O43" s="37"/>
    </row>
    <row r="44" spans="1:15" x14ac:dyDescent="0.25">
      <c r="A44" s="1617"/>
      <c r="B44" s="584" t="s">
        <v>2158</v>
      </c>
      <c r="C44" s="584" t="s">
        <v>2272</v>
      </c>
      <c r="D44" s="1618" t="s">
        <v>2277</v>
      </c>
      <c r="E44" s="1619">
        <v>1481</v>
      </c>
      <c r="F44" s="305"/>
      <c r="H44" s="585">
        <f t="shared" si="0"/>
        <v>1481</v>
      </c>
      <c r="I44" s="55"/>
      <c r="J44" s="55"/>
      <c r="L44" s="37"/>
      <c r="M44" s="37"/>
      <c r="N44" s="37"/>
      <c r="O44" s="37"/>
    </row>
    <row r="45" spans="1:15" x14ac:dyDescent="0.25">
      <c r="A45" s="1617"/>
      <c r="B45" s="584" t="s">
        <v>2159</v>
      </c>
      <c r="C45" s="584" t="s">
        <v>2272</v>
      </c>
      <c r="D45" s="305" t="s">
        <v>863</v>
      </c>
      <c r="E45" s="262">
        <v>1380</v>
      </c>
      <c r="F45" s="305">
        <v>41535</v>
      </c>
      <c r="G45" s="262">
        <v>1380</v>
      </c>
      <c r="H45" s="585">
        <f t="shared" si="0"/>
        <v>0</v>
      </c>
      <c r="I45" s="55"/>
      <c r="J45" s="55"/>
      <c r="L45" s="37"/>
      <c r="M45" s="37"/>
      <c r="N45" s="37"/>
      <c r="O45" s="37"/>
    </row>
    <row r="46" spans="1:15" x14ac:dyDescent="0.25">
      <c r="A46" s="1617"/>
      <c r="B46" s="584" t="s">
        <v>2160</v>
      </c>
      <c r="C46" s="584" t="s">
        <v>2272</v>
      </c>
      <c r="D46" s="305" t="s">
        <v>2155</v>
      </c>
      <c r="E46" s="262">
        <v>1097</v>
      </c>
      <c r="F46" s="305">
        <v>41520</v>
      </c>
      <c r="G46" s="262">
        <v>1097</v>
      </c>
      <c r="H46" s="585">
        <f t="shared" si="0"/>
        <v>0</v>
      </c>
      <c r="I46" s="55"/>
      <c r="J46" s="55"/>
      <c r="L46" s="37"/>
      <c r="M46" s="37"/>
      <c r="N46" s="37"/>
      <c r="O46" s="37"/>
    </row>
    <row r="47" spans="1:15" x14ac:dyDescent="0.25">
      <c r="A47" s="1617"/>
      <c r="B47" s="584" t="s">
        <v>2161</v>
      </c>
      <c r="C47" s="584" t="s">
        <v>2272</v>
      </c>
      <c r="D47" s="305" t="s">
        <v>1916</v>
      </c>
      <c r="E47" s="262">
        <v>818.5</v>
      </c>
      <c r="F47" s="305">
        <v>41521</v>
      </c>
      <c r="G47" s="262">
        <v>818.5</v>
      </c>
      <c r="H47" s="585">
        <f t="shared" si="0"/>
        <v>0</v>
      </c>
      <c r="I47" s="55"/>
      <c r="J47" s="55"/>
      <c r="L47" s="37"/>
      <c r="M47" s="37"/>
      <c r="N47" s="37"/>
      <c r="O47" s="37"/>
    </row>
    <row r="48" spans="1:15" x14ac:dyDescent="0.25">
      <c r="A48" s="1617"/>
      <c r="B48" s="584" t="s">
        <v>2162</v>
      </c>
      <c r="C48" s="584" t="s">
        <v>2272</v>
      </c>
      <c r="D48" s="305" t="s">
        <v>784</v>
      </c>
      <c r="E48" s="262">
        <v>247</v>
      </c>
      <c r="F48" s="346">
        <v>41521</v>
      </c>
      <c r="G48" s="262">
        <v>247</v>
      </c>
      <c r="H48" s="585">
        <f t="shared" si="0"/>
        <v>0</v>
      </c>
      <c r="I48" s="55"/>
      <c r="J48" s="55"/>
      <c r="L48" s="37"/>
      <c r="M48" s="37"/>
      <c r="N48" s="37"/>
      <c r="O48" s="37"/>
    </row>
    <row r="49" spans="1:15" x14ac:dyDescent="0.25">
      <c r="A49" s="1617"/>
      <c r="B49" s="584" t="s">
        <v>2163</v>
      </c>
      <c r="C49" s="584" t="s">
        <v>2272</v>
      </c>
      <c r="D49" s="305" t="s">
        <v>70</v>
      </c>
      <c r="E49" s="262">
        <v>4964</v>
      </c>
      <c r="F49" s="305">
        <v>41520</v>
      </c>
      <c r="G49" s="262">
        <v>4964</v>
      </c>
      <c r="H49" s="585">
        <f t="shared" si="0"/>
        <v>0</v>
      </c>
      <c r="I49" s="55"/>
      <c r="J49" s="55"/>
      <c r="L49" s="37"/>
      <c r="M49" s="37"/>
      <c r="N49" s="37"/>
      <c r="O49" s="37"/>
    </row>
    <row r="50" spans="1:15" x14ac:dyDescent="0.25">
      <c r="A50" s="1617"/>
      <c r="B50" s="584" t="s">
        <v>2164</v>
      </c>
      <c r="C50" s="584" t="s">
        <v>2272</v>
      </c>
      <c r="D50" s="305" t="s">
        <v>419</v>
      </c>
      <c r="E50" s="262">
        <v>2000</v>
      </c>
      <c r="F50" s="305">
        <v>41520</v>
      </c>
      <c r="G50" s="262">
        <v>2000</v>
      </c>
      <c r="H50" s="585">
        <f t="shared" si="0"/>
        <v>0</v>
      </c>
      <c r="I50" s="55"/>
      <c r="J50" s="55"/>
      <c r="L50" s="37"/>
      <c r="M50" s="37"/>
      <c r="N50" s="37"/>
      <c r="O50" s="37"/>
    </row>
    <row r="51" spans="1:15" x14ac:dyDescent="0.25">
      <c r="A51" s="1617"/>
      <c r="B51" s="584" t="s">
        <v>2165</v>
      </c>
      <c r="C51" s="584" t="s">
        <v>2272</v>
      </c>
      <c r="D51" s="1618" t="s">
        <v>2274</v>
      </c>
      <c r="E51" s="1621">
        <v>6449.5</v>
      </c>
      <c r="F51" s="305">
        <v>41520</v>
      </c>
      <c r="G51" s="262">
        <v>6449.5</v>
      </c>
      <c r="H51" s="585">
        <f t="shared" si="0"/>
        <v>0</v>
      </c>
      <c r="I51" s="55"/>
      <c r="J51" s="55"/>
      <c r="L51" s="37"/>
      <c r="M51" s="37"/>
      <c r="N51" s="37"/>
      <c r="O51" s="37"/>
    </row>
    <row r="52" spans="1:15" x14ac:dyDescent="0.25">
      <c r="A52" s="1617">
        <v>41521</v>
      </c>
      <c r="B52" s="584" t="s">
        <v>2166</v>
      </c>
      <c r="C52" s="584" t="s">
        <v>2272</v>
      </c>
      <c r="D52" s="305" t="s">
        <v>2369</v>
      </c>
      <c r="E52" s="262">
        <v>743</v>
      </c>
      <c r="F52" s="305">
        <v>41523</v>
      </c>
      <c r="G52" s="262">
        <v>743</v>
      </c>
      <c r="H52" s="585">
        <f t="shared" si="0"/>
        <v>0</v>
      </c>
      <c r="I52" s="55"/>
      <c r="J52" s="55"/>
      <c r="L52" s="37"/>
      <c r="M52" s="37"/>
      <c r="N52" s="37"/>
      <c r="O52" s="37"/>
    </row>
    <row r="53" spans="1:15" x14ac:dyDescent="0.25">
      <c r="A53" s="1617"/>
      <c r="B53" s="584" t="s">
        <v>2167</v>
      </c>
      <c r="C53" s="584" t="s">
        <v>2272</v>
      </c>
      <c r="D53" s="305" t="s">
        <v>2371</v>
      </c>
      <c r="E53" s="262">
        <v>6180</v>
      </c>
      <c r="F53" s="305">
        <v>41523</v>
      </c>
      <c r="G53" s="262">
        <v>6180</v>
      </c>
      <c r="H53" s="585">
        <f t="shared" si="0"/>
        <v>0</v>
      </c>
      <c r="I53" s="55"/>
      <c r="J53" s="55"/>
      <c r="L53" s="37"/>
      <c r="M53" s="37"/>
      <c r="N53" s="37"/>
      <c r="O53" s="37"/>
    </row>
    <row r="54" spans="1:15" x14ac:dyDescent="0.25">
      <c r="A54" s="1617"/>
      <c r="B54" s="584" t="s">
        <v>2168</v>
      </c>
      <c r="C54" s="584" t="s">
        <v>2272</v>
      </c>
      <c r="D54" s="305" t="s">
        <v>869</v>
      </c>
      <c r="E54" s="262">
        <v>918</v>
      </c>
      <c r="F54" s="305"/>
      <c r="H54" s="585">
        <f t="shared" si="0"/>
        <v>918</v>
      </c>
      <c r="I54" s="55"/>
      <c r="J54" s="55"/>
      <c r="L54" s="37"/>
      <c r="M54" s="37"/>
      <c r="N54" s="37"/>
      <c r="O54" s="37"/>
    </row>
    <row r="55" spans="1:15" x14ac:dyDescent="0.25">
      <c r="A55" s="1617"/>
      <c r="B55" s="584" t="s">
        <v>2169</v>
      </c>
      <c r="C55" s="584" t="s">
        <v>2272</v>
      </c>
      <c r="D55" s="305" t="s">
        <v>787</v>
      </c>
      <c r="E55" s="262">
        <v>2000</v>
      </c>
      <c r="F55" s="305">
        <v>41523</v>
      </c>
      <c r="G55" s="262">
        <v>2000</v>
      </c>
      <c r="H55" s="585">
        <f t="shared" si="0"/>
        <v>0</v>
      </c>
      <c r="I55" s="55"/>
      <c r="J55" s="55"/>
      <c r="L55" s="37"/>
      <c r="M55" s="37"/>
      <c r="N55" s="37"/>
      <c r="O55" s="37"/>
    </row>
    <row r="56" spans="1:15" x14ac:dyDescent="0.25">
      <c r="A56" s="1617"/>
      <c r="B56" s="584" t="s">
        <v>2170</v>
      </c>
      <c r="C56" s="584" t="s">
        <v>2272</v>
      </c>
      <c r="D56" s="305" t="s">
        <v>779</v>
      </c>
      <c r="E56" s="262">
        <v>897</v>
      </c>
      <c r="F56" s="305">
        <v>41521</v>
      </c>
      <c r="G56" s="262">
        <v>897</v>
      </c>
      <c r="H56" s="585">
        <f t="shared" si="0"/>
        <v>0</v>
      </c>
      <c r="I56" s="55"/>
      <c r="J56" s="55"/>
      <c r="L56" s="37"/>
      <c r="M56" s="37"/>
      <c r="N56" s="37"/>
      <c r="O56" s="37"/>
    </row>
    <row r="57" spans="1:15" x14ac:dyDescent="0.25">
      <c r="A57" s="1617"/>
      <c r="B57" s="584" t="s">
        <v>2171</v>
      </c>
      <c r="C57" s="584" t="s">
        <v>2272</v>
      </c>
      <c r="D57" s="305" t="s">
        <v>779</v>
      </c>
      <c r="E57" s="262">
        <v>2848.5</v>
      </c>
      <c r="F57" s="305">
        <v>41521</v>
      </c>
      <c r="G57" s="262">
        <v>2848.5</v>
      </c>
      <c r="H57" s="585">
        <f t="shared" si="0"/>
        <v>0</v>
      </c>
      <c r="I57" s="55"/>
      <c r="J57" s="55"/>
      <c r="L57" s="37"/>
      <c r="M57" s="37"/>
      <c r="N57" s="37"/>
      <c r="O57" s="37"/>
    </row>
    <row r="58" spans="1:15" x14ac:dyDescent="0.25">
      <c r="A58" s="1617"/>
      <c r="B58" s="584" t="s">
        <v>2172</v>
      </c>
      <c r="C58" s="584" t="s">
        <v>2272</v>
      </c>
      <c r="D58" s="305" t="s">
        <v>2366</v>
      </c>
      <c r="E58" s="262">
        <v>840</v>
      </c>
      <c r="F58" s="305">
        <v>41521</v>
      </c>
      <c r="G58" s="262">
        <v>840</v>
      </c>
      <c r="H58" s="585">
        <f t="shared" si="0"/>
        <v>0</v>
      </c>
      <c r="I58" s="55"/>
      <c r="J58" s="55"/>
      <c r="L58" s="37"/>
      <c r="M58" s="37"/>
      <c r="N58" s="37"/>
      <c r="O58" s="37"/>
    </row>
    <row r="59" spans="1:15" x14ac:dyDescent="0.25">
      <c r="A59" s="1617"/>
      <c r="B59" s="1622"/>
      <c r="C59" s="1622"/>
      <c r="D59" s="305" t="s">
        <v>614</v>
      </c>
      <c r="F59" s="305"/>
      <c r="H59" s="585">
        <f t="shared" si="0"/>
        <v>0</v>
      </c>
      <c r="I59" s="55"/>
      <c r="J59" s="55"/>
      <c r="L59" s="37"/>
      <c r="M59" s="37"/>
      <c r="N59" s="37"/>
      <c r="O59" s="37"/>
    </row>
    <row r="60" spans="1:15" x14ac:dyDescent="0.25">
      <c r="B60" s="588"/>
      <c r="C60" s="588"/>
      <c r="D60" s="305" t="s">
        <v>513</v>
      </c>
      <c r="F60" s="305"/>
      <c r="H60" s="262">
        <f t="shared" si="0"/>
        <v>0</v>
      </c>
      <c r="I60" s="55"/>
      <c r="J60" s="55"/>
      <c r="L60" s="37"/>
      <c r="M60" s="37"/>
      <c r="N60" s="37"/>
      <c r="O60" s="37"/>
    </row>
    <row r="61" spans="1:15" x14ac:dyDescent="0.25">
      <c r="D61" s="305" t="s">
        <v>506</v>
      </c>
      <c r="F61" s="305"/>
      <c r="H61" s="262">
        <f t="shared" si="0"/>
        <v>0</v>
      </c>
      <c r="I61" s="55"/>
      <c r="J61" s="55"/>
      <c r="L61" s="37"/>
      <c r="M61" s="37"/>
      <c r="N61" s="37"/>
      <c r="O61" s="37"/>
    </row>
    <row r="62" spans="1:15" ht="18.75" x14ac:dyDescent="0.3">
      <c r="B62" s="2067" t="str">
        <f>B1</f>
        <v>REMISIONES DE    SEPTIEMBRE    2 0  1 3</v>
      </c>
      <c r="C62" s="2067"/>
      <c r="D62" s="2067"/>
      <c r="E62" s="2067"/>
      <c r="F62" s="2067"/>
      <c r="G62" s="2067"/>
      <c r="H62" s="455"/>
      <c r="I62" s="55"/>
      <c r="J62" s="55"/>
      <c r="L62" s="37"/>
      <c r="M62" s="37"/>
      <c r="N62" s="37"/>
      <c r="O62" s="37"/>
    </row>
    <row r="63" spans="1:15" ht="35.25" thickBot="1" x14ac:dyDescent="0.35">
      <c r="A63" s="589" t="s">
        <v>0</v>
      </c>
      <c r="B63" s="43" t="s">
        <v>1</v>
      </c>
      <c r="C63" s="43"/>
      <c r="D63" s="54" t="s">
        <v>2267</v>
      </c>
      <c r="E63" s="44" t="s">
        <v>2</v>
      </c>
      <c r="F63" s="6" t="s">
        <v>6</v>
      </c>
      <c r="G63" s="51" t="s">
        <v>7</v>
      </c>
      <c r="H63" s="590" t="s">
        <v>8</v>
      </c>
      <c r="I63" s="55"/>
      <c r="J63" s="55"/>
      <c r="L63" s="37"/>
      <c r="M63" s="37"/>
      <c r="N63" s="37"/>
      <c r="O63" s="37"/>
    </row>
    <row r="64" spans="1:15" ht="16.5" thickTop="1" x14ac:dyDescent="0.25">
      <c r="A64" s="1616">
        <v>41521</v>
      </c>
      <c r="B64" s="1540" t="s">
        <v>2173</v>
      </c>
      <c r="C64" s="1540" t="s">
        <v>2272</v>
      </c>
      <c r="D64" s="1618" t="s">
        <v>733</v>
      </c>
      <c r="E64" s="1619">
        <v>4075.5</v>
      </c>
      <c r="F64" s="305"/>
      <c r="H64" s="1623">
        <f t="shared" ref="H64:H121" si="1">E64-G64</f>
        <v>4075.5</v>
      </c>
      <c r="I64" s="55"/>
      <c r="J64" s="55"/>
      <c r="L64" s="37"/>
      <c r="M64" s="37"/>
      <c r="N64" s="37"/>
      <c r="O64" s="37"/>
    </row>
    <row r="65" spans="1:15" x14ac:dyDescent="0.25">
      <c r="A65" s="1617"/>
      <c r="B65" s="1539" t="s">
        <v>2174</v>
      </c>
      <c r="C65" s="1539" t="s">
        <v>2272</v>
      </c>
      <c r="D65" s="305" t="s">
        <v>434</v>
      </c>
      <c r="E65" s="262">
        <v>11552</v>
      </c>
      <c r="F65" s="305">
        <v>41541</v>
      </c>
      <c r="G65" s="262">
        <v>11552</v>
      </c>
      <c r="H65" s="1624">
        <f t="shared" si="1"/>
        <v>0</v>
      </c>
      <c r="I65" s="55"/>
      <c r="J65" s="55"/>
      <c r="L65" s="37"/>
      <c r="M65" s="37"/>
      <c r="N65" s="37"/>
      <c r="O65" s="37"/>
    </row>
    <row r="66" spans="1:15" x14ac:dyDescent="0.25">
      <c r="A66" s="1617"/>
      <c r="B66" s="1540" t="s">
        <v>2175</v>
      </c>
      <c r="C66" s="1540" t="s">
        <v>2272</v>
      </c>
      <c r="D66" s="305" t="s">
        <v>4</v>
      </c>
      <c r="E66" s="262">
        <v>80</v>
      </c>
      <c r="F66" s="305"/>
      <c r="H66" s="1624">
        <f t="shared" si="1"/>
        <v>80</v>
      </c>
      <c r="I66" s="55"/>
      <c r="J66" s="55"/>
      <c r="L66" s="37"/>
      <c r="M66" s="37"/>
      <c r="N66" s="37"/>
      <c r="O66" s="37"/>
    </row>
    <row r="67" spans="1:15" x14ac:dyDescent="0.25">
      <c r="A67" s="1617"/>
      <c r="B67" s="1539" t="s">
        <v>2176</v>
      </c>
      <c r="C67" s="1539" t="s">
        <v>2272</v>
      </c>
      <c r="D67" s="305" t="s">
        <v>779</v>
      </c>
      <c r="E67" s="262">
        <v>450</v>
      </c>
      <c r="F67" s="430">
        <v>41521</v>
      </c>
      <c r="G67" s="262">
        <v>450</v>
      </c>
      <c r="H67" s="1624">
        <f t="shared" si="1"/>
        <v>0</v>
      </c>
      <c r="I67" s="55"/>
      <c r="J67" s="55"/>
      <c r="L67" s="37"/>
      <c r="M67" s="37"/>
      <c r="N67" s="37"/>
      <c r="O67" s="37"/>
    </row>
    <row r="68" spans="1:15" x14ac:dyDescent="0.25">
      <c r="A68" s="1617"/>
      <c r="B68" s="1540" t="s">
        <v>2177</v>
      </c>
      <c r="C68" s="1540" t="s">
        <v>2272</v>
      </c>
      <c r="D68" s="586" t="s">
        <v>788</v>
      </c>
      <c r="E68" s="587">
        <v>7854</v>
      </c>
      <c r="F68" s="305">
        <v>41521</v>
      </c>
      <c r="G68" s="262">
        <v>7854</v>
      </c>
      <c r="H68" s="1624">
        <f t="shared" si="1"/>
        <v>0</v>
      </c>
      <c r="I68" s="55"/>
      <c r="J68" s="55"/>
      <c r="L68" s="37"/>
      <c r="M68" s="37"/>
      <c r="N68" s="37"/>
      <c r="O68" s="37"/>
    </row>
    <row r="69" spans="1:15" x14ac:dyDescent="0.25">
      <c r="A69" s="1617"/>
      <c r="B69" s="1539" t="s">
        <v>2178</v>
      </c>
      <c r="C69" s="1539" t="s">
        <v>2272</v>
      </c>
      <c r="D69" s="305" t="s">
        <v>2372</v>
      </c>
      <c r="E69" s="262">
        <v>1373.5</v>
      </c>
      <c r="F69" s="305">
        <v>41521</v>
      </c>
      <c r="G69" s="262">
        <v>1373.5</v>
      </c>
      <c r="H69" s="1624">
        <f t="shared" si="1"/>
        <v>0</v>
      </c>
      <c r="I69" s="55"/>
      <c r="J69" s="55"/>
      <c r="L69" s="37"/>
      <c r="M69" s="37"/>
      <c r="N69" s="37"/>
      <c r="O69" s="37"/>
    </row>
    <row r="70" spans="1:15" x14ac:dyDescent="0.25">
      <c r="A70" s="1617"/>
      <c r="B70" s="1540" t="s">
        <v>2179</v>
      </c>
      <c r="C70" s="1540" t="s">
        <v>2272</v>
      </c>
      <c r="D70" s="305" t="s">
        <v>863</v>
      </c>
      <c r="E70" s="262">
        <v>1380</v>
      </c>
      <c r="F70" s="305">
        <v>41535</v>
      </c>
      <c r="G70" s="262">
        <v>1380</v>
      </c>
      <c r="H70" s="1624">
        <f t="shared" si="1"/>
        <v>0</v>
      </c>
      <c r="I70" s="55"/>
      <c r="J70" s="55"/>
      <c r="L70" s="37"/>
      <c r="M70" s="37"/>
      <c r="N70" s="37"/>
      <c r="O70" s="37"/>
    </row>
    <row r="71" spans="1:15" x14ac:dyDescent="0.25">
      <c r="A71" s="1617"/>
      <c r="B71" s="1539" t="s">
        <v>2180</v>
      </c>
      <c r="C71" s="1539" t="s">
        <v>2272</v>
      </c>
      <c r="D71" s="305" t="s">
        <v>2155</v>
      </c>
      <c r="E71" s="262">
        <v>918</v>
      </c>
      <c r="F71" s="305">
        <v>41521</v>
      </c>
      <c r="G71" s="262">
        <v>918</v>
      </c>
      <c r="H71" s="1624">
        <f t="shared" si="1"/>
        <v>0</v>
      </c>
      <c r="I71" s="55"/>
      <c r="J71" s="55"/>
      <c r="L71" s="37"/>
      <c r="M71" s="37"/>
      <c r="N71" s="37"/>
      <c r="O71" s="37"/>
    </row>
    <row r="72" spans="1:15" x14ac:dyDescent="0.25">
      <c r="A72" s="1617"/>
      <c r="B72" s="1540" t="s">
        <v>2181</v>
      </c>
      <c r="C72" s="1540" t="s">
        <v>2272</v>
      </c>
      <c r="D72" s="586" t="s">
        <v>789</v>
      </c>
      <c r="E72" s="587">
        <v>1532.5</v>
      </c>
      <c r="F72" s="305">
        <v>41521</v>
      </c>
      <c r="G72" s="262">
        <v>1532.5</v>
      </c>
      <c r="H72" s="1624">
        <f t="shared" si="1"/>
        <v>0</v>
      </c>
      <c r="I72" s="55"/>
      <c r="J72" s="55"/>
      <c r="L72" s="37"/>
      <c r="M72" s="37"/>
      <c r="N72" s="37"/>
      <c r="O72" s="37"/>
    </row>
    <row r="73" spans="1:15" x14ac:dyDescent="0.25">
      <c r="A73" s="1617"/>
      <c r="B73" s="1539" t="s">
        <v>2182</v>
      </c>
      <c r="C73" s="1539" t="s">
        <v>2272</v>
      </c>
      <c r="D73" s="586" t="s">
        <v>1864</v>
      </c>
      <c r="E73" s="587">
        <v>1135.5</v>
      </c>
      <c r="F73" s="305">
        <v>41521</v>
      </c>
      <c r="G73" s="262">
        <v>1135.5</v>
      </c>
      <c r="H73" s="585">
        <f t="shared" si="1"/>
        <v>0</v>
      </c>
      <c r="I73" s="55"/>
      <c r="J73" s="55"/>
      <c r="L73" s="37"/>
      <c r="M73" s="37"/>
      <c r="N73" s="37"/>
      <c r="O73" s="37"/>
    </row>
    <row r="74" spans="1:15" x14ac:dyDescent="0.25">
      <c r="A74" s="1617"/>
      <c r="B74" s="1540" t="s">
        <v>2183</v>
      </c>
      <c r="C74" s="1540" t="s">
        <v>2272</v>
      </c>
      <c r="D74" s="305" t="s">
        <v>1916</v>
      </c>
      <c r="E74" s="262">
        <v>463.5</v>
      </c>
      <c r="F74" s="305">
        <v>41521</v>
      </c>
      <c r="G74" s="262">
        <v>463.5</v>
      </c>
      <c r="H74" s="585">
        <f t="shared" si="1"/>
        <v>0</v>
      </c>
      <c r="I74" s="55"/>
      <c r="J74" s="55"/>
      <c r="L74" s="37"/>
      <c r="M74" s="37"/>
      <c r="N74" s="37"/>
      <c r="O74" s="37"/>
    </row>
    <row r="75" spans="1:15" x14ac:dyDescent="0.25">
      <c r="A75" s="1617"/>
      <c r="B75" s="1539" t="s">
        <v>2184</v>
      </c>
      <c r="C75" s="1539" t="s">
        <v>2272</v>
      </c>
      <c r="D75" s="305" t="s">
        <v>784</v>
      </c>
      <c r="E75" s="262">
        <v>503</v>
      </c>
      <c r="F75" s="305">
        <v>41521</v>
      </c>
      <c r="G75" s="262">
        <v>503</v>
      </c>
      <c r="H75" s="585">
        <f t="shared" si="1"/>
        <v>0</v>
      </c>
      <c r="I75" s="55"/>
      <c r="J75" s="55"/>
      <c r="L75" s="37"/>
      <c r="M75" s="37"/>
      <c r="N75" s="37"/>
      <c r="O75" s="37"/>
    </row>
    <row r="76" spans="1:15" x14ac:dyDescent="0.25">
      <c r="A76" s="1617"/>
      <c r="B76" s="1540" t="s">
        <v>796</v>
      </c>
      <c r="C76" s="1540" t="s">
        <v>2272</v>
      </c>
      <c r="D76" s="305" t="s">
        <v>794</v>
      </c>
      <c r="E76" s="262">
        <v>3661</v>
      </c>
      <c r="F76" s="305">
        <v>41521</v>
      </c>
      <c r="G76" s="262">
        <v>3661</v>
      </c>
      <c r="H76" s="585">
        <f t="shared" si="1"/>
        <v>0</v>
      </c>
      <c r="I76" s="55"/>
      <c r="J76" s="55"/>
      <c r="L76" s="37"/>
      <c r="M76" s="37"/>
      <c r="N76" s="37"/>
      <c r="O76" s="37"/>
    </row>
    <row r="77" spans="1:15" x14ac:dyDescent="0.25">
      <c r="A77" s="1617"/>
      <c r="B77" s="1539" t="s">
        <v>2185</v>
      </c>
      <c r="C77" s="1539" t="s">
        <v>2272</v>
      </c>
      <c r="D77" s="305" t="s">
        <v>3</v>
      </c>
      <c r="E77" s="262">
        <v>1604</v>
      </c>
      <c r="F77" s="305">
        <v>41522</v>
      </c>
      <c r="G77" s="262">
        <v>1604</v>
      </c>
      <c r="H77" s="585">
        <f t="shared" si="1"/>
        <v>0</v>
      </c>
      <c r="I77" s="55"/>
      <c r="J77" s="55"/>
      <c r="L77" s="37"/>
      <c r="M77" s="37"/>
      <c r="N77" s="37"/>
      <c r="O77" s="37"/>
    </row>
    <row r="78" spans="1:15" x14ac:dyDescent="0.25">
      <c r="A78" s="1617"/>
      <c r="B78" s="1540" t="s">
        <v>2186</v>
      </c>
      <c r="C78" s="1540" t="s">
        <v>2272</v>
      </c>
      <c r="D78" s="305" t="s">
        <v>2268</v>
      </c>
      <c r="E78" s="262">
        <v>1048</v>
      </c>
      <c r="F78" s="305">
        <v>41521</v>
      </c>
      <c r="G78" s="262">
        <v>1048</v>
      </c>
      <c r="H78" s="585">
        <f t="shared" si="1"/>
        <v>0</v>
      </c>
      <c r="I78" s="55"/>
      <c r="J78" s="55"/>
      <c r="L78" s="37"/>
      <c r="M78" s="37"/>
      <c r="N78" s="37"/>
      <c r="O78" s="37"/>
    </row>
    <row r="79" spans="1:15" x14ac:dyDescent="0.25">
      <c r="A79" s="1617"/>
      <c r="B79" s="1539" t="s">
        <v>2187</v>
      </c>
      <c r="C79" s="1539" t="s">
        <v>2272</v>
      </c>
      <c r="D79" s="305" t="s">
        <v>70</v>
      </c>
      <c r="E79" s="262">
        <v>5368</v>
      </c>
      <c r="F79" s="305">
        <v>41521</v>
      </c>
      <c r="G79" s="262">
        <v>5368</v>
      </c>
      <c r="H79" s="585">
        <f t="shared" si="1"/>
        <v>0</v>
      </c>
      <c r="I79" s="55"/>
      <c r="J79" s="55"/>
      <c r="L79" s="37"/>
      <c r="M79" s="37"/>
      <c r="N79" s="37"/>
      <c r="O79" s="37"/>
    </row>
    <row r="80" spans="1:15" x14ac:dyDescent="0.25">
      <c r="A80" s="1617"/>
      <c r="B80" s="1540" t="s">
        <v>2188</v>
      </c>
      <c r="C80" s="1540" t="s">
        <v>2272</v>
      </c>
      <c r="D80" s="305" t="s">
        <v>2367</v>
      </c>
      <c r="E80" s="262">
        <v>997</v>
      </c>
      <c r="F80" s="305">
        <v>41521</v>
      </c>
      <c r="G80" s="262">
        <v>997</v>
      </c>
      <c r="H80" s="585">
        <f t="shared" si="1"/>
        <v>0</v>
      </c>
      <c r="I80" s="55"/>
      <c r="J80" s="55"/>
      <c r="L80" s="37"/>
      <c r="M80" s="37"/>
      <c r="N80" s="37"/>
      <c r="O80" s="37"/>
    </row>
    <row r="81" spans="1:15" x14ac:dyDescent="0.25">
      <c r="A81" s="1617"/>
      <c r="B81" s="1539" t="s">
        <v>2189</v>
      </c>
      <c r="C81" s="1539" t="s">
        <v>2272</v>
      </c>
      <c r="D81" s="305" t="s">
        <v>11</v>
      </c>
      <c r="E81" s="262">
        <v>16560</v>
      </c>
      <c r="F81" s="346">
        <v>41528</v>
      </c>
      <c r="G81" s="262">
        <v>16560</v>
      </c>
      <c r="H81" s="585">
        <f t="shared" si="1"/>
        <v>0</v>
      </c>
      <c r="I81" s="55"/>
      <c r="J81" s="55"/>
      <c r="L81" s="37"/>
      <c r="M81" s="37"/>
      <c r="N81" s="37"/>
      <c r="O81" s="37"/>
    </row>
    <row r="82" spans="1:15" x14ac:dyDescent="0.25">
      <c r="A82" s="1617"/>
      <c r="B82" s="1540" t="s">
        <v>2190</v>
      </c>
      <c r="C82" s="1540" t="s">
        <v>2272</v>
      </c>
      <c r="D82" s="305" t="s">
        <v>2368</v>
      </c>
      <c r="E82" s="262">
        <v>1352</v>
      </c>
      <c r="F82" s="305">
        <v>41521</v>
      </c>
      <c r="G82" s="262">
        <v>1352</v>
      </c>
      <c r="H82" s="585">
        <f t="shared" si="1"/>
        <v>0</v>
      </c>
      <c r="I82" s="55"/>
      <c r="J82" s="55"/>
      <c r="L82" s="37"/>
      <c r="M82" s="37"/>
      <c r="N82" s="37"/>
      <c r="O82" s="37"/>
    </row>
    <row r="83" spans="1:15" x14ac:dyDescent="0.25">
      <c r="A83" s="1617"/>
      <c r="B83" s="1539" t="s">
        <v>2191</v>
      </c>
      <c r="C83" s="1539" t="s">
        <v>2272</v>
      </c>
      <c r="D83" s="305" t="s">
        <v>869</v>
      </c>
      <c r="E83" s="262">
        <v>316</v>
      </c>
      <c r="F83" s="305"/>
      <c r="H83" s="585">
        <f t="shared" si="1"/>
        <v>316</v>
      </c>
      <c r="I83" s="55"/>
      <c r="J83" s="55"/>
      <c r="L83" s="37"/>
      <c r="M83" s="37"/>
      <c r="N83" s="37"/>
      <c r="O83" s="37"/>
    </row>
    <row r="84" spans="1:15" x14ac:dyDescent="0.25">
      <c r="A84" s="1617"/>
      <c r="B84" s="1540" t="s">
        <v>2192</v>
      </c>
      <c r="C84" s="1540" t="s">
        <v>2272</v>
      </c>
      <c r="D84" s="586" t="s">
        <v>2276</v>
      </c>
      <c r="E84" s="587">
        <v>1230</v>
      </c>
      <c r="F84" s="430">
        <v>41521</v>
      </c>
      <c r="G84" s="262">
        <v>1230</v>
      </c>
      <c r="H84" s="585">
        <f t="shared" si="1"/>
        <v>0</v>
      </c>
      <c r="I84" s="55"/>
      <c r="J84" s="55"/>
      <c r="L84" s="37"/>
      <c r="M84" s="37"/>
      <c r="N84" s="37"/>
      <c r="O84" s="37"/>
    </row>
    <row r="85" spans="1:15" x14ac:dyDescent="0.25">
      <c r="A85" s="1617"/>
      <c r="B85" s="1539" t="s">
        <v>2193</v>
      </c>
      <c r="C85" s="1539" t="s">
        <v>2272</v>
      </c>
      <c r="D85" s="305" t="s">
        <v>787</v>
      </c>
      <c r="E85" s="262">
        <v>1600</v>
      </c>
      <c r="F85" s="305">
        <v>41521</v>
      </c>
      <c r="G85" s="262">
        <v>1600</v>
      </c>
      <c r="H85" s="585">
        <f t="shared" si="1"/>
        <v>0</v>
      </c>
      <c r="I85" s="55"/>
      <c r="J85" s="55"/>
      <c r="L85" s="37"/>
      <c r="M85" s="37"/>
      <c r="N85" s="37"/>
      <c r="O85" s="37"/>
    </row>
    <row r="86" spans="1:15" x14ac:dyDescent="0.25">
      <c r="A86" s="1617"/>
      <c r="B86" s="1540" t="s">
        <v>2194</v>
      </c>
      <c r="C86" s="1540" t="s">
        <v>2272</v>
      </c>
      <c r="D86" s="586" t="s">
        <v>2369</v>
      </c>
      <c r="E86" s="587">
        <v>468</v>
      </c>
      <c r="F86" s="305">
        <v>41521</v>
      </c>
      <c r="G86" s="262">
        <v>468</v>
      </c>
      <c r="H86" s="585">
        <f t="shared" si="1"/>
        <v>0</v>
      </c>
      <c r="I86" s="55"/>
      <c r="J86" s="55"/>
      <c r="L86" s="37"/>
      <c r="M86" s="37"/>
      <c r="N86" s="37"/>
      <c r="O86" s="37"/>
    </row>
    <row r="87" spans="1:15" x14ac:dyDescent="0.25">
      <c r="A87" s="1617">
        <v>41522</v>
      </c>
      <c r="B87" s="1539" t="s">
        <v>2195</v>
      </c>
      <c r="C87" s="1539" t="s">
        <v>2272</v>
      </c>
      <c r="D87" s="305" t="s">
        <v>779</v>
      </c>
      <c r="E87" s="262">
        <v>2040</v>
      </c>
      <c r="F87" s="305">
        <v>41522</v>
      </c>
      <c r="G87" s="262">
        <v>2040</v>
      </c>
      <c r="H87" s="585">
        <f t="shared" si="1"/>
        <v>0</v>
      </c>
      <c r="I87" s="55"/>
      <c r="J87" s="55"/>
      <c r="L87" s="37"/>
      <c r="M87" s="37"/>
      <c r="N87" s="37"/>
      <c r="O87" s="37"/>
    </row>
    <row r="88" spans="1:15" x14ac:dyDescent="0.25">
      <c r="A88" s="1617"/>
      <c r="B88" s="1540" t="s">
        <v>2196</v>
      </c>
      <c r="C88" s="1540" t="s">
        <v>2272</v>
      </c>
      <c r="D88" s="305" t="s">
        <v>2366</v>
      </c>
      <c r="E88" s="262">
        <v>900</v>
      </c>
      <c r="F88" s="305">
        <v>41522</v>
      </c>
      <c r="G88" s="262">
        <v>900</v>
      </c>
      <c r="H88" s="585">
        <f t="shared" si="1"/>
        <v>0</v>
      </c>
      <c r="I88" s="55"/>
      <c r="J88" s="55"/>
      <c r="L88" s="37"/>
      <c r="M88" s="37"/>
      <c r="N88" s="37"/>
      <c r="O88" s="37"/>
    </row>
    <row r="89" spans="1:15" x14ac:dyDescent="0.25">
      <c r="A89" s="1617"/>
      <c r="B89" s="1539" t="s">
        <v>2197</v>
      </c>
      <c r="C89" s="1539" t="s">
        <v>2272</v>
      </c>
      <c r="D89" s="305" t="s">
        <v>789</v>
      </c>
      <c r="E89" s="262">
        <v>1198</v>
      </c>
      <c r="F89" s="305">
        <v>41522</v>
      </c>
      <c r="G89" s="262">
        <v>1198</v>
      </c>
      <c r="H89" s="585">
        <f t="shared" si="1"/>
        <v>0</v>
      </c>
      <c r="I89" s="55"/>
      <c r="J89" s="55"/>
      <c r="L89" s="37"/>
      <c r="M89" s="37"/>
      <c r="N89" s="37"/>
      <c r="O89" s="37"/>
    </row>
    <row r="90" spans="1:15" x14ac:dyDescent="0.25">
      <c r="A90" s="1617"/>
      <c r="B90" s="1540" t="s">
        <v>2198</v>
      </c>
      <c r="C90" s="1540" t="s">
        <v>2272</v>
      </c>
      <c r="D90" s="305" t="s">
        <v>1916</v>
      </c>
      <c r="E90" s="262">
        <v>675</v>
      </c>
      <c r="F90" s="305"/>
      <c r="H90" s="585">
        <f t="shared" si="1"/>
        <v>675</v>
      </c>
      <c r="I90" s="55"/>
      <c r="J90" s="55"/>
      <c r="L90" s="37"/>
      <c r="M90" s="37"/>
      <c r="N90" s="37"/>
      <c r="O90" s="37"/>
    </row>
    <row r="91" spans="1:15" x14ac:dyDescent="0.25">
      <c r="A91" s="1617"/>
      <c r="B91" s="1539" t="s">
        <v>2199</v>
      </c>
      <c r="C91" s="1539" t="s">
        <v>2272</v>
      </c>
      <c r="D91" s="1211" t="s">
        <v>1454</v>
      </c>
      <c r="E91" s="592">
        <v>0</v>
      </c>
      <c r="F91" s="305"/>
      <c r="H91" s="585">
        <f t="shared" si="1"/>
        <v>0</v>
      </c>
      <c r="I91" s="55"/>
      <c r="J91" s="55"/>
      <c r="L91" s="37"/>
      <c r="M91" s="37"/>
      <c r="N91" s="37"/>
      <c r="O91" s="37"/>
    </row>
    <row r="92" spans="1:15" x14ac:dyDescent="0.25">
      <c r="A92" s="1617"/>
      <c r="B92" s="1540" t="s">
        <v>2200</v>
      </c>
      <c r="C92" s="1540" t="s">
        <v>2272</v>
      </c>
      <c r="D92" s="305" t="s">
        <v>1429</v>
      </c>
      <c r="E92" s="262">
        <v>3414</v>
      </c>
      <c r="F92" s="430">
        <v>41522</v>
      </c>
      <c r="G92" s="262">
        <v>3414</v>
      </c>
      <c r="H92" s="585">
        <f t="shared" si="1"/>
        <v>0</v>
      </c>
      <c r="I92" s="55"/>
      <c r="J92" s="55"/>
      <c r="L92" s="37"/>
      <c r="M92" s="37"/>
      <c r="N92" s="37"/>
      <c r="O92" s="37"/>
    </row>
    <row r="93" spans="1:15" x14ac:dyDescent="0.25">
      <c r="A93" s="1617"/>
      <c r="B93" s="1539" t="s">
        <v>2201</v>
      </c>
      <c r="C93" s="1539" t="s">
        <v>2272</v>
      </c>
      <c r="D93" s="586" t="s">
        <v>419</v>
      </c>
      <c r="E93" s="587">
        <v>4606</v>
      </c>
      <c r="F93" s="305">
        <v>41522</v>
      </c>
      <c r="G93" s="262">
        <v>4606</v>
      </c>
      <c r="H93" s="585">
        <f t="shared" si="1"/>
        <v>0</v>
      </c>
      <c r="I93" s="55"/>
      <c r="J93" s="55"/>
      <c r="L93" s="37"/>
      <c r="M93" s="37"/>
      <c r="N93" s="37"/>
      <c r="O93" s="37"/>
    </row>
    <row r="94" spans="1:15" x14ac:dyDescent="0.25">
      <c r="A94" s="1617"/>
      <c r="B94" s="1540" t="s">
        <v>2202</v>
      </c>
      <c r="C94" s="1540" t="s">
        <v>2272</v>
      </c>
      <c r="D94" s="1618" t="s">
        <v>70</v>
      </c>
      <c r="E94" s="1619">
        <v>6020</v>
      </c>
      <c r="F94" s="305">
        <v>41522</v>
      </c>
      <c r="G94" s="262">
        <v>6020</v>
      </c>
      <c r="H94" s="585">
        <f t="shared" si="1"/>
        <v>0</v>
      </c>
      <c r="I94" s="55"/>
      <c r="J94" s="55"/>
      <c r="L94" s="37"/>
      <c r="M94" s="37"/>
      <c r="N94" s="37"/>
      <c r="O94" s="37"/>
    </row>
    <row r="95" spans="1:15" x14ac:dyDescent="0.25">
      <c r="A95" s="1617"/>
      <c r="B95" s="1539" t="s">
        <v>2203</v>
      </c>
      <c r="C95" s="1539" t="s">
        <v>2272</v>
      </c>
      <c r="D95" s="1620" t="s">
        <v>1454</v>
      </c>
      <c r="E95" s="110">
        <v>0</v>
      </c>
      <c r="F95" s="305"/>
      <c r="H95" s="585">
        <f t="shared" si="1"/>
        <v>0</v>
      </c>
      <c r="I95" s="55"/>
      <c r="J95" s="55"/>
      <c r="L95" s="37"/>
      <c r="M95" s="37"/>
      <c r="N95" s="37"/>
      <c r="O95" s="37"/>
    </row>
    <row r="96" spans="1:15" x14ac:dyDescent="0.25">
      <c r="A96" s="1617"/>
      <c r="B96" s="1540" t="s">
        <v>2204</v>
      </c>
      <c r="C96" s="1540" t="s">
        <v>2272</v>
      </c>
      <c r="D96" s="586" t="s">
        <v>2268</v>
      </c>
      <c r="E96" s="587">
        <v>839</v>
      </c>
      <c r="F96" s="305">
        <v>41522</v>
      </c>
      <c r="G96" s="262">
        <v>839</v>
      </c>
      <c r="H96" s="585">
        <f t="shared" si="1"/>
        <v>0</v>
      </c>
      <c r="I96" s="55"/>
      <c r="J96" s="55"/>
      <c r="L96" s="37"/>
      <c r="M96" s="37"/>
      <c r="N96" s="37"/>
      <c r="O96" s="37"/>
    </row>
    <row r="97" spans="1:20" x14ac:dyDescent="0.25">
      <c r="A97" s="1617"/>
      <c r="B97" s="1539" t="s">
        <v>2205</v>
      </c>
      <c r="C97" s="1539" t="s">
        <v>2272</v>
      </c>
      <c r="D97" s="1618" t="s">
        <v>419</v>
      </c>
      <c r="E97" s="1619">
        <v>2070.5</v>
      </c>
      <c r="F97" s="346">
        <v>41523</v>
      </c>
      <c r="G97" s="262">
        <v>2070.5</v>
      </c>
      <c r="H97" s="585">
        <f t="shared" si="1"/>
        <v>0</v>
      </c>
      <c r="I97" s="55"/>
      <c r="J97" s="55"/>
      <c r="K97" s="1208"/>
      <c r="L97" s="1208"/>
      <c r="M97" s="1208"/>
      <c r="N97" s="1208"/>
      <c r="O97" s="1208"/>
      <c r="P97" s="1208"/>
      <c r="Q97" s="1208"/>
      <c r="R97" s="1208"/>
      <c r="S97" s="1208"/>
      <c r="T97" s="1208"/>
    </row>
    <row r="98" spans="1:20" x14ac:dyDescent="0.25">
      <c r="A98" s="1617"/>
      <c r="B98" s="1540" t="s">
        <v>1575</v>
      </c>
      <c r="C98" s="1540" t="s">
        <v>2272</v>
      </c>
      <c r="D98" s="305" t="s">
        <v>863</v>
      </c>
      <c r="E98" s="262">
        <v>1380</v>
      </c>
      <c r="F98" s="305">
        <v>41535</v>
      </c>
      <c r="G98" s="262">
        <v>1380</v>
      </c>
      <c r="H98" s="585">
        <f t="shared" si="1"/>
        <v>0</v>
      </c>
      <c r="I98" s="55"/>
      <c r="J98" s="55"/>
      <c r="K98" s="290"/>
      <c r="L98" s="290"/>
      <c r="M98" s="290"/>
      <c r="N98" s="290"/>
      <c r="O98" s="290"/>
      <c r="P98" s="290"/>
      <c r="Q98" s="290"/>
      <c r="R98" s="290"/>
      <c r="S98" s="290"/>
      <c r="T98" s="290"/>
    </row>
    <row r="99" spans="1:20" x14ac:dyDescent="0.25">
      <c r="A99" s="1617"/>
      <c r="B99" s="1539" t="s">
        <v>1576</v>
      </c>
      <c r="C99" s="1539" t="s">
        <v>2272</v>
      </c>
      <c r="D99" s="305" t="s">
        <v>434</v>
      </c>
      <c r="E99" s="262">
        <v>1114</v>
      </c>
      <c r="F99" s="305">
        <v>41541</v>
      </c>
      <c r="G99" s="262">
        <v>1114</v>
      </c>
      <c r="H99" s="585">
        <f t="shared" si="1"/>
        <v>0</v>
      </c>
      <c r="I99" s="55"/>
      <c r="J99" s="55"/>
    </row>
    <row r="100" spans="1:20" x14ac:dyDescent="0.25">
      <c r="A100" s="1617"/>
      <c r="B100" s="1540" t="s">
        <v>1577</v>
      </c>
      <c r="C100" s="1540" t="s">
        <v>2272</v>
      </c>
      <c r="D100" s="586" t="s">
        <v>2373</v>
      </c>
      <c r="E100" s="587">
        <v>666</v>
      </c>
      <c r="F100" s="305"/>
      <c r="H100" s="585">
        <f t="shared" si="1"/>
        <v>666</v>
      </c>
      <c r="I100" s="55"/>
      <c r="J100" s="55"/>
    </row>
    <row r="101" spans="1:20" x14ac:dyDescent="0.25">
      <c r="A101" s="1617"/>
      <c r="B101" s="1539" t="s">
        <v>1578</v>
      </c>
      <c r="C101" s="1539" t="s">
        <v>2272</v>
      </c>
      <c r="D101" s="305" t="s">
        <v>2373</v>
      </c>
      <c r="E101" s="262">
        <v>176</v>
      </c>
      <c r="F101" s="305">
        <v>41522</v>
      </c>
      <c r="G101" s="262">
        <v>176</v>
      </c>
      <c r="H101" s="585">
        <f t="shared" si="1"/>
        <v>0</v>
      </c>
      <c r="I101" s="55"/>
      <c r="J101" s="55"/>
    </row>
    <row r="102" spans="1:20" x14ac:dyDescent="0.25">
      <c r="A102" s="1617"/>
      <c r="B102" s="1540" t="s">
        <v>1579</v>
      </c>
      <c r="C102" s="1540" t="s">
        <v>2272</v>
      </c>
      <c r="D102" s="586" t="s">
        <v>2373</v>
      </c>
      <c r="E102" s="587">
        <v>184.5</v>
      </c>
      <c r="F102" s="305"/>
      <c r="H102" s="585">
        <f t="shared" si="1"/>
        <v>184.5</v>
      </c>
      <c r="I102" s="55"/>
      <c r="J102" s="55"/>
      <c r="K102" s="245"/>
      <c r="L102" s="391"/>
      <c r="M102" s="391"/>
    </row>
    <row r="103" spans="1:20" x14ac:dyDescent="0.25">
      <c r="A103" s="1617"/>
      <c r="B103" s="1539" t="s">
        <v>1580</v>
      </c>
      <c r="C103" s="1539" t="s">
        <v>2272</v>
      </c>
      <c r="D103" s="1625" t="s">
        <v>722</v>
      </c>
      <c r="E103" s="1621">
        <v>64</v>
      </c>
      <c r="F103" s="305">
        <v>41522</v>
      </c>
      <c r="G103" s="262">
        <v>64</v>
      </c>
      <c r="H103" s="585">
        <f t="shared" si="1"/>
        <v>0</v>
      </c>
      <c r="I103" s="55"/>
      <c r="J103" s="55"/>
      <c r="K103" s="245"/>
      <c r="L103" s="391"/>
      <c r="M103" s="391"/>
    </row>
    <row r="104" spans="1:20" x14ac:dyDescent="0.25">
      <c r="A104" s="1617"/>
      <c r="B104" s="1540" t="s">
        <v>800</v>
      </c>
      <c r="C104" s="1540" t="s">
        <v>2272</v>
      </c>
      <c r="D104" s="305" t="s">
        <v>869</v>
      </c>
      <c r="E104" s="262">
        <v>1743.36</v>
      </c>
      <c r="F104" s="305"/>
      <c r="H104" s="585">
        <f t="shared" si="1"/>
        <v>1743.36</v>
      </c>
      <c r="I104" s="55"/>
      <c r="J104" s="55"/>
    </row>
    <row r="105" spans="1:20" x14ac:dyDescent="0.25">
      <c r="A105" s="1617">
        <v>41523</v>
      </c>
      <c r="B105" s="1539" t="s">
        <v>1581</v>
      </c>
      <c r="C105" s="1539" t="s">
        <v>2272</v>
      </c>
      <c r="D105" s="305" t="s">
        <v>787</v>
      </c>
      <c r="E105" s="262">
        <v>2000</v>
      </c>
      <c r="F105" s="305">
        <v>41525</v>
      </c>
      <c r="G105" s="262">
        <v>2000</v>
      </c>
      <c r="H105" s="585">
        <f t="shared" si="1"/>
        <v>0</v>
      </c>
      <c r="I105" s="55"/>
      <c r="J105" s="55"/>
    </row>
    <row r="106" spans="1:20" x14ac:dyDescent="0.25">
      <c r="A106" s="1617"/>
      <c r="B106" s="1540" t="s">
        <v>1582</v>
      </c>
      <c r="C106" s="1540" t="s">
        <v>2272</v>
      </c>
      <c r="D106" s="305" t="s">
        <v>2276</v>
      </c>
      <c r="E106" s="262">
        <v>1230</v>
      </c>
      <c r="F106" s="305">
        <v>41525</v>
      </c>
      <c r="G106" s="262">
        <v>1230</v>
      </c>
      <c r="H106" s="585">
        <f t="shared" si="1"/>
        <v>0</v>
      </c>
      <c r="I106" s="55"/>
      <c r="J106" s="55"/>
    </row>
    <row r="107" spans="1:20" x14ac:dyDescent="0.25">
      <c r="A107" s="1617"/>
      <c r="B107" s="1539" t="s">
        <v>1583</v>
      </c>
      <c r="C107" s="1539" t="s">
        <v>2272</v>
      </c>
      <c r="D107" s="305" t="s">
        <v>2369</v>
      </c>
      <c r="E107" s="262">
        <v>507</v>
      </c>
      <c r="F107" s="305">
        <v>41523</v>
      </c>
      <c r="G107" s="262">
        <v>507</v>
      </c>
      <c r="H107" s="585">
        <f t="shared" si="1"/>
        <v>0</v>
      </c>
      <c r="I107" s="55"/>
      <c r="J107" s="55"/>
    </row>
    <row r="108" spans="1:20" x14ac:dyDescent="0.25">
      <c r="A108" s="1617"/>
      <c r="B108" s="1540" t="s">
        <v>1584</v>
      </c>
      <c r="C108" s="1540" t="s">
        <v>2272</v>
      </c>
      <c r="D108" s="305" t="s">
        <v>1934</v>
      </c>
      <c r="E108" s="262">
        <v>2123</v>
      </c>
      <c r="F108" s="430">
        <v>41523</v>
      </c>
      <c r="G108" s="262">
        <v>2123</v>
      </c>
      <c r="H108" s="585">
        <f t="shared" si="1"/>
        <v>0</v>
      </c>
      <c r="I108" s="55"/>
      <c r="J108" s="55"/>
    </row>
    <row r="109" spans="1:20" x14ac:dyDescent="0.25">
      <c r="A109" s="1617"/>
      <c r="B109" s="1539" t="s">
        <v>1585</v>
      </c>
      <c r="C109" s="1539" t="s">
        <v>2272</v>
      </c>
      <c r="D109" s="305" t="s">
        <v>788</v>
      </c>
      <c r="E109" s="262">
        <v>28995.5</v>
      </c>
      <c r="F109" s="305"/>
      <c r="H109" s="585">
        <f t="shared" si="1"/>
        <v>28995.5</v>
      </c>
      <c r="I109" s="55"/>
      <c r="J109" s="55"/>
    </row>
    <row r="110" spans="1:20" x14ac:dyDescent="0.25">
      <c r="A110" s="1617"/>
      <c r="B110" s="1540" t="s">
        <v>1586</v>
      </c>
      <c r="C110" s="1540" t="s">
        <v>2272</v>
      </c>
      <c r="D110" s="305" t="s">
        <v>733</v>
      </c>
      <c r="E110" s="262">
        <v>6619.5</v>
      </c>
      <c r="F110" s="1651">
        <v>41534</v>
      </c>
      <c r="G110" s="262">
        <v>6619.5</v>
      </c>
      <c r="H110" s="585">
        <f t="shared" si="1"/>
        <v>0</v>
      </c>
      <c r="I110" s="55"/>
      <c r="J110" s="55"/>
      <c r="K110" s="245"/>
      <c r="L110" s="391"/>
      <c r="M110" s="391"/>
      <c r="N110" s="391"/>
      <c r="O110" s="391"/>
    </row>
    <row r="111" spans="1:20" x14ac:dyDescent="0.25">
      <c r="A111" s="1617"/>
      <c r="B111" s="1539" t="s">
        <v>1587</v>
      </c>
      <c r="C111" s="1539" t="s">
        <v>2272</v>
      </c>
      <c r="D111" s="305" t="s">
        <v>779</v>
      </c>
      <c r="E111" s="262">
        <v>9027</v>
      </c>
      <c r="F111" s="305">
        <v>41523</v>
      </c>
      <c r="G111" s="262">
        <v>9027</v>
      </c>
      <c r="H111" s="585">
        <f t="shared" si="1"/>
        <v>0</v>
      </c>
      <c r="I111" s="55"/>
      <c r="J111" s="55"/>
    </row>
    <row r="112" spans="1:20" x14ac:dyDescent="0.25">
      <c r="A112" s="1617"/>
      <c r="B112" s="1540" t="s">
        <v>1588</v>
      </c>
      <c r="C112" s="1540" t="s">
        <v>2272</v>
      </c>
      <c r="D112" s="305" t="s">
        <v>2366</v>
      </c>
      <c r="E112" s="262">
        <v>1214</v>
      </c>
      <c r="F112" s="305">
        <v>41523</v>
      </c>
      <c r="G112" s="262">
        <v>1214</v>
      </c>
      <c r="H112" s="585">
        <f t="shared" si="1"/>
        <v>0</v>
      </c>
      <c r="I112" s="55"/>
      <c r="J112" s="55"/>
    </row>
    <row r="113" spans="1:15" x14ac:dyDescent="0.25">
      <c r="A113" s="1617"/>
      <c r="B113" s="1539" t="s">
        <v>1589</v>
      </c>
      <c r="C113" s="1539" t="s">
        <v>2272</v>
      </c>
      <c r="D113" s="305" t="s">
        <v>3</v>
      </c>
      <c r="E113" s="262">
        <v>3809</v>
      </c>
      <c r="F113" s="305">
        <v>41525</v>
      </c>
      <c r="G113" s="262">
        <v>3809</v>
      </c>
      <c r="H113" s="585">
        <f t="shared" si="1"/>
        <v>0</v>
      </c>
      <c r="I113" s="55"/>
      <c r="J113" s="55"/>
      <c r="L113" s="37"/>
      <c r="M113" s="37"/>
      <c r="N113" s="37"/>
      <c r="O113" s="37"/>
    </row>
    <row r="114" spans="1:15" x14ac:dyDescent="0.25">
      <c r="A114" s="1617"/>
      <c r="B114" s="1540" t="s">
        <v>1590</v>
      </c>
      <c r="C114" s="1540" t="s">
        <v>2272</v>
      </c>
      <c r="D114" s="305" t="s">
        <v>4</v>
      </c>
      <c r="E114" s="262">
        <v>90</v>
      </c>
      <c r="F114" s="305">
        <v>41524</v>
      </c>
      <c r="G114" s="262">
        <v>90</v>
      </c>
      <c r="H114" s="585">
        <f t="shared" si="1"/>
        <v>0</v>
      </c>
      <c r="I114" s="55"/>
      <c r="J114" s="55"/>
      <c r="L114" s="37"/>
      <c r="M114" s="37"/>
      <c r="N114" s="37"/>
      <c r="O114" s="37"/>
    </row>
    <row r="115" spans="1:15" x14ac:dyDescent="0.25">
      <c r="A115" s="1617"/>
      <c r="B115" s="1539" t="s">
        <v>802</v>
      </c>
      <c r="C115" s="1539" t="s">
        <v>2272</v>
      </c>
      <c r="D115" s="1618" t="s">
        <v>726</v>
      </c>
      <c r="E115" s="1619">
        <v>396</v>
      </c>
      <c r="F115" s="305">
        <v>41523</v>
      </c>
      <c r="G115" s="262">
        <v>396</v>
      </c>
      <c r="H115" s="585">
        <f t="shared" si="1"/>
        <v>0</v>
      </c>
      <c r="I115" s="55"/>
      <c r="J115" s="55"/>
      <c r="L115" s="37"/>
      <c r="M115" s="37"/>
      <c r="N115" s="37"/>
      <c r="O115" s="37"/>
    </row>
    <row r="116" spans="1:15" x14ac:dyDescent="0.25">
      <c r="A116" s="1617"/>
      <c r="B116" s="1540" t="s">
        <v>1591</v>
      </c>
      <c r="C116" s="1540" t="s">
        <v>2272</v>
      </c>
      <c r="D116" s="1618" t="s">
        <v>2155</v>
      </c>
      <c r="E116" s="1619">
        <v>1132</v>
      </c>
      <c r="F116" s="305">
        <v>41523</v>
      </c>
      <c r="G116" s="262">
        <v>1132</v>
      </c>
      <c r="H116" s="585">
        <f t="shared" si="1"/>
        <v>0</v>
      </c>
      <c r="I116" s="55"/>
      <c r="J116" s="55"/>
      <c r="L116" s="37"/>
      <c r="M116" s="37"/>
      <c r="N116" s="37"/>
      <c r="O116" s="37"/>
    </row>
    <row r="117" spans="1:15" x14ac:dyDescent="0.25">
      <c r="A117" s="1617"/>
      <c r="B117" s="1539" t="s">
        <v>1592</v>
      </c>
      <c r="C117" s="1539" t="s">
        <v>2272</v>
      </c>
      <c r="D117" s="305" t="s">
        <v>1949</v>
      </c>
      <c r="E117" s="262">
        <v>1574</v>
      </c>
      <c r="F117" s="305">
        <v>41523</v>
      </c>
      <c r="G117" s="262">
        <v>1574</v>
      </c>
      <c r="H117" s="585">
        <f t="shared" si="1"/>
        <v>0</v>
      </c>
      <c r="I117" s="55"/>
      <c r="J117" s="55"/>
      <c r="L117" s="37"/>
      <c r="M117" s="37"/>
      <c r="N117" s="37"/>
      <c r="O117" s="37"/>
    </row>
    <row r="118" spans="1:15" x14ac:dyDescent="0.25">
      <c r="A118" s="1617"/>
      <c r="B118" s="1540" t="s">
        <v>1593</v>
      </c>
      <c r="C118" s="1540" t="s">
        <v>2272</v>
      </c>
      <c r="D118" s="305" t="s">
        <v>2368</v>
      </c>
      <c r="E118" s="262">
        <v>1623</v>
      </c>
      <c r="F118" s="305">
        <v>41523</v>
      </c>
      <c r="G118" s="262">
        <v>1623</v>
      </c>
      <c r="H118" s="585">
        <f t="shared" si="1"/>
        <v>0</v>
      </c>
      <c r="I118" s="55"/>
      <c r="J118" s="55"/>
      <c r="L118" s="37"/>
      <c r="M118" s="37"/>
      <c r="N118" s="37"/>
      <c r="O118" s="37"/>
    </row>
    <row r="119" spans="1:15" x14ac:dyDescent="0.25">
      <c r="A119" s="1617"/>
      <c r="B119" s="1539" t="s">
        <v>1594</v>
      </c>
      <c r="C119" s="1539" t="s">
        <v>2272</v>
      </c>
      <c r="D119" s="305" t="s">
        <v>2277</v>
      </c>
      <c r="E119" s="262">
        <v>1556.5</v>
      </c>
      <c r="F119" s="305">
        <v>41523</v>
      </c>
      <c r="G119" s="262">
        <v>1556.5</v>
      </c>
      <c r="H119" s="585">
        <f t="shared" si="1"/>
        <v>0</v>
      </c>
      <c r="I119" s="55"/>
      <c r="J119" s="55"/>
      <c r="L119" s="37"/>
      <c r="M119" s="37"/>
      <c r="N119" s="37"/>
      <c r="O119" s="37"/>
    </row>
    <row r="120" spans="1:15" x14ac:dyDescent="0.25">
      <c r="A120" s="1617"/>
      <c r="B120" s="1540"/>
      <c r="C120" s="1540"/>
      <c r="D120" s="305" t="s">
        <v>506</v>
      </c>
      <c r="F120" s="305"/>
      <c r="H120" s="585">
        <f t="shared" si="1"/>
        <v>0</v>
      </c>
      <c r="I120" s="55"/>
      <c r="J120" s="55"/>
      <c r="L120" s="37"/>
      <c r="M120" s="37"/>
      <c r="N120" s="37"/>
      <c r="O120" s="37"/>
    </row>
    <row r="121" spans="1:15" x14ac:dyDescent="0.25">
      <c r="B121" s="588"/>
      <c r="C121" s="588"/>
      <c r="D121" s="305" t="s">
        <v>614</v>
      </c>
      <c r="E121" s="110"/>
      <c r="F121" s="305"/>
      <c r="H121" s="262">
        <f t="shared" si="1"/>
        <v>0</v>
      </c>
      <c r="I121" s="55"/>
      <c r="J121" s="55"/>
      <c r="L121" s="37"/>
      <c r="M121" s="37"/>
      <c r="N121" s="37"/>
      <c r="O121" s="37"/>
    </row>
    <row r="122" spans="1:15" x14ac:dyDescent="0.25">
      <c r="D122" s="305" t="s">
        <v>506</v>
      </c>
      <c r="F122" s="305"/>
      <c r="H122" s="262"/>
      <c r="I122" s="55"/>
      <c r="J122" s="55"/>
      <c r="L122" s="37"/>
      <c r="M122" s="37"/>
      <c r="N122" s="37"/>
      <c r="O122" s="37"/>
    </row>
    <row r="123" spans="1:15" ht="18.75" x14ac:dyDescent="0.3">
      <c r="A123" s="2066" t="str">
        <f>B62</f>
        <v>REMISIONES DE    SEPTIEMBRE    2 0  1 3</v>
      </c>
      <c r="B123" s="2066"/>
      <c r="C123" s="2066"/>
      <c r="D123" s="2066"/>
      <c r="E123" s="2066"/>
      <c r="F123" s="2066"/>
      <c r="I123" s="55"/>
      <c r="J123" s="55"/>
      <c r="L123" s="37"/>
      <c r="M123" s="37"/>
      <c r="N123" s="37"/>
      <c r="O123" s="37"/>
    </row>
    <row r="124" spans="1:15" ht="35.25" thickBot="1" x14ac:dyDescent="0.35">
      <c r="A124" s="589" t="s">
        <v>0</v>
      </c>
      <c r="B124" s="43" t="s">
        <v>1</v>
      </c>
      <c r="C124" s="43"/>
      <c r="D124" s="54" t="s">
        <v>2271</v>
      </c>
      <c r="E124" s="44" t="s">
        <v>2</v>
      </c>
      <c r="F124" s="6" t="s">
        <v>6</v>
      </c>
      <c r="G124" s="51" t="s">
        <v>7</v>
      </c>
      <c r="H124" s="590" t="s">
        <v>8</v>
      </c>
      <c r="I124" s="55"/>
      <c r="J124" s="55"/>
      <c r="L124" s="37"/>
      <c r="M124" s="37"/>
      <c r="N124" s="37"/>
      <c r="O124" s="37"/>
    </row>
    <row r="125" spans="1:15" ht="16.5" thickTop="1" x14ac:dyDescent="0.25">
      <c r="A125" s="1616">
        <v>41523</v>
      </c>
      <c r="B125" s="1540" t="s">
        <v>1595</v>
      </c>
      <c r="C125" s="1540" t="s">
        <v>2272</v>
      </c>
      <c r="D125" s="305" t="s">
        <v>799</v>
      </c>
      <c r="E125" s="262">
        <v>1470</v>
      </c>
      <c r="F125" s="430">
        <v>41523</v>
      </c>
      <c r="G125" s="262">
        <v>1470</v>
      </c>
      <c r="H125" s="583">
        <f>E125-G125</f>
        <v>0</v>
      </c>
      <c r="I125" s="55"/>
      <c r="J125" s="55"/>
      <c r="L125" s="37"/>
      <c r="M125" s="37"/>
      <c r="N125" s="37"/>
      <c r="O125" s="37"/>
    </row>
    <row r="126" spans="1:15" x14ac:dyDescent="0.25">
      <c r="A126" s="1617"/>
      <c r="B126" s="1539" t="s">
        <v>1596</v>
      </c>
      <c r="C126" s="1539" t="s">
        <v>2272</v>
      </c>
      <c r="D126" s="305" t="s">
        <v>1045</v>
      </c>
      <c r="E126" s="262">
        <v>2786.7</v>
      </c>
      <c r="F126" s="305">
        <v>41523</v>
      </c>
      <c r="G126" s="262">
        <v>2786.7</v>
      </c>
      <c r="H126" s="585">
        <f>E126-G126</f>
        <v>0</v>
      </c>
      <c r="I126" s="55"/>
      <c r="J126" s="55"/>
      <c r="L126" s="37"/>
      <c r="M126" s="37"/>
      <c r="N126" s="37"/>
      <c r="O126" s="37"/>
    </row>
    <row r="127" spans="1:15" x14ac:dyDescent="0.25">
      <c r="A127" s="1617"/>
      <c r="B127" s="1540" t="s">
        <v>1597</v>
      </c>
      <c r="C127" s="1540" t="s">
        <v>2272</v>
      </c>
      <c r="D127" s="586" t="s">
        <v>70</v>
      </c>
      <c r="E127" s="587">
        <v>5740</v>
      </c>
      <c r="F127" s="417">
        <v>41523</v>
      </c>
      <c r="G127" s="262">
        <v>5740</v>
      </c>
      <c r="H127" s="585">
        <f t="shared" ref="H127:H394" si="2">E127-G127</f>
        <v>0</v>
      </c>
      <c r="I127" s="55"/>
      <c r="J127" s="55"/>
      <c r="L127" s="37"/>
      <c r="M127" s="37"/>
      <c r="N127" s="37"/>
      <c r="O127" s="37"/>
    </row>
    <row r="128" spans="1:15" x14ac:dyDescent="0.25">
      <c r="A128" s="1617"/>
      <c r="B128" s="1539" t="s">
        <v>1598</v>
      </c>
      <c r="C128" s="1539" t="s">
        <v>2272</v>
      </c>
      <c r="D128" s="305" t="s">
        <v>1916</v>
      </c>
      <c r="E128" s="262">
        <v>752</v>
      </c>
      <c r="F128" s="417">
        <v>41523</v>
      </c>
      <c r="G128" s="262">
        <v>752</v>
      </c>
      <c r="H128" s="585">
        <f t="shared" si="2"/>
        <v>0</v>
      </c>
      <c r="I128" s="55"/>
      <c r="J128" s="55"/>
      <c r="L128" s="37"/>
      <c r="M128" s="37"/>
      <c r="N128" s="37"/>
      <c r="O128" s="37"/>
    </row>
    <row r="129" spans="1:15" x14ac:dyDescent="0.25">
      <c r="A129" s="1617"/>
      <c r="B129" s="1540" t="s">
        <v>1599</v>
      </c>
      <c r="C129" s="1540" t="s">
        <v>2272</v>
      </c>
      <c r="D129" s="305" t="s">
        <v>863</v>
      </c>
      <c r="E129" s="262">
        <v>2760</v>
      </c>
      <c r="F129" s="417">
        <v>41535</v>
      </c>
      <c r="G129" s="262">
        <v>2760</v>
      </c>
      <c r="H129" s="585">
        <f t="shared" si="2"/>
        <v>0</v>
      </c>
      <c r="I129" s="55"/>
      <c r="J129" s="55"/>
      <c r="L129" s="37"/>
      <c r="M129" s="37"/>
      <c r="N129" s="37"/>
      <c r="O129" s="37"/>
    </row>
    <row r="130" spans="1:15" x14ac:dyDescent="0.25">
      <c r="A130" s="1617"/>
      <c r="B130" s="1539" t="s">
        <v>1600</v>
      </c>
      <c r="C130" s="1539" t="s">
        <v>2272</v>
      </c>
      <c r="D130" s="305" t="s">
        <v>784</v>
      </c>
      <c r="E130" s="262">
        <v>477</v>
      </c>
      <c r="F130" s="417">
        <v>41523</v>
      </c>
      <c r="G130" s="262">
        <v>477</v>
      </c>
      <c r="H130" s="585">
        <f t="shared" si="2"/>
        <v>0</v>
      </c>
      <c r="I130" s="55"/>
      <c r="J130" s="55"/>
      <c r="L130" s="37"/>
      <c r="M130" s="37"/>
      <c r="N130" s="37"/>
      <c r="O130" s="37"/>
    </row>
    <row r="131" spans="1:15" x14ac:dyDescent="0.25">
      <c r="A131" s="1617"/>
      <c r="B131" s="1540" t="s">
        <v>1601</v>
      </c>
      <c r="C131" s="1540" t="s">
        <v>2272</v>
      </c>
      <c r="D131" s="305" t="s">
        <v>2374</v>
      </c>
      <c r="E131" s="262">
        <v>871</v>
      </c>
      <c r="F131" s="417">
        <v>41523</v>
      </c>
      <c r="G131" s="262">
        <v>871</v>
      </c>
      <c r="H131" s="585">
        <f t="shared" si="2"/>
        <v>0</v>
      </c>
      <c r="I131" s="55"/>
      <c r="J131" s="55"/>
      <c r="L131" s="37"/>
      <c r="M131" s="37"/>
      <c r="N131" s="37"/>
      <c r="O131" s="37"/>
    </row>
    <row r="132" spans="1:15" x14ac:dyDescent="0.25">
      <c r="A132" s="1617"/>
      <c r="B132" s="1539" t="s">
        <v>1602</v>
      </c>
      <c r="C132" s="1539" t="s">
        <v>2272</v>
      </c>
      <c r="D132" s="305" t="s">
        <v>434</v>
      </c>
      <c r="E132" s="262">
        <v>7332.75</v>
      </c>
      <c r="F132" s="417">
        <v>41541</v>
      </c>
      <c r="G132" s="262">
        <v>7332.75</v>
      </c>
      <c r="H132" s="585">
        <f t="shared" si="2"/>
        <v>0</v>
      </c>
      <c r="I132" s="55"/>
      <c r="J132" s="55"/>
      <c r="L132" s="37"/>
      <c r="M132" s="37"/>
      <c r="N132" s="37"/>
      <c r="O132" s="37"/>
    </row>
    <row r="133" spans="1:15" x14ac:dyDescent="0.25">
      <c r="A133" s="1617"/>
      <c r="B133" s="1540" t="s">
        <v>1603</v>
      </c>
      <c r="C133" s="1540" t="s">
        <v>2272</v>
      </c>
      <c r="D133" s="305" t="s">
        <v>24</v>
      </c>
      <c r="E133" s="262">
        <v>2552</v>
      </c>
      <c r="F133" s="417">
        <v>41524</v>
      </c>
      <c r="G133" s="262">
        <v>2552</v>
      </c>
      <c r="H133" s="585">
        <f t="shared" si="2"/>
        <v>0</v>
      </c>
      <c r="I133" s="55"/>
      <c r="J133" s="55"/>
      <c r="L133" s="37"/>
      <c r="M133" s="37"/>
      <c r="N133" s="37"/>
      <c r="O133" s="37"/>
    </row>
    <row r="134" spans="1:15" x14ac:dyDescent="0.25">
      <c r="A134" s="1617"/>
      <c r="B134" s="1539" t="s">
        <v>1604</v>
      </c>
      <c r="C134" s="1539" t="s">
        <v>2272</v>
      </c>
      <c r="D134" s="305" t="s">
        <v>862</v>
      </c>
      <c r="E134" s="262">
        <v>2873</v>
      </c>
      <c r="F134" s="417">
        <v>41526</v>
      </c>
      <c r="G134" s="262">
        <v>2873</v>
      </c>
      <c r="H134" s="585">
        <f t="shared" si="2"/>
        <v>0</v>
      </c>
      <c r="I134" s="55"/>
      <c r="J134" s="55"/>
      <c r="L134" s="37"/>
      <c r="M134" s="37"/>
      <c r="N134" s="37"/>
      <c r="O134" s="37"/>
    </row>
    <row r="135" spans="1:15" x14ac:dyDescent="0.25">
      <c r="A135" s="1617"/>
      <c r="B135" s="1540" t="s">
        <v>1605</v>
      </c>
      <c r="C135" s="1540" t="s">
        <v>2272</v>
      </c>
      <c r="D135" s="305" t="s">
        <v>2276</v>
      </c>
      <c r="E135" s="262">
        <v>3280</v>
      </c>
      <c r="F135" s="417">
        <v>41524</v>
      </c>
      <c r="G135" s="262">
        <v>3280</v>
      </c>
      <c r="H135" s="585">
        <f t="shared" si="2"/>
        <v>0</v>
      </c>
      <c r="I135" s="55"/>
      <c r="J135" s="55"/>
      <c r="L135" s="37"/>
      <c r="M135" s="37"/>
      <c r="N135" s="37"/>
      <c r="O135" s="37"/>
    </row>
    <row r="136" spans="1:15" x14ac:dyDescent="0.25">
      <c r="A136" s="1617"/>
      <c r="B136" s="1539" t="s">
        <v>1606</v>
      </c>
      <c r="C136" s="1539" t="s">
        <v>2272</v>
      </c>
      <c r="D136" s="305" t="s">
        <v>2274</v>
      </c>
      <c r="E136" s="262">
        <v>3289</v>
      </c>
      <c r="F136" s="417">
        <v>41541</v>
      </c>
      <c r="G136" s="262">
        <v>3289</v>
      </c>
      <c r="H136" s="585">
        <f t="shared" si="2"/>
        <v>0</v>
      </c>
      <c r="I136" s="55"/>
      <c r="J136" s="55"/>
      <c r="L136" s="37"/>
      <c r="M136" s="37"/>
      <c r="N136" s="37"/>
      <c r="O136" s="37"/>
    </row>
    <row r="137" spans="1:15" x14ac:dyDescent="0.25">
      <c r="A137" s="1617"/>
      <c r="B137" s="1540" t="s">
        <v>1607</v>
      </c>
      <c r="C137" s="1540" t="s">
        <v>2272</v>
      </c>
      <c r="D137" s="305" t="s">
        <v>70</v>
      </c>
      <c r="E137" s="262">
        <v>2590</v>
      </c>
      <c r="F137" s="417">
        <v>41541</v>
      </c>
      <c r="G137" s="262">
        <v>2590</v>
      </c>
      <c r="H137" s="585">
        <f t="shared" si="2"/>
        <v>0</v>
      </c>
      <c r="I137" s="55"/>
      <c r="J137" s="55"/>
      <c r="L137" s="37"/>
      <c r="M137" s="37"/>
      <c r="N137" s="37"/>
      <c r="O137" s="37"/>
    </row>
    <row r="138" spans="1:15" x14ac:dyDescent="0.25">
      <c r="A138" s="1617"/>
      <c r="B138" s="1539" t="s">
        <v>1608</v>
      </c>
      <c r="C138" s="1539" t="s">
        <v>2272</v>
      </c>
      <c r="D138" s="305" t="s">
        <v>2369</v>
      </c>
      <c r="E138" s="262">
        <v>544</v>
      </c>
      <c r="F138" s="417">
        <v>41524</v>
      </c>
      <c r="G138" s="262">
        <v>544</v>
      </c>
      <c r="H138" s="585">
        <f t="shared" si="2"/>
        <v>0</v>
      </c>
      <c r="I138" s="55"/>
      <c r="J138" s="55"/>
      <c r="L138" s="37"/>
      <c r="M138" s="37"/>
      <c r="N138" s="37"/>
      <c r="O138" s="37"/>
    </row>
    <row r="139" spans="1:15" x14ac:dyDescent="0.25">
      <c r="A139" s="1617"/>
      <c r="B139" s="1540" t="s">
        <v>1609</v>
      </c>
      <c r="C139" s="1540" t="s">
        <v>2272</v>
      </c>
      <c r="D139" s="586" t="s">
        <v>787</v>
      </c>
      <c r="E139" s="587">
        <v>2800</v>
      </c>
      <c r="F139" s="417">
        <v>41524</v>
      </c>
      <c r="G139" s="262">
        <v>2800</v>
      </c>
      <c r="H139" s="585">
        <f t="shared" si="2"/>
        <v>0</v>
      </c>
      <c r="I139" s="55"/>
      <c r="J139" s="55"/>
      <c r="L139" s="37"/>
      <c r="M139" s="37"/>
      <c r="N139" s="37"/>
      <c r="O139" s="37"/>
    </row>
    <row r="140" spans="1:15" x14ac:dyDescent="0.25">
      <c r="A140" s="1617"/>
      <c r="B140" s="1539" t="s">
        <v>1610</v>
      </c>
      <c r="C140" s="1539" t="s">
        <v>2272</v>
      </c>
      <c r="D140" s="305" t="s">
        <v>55</v>
      </c>
      <c r="E140" s="262">
        <v>2603</v>
      </c>
      <c r="F140" s="417">
        <v>41530</v>
      </c>
      <c r="G140" s="262">
        <v>2603</v>
      </c>
      <c r="H140" s="585">
        <f t="shared" si="2"/>
        <v>0</v>
      </c>
      <c r="I140" s="55"/>
      <c r="J140" s="55"/>
      <c r="L140" s="37"/>
      <c r="M140" s="37"/>
      <c r="N140" s="37"/>
      <c r="O140" s="37"/>
    </row>
    <row r="141" spans="1:15" x14ac:dyDescent="0.25">
      <c r="A141" s="1617"/>
      <c r="B141" s="1540" t="s">
        <v>1611</v>
      </c>
      <c r="C141" s="1540" t="s">
        <v>2272</v>
      </c>
      <c r="D141" s="586" t="s">
        <v>419</v>
      </c>
      <c r="E141" s="587">
        <v>4100</v>
      </c>
      <c r="F141" s="417">
        <v>41529</v>
      </c>
      <c r="G141" s="587">
        <v>4100</v>
      </c>
      <c r="H141" s="585">
        <f t="shared" si="2"/>
        <v>0</v>
      </c>
      <c r="I141" s="55"/>
      <c r="J141" s="55"/>
      <c r="L141" s="37"/>
      <c r="M141" s="37"/>
      <c r="N141" s="37"/>
      <c r="O141" s="37"/>
    </row>
    <row r="142" spans="1:15" x14ac:dyDescent="0.25">
      <c r="A142" s="1617">
        <v>41524</v>
      </c>
      <c r="B142" s="1539" t="s">
        <v>1612</v>
      </c>
      <c r="C142" s="1539" t="s">
        <v>2272</v>
      </c>
      <c r="D142" s="586" t="s">
        <v>863</v>
      </c>
      <c r="E142" s="587">
        <v>2760</v>
      </c>
      <c r="F142" s="417">
        <v>41535</v>
      </c>
      <c r="G142" s="587">
        <v>2760</v>
      </c>
      <c r="H142" s="585">
        <f t="shared" si="2"/>
        <v>0</v>
      </c>
      <c r="I142" s="55"/>
      <c r="J142" s="55"/>
      <c r="L142" s="37"/>
      <c r="M142" s="37"/>
      <c r="N142" s="37"/>
      <c r="O142" s="37"/>
    </row>
    <row r="143" spans="1:15" x14ac:dyDescent="0.25">
      <c r="A143" s="1617"/>
      <c r="B143" s="1540" t="s">
        <v>804</v>
      </c>
      <c r="C143" s="1540" t="s">
        <v>2272</v>
      </c>
      <c r="D143" s="305" t="s">
        <v>779</v>
      </c>
      <c r="E143" s="262">
        <v>2723</v>
      </c>
      <c r="F143" s="417">
        <v>41524</v>
      </c>
      <c r="G143" s="262">
        <v>2723</v>
      </c>
      <c r="H143" s="585">
        <f t="shared" si="2"/>
        <v>0</v>
      </c>
      <c r="I143" s="55"/>
      <c r="J143" s="55"/>
      <c r="L143" s="37"/>
      <c r="M143" s="37"/>
      <c r="N143" s="37"/>
      <c r="O143" s="37"/>
    </row>
    <row r="144" spans="1:15" x14ac:dyDescent="0.25">
      <c r="A144" s="1617"/>
      <c r="B144" s="1539" t="s">
        <v>1613</v>
      </c>
      <c r="C144" s="1539" t="s">
        <v>2272</v>
      </c>
      <c r="D144" s="305" t="s">
        <v>2366</v>
      </c>
      <c r="E144" s="262">
        <v>2694</v>
      </c>
      <c r="F144" s="417">
        <v>41524</v>
      </c>
      <c r="G144" s="262">
        <v>2694</v>
      </c>
      <c r="H144" s="585">
        <f t="shared" si="2"/>
        <v>0</v>
      </c>
      <c r="I144" s="55"/>
      <c r="J144" s="55"/>
      <c r="L144" s="37"/>
      <c r="M144" s="37"/>
      <c r="N144" s="37"/>
      <c r="O144" s="37"/>
    </row>
    <row r="145" spans="1:15" x14ac:dyDescent="0.25">
      <c r="A145" s="1617"/>
      <c r="B145" s="1540" t="s">
        <v>1614</v>
      </c>
      <c r="C145" s="1540" t="s">
        <v>2272</v>
      </c>
      <c r="D145" s="305" t="s">
        <v>3</v>
      </c>
      <c r="E145" s="262">
        <v>1060.5</v>
      </c>
      <c r="F145" s="417">
        <v>41524</v>
      </c>
      <c r="G145" s="262">
        <v>1060.5</v>
      </c>
      <c r="H145" s="585">
        <f t="shared" si="2"/>
        <v>0</v>
      </c>
      <c r="I145" s="55"/>
      <c r="J145" s="55"/>
      <c r="L145" s="37"/>
      <c r="M145" s="37"/>
      <c r="N145" s="37"/>
      <c r="O145" s="37"/>
    </row>
    <row r="146" spans="1:15" x14ac:dyDescent="0.25">
      <c r="A146" s="1617"/>
      <c r="B146" s="1539" t="s">
        <v>1615</v>
      </c>
      <c r="C146" s="1539" t="s">
        <v>2272</v>
      </c>
      <c r="D146" s="305" t="s">
        <v>1916</v>
      </c>
      <c r="E146" s="262">
        <v>2012</v>
      </c>
      <c r="F146" s="417">
        <v>41524</v>
      </c>
      <c r="G146" s="262">
        <v>2012</v>
      </c>
      <c r="H146" s="585">
        <f t="shared" si="2"/>
        <v>0</v>
      </c>
      <c r="I146" s="55"/>
      <c r="J146" s="55"/>
      <c r="L146" s="37"/>
      <c r="M146" s="37"/>
      <c r="N146" s="37"/>
      <c r="O146" s="37"/>
    </row>
    <row r="147" spans="1:15" x14ac:dyDescent="0.25">
      <c r="A147" s="1617"/>
      <c r="B147" s="1540" t="s">
        <v>805</v>
      </c>
      <c r="C147" s="1540" t="s">
        <v>2272</v>
      </c>
      <c r="D147" s="305" t="s">
        <v>2374</v>
      </c>
      <c r="E147" s="262">
        <v>1196</v>
      </c>
      <c r="F147" s="417">
        <v>41524</v>
      </c>
      <c r="G147" s="262">
        <v>1196</v>
      </c>
      <c r="H147" s="585">
        <f t="shared" si="2"/>
        <v>0</v>
      </c>
      <c r="I147" s="55"/>
      <c r="J147" s="55"/>
      <c r="L147" s="37"/>
      <c r="M147" s="37"/>
      <c r="N147" s="37"/>
      <c r="O147" s="37"/>
    </row>
    <row r="148" spans="1:15" x14ac:dyDescent="0.25">
      <c r="A148" s="1617"/>
      <c r="B148" s="1539" t="s">
        <v>806</v>
      </c>
      <c r="C148" s="1539" t="s">
        <v>2272</v>
      </c>
      <c r="D148" s="305" t="s">
        <v>2375</v>
      </c>
      <c r="E148" s="262">
        <v>1975</v>
      </c>
      <c r="F148" s="417">
        <v>41524</v>
      </c>
      <c r="G148" s="262">
        <v>1975</v>
      </c>
      <c r="H148" s="585">
        <f t="shared" si="2"/>
        <v>0</v>
      </c>
      <c r="I148" s="55"/>
      <c r="J148" s="55"/>
      <c r="L148" s="37"/>
      <c r="M148" s="37"/>
      <c r="N148" s="37"/>
      <c r="O148" s="37"/>
    </row>
    <row r="149" spans="1:15" x14ac:dyDescent="0.25">
      <c r="A149" s="1617"/>
      <c r="B149" s="1540" t="s">
        <v>1616</v>
      </c>
      <c r="C149" s="1540" t="s">
        <v>2272</v>
      </c>
      <c r="D149" s="305" t="s">
        <v>784</v>
      </c>
      <c r="E149" s="262">
        <v>654</v>
      </c>
      <c r="F149" s="417">
        <v>41524</v>
      </c>
      <c r="G149" s="262">
        <v>654</v>
      </c>
      <c r="H149" s="585">
        <f t="shared" si="2"/>
        <v>0</v>
      </c>
      <c r="I149" s="55"/>
      <c r="J149" s="55"/>
      <c r="L149" s="37"/>
      <c r="M149" s="37"/>
      <c r="N149" s="37"/>
      <c r="O149" s="37"/>
    </row>
    <row r="150" spans="1:15" x14ac:dyDescent="0.25">
      <c r="A150" s="1617"/>
      <c r="B150" s="1539" t="s">
        <v>1617</v>
      </c>
      <c r="C150" s="1539" t="s">
        <v>2272</v>
      </c>
      <c r="D150" s="305" t="s">
        <v>70</v>
      </c>
      <c r="E150" s="262">
        <v>7280</v>
      </c>
      <c r="F150" s="417">
        <v>41524</v>
      </c>
      <c r="G150" s="262">
        <v>7280</v>
      </c>
      <c r="H150" s="585">
        <f t="shared" si="2"/>
        <v>0</v>
      </c>
      <c r="I150" s="55"/>
      <c r="J150" s="55"/>
      <c r="L150" s="37"/>
      <c r="M150" s="37"/>
      <c r="N150" s="37"/>
      <c r="O150" s="37"/>
    </row>
    <row r="151" spans="1:15" x14ac:dyDescent="0.25">
      <c r="A151" s="1617"/>
      <c r="B151" s="1540" t="s">
        <v>1618</v>
      </c>
      <c r="C151" s="1540" t="s">
        <v>2272</v>
      </c>
      <c r="D151" s="305" t="s">
        <v>2372</v>
      </c>
      <c r="E151" s="262">
        <v>1166</v>
      </c>
      <c r="F151" s="417">
        <v>41524</v>
      </c>
      <c r="G151" s="262">
        <v>1166</v>
      </c>
      <c r="H151" s="585">
        <f t="shared" si="2"/>
        <v>0</v>
      </c>
      <c r="I151" s="55"/>
      <c r="J151" s="55"/>
      <c r="L151" s="37"/>
      <c r="M151" s="37"/>
      <c r="N151" s="37"/>
      <c r="O151" s="37"/>
    </row>
    <row r="152" spans="1:15" x14ac:dyDescent="0.25">
      <c r="A152" s="1617"/>
      <c r="B152" s="1539" t="s">
        <v>1619</v>
      </c>
      <c r="C152" s="1539" t="s">
        <v>2272</v>
      </c>
      <c r="D152" s="305" t="s">
        <v>419</v>
      </c>
      <c r="E152" s="262">
        <v>20552</v>
      </c>
      <c r="F152" s="417">
        <v>41524</v>
      </c>
      <c r="G152" s="262">
        <v>20552</v>
      </c>
      <c r="H152" s="585">
        <f t="shared" si="2"/>
        <v>0</v>
      </c>
      <c r="I152" s="55"/>
      <c r="J152" s="55"/>
      <c r="L152" s="37"/>
      <c r="M152" s="37"/>
      <c r="N152" s="37"/>
      <c r="O152" s="37"/>
    </row>
    <row r="153" spans="1:15" x14ac:dyDescent="0.25">
      <c r="A153" s="1617"/>
      <c r="B153" s="1540" t="s">
        <v>1620</v>
      </c>
      <c r="C153" s="1540" t="s">
        <v>2272</v>
      </c>
      <c r="D153" s="586" t="s">
        <v>4</v>
      </c>
      <c r="E153" s="587">
        <v>88</v>
      </c>
      <c r="F153" s="417">
        <v>41524</v>
      </c>
      <c r="G153" s="587">
        <v>88</v>
      </c>
      <c r="H153" s="585">
        <f t="shared" si="2"/>
        <v>0</v>
      </c>
      <c r="I153" s="55"/>
      <c r="J153" s="55"/>
      <c r="L153" s="37"/>
      <c r="M153" s="37"/>
      <c r="N153" s="37"/>
      <c r="O153" s="37"/>
    </row>
    <row r="154" spans="1:15" x14ac:dyDescent="0.25">
      <c r="A154" s="1617"/>
      <c r="B154" s="1539" t="s">
        <v>1621</v>
      </c>
      <c r="C154" s="1539" t="s">
        <v>2272</v>
      </c>
      <c r="D154" s="305" t="s">
        <v>2274</v>
      </c>
      <c r="E154" s="262">
        <v>4028</v>
      </c>
      <c r="F154" s="417">
        <v>41524</v>
      </c>
      <c r="G154" s="262">
        <v>4028</v>
      </c>
      <c r="H154" s="585">
        <f t="shared" si="2"/>
        <v>0</v>
      </c>
      <c r="I154" s="55"/>
      <c r="J154" s="55"/>
      <c r="L154" s="37"/>
      <c r="M154" s="37"/>
      <c r="N154" s="37"/>
      <c r="O154" s="37"/>
    </row>
    <row r="155" spans="1:15" x14ac:dyDescent="0.25">
      <c r="A155" s="1617"/>
      <c r="B155" s="1540" t="s">
        <v>1622</v>
      </c>
      <c r="C155" s="1540" t="s">
        <v>2272</v>
      </c>
      <c r="D155" s="305" t="s">
        <v>434</v>
      </c>
      <c r="E155" s="262">
        <v>5521.4</v>
      </c>
      <c r="F155" s="305">
        <v>41541</v>
      </c>
      <c r="G155" s="262">
        <v>5521.4</v>
      </c>
      <c r="H155" s="585">
        <f t="shared" si="2"/>
        <v>0</v>
      </c>
      <c r="I155" s="55"/>
      <c r="J155" s="55"/>
      <c r="L155" s="37"/>
      <c r="M155" s="37"/>
      <c r="N155" s="37"/>
      <c r="O155" s="37"/>
    </row>
    <row r="156" spans="1:15" x14ac:dyDescent="0.25">
      <c r="A156" s="1617"/>
      <c r="B156" s="1539" t="s">
        <v>1625</v>
      </c>
      <c r="C156" s="1539" t="s">
        <v>2272</v>
      </c>
      <c r="D156" s="305" t="s">
        <v>2276</v>
      </c>
      <c r="E156" s="262">
        <v>3304</v>
      </c>
      <c r="F156" s="305">
        <v>41541</v>
      </c>
      <c r="G156" s="262">
        <v>3304</v>
      </c>
      <c r="H156" s="585">
        <f t="shared" si="2"/>
        <v>0</v>
      </c>
      <c r="I156" s="55"/>
      <c r="J156" s="55"/>
      <c r="L156" s="37"/>
      <c r="M156" s="37"/>
      <c r="N156" s="37"/>
      <c r="O156" s="37"/>
    </row>
    <row r="157" spans="1:15" x14ac:dyDescent="0.25">
      <c r="A157" s="1617"/>
      <c r="B157" s="1540" t="s">
        <v>1626</v>
      </c>
      <c r="C157" s="1540" t="s">
        <v>2272</v>
      </c>
      <c r="D157" s="586" t="s">
        <v>787</v>
      </c>
      <c r="E157" s="587">
        <v>3600</v>
      </c>
      <c r="F157" s="305">
        <v>41541</v>
      </c>
      <c r="G157" s="262">
        <v>3600</v>
      </c>
      <c r="H157" s="585">
        <f t="shared" si="2"/>
        <v>0</v>
      </c>
      <c r="I157" s="55"/>
      <c r="J157" s="55"/>
      <c r="L157" s="37"/>
      <c r="M157" s="37"/>
      <c r="N157" s="37"/>
      <c r="O157" s="37"/>
    </row>
    <row r="158" spans="1:15" x14ac:dyDescent="0.25">
      <c r="A158" s="1617"/>
      <c r="B158" s="1539" t="s">
        <v>1627</v>
      </c>
      <c r="C158" s="1539" t="s">
        <v>2272</v>
      </c>
      <c r="D158" s="305" t="s">
        <v>11</v>
      </c>
      <c r="E158" s="262">
        <v>8242</v>
      </c>
      <c r="F158" s="305">
        <v>41531</v>
      </c>
      <c r="G158" s="262">
        <v>8242</v>
      </c>
      <c r="H158" s="585">
        <f t="shared" si="2"/>
        <v>0</v>
      </c>
      <c r="I158" s="55"/>
      <c r="J158" s="55"/>
      <c r="L158" s="37"/>
      <c r="M158" s="37"/>
      <c r="N158" s="37"/>
      <c r="O158" s="37"/>
    </row>
    <row r="159" spans="1:15" x14ac:dyDescent="0.25">
      <c r="A159" s="1617"/>
      <c r="B159" s="1540" t="s">
        <v>1628</v>
      </c>
      <c r="C159" s="1540" t="s">
        <v>2272</v>
      </c>
      <c r="D159" s="586" t="s">
        <v>818</v>
      </c>
      <c r="E159" s="587">
        <v>5247</v>
      </c>
      <c r="F159" s="305">
        <v>41524</v>
      </c>
      <c r="G159" s="262">
        <v>5247</v>
      </c>
      <c r="H159" s="585">
        <f t="shared" si="2"/>
        <v>0</v>
      </c>
      <c r="I159" s="55"/>
      <c r="J159" s="55"/>
      <c r="L159" s="37"/>
      <c r="M159" s="37"/>
      <c r="N159" s="37"/>
      <c r="O159" s="37"/>
    </row>
    <row r="160" spans="1:15" x14ac:dyDescent="0.25">
      <c r="A160" s="1617">
        <v>41525</v>
      </c>
      <c r="B160" s="1539" t="s">
        <v>1629</v>
      </c>
      <c r="C160" s="1539" t="s">
        <v>2272</v>
      </c>
      <c r="D160" s="586" t="s">
        <v>70</v>
      </c>
      <c r="E160" s="587">
        <v>2024</v>
      </c>
      <c r="F160" s="305">
        <v>41525</v>
      </c>
      <c r="G160" s="262">
        <v>2024</v>
      </c>
      <c r="H160" s="585">
        <f t="shared" si="2"/>
        <v>0</v>
      </c>
      <c r="I160" s="55"/>
      <c r="J160" s="55"/>
      <c r="L160" s="37"/>
      <c r="M160" s="37"/>
      <c r="N160" s="37"/>
      <c r="O160" s="37"/>
    </row>
    <row r="161" spans="1:15" x14ac:dyDescent="0.25">
      <c r="A161" s="1617"/>
      <c r="B161" s="1540" t="s">
        <v>1630</v>
      </c>
      <c r="C161" s="1540" t="s">
        <v>2272</v>
      </c>
      <c r="D161" s="305" t="s">
        <v>2369</v>
      </c>
      <c r="E161" s="262">
        <v>574</v>
      </c>
      <c r="F161" s="305">
        <v>41528</v>
      </c>
      <c r="G161" s="262">
        <v>574</v>
      </c>
      <c r="H161" s="585">
        <f t="shared" si="2"/>
        <v>0</v>
      </c>
      <c r="I161" s="55"/>
      <c r="J161" s="55"/>
      <c r="L161" s="37"/>
      <c r="M161" s="37"/>
      <c r="N161" s="37"/>
      <c r="O161" s="37"/>
    </row>
    <row r="162" spans="1:15" x14ac:dyDescent="0.25">
      <c r="A162" s="1617"/>
      <c r="B162" s="1539" t="s">
        <v>1631</v>
      </c>
      <c r="C162" s="1539" t="s">
        <v>2272</v>
      </c>
      <c r="D162" s="305" t="s">
        <v>434</v>
      </c>
      <c r="E162" s="262">
        <v>593.5</v>
      </c>
      <c r="F162" s="305">
        <v>41541</v>
      </c>
      <c r="G162" s="262">
        <v>593.5</v>
      </c>
      <c r="H162" s="585">
        <f t="shared" si="2"/>
        <v>0</v>
      </c>
      <c r="I162" s="55"/>
      <c r="J162" s="55"/>
      <c r="L162" s="37"/>
      <c r="M162" s="37"/>
      <c r="N162" s="37"/>
      <c r="O162" s="37"/>
    </row>
    <row r="163" spans="1:15" x14ac:dyDescent="0.25">
      <c r="A163" s="1617"/>
      <c r="B163" s="1540" t="s">
        <v>1632</v>
      </c>
      <c r="C163" s="1540" t="s">
        <v>2272</v>
      </c>
      <c r="D163" s="1211" t="s">
        <v>1454</v>
      </c>
      <c r="E163" s="592">
        <v>0</v>
      </c>
      <c r="F163" s="305"/>
      <c r="H163" s="585">
        <f t="shared" si="2"/>
        <v>0</v>
      </c>
      <c r="I163" s="55"/>
      <c r="J163" s="55"/>
      <c r="L163" s="37"/>
      <c r="M163" s="37"/>
      <c r="N163" s="37"/>
      <c r="O163" s="37"/>
    </row>
    <row r="164" spans="1:15" x14ac:dyDescent="0.25">
      <c r="A164" s="1617"/>
      <c r="B164" s="1539" t="s">
        <v>1633</v>
      </c>
      <c r="C164" s="1539" t="s">
        <v>2272</v>
      </c>
      <c r="D164" s="586" t="s">
        <v>779</v>
      </c>
      <c r="E164" s="587">
        <v>1948.5</v>
      </c>
      <c r="F164" s="305">
        <v>41525</v>
      </c>
      <c r="G164" s="262">
        <v>1948.5</v>
      </c>
      <c r="H164" s="585">
        <f t="shared" si="2"/>
        <v>0</v>
      </c>
      <c r="I164" s="55"/>
      <c r="J164" s="55"/>
      <c r="L164" s="37"/>
      <c r="M164" s="37"/>
      <c r="N164" s="37"/>
      <c r="O164" s="37"/>
    </row>
    <row r="165" spans="1:15" x14ac:dyDescent="0.25">
      <c r="A165" s="1617"/>
      <c r="B165" s="1540" t="s">
        <v>1634</v>
      </c>
      <c r="C165" s="1540" t="s">
        <v>2272</v>
      </c>
      <c r="D165" s="586" t="s">
        <v>2155</v>
      </c>
      <c r="E165" s="587">
        <v>1182.5</v>
      </c>
      <c r="F165" s="305">
        <v>41525</v>
      </c>
      <c r="G165" s="262">
        <v>1182.5</v>
      </c>
      <c r="H165" s="585">
        <f t="shared" si="2"/>
        <v>0</v>
      </c>
      <c r="I165" s="55"/>
      <c r="J165" s="55"/>
      <c r="L165" s="37"/>
      <c r="M165" s="37"/>
      <c r="N165" s="37"/>
      <c r="O165" s="37"/>
    </row>
    <row r="166" spans="1:15" x14ac:dyDescent="0.25">
      <c r="A166" s="1617"/>
      <c r="B166" s="1539" t="s">
        <v>1635</v>
      </c>
      <c r="C166" s="1539" t="s">
        <v>2272</v>
      </c>
      <c r="D166" s="586" t="s">
        <v>2366</v>
      </c>
      <c r="E166" s="587">
        <v>1932.5</v>
      </c>
      <c r="F166" s="305">
        <v>41541</v>
      </c>
      <c r="G166" s="262">
        <v>1932.5</v>
      </c>
      <c r="H166" s="585">
        <f t="shared" si="2"/>
        <v>0</v>
      </c>
      <c r="I166" s="55"/>
      <c r="J166" s="55"/>
      <c r="L166" s="37"/>
      <c r="M166" s="37"/>
      <c r="N166" s="37"/>
      <c r="O166" s="37"/>
    </row>
    <row r="167" spans="1:15" x14ac:dyDescent="0.25">
      <c r="A167" s="1617"/>
      <c r="B167" s="1540" t="s">
        <v>1636</v>
      </c>
      <c r="C167" s="1540" t="s">
        <v>2272</v>
      </c>
      <c r="D167" s="305" t="s">
        <v>1864</v>
      </c>
      <c r="E167" s="262">
        <v>1088</v>
      </c>
      <c r="F167" s="305">
        <v>41541</v>
      </c>
      <c r="G167" s="262">
        <v>1088</v>
      </c>
      <c r="H167" s="585">
        <f t="shared" si="2"/>
        <v>0</v>
      </c>
      <c r="I167" s="55"/>
      <c r="J167" s="55"/>
      <c r="L167" s="37"/>
      <c r="M167" s="37"/>
      <c r="N167" s="37"/>
      <c r="O167" s="37"/>
    </row>
    <row r="168" spans="1:15" x14ac:dyDescent="0.25">
      <c r="A168" s="1617"/>
      <c r="B168" s="1539" t="s">
        <v>1637</v>
      </c>
      <c r="C168" s="1539" t="s">
        <v>2272</v>
      </c>
      <c r="D168" s="305" t="s">
        <v>775</v>
      </c>
      <c r="E168" s="262">
        <v>4200.5</v>
      </c>
      <c r="F168" s="305">
        <v>41525</v>
      </c>
      <c r="G168" s="262">
        <v>4200.5</v>
      </c>
      <c r="H168" s="585">
        <f t="shared" si="2"/>
        <v>0</v>
      </c>
      <c r="I168" s="55"/>
      <c r="J168" s="55"/>
      <c r="L168" s="37"/>
      <c r="M168" s="37"/>
      <c r="N168" s="37"/>
      <c r="O168" s="37"/>
    </row>
    <row r="169" spans="1:15" x14ac:dyDescent="0.25">
      <c r="A169" s="1617"/>
      <c r="B169" s="1540" t="s">
        <v>1638</v>
      </c>
      <c r="C169" s="1540" t="s">
        <v>2272</v>
      </c>
      <c r="D169" s="1618" t="s">
        <v>863</v>
      </c>
      <c r="E169" s="1619">
        <v>2760</v>
      </c>
      <c r="F169" s="305">
        <v>41535</v>
      </c>
      <c r="G169" s="262">
        <v>2760</v>
      </c>
      <c r="H169" s="585">
        <f t="shared" si="2"/>
        <v>0</v>
      </c>
      <c r="I169" s="55"/>
      <c r="J169" s="55"/>
      <c r="L169" s="37"/>
      <c r="M169" s="37"/>
      <c r="N169" s="37"/>
      <c r="O169" s="37"/>
    </row>
    <row r="170" spans="1:15" x14ac:dyDescent="0.25">
      <c r="A170" s="1617"/>
      <c r="B170" s="1539" t="s">
        <v>1639</v>
      </c>
      <c r="C170" s="1539" t="s">
        <v>2272</v>
      </c>
      <c r="D170" s="305" t="s">
        <v>794</v>
      </c>
      <c r="E170" s="262">
        <v>9229</v>
      </c>
      <c r="F170" s="305">
        <v>41541</v>
      </c>
      <c r="G170" s="262">
        <v>9229</v>
      </c>
      <c r="H170" s="585">
        <f t="shared" si="2"/>
        <v>0</v>
      </c>
      <c r="I170" s="55"/>
      <c r="J170" s="55"/>
      <c r="L170" s="37"/>
      <c r="M170" s="37"/>
      <c r="N170" s="37"/>
      <c r="O170" s="37"/>
    </row>
    <row r="171" spans="1:15" ht="15" x14ac:dyDescent="0.25">
      <c r="A171" s="542"/>
      <c r="B171" s="1540" t="s">
        <v>1640</v>
      </c>
      <c r="C171" s="1540" t="s">
        <v>2272</v>
      </c>
      <c r="D171" s="305" t="s">
        <v>70</v>
      </c>
      <c r="E171" s="262">
        <v>5438</v>
      </c>
      <c r="F171" s="305">
        <v>41525</v>
      </c>
      <c r="G171" s="262">
        <v>5438</v>
      </c>
      <c r="H171" s="585">
        <f t="shared" si="2"/>
        <v>0</v>
      </c>
      <c r="I171" s="55"/>
      <c r="J171" s="55"/>
      <c r="L171" s="37"/>
      <c r="M171" s="37"/>
      <c r="N171" s="37"/>
      <c r="O171" s="37"/>
    </row>
    <row r="172" spans="1:15" ht="15" x14ac:dyDescent="0.25">
      <c r="A172" s="542"/>
      <c r="B172" s="1539" t="s">
        <v>1641</v>
      </c>
      <c r="C172" s="1539" t="s">
        <v>2272</v>
      </c>
      <c r="D172" s="305" t="s">
        <v>62</v>
      </c>
      <c r="E172" s="262">
        <v>642</v>
      </c>
      <c r="F172" s="305">
        <v>41525</v>
      </c>
      <c r="G172" s="262">
        <v>642</v>
      </c>
      <c r="H172" s="585">
        <f t="shared" si="2"/>
        <v>0</v>
      </c>
      <c r="I172" s="55"/>
      <c r="J172" s="55"/>
      <c r="L172" s="37"/>
      <c r="M172" s="37"/>
      <c r="N172" s="37"/>
      <c r="O172" s="37"/>
    </row>
    <row r="173" spans="1:15" ht="15" x14ac:dyDescent="0.25">
      <c r="A173" s="542"/>
      <c r="B173" s="1540" t="s">
        <v>1642</v>
      </c>
      <c r="C173" s="1540" t="s">
        <v>2272</v>
      </c>
      <c r="D173" s="305" t="s">
        <v>2374</v>
      </c>
      <c r="E173" s="262">
        <v>1240</v>
      </c>
      <c r="F173" s="305">
        <v>41525</v>
      </c>
      <c r="G173" s="262">
        <v>1240</v>
      </c>
      <c r="H173" s="585">
        <f t="shared" si="2"/>
        <v>0</v>
      </c>
      <c r="I173" s="55"/>
      <c r="J173" s="55"/>
      <c r="L173" s="37"/>
      <c r="M173" s="37"/>
      <c r="N173" s="37"/>
      <c r="O173" s="37"/>
    </row>
    <row r="174" spans="1:15" ht="15" x14ac:dyDescent="0.25">
      <c r="A174" s="542"/>
      <c r="B174" s="1539" t="s">
        <v>1643</v>
      </c>
      <c r="C174" s="1539" t="s">
        <v>2272</v>
      </c>
      <c r="D174" s="305" t="s">
        <v>799</v>
      </c>
      <c r="E174" s="262">
        <v>1470</v>
      </c>
      <c r="F174" s="305">
        <v>41525</v>
      </c>
      <c r="G174" s="262">
        <v>1470</v>
      </c>
      <c r="H174" s="585">
        <f t="shared" si="2"/>
        <v>0</v>
      </c>
      <c r="I174" s="55"/>
      <c r="J174" s="55"/>
      <c r="L174" s="37"/>
      <c r="M174" s="37"/>
      <c r="N174" s="37"/>
      <c r="O174" s="37"/>
    </row>
    <row r="175" spans="1:15" x14ac:dyDescent="0.25">
      <c r="A175" s="1626"/>
      <c r="B175" s="1540" t="s">
        <v>1644</v>
      </c>
      <c r="C175" s="1540" t="s">
        <v>2272</v>
      </c>
      <c r="D175" s="305" t="s">
        <v>784</v>
      </c>
      <c r="E175" s="262">
        <v>472</v>
      </c>
      <c r="F175" s="305">
        <v>41525</v>
      </c>
      <c r="G175" s="262">
        <v>472</v>
      </c>
      <c r="H175" s="585">
        <f t="shared" si="2"/>
        <v>0</v>
      </c>
      <c r="I175" s="55"/>
      <c r="J175" s="55"/>
      <c r="L175" s="37"/>
      <c r="M175" s="37"/>
      <c r="N175" s="37"/>
      <c r="O175" s="37"/>
    </row>
    <row r="176" spans="1:15" x14ac:dyDescent="0.25">
      <c r="A176" s="1617"/>
      <c r="B176" s="1539" t="s">
        <v>1645</v>
      </c>
      <c r="C176" s="1539" t="s">
        <v>2272</v>
      </c>
      <c r="D176" s="305" t="s">
        <v>1916</v>
      </c>
      <c r="E176" s="262">
        <v>943.39</v>
      </c>
      <c r="F176" s="305">
        <v>41525</v>
      </c>
      <c r="G176" s="262">
        <v>943.39</v>
      </c>
      <c r="H176" s="585">
        <f t="shared" si="2"/>
        <v>0</v>
      </c>
      <c r="I176" s="55"/>
      <c r="J176" s="55"/>
      <c r="L176" s="37"/>
      <c r="M176" s="37"/>
      <c r="N176" s="37"/>
      <c r="O176" s="37"/>
    </row>
    <row r="177" spans="1:15" x14ac:dyDescent="0.25">
      <c r="A177" s="1617"/>
      <c r="B177" s="1540" t="s">
        <v>1646</v>
      </c>
      <c r="C177" s="1540" t="s">
        <v>2272</v>
      </c>
      <c r="D177" s="305" t="s">
        <v>779</v>
      </c>
      <c r="E177" s="262">
        <v>595</v>
      </c>
      <c r="F177" s="305">
        <v>41525</v>
      </c>
      <c r="G177" s="262">
        <v>595</v>
      </c>
      <c r="H177" s="585">
        <f t="shared" si="2"/>
        <v>0</v>
      </c>
      <c r="I177" s="55"/>
      <c r="J177" s="55"/>
      <c r="L177" s="37"/>
      <c r="M177" s="37"/>
      <c r="N177" s="37"/>
      <c r="O177" s="37"/>
    </row>
    <row r="178" spans="1:15" x14ac:dyDescent="0.25">
      <c r="A178" s="1617"/>
      <c r="B178" s="1539" t="s">
        <v>1647</v>
      </c>
      <c r="C178" s="1539" t="s">
        <v>2272</v>
      </c>
      <c r="D178" s="305" t="s">
        <v>89</v>
      </c>
      <c r="E178" s="262">
        <v>972</v>
      </c>
      <c r="F178" s="305">
        <v>41536</v>
      </c>
      <c r="G178" s="262">
        <v>972</v>
      </c>
      <c r="H178" s="585">
        <f t="shared" si="2"/>
        <v>0</v>
      </c>
      <c r="I178" s="55"/>
      <c r="J178" s="55"/>
      <c r="L178" s="37"/>
      <c r="M178" s="37"/>
      <c r="N178" s="37"/>
      <c r="O178" s="37"/>
    </row>
    <row r="179" spans="1:15" x14ac:dyDescent="0.25">
      <c r="A179" s="1617">
        <v>41526</v>
      </c>
      <c r="B179" s="1540" t="s">
        <v>1648</v>
      </c>
      <c r="C179" s="1540" t="s">
        <v>2272</v>
      </c>
      <c r="D179" s="305" t="s">
        <v>2276</v>
      </c>
      <c r="E179" s="262">
        <v>1435</v>
      </c>
      <c r="F179" s="305">
        <v>41530</v>
      </c>
      <c r="G179" s="262">
        <v>1435</v>
      </c>
      <c r="H179" s="585">
        <f t="shared" si="2"/>
        <v>0</v>
      </c>
      <c r="I179" s="55"/>
      <c r="J179" s="55"/>
      <c r="L179" s="37"/>
      <c r="M179" s="37"/>
      <c r="N179" s="37"/>
      <c r="O179" s="37"/>
    </row>
    <row r="180" spans="1:15" x14ac:dyDescent="0.25">
      <c r="A180" s="1617"/>
      <c r="B180" s="1539" t="s">
        <v>1649</v>
      </c>
      <c r="C180" s="1539" t="s">
        <v>2272</v>
      </c>
      <c r="D180" s="305" t="s">
        <v>787</v>
      </c>
      <c r="E180" s="262">
        <v>1600</v>
      </c>
      <c r="F180" s="305">
        <v>41530</v>
      </c>
      <c r="G180" s="262">
        <v>1600</v>
      </c>
      <c r="H180" s="585">
        <f t="shared" si="2"/>
        <v>0</v>
      </c>
      <c r="I180" s="55"/>
      <c r="J180" s="55"/>
      <c r="L180" s="37"/>
      <c r="M180" s="37"/>
      <c r="N180" s="37"/>
      <c r="O180" s="37"/>
    </row>
    <row r="181" spans="1:15" x14ac:dyDescent="0.25">
      <c r="A181" s="1617"/>
      <c r="B181" s="541"/>
      <c r="C181" s="1627"/>
      <c r="D181" s="305" t="s">
        <v>506</v>
      </c>
      <c r="F181" s="305"/>
      <c r="H181" s="585">
        <f t="shared" si="2"/>
        <v>0</v>
      </c>
      <c r="I181" s="55"/>
      <c r="J181" s="55"/>
      <c r="L181" s="37"/>
      <c r="M181" s="37"/>
      <c r="N181" s="37"/>
      <c r="O181" s="37"/>
    </row>
    <row r="182" spans="1:15" x14ac:dyDescent="0.25">
      <c r="B182" s="1628"/>
      <c r="C182" s="1628"/>
      <c r="D182" s="305" t="s">
        <v>506</v>
      </c>
      <c r="F182" s="305"/>
      <c r="H182" s="262"/>
      <c r="I182" s="55"/>
      <c r="J182" s="55"/>
      <c r="L182" s="37"/>
      <c r="M182" s="37"/>
      <c r="N182" s="37"/>
      <c r="O182" s="37"/>
    </row>
    <row r="183" spans="1:15" x14ac:dyDescent="0.25">
      <c r="B183" s="1628"/>
      <c r="C183" s="1628"/>
      <c r="D183" s="305" t="s">
        <v>513</v>
      </c>
      <c r="F183" s="305"/>
      <c r="H183" s="262"/>
      <c r="I183" s="55"/>
      <c r="J183" s="55"/>
      <c r="L183" s="37"/>
      <c r="M183" s="37"/>
      <c r="N183" s="37"/>
      <c r="O183" s="37"/>
    </row>
    <row r="184" spans="1:15" ht="18.75" x14ac:dyDescent="0.3">
      <c r="A184" s="2066" t="str">
        <f>A123</f>
        <v>REMISIONES DE    SEPTIEMBRE    2 0  1 3</v>
      </c>
      <c r="B184" s="2066"/>
      <c r="C184" s="2066"/>
      <c r="D184" s="2066"/>
      <c r="E184" s="2066"/>
      <c r="F184" s="2066"/>
      <c r="I184" s="55"/>
      <c r="J184" s="55"/>
      <c r="L184" s="37"/>
      <c r="M184" s="37"/>
      <c r="N184" s="37"/>
      <c r="O184" s="37"/>
    </row>
    <row r="185" spans="1:15" ht="35.25" thickBot="1" x14ac:dyDescent="0.35">
      <c r="A185" s="1629" t="s">
        <v>0</v>
      </c>
      <c r="B185" s="1476" t="s">
        <v>1</v>
      </c>
      <c r="C185" s="1476"/>
      <c r="D185" s="54" t="s">
        <v>2275</v>
      </c>
      <c r="E185" s="44" t="s">
        <v>2</v>
      </c>
      <c r="F185" s="6" t="s">
        <v>6</v>
      </c>
      <c r="G185" s="51" t="s">
        <v>7</v>
      </c>
      <c r="H185" s="1630" t="s">
        <v>8</v>
      </c>
      <c r="I185" s="55"/>
      <c r="J185" s="55"/>
      <c r="L185" s="37"/>
      <c r="M185" s="37"/>
      <c r="N185" s="37"/>
      <c r="O185" s="37"/>
    </row>
    <row r="186" spans="1:15" ht="16.5" thickTop="1" x14ac:dyDescent="0.25">
      <c r="A186" s="1617">
        <v>41526</v>
      </c>
      <c r="B186" s="1539" t="s">
        <v>1650</v>
      </c>
      <c r="C186" s="1539" t="s">
        <v>2272</v>
      </c>
      <c r="D186" s="305" t="s">
        <v>2369</v>
      </c>
      <c r="E186" s="262">
        <v>711</v>
      </c>
      <c r="F186" s="305">
        <v>41530</v>
      </c>
      <c r="G186" s="262">
        <v>711</v>
      </c>
      <c r="H186" s="585">
        <f t="shared" si="2"/>
        <v>0</v>
      </c>
      <c r="I186" s="55"/>
      <c r="J186" s="55"/>
      <c r="L186" s="37"/>
      <c r="M186" s="37"/>
      <c r="N186" s="37"/>
      <c r="O186" s="37"/>
    </row>
    <row r="187" spans="1:15" x14ac:dyDescent="0.25">
      <c r="A187" s="1617"/>
      <c r="B187" s="1539" t="s">
        <v>1651</v>
      </c>
      <c r="C187" s="1539" t="s">
        <v>2272</v>
      </c>
      <c r="D187" s="305" t="s">
        <v>779</v>
      </c>
      <c r="E187" s="262">
        <v>6925</v>
      </c>
      <c r="F187" s="305">
        <v>41526</v>
      </c>
      <c r="G187" s="262">
        <v>6925</v>
      </c>
      <c r="H187" s="585">
        <f t="shared" si="2"/>
        <v>0</v>
      </c>
      <c r="I187" s="55"/>
      <c r="J187" s="55"/>
      <c r="L187" s="37"/>
      <c r="M187" s="37"/>
      <c r="N187" s="37"/>
      <c r="O187" s="37"/>
    </row>
    <row r="188" spans="1:15" x14ac:dyDescent="0.25">
      <c r="A188" s="1617"/>
      <c r="B188" s="1539" t="s">
        <v>1652</v>
      </c>
      <c r="C188" s="1539" t="s">
        <v>2272</v>
      </c>
      <c r="D188" s="586" t="s">
        <v>2366</v>
      </c>
      <c r="E188" s="587">
        <v>1095</v>
      </c>
      <c r="F188" s="305">
        <v>41526</v>
      </c>
      <c r="G188" s="262">
        <v>1095</v>
      </c>
      <c r="H188" s="585">
        <f t="shared" si="2"/>
        <v>0</v>
      </c>
      <c r="I188" s="55"/>
      <c r="J188" s="55"/>
      <c r="L188" s="37"/>
      <c r="M188" s="37"/>
      <c r="N188" s="37"/>
      <c r="O188" s="37"/>
    </row>
    <row r="189" spans="1:15" x14ac:dyDescent="0.25">
      <c r="A189" s="1617"/>
      <c r="B189" s="1539" t="s">
        <v>1653</v>
      </c>
      <c r="C189" s="1539" t="s">
        <v>2272</v>
      </c>
      <c r="D189" s="305" t="s">
        <v>2372</v>
      </c>
      <c r="E189" s="262">
        <v>1169</v>
      </c>
      <c r="F189" s="305">
        <v>41526</v>
      </c>
      <c r="G189" s="262">
        <v>1169</v>
      </c>
      <c r="H189" s="585">
        <f t="shared" si="2"/>
        <v>0</v>
      </c>
      <c r="I189" s="55"/>
      <c r="J189" s="55"/>
      <c r="L189" s="37"/>
      <c r="M189" s="37"/>
      <c r="N189" s="37"/>
      <c r="O189" s="37"/>
    </row>
    <row r="190" spans="1:15" x14ac:dyDescent="0.25">
      <c r="A190" s="1617"/>
      <c r="B190" s="1539" t="s">
        <v>1654</v>
      </c>
      <c r="C190" s="1539" t="s">
        <v>2272</v>
      </c>
      <c r="D190" s="305" t="s">
        <v>789</v>
      </c>
      <c r="E190" s="262">
        <v>361</v>
      </c>
      <c r="F190" s="305">
        <v>41526</v>
      </c>
      <c r="G190" s="262">
        <v>361</v>
      </c>
      <c r="H190" s="585">
        <f t="shared" si="2"/>
        <v>0</v>
      </c>
      <c r="I190" s="55"/>
      <c r="J190" s="55"/>
      <c r="L190" s="37"/>
      <c r="M190" s="37"/>
      <c r="N190" s="37"/>
      <c r="O190" s="37"/>
    </row>
    <row r="191" spans="1:15" x14ac:dyDescent="0.25">
      <c r="A191" s="1617"/>
      <c r="B191" s="1539" t="s">
        <v>1655</v>
      </c>
      <c r="C191" s="1539" t="s">
        <v>2272</v>
      </c>
      <c r="D191" s="305" t="s">
        <v>2370</v>
      </c>
      <c r="E191" s="262">
        <v>2200</v>
      </c>
      <c r="F191" s="305">
        <v>41526</v>
      </c>
      <c r="G191" s="262">
        <v>2200</v>
      </c>
      <c r="H191" s="585">
        <f t="shared" si="2"/>
        <v>0</v>
      </c>
      <c r="I191" s="55"/>
      <c r="J191" s="55"/>
      <c r="L191" s="37"/>
      <c r="M191" s="37"/>
      <c r="N191" s="37"/>
      <c r="O191" s="37"/>
    </row>
    <row r="192" spans="1:15" x14ac:dyDescent="0.25">
      <c r="A192" s="1617"/>
      <c r="B192" s="1539" t="s">
        <v>1656</v>
      </c>
      <c r="C192" s="1539" t="s">
        <v>2272</v>
      </c>
      <c r="D192" s="305" t="s">
        <v>863</v>
      </c>
      <c r="E192" s="262">
        <v>1380</v>
      </c>
      <c r="F192" s="305">
        <v>41543</v>
      </c>
      <c r="G192" s="262">
        <v>1380</v>
      </c>
      <c r="H192" s="585">
        <f t="shared" si="2"/>
        <v>0</v>
      </c>
      <c r="I192" s="55"/>
      <c r="J192" s="55"/>
      <c r="L192" s="37"/>
      <c r="M192" s="37"/>
      <c r="N192" s="37"/>
      <c r="O192" s="37"/>
    </row>
    <row r="193" spans="1:15" x14ac:dyDescent="0.25">
      <c r="A193" s="1617"/>
      <c r="B193" s="1539" t="s">
        <v>1657</v>
      </c>
      <c r="C193" s="1539" t="s">
        <v>2272</v>
      </c>
      <c r="D193" s="1618" t="s">
        <v>2155</v>
      </c>
      <c r="E193" s="1619">
        <v>1463</v>
      </c>
      <c r="F193" s="305">
        <v>41526</v>
      </c>
      <c r="G193" s="262">
        <v>1463</v>
      </c>
      <c r="H193" s="585">
        <f t="shared" si="2"/>
        <v>0</v>
      </c>
      <c r="I193" s="55"/>
      <c r="J193" s="55"/>
      <c r="L193" s="37"/>
      <c r="M193" s="37"/>
      <c r="N193" s="37"/>
      <c r="O193" s="37"/>
    </row>
    <row r="194" spans="1:15" x14ac:dyDescent="0.25">
      <c r="A194" s="1617"/>
      <c r="B194" s="1539" t="s">
        <v>807</v>
      </c>
      <c r="C194" s="1539" t="s">
        <v>2272</v>
      </c>
      <c r="D194" s="305" t="s">
        <v>70</v>
      </c>
      <c r="E194" s="262">
        <v>6102</v>
      </c>
      <c r="F194" s="305">
        <v>41526</v>
      </c>
      <c r="G194" s="262">
        <v>6102</v>
      </c>
      <c r="H194" s="585">
        <f t="shared" si="2"/>
        <v>0</v>
      </c>
      <c r="I194" s="55"/>
      <c r="J194" s="55"/>
      <c r="L194" s="37"/>
      <c r="M194" s="37"/>
      <c r="N194" s="37"/>
      <c r="O194" s="37"/>
    </row>
    <row r="195" spans="1:15" x14ac:dyDescent="0.25">
      <c r="A195" s="1617"/>
      <c r="B195" s="1539" t="s">
        <v>1658</v>
      </c>
      <c r="C195" s="1539" t="s">
        <v>2272</v>
      </c>
      <c r="D195" s="305" t="s">
        <v>780</v>
      </c>
      <c r="E195" s="262">
        <v>3054.5</v>
      </c>
      <c r="F195" s="305">
        <v>41526</v>
      </c>
      <c r="G195" s="262">
        <v>3054.5</v>
      </c>
      <c r="H195" s="585">
        <f t="shared" si="2"/>
        <v>0</v>
      </c>
      <c r="I195" s="55"/>
      <c r="J195" s="55"/>
      <c r="L195" s="37"/>
      <c r="M195" s="37"/>
      <c r="N195" s="37"/>
      <c r="O195" s="37"/>
    </row>
    <row r="196" spans="1:15" x14ac:dyDescent="0.25">
      <c r="A196" s="1617"/>
      <c r="B196" s="1539" t="s">
        <v>1659</v>
      </c>
      <c r="C196" s="1539" t="s">
        <v>2272</v>
      </c>
      <c r="D196" s="305" t="s">
        <v>2375</v>
      </c>
      <c r="E196" s="262">
        <v>413</v>
      </c>
      <c r="F196" s="305">
        <v>41528</v>
      </c>
      <c r="G196" s="262">
        <v>413</v>
      </c>
      <c r="H196" s="585">
        <f t="shared" si="2"/>
        <v>0</v>
      </c>
      <c r="I196" s="55"/>
      <c r="J196" s="55"/>
      <c r="L196" s="37"/>
      <c r="M196" s="37"/>
      <c r="N196" s="37"/>
      <c r="O196" s="37"/>
    </row>
    <row r="197" spans="1:15" x14ac:dyDescent="0.25">
      <c r="A197" s="1617"/>
      <c r="B197" s="1539" t="s">
        <v>1660</v>
      </c>
      <c r="C197" s="1539" t="s">
        <v>2272</v>
      </c>
      <c r="D197" s="305" t="s">
        <v>617</v>
      </c>
      <c r="E197" s="262">
        <v>4943.25</v>
      </c>
      <c r="F197" s="305">
        <v>41531</v>
      </c>
      <c r="G197" s="262">
        <v>4943.25</v>
      </c>
      <c r="H197" s="585">
        <f t="shared" si="2"/>
        <v>0</v>
      </c>
      <c r="I197" s="55"/>
      <c r="J197" s="55"/>
      <c r="L197" s="37"/>
      <c r="M197" s="37"/>
      <c r="N197" s="37"/>
      <c r="O197" s="37"/>
    </row>
    <row r="198" spans="1:15" x14ac:dyDescent="0.25">
      <c r="A198" s="1617"/>
      <c r="B198" s="1539" t="s">
        <v>1661</v>
      </c>
      <c r="C198" s="1539" t="s">
        <v>2272</v>
      </c>
      <c r="D198" s="305" t="s">
        <v>2374</v>
      </c>
      <c r="E198" s="262">
        <v>1230.5</v>
      </c>
      <c r="F198" s="305">
        <v>41526</v>
      </c>
      <c r="G198" s="262">
        <v>1230.5</v>
      </c>
      <c r="H198" s="585">
        <f t="shared" si="2"/>
        <v>0</v>
      </c>
      <c r="I198" s="55"/>
      <c r="J198" s="55"/>
      <c r="L198" s="37"/>
      <c r="M198" s="37"/>
      <c r="N198" s="37"/>
      <c r="O198" s="37"/>
    </row>
    <row r="199" spans="1:15" x14ac:dyDescent="0.25">
      <c r="A199" s="1617"/>
      <c r="B199" s="1539" t="s">
        <v>1662</v>
      </c>
      <c r="C199" s="1539" t="s">
        <v>2272</v>
      </c>
      <c r="D199" s="305" t="s">
        <v>784</v>
      </c>
      <c r="E199" s="262">
        <v>369.5</v>
      </c>
      <c r="F199" s="305">
        <v>41526</v>
      </c>
      <c r="G199" s="262">
        <v>369.5</v>
      </c>
      <c r="H199" s="585">
        <f t="shared" si="2"/>
        <v>0</v>
      </c>
      <c r="I199" s="55"/>
      <c r="J199" s="55"/>
      <c r="L199" s="37"/>
      <c r="M199" s="37"/>
      <c r="N199" s="37"/>
      <c r="O199" s="37"/>
    </row>
    <row r="200" spans="1:15" x14ac:dyDescent="0.25">
      <c r="A200" s="1617"/>
      <c r="B200" s="1539" t="s">
        <v>1663</v>
      </c>
      <c r="C200" s="1539" t="s">
        <v>2272</v>
      </c>
      <c r="D200" s="305" t="s">
        <v>1916</v>
      </c>
      <c r="E200" s="262">
        <v>872.5</v>
      </c>
      <c r="F200" s="305">
        <v>41526</v>
      </c>
      <c r="G200" s="262">
        <v>872.5</v>
      </c>
      <c r="H200" s="585">
        <f t="shared" si="2"/>
        <v>0</v>
      </c>
      <c r="I200" s="55"/>
      <c r="J200" s="55"/>
      <c r="L200" s="37"/>
      <c r="M200" s="37"/>
      <c r="N200" s="37"/>
      <c r="O200" s="37"/>
    </row>
    <row r="201" spans="1:15" x14ac:dyDescent="0.25">
      <c r="A201" s="1617"/>
      <c r="B201" s="1539" t="s">
        <v>1664</v>
      </c>
      <c r="C201" s="1539" t="s">
        <v>2272</v>
      </c>
      <c r="D201" s="305" t="s">
        <v>830</v>
      </c>
      <c r="E201" s="262">
        <v>428</v>
      </c>
      <c r="F201" s="305">
        <v>41530</v>
      </c>
      <c r="G201" s="262">
        <v>428</v>
      </c>
      <c r="H201" s="585">
        <f t="shared" si="2"/>
        <v>0</v>
      </c>
      <c r="I201" s="55"/>
      <c r="J201" s="55"/>
      <c r="L201" s="37"/>
      <c r="M201" s="37"/>
      <c r="N201" s="37"/>
      <c r="O201" s="37"/>
    </row>
    <row r="202" spans="1:15" x14ac:dyDescent="0.25">
      <c r="A202" s="1617"/>
      <c r="B202" s="1539" t="s">
        <v>1665</v>
      </c>
      <c r="C202" s="1539" t="s">
        <v>2272</v>
      </c>
      <c r="D202" s="305" t="s">
        <v>2274</v>
      </c>
      <c r="E202" s="262">
        <v>3321.5</v>
      </c>
      <c r="F202" s="305">
        <v>41526</v>
      </c>
      <c r="G202" s="262">
        <v>3321.5</v>
      </c>
      <c r="H202" s="585">
        <f t="shared" si="2"/>
        <v>0</v>
      </c>
      <c r="I202" s="55"/>
      <c r="J202" s="55"/>
      <c r="L202" s="37"/>
      <c r="M202" s="37"/>
      <c r="N202" s="37"/>
      <c r="O202" s="37"/>
    </row>
    <row r="203" spans="1:15" x14ac:dyDescent="0.25">
      <c r="A203" s="1617"/>
      <c r="B203" s="1539" t="s">
        <v>1666</v>
      </c>
      <c r="C203" s="1539" t="s">
        <v>2272</v>
      </c>
      <c r="D203" s="305" t="s">
        <v>2247</v>
      </c>
      <c r="E203" s="262">
        <v>1688.5</v>
      </c>
      <c r="F203" s="305">
        <v>41530</v>
      </c>
      <c r="G203" s="262">
        <v>1688.5</v>
      </c>
      <c r="H203" s="585">
        <f t="shared" si="2"/>
        <v>0</v>
      </c>
      <c r="I203" s="55"/>
      <c r="J203" s="55"/>
      <c r="L203" s="37"/>
      <c r="M203" s="37"/>
      <c r="N203" s="37"/>
      <c r="O203" s="37"/>
    </row>
    <row r="204" spans="1:15" x14ac:dyDescent="0.25">
      <c r="A204" s="1617"/>
      <c r="B204" s="1539" t="s">
        <v>1667</v>
      </c>
      <c r="C204" s="1539" t="s">
        <v>2272</v>
      </c>
      <c r="D204" s="305" t="s">
        <v>434</v>
      </c>
      <c r="E204" s="262">
        <v>8543.5</v>
      </c>
      <c r="F204" s="305">
        <v>41541</v>
      </c>
      <c r="G204" s="262">
        <v>8543.5</v>
      </c>
      <c r="H204" s="585">
        <f t="shared" si="2"/>
        <v>0</v>
      </c>
      <c r="I204" s="55"/>
      <c r="J204" s="55"/>
      <c r="L204" s="37"/>
      <c r="M204" s="37"/>
      <c r="N204" s="37"/>
      <c r="O204" s="37"/>
    </row>
    <row r="205" spans="1:15" x14ac:dyDescent="0.25">
      <c r="A205" s="1617">
        <v>41527</v>
      </c>
      <c r="B205" s="1539" t="s">
        <v>1668</v>
      </c>
      <c r="C205" s="1539" t="s">
        <v>2272</v>
      </c>
      <c r="D205" s="586" t="s">
        <v>787</v>
      </c>
      <c r="E205" s="587">
        <v>1200</v>
      </c>
      <c r="F205" s="305">
        <v>41526</v>
      </c>
      <c r="G205" s="262">
        <v>1200</v>
      </c>
      <c r="H205" s="585">
        <f t="shared" si="2"/>
        <v>0</v>
      </c>
      <c r="I205" s="55"/>
      <c r="J205" s="55"/>
      <c r="L205" s="37"/>
      <c r="M205" s="37"/>
      <c r="N205" s="37"/>
      <c r="O205" s="37"/>
    </row>
    <row r="206" spans="1:15" x14ac:dyDescent="0.25">
      <c r="A206" s="1617"/>
      <c r="B206" s="1539" t="s">
        <v>1669</v>
      </c>
      <c r="C206" s="1539" t="s">
        <v>2272</v>
      </c>
      <c r="D206" s="1625" t="s">
        <v>779</v>
      </c>
      <c r="E206" s="1621">
        <v>5811.5</v>
      </c>
      <c r="F206" s="305">
        <v>41527</v>
      </c>
      <c r="G206" s="262">
        <v>5811.5</v>
      </c>
      <c r="H206" s="585">
        <f t="shared" si="2"/>
        <v>0</v>
      </c>
      <c r="I206" s="55"/>
      <c r="J206" s="55"/>
      <c r="L206" s="37"/>
      <c r="M206" s="37"/>
      <c r="N206" s="37"/>
      <c r="O206" s="37"/>
    </row>
    <row r="207" spans="1:15" x14ac:dyDescent="0.25">
      <c r="A207" s="1617"/>
      <c r="B207" s="1539" t="s">
        <v>1670</v>
      </c>
      <c r="C207" s="1539" t="s">
        <v>2272</v>
      </c>
      <c r="D207" s="1618" t="s">
        <v>780</v>
      </c>
      <c r="E207" s="1619">
        <v>3266</v>
      </c>
      <c r="F207" s="305">
        <v>41527</v>
      </c>
      <c r="G207" s="262">
        <v>3266</v>
      </c>
      <c r="H207" s="585">
        <f t="shared" si="2"/>
        <v>0</v>
      </c>
      <c r="I207" s="55"/>
      <c r="J207" s="55"/>
      <c r="L207" s="37"/>
      <c r="M207" s="37"/>
      <c r="N207" s="37"/>
      <c r="O207" s="37"/>
    </row>
    <row r="208" spans="1:15" x14ac:dyDescent="0.25">
      <c r="A208" s="1617"/>
      <c r="B208" s="1539" t="s">
        <v>1671</v>
      </c>
      <c r="C208" s="1539" t="s">
        <v>2272</v>
      </c>
      <c r="D208" s="586" t="s">
        <v>89</v>
      </c>
      <c r="E208" s="587">
        <v>2750.8</v>
      </c>
      <c r="F208" s="305">
        <v>41527</v>
      </c>
      <c r="G208" s="262">
        <v>2750.8</v>
      </c>
      <c r="H208" s="585">
        <f t="shared" si="2"/>
        <v>0</v>
      </c>
      <c r="I208" s="55"/>
      <c r="J208" s="55"/>
      <c r="L208" s="37"/>
      <c r="M208" s="37"/>
      <c r="N208" s="37"/>
      <c r="O208" s="37"/>
    </row>
    <row r="209" spans="1:15" x14ac:dyDescent="0.25">
      <c r="A209" s="1617"/>
      <c r="B209" s="1539" t="s">
        <v>1672</v>
      </c>
      <c r="C209" s="1539" t="s">
        <v>2272</v>
      </c>
      <c r="D209" s="305" t="s">
        <v>24</v>
      </c>
      <c r="E209" s="262">
        <v>526.5</v>
      </c>
      <c r="F209" s="305">
        <v>41527</v>
      </c>
      <c r="G209" s="262">
        <v>526.5</v>
      </c>
      <c r="H209" s="585">
        <f t="shared" si="2"/>
        <v>0</v>
      </c>
      <c r="I209" s="55"/>
      <c r="J209" s="55"/>
      <c r="L209" s="37"/>
      <c r="M209" s="37"/>
      <c r="N209" s="37"/>
      <c r="O209" s="37"/>
    </row>
    <row r="210" spans="1:15" x14ac:dyDescent="0.25">
      <c r="A210" s="1617"/>
      <c r="B210" s="1539" t="s">
        <v>809</v>
      </c>
      <c r="C210" s="1539" t="s">
        <v>2272</v>
      </c>
      <c r="D210" s="305" t="s">
        <v>4</v>
      </c>
      <c r="E210" s="262">
        <v>324</v>
      </c>
      <c r="F210" s="305">
        <v>41527</v>
      </c>
      <c r="G210" s="262">
        <v>324</v>
      </c>
      <c r="H210" s="585">
        <f t="shared" si="2"/>
        <v>0</v>
      </c>
      <c r="I210" s="55"/>
      <c r="J210" s="55"/>
      <c r="L210" s="37"/>
      <c r="M210" s="37"/>
      <c r="N210" s="37"/>
      <c r="O210" s="37"/>
    </row>
    <row r="211" spans="1:15" x14ac:dyDescent="0.25">
      <c r="A211" s="1617"/>
      <c r="B211" s="1539" t="s">
        <v>1673</v>
      </c>
      <c r="C211" s="1539" t="s">
        <v>2272</v>
      </c>
      <c r="D211" s="305" t="s">
        <v>2366</v>
      </c>
      <c r="E211" s="262">
        <v>826</v>
      </c>
      <c r="F211" s="305"/>
      <c r="H211" s="585">
        <f t="shared" si="2"/>
        <v>826</v>
      </c>
      <c r="I211" s="55"/>
      <c r="J211" s="55"/>
      <c r="L211" s="37"/>
      <c r="M211" s="37"/>
      <c r="N211" s="37"/>
      <c r="O211" s="37"/>
    </row>
    <row r="212" spans="1:15" x14ac:dyDescent="0.25">
      <c r="A212" s="1617"/>
      <c r="B212" s="1539" t="s">
        <v>1674</v>
      </c>
      <c r="C212" s="1539" t="s">
        <v>2272</v>
      </c>
      <c r="D212" s="305" t="s">
        <v>789</v>
      </c>
      <c r="E212" s="262">
        <v>1666</v>
      </c>
      <c r="F212" s="305">
        <v>41527</v>
      </c>
      <c r="G212" s="262">
        <v>1666</v>
      </c>
      <c r="H212" s="585">
        <f t="shared" si="2"/>
        <v>0</v>
      </c>
      <c r="I212" s="55"/>
      <c r="J212" s="55"/>
      <c r="L212" s="37"/>
      <c r="M212" s="37"/>
      <c r="N212" s="37"/>
      <c r="O212" s="37"/>
    </row>
    <row r="213" spans="1:15" x14ac:dyDescent="0.25">
      <c r="A213" s="1617"/>
      <c r="B213" s="1539" t="s">
        <v>1675</v>
      </c>
      <c r="C213" s="1539" t="s">
        <v>2272</v>
      </c>
      <c r="D213" s="586" t="s">
        <v>2368</v>
      </c>
      <c r="E213" s="587">
        <v>1638</v>
      </c>
      <c r="F213" s="305">
        <v>41527</v>
      </c>
      <c r="G213" s="587">
        <v>1638</v>
      </c>
      <c r="H213" s="585">
        <f t="shared" si="2"/>
        <v>0</v>
      </c>
      <c r="I213" s="55"/>
      <c r="J213" s="55"/>
      <c r="L213" s="37"/>
      <c r="M213" s="37"/>
      <c r="N213" s="37"/>
      <c r="O213" s="37"/>
    </row>
    <row r="214" spans="1:15" x14ac:dyDescent="0.25">
      <c r="A214" s="1617"/>
      <c r="B214" s="1539" t="s">
        <v>1676</v>
      </c>
      <c r="C214" s="1539" t="s">
        <v>2272</v>
      </c>
      <c r="D214" s="586" t="s">
        <v>1949</v>
      </c>
      <c r="E214" s="587">
        <v>1548</v>
      </c>
      <c r="F214" s="305">
        <v>41527</v>
      </c>
      <c r="G214" s="587">
        <v>1548</v>
      </c>
      <c r="H214" s="585">
        <f t="shared" si="2"/>
        <v>0</v>
      </c>
      <c r="I214" s="55"/>
      <c r="J214" s="55"/>
      <c r="L214" s="37"/>
      <c r="M214" s="37"/>
      <c r="N214" s="37"/>
      <c r="O214" s="37"/>
    </row>
    <row r="215" spans="1:15" x14ac:dyDescent="0.25">
      <c r="A215" s="1617"/>
      <c r="B215" s="1539" t="s">
        <v>1677</v>
      </c>
      <c r="C215" s="1539" t="s">
        <v>2272</v>
      </c>
      <c r="D215" s="305" t="s">
        <v>2268</v>
      </c>
      <c r="E215" s="262">
        <v>635</v>
      </c>
      <c r="F215" s="305">
        <v>41527</v>
      </c>
      <c r="G215" s="262">
        <v>635</v>
      </c>
      <c r="H215" s="585">
        <f t="shared" si="2"/>
        <v>0</v>
      </c>
      <c r="I215" s="55"/>
      <c r="J215" s="55"/>
      <c r="L215" s="37"/>
      <c r="M215" s="37"/>
      <c r="N215" s="37"/>
      <c r="O215" s="37"/>
    </row>
    <row r="216" spans="1:15" x14ac:dyDescent="0.25">
      <c r="A216" s="1617"/>
      <c r="B216" s="1539" t="s">
        <v>1678</v>
      </c>
      <c r="C216" s="1539" t="s">
        <v>2272</v>
      </c>
      <c r="D216" s="305" t="s">
        <v>70</v>
      </c>
      <c r="E216" s="262">
        <v>5521.5</v>
      </c>
      <c r="F216" s="305">
        <v>41527</v>
      </c>
      <c r="G216" s="262">
        <v>5521.5</v>
      </c>
      <c r="H216" s="585">
        <f t="shared" si="2"/>
        <v>0</v>
      </c>
      <c r="I216" s="55"/>
      <c r="J216" s="55"/>
      <c r="L216" s="37"/>
      <c r="M216" s="37"/>
      <c r="N216" s="37"/>
      <c r="O216" s="37"/>
    </row>
    <row r="217" spans="1:15" x14ac:dyDescent="0.25">
      <c r="A217" s="1617"/>
      <c r="B217" s="1539" t="s">
        <v>1679</v>
      </c>
      <c r="C217" s="1539" t="s">
        <v>2272</v>
      </c>
      <c r="D217" s="305" t="s">
        <v>863</v>
      </c>
      <c r="E217" s="262">
        <v>1380</v>
      </c>
      <c r="F217" s="305">
        <v>41543</v>
      </c>
      <c r="G217" s="262">
        <v>1380</v>
      </c>
      <c r="H217" s="585">
        <f t="shared" si="2"/>
        <v>0</v>
      </c>
      <c r="I217" s="55"/>
      <c r="J217" s="55"/>
      <c r="L217" s="37"/>
      <c r="M217" s="37"/>
      <c r="N217" s="37"/>
      <c r="O217" s="37"/>
    </row>
    <row r="218" spans="1:15" x14ac:dyDescent="0.25">
      <c r="A218" s="1617"/>
      <c r="B218" s="1539" t="s">
        <v>1680</v>
      </c>
      <c r="C218" s="1539" t="s">
        <v>2272</v>
      </c>
      <c r="D218" s="305" t="s">
        <v>2155</v>
      </c>
      <c r="E218" s="262">
        <v>765</v>
      </c>
      <c r="F218" s="305">
        <v>41527</v>
      </c>
      <c r="G218" s="262">
        <v>765</v>
      </c>
      <c r="H218" s="585">
        <f t="shared" si="2"/>
        <v>0</v>
      </c>
      <c r="I218" s="55"/>
      <c r="J218" s="55"/>
      <c r="L218" s="37"/>
      <c r="M218" s="37"/>
      <c r="N218" s="37"/>
      <c r="O218" s="37"/>
    </row>
    <row r="219" spans="1:15" x14ac:dyDescent="0.25">
      <c r="A219" s="1617"/>
      <c r="B219" s="1539" t="s">
        <v>1681</v>
      </c>
      <c r="C219" s="1539" t="s">
        <v>2272</v>
      </c>
      <c r="D219" s="305" t="s">
        <v>1916</v>
      </c>
      <c r="E219" s="262">
        <v>372</v>
      </c>
      <c r="F219" s="305">
        <v>41527</v>
      </c>
      <c r="G219" s="262">
        <v>372</v>
      </c>
      <c r="H219" s="585">
        <f t="shared" si="2"/>
        <v>0</v>
      </c>
      <c r="I219" s="55"/>
      <c r="J219" s="55"/>
      <c r="L219" s="37"/>
      <c r="M219" s="37"/>
      <c r="N219" s="37"/>
      <c r="O219" s="37"/>
    </row>
    <row r="220" spans="1:15" x14ac:dyDescent="0.25">
      <c r="A220" s="1617"/>
      <c r="B220" s="1539" t="s">
        <v>1682</v>
      </c>
      <c r="C220" s="1539" t="s">
        <v>2272</v>
      </c>
      <c r="D220" s="305" t="s">
        <v>784</v>
      </c>
      <c r="E220" s="262">
        <v>487</v>
      </c>
      <c r="F220" s="305">
        <v>41527</v>
      </c>
      <c r="G220" s="262">
        <v>487</v>
      </c>
      <c r="H220" s="585">
        <f t="shared" si="2"/>
        <v>0</v>
      </c>
      <c r="I220" s="55"/>
      <c r="J220" s="55"/>
      <c r="L220" s="37"/>
      <c r="M220" s="37"/>
      <c r="N220" s="37"/>
      <c r="O220" s="37"/>
    </row>
    <row r="221" spans="1:15" x14ac:dyDescent="0.25">
      <c r="A221" s="1617"/>
      <c r="B221" s="1539" t="s">
        <v>1683</v>
      </c>
      <c r="C221" s="1539" t="s">
        <v>2272</v>
      </c>
      <c r="D221" s="305" t="s">
        <v>1969</v>
      </c>
      <c r="E221" s="262">
        <v>241</v>
      </c>
      <c r="F221" s="305">
        <v>41538</v>
      </c>
      <c r="G221" s="262">
        <v>241</v>
      </c>
      <c r="H221" s="585">
        <f t="shared" si="2"/>
        <v>0</v>
      </c>
      <c r="I221" s="55"/>
      <c r="J221" s="55"/>
      <c r="L221" s="37"/>
      <c r="M221" s="37"/>
      <c r="N221" s="37"/>
      <c r="O221" s="37"/>
    </row>
    <row r="222" spans="1:15" x14ac:dyDescent="0.25">
      <c r="A222" s="1617"/>
      <c r="B222" s="1539" t="s">
        <v>1684</v>
      </c>
      <c r="C222" s="1539" t="s">
        <v>2272</v>
      </c>
      <c r="D222" s="305" t="s">
        <v>2369</v>
      </c>
      <c r="E222" s="262">
        <v>174</v>
      </c>
      <c r="F222" s="305">
        <v>41528</v>
      </c>
      <c r="G222" s="262">
        <v>174</v>
      </c>
      <c r="H222" s="585">
        <f t="shared" si="2"/>
        <v>0</v>
      </c>
      <c r="I222" s="55"/>
      <c r="J222" s="55"/>
      <c r="L222" s="37"/>
      <c r="M222" s="37"/>
      <c r="N222" s="37"/>
      <c r="O222" s="37"/>
    </row>
    <row r="223" spans="1:15" x14ac:dyDescent="0.25">
      <c r="A223" s="1617"/>
      <c r="B223" s="1539" t="s">
        <v>1685</v>
      </c>
      <c r="C223" s="1539" t="s">
        <v>2272</v>
      </c>
      <c r="D223" s="305" t="s">
        <v>600</v>
      </c>
      <c r="E223" s="262">
        <v>12915</v>
      </c>
      <c r="F223" s="305">
        <v>41528</v>
      </c>
      <c r="G223" s="262">
        <v>12915</v>
      </c>
      <c r="H223" s="585">
        <f t="shared" si="2"/>
        <v>0</v>
      </c>
      <c r="I223" s="55"/>
      <c r="J223" s="55"/>
      <c r="L223" s="37"/>
      <c r="M223" s="37"/>
      <c r="N223" s="37"/>
      <c r="O223" s="37"/>
    </row>
    <row r="224" spans="1:15" x14ac:dyDescent="0.25">
      <c r="A224" s="1617"/>
      <c r="B224" s="1539" t="s">
        <v>1686</v>
      </c>
      <c r="C224" s="1539" t="s">
        <v>2272</v>
      </c>
      <c r="D224" s="305" t="s">
        <v>434</v>
      </c>
      <c r="E224" s="262">
        <v>14052.5</v>
      </c>
      <c r="F224" s="305">
        <v>41541</v>
      </c>
      <c r="G224" s="262">
        <v>14052.5</v>
      </c>
      <c r="H224" s="585">
        <f t="shared" si="2"/>
        <v>0</v>
      </c>
      <c r="I224" s="55"/>
      <c r="J224" s="55"/>
      <c r="L224" s="37"/>
      <c r="M224" s="37"/>
      <c r="N224" s="37"/>
      <c r="O224" s="37"/>
    </row>
    <row r="225" spans="1:15" x14ac:dyDescent="0.25">
      <c r="A225" s="1617"/>
      <c r="B225" s="1539" t="s">
        <v>1687</v>
      </c>
      <c r="C225" s="1539" t="s">
        <v>2272</v>
      </c>
      <c r="D225" s="305" t="s">
        <v>2076</v>
      </c>
      <c r="E225" s="262">
        <v>120</v>
      </c>
      <c r="F225" s="305">
        <v>41528</v>
      </c>
      <c r="G225" s="262">
        <v>120</v>
      </c>
      <c r="H225" s="585">
        <f t="shared" si="2"/>
        <v>0</v>
      </c>
      <c r="I225" s="55"/>
      <c r="J225" s="55"/>
      <c r="L225" s="37"/>
      <c r="M225" s="37"/>
      <c r="N225" s="37"/>
      <c r="O225" s="37"/>
    </row>
    <row r="226" spans="1:15" x14ac:dyDescent="0.25">
      <c r="A226" s="1617"/>
      <c r="B226" s="1539" t="s">
        <v>1688</v>
      </c>
      <c r="C226" s="1539" t="s">
        <v>2272</v>
      </c>
      <c r="D226" s="586" t="s">
        <v>779</v>
      </c>
      <c r="E226" s="587">
        <v>1497</v>
      </c>
      <c r="F226" s="305">
        <v>41527</v>
      </c>
      <c r="G226" s="587">
        <v>1497</v>
      </c>
      <c r="H226" s="585">
        <f t="shared" si="2"/>
        <v>0</v>
      </c>
      <c r="I226" s="55"/>
      <c r="J226" s="55"/>
      <c r="L226" s="37"/>
      <c r="M226" s="37"/>
      <c r="N226" s="37"/>
      <c r="O226" s="37"/>
    </row>
    <row r="227" spans="1:15" x14ac:dyDescent="0.25">
      <c r="A227" s="1617"/>
      <c r="B227" s="1539" t="s">
        <v>1689</v>
      </c>
      <c r="C227" s="1539" t="s">
        <v>2272</v>
      </c>
      <c r="D227" s="305" t="s">
        <v>869</v>
      </c>
      <c r="E227" s="262">
        <v>414.95</v>
      </c>
      <c r="F227" s="305"/>
      <c r="H227" s="585">
        <f t="shared" si="2"/>
        <v>414.95</v>
      </c>
      <c r="I227" s="55"/>
      <c r="J227" s="55"/>
      <c r="L227" s="37"/>
      <c r="M227" s="37"/>
      <c r="N227" s="37"/>
      <c r="O227" s="37"/>
    </row>
    <row r="228" spans="1:15" x14ac:dyDescent="0.25">
      <c r="A228" s="1617"/>
      <c r="B228" s="1539" t="s">
        <v>1690</v>
      </c>
      <c r="C228" s="1539" t="s">
        <v>2272</v>
      </c>
      <c r="D228" s="305" t="s">
        <v>2369</v>
      </c>
      <c r="E228" s="262">
        <v>499</v>
      </c>
      <c r="F228" s="305">
        <v>41528</v>
      </c>
      <c r="G228" s="262">
        <v>499</v>
      </c>
      <c r="H228" s="585">
        <f t="shared" si="2"/>
        <v>0</v>
      </c>
      <c r="I228" s="55"/>
      <c r="J228" s="55"/>
      <c r="L228" s="37"/>
      <c r="M228" s="37"/>
      <c r="N228" s="37"/>
      <c r="O228" s="37"/>
    </row>
    <row r="229" spans="1:15" x14ac:dyDescent="0.25">
      <c r="A229" s="1617"/>
      <c r="B229" s="1539" t="s">
        <v>1691</v>
      </c>
      <c r="C229" s="1539" t="s">
        <v>2272</v>
      </c>
      <c r="D229" s="586" t="s">
        <v>787</v>
      </c>
      <c r="E229" s="587">
        <v>1645.5</v>
      </c>
      <c r="F229" s="305">
        <v>41528</v>
      </c>
      <c r="G229" s="587">
        <v>1645.5</v>
      </c>
      <c r="H229" s="585">
        <f t="shared" si="2"/>
        <v>0</v>
      </c>
      <c r="I229" s="55"/>
      <c r="J229" s="55"/>
      <c r="L229" s="37"/>
      <c r="M229" s="37"/>
      <c r="N229" s="37"/>
      <c r="O229" s="37"/>
    </row>
    <row r="230" spans="1:15" x14ac:dyDescent="0.25">
      <c r="A230" s="1617"/>
      <c r="B230" s="1539" t="s">
        <v>1692</v>
      </c>
      <c r="C230" s="1539" t="s">
        <v>2272</v>
      </c>
      <c r="D230" s="1618" t="s">
        <v>779</v>
      </c>
      <c r="E230" s="1619">
        <v>881</v>
      </c>
      <c r="F230" s="305">
        <v>41527</v>
      </c>
      <c r="G230" s="262">
        <v>881</v>
      </c>
      <c r="H230" s="585">
        <f t="shared" si="2"/>
        <v>0</v>
      </c>
      <c r="I230" s="55"/>
      <c r="J230" s="55"/>
      <c r="L230" s="37"/>
      <c r="M230" s="37"/>
      <c r="N230" s="37"/>
      <c r="O230" s="37"/>
    </row>
    <row r="231" spans="1:15" x14ac:dyDescent="0.25">
      <c r="A231" s="1617">
        <v>41528</v>
      </c>
      <c r="B231" s="1539" t="s">
        <v>1693</v>
      </c>
      <c r="C231" s="1539" t="s">
        <v>2272</v>
      </c>
      <c r="D231" s="305" t="s">
        <v>788</v>
      </c>
      <c r="E231" s="262">
        <v>15427.5</v>
      </c>
      <c r="F231" s="305">
        <v>41540</v>
      </c>
      <c r="G231" s="262">
        <v>15427.5</v>
      </c>
      <c r="H231" s="585">
        <f t="shared" si="2"/>
        <v>0</v>
      </c>
      <c r="I231" s="55"/>
      <c r="J231" s="55"/>
      <c r="L231" s="37"/>
      <c r="M231" s="37"/>
      <c r="N231" s="37"/>
      <c r="O231" s="37"/>
    </row>
    <row r="232" spans="1:15" x14ac:dyDescent="0.25">
      <c r="A232" s="1617"/>
      <c r="B232" s="1539" t="s">
        <v>1694</v>
      </c>
      <c r="C232" s="1539" t="s">
        <v>2272</v>
      </c>
      <c r="D232" s="305" t="s">
        <v>2373</v>
      </c>
      <c r="E232" s="262">
        <v>498</v>
      </c>
      <c r="F232" s="305"/>
      <c r="H232" s="585">
        <f t="shared" si="2"/>
        <v>498</v>
      </c>
      <c r="I232" s="55"/>
      <c r="J232" s="55"/>
      <c r="L232" s="37"/>
      <c r="M232" s="37"/>
      <c r="N232" s="37"/>
      <c r="O232" s="37"/>
    </row>
    <row r="233" spans="1:15" x14ac:dyDescent="0.25">
      <c r="A233" s="1617"/>
      <c r="B233" s="1539" t="s">
        <v>1695</v>
      </c>
      <c r="C233" s="1539" t="s">
        <v>2272</v>
      </c>
      <c r="D233" s="305" t="s">
        <v>779</v>
      </c>
      <c r="E233" s="262">
        <v>7098</v>
      </c>
      <c r="F233" s="305">
        <v>41528</v>
      </c>
      <c r="G233" s="262">
        <v>7098</v>
      </c>
      <c r="H233" s="585">
        <f t="shared" si="2"/>
        <v>0</v>
      </c>
      <c r="I233" s="55"/>
      <c r="J233" s="55"/>
      <c r="L233" s="37"/>
      <c r="M233" s="37"/>
      <c r="N233" s="37"/>
      <c r="O233" s="37"/>
    </row>
    <row r="234" spans="1:15" x14ac:dyDescent="0.25">
      <c r="A234" s="1617"/>
      <c r="B234" s="1539" t="s">
        <v>1696</v>
      </c>
      <c r="C234" s="1539" t="s">
        <v>2272</v>
      </c>
      <c r="D234" s="305" t="s">
        <v>2366</v>
      </c>
      <c r="E234" s="262">
        <v>1000</v>
      </c>
      <c r="F234" s="305">
        <v>41528</v>
      </c>
      <c r="G234" s="262">
        <v>1000</v>
      </c>
      <c r="H234" s="585">
        <f t="shared" si="2"/>
        <v>0</v>
      </c>
      <c r="I234" s="55"/>
      <c r="J234" s="55"/>
      <c r="L234" s="37"/>
      <c r="M234" s="37"/>
      <c r="N234" s="37"/>
      <c r="O234" s="37"/>
    </row>
    <row r="235" spans="1:15" x14ac:dyDescent="0.25">
      <c r="A235" s="1617"/>
      <c r="B235" s="1539" t="s">
        <v>1697</v>
      </c>
      <c r="C235" s="1539" t="s">
        <v>2272</v>
      </c>
      <c r="D235" s="305" t="s">
        <v>863</v>
      </c>
      <c r="E235" s="262">
        <v>1380</v>
      </c>
      <c r="F235" s="305">
        <v>41543</v>
      </c>
      <c r="G235" s="262">
        <v>1380</v>
      </c>
      <c r="H235" s="585">
        <f t="shared" si="2"/>
        <v>0</v>
      </c>
      <c r="I235" s="55"/>
      <c r="J235" s="55"/>
      <c r="L235" s="37"/>
      <c r="M235" s="37"/>
      <c r="N235" s="37"/>
      <c r="O235" s="37"/>
    </row>
    <row r="236" spans="1:15" x14ac:dyDescent="0.25">
      <c r="A236" s="1617"/>
      <c r="B236" s="1539" t="s">
        <v>1698</v>
      </c>
      <c r="C236" s="1539" t="s">
        <v>2272</v>
      </c>
      <c r="D236" s="305" t="s">
        <v>794</v>
      </c>
      <c r="E236" s="262">
        <v>4476</v>
      </c>
      <c r="F236" s="305">
        <v>41528</v>
      </c>
      <c r="G236" s="262">
        <v>4476</v>
      </c>
      <c r="H236" s="585">
        <f t="shared" si="2"/>
        <v>0</v>
      </c>
      <c r="I236" s="55"/>
      <c r="J236" s="55"/>
      <c r="L236" s="37"/>
      <c r="M236" s="37"/>
      <c r="N236" s="37"/>
      <c r="O236" s="37"/>
    </row>
    <row r="237" spans="1:15" x14ac:dyDescent="0.25">
      <c r="A237" s="1617"/>
      <c r="B237" s="1539" t="s">
        <v>1699</v>
      </c>
      <c r="C237" s="1539" t="s">
        <v>2272</v>
      </c>
      <c r="D237" s="305" t="s">
        <v>3</v>
      </c>
      <c r="E237" s="262">
        <v>3542</v>
      </c>
      <c r="F237" s="305">
        <v>41528</v>
      </c>
      <c r="G237" s="262">
        <v>3542</v>
      </c>
      <c r="H237" s="585">
        <f t="shared" si="2"/>
        <v>0</v>
      </c>
      <c r="I237" s="55"/>
      <c r="J237" s="55"/>
      <c r="L237" s="37"/>
      <c r="M237" s="37"/>
      <c r="N237" s="37"/>
      <c r="O237" s="37"/>
    </row>
    <row r="238" spans="1:15" x14ac:dyDescent="0.25">
      <c r="A238" s="1617"/>
      <c r="B238" s="1539" t="s">
        <v>810</v>
      </c>
      <c r="C238" s="1539" t="s">
        <v>2272</v>
      </c>
      <c r="D238" s="305" t="s">
        <v>2155</v>
      </c>
      <c r="E238" s="262">
        <v>1289.5</v>
      </c>
      <c r="F238" s="305">
        <v>41528</v>
      </c>
      <c r="G238" s="262">
        <v>1289.5</v>
      </c>
      <c r="H238" s="585">
        <f t="shared" si="2"/>
        <v>0</v>
      </c>
      <c r="I238" s="55"/>
      <c r="J238" s="55"/>
      <c r="L238" s="37"/>
      <c r="M238" s="37"/>
      <c r="N238" s="37"/>
      <c r="O238" s="37"/>
    </row>
    <row r="239" spans="1:15" x14ac:dyDescent="0.25">
      <c r="A239" s="1617"/>
      <c r="B239" s="1539" t="s">
        <v>1700</v>
      </c>
      <c r="C239" s="1539" t="s">
        <v>2272</v>
      </c>
      <c r="D239" s="305" t="s">
        <v>434</v>
      </c>
      <c r="E239" s="262">
        <v>691.6</v>
      </c>
      <c r="F239" s="305">
        <v>41541</v>
      </c>
      <c r="G239" s="262">
        <v>691.6</v>
      </c>
      <c r="H239" s="585">
        <f t="shared" si="2"/>
        <v>0</v>
      </c>
      <c r="I239" s="55"/>
      <c r="J239" s="55"/>
      <c r="L239" s="37"/>
      <c r="M239" s="37"/>
      <c r="N239" s="37"/>
      <c r="O239" s="37"/>
    </row>
    <row r="240" spans="1:15" x14ac:dyDescent="0.25">
      <c r="A240" s="1617"/>
      <c r="B240" s="1539" t="s">
        <v>1701</v>
      </c>
      <c r="C240" s="1539" t="s">
        <v>2272</v>
      </c>
      <c r="D240" s="305" t="s">
        <v>70</v>
      </c>
      <c r="E240" s="262">
        <v>5824.5</v>
      </c>
      <c r="F240" s="305">
        <v>41528</v>
      </c>
      <c r="G240" s="262">
        <v>5824.5</v>
      </c>
      <c r="H240" s="585">
        <f t="shared" si="2"/>
        <v>0</v>
      </c>
      <c r="I240" s="55"/>
      <c r="J240" s="55"/>
      <c r="L240" s="37"/>
      <c r="M240" s="37"/>
      <c r="N240" s="37"/>
      <c r="O240" s="37"/>
    </row>
    <row r="241" spans="1:15" x14ac:dyDescent="0.25">
      <c r="A241" s="1617"/>
      <c r="B241" s="1539" t="s">
        <v>1702</v>
      </c>
      <c r="C241" s="1539" t="s">
        <v>2272</v>
      </c>
      <c r="D241" s="305" t="s">
        <v>2374</v>
      </c>
      <c r="E241" s="262">
        <v>1379</v>
      </c>
      <c r="F241" s="305">
        <v>41528</v>
      </c>
      <c r="G241" s="262">
        <v>1379</v>
      </c>
      <c r="H241" s="585">
        <f t="shared" si="2"/>
        <v>0</v>
      </c>
      <c r="I241" s="55"/>
      <c r="J241" s="55"/>
    </row>
    <row r="242" spans="1:15" x14ac:dyDescent="0.25">
      <c r="B242" s="1631"/>
      <c r="C242" s="1631"/>
      <c r="D242" s="305" t="s">
        <v>506</v>
      </c>
      <c r="F242" s="305"/>
      <c r="H242" s="585">
        <f t="shared" si="2"/>
        <v>0</v>
      </c>
      <c r="I242" s="55"/>
      <c r="J242" s="55"/>
    </row>
    <row r="243" spans="1:15" x14ac:dyDescent="0.25">
      <c r="B243" s="1628"/>
      <c r="C243" s="1628"/>
      <c r="D243" s="305" t="s">
        <v>506</v>
      </c>
      <c r="F243" s="305"/>
      <c r="H243" s="585">
        <f t="shared" si="2"/>
        <v>0</v>
      </c>
      <c r="I243" s="55"/>
      <c r="J243" s="55"/>
    </row>
    <row r="244" spans="1:15" x14ac:dyDescent="0.25">
      <c r="B244" s="1628"/>
      <c r="C244" s="1628"/>
      <c r="D244" s="305" t="s">
        <v>513</v>
      </c>
      <c r="F244" s="305"/>
      <c r="H244" s="262"/>
      <c r="I244" s="55"/>
      <c r="J244" s="55"/>
    </row>
    <row r="245" spans="1:15" ht="18.75" x14ac:dyDescent="0.3">
      <c r="A245" s="2066" t="str">
        <f>A184</f>
        <v>REMISIONES DE    SEPTIEMBRE    2 0  1 3</v>
      </c>
      <c r="B245" s="2066"/>
      <c r="C245" s="2066"/>
      <c r="D245" s="2066"/>
      <c r="E245" s="2066"/>
      <c r="F245" s="2066"/>
      <c r="I245" s="55"/>
      <c r="J245" s="55"/>
    </row>
    <row r="246" spans="1:15" ht="35.25" thickBot="1" x14ac:dyDescent="0.35">
      <c r="A246" s="1629" t="s">
        <v>0</v>
      </c>
      <c r="B246" s="1476" t="s">
        <v>1</v>
      </c>
      <c r="C246" s="1476"/>
      <c r="D246" s="54" t="s">
        <v>2267</v>
      </c>
      <c r="E246" s="44" t="s">
        <v>2</v>
      </c>
      <c r="F246" s="6" t="s">
        <v>6</v>
      </c>
      <c r="G246" s="51" t="s">
        <v>7</v>
      </c>
      <c r="H246" s="1630" t="s">
        <v>8</v>
      </c>
      <c r="I246" s="55"/>
      <c r="J246" s="55"/>
    </row>
    <row r="247" spans="1:15" ht="16.5" thickTop="1" x14ac:dyDescent="0.25">
      <c r="A247" s="1617">
        <v>41528</v>
      </c>
      <c r="B247" s="1539" t="s">
        <v>1703</v>
      </c>
      <c r="C247" s="1537" t="s">
        <v>2272</v>
      </c>
      <c r="D247" s="305" t="s">
        <v>2268</v>
      </c>
      <c r="E247" s="262">
        <v>863</v>
      </c>
      <c r="F247" s="305">
        <v>41528</v>
      </c>
      <c r="G247" s="262">
        <v>863</v>
      </c>
      <c r="H247" s="585">
        <f t="shared" si="2"/>
        <v>0</v>
      </c>
      <c r="I247" s="55"/>
      <c r="J247" s="55"/>
    </row>
    <row r="248" spans="1:15" x14ac:dyDescent="0.25">
      <c r="A248" s="1617"/>
      <c r="B248" s="1539" t="s">
        <v>1704</v>
      </c>
      <c r="C248" s="1537" t="s">
        <v>2272</v>
      </c>
      <c r="D248" s="305" t="s">
        <v>2076</v>
      </c>
      <c r="E248" s="262">
        <v>2342</v>
      </c>
      <c r="F248" s="305">
        <v>41528</v>
      </c>
      <c r="G248" s="262">
        <v>2342</v>
      </c>
      <c r="H248" s="585">
        <f t="shared" si="2"/>
        <v>0</v>
      </c>
      <c r="I248" s="55"/>
      <c r="J248" s="55"/>
    </row>
    <row r="249" spans="1:15" x14ac:dyDescent="0.25">
      <c r="A249" s="1617"/>
      <c r="B249" s="1539" t="s">
        <v>1705</v>
      </c>
      <c r="C249" s="1537" t="s">
        <v>2272</v>
      </c>
      <c r="D249" s="305" t="s">
        <v>1916</v>
      </c>
      <c r="E249" s="262">
        <v>828</v>
      </c>
      <c r="F249" s="305">
        <v>41528</v>
      </c>
      <c r="G249" s="262">
        <v>828</v>
      </c>
      <c r="H249" s="585">
        <f t="shared" si="2"/>
        <v>0</v>
      </c>
      <c r="I249" s="55"/>
      <c r="J249" s="55"/>
    </row>
    <row r="250" spans="1:15" x14ac:dyDescent="0.25">
      <c r="A250" s="1617"/>
      <c r="B250" s="1539" t="s">
        <v>1706</v>
      </c>
      <c r="C250" s="1537" t="s">
        <v>2272</v>
      </c>
      <c r="D250" s="305" t="s">
        <v>784</v>
      </c>
      <c r="E250" s="262">
        <v>495</v>
      </c>
      <c r="F250" s="305">
        <v>41528</v>
      </c>
      <c r="G250" s="262">
        <v>495</v>
      </c>
      <c r="H250" s="585">
        <f t="shared" si="2"/>
        <v>0</v>
      </c>
      <c r="I250" s="55"/>
      <c r="J250" s="55"/>
    </row>
    <row r="251" spans="1:15" x14ac:dyDescent="0.25">
      <c r="A251" s="1617"/>
      <c r="B251" s="1539" t="s">
        <v>1707</v>
      </c>
      <c r="C251" s="1537" t="s">
        <v>2272</v>
      </c>
      <c r="D251" s="305" t="s">
        <v>2274</v>
      </c>
      <c r="E251" s="262">
        <v>1356.4</v>
      </c>
      <c r="F251" s="305">
        <v>41528</v>
      </c>
      <c r="G251" s="262">
        <v>1356.4</v>
      </c>
      <c r="H251" s="585">
        <f t="shared" si="2"/>
        <v>0</v>
      </c>
      <c r="I251" s="55"/>
      <c r="J251" s="55"/>
    </row>
    <row r="252" spans="1:15" x14ac:dyDescent="0.25">
      <c r="A252" s="1617"/>
      <c r="B252" s="1539" t="s">
        <v>1708</v>
      </c>
      <c r="C252" s="1537" t="s">
        <v>2272</v>
      </c>
      <c r="D252" s="305" t="s">
        <v>2369</v>
      </c>
      <c r="E252" s="262">
        <v>783</v>
      </c>
      <c r="F252" s="305">
        <v>41529</v>
      </c>
      <c r="G252" s="262">
        <v>783</v>
      </c>
      <c r="H252" s="585">
        <f t="shared" si="2"/>
        <v>0</v>
      </c>
      <c r="I252" s="55"/>
      <c r="J252" s="55"/>
    </row>
    <row r="253" spans="1:15" x14ac:dyDescent="0.25">
      <c r="A253" s="1617"/>
      <c r="B253" s="1539" t="s">
        <v>1709</v>
      </c>
      <c r="C253" s="1537" t="s">
        <v>2272</v>
      </c>
      <c r="D253" s="1620" t="s">
        <v>1454</v>
      </c>
      <c r="E253" s="110">
        <v>0</v>
      </c>
      <c r="F253" s="305"/>
      <c r="H253" s="585">
        <f t="shared" si="2"/>
        <v>0</v>
      </c>
      <c r="I253" s="55"/>
      <c r="J253" s="55"/>
      <c r="K253" s="245"/>
      <c r="L253" s="391"/>
      <c r="M253" s="391"/>
      <c r="N253" s="391"/>
      <c r="O253" s="391"/>
    </row>
    <row r="254" spans="1:15" x14ac:dyDescent="0.25">
      <c r="A254" s="1617"/>
      <c r="B254" s="1539" t="s">
        <v>1710</v>
      </c>
      <c r="C254" s="1537" t="s">
        <v>2272</v>
      </c>
      <c r="D254" s="305" t="s">
        <v>11</v>
      </c>
      <c r="E254" s="262">
        <v>11814.5</v>
      </c>
      <c r="F254" s="305">
        <v>41535</v>
      </c>
      <c r="G254" s="262">
        <v>11814.5</v>
      </c>
      <c r="H254" s="585">
        <f t="shared" si="2"/>
        <v>0</v>
      </c>
      <c r="I254" s="55"/>
      <c r="J254" s="55"/>
    </row>
    <row r="255" spans="1:15" x14ac:dyDescent="0.25">
      <c r="A255" s="1617"/>
      <c r="B255" s="1539" t="s">
        <v>1711</v>
      </c>
      <c r="C255" s="1537" t="s">
        <v>2272</v>
      </c>
      <c r="D255" s="305" t="s">
        <v>2276</v>
      </c>
      <c r="E255" s="262">
        <v>1230</v>
      </c>
      <c r="F255" s="305">
        <v>41529</v>
      </c>
      <c r="G255" s="262">
        <v>1230</v>
      </c>
      <c r="H255" s="585">
        <f t="shared" si="2"/>
        <v>0</v>
      </c>
      <c r="I255" s="55"/>
      <c r="J255" s="55"/>
    </row>
    <row r="256" spans="1:15" x14ac:dyDescent="0.25">
      <c r="A256" s="1617"/>
      <c r="B256" s="1539" t="s">
        <v>1712</v>
      </c>
      <c r="C256" s="1537" t="s">
        <v>2272</v>
      </c>
      <c r="D256" s="305" t="s">
        <v>787</v>
      </c>
      <c r="E256" s="262">
        <v>1600</v>
      </c>
      <c r="F256" s="305">
        <v>41529</v>
      </c>
      <c r="G256" s="262">
        <v>1600</v>
      </c>
      <c r="H256" s="585">
        <f t="shared" si="2"/>
        <v>0</v>
      </c>
      <c r="I256" s="55"/>
      <c r="J256" s="55"/>
    </row>
    <row r="257" spans="1:15" x14ac:dyDescent="0.25">
      <c r="A257" s="1617">
        <v>41529</v>
      </c>
      <c r="B257" s="1539" t="s">
        <v>1713</v>
      </c>
      <c r="C257" s="1537" t="s">
        <v>2272</v>
      </c>
      <c r="D257" s="305" t="s">
        <v>779</v>
      </c>
      <c r="E257" s="262">
        <v>2841</v>
      </c>
      <c r="F257" s="305">
        <v>41529</v>
      </c>
      <c r="G257" s="262">
        <v>2841</v>
      </c>
      <c r="H257" s="585">
        <f t="shared" si="2"/>
        <v>0</v>
      </c>
      <c r="I257" s="55"/>
      <c r="J257" s="55"/>
      <c r="L257" s="37"/>
      <c r="M257" s="37"/>
      <c r="N257" s="37"/>
      <c r="O257" s="37"/>
    </row>
    <row r="258" spans="1:15" x14ac:dyDescent="0.25">
      <c r="A258" s="1617"/>
      <c r="B258" s="1539" t="s">
        <v>1714</v>
      </c>
      <c r="C258" s="1537" t="s">
        <v>2272</v>
      </c>
      <c r="D258" s="305" t="s">
        <v>2372</v>
      </c>
      <c r="E258" s="262">
        <v>1166</v>
      </c>
      <c r="F258" s="305">
        <v>41529</v>
      </c>
      <c r="G258" s="262">
        <v>1166</v>
      </c>
      <c r="H258" s="585">
        <f t="shared" si="2"/>
        <v>0</v>
      </c>
      <c r="I258" s="55"/>
      <c r="J258" s="55"/>
      <c r="L258" s="37"/>
      <c r="M258" s="37"/>
      <c r="N258" s="37"/>
      <c r="O258" s="37"/>
    </row>
    <row r="259" spans="1:15" x14ac:dyDescent="0.25">
      <c r="A259" s="1617"/>
      <c r="B259" s="1539" t="s">
        <v>1715</v>
      </c>
      <c r="C259" s="1537" t="s">
        <v>2272</v>
      </c>
      <c r="D259" s="305" t="s">
        <v>2366</v>
      </c>
      <c r="E259" s="262">
        <v>812</v>
      </c>
      <c r="F259" s="305">
        <v>41536</v>
      </c>
      <c r="G259" s="262">
        <v>812</v>
      </c>
      <c r="H259" s="585">
        <f t="shared" si="2"/>
        <v>0</v>
      </c>
      <c r="I259" s="55"/>
      <c r="J259" s="55"/>
      <c r="L259" s="37"/>
      <c r="M259" s="37"/>
      <c r="N259" s="37"/>
      <c r="O259" s="37"/>
    </row>
    <row r="260" spans="1:15" x14ac:dyDescent="0.25">
      <c r="A260" s="1617"/>
      <c r="B260" s="1539" t="s">
        <v>1716</v>
      </c>
      <c r="C260" s="1537" t="s">
        <v>2272</v>
      </c>
      <c r="D260" s="305" t="s">
        <v>2368</v>
      </c>
      <c r="E260" s="262">
        <v>1473</v>
      </c>
      <c r="F260" s="305">
        <v>41529</v>
      </c>
      <c r="G260" s="262">
        <v>1473</v>
      </c>
      <c r="H260" s="585">
        <f t="shared" si="2"/>
        <v>0</v>
      </c>
      <c r="I260" s="55"/>
      <c r="J260" s="55"/>
      <c r="L260" s="37"/>
      <c r="M260" s="37"/>
      <c r="N260" s="37"/>
      <c r="O260" s="37"/>
    </row>
    <row r="261" spans="1:15" x14ac:dyDescent="0.25">
      <c r="A261" s="1617"/>
      <c r="B261" s="1539" t="s">
        <v>1717</v>
      </c>
      <c r="C261" s="1537" t="s">
        <v>2272</v>
      </c>
      <c r="D261" s="305" t="s">
        <v>2368</v>
      </c>
      <c r="E261" s="262">
        <v>594</v>
      </c>
      <c r="F261" s="305">
        <v>41529</v>
      </c>
      <c r="G261" s="262">
        <v>594</v>
      </c>
      <c r="H261" s="585">
        <f t="shared" si="2"/>
        <v>0</v>
      </c>
      <c r="I261" s="55"/>
      <c r="J261" s="55"/>
      <c r="L261" s="37"/>
      <c r="M261" s="37"/>
      <c r="N261" s="37"/>
      <c r="O261" s="37"/>
    </row>
    <row r="262" spans="1:15" x14ac:dyDescent="0.25">
      <c r="A262" s="1617"/>
      <c r="B262" s="1539" t="s">
        <v>1718</v>
      </c>
      <c r="C262" s="1537" t="s">
        <v>2272</v>
      </c>
      <c r="D262" s="586" t="s">
        <v>808</v>
      </c>
      <c r="E262" s="587">
        <v>755</v>
      </c>
      <c r="F262" s="305">
        <v>41536</v>
      </c>
      <c r="G262" s="262">
        <v>755</v>
      </c>
      <c r="H262" s="585">
        <f t="shared" si="2"/>
        <v>0</v>
      </c>
      <c r="I262" s="55"/>
      <c r="J262" s="55"/>
      <c r="L262" s="37"/>
      <c r="M262" s="37"/>
      <c r="N262" s="37"/>
      <c r="O262" s="37"/>
    </row>
    <row r="263" spans="1:15" x14ac:dyDescent="0.25">
      <c r="A263" s="1617"/>
      <c r="B263" s="1539" t="s">
        <v>1719</v>
      </c>
      <c r="C263" s="1537" t="s">
        <v>2272</v>
      </c>
      <c r="D263" s="305" t="s">
        <v>1949</v>
      </c>
      <c r="E263" s="262">
        <v>1470.5</v>
      </c>
      <c r="F263" s="305">
        <v>41529</v>
      </c>
      <c r="G263" s="262">
        <v>1470.5</v>
      </c>
      <c r="H263" s="585">
        <f t="shared" si="2"/>
        <v>0</v>
      </c>
      <c r="I263" s="55"/>
      <c r="J263" s="55"/>
      <c r="L263" s="37"/>
      <c r="M263" s="37"/>
      <c r="N263" s="37"/>
      <c r="O263" s="37"/>
    </row>
    <row r="264" spans="1:15" x14ac:dyDescent="0.25">
      <c r="A264" s="1617"/>
      <c r="B264" s="1539" t="s">
        <v>1720</v>
      </c>
      <c r="C264" s="1537" t="s">
        <v>2272</v>
      </c>
      <c r="D264" s="305" t="s">
        <v>2155</v>
      </c>
      <c r="E264" s="262">
        <v>690</v>
      </c>
      <c r="F264" s="305">
        <v>41529</v>
      </c>
      <c r="G264" s="262">
        <v>690</v>
      </c>
      <c r="H264" s="585">
        <f t="shared" si="2"/>
        <v>0</v>
      </c>
      <c r="I264" s="55"/>
      <c r="J264" s="55"/>
      <c r="L264" s="37"/>
      <c r="M264" s="37"/>
      <c r="N264" s="37"/>
      <c r="O264" s="37"/>
    </row>
    <row r="265" spans="1:15" x14ac:dyDescent="0.25">
      <c r="A265" s="1617"/>
      <c r="B265" s="1539" t="s">
        <v>1721</v>
      </c>
      <c r="C265" s="1537" t="s">
        <v>2272</v>
      </c>
      <c r="D265" s="305" t="s">
        <v>863</v>
      </c>
      <c r="E265" s="262">
        <v>1380</v>
      </c>
      <c r="F265" s="305">
        <v>41543</v>
      </c>
      <c r="G265" s="262">
        <v>1380</v>
      </c>
      <c r="H265" s="585">
        <f t="shared" si="2"/>
        <v>0</v>
      </c>
      <c r="I265" s="55"/>
      <c r="J265" s="55"/>
      <c r="L265" s="37"/>
      <c r="M265" s="37"/>
      <c r="N265" s="37"/>
      <c r="O265" s="37"/>
    </row>
    <row r="266" spans="1:15" x14ac:dyDescent="0.25">
      <c r="A266" s="1617"/>
      <c r="B266" s="1539" t="s">
        <v>1722</v>
      </c>
      <c r="C266" s="1537" t="s">
        <v>2272</v>
      </c>
      <c r="D266" s="1618" t="s">
        <v>2268</v>
      </c>
      <c r="E266" s="1619">
        <v>806.5</v>
      </c>
      <c r="F266" s="305">
        <v>41529</v>
      </c>
      <c r="G266" s="262">
        <v>806.5</v>
      </c>
      <c r="H266" s="585">
        <f t="shared" si="2"/>
        <v>0</v>
      </c>
      <c r="I266" s="55"/>
      <c r="J266" s="55"/>
      <c r="L266" s="37"/>
      <c r="M266" s="37"/>
      <c r="N266" s="37"/>
      <c r="O266" s="37"/>
    </row>
    <row r="267" spans="1:15" x14ac:dyDescent="0.25">
      <c r="A267" s="1617"/>
      <c r="B267" s="1539" t="s">
        <v>1723</v>
      </c>
      <c r="C267" s="1537" t="s">
        <v>2272</v>
      </c>
      <c r="D267" s="305" t="s">
        <v>70</v>
      </c>
      <c r="E267" s="262">
        <v>4779.5</v>
      </c>
      <c r="F267" s="305">
        <v>41529</v>
      </c>
      <c r="G267" s="262">
        <v>4779.5</v>
      </c>
      <c r="H267" s="585">
        <f t="shared" si="2"/>
        <v>0</v>
      </c>
      <c r="I267" s="55"/>
      <c r="J267" s="55"/>
      <c r="L267" s="37"/>
      <c r="M267" s="37"/>
      <c r="N267" s="37"/>
      <c r="O267" s="37"/>
    </row>
    <row r="268" spans="1:15" x14ac:dyDescent="0.25">
      <c r="A268" s="1617"/>
      <c r="B268" s="1539" t="s">
        <v>1724</v>
      </c>
      <c r="C268" s="1537" t="s">
        <v>2272</v>
      </c>
      <c r="D268" s="305" t="s">
        <v>1916</v>
      </c>
      <c r="E268" s="262">
        <v>813</v>
      </c>
      <c r="F268" s="305">
        <v>41529</v>
      </c>
      <c r="G268" s="262">
        <v>813</v>
      </c>
      <c r="H268" s="585">
        <f t="shared" si="2"/>
        <v>0</v>
      </c>
      <c r="I268" s="55"/>
      <c r="J268" s="55"/>
      <c r="L268" s="37"/>
      <c r="M268" s="37"/>
      <c r="N268" s="37"/>
      <c r="O268" s="37"/>
    </row>
    <row r="269" spans="1:15" x14ac:dyDescent="0.25">
      <c r="A269" s="1617"/>
      <c r="B269" s="1539" t="s">
        <v>1725</v>
      </c>
      <c r="C269" s="1537" t="s">
        <v>2272</v>
      </c>
      <c r="D269" s="1620" t="s">
        <v>1454</v>
      </c>
      <c r="E269" s="110">
        <v>0</v>
      </c>
      <c r="F269" s="305"/>
      <c r="H269" s="585">
        <f t="shared" si="2"/>
        <v>0</v>
      </c>
      <c r="I269" s="55"/>
      <c r="J269" s="55"/>
      <c r="L269" s="37"/>
      <c r="M269" s="37"/>
      <c r="N269" s="37"/>
      <c r="O269" s="37"/>
    </row>
    <row r="270" spans="1:15" x14ac:dyDescent="0.25">
      <c r="A270" s="1617"/>
      <c r="B270" s="1539" t="s">
        <v>1726</v>
      </c>
      <c r="C270" s="1537" t="s">
        <v>2272</v>
      </c>
      <c r="D270" s="305" t="s">
        <v>784</v>
      </c>
      <c r="E270" s="262">
        <v>509.6</v>
      </c>
      <c r="F270" s="305">
        <v>41529</v>
      </c>
      <c r="G270" s="262">
        <v>509.6</v>
      </c>
      <c r="H270" s="585">
        <f t="shared" si="2"/>
        <v>0</v>
      </c>
      <c r="I270" s="55"/>
      <c r="J270" s="55"/>
      <c r="L270" s="37"/>
      <c r="M270" s="37"/>
      <c r="N270" s="37"/>
      <c r="O270" s="37"/>
    </row>
    <row r="271" spans="1:15" x14ac:dyDescent="0.25">
      <c r="A271" s="1617"/>
      <c r="B271" s="1539" t="s">
        <v>1727</v>
      </c>
      <c r="C271" s="1537" t="s">
        <v>2272</v>
      </c>
      <c r="D271" s="305" t="s">
        <v>119</v>
      </c>
      <c r="E271" s="262">
        <v>2792</v>
      </c>
      <c r="F271" s="305">
        <v>41532</v>
      </c>
      <c r="G271" s="262">
        <v>2792</v>
      </c>
      <c r="H271" s="585">
        <f t="shared" si="2"/>
        <v>0</v>
      </c>
      <c r="I271" s="55"/>
      <c r="J271" s="55"/>
      <c r="L271" s="37"/>
      <c r="M271" s="37"/>
      <c r="N271" s="37"/>
      <c r="O271" s="37"/>
    </row>
    <row r="272" spans="1:15" x14ac:dyDescent="0.25">
      <c r="A272" s="1617"/>
      <c r="B272" s="1539" t="s">
        <v>1728</v>
      </c>
      <c r="C272" s="1537" t="s">
        <v>2272</v>
      </c>
      <c r="D272" s="305" t="s">
        <v>671</v>
      </c>
      <c r="E272" s="262">
        <v>2988</v>
      </c>
      <c r="F272" s="305">
        <v>41531</v>
      </c>
      <c r="G272" s="262">
        <v>2988</v>
      </c>
      <c r="H272" s="585">
        <f t="shared" si="2"/>
        <v>0</v>
      </c>
      <c r="I272" s="55"/>
      <c r="J272" s="55"/>
      <c r="L272" s="37"/>
      <c r="M272" s="37"/>
      <c r="N272" s="37"/>
      <c r="O272" s="37"/>
    </row>
    <row r="273" spans="1:15" x14ac:dyDescent="0.25">
      <c r="A273" s="1617"/>
      <c r="B273" s="1539" t="s">
        <v>1729</v>
      </c>
      <c r="C273" s="1537" t="s">
        <v>2272</v>
      </c>
      <c r="D273" s="305" t="s">
        <v>2376</v>
      </c>
      <c r="E273" s="262">
        <v>339</v>
      </c>
      <c r="F273" s="305">
        <v>41531</v>
      </c>
      <c r="G273" s="262">
        <v>339</v>
      </c>
      <c r="H273" s="585">
        <f t="shared" si="2"/>
        <v>0</v>
      </c>
      <c r="I273" s="55"/>
      <c r="J273" s="55"/>
    </row>
    <row r="274" spans="1:15" x14ac:dyDescent="0.25">
      <c r="A274" s="1617"/>
      <c r="B274" s="1539" t="s">
        <v>1730</v>
      </c>
      <c r="C274" s="1537" t="s">
        <v>2272</v>
      </c>
      <c r="D274" s="305" t="s">
        <v>818</v>
      </c>
      <c r="E274" s="262">
        <v>8315</v>
      </c>
      <c r="F274" s="305">
        <v>41529</v>
      </c>
      <c r="G274" s="262">
        <v>8315</v>
      </c>
      <c r="H274" s="585">
        <f t="shared" si="2"/>
        <v>0</v>
      </c>
      <c r="I274" s="55"/>
      <c r="J274" s="55"/>
    </row>
    <row r="275" spans="1:15" x14ac:dyDescent="0.25">
      <c r="A275" s="1617"/>
      <c r="B275" s="1539" t="s">
        <v>1731</v>
      </c>
      <c r="C275" s="1537" t="s">
        <v>2272</v>
      </c>
      <c r="D275" s="305" t="s">
        <v>779</v>
      </c>
      <c r="E275" s="262">
        <v>1290.7</v>
      </c>
      <c r="F275" s="305">
        <v>41529</v>
      </c>
      <c r="G275" s="262">
        <v>1290.7</v>
      </c>
      <c r="H275" s="585">
        <f t="shared" si="2"/>
        <v>0</v>
      </c>
      <c r="I275" s="55"/>
      <c r="J275" s="55"/>
    </row>
    <row r="276" spans="1:15" x14ac:dyDescent="0.25">
      <c r="A276" s="1617"/>
      <c r="B276" s="1539" t="s">
        <v>1732</v>
      </c>
      <c r="C276" s="1537" t="s">
        <v>2272</v>
      </c>
      <c r="D276" s="305" t="s">
        <v>869</v>
      </c>
      <c r="E276" s="262">
        <v>3450.84</v>
      </c>
      <c r="F276" s="305"/>
      <c r="H276" s="585">
        <f t="shared" si="2"/>
        <v>3450.84</v>
      </c>
      <c r="I276" s="55"/>
      <c r="J276" s="55"/>
    </row>
    <row r="277" spans="1:15" x14ac:dyDescent="0.25">
      <c r="A277" s="1617"/>
      <c r="B277" s="1539" t="s">
        <v>1733</v>
      </c>
      <c r="C277" s="1537" t="s">
        <v>2272</v>
      </c>
      <c r="D277" s="305" t="s">
        <v>2377</v>
      </c>
      <c r="E277" s="262">
        <v>285</v>
      </c>
      <c r="F277" s="305">
        <v>41529</v>
      </c>
      <c r="G277" s="262">
        <v>285</v>
      </c>
      <c r="H277" s="585">
        <f t="shared" si="2"/>
        <v>0</v>
      </c>
      <c r="I277" s="55"/>
      <c r="J277" s="55"/>
    </row>
    <row r="278" spans="1:15" x14ac:dyDescent="0.25">
      <c r="A278" s="1617">
        <v>41530</v>
      </c>
      <c r="B278" s="1539" t="s">
        <v>1734</v>
      </c>
      <c r="C278" s="1537" t="s">
        <v>2272</v>
      </c>
      <c r="D278" s="305" t="s">
        <v>434</v>
      </c>
      <c r="E278" s="262">
        <v>25835</v>
      </c>
      <c r="F278" s="305">
        <v>41541</v>
      </c>
      <c r="G278" s="262">
        <v>25835</v>
      </c>
      <c r="H278" s="585">
        <f t="shared" si="2"/>
        <v>0</v>
      </c>
      <c r="I278" s="55"/>
      <c r="J278" s="55"/>
    </row>
    <row r="279" spans="1:15" x14ac:dyDescent="0.25">
      <c r="A279" s="1617"/>
      <c r="B279" s="1539" t="s">
        <v>1735</v>
      </c>
      <c r="C279" s="1537" t="s">
        <v>2272</v>
      </c>
      <c r="D279" s="305" t="s">
        <v>2369</v>
      </c>
      <c r="E279" s="262">
        <v>958</v>
      </c>
      <c r="F279" s="305">
        <v>41533</v>
      </c>
      <c r="G279" s="262">
        <v>958</v>
      </c>
      <c r="H279" s="585">
        <f t="shared" si="2"/>
        <v>0</v>
      </c>
      <c r="I279" s="55"/>
      <c r="J279" s="55"/>
    </row>
    <row r="280" spans="1:15" x14ac:dyDescent="0.25">
      <c r="A280" s="1617"/>
      <c r="B280" s="1539" t="s">
        <v>1736</v>
      </c>
      <c r="C280" s="1537" t="s">
        <v>2272</v>
      </c>
      <c r="D280" s="305" t="s">
        <v>787</v>
      </c>
      <c r="E280" s="262">
        <v>2273</v>
      </c>
      <c r="F280" s="305">
        <v>41533</v>
      </c>
      <c r="G280" s="262">
        <v>2273</v>
      </c>
      <c r="H280" s="585">
        <f t="shared" si="2"/>
        <v>0</v>
      </c>
      <c r="I280" s="55"/>
      <c r="J280" s="55"/>
    </row>
    <row r="281" spans="1:15" x14ac:dyDescent="0.25">
      <c r="A281" s="1617"/>
      <c r="B281" s="1539" t="s">
        <v>2210</v>
      </c>
      <c r="C281" s="1537" t="s">
        <v>2272</v>
      </c>
      <c r="D281" s="305" t="s">
        <v>2276</v>
      </c>
      <c r="E281" s="262">
        <v>1845</v>
      </c>
      <c r="F281" s="305">
        <v>41533</v>
      </c>
      <c r="G281" s="262">
        <v>1845</v>
      </c>
      <c r="H281" s="585">
        <f t="shared" si="2"/>
        <v>0</v>
      </c>
      <c r="I281" s="55"/>
      <c r="J281" s="55"/>
    </row>
    <row r="282" spans="1:15" x14ac:dyDescent="0.25">
      <c r="A282" s="1617"/>
      <c r="B282" s="1539" t="s">
        <v>1737</v>
      </c>
      <c r="C282" s="1537" t="s">
        <v>2272</v>
      </c>
      <c r="D282" s="586" t="s">
        <v>862</v>
      </c>
      <c r="E282" s="587">
        <v>1671.5</v>
      </c>
      <c r="F282" s="305">
        <v>41531</v>
      </c>
      <c r="G282" s="587">
        <v>1671.5</v>
      </c>
      <c r="H282" s="585">
        <f t="shared" si="2"/>
        <v>0</v>
      </c>
      <c r="I282" s="55"/>
      <c r="J282" s="55"/>
    </row>
    <row r="283" spans="1:15" x14ac:dyDescent="0.25">
      <c r="A283" s="1617"/>
      <c r="B283" s="1539" t="s">
        <v>1738</v>
      </c>
      <c r="C283" s="1537" t="s">
        <v>2272</v>
      </c>
      <c r="D283" s="305" t="s">
        <v>779</v>
      </c>
      <c r="E283" s="262">
        <v>8309</v>
      </c>
      <c r="F283" s="305">
        <v>41531</v>
      </c>
      <c r="G283" s="262">
        <v>8309</v>
      </c>
      <c r="H283" s="585">
        <f t="shared" si="2"/>
        <v>0</v>
      </c>
      <c r="I283" s="55"/>
      <c r="J283" s="55"/>
    </row>
    <row r="284" spans="1:15" x14ac:dyDescent="0.25">
      <c r="A284" s="1617"/>
      <c r="B284" s="1539" t="s">
        <v>1739</v>
      </c>
      <c r="C284" s="1537" t="s">
        <v>2272</v>
      </c>
      <c r="D284" s="305" t="s">
        <v>2378</v>
      </c>
      <c r="E284" s="262">
        <v>5197</v>
      </c>
      <c r="F284" s="305">
        <v>41530</v>
      </c>
      <c r="G284" s="262">
        <v>5197</v>
      </c>
      <c r="H284" s="585">
        <f t="shared" si="2"/>
        <v>0</v>
      </c>
      <c r="I284" s="55"/>
      <c r="J284" s="55"/>
    </row>
    <row r="285" spans="1:15" x14ac:dyDescent="0.25">
      <c r="A285" s="1617"/>
      <c r="B285" s="1539" t="s">
        <v>1740</v>
      </c>
      <c r="C285" s="1537" t="s">
        <v>2272</v>
      </c>
      <c r="D285" s="305" t="s">
        <v>788</v>
      </c>
      <c r="E285" s="262">
        <v>28223.200000000001</v>
      </c>
      <c r="F285" s="305">
        <v>41533</v>
      </c>
      <c r="G285" s="262">
        <v>28223.200000000001</v>
      </c>
      <c r="H285" s="585">
        <f t="shared" si="2"/>
        <v>0</v>
      </c>
      <c r="I285" s="55"/>
      <c r="J285" s="55"/>
      <c r="K285" s="245"/>
      <c r="L285" s="391"/>
      <c r="M285" s="391"/>
      <c r="N285" s="391"/>
      <c r="O285" s="391"/>
    </row>
    <row r="286" spans="1:15" x14ac:dyDescent="0.25">
      <c r="A286" s="1617"/>
      <c r="B286" s="1539" t="s">
        <v>1741</v>
      </c>
      <c r="C286" s="1537" t="s">
        <v>2272</v>
      </c>
      <c r="D286" s="305" t="s">
        <v>2366</v>
      </c>
      <c r="E286" s="262">
        <v>806</v>
      </c>
      <c r="F286" s="305">
        <v>41530</v>
      </c>
      <c r="G286" s="262">
        <v>806</v>
      </c>
      <c r="H286" s="585">
        <f t="shared" si="2"/>
        <v>0</v>
      </c>
      <c r="I286" s="55"/>
      <c r="J286" s="55"/>
    </row>
    <row r="287" spans="1:15" x14ac:dyDescent="0.25">
      <c r="A287" s="1617"/>
      <c r="B287" s="1539" t="s">
        <v>1742</v>
      </c>
      <c r="C287" s="1537" t="s">
        <v>2272</v>
      </c>
      <c r="D287" s="305" t="s">
        <v>1429</v>
      </c>
      <c r="E287" s="262">
        <v>3652.5</v>
      </c>
      <c r="F287" s="305">
        <v>41531</v>
      </c>
      <c r="G287" s="262">
        <v>3652.5</v>
      </c>
      <c r="H287" s="585">
        <f t="shared" si="2"/>
        <v>0</v>
      </c>
      <c r="I287" s="55"/>
      <c r="J287" s="55"/>
    </row>
    <row r="288" spans="1:15" x14ac:dyDescent="0.25">
      <c r="A288" s="1617"/>
      <c r="B288" s="1539" t="s">
        <v>1743</v>
      </c>
      <c r="C288" s="1537" t="s">
        <v>2272</v>
      </c>
      <c r="D288" s="305" t="s">
        <v>2372</v>
      </c>
      <c r="E288" s="262">
        <v>1866</v>
      </c>
      <c r="F288" s="305">
        <v>41531</v>
      </c>
      <c r="G288" s="262">
        <v>1866</v>
      </c>
      <c r="H288" s="585">
        <f t="shared" si="2"/>
        <v>0</v>
      </c>
      <c r="I288" s="55"/>
      <c r="J288" s="55"/>
    </row>
    <row r="289" spans="1:15" x14ac:dyDescent="0.25">
      <c r="A289" s="1617"/>
      <c r="B289" s="1539" t="s">
        <v>1744</v>
      </c>
      <c r="C289" s="1537" t="s">
        <v>2272</v>
      </c>
      <c r="D289" s="305" t="s">
        <v>2155</v>
      </c>
      <c r="E289" s="262">
        <v>2333</v>
      </c>
      <c r="F289" s="305">
        <v>41531</v>
      </c>
      <c r="G289" s="262">
        <v>2333</v>
      </c>
      <c r="H289" s="585">
        <f t="shared" si="2"/>
        <v>0</v>
      </c>
      <c r="I289" s="55"/>
      <c r="J289" s="55"/>
    </row>
    <row r="290" spans="1:15" x14ac:dyDescent="0.25">
      <c r="A290" s="1617"/>
      <c r="B290" s="1539" t="s">
        <v>1745</v>
      </c>
      <c r="C290" s="1537" t="s">
        <v>2272</v>
      </c>
      <c r="D290" s="305" t="s">
        <v>70</v>
      </c>
      <c r="E290" s="262">
        <v>7215</v>
      </c>
      <c r="F290" s="305">
        <v>41531</v>
      </c>
      <c r="G290" s="262">
        <v>7215</v>
      </c>
      <c r="H290" s="585">
        <f t="shared" si="2"/>
        <v>0</v>
      </c>
      <c r="I290" s="55"/>
      <c r="J290" s="55"/>
    </row>
    <row r="291" spans="1:15" x14ac:dyDescent="0.25">
      <c r="A291" s="1617"/>
      <c r="B291" s="1539" t="s">
        <v>1746</v>
      </c>
      <c r="C291" s="1537" t="s">
        <v>2272</v>
      </c>
      <c r="D291" s="305" t="s">
        <v>863</v>
      </c>
      <c r="E291" s="262">
        <v>2760</v>
      </c>
      <c r="F291" s="305">
        <v>41543</v>
      </c>
      <c r="G291" s="262">
        <v>2760</v>
      </c>
      <c r="H291" s="585">
        <f t="shared" si="2"/>
        <v>0</v>
      </c>
      <c r="I291" s="55"/>
      <c r="J291" s="55"/>
    </row>
    <row r="292" spans="1:15" x14ac:dyDescent="0.25">
      <c r="A292" s="1617"/>
      <c r="B292" s="1539" t="s">
        <v>1747</v>
      </c>
      <c r="C292" s="1537" t="s">
        <v>2272</v>
      </c>
      <c r="D292" s="305" t="s">
        <v>24</v>
      </c>
      <c r="E292" s="262">
        <v>2585</v>
      </c>
      <c r="F292" s="305">
        <v>41531</v>
      </c>
      <c r="G292" s="262">
        <v>2585</v>
      </c>
      <c r="H292" s="585">
        <f t="shared" si="2"/>
        <v>0</v>
      </c>
      <c r="I292" s="55"/>
      <c r="J292" s="55"/>
      <c r="L292" s="287"/>
      <c r="M292" s="287"/>
      <c r="N292" s="287"/>
      <c r="O292" s="287"/>
    </row>
    <row r="293" spans="1:15" x14ac:dyDescent="0.25">
      <c r="A293" s="1617"/>
      <c r="B293" s="1539" t="s">
        <v>1748</v>
      </c>
      <c r="C293" s="1537" t="s">
        <v>2272</v>
      </c>
      <c r="D293" s="305" t="s">
        <v>789</v>
      </c>
      <c r="E293" s="262">
        <v>1207</v>
      </c>
      <c r="F293" s="305">
        <v>41531</v>
      </c>
      <c r="G293" s="262">
        <v>1207</v>
      </c>
      <c r="H293" s="585">
        <f t="shared" si="2"/>
        <v>0</v>
      </c>
      <c r="I293" s="55"/>
      <c r="J293" s="55"/>
      <c r="L293" s="287"/>
      <c r="M293" s="287"/>
      <c r="N293" s="287"/>
      <c r="O293" s="287"/>
    </row>
    <row r="294" spans="1:15" x14ac:dyDescent="0.25">
      <c r="A294" s="1617"/>
      <c r="B294" s="1539" t="s">
        <v>1750</v>
      </c>
      <c r="C294" s="1537" t="s">
        <v>2272</v>
      </c>
      <c r="D294" s="1618" t="s">
        <v>3</v>
      </c>
      <c r="E294" s="1619">
        <v>2066.5</v>
      </c>
      <c r="F294" s="346">
        <v>41530</v>
      </c>
      <c r="G294" s="262">
        <v>2066.5</v>
      </c>
      <c r="H294" s="585">
        <f t="shared" si="2"/>
        <v>0</v>
      </c>
      <c r="I294" s="55"/>
      <c r="J294" s="55"/>
      <c r="L294" s="287"/>
      <c r="M294" s="287"/>
      <c r="N294" s="287"/>
      <c r="O294" s="287"/>
    </row>
    <row r="295" spans="1:15" x14ac:dyDescent="0.25">
      <c r="A295" s="1617"/>
      <c r="B295" s="1539" t="s">
        <v>1751</v>
      </c>
      <c r="C295" s="1537" t="s">
        <v>2272</v>
      </c>
      <c r="D295" s="305" t="s">
        <v>2274</v>
      </c>
      <c r="E295" s="262">
        <v>802.5</v>
      </c>
      <c r="F295" s="305">
        <v>41531</v>
      </c>
      <c r="G295" s="262">
        <v>802.5</v>
      </c>
      <c r="H295" s="585">
        <f t="shared" si="2"/>
        <v>0</v>
      </c>
      <c r="I295" s="55"/>
      <c r="J295" s="55"/>
      <c r="L295" s="287"/>
      <c r="M295" s="287"/>
      <c r="N295" s="287"/>
      <c r="O295" s="287"/>
    </row>
    <row r="296" spans="1:15" x14ac:dyDescent="0.25">
      <c r="A296" s="1617"/>
      <c r="B296" s="1539" t="s">
        <v>1752</v>
      </c>
      <c r="C296" s="1537" t="s">
        <v>2272</v>
      </c>
      <c r="D296" s="305" t="s">
        <v>780</v>
      </c>
      <c r="E296" s="262">
        <v>2604</v>
      </c>
      <c r="F296" s="305">
        <v>41531</v>
      </c>
      <c r="G296" s="262">
        <v>2604</v>
      </c>
      <c r="H296" s="585">
        <f t="shared" si="2"/>
        <v>0</v>
      </c>
      <c r="I296" s="55"/>
      <c r="J296" s="55"/>
      <c r="L296" s="287"/>
      <c r="M296" s="287"/>
      <c r="N296" s="287"/>
      <c r="O296" s="287"/>
    </row>
    <row r="297" spans="1:15" x14ac:dyDescent="0.25">
      <c r="A297" s="1617"/>
      <c r="B297" s="1539" t="s">
        <v>1753</v>
      </c>
      <c r="C297" s="1537" t="s">
        <v>2272</v>
      </c>
      <c r="D297" s="305" t="s">
        <v>1916</v>
      </c>
      <c r="E297" s="262">
        <v>893.5</v>
      </c>
      <c r="F297" s="305">
        <v>41531</v>
      </c>
      <c r="G297" s="262">
        <v>893.5</v>
      </c>
      <c r="H297" s="585">
        <f t="shared" si="2"/>
        <v>0</v>
      </c>
      <c r="I297" s="55"/>
      <c r="J297" s="55"/>
      <c r="L297" s="287"/>
      <c r="M297" s="287"/>
      <c r="N297" s="287"/>
      <c r="O297" s="287"/>
    </row>
    <row r="298" spans="1:15" x14ac:dyDescent="0.25">
      <c r="A298" s="1617"/>
      <c r="B298" s="1539" t="s">
        <v>1754</v>
      </c>
      <c r="C298" s="1537" t="s">
        <v>2272</v>
      </c>
      <c r="D298" s="586" t="s">
        <v>784</v>
      </c>
      <c r="E298" s="587">
        <v>371.5</v>
      </c>
      <c r="F298" s="305">
        <v>41531</v>
      </c>
      <c r="G298" s="262">
        <v>371.5</v>
      </c>
      <c r="H298" s="585">
        <f t="shared" si="2"/>
        <v>0</v>
      </c>
      <c r="I298" s="55"/>
      <c r="J298" s="55"/>
      <c r="L298" s="287"/>
      <c r="M298" s="287"/>
      <c r="N298" s="287"/>
      <c r="O298" s="287"/>
    </row>
    <row r="299" spans="1:15" x14ac:dyDescent="0.25">
      <c r="A299" s="1617"/>
      <c r="B299" s="1539" t="s">
        <v>1755</v>
      </c>
      <c r="C299" s="1537" t="s">
        <v>2272</v>
      </c>
      <c r="D299" s="305" t="s">
        <v>1864</v>
      </c>
      <c r="E299" s="262">
        <v>1220.5</v>
      </c>
      <c r="F299" s="305">
        <v>41530</v>
      </c>
      <c r="G299" s="262">
        <v>1220.5</v>
      </c>
      <c r="H299" s="585">
        <f t="shared" si="2"/>
        <v>0</v>
      </c>
      <c r="I299" s="55"/>
      <c r="J299" s="55"/>
      <c r="L299" s="287"/>
      <c r="M299" s="287"/>
      <c r="N299" s="287"/>
      <c r="O299" s="287"/>
    </row>
    <row r="300" spans="1:15" x14ac:dyDescent="0.25">
      <c r="A300" s="1617"/>
      <c r="B300" s="1539" t="s">
        <v>1756</v>
      </c>
      <c r="C300" s="1537" t="s">
        <v>2272</v>
      </c>
      <c r="D300" s="305" t="s">
        <v>2268</v>
      </c>
      <c r="E300" s="262">
        <v>907</v>
      </c>
      <c r="F300" s="305">
        <v>41531</v>
      </c>
      <c r="G300" s="262">
        <v>907</v>
      </c>
      <c r="H300" s="585">
        <f t="shared" si="2"/>
        <v>0</v>
      </c>
      <c r="I300" s="55"/>
      <c r="J300" s="55"/>
      <c r="L300" s="287"/>
      <c r="M300" s="287"/>
      <c r="N300" s="287"/>
      <c r="O300" s="287"/>
    </row>
    <row r="301" spans="1:15" x14ac:dyDescent="0.25">
      <c r="A301" s="1617"/>
      <c r="B301" s="1539" t="s">
        <v>1757</v>
      </c>
      <c r="C301" s="1537" t="s">
        <v>2272</v>
      </c>
      <c r="D301" s="305" t="s">
        <v>2274</v>
      </c>
      <c r="E301" s="262">
        <v>7579.5</v>
      </c>
      <c r="F301" s="305">
        <v>41531</v>
      </c>
      <c r="G301" s="262">
        <v>7579.5</v>
      </c>
      <c r="H301" s="585">
        <f t="shared" si="2"/>
        <v>0</v>
      </c>
      <c r="I301" s="55"/>
      <c r="J301" s="55"/>
      <c r="L301" s="287"/>
      <c r="M301" s="287"/>
      <c r="N301" s="287"/>
      <c r="O301" s="287"/>
    </row>
    <row r="302" spans="1:15" x14ac:dyDescent="0.25">
      <c r="A302" s="1617"/>
      <c r="B302" s="1539" t="s">
        <v>1758</v>
      </c>
      <c r="C302" s="1537" t="s">
        <v>2272</v>
      </c>
      <c r="D302" s="305" t="s">
        <v>2374</v>
      </c>
      <c r="E302" s="262">
        <v>1625</v>
      </c>
      <c r="F302" s="305">
        <v>41531</v>
      </c>
      <c r="G302" s="262">
        <v>1625</v>
      </c>
      <c r="H302" s="585">
        <f t="shared" si="2"/>
        <v>0</v>
      </c>
      <c r="I302" s="55"/>
      <c r="J302" s="55"/>
      <c r="L302" s="287"/>
      <c r="M302" s="287"/>
      <c r="N302" s="287"/>
      <c r="O302" s="287"/>
    </row>
    <row r="303" spans="1:15" x14ac:dyDescent="0.25">
      <c r="A303" s="1617"/>
      <c r="B303" s="1627"/>
      <c r="C303" s="1627"/>
      <c r="D303" s="305" t="s">
        <v>506</v>
      </c>
      <c r="F303" s="305"/>
      <c r="H303" s="585">
        <f t="shared" si="2"/>
        <v>0</v>
      </c>
      <c r="I303" s="55"/>
      <c r="J303" s="55"/>
      <c r="L303" s="287"/>
      <c r="M303" s="287"/>
      <c r="N303" s="287"/>
      <c r="O303" s="287"/>
    </row>
    <row r="304" spans="1:15" x14ac:dyDescent="0.25">
      <c r="B304" s="1628"/>
      <c r="C304" s="1628"/>
      <c r="D304" s="305" t="s">
        <v>514</v>
      </c>
      <c r="F304" s="305"/>
      <c r="H304" s="585">
        <f t="shared" si="2"/>
        <v>0</v>
      </c>
      <c r="I304" s="55"/>
      <c r="J304" s="55"/>
      <c r="L304" s="287"/>
      <c r="M304" s="287"/>
      <c r="N304" s="287"/>
      <c r="O304" s="287"/>
    </row>
    <row r="305" spans="1:15" x14ac:dyDescent="0.25">
      <c r="B305" s="1628"/>
      <c r="C305" s="1628"/>
      <c r="D305" s="305" t="s">
        <v>513</v>
      </c>
      <c r="F305" s="305"/>
      <c r="H305" s="585"/>
      <c r="I305" s="55"/>
      <c r="J305" s="55"/>
      <c r="L305" s="287"/>
      <c r="M305" s="287"/>
      <c r="N305" s="287"/>
      <c r="O305" s="287"/>
    </row>
    <row r="306" spans="1:15" ht="18.75" x14ac:dyDescent="0.3">
      <c r="A306" s="2066" t="str">
        <f>A245</f>
        <v>REMISIONES DE    SEPTIEMBRE    2 0  1 3</v>
      </c>
      <c r="B306" s="2066"/>
      <c r="C306" s="2066"/>
      <c r="D306" s="2066"/>
      <c r="E306" s="2066"/>
      <c r="F306" s="2066"/>
      <c r="I306" s="55"/>
      <c r="J306" s="55"/>
      <c r="L306" s="287"/>
      <c r="M306" s="287"/>
      <c r="N306" s="287"/>
      <c r="O306" s="287"/>
    </row>
    <row r="307" spans="1:15" ht="35.25" thickBot="1" x14ac:dyDescent="0.35">
      <c r="A307" s="1629" t="s">
        <v>0</v>
      </c>
      <c r="B307" s="1476" t="s">
        <v>1</v>
      </c>
      <c r="C307" s="1476"/>
      <c r="D307" s="54" t="s">
        <v>2267</v>
      </c>
      <c r="E307" s="44" t="s">
        <v>2</v>
      </c>
      <c r="F307" s="6" t="s">
        <v>6</v>
      </c>
      <c r="G307" s="51" t="s">
        <v>7</v>
      </c>
      <c r="H307" s="1630" t="s">
        <v>8</v>
      </c>
      <c r="I307" s="55"/>
      <c r="J307" s="55"/>
      <c r="L307" s="287"/>
      <c r="M307" s="287"/>
      <c r="N307" s="287"/>
      <c r="O307" s="287"/>
    </row>
    <row r="308" spans="1:15" ht="16.5" thickTop="1" x14ac:dyDescent="0.25">
      <c r="A308" s="1617">
        <v>41530</v>
      </c>
      <c r="B308" s="541" t="s">
        <v>1759</v>
      </c>
      <c r="C308" s="1537" t="s">
        <v>2272</v>
      </c>
      <c r="D308" s="305" t="s">
        <v>799</v>
      </c>
      <c r="E308" s="262">
        <v>1715</v>
      </c>
      <c r="F308" s="305">
        <v>41531</v>
      </c>
      <c r="G308" s="262">
        <v>1715</v>
      </c>
      <c r="H308" s="585">
        <f t="shared" si="2"/>
        <v>0</v>
      </c>
      <c r="I308" s="55"/>
      <c r="J308" s="55"/>
      <c r="L308" s="287"/>
      <c r="M308" s="287"/>
      <c r="N308" s="287"/>
      <c r="O308" s="287"/>
    </row>
    <row r="309" spans="1:15" x14ac:dyDescent="0.25">
      <c r="A309" s="1617"/>
      <c r="B309" s="1539" t="s">
        <v>1760</v>
      </c>
      <c r="C309" s="1537" t="s">
        <v>2272</v>
      </c>
      <c r="D309" s="305" t="s">
        <v>2368</v>
      </c>
      <c r="E309" s="262">
        <v>2193</v>
      </c>
      <c r="F309" s="305">
        <v>41531</v>
      </c>
      <c r="G309" s="262">
        <v>2193</v>
      </c>
      <c r="H309" s="585">
        <f t="shared" si="2"/>
        <v>0</v>
      </c>
      <c r="I309" s="55"/>
      <c r="J309" s="55"/>
      <c r="L309" s="287"/>
      <c r="M309" s="287"/>
      <c r="N309" s="287"/>
      <c r="O309" s="287"/>
    </row>
    <row r="310" spans="1:15" x14ac:dyDescent="0.25">
      <c r="A310" s="1617"/>
      <c r="B310" s="541" t="s">
        <v>1761</v>
      </c>
      <c r="C310" s="1537" t="s">
        <v>2272</v>
      </c>
      <c r="D310" s="305" t="s">
        <v>2276</v>
      </c>
      <c r="E310" s="262">
        <v>3706.5</v>
      </c>
      <c r="F310" s="305">
        <v>41531</v>
      </c>
      <c r="G310" s="262">
        <v>3706.5</v>
      </c>
      <c r="H310" s="585">
        <f t="shared" si="2"/>
        <v>0</v>
      </c>
      <c r="I310" s="55"/>
      <c r="J310" s="55"/>
      <c r="L310" s="287"/>
      <c r="M310" s="287"/>
      <c r="N310" s="287"/>
      <c r="O310" s="287"/>
    </row>
    <row r="311" spans="1:15" x14ac:dyDescent="0.25">
      <c r="A311" s="1617"/>
      <c r="B311" s="1539" t="s">
        <v>1762</v>
      </c>
      <c r="C311" s="1537" t="s">
        <v>2272</v>
      </c>
      <c r="D311" s="305" t="s">
        <v>787</v>
      </c>
      <c r="E311" s="262">
        <v>3220</v>
      </c>
      <c r="F311" s="305">
        <v>41531</v>
      </c>
      <c r="G311" s="262">
        <v>3220</v>
      </c>
      <c r="H311" s="585">
        <f t="shared" si="2"/>
        <v>0</v>
      </c>
      <c r="I311" s="55"/>
      <c r="J311" s="55"/>
      <c r="L311" s="287"/>
      <c r="M311" s="287"/>
      <c r="N311" s="287"/>
      <c r="O311" s="287"/>
    </row>
    <row r="312" spans="1:15" x14ac:dyDescent="0.25">
      <c r="A312" s="1617"/>
      <c r="B312" s="541" t="s">
        <v>1763</v>
      </c>
      <c r="C312" s="1537" t="s">
        <v>2272</v>
      </c>
      <c r="D312" s="305" t="s">
        <v>70</v>
      </c>
      <c r="E312" s="262">
        <v>2944.5</v>
      </c>
      <c r="F312" s="305">
        <v>41531</v>
      </c>
      <c r="G312" s="262">
        <v>2944.5</v>
      </c>
      <c r="H312" s="585">
        <f t="shared" si="2"/>
        <v>0</v>
      </c>
      <c r="I312" s="55"/>
      <c r="J312" s="55"/>
      <c r="L312" s="287"/>
      <c r="M312" s="287"/>
      <c r="N312" s="287"/>
      <c r="O312" s="287"/>
    </row>
    <row r="313" spans="1:15" x14ac:dyDescent="0.25">
      <c r="A313" s="1617"/>
      <c r="B313" s="1539" t="s">
        <v>1764</v>
      </c>
      <c r="C313" s="1537" t="s">
        <v>2272</v>
      </c>
      <c r="D313" s="305" t="s">
        <v>55</v>
      </c>
      <c r="E313" s="262">
        <v>3001</v>
      </c>
      <c r="F313" s="305">
        <v>41537</v>
      </c>
      <c r="G313" s="262">
        <v>3001</v>
      </c>
      <c r="H313" s="585">
        <f t="shared" si="2"/>
        <v>0</v>
      </c>
      <c r="I313" s="55"/>
      <c r="J313" s="55"/>
      <c r="L313" s="287"/>
      <c r="M313" s="287"/>
      <c r="N313" s="287"/>
      <c r="O313" s="287"/>
    </row>
    <row r="314" spans="1:15" x14ac:dyDescent="0.25">
      <c r="A314" s="1617"/>
      <c r="B314" s="541" t="s">
        <v>1765</v>
      </c>
      <c r="C314" s="1537" t="s">
        <v>2272</v>
      </c>
      <c r="D314" s="1618" t="s">
        <v>862</v>
      </c>
      <c r="E314" s="1619">
        <v>613</v>
      </c>
      <c r="F314" s="305">
        <v>41531</v>
      </c>
      <c r="G314" s="262">
        <v>613</v>
      </c>
      <c r="H314" s="585">
        <f t="shared" si="2"/>
        <v>0</v>
      </c>
      <c r="I314" s="55"/>
      <c r="J314" s="55"/>
      <c r="L314" s="287"/>
      <c r="M314" s="287"/>
      <c r="N314" s="287"/>
      <c r="O314" s="287"/>
    </row>
    <row r="315" spans="1:15" x14ac:dyDescent="0.25">
      <c r="A315" s="1617"/>
      <c r="B315" s="1539" t="s">
        <v>1766</v>
      </c>
      <c r="C315" s="1537" t="s">
        <v>2272</v>
      </c>
      <c r="D315" s="305" t="s">
        <v>89</v>
      </c>
      <c r="E315" s="262">
        <v>428</v>
      </c>
      <c r="F315" s="305">
        <v>41536</v>
      </c>
      <c r="G315" s="262">
        <v>428</v>
      </c>
      <c r="H315" s="585">
        <f t="shared" si="2"/>
        <v>0</v>
      </c>
      <c r="I315" s="55"/>
      <c r="J315" s="55"/>
      <c r="L315" s="287"/>
      <c r="M315" s="287"/>
      <c r="N315" s="287"/>
      <c r="O315" s="287"/>
    </row>
    <row r="316" spans="1:15" x14ac:dyDescent="0.25">
      <c r="A316" s="1617">
        <v>41531</v>
      </c>
      <c r="B316" s="541" t="s">
        <v>1767</v>
      </c>
      <c r="C316" s="1537" t="s">
        <v>2272</v>
      </c>
      <c r="D316" s="305" t="s">
        <v>779</v>
      </c>
      <c r="E316" s="262">
        <v>4573.5</v>
      </c>
      <c r="F316" s="305">
        <v>41531</v>
      </c>
      <c r="G316" s="262">
        <v>4573.5</v>
      </c>
      <c r="H316" s="585">
        <f t="shared" si="2"/>
        <v>0</v>
      </c>
      <c r="I316" s="55"/>
      <c r="J316" s="55"/>
      <c r="L316" s="287"/>
      <c r="M316" s="287"/>
      <c r="N316" s="287"/>
      <c r="O316" s="287"/>
    </row>
    <row r="317" spans="1:15" x14ac:dyDescent="0.25">
      <c r="A317" s="1617"/>
      <c r="B317" s="1539" t="s">
        <v>1768</v>
      </c>
      <c r="C317" s="1537" t="s">
        <v>2272</v>
      </c>
      <c r="D317" s="305" t="s">
        <v>2379</v>
      </c>
      <c r="E317" s="262">
        <v>2980</v>
      </c>
      <c r="F317" s="305"/>
      <c r="H317" s="585">
        <f t="shared" si="2"/>
        <v>2980</v>
      </c>
      <c r="I317" s="55"/>
      <c r="J317" s="55"/>
      <c r="L317" s="287"/>
      <c r="M317" s="287"/>
      <c r="N317" s="287"/>
      <c r="O317" s="287"/>
    </row>
    <row r="318" spans="1:15" x14ac:dyDescent="0.25">
      <c r="A318" s="1617"/>
      <c r="B318" s="541" t="s">
        <v>1769</v>
      </c>
      <c r="C318" s="1537" t="s">
        <v>2272</v>
      </c>
      <c r="D318" s="305" t="s">
        <v>698</v>
      </c>
      <c r="E318" s="262">
        <v>583.5</v>
      </c>
      <c r="F318" s="305">
        <v>41531</v>
      </c>
      <c r="G318" s="262">
        <v>583.5</v>
      </c>
      <c r="H318" s="585">
        <f t="shared" si="2"/>
        <v>0</v>
      </c>
      <c r="I318" s="55"/>
      <c r="J318" s="55"/>
      <c r="K318" s="245"/>
      <c r="L318" s="351"/>
      <c r="M318" s="351"/>
      <c r="N318" s="287"/>
      <c r="O318" s="287"/>
    </row>
    <row r="319" spans="1:15" x14ac:dyDescent="0.25">
      <c r="A319" s="1617"/>
      <c r="B319" s="1539" t="s">
        <v>1770</v>
      </c>
      <c r="C319" s="1537" t="s">
        <v>2272</v>
      </c>
      <c r="D319" s="586" t="s">
        <v>2366</v>
      </c>
      <c r="E319" s="587">
        <v>2673</v>
      </c>
      <c r="F319" s="305">
        <v>41536</v>
      </c>
      <c r="G319" s="587">
        <v>2673</v>
      </c>
      <c r="H319" s="585">
        <f t="shared" si="2"/>
        <v>0</v>
      </c>
      <c r="I319" s="55"/>
      <c r="J319" s="55"/>
      <c r="L319" s="287"/>
      <c r="M319" s="287"/>
      <c r="N319" s="287"/>
      <c r="O319" s="287"/>
    </row>
    <row r="320" spans="1:15" x14ac:dyDescent="0.25">
      <c r="A320" s="1617"/>
      <c r="B320" s="541" t="s">
        <v>1771</v>
      </c>
      <c r="C320" s="1537" t="s">
        <v>2272</v>
      </c>
      <c r="D320" s="305" t="s">
        <v>863</v>
      </c>
      <c r="E320" s="262">
        <v>2760</v>
      </c>
      <c r="F320" s="305">
        <v>41543</v>
      </c>
      <c r="G320" s="262">
        <v>2760</v>
      </c>
      <c r="H320" s="585">
        <f t="shared" si="2"/>
        <v>0</v>
      </c>
      <c r="I320" s="55"/>
      <c r="J320" s="55"/>
      <c r="L320" s="287"/>
      <c r="M320" s="287"/>
      <c r="N320" s="287"/>
      <c r="O320" s="287"/>
    </row>
    <row r="321" spans="1:15" x14ac:dyDescent="0.25">
      <c r="A321" s="1617"/>
      <c r="B321" s="1539" t="s">
        <v>1772</v>
      </c>
      <c r="C321" s="1537" t="s">
        <v>2272</v>
      </c>
      <c r="D321" s="586" t="s">
        <v>2155</v>
      </c>
      <c r="E321" s="587">
        <v>1074</v>
      </c>
      <c r="F321" s="305">
        <v>41531</v>
      </c>
      <c r="G321" s="587">
        <v>1074</v>
      </c>
      <c r="H321" s="585">
        <f t="shared" si="2"/>
        <v>0</v>
      </c>
      <c r="I321" s="55"/>
      <c r="J321" s="55"/>
      <c r="L321" s="287"/>
      <c r="M321" s="287"/>
      <c r="N321" s="287"/>
      <c r="O321" s="287"/>
    </row>
    <row r="322" spans="1:15" x14ac:dyDescent="0.25">
      <c r="A322" s="1617"/>
      <c r="B322" s="541" t="s">
        <v>1773</v>
      </c>
      <c r="C322" s="1537" t="s">
        <v>2272</v>
      </c>
      <c r="D322" s="305" t="s">
        <v>419</v>
      </c>
      <c r="E322" s="262">
        <v>2486.5</v>
      </c>
      <c r="F322" s="305">
        <v>41536</v>
      </c>
      <c r="G322" s="262">
        <v>2486.5</v>
      </c>
      <c r="H322" s="585">
        <f t="shared" si="2"/>
        <v>0</v>
      </c>
      <c r="I322" s="55"/>
      <c r="J322" s="55"/>
      <c r="L322" s="287"/>
      <c r="M322" s="287"/>
      <c r="N322" s="287"/>
      <c r="O322" s="287"/>
    </row>
    <row r="323" spans="1:15" x14ac:dyDescent="0.25">
      <c r="A323" s="1617"/>
      <c r="B323" s="1539" t="s">
        <v>1774</v>
      </c>
      <c r="C323" s="1537" t="s">
        <v>2272</v>
      </c>
      <c r="D323" s="305" t="s">
        <v>2372</v>
      </c>
      <c r="E323" s="262">
        <v>1160</v>
      </c>
      <c r="F323" s="305">
        <v>41531</v>
      </c>
      <c r="G323" s="262">
        <v>1160</v>
      </c>
      <c r="H323" s="585">
        <f t="shared" si="2"/>
        <v>0</v>
      </c>
      <c r="I323" s="55"/>
      <c r="J323" s="55"/>
      <c r="L323" s="287"/>
      <c r="M323" s="287"/>
      <c r="N323" s="287"/>
      <c r="O323" s="287"/>
    </row>
    <row r="324" spans="1:15" x14ac:dyDescent="0.25">
      <c r="A324" s="1617"/>
      <c r="B324" s="541" t="s">
        <v>1775</v>
      </c>
      <c r="C324" s="1537" t="s">
        <v>2272</v>
      </c>
      <c r="D324" s="586" t="s">
        <v>2277</v>
      </c>
      <c r="E324" s="587">
        <v>1733</v>
      </c>
      <c r="F324" s="305">
        <v>41531</v>
      </c>
      <c r="G324" s="587">
        <v>1733</v>
      </c>
      <c r="H324" s="585">
        <f t="shared" si="2"/>
        <v>0</v>
      </c>
      <c r="I324" s="55"/>
      <c r="J324" s="55"/>
      <c r="L324" s="287"/>
      <c r="M324" s="287"/>
      <c r="N324" s="287"/>
      <c r="O324" s="287"/>
    </row>
    <row r="325" spans="1:15" x14ac:dyDescent="0.25">
      <c r="A325" s="1617"/>
      <c r="B325" s="1539" t="s">
        <v>1776</v>
      </c>
      <c r="C325" s="1537" t="s">
        <v>2272</v>
      </c>
      <c r="D325" s="1625" t="s">
        <v>789</v>
      </c>
      <c r="E325" s="1621">
        <v>1493.5</v>
      </c>
      <c r="F325" s="305">
        <v>41531</v>
      </c>
      <c r="G325" s="587">
        <v>1493.5</v>
      </c>
      <c r="H325" s="585">
        <f t="shared" si="2"/>
        <v>0</v>
      </c>
      <c r="I325" s="55"/>
      <c r="J325" s="55"/>
      <c r="L325" s="287"/>
      <c r="M325" s="287"/>
      <c r="N325" s="287"/>
      <c r="O325" s="287"/>
    </row>
    <row r="326" spans="1:15" x14ac:dyDescent="0.25">
      <c r="A326" s="1617"/>
      <c r="B326" s="541" t="s">
        <v>811</v>
      </c>
      <c r="C326" s="1537" t="s">
        <v>2272</v>
      </c>
      <c r="D326" s="305" t="s">
        <v>1916</v>
      </c>
      <c r="E326" s="262">
        <v>2102.5</v>
      </c>
      <c r="F326" s="305">
        <v>41531</v>
      </c>
      <c r="G326" s="262">
        <v>2102.5</v>
      </c>
      <c r="H326" s="585">
        <f t="shared" si="2"/>
        <v>0</v>
      </c>
      <c r="I326" s="55"/>
      <c r="J326" s="55"/>
      <c r="L326" s="287"/>
      <c r="M326" s="287"/>
      <c r="N326" s="287"/>
      <c r="O326" s="287"/>
    </row>
    <row r="327" spans="1:15" x14ac:dyDescent="0.25">
      <c r="A327" s="1617"/>
      <c r="B327" s="1539" t="s">
        <v>1777</v>
      </c>
      <c r="C327" s="1537" t="s">
        <v>2272</v>
      </c>
      <c r="D327" s="1620" t="s">
        <v>1454</v>
      </c>
      <c r="E327" s="110">
        <v>0</v>
      </c>
      <c r="F327" s="305"/>
      <c r="H327" s="585">
        <f t="shared" si="2"/>
        <v>0</v>
      </c>
      <c r="I327" s="55"/>
      <c r="J327" s="55"/>
      <c r="L327" s="287"/>
      <c r="M327" s="287"/>
      <c r="N327" s="287"/>
      <c r="O327" s="287"/>
    </row>
    <row r="328" spans="1:15" x14ac:dyDescent="0.25">
      <c r="A328" s="1617"/>
      <c r="B328" s="541" t="s">
        <v>1778</v>
      </c>
      <c r="C328" s="1537" t="s">
        <v>2272</v>
      </c>
      <c r="D328" s="1618" t="s">
        <v>70</v>
      </c>
      <c r="E328" s="1619">
        <v>8636</v>
      </c>
      <c r="F328" s="305">
        <v>41531</v>
      </c>
      <c r="G328" s="262">
        <v>8636</v>
      </c>
      <c r="H328" s="585">
        <f t="shared" si="2"/>
        <v>0</v>
      </c>
      <c r="I328" s="55"/>
      <c r="J328" s="55"/>
      <c r="L328" s="287"/>
      <c r="M328" s="287"/>
      <c r="N328" s="287"/>
      <c r="O328" s="287"/>
    </row>
    <row r="329" spans="1:15" x14ac:dyDescent="0.25">
      <c r="A329" s="1617"/>
      <c r="B329" s="1539" t="s">
        <v>1779</v>
      </c>
      <c r="C329" s="1537" t="s">
        <v>2272</v>
      </c>
      <c r="D329" s="305" t="s">
        <v>2076</v>
      </c>
      <c r="E329" s="262">
        <v>1069</v>
      </c>
      <c r="F329" s="305">
        <v>41531</v>
      </c>
      <c r="G329" s="262">
        <v>1069</v>
      </c>
      <c r="H329" s="585">
        <f t="shared" si="2"/>
        <v>0</v>
      </c>
      <c r="I329" s="55"/>
      <c r="J329" s="55"/>
      <c r="L329" s="287"/>
      <c r="M329" s="287"/>
      <c r="N329" s="287"/>
      <c r="O329" s="287"/>
    </row>
    <row r="330" spans="1:15" x14ac:dyDescent="0.25">
      <c r="A330" s="1617"/>
      <c r="B330" s="541" t="s">
        <v>1780</v>
      </c>
      <c r="C330" s="1537" t="s">
        <v>2272</v>
      </c>
      <c r="D330" s="1618" t="s">
        <v>2274</v>
      </c>
      <c r="E330" s="1619">
        <v>6478</v>
      </c>
      <c r="F330" s="305">
        <v>41531</v>
      </c>
      <c r="G330" s="262">
        <v>6478</v>
      </c>
      <c r="H330" s="585">
        <f t="shared" si="2"/>
        <v>0</v>
      </c>
      <c r="I330" s="55"/>
      <c r="J330" s="55"/>
      <c r="L330" s="287"/>
      <c r="M330" s="287"/>
      <c r="N330" s="287"/>
      <c r="O330" s="287"/>
    </row>
    <row r="331" spans="1:15" x14ac:dyDescent="0.25">
      <c r="A331" s="1617"/>
      <c r="B331" s="1539" t="s">
        <v>1781</v>
      </c>
      <c r="C331" s="1537" t="s">
        <v>2272</v>
      </c>
      <c r="D331" s="305" t="s">
        <v>2374</v>
      </c>
      <c r="E331" s="262">
        <v>1026.8</v>
      </c>
      <c r="F331" s="305">
        <v>41531</v>
      </c>
      <c r="G331" s="262">
        <v>1026.8</v>
      </c>
      <c r="H331" s="585">
        <f t="shared" si="2"/>
        <v>0</v>
      </c>
      <c r="I331" s="55"/>
      <c r="J331" s="55"/>
      <c r="L331" s="287"/>
      <c r="M331" s="287"/>
      <c r="N331" s="287"/>
      <c r="O331" s="287"/>
    </row>
    <row r="332" spans="1:15" x14ac:dyDescent="0.25">
      <c r="A332" s="1617"/>
      <c r="B332" s="541" t="s">
        <v>1782</v>
      </c>
      <c r="C332" s="1537" t="s">
        <v>2272</v>
      </c>
      <c r="D332" s="305" t="s">
        <v>2268</v>
      </c>
      <c r="E332" s="262">
        <v>207</v>
      </c>
      <c r="F332" s="305">
        <v>41531</v>
      </c>
      <c r="G332" s="262">
        <v>207</v>
      </c>
      <c r="H332" s="585">
        <f t="shared" si="2"/>
        <v>0</v>
      </c>
      <c r="I332" s="55"/>
      <c r="J332" s="55"/>
      <c r="L332" s="287"/>
      <c r="M332" s="287"/>
      <c r="N332" s="287"/>
      <c r="O332" s="287"/>
    </row>
    <row r="333" spans="1:15" x14ac:dyDescent="0.25">
      <c r="A333" s="1617"/>
      <c r="B333" s="1539" t="s">
        <v>1783</v>
      </c>
      <c r="C333" s="1537" t="s">
        <v>2272</v>
      </c>
      <c r="D333" s="305" t="s">
        <v>784</v>
      </c>
      <c r="E333" s="262">
        <v>708</v>
      </c>
      <c r="F333" s="305">
        <v>41531</v>
      </c>
      <c r="G333" s="262">
        <v>708</v>
      </c>
      <c r="H333" s="585">
        <f t="shared" si="2"/>
        <v>0</v>
      </c>
      <c r="I333" s="55"/>
      <c r="J333" s="55"/>
      <c r="L333" s="287"/>
      <c r="M333" s="287"/>
      <c r="N333" s="287"/>
      <c r="O333" s="287"/>
    </row>
    <row r="334" spans="1:15" x14ac:dyDescent="0.25">
      <c r="A334" s="1617"/>
      <c r="B334" s="541" t="s">
        <v>1784</v>
      </c>
      <c r="C334" s="1537" t="s">
        <v>2272</v>
      </c>
      <c r="D334" s="305" t="s">
        <v>434</v>
      </c>
      <c r="E334" s="262">
        <v>31730</v>
      </c>
      <c r="F334" s="305"/>
      <c r="H334" s="585">
        <f t="shared" si="2"/>
        <v>31730</v>
      </c>
      <c r="I334" s="55"/>
      <c r="J334" s="55"/>
      <c r="L334" s="287"/>
      <c r="M334" s="287"/>
      <c r="N334" s="287"/>
      <c r="O334" s="287"/>
    </row>
    <row r="335" spans="1:15" x14ac:dyDescent="0.25">
      <c r="A335" s="1617"/>
      <c r="B335" s="1539" t="s">
        <v>1785</v>
      </c>
      <c r="C335" s="1537" t="s">
        <v>2272</v>
      </c>
      <c r="D335" s="305" t="s">
        <v>2375</v>
      </c>
      <c r="E335" s="262">
        <v>2221.98</v>
      </c>
      <c r="F335" s="305">
        <v>41532</v>
      </c>
      <c r="G335" s="262">
        <v>2221.98</v>
      </c>
      <c r="H335" s="585">
        <f t="shared" si="2"/>
        <v>0</v>
      </c>
      <c r="I335" s="55"/>
      <c r="J335" s="55"/>
      <c r="L335" s="287"/>
      <c r="M335" s="287"/>
      <c r="N335" s="287"/>
      <c r="O335" s="287"/>
    </row>
    <row r="336" spans="1:15" x14ac:dyDescent="0.25">
      <c r="A336" s="1617"/>
      <c r="B336" s="541" t="s">
        <v>1786</v>
      </c>
      <c r="C336" s="1537" t="s">
        <v>2272</v>
      </c>
      <c r="D336" s="1618" t="s">
        <v>2076</v>
      </c>
      <c r="E336" s="1619">
        <v>2726</v>
      </c>
      <c r="F336" s="305">
        <v>41532</v>
      </c>
      <c r="G336" s="262">
        <v>2726</v>
      </c>
      <c r="H336" s="585">
        <f t="shared" si="2"/>
        <v>0</v>
      </c>
      <c r="I336" s="55"/>
      <c r="J336" s="55"/>
      <c r="L336" s="287"/>
      <c r="M336" s="287"/>
      <c r="N336" s="287"/>
      <c r="O336" s="287"/>
    </row>
    <row r="337" spans="1:15" x14ac:dyDescent="0.25">
      <c r="A337" s="1617"/>
      <c r="B337" s="1539" t="s">
        <v>1787</v>
      </c>
      <c r="C337" s="1537" t="s">
        <v>2272</v>
      </c>
      <c r="D337" s="305" t="s">
        <v>4</v>
      </c>
      <c r="E337" s="262">
        <v>2487.5</v>
      </c>
      <c r="F337" s="305">
        <v>41531</v>
      </c>
      <c r="G337" s="262">
        <v>2487.5</v>
      </c>
      <c r="H337" s="585">
        <f t="shared" si="2"/>
        <v>0</v>
      </c>
      <c r="I337" s="55"/>
      <c r="J337" s="55"/>
      <c r="L337" s="287"/>
      <c r="M337" s="287"/>
      <c r="N337" s="287"/>
      <c r="O337" s="287"/>
    </row>
    <row r="338" spans="1:15" x14ac:dyDescent="0.25">
      <c r="A338" s="1617">
        <v>41532</v>
      </c>
      <c r="B338" s="541" t="s">
        <v>1788</v>
      </c>
      <c r="C338" s="1537" t="s">
        <v>2272</v>
      </c>
      <c r="D338" s="305" t="s">
        <v>2276</v>
      </c>
      <c r="E338" s="262">
        <v>4206.5</v>
      </c>
      <c r="F338" s="305">
        <v>41532</v>
      </c>
      <c r="G338" s="262">
        <v>4206.5</v>
      </c>
      <c r="H338" s="585">
        <f t="shared" si="2"/>
        <v>0</v>
      </c>
      <c r="I338" s="55"/>
      <c r="J338" s="55"/>
      <c r="L338" s="287"/>
      <c r="M338" s="287"/>
      <c r="N338" s="287"/>
      <c r="O338" s="287"/>
    </row>
    <row r="339" spans="1:15" x14ac:dyDescent="0.25">
      <c r="A339" s="1617"/>
      <c r="B339" s="1539" t="s">
        <v>1789</v>
      </c>
      <c r="C339" s="1537" t="s">
        <v>2272</v>
      </c>
      <c r="D339" s="305" t="s">
        <v>787</v>
      </c>
      <c r="E339" s="262">
        <v>4266.5</v>
      </c>
      <c r="F339" s="305">
        <v>41532</v>
      </c>
      <c r="G339" s="262">
        <v>4266.5</v>
      </c>
      <c r="H339" s="585">
        <f t="shared" si="2"/>
        <v>0</v>
      </c>
      <c r="I339" s="55"/>
      <c r="J339" s="55"/>
      <c r="L339" s="287"/>
      <c r="M339" s="287"/>
      <c r="N339" s="287"/>
      <c r="O339" s="287"/>
    </row>
    <row r="340" spans="1:15" x14ac:dyDescent="0.25">
      <c r="A340" s="1617"/>
      <c r="B340" s="541" t="s">
        <v>1790</v>
      </c>
      <c r="C340" s="1537" t="s">
        <v>2272</v>
      </c>
      <c r="D340" s="305" t="s">
        <v>779</v>
      </c>
      <c r="E340" s="262">
        <v>1233</v>
      </c>
      <c r="F340" s="305">
        <v>41533</v>
      </c>
      <c r="G340" s="262">
        <v>1233</v>
      </c>
      <c r="H340" s="585">
        <f t="shared" si="2"/>
        <v>0</v>
      </c>
      <c r="I340" s="55"/>
      <c r="J340" s="55"/>
      <c r="L340" s="287"/>
      <c r="M340" s="287"/>
      <c r="N340" s="287"/>
      <c r="O340" s="287"/>
    </row>
    <row r="341" spans="1:15" x14ac:dyDescent="0.25">
      <c r="A341" s="1617"/>
      <c r="B341" s="1539" t="s">
        <v>812</v>
      </c>
      <c r="C341" s="1537" t="s">
        <v>2272</v>
      </c>
      <c r="D341" s="1618" t="s">
        <v>2369</v>
      </c>
      <c r="E341" s="1619">
        <v>821.5</v>
      </c>
      <c r="F341" s="305">
        <v>41544</v>
      </c>
      <c r="G341" s="262">
        <v>821.5</v>
      </c>
      <c r="H341" s="585">
        <f t="shared" si="2"/>
        <v>0</v>
      </c>
      <c r="I341" s="55"/>
      <c r="J341" s="55"/>
      <c r="K341" s="245"/>
      <c r="L341" s="351"/>
      <c r="M341" s="351"/>
      <c r="N341" s="287"/>
      <c r="O341" s="287"/>
    </row>
    <row r="342" spans="1:15" x14ac:dyDescent="0.25">
      <c r="A342" s="1617"/>
      <c r="B342" s="541" t="s">
        <v>1791</v>
      </c>
      <c r="C342" s="1537" t="s">
        <v>2272</v>
      </c>
      <c r="D342" s="305" t="s">
        <v>13</v>
      </c>
      <c r="E342" s="262">
        <v>2542.5</v>
      </c>
      <c r="F342" s="305">
        <v>41532</v>
      </c>
      <c r="G342" s="262">
        <v>2542.5</v>
      </c>
      <c r="H342" s="585">
        <f t="shared" si="2"/>
        <v>0</v>
      </c>
      <c r="I342" s="55"/>
      <c r="J342" s="55"/>
      <c r="L342" s="287"/>
      <c r="M342" s="287"/>
      <c r="N342" s="287"/>
      <c r="O342" s="287"/>
    </row>
    <row r="343" spans="1:15" x14ac:dyDescent="0.25">
      <c r="A343" s="1617"/>
      <c r="B343" s="1539" t="s">
        <v>1792</v>
      </c>
      <c r="C343" s="1537" t="s">
        <v>2272</v>
      </c>
      <c r="D343" s="305" t="s">
        <v>11</v>
      </c>
      <c r="E343" s="262">
        <v>21801</v>
      </c>
      <c r="F343" s="305">
        <v>41538</v>
      </c>
      <c r="G343" s="262">
        <v>21801</v>
      </c>
      <c r="H343" s="585">
        <f t="shared" si="2"/>
        <v>0</v>
      </c>
      <c r="I343" s="55"/>
      <c r="J343" s="55"/>
      <c r="L343" s="287"/>
      <c r="M343" s="287"/>
      <c r="N343" s="287"/>
      <c r="O343" s="287"/>
    </row>
    <row r="344" spans="1:15" x14ac:dyDescent="0.25">
      <c r="A344" s="1617"/>
      <c r="B344" s="541" t="s">
        <v>1793</v>
      </c>
      <c r="C344" s="1537" t="s">
        <v>2272</v>
      </c>
      <c r="D344" s="586" t="s">
        <v>119</v>
      </c>
      <c r="E344" s="587">
        <v>1748.5</v>
      </c>
      <c r="F344" s="305">
        <v>41546</v>
      </c>
      <c r="G344" s="262">
        <v>1748.5</v>
      </c>
      <c r="H344" s="585">
        <f t="shared" si="2"/>
        <v>0</v>
      </c>
      <c r="I344" s="55"/>
      <c r="J344" s="55"/>
      <c r="L344" s="287"/>
      <c r="M344" s="287"/>
      <c r="N344" s="287"/>
      <c r="O344" s="287"/>
    </row>
    <row r="345" spans="1:15" x14ac:dyDescent="0.25">
      <c r="A345" s="1617"/>
      <c r="B345" s="1539" t="s">
        <v>1794</v>
      </c>
      <c r="C345" s="1537" t="s">
        <v>2272</v>
      </c>
      <c r="D345" s="305" t="s">
        <v>779</v>
      </c>
      <c r="E345" s="262">
        <v>1768</v>
      </c>
      <c r="F345" s="305">
        <v>41532</v>
      </c>
      <c r="G345" s="262">
        <v>1768</v>
      </c>
      <c r="H345" s="585">
        <f t="shared" si="2"/>
        <v>0</v>
      </c>
      <c r="I345" s="55"/>
      <c r="J345" s="55"/>
      <c r="L345" s="287"/>
      <c r="M345" s="287"/>
      <c r="N345" s="287"/>
      <c r="O345" s="287"/>
    </row>
    <row r="346" spans="1:15" x14ac:dyDescent="0.25">
      <c r="A346" s="1617"/>
      <c r="B346" s="541" t="s">
        <v>1795</v>
      </c>
      <c r="C346" s="1537" t="s">
        <v>2272</v>
      </c>
      <c r="D346" s="305" t="s">
        <v>13</v>
      </c>
      <c r="E346" s="262">
        <v>5141</v>
      </c>
      <c r="F346" s="305">
        <v>41533</v>
      </c>
      <c r="G346" s="262">
        <v>5141</v>
      </c>
      <c r="H346" s="585">
        <f t="shared" si="2"/>
        <v>0</v>
      </c>
      <c r="I346" s="55"/>
      <c r="J346" s="55"/>
    </row>
    <row r="347" spans="1:15" x14ac:dyDescent="0.25">
      <c r="A347" s="1617"/>
      <c r="B347" s="1539" t="s">
        <v>1796</v>
      </c>
      <c r="C347" s="1537" t="s">
        <v>2272</v>
      </c>
      <c r="D347" s="1618" t="s">
        <v>2155</v>
      </c>
      <c r="E347" s="1619">
        <v>1418</v>
      </c>
      <c r="F347" s="305">
        <v>41532</v>
      </c>
      <c r="G347" s="262">
        <v>1418</v>
      </c>
      <c r="H347" s="585">
        <f t="shared" si="2"/>
        <v>0</v>
      </c>
      <c r="I347" s="55"/>
      <c r="J347" s="55"/>
    </row>
    <row r="348" spans="1:15" x14ac:dyDescent="0.25">
      <c r="A348" s="1617"/>
      <c r="B348" s="541" t="s">
        <v>1797</v>
      </c>
      <c r="C348" s="1537" t="s">
        <v>2272</v>
      </c>
      <c r="D348" s="586" t="s">
        <v>2366</v>
      </c>
      <c r="E348" s="587">
        <v>2150.5</v>
      </c>
      <c r="F348" s="305">
        <v>41532</v>
      </c>
      <c r="G348" s="262">
        <v>2150.5</v>
      </c>
      <c r="H348" s="585">
        <f t="shared" si="2"/>
        <v>0</v>
      </c>
      <c r="I348" s="55"/>
      <c r="J348" s="55"/>
    </row>
    <row r="349" spans="1:15" x14ac:dyDescent="0.25">
      <c r="A349" s="1617"/>
      <c r="B349" s="1539" t="s">
        <v>1798</v>
      </c>
      <c r="C349" s="1537" t="s">
        <v>2272</v>
      </c>
      <c r="D349" s="305" t="s">
        <v>2372</v>
      </c>
      <c r="E349" s="262">
        <v>1177.5</v>
      </c>
      <c r="F349" s="305">
        <v>41535</v>
      </c>
      <c r="G349" s="262">
        <v>1177.5</v>
      </c>
      <c r="H349" s="585">
        <f t="shared" si="2"/>
        <v>0</v>
      </c>
      <c r="I349" s="55"/>
      <c r="J349" s="55"/>
    </row>
    <row r="350" spans="1:15" x14ac:dyDescent="0.25">
      <c r="A350" s="1617"/>
      <c r="B350" s="541" t="s">
        <v>1799</v>
      </c>
      <c r="C350" s="1537" t="s">
        <v>2272</v>
      </c>
      <c r="D350" s="305" t="s">
        <v>434</v>
      </c>
      <c r="E350" s="262">
        <v>14270.4</v>
      </c>
      <c r="F350" s="305"/>
      <c r="H350" s="585">
        <f t="shared" si="2"/>
        <v>14270.4</v>
      </c>
      <c r="I350" s="55"/>
      <c r="J350" s="55"/>
    </row>
    <row r="351" spans="1:15" x14ac:dyDescent="0.25">
      <c r="A351" s="1617"/>
      <c r="B351" s="1539" t="s">
        <v>1800</v>
      </c>
      <c r="C351" s="1537" t="s">
        <v>2272</v>
      </c>
      <c r="D351" s="305" t="s">
        <v>2370</v>
      </c>
      <c r="E351" s="262">
        <v>2200</v>
      </c>
      <c r="F351" s="305">
        <v>41532</v>
      </c>
      <c r="G351" s="262">
        <v>2200</v>
      </c>
      <c r="H351" s="585">
        <f t="shared" si="2"/>
        <v>0</v>
      </c>
      <c r="I351" s="55"/>
      <c r="J351" s="55"/>
    </row>
    <row r="352" spans="1:15" x14ac:dyDescent="0.25">
      <c r="A352" s="1617"/>
      <c r="B352" s="541" t="s">
        <v>1801</v>
      </c>
      <c r="C352" s="1537" t="s">
        <v>2272</v>
      </c>
      <c r="D352" s="305" t="s">
        <v>2274</v>
      </c>
      <c r="E352" s="262">
        <v>2061</v>
      </c>
      <c r="F352" s="305">
        <v>41532</v>
      </c>
      <c r="G352" s="262">
        <v>2061</v>
      </c>
      <c r="H352" s="585">
        <f t="shared" si="2"/>
        <v>0</v>
      </c>
      <c r="I352" s="55"/>
      <c r="J352" s="55"/>
    </row>
    <row r="353" spans="1:15" x14ac:dyDescent="0.25">
      <c r="A353" s="1617"/>
      <c r="B353" s="1539" t="s">
        <v>1802</v>
      </c>
      <c r="C353" s="1537" t="s">
        <v>2272</v>
      </c>
      <c r="D353" s="1620" t="s">
        <v>1454</v>
      </c>
      <c r="E353" s="110">
        <v>0</v>
      </c>
      <c r="F353" s="305"/>
      <c r="H353" s="585">
        <f t="shared" si="2"/>
        <v>0</v>
      </c>
      <c r="I353" s="55"/>
      <c r="J353" s="55"/>
      <c r="L353" s="37"/>
      <c r="M353" s="37"/>
      <c r="N353" s="37"/>
      <c r="O353" s="37"/>
    </row>
    <row r="354" spans="1:15" x14ac:dyDescent="0.25">
      <c r="A354" s="1617"/>
      <c r="B354" s="541" t="s">
        <v>1803</v>
      </c>
      <c r="C354" s="1537" t="s">
        <v>2272</v>
      </c>
      <c r="D354" s="305" t="s">
        <v>70</v>
      </c>
      <c r="E354" s="262">
        <v>4957</v>
      </c>
      <c r="F354" s="305">
        <v>41532</v>
      </c>
      <c r="G354" s="262">
        <v>4957</v>
      </c>
      <c r="H354" s="585">
        <f t="shared" si="2"/>
        <v>0</v>
      </c>
      <c r="I354" s="55"/>
      <c r="J354" s="55"/>
      <c r="L354" s="37"/>
      <c r="M354" s="37"/>
      <c r="N354" s="37"/>
      <c r="O354" s="37"/>
    </row>
    <row r="355" spans="1:15" x14ac:dyDescent="0.25">
      <c r="A355" s="1617"/>
      <c r="B355" s="1539" t="s">
        <v>1804</v>
      </c>
      <c r="C355" s="1537" t="s">
        <v>2272</v>
      </c>
      <c r="D355" s="1618" t="s">
        <v>794</v>
      </c>
      <c r="E355" s="1619">
        <v>5572</v>
      </c>
      <c r="F355" s="305">
        <v>41532</v>
      </c>
      <c r="G355" s="262">
        <v>5572</v>
      </c>
      <c r="H355" s="585">
        <f t="shared" si="2"/>
        <v>0</v>
      </c>
      <c r="I355" s="55"/>
      <c r="J355" s="55"/>
      <c r="L355" s="37"/>
      <c r="M355" s="37"/>
      <c r="N355" s="37"/>
      <c r="O355" s="37"/>
    </row>
    <row r="356" spans="1:15" x14ac:dyDescent="0.25">
      <c r="A356" s="1617"/>
      <c r="B356" s="541" t="s">
        <v>1805</v>
      </c>
      <c r="C356" s="1537" t="s">
        <v>2272</v>
      </c>
      <c r="D356" s="305" t="s">
        <v>677</v>
      </c>
      <c r="E356" s="262">
        <v>6026</v>
      </c>
      <c r="F356" s="305">
        <v>41546</v>
      </c>
      <c r="G356" s="262">
        <v>6026</v>
      </c>
      <c r="H356" s="585">
        <f t="shared" si="2"/>
        <v>0</v>
      </c>
      <c r="I356" s="55"/>
      <c r="J356" s="55"/>
      <c r="L356" s="37"/>
      <c r="M356" s="37"/>
      <c r="N356" s="37"/>
      <c r="O356" s="37"/>
    </row>
    <row r="357" spans="1:15" x14ac:dyDescent="0.25">
      <c r="A357" s="1617"/>
      <c r="B357" s="1539" t="s">
        <v>1806</v>
      </c>
      <c r="C357" s="1537" t="s">
        <v>2272</v>
      </c>
      <c r="D357" s="1618" t="s">
        <v>863</v>
      </c>
      <c r="E357" s="1619">
        <v>2760</v>
      </c>
      <c r="F357" s="305">
        <v>41543</v>
      </c>
      <c r="G357" s="262">
        <v>2760</v>
      </c>
      <c r="H357" s="585">
        <f t="shared" si="2"/>
        <v>0</v>
      </c>
      <c r="I357" s="55"/>
      <c r="J357" s="55"/>
      <c r="L357" s="37"/>
      <c r="M357" s="37"/>
      <c r="N357" s="37"/>
      <c r="O357" s="37"/>
    </row>
    <row r="358" spans="1:15" x14ac:dyDescent="0.25">
      <c r="A358" s="1617"/>
      <c r="B358" s="541" t="s">
        <v>1807</v>
      </c>
      <c r="C358" s="1537" t="s">
        <v>2272</v>
      </c>
      <c r="D358" s="305" t="s">
        <v>784</v>
      </c>
      <c r="E358" s="262">
        <v>883</v>
      </c>
      <c r="F358" s="305">
        <v>41532</v>
      </c>
      <c r="G358" s="262">
        <v>883</v>
      </c>
      <c r="H358" s="585">
        <f t="shared" si="2"/>
        <v>0</v>
      </c>
      <c r="I358" s="55"/>
      <c r="J358" s="55"/>
      <c r="L358" s="37"/>
      <c r="M358" s="37"/>
      <c r="N358" s="37"/>
      <c r="O358" s="37"/>
    </row>
    <row r="359" spans="1:15" x14ac:dyDescent="0.25">
      <c r="A359" s="1617"/>
      <c r="B359" s="1539" t="s">
        <v>1808</v>
      </c>
      <c r="C359" s="1537" t="s">
        <v>2272</v>
      </c>
      <c r="D359" s="305" t="s">
        <v>1916</v>
      </c>
      <c r="E359" s="262">
        <v>1252</v>
      </c>
      <c r="F359" s="305">
        <v>41532</v>
      </c>
      <c r="G359" s="262">
        <v>1252</v>
      </c>
      <c r="H359" s="585">
        <f t="shared" si="2"/>
        <v>0</v>
      </c>
      <c r="I359" s="55"/>
      <c r="J359" s="55"/>
      <c r="L359" s="37"/>
      <c r="M359" s="37"/>
      <c r="N359" s="37"/>
      <c r="O359" s="37"/>
    </row>
    <row r="360" spans="1:15" x14ac:dyDescent="0.25">
      <c r="A360" s="1617"/>
      <c r="B360" s="541" t="s">
        <v>1809</v>
      </c>
      <c r="C360" s="1537" t="s">
        <v>2272</v>
      </c>
      <c r="D360" s="305" t="s">
        <v>799</v>
      </c>
      <c r="E360" s="262">
        <v>1470</v>
      </c>
      <c r="F360" s="305">
        <v>41533</v>
      </c>
      <c r="G360" s="262">
        <v>1470</v>
      </c>
      <c r="H360" s="585">
        <f t="shared" si="2"/>
        <v>0</v>
      </c>
      <c r="I360" s="55"/>
      <c r="J360" s="55"/>
      <c r="L360" s="37"/>
      <c r="M360" s="37"/>
      <c r="N360" s="37"/>
      <c r="O360" s="37"/>
    </row>
    <row r="361" spans="1:15" x14ac:dyDescent="0.25">
      <c r="A361" s="1617"/>
      <c r="B361" s="1539" t="s">
        <v>1810</v>
      </c>
      <c r="C361" s="1537" t="s">
        <v>2272</v>
      </c>
      <c r="D361" s="305" t="s">
        <v>2274</v>
      </c>
      <c r="E361" s="262">
        <v>5057</v>
      </c>
      <c r="F361" s="305">
        <v>41532</v>
      </c>
      <c r="G361" s="262">
        <v>5057</v>
      </c>
      <c r="H361" s="585">
        <f t="shared" si="2"/>
        <v>0</v>
      </c>
      <c r="I361" s="55"/>
      <c r="J361" s="55"/>
      <c r="L361" s="37"/>
      <c r="M361" s="37"/>
      <c r="N361" s="37"/>
      <c r="O361" s="37"/>
    </row>
    <row r="362" spans="1:15" x14ac:dyDescent="0.25">
      <c r="A362" s="1617"/>
      <c r="B362" s="541" t="s">
        <v>1811</v>
      </c>
      <c r="C362" s="1537" t="s">
        <v>2272</v>
      </c>
      <c r="D362" s="305" t="s">
        <v>24</v>
      </c>
      <c r="E362" s="262">
        <v>8403</v>
      </c>
      <c r="F362" s="305">
        <v>41532</v>
      </c>
      <c r="G362" s="262">
        <v>8403</v>
      </c>
      <c r="H362" s="585">
        <f t="shared" si="2"/>
        <v>0</v>
      </c>
      <c r="I362" s="55"/>
      <c r="J362" s="55"/>
      <c r="L362" s="37"/>
      <c r="M362" s="37"/>
      <c r="N362" s="37"/>
      <c r="O362" s="37"/>
    </row>
    <row r="363" spans="1:15" x14ac:dyDescent="0.25">
      <c r="A363" s="1617"/>
      <c r="B363" s="1539" t="s">
        <v>1812</v>
      </c>
      <c r="C363" s="1537" t="s">
        <v>2272</v>
      </c>
      <c r="D363" s="305" t="s">
        <v>2268</v>
      </c>
      <c r="E363" s="262">
        <v>745</v>
      </c>
      <c r="F363" s="305">
        <v>41532</v>
      </c>
      <c r="G363" s="262">
        <v>745</v>
      </c>
      <c r="H363" s="585">
        <f t="shared" si="2"/>
        <v>0</v>
      </c>
      <c r="I363" s="55"/>
      <c r="J363" s="55"/>
      <c r="L363" s="37"/>
      <c r="M363" s="37"/>
      <c r="N363" s="37"/>
      <c r="O363" s="37"/>
    </row>
    <row r="364" spans="1:15" x14ac:dyDescent="0.25">
      <c r="A364" s="1617"/>
      <c r="B364" s="591"/>
      <c r="C364" s="541"/>
      <c r="D364" s="305" t="s">
        <v>506</v>
      </c>
      <c r="F364" s="305"/>
      <c r="H364" s="585">
        <f t="shared" si="2"/>
        <v>0</v>
      </c>
      <c r="I364" s="55"/>
      <c r="J364" s="55"/>
      <c r="L364" s="37"/>
      <c r="M364" s="37"/>
      <c r="N364" s="37"/>
      <c r="O364" s="37"/>
    </row>
    <row r="365" spans="1:15" x14ac:dyDescent="0.25">
      <c r="B365" s="1632"/>
      <c r="C365" s="1631"/>
      <c r="D365" s="305" t="s">
        <v>514</v>
      </c>
      <c r="F365" s="305"/>
      <c r="H365" s="585">
        <f t="shared" si="2"/>
        <v>0</v>
      </c>
      <c r="I365" s="55"/>
      <c r="J365" s="55"/>
      <c r="L365" s="37"/>
      <c r="M365" s="37"/>
      <c r="N365" s="37"/>
      <c r="O365" s="37"/>
    </row>
    <row r="366" spans="1:15" x14ac:dyDescent="0.25">
      <c r="B366" s="1632"/>
      <c r="C366" s="1631"/>
      <c r="D366" s="305" t="s">
        <v>513</v>
      </c>
      <c r="F366" s="305"/>
      <c r="H366" s="585"/>
      <c r="I366" s="55"/>
      <c r="J366" s="55"/>
      <c r="L366" s="37"/>
      <c r="M366" s="37"/>
      <c r="N366" s="37"/>
      <c r="O366" s="37"/>
    </row>
    <row r="367" spans="1:15" ht="18.75" x14ac:dyDescent="0.3">
      <c r="A367" s="2066" t="str">
        <f>A306</f>
        <v>REMISIONES DE    SEPTIEMBRE    2 0  1 3</v>
      </c>
      <c r="B367" s="2066"/>
      <c r="C367" s="2066"/>
      <c r="D367" s="2066"/>
      <c r="E367" s="2066"/>
      <c r="F367" s="2066"/>
      <c r="I367" s="55"/>
      <c r="J367" s="55"/>
      <c r="L367" s="37"/>
      <c r="M367" s="37"/>
      <c r="N367" s="37"/>
      <c r="O367" s="37"/>
    </row>
    <row r="368" spans="1:15" ht="35.25" thickBot="1" x14ac:dyDescent="0.35">
      <c r="A368" s="1629" t="s">
        <v>0</v>
      </c>
      <c r="B368" s="1476" t="s">
        <v>1</v>
      </c>
      <c r="C368" s="1476"/>
      <c r="D368" s="54" t="s">
        <v>2267</v>
      </c>
      <c r="E368" s="44" t="s">
        <v>2</v>
      </c>
      <c r="F368" s="6" t="s">
        <v>6</v>
      </c>
      <c r="G368" s="51" t="s">
        <v>7</v>
      </c>
      <c r="H368" s="1630" t="s">
        <v>8</v>
      </c>
      <c r="I368" s="55"/>
      <c r="J368" s="55"/>
      <c r="L368" s="37"/>
      <c r="M368" s="37"/>
      <c r="N368" s="37"/>
      <c r="O368" s="37"/>
    </row>
    <row r="369" spans="1:15" ht="16.5" thickTop="1" x14ac:dyDescent="0.25">
      <c r="A369" s="1617">
        <v>41532</v>
      </c>
      <c r="B369" s="1539" t="s">
        <v>1813</v>
      </c>
      <c r="C369" s="1539" t="s">
        <v>2272</v>
      </c>
      <c r="D369" s="305" t="s">
        <v>2380</v>
      </c>
      <c r="E369" s="262">
        <v>3372.5</v>
      </c>
      <c r="F369" s="305">
        <v>41533</v>
      </c>
      <c r="G369" s="262">
        <v>3372.5</v>
      </c>
      <c r="H369" s="585">
        <f t="shared" si="2"/>
        <v>0</v>
      </c>
      <c r="I369" s="55"/>
      <c r="J369" s="55"/>
      <c r="M369" s="37"/>
      <c r="N369" s="37"/>
      <c r="O369" s="37"/>
    </row>
    <row r="370" spans="1:15" x14ac:dyDescent="0.25">
      <c r="A370" s="1617"/>
      <c r="B370" s="1539" t="s">
        <v>1814</v>
      </c>
      <c r="C370" s="1539" t="s">
        <v>2272</v>
      </c>
      <c r="D370" s="305" t="s">
        <v>2276</v>
      </c>
      <c r="E370" s="262">
        <v>4120.5</v>
      </c>
      <c r="F370" s="305">
        <v>41536</v>
      </c>
      <c r="G370" s="262">
        <v>4120.5</v>
      </c>
      <c r="H370" s="585">
        <f t="shared" si="2"/>
        <v>0</v>
      </c>
      <c r="I370" s="55"/>
      <c r="J370" s="55"/>
      <c r="M370" s="37"/>
      <c r="N370" s="37"/>
      <c r="O370" s="37"/>
    </row>
    <row r="371" spans="1:15" x14ac:dyDescent="0.25">
      <c r="A371" s="1617"/>
      <c r="B371" s="1539" t="s">
        <v>1815</v>
      </c>
      <c r="C371" s="1539" t="s">
        <v>2272</v>
      </c>
      <c r="D371" s="305" t="s">
        <v>787</v>
      </c>
      <c r="E371" s="262">
        <v>1600</v>
      </c>
      <c r="F371" s="305">
        <v>41536</v>
      </c>
      <c r="G371" s="262">
        <v>1600</v>
      </c>
      <c r="H371" s="585">
        <f t="shared" si="2"/>
        <v>0</v>
      </c>
      <c r="I371" s="55"/>
      <c r="J371" s="55"/>
      <c r="M371" s="37"/>
      <c r="N371" s="37"/>
      <c r="O371" s="37"/>
    </row>
    <row r="372" spans="1:15" x14ac:dyDescent="0.25">
      <c r="A372" s="1617"/>
      <c r="B372" s="1539" t="s">
        <v>1816</v>
      </c>
      <c r="C372" s="1539" t="s">
        <v>2272</v>
      </c>
      <c r="D372" s="305" t="s">
        <v>2369</v>
      </c>
      <c r="E372" s="262">
        <v>689.5</v>
      </c>
      <c r="F372" s="305">
        <v>41532</v>
      </c>
      <c r="G372" s="262">
        <v>689.5</v>
      </c>
      <c r="H372" s="585">
        <f t="shared" si="2"/>
        <v>0</v>
      </c>
      <c r="I372" s="55"/>
      <c r="J372" s="55"/>
      <c r="M372" s="37"/>
      <c r="N372" s="37"/>
      <c r="O372" s="37"/>
    </row>
    <row r="373" spans="1:15" x14ac:dyDescent="0.25">
      <c r="A373" s="1617">
        <v>41533</v>
      </c>
      <c r="B373" s="1539" t="s">
        <v>1817</v>
      </c>
      <c r="C373" s="1539" t="s">
        <v>2272</v>
      </c>
      <c r="D373" s="305" t="s">
        <v>70</v>
      </c>
      <c r="E373" s="262">
        <v>4797</v>
      </c>
      <c r="F373" s="305">
        <v>41533</v>
      </c>
      <c r="G373" s="262">
        <v>4797</v>
      </c>
      <c r="H373" s="585">
        <f t="shared" si="2"/>
        <v>0</v>
      </c>
      <c r="I373" s="55"/>
      <c r="J373" s="55"/>
      <c r="M373" s="37"/>
      <c r="N373" s="37"/>
      <c r="O373" s="37"/>
    </row>
    <row r="374" spans="1:15" x14ac:dyDescent="0.25">
      <c r="A374" s="1617"/>
      <c r="B374" s="1539" t="s">
        <v>1818</v>
      </c>
      <c r="C374" s="1539" t="s">
        <v>2272</v>
      </c>
      <c r="D374" s="305" t="s">
        <v>617</v>
      </c>
      <c r="E374" s="262">
        <v>4730.7</v>
      </c>
      <c r="F374" s="305">
        <v>41538</v>
      </c>
      <c r="G374" s="262">
        <v>4730.7</v>
      </c>
      <c r="H374" s="585">
        <f t="shared" si="2"/>
        <v>0</v>
      </c>
      <c r="I374" s="55"/>
      <c r="J374" s="55"/>
      <c r="M374" s="37"/>
      <c r="N374" s="37"/>
      <c r="O374" s="37"/>
    </row>
    <row r="375" spans="1:15" x14ac:dyDescent="0.25">
      <c r="A375" s="1617"/>
      <c r="B375" s="1539" t="s">
        <v>1819</v>
      </c>
      <c r="C375" s="1539" t="s">
        <v>2272</v>
      </c>
      <c r="D375" s="305" t="s">
        <v>788</v>
      </c>
      <c r="E375" s="262">
        <v>8666.5</v>
      </c>
      <c r="F375" s="305">
        <v>41540</v>
      </c>
      <c r="G375" s="262">
        <v>8666.5</v>
      </c>
      <c r="H375" s="585">
        <f t="shared" si="2"/>
        <v>0</v>
      </c>
      <c r="I375" s="55"/>
      <c r="J375" s="55"/>
      <c r="M375" s="37"/>
      <c r="N375" s="37"/>
      <c r="O375" s="37"/>
    </row>
    <row r="376" spans="1:15" x14ac:dyDescent="0.25">
      <c r="A376" s="1617"/>
      <c r="B376" s="1539" t="s">
        <v>1820</v>
      </c>
      <c r="C376" s="1539" t="s">
        <v>2272</v>
      </c>
      <c r="D376" s="305" t="s">
        <v>2274</v>
      </c>
      <c r="E376" s="262">
        <v>2058.6</v>
      </c>
      <c r="F376" s="305">
        <v>41533</v>
      </c>
      <c r="G376" s="262">
        <v>2058.6</v>
      </c>
      <c r="H376" s="585">
        <f t="shared" si="2"/>
        <v>0</v>
      </c>
      <c r="I376" s="55"/>
      <c r="J376" s="55"/>
      <c r="M376" s="37"/>
      <c r="N376" s="37"/>
      <c r="O376" s="37"/>
    </row>
    <row r="377" spans="1:15" x14ac:dyDescent="0.25">
      <c r="A377" s="1617"/>
      <c r="B377" s="1539" t="s">
        <v>1821</v>
      </c>
      <c r="C377" s="1539" t="s">
        <v>2272</v>
      </c>
      <c r="D377" s="305" t="s">
        <v>779</v>
      </c>
      <c r="E377" s="262">
        <v>2654</v>
      </c>
      <c r="F377" s="305">
        <v>41533</v>
      </c>
      <c r="G377" s="262">
        <v>2654</v>
      </c>
      <c r="H377" s="585">
        <f t="shared" si="2"/>
        <v>0</v>
      </c>
      <c r="I377" s="55"/>
      <c r="J377" s="55"/>
      <c r="M377" s="37"/>
      <c r="N377" s="37"/>
      <c r="O377" s="37"/>
    </row>
    <row r="378" spans="1:15" x14ac:dyDescent="0.25">
      <c r="A378" s="1617"/>
      <c r="B378" s="1539" t="s">
        <v>1822</v>
      </c>
      <c r="C378" s="1539" t="s">
        <v>2272</v>
      </c>
      <c r="D378" s="1618" t="s">
        <v>1916</v>
      </c>
      <c r="E378" s="1619">
        <v>514</v>
      </c>
      <c r="F378" s="305">
        <v>41534</v>
      </c>
      <c r="G378" s="262">
        <v>514</v>
      </c>
      <c r="H378" s="585">
        <f t="shared" si="2"/>
        <v>0</v>
      </c>
      <c r="I378" s="55"/>
      <c r="J378" s="55"/>
      <c r="M378" s="37"/>
      <c r="N378" s="37"/>
      <c r="O378" s="37"/>
    </row>
    <row r="379" spans="1:15" x14ac:dyDescent="0.25">
      <c r="A379" s="1617"/>
      <c r="B379" s="1539" t="s">
        <v>815</v>
      </c>
      <c r="C379" s="1539" t="s">
        <v>2272</v>
      </c>
      <c r="D379" s="1618" t="s">
        <v>89</v>
      </c>
      <c r="E379" s="1619">
        <v>288</v>
      </c>
      <c r="F379" s="305">
        <v>41536</v>
      </c>
      <c r="G379" s="262">
        <v>288</v>
      </c>
      <c r="H379" s="585">
        <f t="shared" si="2"/>
        <v>0</v>
      </c>
      <c r="I379" s="55"/>
      <c r="J379" s="55"/>
      <c r="K379" s="245"/>
      <c r="L379" s="391"/>
      <c r="M379" s="37"/>
      <c r="N379" s="37"/>
      <c r="O379" s="37"/>
    </row>
    <row r="380" spans="1:15" x14ac:dyDescent="0.25">
      <c r="A380" s="1617"/>
      <c r="B380" s="1539" t="s">
        <v>1823</v>
      </c>
      <c r="C380" s="1539" t="s">
        <v>2272</v>
      </c>
      <c r="D380" s="1618" t="s">
        <v>863</v>
      </c>
      <c r="E380" s="1619">
        <v>1380</v>
      </c>
      <c r="F380" s="305"/>
      <c r="H380" s="585">
        <f t="shared" si="2"/>
        <v>1380</v>
      </c>
      <c r="I380" s="55"/>
      <c r="J380" s="55"/>
      <c r="M380" s="37"/>
      <c r="N380" s="37"/>
      <c r="O380" s="37"/>
    </row>
    <row r="381" spans="1:15" x14ac:dyDescent="0.25">
      <c r="A381" s="1617"/>
      <c r="B381" s="1539" t="s">
        <v>1824</v>
      </c>
      <c r="C381" s="1539" t="s">
        <v>2272</v>
      </c>
      <c r="D381" s="1618" t="s">
        <v>434</v>
      </c>
      <c r="E381" s="1619">
        <v>19927.3</v>
      </c>
      <c r="F381" s="305"/>
      <c r="H381" s="585">
        <f t="shared" si="2"/>
        <v>19927.3</v>
      </c>
      <c r="I381" s="55"/>
      <c r="J381" s="55"/>
      <c r="M381" s="37"/>
      <c r="N381" s="37"/>
      <c r="O381" s="37"/>
    </row>
    <row r="382" spans="1:15" x14ac:dyDescent="0.25">
      <c r="A382" s="1617"/>
      <c r="B382" s="1539" t="s">
        <v>1825</v>
      </c>
      <c r="C382" s="1539" t="s">
        <v>2272</v>
      </c>
      <c r="D382" s="305" t="s">
        <v>11</v>
      </c>
      <c r="E382" s="262">
        <v>5270</v>
      </c>
      <c r="F382" s="305">
        <v>41533</v>
      </c>
      <c r="G382" s="262">
        <v>5270</v>
      </c>
      <c r="H382" s="585">
        <f t="shared" si="2"/>
        <v>0</v>
      </c>
      <c r="I382" s="55"/>
      <c r="J382" s="55"/>
      <c r="M382" s="37"/>
      <c r="N382" s="37"/>
      <c r="O382" s="37"/>
    </row>
    <row r="383" spans="1:15" x14ac:dyDescent="0.25">
      <c r="A383" s="1617">
        <v>41534</v>
      </c>
      <c r="B383" s="1539" t="s">
        <v>1826</v>
      </c>
      <c r="C383" s="1539" t="s">
        <v>2272</v>
      </c>
      <c r="D383" s="305" t="s">
        <v>779</v>
      </c>
      <c r="E383" s="262">
        <v>1973.5</v>
      </c>
      <c r="F383" s="305">
        <v>41534</v>
      </c>
      <c r="G383" s="262">
        <v>1973.5</v>
      </c>
      <c r="H383" s="585">
        <f t="shared" si="2"/>
        <v>0</v>
      </c>
      <c r="I383" s="55"/>
      <c r="J383" s="55"/>
      <c r="M383" s="37"/>
      <c r="N383" s="37"/>
      <c r="O383" s="37"/>
    </row>
    <row r="384" spans="1:15" x14ac:dyDescent="0.25">
      <c r="A384" s="1617"/>
      <c r="B384" s="1539" t="s">
        <v>1827</v>
      </c>
      <c r="C384" s="1539" t="s">
        <v>2272</v>
      </c>
      <c r="D384" s="305" t="s">
        <v>780</v>
      </c>
      <c r="E384" s="262">
        <v>2957.4</v>
      </c>
      <c r="F384" s="305">
        <v>41535</v>
      </c>
      <c r="G384" s="262">
        <v>2957.4</v>
      </c>
      <c r="H384" s="585">
        <f t="shared" si="2"/>
        <v>0</v>
      </c>
      <c r="I384" s="55"/>
      <c r="J384" s="55"/>
      <c r="M384" s="37"/>
      <c r="N384" s="37"/>
      <c r="O384" s="37"/>
    </row>
    <row r="385" spans="1:15" x14ac:dyDescent="0.25">
      <c r="A385" s="1617"/>
      <c r="B385" s="1539" t="s">
        <v>816</v>
      </c>
      <c r="C385" s="1539" t="s">
        <v>2272</v>
      </c>
      <c r="D385" s="586" t="s">
        <v>2369</v>
      </c>
      <c r="E385" s="587">
        <v>583</v>
      </c>
      <c r="F385" s="305">
        <v>41535</v>
      </c>
      <c r="G385" s="262">
        <v>583</v>
      </c>
      <c r="H385" s="585">
        <f t="shared" si="2"/>
        <v>0</v>
      </c>
      <c r="I385" s="55"/>
      <c r="J385" s="55"/>
      <c r="L385" s="37"/>
      <c r="M385" s="37"/>
      <c r="N385" s="37"/>
      <c r="O385" s="37"/>
    </row>
    <row r="386" spans="1:15" x14ac:dyDescent="0.25">
      <c r="A386" s="1617"/>
      <c r="B386" s="1539" t="s">
        <v>817</v>
      </c>
      <c r="C386" s="1539" t="s">
        <v>2272</v>
      </c>
      <c r="D386" s="305" t="s">
        <v>787</v>
      </c>
      <c r="E386" s="262">
        <v>1600</v>
      </c>
      <c r="F386" s="305">
        <v>41535</v>
      </c>
      <c r="G386" s="262">
        <v>1600</v>
      </c>
      <c r="H386" s="585">
        <f t="shared" si="2"/>
        <v>0</v>
      </c>
      <c r="I386" s="55"/>
      <c r="J386" s="55"/>
      <c r="L386" s="37"/>
      <c r="M386" s="37"/>
      <c r="N386" s="37"/>
      <c r="O386" s="37"/>
    </row>
    <row r="387" spans="1:15" x14ac:dyDescent="0.25">
      <c r="A387" s="1617"/>
      <c r="B387" s="1539" t="s">
        <v>1828</v>
      </c>
      <c r="C387" s="1539" t="s">
        <v>2272</v>
      </c>
      <c r="D387" s="305" t="s">
        <v>863</v>
      </c>
      <c r="E387" s="262">
        <v>1380</v>
      </c>
      <c r="F387" s="305"/>
      <c r="H387" s="585">
        <f t="shared" si="2"/>
        <v>1380</v>
      </c>
      <c r="I387" s="55"/>
      <c r="J387" s="55"/>
      <c r="L387" s="37"/>
      <c r="M387" s="37"/>
      <c r="N387" s="37"/>
      <c r="O387" s="37"/>
    </row>
    <row r="388" spans="1:15" x14ac:dyDescent="0.25">
      <c r="A388" s="1617"/>
      <c r="B388" s="1539" t="s">
        <v>1829</v>
      </c>
      <c r="C388" s="1539" t="s">
        <v>2272</v>
      </c>
      <c r="D388" s="305" t="s">
        <v>2366</v>
      </c>
      <c r="E388" s="262">
        <v>802</v>
      </c>
      <c r="F388" s="305">
        <v>41536</v>
      </c>
      <c r="G388" s="262">
        <v>802</v>
      </c>
      <c r="H388" s="585">
        <f t="shared" si="2"/>
        <v>0</v>
      </c>
      <c r="I388" s="55"/>
      <c r="J388" s="55"/>
      <c r="L388" s="37"/>
      <c r="M388" s="37"/>
      <c r="N388" s="37"/>
      <c r="O388" s="37"/>
    </row>
    <row r="389" spans="1:15" x14ac:dyDescent="0.25">
      <c r="A389" s="1617"/>
      <c r="B389" s="1539" t="s">
        <v>1830</v>
      </c>
      <c r="C389" s="1539" t="s">
        <v>2272</v>
      </c>
      <c r="D389" s="586" t="s">
        <v>70</v>
      </c>
      <c r="E389" s="587">
        <v>4153.5</v>
      </c>
      <c r="F389" s="305">
        <v>41534</v>
      </c>
      <c r="G389" s="262">
        <v>4153.5</v>
      </c>
      <c r="H389" s="585">
        <f t="shared" si="2"/>
        <v>0</v>
      </c>
      <c r="I389" s="55"/>
      <c r="J389" s="55"/>
      <c r="L389" s="37"/>
      <c r="M389" s="37"/>
      <c r="N389" s="37"/>
      <c r="O389" s="37"/>
    </row>
    <row r="390" spans="1:15" x14ac:dyDescent="0.25">
      <c r="A390" s="1617"/>
      <c r="B390" s="1539" t="s">
        <v>1831</v>
      </c>
      <c r="C390" s="1539" t="s">
        <v>2272</v>
      </c>
      <c r="D390" s="305" t="s">
        <v>1916</v>
      </c>
      <c r="E390" s="262">
        <v>852</v>
      </c>
      <c r="F390" s="305">
        <v>41534</v>
      </c>
      <c r="G390" s="262">
        <v>852</v>
      </c>
      <c r="H390" s="585">
        <f t="shared" si="2"/>
        <v>0</v>
      </c>
      <c r="I390" s="55"/>
      <c r="J390" s="55"/>
      <c r="L390" s="37"/>
      <c r="M390" s="37"/>
      <c r="N390" s="37"/>
      <c r="O390" s="37"/>
    </row>
    <row r="391" spans="1:15" x14ac:dyDescent="0.25">
      <c r="A391" s="1617"/>
      <c r="B391" s="1539" t="s">
        <v>1832</v>
      </c>
      <c r="C391" s="1539" t="s">
        <v>2272</v>
      </c>
      <c r="D391" s="305" t="s">
        <v>784</v>
      </c>
      <c r="E391" s="262">
        <v>325.5</v>
      </c>
      <c r="F391" s="305">
        <v>41534</v>
      </c>
      <c r="G391" s="262">
        <v>325.5</v>
      </c>
      <c r="H391" s="585">
        <f t="shared" si="2"/>
        <v>0</v>
      </c>
      <c r="I391" s="55"/>
      <c r="J391" s="55"/>
      <c r="L391" s="37"/>
      <c r="M391" s="37"/>
      <c r="N391" s="37"/>
      <c r="O391" s="37"/>
    </row>
    <row r="392" spans="1:15" x14ac:dyDescent="0.25">
      <c r="A392" s="1617"/>
      <c r="B392" s="1539" t="s">
        <v>1833</v>
      </c>
      <c r="C392" s="1539" t="s">
        <v>2272</v>
      </c>
      <c r="D392" s="305" t="s">
        <v>698</v>
      </c>
      <c r="E392" s="262">
        <v>3139.6</v>
      </c>
      <c r="F392" s="305">
        <v>41534</v>
      </c>
      <c r="G392" s="262">
        <v>3139.6</v>
      </c>
      <c r="H392" s="585">
        <f t="shared" si="2"/>
        <v>0</v>
      </c>
      <c r="I392" s="55"/>
      <c r="J392" s="55"/>
      <c r="L392" s="37"/>
      <c r="M392" s="37"/>
      <c r="N392" s="37"/>
      <c r="O392" s="37"/>
    </row>
    <row r="393" spans="1:15" x14ac:dyDescent="0.25">
      <c r="A393" s="1617"/>
      <c r="B393" s="1539" t="s">
        <v>1834</v>
      </c>
      <c r="C393" s="1539" t="s">
        <v>2272</v>
      </c>
      <c r="D393" s="305" t="s">
        <v>2268</v>
      </c>
      <c r="E393" s="262">
        <v>624.6</v>
      </c>
      <c r="F393" s="305">
        <v>41534</v>
      </c>
      <c r="G393" s="262">
        <v>624.6</v>
      </c>
      <c r="H393" s="585">
        <f t="shared" si="2"/>
        <v>0</v>
      </c>
      <c r="I393" s="55"/>
      <c r="J393" s="55"/>
      <c r="L393" s="37"/>
      <c r="M393" s="37"/>
      <c r="N393" s="37"/>
      <c r="O393" s="37"/>
    </row>
    <row r="394" spans="1:15" x14ac:dyDescent="0.25">
      <c r="A394" s="1617"/>
      <c r="B394" s="1539" t="s">
        <v>1835</v>
      </c>
      <c r="C394" s="1539" t="s">
        <v>2272</v>
      </c>
      <c r="D394" s="586" t="s">
        <v>2076</v>
      </c>
      <c r="E394" s="587">
        <v>2043.6</v>
      </c>
      <c r="F394" s="305">
        <v>41535</v>
      </c>
      <c r="G394" s="262">
        <v>2043.6</v>
      </c>
      <c r="H394" s="585">
        <f t="shared" si="2"/>
        <v>0</v>
      </c>
      <c r="I394" s="55"/>
      <c r="J394" s="55"/>
      <c r="L394" s="37"/>
      <c r="M394" s="37"/>
      <c r="N394" s="37"/>
      <c r="O394" s="37"/>
    </row>
    <row r="395" spans="1:15" x14ac:dyDescent="0.25">
      <c r="A395" s="1617"/>
      <c r="B395" s="1539" t="s">
        <v>1836</v>
      </c>
      <c r="C395" s="1539" t="s">
        <v>2272</v>
      </c>
      <c r="D395" s="305" t="s">
        <v>89</v>
      </c>
      <c r="E395" s="262">
        <v>2002</v>
      </c>
      <c r="F395" s="305">
        <v>41536</v>
      </c>
      <c r="G395" s="262">
        <v>2002</v>
      </c>
      <c r="H395" s="585">
        <f t="shared" ref="H395:H427" si="3">E395-G395</f>
        <v>0</v>
      </c>
      <c r="I395" s="55"/>
      <c r="J395" s="55"/>
      <c r="L395" s="37"/>
      <c r="M395" s="37"/>
      <c r="N395" s="37"/>
      <c r="O395" s="37"/>
    </row>
    <row r="396" spans="1:15" x14ac:dyDescent="0.25">
      <c r="A396" s="1617"/>
      <c r="B396" s="1539" t="s">
        <v>1837</v>
      </c>
      <c r="C396" s="1539" t="s">
        <v>2272</v>
      </c>
      <c r="D396" s="305" t="s">
        <v>2102</v>
      </c>
      <c r="E396" s="262">
        <v>34</v>
      </c>
      <c r="F396" s="305">
        <v>41534</v>
      </c>
      <c r="G396" s="262">
        <v>34</v>
      </c>
      <c r="H396" s="585">
        <f t="shared" si="3"/>
        <v>0</v>
      </c>
      <c r="I396" s="55"/>
      <c r="J396" s="55"/>
      <c r="L396" s="37"/>
      <c r="M396" s="37"/>
      <c r="N396" s="37"/>
      <c r="O396" s="37"/>
    </row>
    <row r="397" spans="1:15" x14ac:dyDescent="0.25">
      <c r="A397" s="1617">
        <v>41535</v>
      </c>
      <c r="B397" s="1539" t="s">
        <v>1838</v>
      </c>
      <c r="C397" s="1539" t="s">
        <v>2272</v>
      </c>
      <c r="D397" s="586" t="s">
        <v>434</v>
      </c>
      <c r="E397" s="587">
        <v>322</v>
      </c>
      <c r="F397" s="305"/>
      <c r="H397" s="585">
        <f t="shared" si="3"/>
        <v>322</v>
      </c>
      <c r="I397" s="55"/>
      <c r="J397" s="55"/>
      <c r="L397" s="37"/>
      <c r="M397" s="37"/>
      <c r="N397" s="37"/>
      <c r="O397" s="37"/>
    </row>
    <row r="398" spans="1:15" x14ac:dyDescent="0.25">
      <c r="A398" s="1617"/>
      <c r="B398" s="1539" t="s">
        <v>1839</v>
      </c>
      <c r="C398" s="1539" t="s">
        <v>2272</v>
      </c>
      <c r="D398" s="1618" t="s">
        <v>869</v>
      </c>
      <c r="E398" s="1619">
        <v>524</v>
      </c>
      <c r="F398" s="305"/>
      <c r="H398" s="585">
        <f t="shared" si="3"/>
        <v>524</v>
      </c>
      <c r="I398" s="55"/>
      <c r="J398" s="55"/>
      <c r="L398" s="37"/>
      <c r="M398" s="37"/>
      <c r="N398" s="37"/>
      <c r="O398" s="37"/>
    </row>
    <row r="399" spans="1:15" x14ac:dyDescent="0.25">
      <c r="A399" s="1617"/>
      <c r="B399" s="1539" t="s">
        <v>1840</v>
      </c>
      <c r="C399" s="1539" t="s">
        <v>2272</v>
      </c>
      <c r="D399" s="305" t="s">
        <v>787</v>
      </c>
      <c r="E399" s="262">
        <v>1643</v>
      </c>
      <c r="F399" s="305">
        <v>41537</v>
      </c>
      <c r="G399" s="262">
        <v>1643</v>
      </c>
      <c r="H399" s="585">
        <f t="shared" si="3"/>
        <v>0</v>
      </c>
      <c r="I399" s="55"/>
      <c r="J399" s="55"/>
      <c r="L399" s="37"/>
      <c r="M399" s="37"/>
      <c r="N399" s="37"/>
      <c r="O399" s="37"/>
    </row>
    <row r="400" spans="1:15" x14ac:dyDescent="0.25">
      <c r="A400" s="1617"/>
      <c r="B400" s="1539" t="s">
        <v>1841</v>
      </c>
      <c r="C400" s="1539" t="s">
        <v>2272</v>
      </c>
      <c r="D400" s="305" t="s">
        <v>2369</v>
      </c>
      <c r="E400" s="262">
        <v>792</v>
      </c>
      <c r="F400" s="305">
        <v>41538</v>
      </c>
      <c r="G400" s="262">
        <v>792</v>
      </c>
      <c r="H400" s="585">
        <f t="shared" si="3"/>
        <v>0</v>
      </c>
      <c r="I400" s="55"/>
      <c r="J400" s="55"/>
      <c r="L400" s="37"/>
      <c r="M400" s="37"/>
      <c r="N400" s="37"/>
      <c r="O400" s="37"/>
    </row>
    <row r="401" spans="1:15" x14ac:dyDescent="0.25">
      <c r="A401" s="1617"/>
      <c r="B401" s="1539" t="s">
        <v>1842</v>
      </c>
      <c r="C401" s="1539" t="s">
        <v>2272</v>
      </c>
      <c r="D401" s="305" t="s">
        <v>779</v>
      </c>
      <c r="E401" s="262">
        <v>2725.5</v>
      </c>
      <c r="F401" s="305">
        <v>41535</v>
      </c>
      <c r="G401" s="262">
        <v>2725.5</v>
      </c>
      <c r="H401" s="585">
        <f t="shared" si="3"/>
        <v>0</v>
      </c>
      <c r="I401" s="55"/>
      <c r="J401" s="55"/>
      <c r="L401" s="37"/>
      <c r="M401" s="37"/>
      <c r="N401" s="37"/>
      <c r="O401" s="37"/>
    </row>
    <row r="402" spans="1:15" x14ac:dyDescent="0.25">
      <c r="A402" s="1617"/>
      <c r="B402" s="1539" t="s">
        <v>1843</v>
      </c>
      <c r="C402" s="1539" t="s">
        <v>2272</v>
      </c>
      <c r="D402" s="305" t="s">
        <v>2366</v>
      </c>
      <c r="E402" s="262">
        <v>808</v>
      </c>
      <c r="F402" s="305">
        <v>41535</v>
      </c>
      <c r="G402" s="262">
        <v>808</v>
      </c>
      <c r="H402" s="585">
        <f t="shared" si="3"/>
        <v>0</v>
      </c>
      <c r="I402" s="55"/>
      <c r="J402" s="55"/>
      <c r="L402" s="37"/>
      <c r="M402" s="37"/>
      <c r="N402" s="37"/>
      <c r="O402" s="37"/>
    </row>
    <row r="403" spans="1:15" x14ac:dyDescent="0.25">
      <c r="A403" s="1617"/>
      <c r="B403" s="1539" t="s">
        <v>1844</v>
      </c>
      <c r="C403" s="1539" t="s">
        <v>2272</v>
      </c>
      <c r="D403" s="305" t="s">
        <v>1864</v>
      </c>
      <c r="E403" s="262">
        <v>996</v>
      </c>
      <c r="F403" s="305">
        <v>41535</v>
      </c>
      <c r="G403" s="262">
        <v>996</v>
      </c>
      <c r="H403" s="585">
        <f t="shared" si="3"/>
        <v>0</v>
      </c>
      <c r="I403" s="55"/>
      <c r="J403" s="55"/>
      <c r="L403" s="37"/>
      <c r="M403" s="37"/>
      <c r="N403" s="37"/>
      <c r="O403" s="37"/>
    </row>
    <row r="404" spans="1:15" x14ac:dyDescent="0.25">
      <c r="A404" s="1617"/>
      <c r="B404" s="1539" t="s">
        <v>1845</v>
      </c>
      <c r="C404" s="1539" t="s">
        <v>2272</v>
      </c>
      <c r="D404" s="586" t="s">
        <v>794</v>
      </c>
      <c r="E404" s="587">
        <v>3616.5</v>
      </c>
      <c r="F404" s="305">
        <v>41535</v>
      </c>
      <c r="G404" s="262">
        <v>3616.5</v>
      </c>
      <c r="H404" s="585">
        <f t="shared" si="3"/>
        <v>0</v>
      </c>
      <c r="I404" s="55"/>
      <c r="J404" s="55"/>
      <c r="L404" s="37"/>
      <c r="M404" s="37"/>
      <c r="N404" s="37"/>
      <c r="O404" s="37"/>
    </row>
    <row r="405" spans="1:15" x14ac:dyDescent="0.25">
      <c r="A405" s="1617"/>
      <c r="B405" s="1539" t="s">
        <v>1846</v>
      </c>
      <c r="C405" s="1539" t="s">
        <v>2272</v>
      </c>
      <c r="D405" s="305" t="s">
        <v>2155</v>
      </c>
      <c r="E405" s="262">
        <v>1562</v>
      </c>
      <c r="F405" s="305">
        <v>41535</v>
      </c>
      <c r="G405" s="262">
        <v>1562</v>
      </c>
      <c r="H405" s="585">
        <f t="shared" si="3"/>
        <v>0</v>
      </c>
      <c r="I405" s="55"/>
      <c r="J405" s="55"/>
      <c r="L405" s="37"/>
      <c r="M405" s="37"/>
      <c r="N405" s="37"/>
      <c r="O405" s="37"/>
    </row>
    <row r="406" spans="1:15" x14ac:dyDescent="0.25">
      <c r="A406" s="1617"/>
      <c r="B406" s="1539" t="s">
        <v>1847</v>
      </c>
      <c r="C406" s="1539" t="s">
        <v>2272</v>
      </c>
      <c r="D406" s="305" t="s">
        <v>70</v>
      </c>
      <c r="E406" s="262">
        <v>4953</v>
      </c>
      <c r="F406" s="305">
        <v>41535</v>
      </c>
      <c r="G406" s="262">
        <v>4953</v>
      </c>
      <c r="H406" s="585">
        <f t="shared" si="3"/>
        <v>0</v>
      </c>
      <c r="I406" s="55"/>
      <c r="J406" s="55"/>
      <c r="L406" s="37"/>
      <c r="M406" s="37"/>
      <c r="N406" s="37"/>
      <c r="O406" s="37"/>
    </row>
    <row r="407" spans="1:15" x14ac:dyDescent="0.25">
      <c r="A407" s="1617"/>
      <c r="B407" s="1539" t="s">
        <v>1848</v>
      </c>
      <c r="C407" s="1539" t="s">
        <v>2272</v>
      </c>
      <c r="D407" s="1618" t="s">
        <v>2379</v>
      </c>
      <c r="E407" s="1619">
        <v>2604</v>
      </c>
      <c r="F407" s="305">
        <v>41541</v>
      </c>
      <c r="G407" s="262">
        <v>2604</v>
      </c>
      <c r="H407" s="585">
        <f t="shared" si="3"/>
        <v>0</v>
      </c>
      <c r="I407" s="55"/>
      <c r="J407" s="55"/>
      <c r="L407" s="37"/>
      <c r="M407" s="37"/>
      <c r="N407" s="37"/>
      <c r="O407" s="37"/>
    </row>
    <row r="408" spans="1:15" x14ac:dyDescent="0.25">
      <c r="A408" s="1617"/>
      <c r="B408" s="1539" t="s">
        <v>1849</v>
      </c>
      <c r="C408" s="1539" t="s">
        <v>2272</v>
      </c>
      <c r="D408" s="305" t="s">
        <v>2076</v>
      </c>
      <c r="E408" s="262">
        <v>3091</v>
      </c>
      <c r="F408" s="305">
        <v>41535</v>
      </c>
      <c r="G408" s="262">
        <v>3091</v>
      </c>
      <c r="H408" s="585">
        <f t="shared" si="3"/>
        <v>0</v>
      </c>
      <c r="I408" s="55"/>
      <c r="J408" s="55"/>
      <c r="L408" s="37"/>
      <c r="M408" s="37"/>
      <c r="N408" s="37"/>
      <c r="O408" s="37"/>
    </row>
    <row r="409" spans="1:15" x14ac:dyDescent="0.25">
      <c r="A409" s="1617"/>
      <c r="B409" s="1539" t="s">
        <v>1850</v>
      </c>
      <c r="C409" s="1539" t="s">
        <v>2272</v>
      </c>
      <c r="D409" s="586" t="s">
        <v>863</v>
      </c>
      <c r="E409" s="587">
        <v>1380</v>
      </c>
      <c r="F409" s="305"/>
      <c r="G409" s="587"/>
      <c r="H409" s="585">
        <f t="shared" si="3"/>
        <v>1380</v>
      </c>
      <c r="I409" s="55"/>
      <c r="J409" s="55"/>
      <c r="L409" s="37"/>
      <c r="M409" s="37"/>
      <c r="N409" s="37"/>
      <c r="O409" s="37"/>
    </row>
    <row r="410" spans="1:15" x14ac:dyDescent="0.25">
      <c r="A410" s="1617"/>
      <c r="B410" s="1539" t="s">
        <v>1851</v>
      </c>
      <c r="C410" s="1539" t="s">
        <v>2272</v>
      </c>
      <c r="D410" s="305" t="s">
        <v>1949</v>
      </c>
      <c r="E410" s="262">
        <v>1318</v>
      </c>
      <c r="F410" s="305">
        <v>41535</v>
      </c>
      <c r="G410" s="262">
        <v>1318</v>
      </c>
      <c r="H410" s="585">
        <f t="shared" si="3"/>
        <v>0</v>
      </c>
      <c r="I410" s="55"/>
      <c r="J410" s="55"/>
      <c r="L410" s="37"/>
      <c r="M410" s="37"/>
      <c r="N410" s="37"/>
      <c r="O410" s="37"/>
    </row>
    <row r="411" spans="1:15" x14ac:dyDescent="0.25">
      <c r="A411" s="1617"/>
      <c r="B411" s="1539" t="s">
        <v>1852</v>
      </c>
      <c r="C411" s="1539" t="s">
        <v>2272</v>
      </c>
      <c r="D411" s="305" t="s">
        <v>2368</v>
      </c>
      <c r="E411" s="262">
        <v>1376</v>
      </c>
      <c r="F411" s="305">
        <v>41535</v>
      </c>
      <c r="G411" s="262">
        <v>1376</v>
      </c>
      <c r="H411" s="585">
        <f t="shared" si="3"/>
        <v>0</v>
      </c>
      <c r="I411" s="55"/>
      <c r="J411" s="55"/>
      <c r="L411" s="37"/>
      <c r="M411" s="37"/>
      <c r="N411" s="37"/>
      <c r="O411" s="37"/>
    </row>
    <row r="412" spans="1:15" x14ac:dyDescent="0.25">
      <c r="A412" s="1617"/>
      <c r="B412" s="1539" t="s">
        <v>1853</v>
      </c>
      <c r="C412" s="1539" t="s">
        <v>2272</v>
      </c>
      <c r="D412" s="305" t="s">
        <v>2277</v>
      </c>
      <c r="E412" s="262">
        <v>1393</v>
      </c>
      <c r="F412" s="305">
        <v>41535</v>
      </c>
      <c r="G412" s="262">
        <v>1393</v>
      </c>
      <c r="H412" s="585">
        <f t="shared" si="3"/>
        <v>0</v>
      </c>
      <c r="I412" s="55"/>
      <c r="J412" s="55"/>
      <c r="L412" s="37"/>
      <c r="M412" s="37"/>
      <c r="N412" s="37"/>
      <c r="O412" s="37"/>
    </row>
    <row r="413" spans="1:15" x14ac:dyDescent="0.25">
      <c r="A413" s="1617"/>
      <c r="B413" s="1539" t="s">
        <v>1854</v>
      </c>
      <c r="C413" s="1539" t="s">
        <v>2272</v>
      </c>
      <c r="D413" s="305" t="s">
        <v>1916</v>
      </c>
      <c r="E413" s="262">
        <v>630</v>
      </c>
      <c r="F413" s="305">
        <v>41536</v>
      </c>
      <c r="G413" s="262">
        <v>630</v>
      </c>
      <c r="H413" s="585">
        <f t="shared" si="3"/>
        <v>0</v>
      </c>
      <c r="I413" s="55"/>
      <c r="J413" s="55"/>
      <c r="L413" s="37"/>
      <c r="M413" s="37"/>
      <c r="N413" s="37"/>
      <c r="O413" s="37"/>
    </row>
    <row r="414" spans="1:15" x14ac:dyDescent="0.25">
      <c r="A414" s="1617"/>
      <c r="B414" s="1539" t="s">
        <v>1855</v>
      </c>
      <c r="C414" s="1539" t="s">
        <v>2272</v>
      </c>
      <c r="D414" s="305" t="s">
        <v>784</v>
      </c>
      <c r="E414" s="262">
        <v>245</v>
      </c>
      <c r="F414" s="305">
        <v>41536</v>
      </c>
      <c r="G414" s="262">
        <v>245</v>
      </c>
      <c r="H414" s="585">
        <f t="shared" si="3"/>
        <v>0</v>
      </c>
      <c r="I414" s="55"/>
      <c r="J414" s="55"/>
      <c r="L414" s="37"/>
      <c r="M414" s="37"/>
      <c r="N414" s="37"/>
      <c r="O414" s="37"/>
    </row>
    <row r="415" spans="1:15" x14ac:dyDescent="0.25">
      <c r="A415" s="1617"/>
      <c r="B415" s="1539" t="s">
        <v>1856</v>
      </c>
      <c r="C415" s="1539" t="s">
        <v>2272</v>
      </c>
      <c r="D415" s="305" t="s">
        <v>2374</v>
      </c>
      <c r="E415" s="262">
        <v>1104</v>
      </c>
      <c r="F415" s="305">
        <v>41535</v>
      </c>
      <c r="G415" s="262">
        <v>1104</v>
      </c>
      <c r="H415" s="585">
        <f t="shared" si="3"/>
        <v>0</v>
      </c>
      <c r="I415" s="55"/>
      <c r="J415" s="55"/>
      <c r="L415" s="37"/>
      <c r="M415" s="37"/>
      <c r="N415" s="37"/>
      <c r="O415" s="37"/>
    </row>
    <row r="416" spans="1:15" x14ac:dyDescent="0.25">
      <c r="A416" s="1617"/>
      <c r="B416" s="1539" t="s">
        <v>1857</v>
      </c>
      <c r="C416" s="1539" t="s">
        <v>2272</v>
      </c>
      <c r="D416" s="305" t="s">
        <v>2274</v>
      </c>
      <c r="E416" s="262">
        <v>5660</v>
      </c>
      <c r="F416" s="305">
        <v>41535</v>
      </c>
      <c r="G416" s="262">
        <v>5660</v>
      </c>
      <c r="H416" s="585">
        <f t="shared" si="3"/>
        <v>0</v>
      </c>
      <c r="I416" s="55"/>
      <c r="J416" s="55"/>
      <c r="L416" s="37"/>
      <c r="M416" s="37"/>
      <c r="N416" s="37"/>
      <c r="O416" s="37"/>
    </row>
    <row r="417" spans="1:15" x14ac:dyDescent="0.25">
      <c r="A417" s="1617"/>
      <c r="B417" s="1539" t="s">
        <v>1858</v>
      </c>
      <c r="C417" s="1539" t="s">
        <v>2272</v>
      </c>
      <c r="D417" s="305" t="s">
        <v>11</v>
      </c>
      <c r="E417" s="262">
        <v>18990</v>
      </c>
      <c r="F417" s="305">
        <v>41542</v>
      </c>
      <c r="G417" s="262">
        <v>18990</v>
      </c>
      <c r="H417" s="585">
        <f t="shared" si="3"/>
        <v>0</v>
      </c>
      <c r="I417" s="55"/>
      <c r="J417" s="55"/>
      <c r="L417" s="37"/>
      <c r="M417" s="37"/>
      <c r="N417" s="37"/>
      <c r="O417" s="37"/>
    </row>
    <row r="418" spans="1:15" x14ac:dyDescent="0.25">
      <c r="A418" s="1617"/>
      <c r="B418" s="1539" t="s">
        <v>1859</v>
      </c>
      <c r="C418" s="1539" t="s">
        <v>2272</v>
      </c>
      <c r="D418" s="305" t="s">
        <v>2376</v>
      </c>
      <c r="E418" s="262">
        <v>478.55</v>
      </c>
      <c r="F418" s="305">
        <v>41536</v>
      </c>
      <c r="G418" s="262">
        <v>478.55</v>
      </c>
      <c r="H418" s="585">
        <f t="shared" si="3"/>
        <v>0</v>
      </c>
      <c r="I418" s="55"/>
      <c r="J418" s="55"/>
      <c r="L418" s="37"/>
      <c r="M418" s="37"/>
      <c r="N418" s="37"/>
      <c r="O418" s="37"/>
    </row>
    <row r="419" spans="1:15" x14ac:dyDescent="0.25">
      <c r="A419" s="1617"/>
      <c r="B419" s="1539" t="s">
        <v>1860</v>
      </c>
      <c r="C419" s="1539" t="s">
        <v>2272</v>
      </c>
      <c r="D419" s="305" t="s">
        <v>2372</v>
      </c>
      <c r="E419" s="262">
        <v>1105.5</v>
      </c>
      <c r="F419" s="305"/>
      <c r="H419" s="585">
        <f t="shared" si="3"/>
        <v>1105.5</v>
      </c>
      <c r="I419" s="55"/>
      <c r="J419" s="55"/>
      <c r="L419" s="37"/>
      <c r="M419" s="37"/>
      <c r="N419" s="37"/>
      <c r="O419" s="37"/>
    </row>
    <row r="420" spans="1:15" x14ac:dyDescent="0.25">
      <c r="A420" s="1617"/>
      <c r="B420" s="1539" t="s">
        <v>819</v>
      </c>
      <c r="C420" s="1539" t="s">
        <v>2272</v>
      </c>
      <c r="D420" s="305" t="s">
        <v>41</v>
      </c>
      <c r="E420" s="262">
        <v>7323.5</v>
      </c>
      <c r="F420" s="305">
        <v>41537</v>
      </c>
      <c r="G420" s="262">
        <v>7323.5</v>
      </c>
      <c r="H420" s="585">
        <f t="shared" si="3"/>
        <v>0</v>
      </c>
      <c r="I420" s="55"/>
      <c r="J420" s="55"/>
      <c r="L420" s="37"/>
      <c r="M420" s="37"/>
      <c r="N420" s="37"/>
      <c r="O420" s="37"/>
    </row>
    <row r="421" spans="1:15" x14ac:dyDescent="0.25">
      <c r="A421" s="1617"/>
      <c r="B421" s="1539" t="s">
        <v>1861</v>
      </c>
      <c r="C421" s="1539" t="s">
        <v>2272</v>
      </c>
      <c r="D421" s="305" t="s">
        <v>70</v>
      </c>
      <c r="E421" s="262">
        <v>3054</v>
      </c>
      <c r="F421" s="305">
        <v>41537</v>
      </c>
      <c r="G421" s="262">
        <v>3054</v>
      </c>
      <c r="H421" s="585">
        <f t="shared" si="3"/>
        <v>0</v>
      </c>
      <c r="I421" s="55"/>
      <c r="J421" s="55"/>
      <c r="L421" s="37"/>
      <c r="M421" s="37"/>
      <c r="N421" s="37"/>
      <c r="O421" s="37"/>
    </row>
    <row r="422" spans="1:15" x14ac:dyDescent="0.25">
      <c r="A422" s="1617"/>
      <c r="B422" s="1539" t="s">
        <v>1862</v>
      </c>
      <c r="C422" s="1539" t="s">
        <v>2272</v>
      </c>
      <c r="D422" s="1618" t="s">
        <v>2369</v>
      </c>
      <c r="E422" s="1619">
        <v>491</v>
      </c>
      <c r="F422" s="305">
        <v>41536</v>
      </c>
      <c r="G422" s="262">
        <v>491</v>
      </c>
      <c r="H422" s="585">
        <f t="shared" si="3"/>
        <v>0</v>
      </c>
      <c r="I422" s="55"/>
      <c r="J422" s="55"/>
      <c r="L422" s="37"/>
      <c r="M422" s="37"/>
      <c r="N422" s="37"/>
      <c r="O422" s="37"/>
    </row>
    <row r="423" spans="1:15" x14ac:dyDescent="0.25">
      <c r="A423" s="1617">
        <v>41536</v>
      </c>
      <c r="B423" s="1539" t="s">
        <v>1863</v>
      </c>
      <c r="C423" s="1539" t="s">
        <v>2272</v>
      </c>
      <c r="D423" s="1618" t="s">
        <v>788</v>
      </c>
      <c r="E423" s="1619">
        <v>15032.76</v>
      </c>
      <c r="F423" s="305">
        <v>41540</v>
      </c>
      <c r="G423" s="262">
        <v>15032.76</v>
      </c>
      <c r="H423" s="585">
        <f t="shared" si="3"/>
        <v>0</v>
      </c>
      <c r="I423" s="55"/>
      <c r="J423" s="55"/>
      <c r="L423" s="37"/>
      <c r="M423" s="37"/>
      <c r="N423" s="37"/>
      <c r="O423" s="37"/>
    </row>
    <row r="424" spans="1:15" x14ac:dyDescent="0.25">
      <c r="A424" s="1617"/>
      <c r="B424" s="1539" t="s">
        <v>1951</v>
      </c>
      <c r="C424" s="1539" t="s">
        <v>2272</v>
      </c>
      <c r="D424" s="305" t="s">
        <v>2276</v>
      </c>
      <c r="E424" s="262">
        <v>1230</v>
      </c>
      <c r="F424" s="305">
        <v>41536</v>
      </c>
      <c r="G424" s="262">
        <v>1230</v>
      </c>
      <c r="H424" s="585">
        <f t="shared" si="3"/>
        <v>0</v>
      </c>
      <c r="I424" s="55"/>
      <c r="J424" s="55"/>
      <c r="L424" s="37"/>
      <c r="M424" s="37"/>
      <c r="N424" s="37"/>
      <c r="O424" s="37"/>
    </row>
    <row r="425" spans="1:15" x14ac:dyDescent="0.25">
      <c r="A425" s="1617"/>
      <c r="B425" s="1539"/>
      <c r="C425" s="1539"/>
      <c r="D425" s="305" t="s">
        <v>506</v>
      </c>
      <c r="F425" s="305"/>
      <c r="H425" s="585">
        <f t="shared" si="3"/>
        <v>0</v>
      </c>
      <c r="I425" s="55"/>
      <c r="J425" s="55"/>
      <c r="L425" s="37"/>
      <c r="M425" s="37"/>
      <c r="N425" s="37"/>
      <c r="O425" s="37"/>
    </row>
    <row r="426" spans="1:15" x14ac:dyDescent="0.25">
      <c r="A426" s="1617"/>
      <c r="B426" s="1539"/>
      <c r="C426" s="1539"/>
      <c r="D426" s="305" t="s">
        <v>514</v>
      </c>
      <c r="F426" s="305"/>
      <c r="H426" s="585">
        <f t="shared" si="3"/>
        <v>0</v>
      </c>
      <c r="I426" s="55"/>
      <c r="J426" s="55"/>
      <c r="L426" s="37"/>
      <c r="M426" s="37"/>
      <c r="N426" s="37"/>
      <c r="O426" s="37"/>
    </row>
    <row r="427" spans="1:15" x14ac:dyDescent="0.25">
      <c r="B427" s="1632"/>
      <c r="C427" s="1631"/>
      <c r="D427" s="305" t="s">
        <v>513</v>
      </c>
      <c r="F427" s="305"/>
      <c r="H427" s="585">
        <f t="shared" si="3"/>
        <v>0</v>
      </c>
      <c r="I427" s="55"/>
      <c r="J427" s="55"/>
      <c r="L427" s="37"/>
      <c r="M427" s="37"/>
      <c r="N427" s="37"/>
      <c r="O427" s="37"/>
    </row>
    <row r="428" spans="1:15" ht="18.75" x14ac:dyDescent="0.3">
      <c r="A428" s="2066" t="str">
        <f>A367</f>
        <v>REMISIONES DE    SEPTIEMBRE    2 0  1 3</v>
      </c>
      <c r="B428" s="2066"/>
      <c r="C428" s="2066"/>
      <c r="D428" s="2066"/>
      <c r="E428" s="2066"/>
      <c r="F428" s="2066"/>
      <c r="I428" s="55"/>
      <c r="J428" s="55"/>
      <c r="L428" s="37"/>
      <c r="M428" s="37"/>
      <c r="N428" s="37"/>
      <c r="O428" s="37"/>
    </row>
    <row r="429" spans="1:15" ht="35.25" thickBot="1" x14ac:dyDescent="0.35">
      <c r="A429" s="1629" t="s">
        <v>0</v>
      </c>
      <c r="B429" s="1476" t="s">
        <v>1</v>
      </c>
      <c r="C429" s="1476"/>
      <c r="D429" s="54" t="s">
        <v>2267</v>
      </c>
      <c r="E429" s="44" t="s">
        <v>2</v>
      </c>
      <c r="F429" s="6" t="s">
        <v>6</v>
      </c>
      <c r="G429" s="51" t="s">
        <v>7</v>
      </c>
      <c r="H429" s="1630" t="s">
        <v>8</v>
      </c>
      <c r="I429" s="55"/>
      <c r="J429" s="55"/>
      <c r="L429" s="37"/>
      <c r="M429" s="37"/>
      <c r="N429" s="37"/>
      <c r="O429" s="37"/>
    </row>
    <row r="430" spans="1:15" ht="16.5" thickTop="1" x14ac:dyDescent="0.25">
      <c r="A430" s="1617">
        <v>41536</v>
      </c>
      <c r="B430" s="1539" t="s">
        <v>1952</v>
      </c>
      <c r="C430" s="1537" t="s">
        <v>2272</v>
      </c>
      <c r="D430" s="305" t="s">
        <v>779</v>
      </c>
      <c r="E430" s="262">
        <v>2577.5</v>
      </c>
      <c r="F430" s="305">
        <v>41536</v>
      </c>
      <c r="G430" s="262">
        <v>2577.5</v>
      </c>
      <c r="H430" s="585">
        <f t="shared" ref="H430:H548" si="4">E430-G430</f>
        <v>0</v>
      </c>
      <c r="I430" s="55"/>
      <c r="J430" s="55"/>
      <c r="L430" s="37"/>
      <c r="M430" s="37"/>
      <c r="N430" s="37"/>
      <c r="O430" s="37"/>
    </row>
    <row r="431" spans="1:15" x14ac:dyDescent="0.25">
      <c r="A431" s="1617"/>
      <c r="B431" s="1539" t="s">
        <v>1953</v>
      </c>
      <c r="C431" s="1537" t="s">
        <v>2272</v>
      </c>
      <c r="D431" s="305" t="s">
        <v>2366</v>
      </c>
      <c r="E431" s="262">
        <v>884</v>
      </c>
      <c r="F431" s="305"/>
      <c r="H431" s="585">
        <f t="shared" si="4"/>
        <v>884</v>
      </c>
      <c r="I431" s="55"/>
      <c r="J431" s="55"/>
      <c r="L431" s="37"/>
      <c r="M431" s="37"/>
      <c r="N431" s="37"/>
      <c r="O431" s="37"/>
    </row>
    <row r="432" spans="1:15" x14ac:dyDescent="0.25">
      <c r="A432" s="1617"/>
      <c r="B432" s="1539" t="s">
        <v>1954</v>
      </c>
      <c r="C432" s="1537" t="s">
        <v>2272</v>
      </c>
      <c r="D432" s="305" t="s">
        <v>3</v>
      </c>
      <c r="E432" s="262">
        <v>1370.4</v>
      </c>
      <c r="F432" s="305">
        <v>41538</v>
      </c>
      <c r="G432" s="262">
        <v>1370.4</v>
      </c>
      <c r="H432" s="585">
        <f t="shared" si="4"/>
        <v>0</v>
      </c>
      <c r="I432" s="55"/>
      <c r="J432" s="55"/>
      <c r="L432" s="37"/>
      <c r="M432" s="37"/>
      <c r="N432" s="37"/>
      <c r="O432" s="37"/>
    </row>
    <row r="433" spans="1:15" x14ac:dyDescent="0.25">
      <c r="A433" s="1617"/>
      <c r="B433" s="1539" t="s">
        <v>1955</v>
      </c>
      <c r="C433" s="1537" t="s">
        <v>2272</v>
      </c>
      <c r="D433" s="305" t="s">
        <v>2155</v>
      </c>
      <c r="E433" s="262">
        <v>805</v>
      </c>
      <c r="F433" s="305">
        <v>41536</v>
      </c>
      <c r="G433" s="262">
        <v>805</v>
      </c>
      <c r="H433" s="585">
        <f t="shared" si="4"/>
        <v>0</v>
      </c>
      <c r="I433" s="55"/>
      <c r="J433" s="55"/>
      <c r="L433" s="37"/>
      <c r="M433" s="37"/>
      <c r="N433" s="37"/>
      <c r="O433" s="37"/>
    </row>
    <row r="434" spans="1:15" x14ac:dyDescent="0.25">
      <c r="A434" s="1617"/>
      <c r="B434" s="1539" t="s">
        <v>1956</v>
      </c>
      <c r="C434" s="1537" t="s">
        <v>2272</v>
      </c>
      <c r="D434" s="305" t="s">
        <v>789</v>
      </c>
      <c r="E434" s="262">
        <v>1063</v>
      </c>
      <c r="F434" s="305">
        <v>41536</v>
      </c>
      <c r="G434" s="262">
        <v>1063</v>
      </c>
      <c r="H434" s="585">
        <f t="shared" si="4"/>
        <v>0</v>
      </c>
      <c r="I434" s="55"/>
      <c r="J434" s="55"/>
      <c r="L434" s="37"/>
      <c r="M434" s="37"/>
      <c r="N434" s="37"/>
      <c r="O434" s="37"/>
    </row>
    <row r="435" spans="1:15" x14ac:dyDescent="0.25">
      <c r="A435" s="1617"/>
      <c r="B435" s="1539" t="s">
        <v>1957</v>
      </c>
      <c r="C435" s="1537" t="s">
        <v>2272</v>
      </c>
      <c r="D435" s="586" t="s">
        <v>863</v>
      </c>
      <c r="E435" s="587">
        <v>1380</v>
      </c>
      <c r="F435" s="305"/>
      <c r="G435" s="587"/>
      <c r="H435" s="585">
        <f t="shared" si="4"/>
        <v>1380</v>
      </c>
      <c r="I435" s="55"/>
      <c r="J435" s="55"/>
      <c r="L435" s="37"/>
      <c r="M435" s="37"/>
      <c r="N435" s="37"/>
      <c r="O435" s="37"/>
    </row>
    <row r="436" spans="1:15" x14ac:dyDescent="0.25">
      <c r="A436" s="1617"/>
      <c r="B436" s="1539" t="s">
        <v>820</v>
      </c>
      <c r="C436" s="1537" t="s">
        <v>2272</v>
      </c>
      <c r="D436" s="305" t="s">
        <v>24</v>
      </c>
      <c r="E436" s="262">
        <v>8814</v>
      </c>
      <c r="F436" s="305">
        <v>41537</v>
      </c>
      <c r="G436" s="262">
        <v>8814</v>
      </c>
      <c r="H436" s="585">
        <f t="shared" si="4"/>
        <v>0</v>
      </c>
      <c r="I436" s="55"/>
      <c r="J436" s="55"/>
      <c r="L436" s="37"/>
      <c r="M436" s="37"/>
      <c r="N436" s="37"/>
      <c r="O436" s="37"/>
    </row>
    <row r="437" spans="1:15" x14ac:dyDescent="0.25">
      <c r="A437" s="1617"/>
      <c r="B437" s="1539" t="s">
        <v>1958</v>
      </c>
      <c r="C437" s="1537" t="s">
        <v>2272</v>
      </c>
      <c r="D437" s="1618" t="s">
        <v>2076</v>
      </c>
      <c r="E437" s="1619">
        <v>2600</v>
      </c>
      <c r="F437" s="305"/>
      <c r="H437" s="585">
        <f t="shared" si="4"/>
        <v>2600</v>
      </c>
      <c r="I437" s="55"/>
      <c r="J437" s="55"/>
      <c r="L437" s="37"/>
      <c r="M437" s="37"/>
      <c r="N437" s="37"/>
      <c r="O437" s="37"/>
    </row>
    <row r="438" spans="1:15" x14ac:dyDescent="0.25">
      <c r="A438" s="1617"/>
      <c r="B438" s="1539" t="s">
        <v>1959</v>
      </c>
      <c r="C438" s="1537" t="s">
        <v>2272</v>
      </c>
      <c r="D438" s="1618" t="s">
        <v>70</v>
      </c>
      <c r="E438" s="1619">
        <v>6474</v>
      </c>
      <c r="F438" s="305">
        <v>41536</v>
      </c>
      <c r="G438" s="262">
        <v>6474</v>
      </c>
      <c r="H438" s="585">
        <f t="shared" si="4"/>
        <v>0</v>
      </c>
      <c r="I438" s="55"/>
      <c r="J438" s="55"/>
      <c r="L438" s="37"/>
      <c r="M438" s="37"/>
      <c r="N438" s="37"/>
      <c r="O438" s="37"/>
    </row>
    <row r="439" spans="1:15" x14ac:dyDescent="0.25">
      <c r="A439" s="1617"/>
      <c r="B439" s="1539" t="s">
        <v>1960</v>
      </c>
      <c r="C439" s="1537" t="s">
        <v>2272</v>
      </c>
      <c r="D439" s="305" t="s">
        <v>784</v>
      </c>
      <c r="E439" s="262">
        <v>508</v>
      </c>
      <c r="F439" s="305">
        <v>41536</v>
      </c>
      <c r="G439" s="262">
        <v>508</v>
      </c>
      <c r="H439" s="585">
        <f t="shared" si="4"/>
        <v>0</v>
      </c>
      <c r="I439" s="55"/>
      <c r="J439" s="55"/>
      <c r="L439" s="37"/>
      <c r="M439" s="37"/>
      <c r="N439" s="37"/>
      <c r="O439" s="37"/>
    </row>
    <row r="440" spans="1:15" x14ac:dyDescent="0.25">
      <c r="A440" s="1617"/>
      <c r="B440" s="1539" t="s">
        <v>1961</v>
      </c>
      <c r="C440" s="1537" t="s">
        <v>2272</v>
      </c>
      <c r="D440" s="305" t="s">
        <v>1916</v>
      </c>
      <c r="E440" s="262">
        <v>334.5</v>
      </c>
      <c r="F440" s="305">
        <v>41536</v>
      </c>
      <c r="G440" s="262">
        <v>334.5</v>
      </c>
      <c r="H440" s="585">
        <f t="shared" si="4"/>
        <v>0</v>
      </c>
      <c r="I440" s="55"/>
      <c r="J440" s="55"/>
      <c r="L440" s="37"/>
      <c r="M440" s="37"/>
      <c r="N440" s="37"/>
      <c r="O440" s="37"/>
    </row>
    <row r="441" spans="1:15" x14ac:dyDescent="0.25">
      <c r="A441" s="1617"/>
      <c r="B441" s="1539" t="s">
        <v>1962</v>
      </c>
      <c r="C441" s="1537" t="s">
        <v>2272</v>
      </c>
      <c r="D441" s="305" t="s">
        <v>799</v>
      </c>
      <c r="E441" s="262">
        <v>1470</v>
      </c>
      <c r="F441" s="305">
        <v>41536</v>
      </c>
      <c r="G441" s="262">
        <v>1470</v>
      </c>
      <c r="H441" s="585">
        <f t="shared" si="4"/>
        <v>0</v>
      </c>
      <c r="I441" s="55"/>
      <c r="J441" s="55"/>
      <c r="L441" s="37"/>
      <c r="M441" s="37"/>
      <c r="N441" s="37"/>
      <c r="O441" s="37"/>
    </row>
    <row r="442" spans="1:15" x14ac:dyDescent="0.25">
      <c r="A442" s="1617"/>
      <c r="B442" s="1539" t="s">
        <v>1963</v>
      </c>
      <c r="C442" s="1537" t="s">
        <v>2272</v>
      </c>
      <c r="D442" s="1618" t="s">
        <v>2368</v>
      </c>
      <c r="E442" s="1619">
        <v>1550</v>
      </c>
      <c r="F442" s="305">
        <v>41536</v>
      </c>
      <c r="G442" s="262">
        <v>1550</v>
      </c>
      <c r="H442" s="585">
        <f t="shared" si="4"/>
        <v>0</v>
      </c>
      <c r="I442" s="55"/>
      <c r="J442" s="55"/>
      <c r="L442" s="37"/>
      <c r="M442" s="37"/>
      <c r="N442" s="37"/>
      <c r="O442" s="37"/>
    </row>
    <row r="443" spans="1:15" x14ac:dyDescent="0.25">
      <c r="A443" s="1617"/>
      <c r="B443" s="1539" t="s">
        <v>1964</v>
      </c>
      <c r="C443" s="1537" t="s">
        <v>2272</v>
      </c>
      <c r="D443" s="305" t="s">
        <v>869</v>
      </c>
      <c r="E443" s="262">
        <v>2098.66</v>
      </c>
      <c r="F443" s="305"/>
      <c r="H443" s="585">
        <f t="shared" si="4"/>
        <v>2098.66</v>
      </c>
      <c r="I443" s="55"/>
      <c r="J443" s="55"/>
      <c r="L443" s="37"/>
      <c r="M443" s="37"/>
      <c r="N443" s="37"/>
      <c r="O443" s="37"/>
    </row>
    <row r="444" spans="1:15" x14ac:dyDescent="0.25">
      <c r="A444" s="1617"/>
      <c r="B444" s="1539" t="s">
        <v>229</v>
      </c>
      <c r="C444" s="1537" t="s">
        <v>2272</v>
      </c>
      <c r="D444" s="1618" t="s">
        <v>2372</v>
      </c>
      <c r="E444" s="1619">
        <v>1160</v>
      </c>
      <c r="F444" s="305">
        <v>41536</v>
      </c>
      <c r="G444" s="262">
        <v>1160</v>
      </c>
      <c r="H444" s="585">
        <f t="shared" si="4"/>
        <v>0</v>
      </c>
      <c r="I444" s="55"/>
      <c r="J444" s="55"/>
      <c r="L444" s="37"/>
      <c r="M444" s="37"/>
      <c r="N444" s="37"/>
      <c r="O444" s="37"/>
    </row>
    <row r="445" spans="1:15" x14ac:dyDescent="0.25">
      <c r="A445" s="1617"/>
      <c r="B445" s="1539" t="s">
        <v>1965</v>
      </c>
      <c r="C445" s="1537" t="s">
        <v>2272</v>
      </c>
      <c r="D445" s="305" t="s">
        <v>951</v>
      </c>
      <c r="E445" s="262">
        <v>888</v>
      </c>
      <c r="F445" s="305">
        <v>41536</v>
      </c>
      <c r="G445" s="262">
        <v>888</v>
      </c>
      <c r="H445" s="585">
        <f t="shared" si="4"/>
        <v>0</v>
      </c>
      <c r="I445" s="55"/>
      <c r="J445" s="55"/>
      <c r="L445" s="37"/>
      <c r="M445" s="37"/>
      <c r="N445" s="37"/>
      <c r="O445" s="37"/>
    </row>
    <row r="446" spans="1:15" x14ac:dyDescent="0.25">
      <c r="B446" s="1539" t="s">
        <v>1966</v>
      </c>
      <c r="C446" s="1537" t="s">
        <v>2272</v>
      </c>
      <c r="D446" s="305" t="s">
        <v>779</v>
      </c>
      <c r="E446" s="262">
        <v>5297.5</v>
      </c>
      <c r="F446" s="305">
        <v>41536</v>
      </c>
      <c r="G446" s="262">
        <v>5297.5</v>
      </c>
      <c r="H446" s="585">
        <f t="shared" si="4"/>
        <v>0</v>
      </c>
      <c r="I446" s="55"/>
      <c r="J446" s="55"/>
      <c r="L446" s="37"/>
      <c r="M446" s="37"/>
      <c r="N446" s="37"/>
      <c r="O446" s="37"/>
    </row>
    <row r="447" spans="1:15" x14ac:dyDescent="0.25">
      <c r="A447" s="1617"/>
      <c r="B447" s="1539" t="s">
        <v>1967</v>
      </c>
      <c r="C447" s="1537" t="s">
        <v>2272</v>
      </c>
      <c r="D447" s="305" t="s">
        <v>89</v>
      </c>
      <c r="E447" s="262">
        <v>2048</v>
      </c>
      <c r="F447" s="305">
        <v>41536</v>
      </c>
      <c r="G447" s="262">
        <v>2048</v>
      </c>
      <c r="H447" s="585">
        <f t="shared" si="4"/>
        <v>0</v>
      </c>
      <c r="I447" s="55"/>
      <c r="J447" s="55"/>
      <c r="L447" s="37"/>
      <c r="M447" s="37"/>
      <c r="N447" s="37"/>
      <c r="O447" s="37"/>
    </row>
    <row r="448" spans="1:15" x14ac:dyDescent="0.25">
      <c r="A448" s="1617">
        <v>41537</v>
      </c>
      <c r="B448" s="1539" t="s">
        <v>821</v>
      </c>
      <c r="C448" s="1537" t="s">
        <v>2272</v>
      </c>
      <c r="D448" s="586" t="s">
        <v>787</v>
      </c>
      <c r="E448" s="587">
        <v>2400</v>
      </c>
      <c r="F448" s="305">
        <v>41537</v>
      </c>
      <c r="G448" s="587">
        <v>2400</v>
      </c>
      <c r="H448" s="585">
        <f t="shared" si="4"/>
        <v>0</v>
      </c>
      <c r="I448" s="55"/>
      <c r="J448" s="55"/>
      <c r="L448" s="37"/>
      <c r="M448" s="37"/>
      <c r="N448" s="37"/>
      <c r="O448" s="37"/>
    </row>
    <row r="449" spans="1:15" x14ac:dyDescent="0.25">
      <c r="A449" s="1617"/>
      <c r="B449" s="1539" t="s">
        <v>1866</v>
      </c>
      <c r="C449" s="1537" t="s">
        <v>2381</v>
      </c>
      <c r="D449" s="586" t="s">
        <v>2276</v>
      </c>
      <c r="E449" s="587">
        <v>1640</v>
      </c>
      <c r="F449" s="305">
        <v>41537</v>
      </c>
      <c r="G449" s="587">
        <v>1640</v>
      </c>
      <c r="H449" s="585">
        <f t="shared" si="4"/>
        <v>0</v>
      </c>
      <c r="I449" s="55"/>
      <c r="J449" s="55"/>
      <c r="L449" s="37"/>
      <c r="M449" s="37"/>
      <c r="N449" s="37"/>
      <c r="O449" s="37"/>
    </row>
    <row r="450" spans="1:15" x14ac:dyDescent="0.25">
      <c r="A450" s="1617"/>
      <c r="B450" s="1539" t="s">
        <v>1867</v>
      </c>
      <c r="C450" s="1537" t="s">
        <v>2381</v>
      </c>
      <c r="D450" s="586" t="s">
        <v>2276</v>
      </c>
      <c r="E450" s="587">
        <v>205</v>
      </c>
      <c r="F450" s="305">
        <v>41537</v>
      </c>
      <c r="G450" s="587">
        <v>205</v>
      </c>
      <c r="H450" s="585">
        <f t="shared" si="4"/>
        <v>0</v>
      </c>
      <c r="I450" s="55"/>
      <c r="J450" s="55"/>
      <c r="L450" s="37"/>
      <c r="M450" s="37"/>
      <c r="N450" s="37"/>
      <c r="O450" s="37"/>
    </row>
    <row r="451" spans="1:15" x14ac:dyDescent="0.25">
      <c r="A451" s="1617"/>
      <c r="B451" s="1539" t="s">
        <v>1868</v>
      </c>
      <c r="C451" s="1537" t="s">
        <v>2381</v>
      </c>
      <c r="D451" s="305" t="s">
        <v>788</v>
      </c>
      <c r="E451" s="262">
        <v>15733.5</v>
      </c>
      <c r="F451" s="305">
        <v>41540</v>
      </c>
      <c r="G451" s="262">
        <v>15733.5</v>
      </c>
      <c r="H451" s="585">
        <f t="shared" si="4"/>
        <v>0</v>
      </c>
      <c r="I451" s="55"/>
      <c r="J451" s="55"/>
      <c r="L451" s="37"/>
      <c r="M451" s="37"/>
      <c r="N451" s="37"/>
      <c r="O451" s="37"/>
    </row>
    <row r="452" spans="1:15" x14ac:dyDescent="0.25">
      <c r="A452" s="1617"/>
      <c r="B452" s="1539" t="s">
        <v>1869</v>
      </c>
      <c r="C452" s="1537" t="s">
        <v>2381</v>
      </c>
      <c r="D452" s="305" t="s">
        <v>779</v>
      </c>
      <c r="E452" s="262">
        <v>3045</v>
      </c>
      <c r="F452" s="305">
        <v>41537</v>
      </c>
      <c r="G452" s="262">
        <v>3045</v>
      </c>
      <c r="H452" s="585">
        <f t="shared" si="4"/>
        <v>0</v>
      </c>
      <c r="I452" s="55"/>
      <c r="J452" s="55"/>
      <c r="L452" s="37"/>
      <c r="M452" s="37"/>
      <c r="N452" s="37"/>
      <c r="O452" s="37"/>
    </row>
    <row r="453" spans="1:15" x14ac:dyDescent="0.25">
      <c r="A453" s="1617"/>
      <c r="B453" s="1539" t="s">
        <v>1870</v>
      </c>
      <c r="C453" s="1537" t="s">
        <v>2381</v>
      </c>
      <c r="D453" s="1618" t="s">
        <v>2072</v>
      </c>
      <c r="E453" s="1619">
        <v>11500</v>
      </c>
      <c r="F453" s="305">
        <v>41537</v>
      </c>
      <c r="G453" s="262">
        <v>11500</v>
      </c>
      <c r="H453" s="585">
        <f t="shared" si="4"/>
        <v>0</v>
      </c>
      <c r="I453" s="55"/>
      <c r="J453" s="55"/>
      <c r="L453" s="37"/>
      <c r="M453" s="37"/>
      <c r="N453" s="37"/>
      <c r="O453" s="37"/>
    </row>
    <row r="454" spans="1:15" x14ac:dyDescent="0.25">
      <c r="A454" s="1617"/>
      <c r="B454" s="1539" t="s">
        <v>1871</v>
      </c>
      <c r="C454" s="1537" t="s">
        <v>2381</v>
      </c>
      <c r="D454" s="305" t="s">
        <v>2366</v>
      </c>
      <c r="E454" s="262">
        <v>822</v>
      </c>
      <c r="F454" s="305"/>
      <c r="H454" s="585">
        <f t="shared" si="4"/>
        <v>822</v>
      </c>
      <c r="I454" s="55"/>
      <c r="J454" s="55"/>
      <c r="L454" s="37"/>
      <c r="M454" s="37"/>
      <c r="N454" s="37"/>
      <c r="O454" s="37"/>
    </row>
    <row r="455" spans="1:15" x14ac:dyDescent="0.25">
      <c r="A455" s="1617"/>
      <c r="B455" s="1539" t="s">
        <v>1872</v>
      </c>
      <c r="C455" s="1537" t="s">
        <v>2381</v>
      </c>
      <c r="D455" s="1625" t="s">
        <v>863</v>
      </c>
      <c r="E455" s="1621">
        <v>2760</v>
      </c>
      <c r="F455" s="305"/>
      <c r="G455" s="587"/>
      <c r="H455" s="585">
        <f t="shared" si="4"/>
        <v>2760</v>
      </c>
      <c r="I455" s="55"/>
      <c r="J455" s="55"/>
      <c r="L455" s="37"/>
      <c r="M455" s="37"/>
      <c r="N455" s="37"/>
      <c r="O455" s="37"/>
    </row>
    <row r="456" spans="1:15" x14ac:dyDescent="0.25">
      <c r="A456" s="1617"/>
      <c r="B456" s="1539" t="s">
        <v>1873</v>
      </c>
      <c r="C456" s="1537" t="s">
        <v>2381</v>
      </c>
      <c r="D456" s="305" t="s">
        <v>789</v>
      </c>
      <c r="E456" s="262">
        <v>1541</v>
      </c>
      <c r="F456" s="305">
        <v>41537</v>
      </c>
      <c r="G456" s="262">
        <v>1541</v>
      </c>
      <c r="H456" s="585">
        <f t="shared" si="4"/>
        <v>0</v>
      </c>
      <c r="I456" s="55"/>
      <c r="J456" s="55"/>
      <c r="L456" s="37"/>
      <c r="M456" s="37"/>
      <c r="N456" s="37"/>
      <c r="O456" s="37"/>
    </row>
    <row r="457" spans="1:15" x14ac:dyDescent="0.25">
      <c r="A457" s="1617"/>
      <c r="B457" s="1539" t="s">
        <v>1874</v>
      </c>
      <c r="C457" s="1537" t="s">
        <v>2381</v>
      </c>
      <c r="D457" s="305" t="s">
        <v>70</v>
      </c>
      <c r="E457" s="262">
        <v>7483</v>
      </c>
      <c r="F457" s="305">
        <v>41537</v>
      </c>
      <c r="G457" s="262">
        <v>7483</v>
      </c>
      <c r="H457" s="585">
        <f t="shared" si="4"/>
        <v>0</v>
      </c>
      <c r="I457" s="55"/>
      <c r="J457" s="55"/>
      <c r="L457" s="37"/>
      <c r="M457" s="37"/>
      <c r="N457" s="37"/>
      <c r="O457" s="37"/>
    </row>
    <row r="458" spans="1:15" x14ac:dyDescent="0.25">
      <c r="A458" s="1617"/>
      <c r="B458" s="1539" t="s">
        <v>822</v>
      </c>
      <c r="C458" s="1537" t="s">
        <v>2381</v>
      </c>
      <c r="D458" s="305" t="s">
        <v>726</v>
      </c>
      <c r="E458" s="262">
        <v>649</v>
      </c>
      <c r="F458" s="305">
        <v>41537</v>
      </c>
      <c r="G458" s="262">
        <v>649</v>
      </c>
      <c r="H458" s="585">
        <f t="shared" si="4"/>
        <v>0</v>
      </c>
      <c r="I458" s="55"/>
      <c r="J458" s="55"/>
      <c r="L458" s="37"/>
      <c r="M458" s="37"/>
      <c r="N458" s="37"/>
      <c r="O458" s="37"/>
    </row>
    <row r="459" spans="1:15" x14ac:dyDescent="0.25">
      <c r="A459" s="1617"/>
      <c r="B459" s="1539" t="s">
        <v>1875</v>
      </c>
      <c r="C459" s="1537" t="s">
        <v>2381</v>
      </c>
      <c r="D459" s="305" t="s">
        <v>1864</v>
      </c>
      <c r="E459" s="262">
        <v>1020</v>
      </c>
      <c r="F459" s="305"/>
      <c r="H459" s="585">
        <f t="shared" si="4"/>
        <v>1020</v>
      </c>
      <c r="I459" s="55"/>
      <c r="J459" s="55"/>
      <c r="L459" s="37"/>
      <c r="M459" s="37"/>
      <c r="N459" s="37"/>
      <c r="O459" s="37"/>
    </row>
    <row r="460" spans="1:15" x14ac:dyDescent="0.25">
      <c r="A460" s="1617"/>
      <c r="B460" s="1539" t="s">
        <v>1876</v>
      </c>
      <c r="C460" s="1537" t="s">
        <v>2381</v>
      </c>
      <c r="D460" s="1620" t="s">
        <v>1454</v>
      </c>
      <c r="E460" s="110">
        <v>0</v>
      </c>
      <c r="F460" s="305"/>
      <c r="H460" s="585">
        <f t="shared" si="4"/>
        <v>0</v>
      </c>
      <c r="I460" s="55"/>
      <c r="J460" s="55"/>
      <c r="L460" s="37"/>
      <c r="M460" s="37"/>
      <c r="N460" s="37"/>
      <c r="O460" s="37"/>
    </row>
    <row r="461" spans="1:15" x14ac:dyDescent="0.25">
      <c r="A461" s="1617"/>
      <c r="B461" s="1539" t="s">
        <v>823</v>
      </c>
      <c r="C461" s="1537" t="s">
        <v>2381</v>
      </c>
      <c r="D461" s="305" t="s">
        <v>434</v>
      </c>
      <c r="E461" s="262">
        <v>2135.6</v>
      </c>
      <c r="F461" s="305"/>
      <c r="H461" s="585">
        <f t="shared" si="4"/>
        <v>2135.6</v>
      </c>
      <c r="I461" s="55"/>
      <c r="J461" s="55"/>
      <c r="L461" s="37"/>
      <c r="M461" s="37"/>
      <c r="N461" s="37"/>
      <c r="O461" s="37"/>
    </row>
    <row r="462" spans="1:15" x14ac:dyDescent="0.25">
      <c r="A462" s="1617"/>
      <c r="B462" s="1539" t="s">
        <v>1877</v>
      </c>
      <c r="C462" s="1537" t="s">
        <v>2381</v>
      </c>
      <c r="D462" s="305" t="s">
        <v>2274</v>
      </c>
      <c r="E462" s="262">
        <v>681</v>
      </c>
      <c r="F462" s="305">
        <v>41537</v>
      </c>
      <c r="G462" s="262">
        <v>681</v>
      </c>
      <c r="H462" s="585">
        <f t="shared" si="4"/>
        <v>0</v>
      </c>
      <c r="I462" s="55"/>
      <c r="J462" s="55"/>
      <c r="L462" s="37"/>
      <c r="M462" s="37"/>
      <c r="N462" s="37"/>
      <c r="O462" s="37"/>
    </row>
    <row r="463" spans="1:15" x14ac:dyDescent="0.25">
      <c r="A463" s="1617"/>
      <c r="B463" s="1539" t="s">
        <v>1878</v>
      </c>
      <c r="C463" s="1537" t="s">
        <v>2381</v>
      </c>
      <c r="D463" s="305" t="s">
        <v>2268</v>
      </c>
      <c r="E463" s="262">
        <v>700</v>
      </c>
      <c r="F463" s="305">
        <v>41537</v>
      </c>
      <c r="G463" s="262">
        <v>700</v>
      </c>
      <c r="H463" s="585">
        <f t="shared" si="4"/>
        <v>0</v>
      </c>
      <c r="I463" s="55"/>
      <c r="J463" s="55"/>
      <c r="L463" s="37"/>
      <c r="M463" s="37"/>
      <c r="N463" s="37"/>
      <c r="O463" s="37"/>
    </row>
    <row r="464" spans="1:15" x14ac:dyDescent="0.25">
      <c r="A464" s="1617"/>
      <c r="B464" s="1539" t="s">
        <v>1879</v>
      </c>
      <c r="C464" s="1537" t="s">
        <v>2381</v>
      </c>
      <c r="D464" s="305" t="s">
        <v>4</v>
      </c>
      <c r="E464" s="262">
        <v>136.5</v>
      </c>
      <c r="F464" s="305">
        <v>41538</v>
      </c>
      <c r="G464" s="262">
        <v>136.5</v>
      </c>
      <c r="H464" s="585">
        <f t="shared" si="4"/>
        <v>0</v>
      </c>
      <c r="I464" s="55"/>
      <c r="J464" s="55"/>
      <c r="L464" s="37"/>
      <c r="M464" s="37"/>
      <c r="N464" s="37"/>
      <c r="O464" s="37"/>
    </row>
    <row r="465" spans="1:15" x14ac:dyDescent="0.25">
      <c r="A465" s="1617">
        <v>41538</v>
      </c>
      <c r="B465" s="1539" t="s">
        <v>1880</v>
      </c>
      <c r="C465" s="1537" t="s">
        <v>2381</v>
      </c>
      <c r="D465" s="305" t="s">
        <v>2369</v>
      </c>
      <c r="E465" s="262">
        <v>841.5</v>
      </c>
      <c r="F465" s="305">
        <v>41538</v>
      </c>
      <c r="G465" s="262">
        <v>841.5</v>
      </c>
      <c r="H465" s="585">
        <f t="shared" si="4"/>
        <v>0</v>
      </c>
      <c r="I465" s="55"/>
      <c r="J465" s="55"/>
      <c r="N465" s="37"/>
      <c r="O465" s="37"/>
    </row>
    <row r="466" spans="1:15" x14ac:dyDescent="0.25">
      <c r="A466" s="1617"/>
      <c r="B466" s="1539" t="s">
        <v>1881</v>
      </c>
      <c r="C466" s="1537" t="s">
        <v>2381</v>
      </c>
      <c r="D466" s="305" t="s">
        <v>2276</v>
      </c>
      <c r="E466" s="262">
        <v>3714</v>
      </c>
      <c r="F466" s="305">
        <v>41541</v>
      </c>
      <c r="G466" s="262">
        <v>3714</v>
      </c>
      <c r="H466" s="585">
        <f t="shared" si="4"/>
        <v>0</v>
      </c>
      <c r="I466" s="55"/>
      <c r="J466" s="55"/>
      <c r="N466" s="37"/>
      <c r="O466" s="37"/>
    </row>
    <row r="467" spans="1:15" x14ac:dyDescent="0.25">
      <c r="A467" s="1617"/>
      <c r="B467" s="1539" t="s">
        <v>1882</v>
      </c>
      <c r="C467" s="1537" t="s">
        <v>2381</v>
      </c>
      <c r="D467" s="305" t="s">
        <v>787</v>
      </c>
      <c r="E467" s="262">
        <v>3200</v>
      </c>
      <c r="F467" s="305">
        <v>41541</v>
      </c>
      <c r="G467" s="262">
        <v>3200</v>
      </c>
      <c r="H467" s="585">
        <f t="shared" si="4"/>
        <v>0</v>
      </c>
      <c r="I467" s="55"/>
      <c r="J467" s="55"/>
      <c r="N467" s="37"/>
      <c r="O467" s="37"/>
    </row>
    <row r="468" spans="1:15" x14ac:dyDescent="0.25">
      <c r="A468" s="1617"/>
      <c r="B468" s="1539" t="s">
        <v>1883</v>
      </c>
      <c r="C468" s="1537" t="s">
        <v>2381</v>
      </c>
      <c r="D468" s="305" t="s">
        <v>55</v>
      </c>
      <c r="E468" s="262">
        <v>2280</v>
      </c>
      <c r="F468" s="305"/>
      <c r="H468" s="585">
        <f t="shared" si="4"/>
        <v>2280</v>
      </c>
      <c r="I468" s="55"/>
      <c r="J468" s="55"/>
      <c r="N468" s="37"/>
      <c r="O468" s="37"/>
    </row>
    <row r="469" spans="1:15" x14ac:dyDescent="0.25">
      <c r="A469" s="1617"/>
      <c r="B469" s="1539" t="s">
        <v>1884</v>
      </c>
      <c r="C469" s="1537" t="s">
        <v>2381</v>
      </c>
      <c r="D469" s="305" t="s">
        <v>779</v>
      </c>
      <c r="E469" s="262">
        <v>3890.5</v>
      </c>
      <c r="F469" s="305">
        <v>41538</v>
      </c>
      <c r="G469" s="262">
        <v>3890.5</v>
      </c>
      <c r="H469" s="585">
        <f t="shared" si="4"/>
        <v>0</v>
      </c>
      <c r="I469" s="55"/>
      <c r="J469" s="55"/>
      <c r="N469" s="37"/>
      <c r="O469" s="37"/>
    </row>
    <row r="470" spans="1:15" x14ac:dyDescent="0.25">
      <c r="A470" s="1617"/>
      <c r="B470" s="1539" t="s">
        <v>1885</v>
      </c>
      <c r="C470" s="1537" t="s">
        <v>2381</v>
      </c>
      <c r="D470" s="305" t="s">
        <v>863</v>
      </c>
      <c r="E470" s="262">
        <v>2760</v>
      </c>
      <c r="F470" s="305"/>
      <c r="H470" s="585">
        <f t="shared" si="4"/>
        <v>2760</v>
      </c>
      <c r="I470" s="55"/>
      <c r="J470" s="55"/>
      <c r="N470" s="37"/>
      <c r="O470" s="37"/>
    </row>
    <row r="471" spans="1:15" x14ac:dyDescent="0.25">
      <c r="A471" s="1617"/>
      <c r="B471" s="1539" t="s">
        <v>1886</v>
      </c>
      <c r="C471" s="1537" t="s">
        <v>2381</v>
      </c>
      <c r="D471" s="305" t="s">
        <v>677</v>
      </c>
      <c r="E471" s="262">
        <v>7084</v>
      </c>
      <c r="F471" s="305">
        <v>41541</v>
      </c>
      <c r="G471" s="262">
        <v>7084</v>
      </c>
      <c r="H471" s="585">
        <f t="shared" si="4"/>
        <v>0</v>
      </c>
      <c r="I471" s="55"/>
      <c r="J471" s="55"/>
      <c r="K471" s="245"/>
      <c r="L471" s="391"/>
      <c r="M471" s="391"/>
      <c r="N471" s="37"/>
      <c r="O471" s="37"/>
    </row>
    <row r="472" spans="1:15" x14ac:dyDescent="0.25">
      <c r="A472" s="1617"/>
      <c r="B472" s="1539" t="s">
        <v>1887</v>
      </c>
      <c r="C472" s="1537" t="s">
        <v>2381</v>
      </c>
      <c r="D472" s="305" t="s">
        <v>2155</v>
      </c>
      <c r="E472" s="262">
        <v>867</v>
      </c>
      <c r="F472" s="305">
        <v>41538</v>
      </c>
      <c r="G472" s="262">
        <v>867</v>
      </c>
      <c r="H472" s="585">
        <f t="shared" si="4"/>
        <v>0</v>
      </c>
      <c r="I472" s="55"/>
      <c r="J472" s="55"/>
      <c r="K472" s="245"/>
      <c r="L472" s="391"/>
      <c r="M472" s="391"/>
      <c r="N472" s="37"/>
      <c r="O472" s="37"/>
    </row>
    <row r="473" spans="1:15" x14ac:dyDescent="0.25">
      <c r="A473" s="1617"/>
      <c r="B473" s="1539" t="s">
        <v>1888</v>
      </c>
      <c r="C473" s="1537" t="s">
        <v>2381</v>
      </c>
      <c r="D473" s="586" t="s">
        <v>784</v>
      </c>
      <c r="E473" s="587">
        <v>1968</v>
      </c>
      <c r="F473" s="305">
        <v>41538</v>
      </c>
      <c r="G473" s="587">
        <v>1968</v>
      </c>
      <c r="H473" s="585">
        <f t="shared" si="4"/>
        <v>0</v>
      </c>
      <c r="I473" s="55"/>
      <c r="J473" s="55"/>
      <c r="N473" s="37"/>
      <c r="O473" s="37"/>
    </row>
    <row r="474" spans="1:15" x14ac:dyDescent="0.25">
      <c r="A474" s="1617"/>
      <c r="B474" s="1539" t="s">
        <v>1889</v>
      </c>
      <c r="C474" s="1537" t="s">
        <v>2381</v>
      </c>
      <c r="D474" s="586" t="s">
        <v>2370</v>
      </c>
      <c r="E474" s="587">
        <v>2200</v>
      </c>
      <c r="F474" s="305">
        <v>41538</v>
      </c>
      <c r="G474" s="587">
        <v>2200</v>
      </c>
      <c r="H474" s="585">
        <f t="shared" si="4"/>
        <v>0</v>
      </c>
      <c r="I474" s="55"/>
      <c r="J474" s="55"/>
      <c r="N474" s="37"/>
      <c r="O474" s="37"/>
    </row>
    <row r="475" spans="1:15" x14ac:dyDescent="0.25">
      <c r="A475" s="1617"/>
      <c r="B475" s="1539" t="s">
        <v>1890</v>
      </c>
      <c r="C475" s="1537" t="s">
        <v>2381</v>
      </c>
      <c r="D475" s="305" t="s">
        <v>1916</v>
      </c>
      <c r="E475" s="262">
        <v>771.5</v>
      </c>
      <c r="F475" s="305">
        <v>41538</v>
      </c>
      <c r="G475" s="262">
        <v>771.5</v>
      </c>
      <c r="H475" s="585">
        <f t="shared" si="4"/>
        <v>0</v>
      </c>
      <c r="I475" s="55"/>
      <c r="J475" s="55"/>
      <c r="N475" s="37"/>
      <c r="O475" s="37"/>
    </row>
    <row r="476" spans="1:15" x14ac:dyDescent="0.25">
      <c r="A476" s="1617"/>
      <c r="B476" s="1539" t="s">
        <v>1891</v>
      </c>
      <c r="C476" s="1537" t="s">
        <v>2381</v>
      </c>
      <c r="D476" s="305" t="s">
        <v>789</v>
      </c>
      <c r="E476" s="262">
        <v>939</v>
      </c>
      <c r="F476" s="305">
        <v>41538</v>
      </c>
      <c r="G476" s="262">
        <v>939</v>
      </c>
      <c r="H476" s="585">
        <f t="shared" si="4"/>
        <v>0</v>
      </c>
      <c r="I476" s="55"/>
      <c r="J476" s="55"/>
      <c r="N476" s="37"/>
      <c r="O476" s="37"/>
    </row>
    <row r="477" spans="1:15" x14ac:dyDescent="0.25">
      <c r="A477" s="1617"/>
      <c r="B477" s="1539" t="s">
        <v>1892</v>
      </c>
      <c r="C477" s="1537" t="s">
        <v>2381</v>
      </c>
      <c r="D477" s="305" t="s">
        <v>2382</v>
      </c>
      <c r="E477" s="262">
        <v>5244</v>
      </c>
      <c r="F477" s="305">
        <v>41538</v>
      </c>
      <c r="G477" s="262">
        <v>5244</v>
      </c>
      <c r="H477" s="585">
        <f t="shared" si="4"/>
        <v>0</v>
      </c>
      <c r="I477" s="55"/>
      <c r="J477" s="55"/>
      <c r="N477" s="37"/>
      <c r="O477" s="37"/>
    </row>
    <row r="478" spans="1:15" x14ac:dyDescent="0.25">
      <c r="A478" s="1617"/>
      <c r="B478" s="1539" t="s">
        <v>1893</v>
      </c>
      <c r="C478" s="1537" t="s">
        <v>2381</v>
      </c>
      <c r="D478" s="1618" t="s">
        <v>70</v>
      </c>
      <c r="E478" s="1619">
        <v>7815.5</v>
      </c>
      <c r="F478" s="305">
        <v>41538</v>
      </c>
      <c r="G478" s="262">
        <v>7815.5</v>
      </c>
      <c r="H478" s="585">
        <f t="shared" si="4"/>
        <v>0</v>
      </c>
      <c r="I478" s="55"/>
      <c r="J478" s="55"/>
      <c r="N478" s="37"/>
      <c r="O478" s="37"/>
    </row>
    <row r="479" spans="1:15" x14ac:dyDescent="0.25">
      <c r="A479" s="1617"/>
      <c r="B479" s="1539" t="s">
        <v>1894</v>
      </c>
      <c r="C479" s="1537" t="s">
        <v>2381</v>
      </c>
      <c r="D479" s="305" t="s">
        <v>2366</v>
      </c>
      <c r="E479" s="262">
        <v>2643.5</v>
      </c>
      <c r="F479" s="305">
        <v>41540</v>
      </c>
      <c r="G479" s="262">
        <v>2643.5</v>
      </c>
      <c r="H479" s="585">
        <f t="shared" si="4"/>
        <v>0</v>
      </c>
      <c r="I479" s="55"/>
      <c r="J479" s="55"/>
      <c r="N479" s="37"/>
      <c r="O479" s="37"/>
    </row>
    <row r="480" spans="1:15" x14ac:dyDescent="0.25">
      <c r="A480" s="1617"/>
      <c r="B480" s="1539" t="s">
        <v>1895</v>
      </c>
      <c r="C480" s="1537" t="s">
        <v>2381</v>
      </c>
      <c r="D480" s="305" t="s">
        <v>2274</v>
      </c>
      <c r="E480" s="262">
        <v>6149</v>
      </c>
      <c r="F480" s="305">
        <v>41538</v>
      </c>
      <c r="G480" s="262">
        <v>6149</v>
      </c>
      <c r="H480" s="585">
        <f t="shared" si="4"/>
        <v>0</v>
      </c>
      <c r="I480" s="55"/>
      <c r="J480" s="55"/>
      <c r="K480" s="245"/>
      <c r="L480" s="391"/>
      <c r="N480" s="37"/>
      <c r="O480" s="37"/>
    </row>
    <row r="481" spans="1:15" x14ac:dyDescent="0.25">
      <c r="A481" s="1617"/>
      <c r="B481" s="1539" t="s">
        <v>1896</v>
      </c>
      <c r="C481" s="1537" t="s">
        <v>2381</v>
      </c>
      <c r="D481" s="305" t="s">
        <v>789</v>
      </c>
      <c r="E481" s="262">
        <v>2108</v>
      </c>
      <c r="F481" s="305">
        <v>41538</v>
      </c>
      <c r="G481" s="262">
        <v>2108</v>
      </c>
      <c r="H481" s="585">
        <f t="shared" si="4"/>
        <v>0</v>
      </c>
      <c r="I481" s="55"/>
      <c r="J481" s="55"/>
      <c r="L481" s="37"/>
      <c r="M481" s="37"/>
      <c r="N481" s="37"/>
      <c r="O481" s="37"/>
    </row>
    <row r="482" spans="1:15" x14ac:dyDescent="0.25">
      <c r="A482" s="1617"/>
      <c r="B482" s="1539" t="s">
        <v>1897</v>
      </c>
      <c r="C482" s="1537" t="s">
        <v>2381</v>
      </c>
      <c r="D482" s="586" t="s">
        <v>119</v>
      </c>
      <c r="E482" s="587">
        <v>4719</v>
      </c>
      <c r="F482" s="305">
        <v>41541</v>
      </c>
      <c r="G482" s="262">
        <v>4719</v>
      </c>
      <c r="H482" s="585">
        <f t="shared" si="4"/>
        <v>0</v>
      </c>
      <c r="I482" s="55"/>
      <c r="J482" s="55"/>
      <c r="L482" s="37"/>
      <c r="M482" s="37"/>
      <c r="N482" s="37"/>
      <c r="O482" s="37"/>
    </row>
    <row r="483" spans="1:15" x14ac:dyDescent="0.25">
      <c r="A483" s="1617">
        <v>41539</v>
      </c>
      <c r="B483" s="1539" t="s">
        <v>1898</v>
      </c>
      <c r="C483" s="1537" t="s">
        <v>2381</v>
      </c>
      <c r="D483" s="586" t="s">
        <v>2369</v>
      </c>
      <c r="E483" s="587">
        <v>559</v>
      </c>
      <c r="F483" s="305">
        <v>41540</v>
      </c>
      <c r="G483" s="262">
        <v>559</v>
      </c>
      <c r="H483" s="585">
        <f t="shared" si="4"/>
        <v>0</v>
      </c>
      <c r="I483" s="55"/>
      <c r="J483" s="55"/>
      <c r="L483" s="37"/>
      <c r="M483" s="37"/>
      <c r="N483" s="37"/>
      <c r="O483" s="37"/>
    </row>
    <row r="484" spans="1:15" x14ac:dyDescent="0.25">
      <c r="A484" s="1617"/>
      <c r="B484" s="1539" t="s">
        <v>1899</v>
      </c>
      <c r="C484" s="1537" t="s">
        <v>2381</v>
      </c>
      <c r="D484" s="305" t="s">
        <v>2068</v>
      </c>
      <c r="E484" s="262">
        <v>33232</v>
      </c>
      <c r="F484" s="305"/>
      <c r="H484" s="585">
        <f t="shared" si="4"/>
        <v>33232</v>
      </c>
      <c r="I484" s="55"/>
      <c r="J484" s="55"/>
      <c r="L484" s="37"/>
      <c r="M484" s="37"/>
      <c r="N484" s="37"/>
      <c r="O484" s="37"/>
    </row>
    <row r="485" spans="1:15" x14ac:dyDescent="0.25">
      <c r="A485" s="1617"/>
      <c r="B485" s="1539" t="s">
        <v>1900</v>
      </c>
      <c r="C485" s="1537" t="s">
        <v>2381</v>
      </c>
      <c r="D485" s="305" t="s">
        <v>862</v>
      </c>
      <c r="E485" s="262">
        <v>2208</v>
      </c>
      <c r="F485" s="305">
        <v>41540</v>
      </c>
      <c r="G485" s="262">
        <v>2208</v>
      </c>
      <c r="H485" s="585">
        <f t="shared" si="4"/>
        <v>0</v>
      </c>
      <c r="I485" s="55"/>
      <c r="J485" s="55"/>
      <c r="L485" s="37"/>
      <c r="M485" s="37"/>
      <c r="N485" s="37"/>
      <c r="O485" s="37"/>
    </row>
    <row r="486" spans="1:15" x14ac:dyDescent="0.25">
      <c r="A486" s="1617"/>
      <c r="B486" s="591"/>
      <c r="C486" s="541"/>
      <c r="D486" s="305" t="s">
        <v>636</v>
      </c>
      <c r="F486" s="305"/>
      <c r="H486" s="585">
        <f t="shared" si="4"/>
        <v>0</v>
      </c>
      <c r="I486" s="55"/>
      <c r="J486" s="55"/>
      <c r="L486" s="37"/>
      <c r="M486" s="37"/>
      <c r="N486" s="37"/>
      <c r="O486" s="37"/>
    </row>
    <row r="487" spans="1:15" x14ac:dyDescent="0.25">
      <c r="A487" s="1617"/>
      <c r="B487" s="591"/>
      <c r="C487" s="541"/>
      <c r="D487" s="305" t="s">
        <v>614</v>
      </c>
      <c r="F487" s="305"/>
      <c r="H487" s="585">
        <f t="shared" si="4"/>
        <v>0</v>
      </c>
      <c r="I487" s="55"/>
      <c r="J487" s="55"/>
      <c r="L487" s="37"/>
      <c r="M487" s="37"/>
      <c r="N487" s="37"/>
      <c r="O487" s="37"/>
    </row>
    <row r="488" spans="1:15" x14ac:dyDescent="0.25">
      <c r="B488" s="1632"/>
      <c r="C488" s="1631"/>
      <c r="D488" s="305" t="s">
        <v>636</v>
      </c>
      <c r="F488" s="305"/>
      <c r="H488" s="585">
        <f t="shared" si="4"/>
        <v>0</v>
      </c>
      <c r="I488" s="55"/>
      <c r="J488" s="55"/>
      <c r="L488" s="37"/>
      <c r="M488" s="37"/>
      <c r="N488" s="37"/>
      <c r="O488" s="37"/>
    </row>
    <row r="489" spans="1:15" ht="18.75" x14ac:dyDescent="0.3">
      <c r="A489" s="2066" t="str">
        <f>A428</f>
        <v>REMISIONES DE    SEPTIEMBRE    2 0  1 3</v>
      </c>
      <c r="B489" s="2066"/>
      <c r="C489" s="2066"/>
      <c r="D489" s="2066"/>
      <c r="E489" s="2066"/>
      <c r="F489" s="2066"/>
      <c r="I489" s="55"/>
      <c r="J489" s="55"/>
      <c r="L489" s="37"/>
      <c r="M489" s="37"/>
      <c r="N489" s="37"/>
      <c r="O489" s="37"/>
    </row>
    <row r="490" spans="1:15" ht="35.25" thickBot="1" x14ac:dyDescent="0.35">
      <c r="A490" s="1629" t="s">
        <v>0</v>
      </c>
      <c r="B490" s="1476" t="s">
        <v>1</v>
      </c>
      <c r="C490" s="1476"/>
      <c r="D490" s="54" t="s">
        <v>2267</v>
      </c>
      <c r="E490" s="44" t="s">
        <v>2</v>
      </c>
      <c r="F490" s="6" t="s">
        <v>6</v>
      </c>
      <c r="G490" s="51" t="s">
        <v>7</v>
      </c>
      <c r="H490" s="1630" t="s">
        <v>8</v>
      </c>
      <c r="I490" s="55"/>
      <c r="J490" s="55"/>
      <c r="L490" s="37"/>
      <c r="M490" s="37"/>
      <c r="N490" s="37"/>
      <c r="O490" s="37"/>
    </row>
    <row r="491" spans="1:15" ht="16.5" thickTop="1" x14ac:dyDescent="0.25">
      <c r="A491" s="1617">
        <v>41539</v>
      </c>
      <c r="B491" s="1539" t="s">
        <v>2383</v>
      </c>
      <c r="C491" s="1537" t="s">
        <v>2381</v>
      </c>
      <c r="D491" s="305" t="s">
        <v>851</v>
      </c>
      <c r="E491" s="262">
        <v>1031.5</v>
      </c>
      <c r="F491" s="305">
        <v>41539</v>
      </c>
      <c r="G491" s="262">
        <v>1031.5</v>
      </c>
      <c r="H491" s="585">
        <f t="shared" si="4"/>
        <v>0</v>
      </c>
      <c r="I491" s="55"/>
      <c r="J491" s="55"/>
      <c r="L491" s="37"/>
      <c r="M491" s="37"/>
      <c r="N491" s="37"/>
      <c r="O491" s="37"/>
    </row>
    <row r="492" spans="1:15" x14ac:dyDescent="0.25">
      <c r="A492" s="1617"/>
      <c r="B492" s="1539" t="s">
        <v>1902</v>
      </c>
      <c r="C492" s="1537" t="s">
        <v>2381</v>
      </c>
      <c r="D492" s="1618" t="s">
        <v>799</v>
      </c>
      <c r="E492" s="1619">
        <v>1470</v>
      </c>
      <c r="F492" s="305">
        <v>41539</v>
      </c>
      <c r="G492" s="262">
        <v>1470</v>
      </c>
      <c r="H492" s="585">
        <f t="shared" si="4"/>
        <v>0</v>
      </c>
      <c r="I492" s="55"/>
      <c r="J492" s="55"/>
      <c r="L492" s="37"/>
      <c r="M492" s="37"/>
      <c r="N492" s="37"/>
      <c r="O492" s="37"/>
    </row>
    <row r="493" spans="1:15" x14ac:dyDescent="0.25">
      <c r="A493" s="1617"/>
      <c r="B493" s="1539" t="s">
        <v>1903</v>
      </c>
      <c r="C493" s="1537" t="s">
        <v>2381</v>
      </c>
      <c r="D493" s="305" t="s">
        <v>787</v>
      </c>
      <c r="E493" s="262">
        <v>3200</v>
      </c>
      <c r="F493" s="305">
        <v>41543</v>
      </c>
      <c r="G493" s="262">
        <v>3200</v>
      </c>
      <c r="H493" s="585">
        <f t="shared" si="4"/>
        <v>0</v>
      </c>
      <c r="I493" s="55"/>
      <c r="J493" s="55"/>
      <c r="L493" s="37"/>
      <c r="M493" s="37"/>
      <c r="N493" s="37"/>
      <c r="O493" s="37"/>
    </row>
    <row r="494" spans="1:15" x14ac:dyDescent="0.25">
      <c r="A494" s="1617"/>
      <c r="B494" s="1539" t="s">
        <v>1904</v>
      </c>
      <c r="C494" s="1537" t="s">
        <v>2381</v>
      </c>
      <c r="D494" s="586" t="s">
        <v>2384</v>
      </c>
      <c r="E494" s="587">
        <v>4011</v>
      </c>
      <c r="F494" s="305">
        <v>41539</v>
      </c>
      <c r="G494" s="262">
        <v>4011</v>
      </c>
      <c r="H494" s="585">
        <f t="shared" si="4"/>
        <v>0</v>
      </c>
      <c r="I494" s="55"/>
      <c r="J494" s="55"/>
      <c r="L494" s="37"/>
      <c r="M494" s="37"/>
      <c r="N494" s="37"/>
      <c r="O494" s="37"/>
    </row>
    <row r="495" spans="1:15" x14ac:dyDescent="0.25">
      <c r="A495" s="1617"/>
      <c r="B495" s="1539" t="s">
        <v>1905</v>
      </c>
      <c r="C495" s="1537" t="s">
        <v>2381</v>
      </c>
      <c r="D495" s="305" t="s">
        <v>2276</v>
      </c>
      <c r="E495" s="262">
        <v>3280</v>
      </c>
      <c r="F495" s="305">
        <v>41543</v>
      </c>
      <c r="G495" s="262">
        <v>3280</v>
      </c>
      <c r="H495" s="585">
        <f t="shared" si="4"/>
        <v>0</v>
      </c>
      <c r="I495" s="55"/>
      <c r="J495" s="55"/>
      <c r="L495" s="37"/>
      <c r="M495" s="37"/>
      <c r="N495" s="37"/>
      <c r="O495" s="37"/>
    </row>
    <row r="496" spans="1:15" x14ac:dyDescent="0.25">
      <c r="A496" s="1617"/>
      <c r="B496" s="1539" t="s">
        <v>1906</v>
      </c>
      <c r="C496" s="1537" t="s">
        <v>2381</v>
      </c>
      <c r="D496" s="305" t="s">
        <v>779</v>
      </c>
      <c r="E496" s="262">
        <v>6473.6</v>
      </c>
      <c r="F496" s="305">
        <v>41540</v>
      </c>
      <c r="G496" s="262">
        <v>6473.6</v>
      </c>
      <c r="H496" s="585">
        <f t="shared" si="4"/>
        <v>0</v>
      </c>
      <c r="I496" s="55"/>
      <c r="J496" s="55"/>
      <c r="L496" s="37"/>
      <c r="M496" s="37"/>
      <c r="N496" s="37"/>
      <c r="O496" s="37"/>
    </row>
    <row r="497" spans="1:15" x14ac:dyDescent="0.25">
      <c r="A497" s="1617"/>
      <c r="B497" s="1539" t="s">
        <v>1907</v>
      </c>
      <c r="C497" s="1537" t="s">
        <v>2381</v>
      </c>
      <c r="D497" s="305" t="s">
        <v>779</v>
      </c>
      <c r="E497" s="262">
        <v>246</v>
      </c>
      <c r="F497" s="305">
        <v>41541</v>
      </c>
      <c r="G497" s="262">
        <v>246</v>
      </c>
      <c r="H497" s="585">
        <f t="shared" si="4"/>
        <v>0</v>
      </c>
      <c r="I497" s="55"/>
      <c r="J497" s="55"/>
      <c r="L497" s="37"/>
      <c r="M497" s="37"/>
      <c r="N497" s="37"/>
      <c r="O497" s="37"/>
    </row>
    <row r="498" spans="1:15" x14ac:dyDescent="0.25">
      <c r="A498" s="1617"/>
      <c r="B498" s="1539" t="s">
        <v>1908</v>
      </c>
      <c r="C498" s="1537" t="s">
        <v>2381</v>
      </c>
      <c r="D498" s="305" t="s">
        <v>733</v>
      </c>
      <c r="E498" s="262">
        <v>3744.5</v>
      </c>
      <c r="F498" s="305"/>
      <c r="H498" s="585">
        <f t="shared" si="4"/>
        <v>3744.5</v>
      </c>
      <c r="I498" s="55"/>
      <c r="J498" s="55"/>
      <c r="L498" s="37"/>
      <c r="M498" s="37"/>
      <c r="N498" s="37"/>
      <c r="O498" s="37"/>
    </row>
    <row r="499" spans="1:15" x14ac:dyDescent="0.25">
      <c r="A499" s="1617"/>
      <c r="B499" s="1539" t="s">
        <v>1459</v>
      </c>
      <c r="C499" s="1537" t="s">
        <v>2381</v>
      </c>
      <c r="D499" s="305" t="s">
        <v>11</v>
      </c>
      <c r="E499" s="262">
        <v>17570</v>
      </c>
      <c r="F499" s="305">
        <v>41545</v>
      </c>
      <c r="G499" s="262">
        <v>17570</v>
      </c>
      <c r="H499" s="585">
        <f t="shared" si="4"/>
        <v>0</v>
      </c>
      <c r="I499" s="55"/>
      <c r="J499" s="55"/>
      <c r="L499" s="37"/>
      <c r="M499" s="37"/>
      <c r="N499" s="37"/>
      <c r="O499" s="37"/>
    </row>
    <row r="500" spans="1:15" x14ac:dyDescent="0.25">
      <c r="A500" s="1617"/>
      <c r="B500" s="1539" t="s">
        <v>1460</v>
      </c>
      <c r="C500" s="1537" t="s">
        <v>2381</v>
      </c>
      <c r="D500" s="586" t="s">
        <v>863</v>
      </c>
      <c r="E500" s="587">
        <v>2760</v>
      </c>
      <c r="F500" s="305"/>
      <c r="H500" s="585">
        <f t="shared" si="4"/>
        <v>2760</v>
      </c>
      <c r="I500" s="55"/>
      <c r="J500" s="55"/>
      <c r="L500" s="37"/>
      <c r="M500" s="37"/>
      <c r="N500" s="37"/>
      <c r="O500" s="37"/>
    </row>
    <row r="501" spans="1:15" x14ac:dyDescent="0.25">
      <c r="A501" s="1617"/>
      <c r="B501" s="1539" t="s">
        <v>1461</v>
      </c>
      <c r="C501" s="1537" t="s">
        <v>2381</v>
      </c>
      <c r="D501" s="305" t="s">
        <v>2366</v>
      </c>
      <c r="E501" s="262">
        <v>1632</v>
      </c>
      <c r="F501" s="305">
        <v>41539</v>
      </c>
      <c r="G501" s="262">
        <v>1632</v>
      </c>
      <c r="H501" s="585">
        <f t="shared" si="4"/>
        <v>0</v>
      </c>
      <c r="I501" s="55"/>
      <c r="J501" s="55"/>
      <c r="L501" s="37"/>
      <c r="M501" s="37"/>
      <c r="N501" s="37"/>
      <c r="O501" s="37"/>
    </row>
    <row r="502" spans="1:15" x14ac:dyDescent="0.25">
      <c r="A502" s="1617"/>
      <c r="B502" s="1539" t="s">
        <v>1462</v>
      </c>
      <c r="C502" s="1537" t="s">
        <v>2381</v>
      </c>
      <c r="D502" s="305" t="s">
        <v>2155</v>
      </c>
      <c r="E502" s="262">
        <v>1448.65</v>
      </c>
      <c r="F502" s="305">
        <v>41539</v>
      </c>
      <c r="G502" s="262">
        <v>1448.65</v>
      </c>
      <c r="H502" s="585">
        <f t="shared" si="4"/>
        <v>0</v>
      </c>
      <c r="I502" s="55"/>
      <c r="J502" s="55"/>
      <c r="L502" s="37"/>
      <c r="M502" s="37"/>
      <c r="N502" s="37"/>
      <c r="O502" s="37"/>
    </row>
    <row r="503" spans="1:15" x14ac:dyDescent="0.25">
      <c r="A503" s="1617"/>
      <c r="B503" s="1539" t="s">
        <v>1463</v>
      </c>
      <c r="C503" s="1537" t="s">
        <v>2381</v>
      </c>
      <c r="D503" s="305" t="s">
        <v>70</v>
      </c>
      <c r="E503" s="262">
        <v>4889.5</v>
      </c>
      <c r="F503" s="305">
        <v>41539</v>
      </c>
      <c r="G503" s="262">
        <v>4889.5</v>
      </c>
      <c r="H503" s="585">
        <f t="shared" si="4"/>
        <v>0</v>
      </c>
      <c r="I503" s="55"/>
      <c r="J503" s="55"/>
      <c r="L503" s="37"/>
      <c r="M503" s="37"/>
      <c r="N503" s="37"/>
      <c r="O503" s="37"/>
    </row>
    <row r="504" spans="1:15" x14ac:dyDescent="0.25">
      <c r="A504" s="1617"/>
      <c r="B504" s="1539" t="s">
        <v>1464</v>
      </c>
      <c r="C504" s="1537" t="s">
        <v>2381</v>
      </c>
      <c r="D504" s="305" t="s">
        <v>794</v>
      </c>
      <c r="E504" s="262">
        <v>10452.5</v>
      </c>
      <c r="F504" s="305">
        <v>41540</v>
      </c>
      <c r="G504" s="262">
        <v>10452.5</v>
      </c>
      <c r="H504" s="585">
        <f t="shared" si="4"/>
        <v>0</v>
      </c>
      <c r="I504" s="55"/>
      <c r="J504" s="55"/>
      <c r="L504" s="37"/>
      <c r="M504" s="37"/>
      <c r="N504" s="37"/>
      <c r="O504" s="37"/>
    </row>
    <row r="505" spans="1:15" x14ac:dyDescent="0.25">
      <c r="A505" s="1617"/>
      <c r="B505" s="1539" t="s">
        <v>1465</v>
      </c>
      <c r="C505" s="1537" t="s">
        <v>2381</v>
      </c>
      <c r="D505" s="305" t="s">
        <v>1968</v>
      </c>
      <c r="E505" s="262">
        <v>4361.5</v>
      </c>
      <c r="F505" s="305">
        <v>41539</v>
      </c>
      <c r="G505" s="262">
        <v>4361.5</v>
      </c>
      <c r="H505" s="585">
        <f t="shared" si="4"/>
        <v>0</v>
      </c>
      <c r="I505" s="55"/>
      <c r="J505" s="55"/>
      <c r="L505" s="37"/>
      <c r="M505" s="37"/>
      <c r="N505" s="37"/>
      <c r="O505" s="37"/>
    </row>
    <row r="506" spans="1:15" x14ac:dyDescent="0.25">
      <c r="A506" s="1617"/>
      <c r="B506" s="1539" t="s">
        <v>1466</v>
      </c>
      <c r="C506" s="1537" t="s">
        <v>2381</v>
      </c>
      <c r="D506" s="305" t="s">
        <v>1916</v>
      </c>
      <c r="E506" s="262">
        <v>1071</v>
      </c>
      <c r="F506" s="305">
        <v>41539</v>
      </c>
      <c r="G506" s="262">
        <v>1071</v>
      </c>
      <c r="H506" s="585">
        <f t="shared" si="4"/>
        <v>0</v>
      </c>
      <c r="I506" s="55"/>
      <c r="J506" s="55"/>
      <c r="L506" s="37"/>
      <c r="M506" s="37"/>
      <c r="N506" s="37"/>
      <c r="O506" s="37"/>
    </row>
    <row r="507" spans="1:15" x14ac:dyDescent="0.25">
      <c r="A507" s="1617"/>
      <c r="B507" s="1539" t="s">
        <v>1467</v>
      </c>
      <c r="C507" s="1537" t="s">
        <v>2381</v>
      </c>
      <c r="D507" s="305" t="s">
        <v>784</v>
      </c>
      <c r="E507" s="262">
        <v>597</v>
      </c>
      <c r="F507" s="305">
        <v>41539</v>
      </c>
      <c r="G507" s="262">
        <v>597</v>
      </c>
      <c r="H507" s="585">
        <f t="shared" si="4"/>
        <v>0</v>
      </c>
      <c r="I507" s="55"/>
      <c r="J507" s="55"/>
      <c r="L507" s="37"/>
      <c r="M507" s="37"/>
      <c r="N507" s="37"/>
      <c r="O507" s="37"/>
    </row>
    <row r="508" spans="1:15" x14ac:dyDescent="0.25">
      <c r="A508" s="1617"/>
      <c r="B508" s="1539" t="s">
        <v>1468</v>
      </c>
      <c r="C508" s="1537" t="s">
        <v>2381</v>
      </c>
      <c r="D508" s="305" t="s">
        <v>434</v>
      </c>
      <c r="E508" s="262">
        <v>16423</v>
      </c>
      <c r="F508" s="305"/>
      <c r="H508" s="585">
        <f t="shared" si="4"/>
        <v>16423</v>
      </c>
      <c r="I508" s="55"/>
      <c r="J508" s="55"/>
      <c r="L508" s="37"/>
      <c r="M508" s="37"/>
      <c r="N508" s="37"/>
      <c r="O508" s="37"/>
    </row>
    <row r="509" spans="1:15" x14ac:dyDescent="0.25">
      <c r="A509" s="1617">
        <v>41540</v>
      </c>
      <c r="B509" s="1539" t="s">
        <v>1469</v>
      </c>
      <c r="C509" s="1537" t="s">
        <v>2381</v>
      </c>
      <c r="D509" s="586" t="s">
        <v>2276</v>
      </c>
      <c r="E509" s="587">
        <v>1664</v>
      </c>
      <c r="F509" s="305">
        <v>41540</v>
      </c>
      <c r="G509" s="587">
        <v>1664</v>
      </c>
      <c r="H509" s="585">
        <f t="shared" si="4"/>
        <v>0</v>
      </c>
      <c r="I509" s="55"/>
      <c r="J509" s="55"/>
      <c r="L509" s="37"/>
      <c r="M509" s="37"/>
      <c r="N509" s="37"/>
      <c r="O509" s="37"/>
    </row>
    <row r="510" spans="1:15" x14ac:dyDescent="0.25">
      <c r="A510" s="1617"/>
      <c r="B510" s="1539" t="s">
        <v>1470</v>
      </c>
      <c r="C510" s="1537" t="s">
        <v>2381</v>
      </c>
      <c r="D510" s="305" t="s">
        <v>787</v>
      </c>
      <c r="E510" s="262">
        <v>2000</v>
      </c>
      <c r="F510" s="305">
        <v>41540</v>
      </c>
      <c r="G510" s="262">
        <v>2000</v>
      </c>
      <c r="H510" s="585">
        <f t="shared" si="4"/>
        <v>0</v>
      </c>
      <c r="I510" s="55"/>
      <c r="J510" s="55"/>
      <c r="L510" s="37"/>
      <c r="M510" s="37"/>
      <c r="N510" s="37"/>
      <c r="O510" s="37"/>
    </row>
    <row r="511" spans="1:15" x14ac:dyDescent="0.25">
      <c r="A511" s="1617"/>
      <c r="B511" s="1539" t="s">
        <v>1471</v>
      </c>
      <c r="C511" s="1537" t="s">
        <v>2381</v>
      </c>
      <c r="D511" s="305" t="s">
        <v>799</v>
      </c>
      <c r="E511" s="262">
        <v>980</v>
      </c>
      <c r="F511" s="305">
        <v>41540</v>
      </c>
      <c r="G511" s="262">
        <v>980</v>
      </c>
      <c r="H511" s="585">
        <f t="shared" si="4"/>
        <v>0</v>
      </c>
      <c r="I511" s="55"/>
      <c r="J511" s="55"/>
      <c r="L511" s="37"/>
      <c r="M511" s="37"/>
      <c r="N511" s="37"/>
      <c r="O511" s="37"/>
    </row>
    <row r="512" spans="1:15" x14ac:dyDescent="0.25">
      <c r="A512" s="1617"/>
      <c r="B512" s="1539" t="s">
        <v>1472</v>
      </c>
      <c r="C512" s="1537" t="s">
        <v>2381</v>
      </c>
      <c r="D512" s="305" t="s">
        <v>863</v>
      </c>
      <c r="E512" s="262">
        <v>1380</v>
      </c>
      <c r="F512" s="305"/>
      <c r="H512" s="585">
        <f t="shared" si="4"/>
        <v>1380</v>
      </c>
      <c r="I512" s="55"/>
      <c r="J512" s="55"/>
      <c r="L512" s="37"/>
      <c r="M512" s="37"/>
      <c r="N512" s="37"/>
      <c r="O512" s="37"/>
    </row>
    <row r="513" spans="1:15" x14ac:dyDescent="0.25">
      <c r="A513" s="1617"/>
      <c r="B513" s="1539" t="s">
        <v>1473</v>
      </c>
      <c r="C513" s="1537" t="s">
        <v>2381</v>
      </c>
      <c r="D513" s="305" t="s">
        <v>2366</v>
      </c>
      <c r="E513" s="262">
        <v>1000</v>
      </c>
      <c r="F513" s="305">
        <v>41540</v>
      </c>
      <c r="G513" s="262">
        <v>1000</v>
      </c>
      <c r="H513" s="585">
        <f t="shared" si="4"/>
        <v>0</v>
      </c>
      <c r="I513" s="55"/>
      <c r="J513" s="55"/>
      <c r="L513" s="37"/>
      <c r="M513" s="37"/>
      <c r="N513" s="37"/>
      <c r="O513" s="37"/>
    </row>
    <row r="514" spans="1:15" x14ac:dyDescent="0.25">
      <c r="A514" s="1617"/>
      <c r="B514" s="1539" t="s">
        <v>1474</v>
      </c>
      <c r="C514" s="1537" t="s">
        <v>2381</v>
      </c>
      <c r="D514" s="305" t="s">
        <v>726</v>
      </c>
      <c r="E514" s="262">
        <v>388</v>
      </c>
      <c r="F514" s="305">
        <v>41540</v>
      </c>
      <c r="G514" s="262">
        <v>388</v>
      </c>
      <c r="H514" s="585">
        <f t="shared" si="4"/>
        <v>0</v>
      </c>
      <c r="I514" s="55"/>
      <c r="J514" s="55"/>
      <c r="L514" s="37"/>
      <c r="M514" s="37"/>
      <c r="N514" s="37"/>
      <c r="O514" s="37"/>
    </row>
    <row r="515" spans="1:15" x14ac:dyDescent="0.25">
      <c r="A515" s="1617"/>
      <c r="B515" s="1539" t="s">
        <v>1475</v>
      </c>
      <c r="C515" s="1537" t="s">
        <v>2381</v>
      </c>
      <c r="D515" s="586" t="s">
        <v>2155</v>
      </c>
      <c r="E515" s="587">
        <v>1057.5</v>
      </c>
      <c r="F515" s="305">
        <v>41540</v>
      </c>
      <c r="G515" s="587">
        <v>1057.5</v>
      </c>
      <c r="H515" s="585">
        <f t="shared" si="4"/>
        <v>0</v>
      </c>
      <c r="I515" s="55"/>
      <c r="J515" s="55"/>
      <c r="L515" s="37"/>
      <c r="M515" s="37"/>
      <c r="N515" s="37"/>
      <c r="O515" s="37"/>
    </row>
    <row r="516" spans="1:15" x14ac:dyDescent="0.25">
      <c r="A516" s="1617"/>
      <c r="B516" s="1539" t="s">
        <v>1476</v>
      </c>
      <c r="C516" s="1537" t="s">
        <v>2381</v>
      </c>
      <c r="D516" s="1618" t="s">
        <v>2375</v>
      </c>
      <c r="E516" s="1619">
        <v>2351.5</v>
      </c>
      <c r="F516" s="305">
        <v>41541</v>
      </c>
      <c r="G516" s="262">
        <v>2351.5</v>
      </c>
      <c r="H516" s="585">
        <f t="shared" si="4"/>
        <v>0</v>
      </c>
      <c r="I516" s="55"/>
      <c r="J516" s="55"/>
      <c r="L516" s="37"/>
      <c r="M516" s="37"/>
      <c r="N516" s="37"/>
      <c r="O516" s="37"/>
    </row>
    <row r="517" spans="1:15" x14ac:dyDescent="0.25">
      <c r="A517" s="1617"/>
      <c r="B517" s="1539" t="s">
        <v>1477</v>
      </c>
      <c r="C517" s="1537" t="s">
        <v>2381</v>
      </c>
      <c r="D517" s="1620" t="s">
        <v>1454</v>
      </c>
      <c r="E517" s="110">
        <v>0</v>
      </c>
      <c r="F517" s="305"/>
      <c r="H517" s="585">
        <f t="shared" si="4"/>
        <v>0</v>
      </c>
      <c r="I517" s="55"/>
      <c r="J517" s="55"/>
      <c r="L517" s="37"/>
      <c r="M517" s="37"/>
      <c r="N517" s="37"/>
      <c r="O517" s="37"/>
    </row>
    <row r="518" spans="1:15" x14ac:dyDescent="0.25">
      <c r="A518" s="1617"/>
      <c r="B518" s="1539" t="s">
        <v>1478</v>
      </c>
      <c r="C518" s="1537" t="s">
        <v>2381</v>
      </c>
      <c r="D518" s="305" t="s">
        <v>70</v>
      </c>
      <c r="E518" s="262">
        <v>4639</v>
      </c>
      <c r="F518" s="305">
        <v>41540</v>
      </c>
      <c r="G518" s="262">
        <v>4639</v>
      </c>
      <c r="H518" s="585">
        <f t="shared" si="4"/>
        <v>0</v>
      </c>
      <c r="I518" s="55"/>
      <c r="J518" s="55"/>
      <c r="L518" s="37"/>
      <c r="M518" s="37"/>
      <c r="N518" s="37"/>
      <c r="O518" s="37"/>
    </row>
    <row r="519" spans="1:15" x14ac:dyDescent="0.25">
      <c r="A519" s="1617"/>
      <c r="B519" s="1539" t="s">
        <v>1479</v>
      </c>
      <c r="C519" s="1537" t="s">
        <v>2381</v>
      </c>
      <c r="D519" s="1211" t="s">
        <v>1454</v>
      </c>
      <c r="E519" s="592">
        <v>0</v>
      </c>
      <c r="F519" s="305"/>
      <c r="H519" s="585">
        <f t="shared" si="4"/>
        <v>0</v>
      </c>
      <c r="I519" s="55"/>
      <c r="J519" s="55"/>
      <c r="L519" s="37"/>
      <c r="M519" s="37"/>
      <c r="N519" s="37"/>
      <c r="O519" s="37"/>
    </row>
    <row r="520" spans="1:15" x14ac:dyDescent="0.25">
      <c r="A520" s="1617"/>
      <c r="B520" s="1539" t="s">
        <v>1480</v>
      </c>
      <c r="C520" s="1537" t="s">
        <v>2381</v>
      </c>
      <c r="D520" s="305" t="s">
        <v>617</v>
      </c>
      <c r="E520" s="262">
        <v>4129</v>
      </c>
      <c r="F520" s="305">
        <v>41545</v>
      </c>
      <c r="G520" s="262">
        <v>4086.95</v>
      </c>
      <c r="H520" s="585">
        <f t="shared" si="4"/>
        <v>42.050000000000182</v>
      </c>
      <c r="I520" s="55"/>
      <c r="J520" s="55"/>
      <c r="L520" s="37"/>
      <c r="M520" s="37"/>
      <c r="N520" s="37"/>
      <c r="O520" s="37"/>
    </row>
    <row r="521" spans="1:15" x14ac:dyDescent="0.25">
      <c r="A521" s="1617"/>
      <c r="B521" s="1539" t="s">
        <v>1481</v>
      </c>
      <c r="C521" s="1537" t="s">
        <v>2381</v>
      </c>
      <c r="D521" s="305" t="s">
        <v>1949</v>
      </c>
      <c r="E521" s="262">
        <v>1666</v>
      </c>
      <c r="F521" s="305">
        <v>41540</v>
      </c>
      <c r="G521" s="262">
        <v>1666</v>
      </c>
      <c r="H521" s="585">
        <f t="shared" si="4"/>
        <v>0</v>
      </c>
      <c r="I521" s="55"/>
      <c r="J521" s="55"/>
      <c r="L521" s="37"/>
      <c r="M521" s="37"/>
      <c r="N521" s="37"/>
      <c r="O521" s="37"/>
    </row>
    <row r="522" spans="1:15" x14ac:dyDescent="0.25">
      <c r="A522" s="1633"/>
      <c r="B522" s="1539" t="s">
        <v>1482</v>
      </c>
      <c r="C522" s="1537" t="s">
        <v>2381</v>
      </c>
      <c r="D522" s="305" t="s">
        <v>4</v>
      </c>
      <c r="E522" s="262">
        <v>246</v>
      </c>
      <c r="F522" s="305">
        <v>41541</v>
      </c>
      <c r="G522" s="262">
        <v>246</v>
      </c>
      <c r="H522" s="585">
        <f t="shared" si="4"/>
        <v>0</v>
      </c>
      <c r="I522" s="55"/>
      <c r="J522" s="55"/>
      <c r="L522" s="37"/>
      <c r="M522" s="37"/>
      <c r="N522" s="37"/>
      <c r="O522" s="37"/>
    </row>
    <row r="523" spans="1:15" x14ac:dyDescent="0.25">
      <c r="A523" s="1633"/>
      <c r="B523" s="1539" t="s">
        <v>1483</v>
      </c>
      <c r="C523" s="1537" t="s">
        <v>2381</v>
      </c>
      <c r="D523" s="305" t="s">
        <v>434</v>
      </c>
      <c r="E523" s="262">
        <v>1001.5</v>
      </c>
      <c r="F523" s="305"/>
      <c r="H523" s="585">
        <f t="shared" si="4"/>
        <v>1001.5</v>
      </c>
      <c r="I523" s="55"/>
      <c r="J523" s="55"/>
      <c r="L523" s="37"/>
      <c r="M523" s="37"/>
      <c r="N523" s="37"/>
      <c r="O523" s="37"/>
    </row>
    <row r="524" spans="1:15" x14ac:dyDescent="0.25">
      <c r="A524" s="1633"/>
      <c r="B524" s="1539" t="s">
        <v>1484</v>
      </c>
      <c r="C524" s="1537" t="s">
        <v>2381</v>
      </c>
      <c r="D524" s="1620" t="s">
        <v>1454</v>
      </c>
      <c r="E524" s="110">
        <v>0</v>
      </c>
      <c r="F524" s="305"/>
      <c r="H524" s="585">
        <f t="shared" si="4"/>
        <v>0</v>
      </c>
      <c r="I524" s="55"/>
      <c r="J524" s="55"/>
      <c r="L524" s="37"/>
      <c r="M524" s="37"/>
      <c r="N524" s="37"/>
      <c r="O524" s="37"/>
    </row>
    <row r="525" spans="1:15" x14ac:dyDescent="0.25">
      <c r="A525" s="1617"/>
      <c r="B525" s="1539" t="s">
        <v>1485</v>
      </c>
      <c r="C525" s="1537" t="s">
        <v>2381</v>
      </c>
      <c r="D525" s="305" t="s">
        <v>779</v>
      </c>
      <c r="E525" s="262">
        <v>4894</v>
      </c>
      <c r="F525" s="305">
        <v>41540</v>
      </c>
      <c r="G525" s="262">
        <v>4894</v>
      </c>
      <c r="H525" s="585">
        <f t="shared" si="4"/>
        <v>0</v>
      </c>
      <c r="I525" s="55"/>
      <c r="J525" s="55"/>
      <c r="L525" s="37"/>
      <c r="M525" s="37"/>
      <c r="N525" s="37"/>
      <c r="O525" s="37"/>
    </row>
    <row r="526" spans="1:15" x14ac:dyDescent="0.25">
      <c r="A526" s="1617"/>
      <c r="B526" s="1539" t="s">
        <v>1486</v>
      </c>
      <c r="C526" s="1537" t="s">
        <v>2381</v>
      </c>
      <c r="D526" s="305" t="s">
        <v>788</v>
      </c>
      <c r="E526" s="262">
        <v>12450</v>
      </c>
      <c r="F526" s="305"/>
      <c r="H526" s="585">
        <f t="shared" si="4"/>
        <v>12450</v>
      </c>
      <c r="I526" s="55"/>
      <c r="J526" s="55"/>
      <c r="L526" s="37"/>
      <c r="M526" s="37"/>
      <c r="N526" s="37"/>
      <c r="O526" s="37"/>
    </row>
    <row r="527" spans="1:15" x14ac:dyDescent="0.25">
      <c r="A527" s="1617"/>
      <c r="B527" s="1539" t="s">
        <v>1487</v>
      </c>
      <c r="C527" s="1537" t="s">
        <v>2381</v>
      </c>
      <c r="D527" s="586" t="s">
        <v>1916</v>
      </c>
      <c r="E527" s="587">
        <v>742</v>
      </c>
      <c r="F527" s="305">
        <v>41540</v>
      </c>
      <c r="G527" s="262">
        <v>742</v>
      </c>
      <c r="H527" s="585">
        <f t="shared" si="4"/>
        <v>0</v>
      </c>
      <c r="I527" s="55"/>
      <c r="J527" s="55"/>
      <c r="L527" s="37"/>
      <c r="M527" s="37"/>
      <c r="N527" s="37"/>
      <c r="O527" s="37"/>
    </row>
    <row r="528" spans="1:15" x14ac:dyDescent="0.25">
      <c r="A528" s="1617"/>
      <c r="B528" s="1539" t="s">
        <v>1488</v>
      </c>
      <c r="C528" s="1537" t="s">
        <v>2381</v>
      </c>
      <c r="D528" s="305" t="s">
        <v>1864</v>
      </c>
      <c r="E528" s="262">
        <v>795.5</v>
      </c>
      <c r="F528" s="305">
        <v>41543</v>
      </c>
      <c r="G528" s="262">
        <v>795.5</v>
      </c>
      <c r="H528" s="585">
        <f t="shared" si="4"/>
        <v>0</v>
      </c>
      <c r="I528" s="55"/>
      <c r="J528" s="55"/>
      <c r="L528" s="37"/>
      <c r="M528" s="37"/>
      <c r="N528" s="37"/>
      <c r="O528" s="37"/>
    </row>
    <row r="529" spans="1:15" x14ac:dyDescent="0.25">
      <c r="A529" s="1617"/>
      <c r="B529" s="1539" t="s">
        <v>1489</v>
      </c>
      <c r="C529" s="1537" t="s">
        <v>2381</v>
      </c>
      <c r="D529" s="1618" t="s">
        <v>2369</v>
      </c>
      <c r="E529" s="1619">
        <v>517</v>
      </c>
      <c r="F529" s="305">
        <v>41541</v>
      </c>
      <c r="G529" s="262">
        <v>517</v>
      </c>
      <c r="H529" s="585">
        <f t="shared" si="4"/>
        <v>0</v>
      </c>
      <c r="I529" s="55"/>
      <c r="J529" s="55"/>
      <c r="N529" s="37"/>
      <c r="O529" s="37"/>
    </row>
    <row r="530" spans="1:15" x14ac:dyDescent="0.25">
      <c r="A530" s="1617"/>
      <c r="B530" s="1539" t="s">
        <v>1490</v>
      </c>
      <c r="C530" s="1537" t="s">
        <v>2381</v>
      </c>
      <c r="D530" s="305" t="s">
        <v>869</v>
      </c>
      <c r="E530" s="262">
        <v>455.8</v>
      </c>
      <c r="F530" s="305"/>
      <c r="H530" s="585">
        <f t="shared" si="4"/>
        <v>455.8</v>
      </c>
      <c r="I530" s="55"/>
      <c r="J530" s="55"/>
      <c r="N530" s="37"/>
      <c r="O530" s="37"/>
    </row>
    <row r="531" spans="1:15" x14ac:dyDescent="0.25">
      <c r="A531" s="1617"/>
      <c r="B531" s="1539" t="s">
        <v>1491</v>
      </c>
      <c r="C531" s="1537" t="s">
        <v>2381</v>
      </c>
      <c r="D531" s="1618" t="s">
        <v>70</v>
      </c>
      <c r="E531" s="1619">
        <v>2063.6</v>
      </c>
      <c r="F531" s="305">
        <v>41540</v>
      </c>
      <c r="G531" s="262">
        <v>2063.6</v>
      </c>
      <c r="H531" s="585">
        <f t="shared" si="4"/>
        <v>0</v>
      </c>
      <c r="I531" s="55"/>
      <c r="J531" s="55"/>
      <c r="N531" s="37"/>
      <c r="O531" s="37"/>
    </row>
    <row r="532" spans="1:15" x14ac:dyDescent="0.25">
      <c r="A532" s="1617"/>
      <c r="B532" s="1539" t="s">
        <v>1492</v>
      </c>
      <c r="C532" s="1537" t="s">
        <v>2381</v>
      </c>
      <c r="D532" s="305" t="s">
        <v>779</v>
      </c>
      <c r="E532" s="262">
        <v>1359</v>
      </c>
      <c r="F532" s="305">
        <v>41540</v>
      </c>
      <c r="G532" s="262">
        <v>1359</v>
      </c>
      <c r="H532" s="585">
        <f t="shared" si="4"/>
        <v>0</v>
      </c>
      <c r="I532" s="55"/>
      <c r="J532" s="55"/>
      <c r="N532" s="37"/>
      <c r="O532" s="37"/>
    </row>
    <row r="533" spans="1:15" x14ac:dyDescent="0.25">
      <c r="A533" s="1617">
        <v>41541</v>
      </c>
      <c r="B533" s="1539" t="s">
        <v>1493</v>
      </c>
      <c r="C533" s="1537" t="s">
        <v>2381</v>
      </c>
      <c r="D533" s="305" t="s">
        <v>787</v>
      </c>
      <c r="E533" s="262">
        <v>2000</v>
      </c>
      <c r="F533" s="305">
        <v>41542</v>
      </c>
      <c r="G533" s="262">
        <v>2000</v>
      </c>
      <c r="H533" s="585">
        <f t="shared" si="4"/>
        <v>0</v>
      </c>
      <c r="I533" s="55"/>
      <c r="J533" s="55"/>
      <c r="N533" s="37"/>
      <c r="O533" s="37"/>
    </row>
    <row r="534" spans="1:15" x14ac:dyDescent="0.25">
      <c r="A534" s="1617"/>
      <c r="B534" s="1539" t="s">
        <v>1494</v>
      </c>
      <c r="C534" s="1537" t="s">
        <v>2381</v>
      </c>
      <c r="D534" s="305" t="s">
        <v>2276</v>
      </c>
      <c r="E534" s="262">
        <v>1000</v>
      </c>
      <c r="F534" s="305">
        <v>41542</v>
      </c>
      <c r="G534" s="262">
        <v>1000</v>
      </c>
      <c r="H534" s="585">
        <f t="shared" si="4"/>
        <v>0</v>
      </c>
      <c r="I534" s="55"/>
      <c r="J534" s="55"/>
      <c r="N534" s="37"/>
      <c r="O534" s="37"/>
    </row>
    <row r="535" spans="1:15" x14ac:dyDescent="0.25">
      <c r="A535" s="1617"/>
      <c r="B535" s="1539" t="s">
        <v>1495</v>
      </c>
      <c r="C535" s="1537" t="s">
        <v>2381</v>
      </c>
      <c r="D535" s="305" t="s">
        <v>779</v>
      </c>
      <c r="E535" s="262">
        <v>1488</v>
      </c>
      <c r="F535" s="305">
        <v>41541</v>
      </c>
      <c r="G535" s="262">
        <v>1488</v>
      </c>
      <c r="H535" s="585">
        <f t="shared" si="4"/>
        <v>0</v>
      </c>
      <c r="I535" s="55"/>
      <c r="J535" s="55"/>
      <c r="N535" s="37"/>
      <c r="O535" s="37"/>
    </row>
    <row r="536" spans="1:15" x14ac:dyDescent="0.25">
      <c r="A536" s="1617"/>
      <c r="B536" s="1539" t="s">
        <v>1496</v>
      </c>
      <c r="C536" s="1537" t="s">
        <v>2381</v>
      </c>
      <c r="D536" s="305" t="s">
        <v>2366</v>
      </c>
      <c r="E536" s="262">
        <v>820</v>
      </c>
      <c r="F536" s="305">
        <v>41546</v>
      </c>
      <c r="G536" s="262">
        <v>820</v>
      </c>
      <c r="H536" s="585">
        <f t="shared" si="4"/>
        <v>0</v>
      </c>
      <c r="I536" s="55"/>
      <c r="J536" s="55"/>
      <c r="N536" s="37"/>
      <c r="O536" s="37"/>
    </row>
    <row r="537" spans="1:15" x14ac:dyDescent="0.25">
      <c r="A537" s="1617"/>
      <c r="B537" s="1539" t="s">
        <v>1497</v>
      </c>
      <c r="C537" s="1537" t="s">
        <v>2381</v>
      </c>
      <c r="D537" s="305" t="s">
        <v>863</v>
      </c>
      <c r="E537" s="262">
        <v>1380</v>
      </c>
      <c r="F537" s="305"/>
      <c r="H537" s="585">
        <f t="shared" si="4"/>
        <v>1380</v>
      </c>
      <c r="I537" s="55"/>
      <c r="J537" s="55"/>
      <c r="K537" s="245"/>
      <c r="L537" s="391"/>
      <c r="M537" s="391"/>
      <c r="N537" s="37"/>
      <c r="O537" s="37"/>
    </row>
    <row r="538" spans="1:15" x14ac:dyDescent="0.25">
      <c r="A538" s="1617"/>
      <c r="B538" s="1539" t="s">
        <v>1498</v>
      </c>
      <c r="C538" s="1537" t="s">
        <v>2381</v>
      </c>
      <c r="D538" s="305" t="s">
        <v>784</v>
      </c>
      <c r="E538" s="262">
        <v>462</v>
      </c>
      <c r="F538" s="305">
        <v>41542</v>
      </c>
      <c r="G538" s="262">
        <v>462</v>
      </c>
      <c r="H538" s="585">
        <f t="shared" si="4"/>
        <v>0</v>
      </c>
      <c r="I538" s="55"/>
      <c r="J538" s="55"/>
      <c r="N538" s="37"/>
      <c r="O538" s="37"/>
    </row>
    <row r="539" spans="1:15" x14ac:dyDescent="0.25">
      <c r="A539" s="1617"/>
      <c r="B539" s="1539" t="s">
        <v>1499</v>
      </c>
      <c r="C539" s="1537" t="s">
        <v>2381</v>
      </c>
      <c r="D539" s="305" t="s">
        <v>1916</v>
      </c>
      <c r="E539" s="262">
        <v>620</v>
      </c>
      <c r="F539" s="305">
        <v>41541</v>
      </c>
      <c r="G539" s="262">
        <v>620</v>
      </c>
      <c r="H539" s="585">
        <f t="shared" si="4"/>
        <v>0</v>
      </c>
      <c r="I539" s="55"/>
      <c r="J539" s="55"/>
      <c r="N539" s="37"/>
      <c r="O539" s="37"/>
    </row>
    <row r="540" spans="1:15" x14ac:dyDescent="0.25">
      <c r="A540" s="1617"/>
      <c r="B540" s="1539" t="s">
        <v>1500</v>
      </c>
      <c r="C540" s="1537" t="s">
        <v>2381</v>
      </c>
      <c r="D540" s="586" t="s">
        <v>789</v>
      </c>
      <c r="E540" s="587">
        <v>1105</v>
      </c>
      <c r="F540" s="305">
        <v>41541</v>
      </c>
      <c r="G540" s="262">
        <v>1105</v>
      </c>
      <c r="H540" s="585">
        <f t="shared" si="4"/>
        <v>0</v>
      </c>
      <c r="I540" s="55"/>
      <c r="J540" s="55"/>
      <c r="N540" s="37"/>
      <c r="O540" s="37"/>
    </row>
    <row r="541" spans="1:15" x14ac:dyDescent="0.25">
      <c r="A541" s="1617"/>
      <c r="B541" s="1539" t="s">
        <v>1501</v>
      </c>
      <c r="C541" s="1537" t="s">
        <v>2381</v>
      </c>
      <c r="D541" s="586" t="s">
        <v>70</v>
      </c>
      <c r="E541" s="587">
        <v>6555</v>
      </c>
      <c r="F541" s="305">
        <v>41541</v>
      </c>
      <c r="G541" s="262">
        <v>6555</v>
      </c>
      <c r="H541" s="585">
        <f t="shared" si="4"/>
        <v>0</v>
      </c>
      <c r="I541" s="55"/>
      <c r="J541" s="55"/>
      <c r="N541" s="37"/>
      <c r="O541" s="37"/>
    </row>
    <row r="542" spans="1:15" x14ac:dyDescent="0.25">
      <c r="A542" s="1617"/>
      <c r="B542" s="1539" t="s">
        <v>1502</v>
      </c>
      <c r="C542" s="1537" t="s">
        <v>2381</v>
      </c>
      <c r="D542" s="305" t="s">
        <v>2277</v>
      </c>
      <c r="E542" s="262">
        <v>1402</v>
      </c>
      <c r="F542" s="305">
        <v>41541</v>
      </c>
      <c r="G542" s="262">
        <v>1402</v>
      </c>
      <c r="H542" s="585">
        <f t="shared" si="4"/>
        <v>0</v>
      </c>
      <c r="I542" s="55"/>
      <c r="J542" s="55"/>
      <c r="N542" s="37"/>
      <c r="O542" s="37"/>
    </row>
    <row r="543" spans="1:15" x14ac:dyDescent="0.25">
      <c r="A543" s="1617"/>
      <c r="B543" s="1539" t="s">
        <v>1503</v>
      </c>
      <c r="C543" s="1537" t="s">
        <v>2381</v>
      </c>
      <c r="D543" s="305" t="s">
        <v>2368</v>
      </c>
      <c r="E543" s="262">
        <v>1498.5</v>
      </c>
      <c r="F543" s="305">
        <v>41541</v>
      </c>
      <c r="G543" s="262">
        <v>1498.5</v>
      </c>
      <c r="H543" s="585">
        <f t="shared" si="4"/>
        <v>0</v>
      </c>
      <c r="I543" s="55"/>
      <c r="J543" s="55"/>
      <c r="N543" s="37"/>
      <c r="O543" s="37"/>
    </row>
    <row r="544" spans="1:15" x14ac:dyDescent="0.25">
      <c r="A544" s="1617"/>
      <c r="B544" s="1539" t="s">
        <v>1504</v>
      </c>
      <c r="C544" s="1537" t="s">
        <v>2381</v>
      </c>
      <c r="D544" s="305" t="s">
        <v>2274</v>
      </c>
      <c r="E544" s="262">
        <v>5826.5</v>
      </c>
      <c r="F544" s="305">
        <v>41541</v>
      </c>
      <c r="G544" s="262">
        <v>5826.5</v>
      </c>
      <c r="H544" s="585">
        <f t="shared" si="4"/>
        <v>0</v>
      </c>
      <c r="I544" s="55"/>
      <c r="J544" s="55"/>
      <c r="N544" s="37"/>
      <c r="O544" s="37"/>
    </row>
    <row r="545" spans="1:15" x14ac:dyDescent="0.25">
      <c r="A545" s="1617"/>
      <c r="B545" s="1539" t="s">
        <v>1505</v>
      </c>
      <c r="C545" s="1537" t="s">
        <v>2381</v>
      </c>
      <c r="D545" s="305" t="s">
        <v>788</v>
      </c>
      <c r="E545" s="262">
        <v>9181.6</v>
      </c>
      <c r="F545" s="305">
        <v>41545</v>
      </c>
      <c r="G545" s="262">
        <v>9182</v>
      </c>
      <c r="H545" s="585">
        <f t="shared" si="4"/>
        <v>-0.3999999999996362</v>
      </c>
      <c r="I545" s="55"/>
      <c r="J545" s="55"/>
      <c r="L545" s="37"/>
      <c r="M545" s="37"/>
      <c r="N545" s="37"/>
      <c r="O545" s="37"/>
    </row>
    <row r="546" spans="1:15" x14ac:dyDescent="0.25">
      <c r="A546" s="1617"/>
      <c r="B546" s="1539" t="s">
        <v>1506</v>
      </c>
      <c r="C546" s="1537" t="s">
        <v>2381</v>
      </c>
      <c r="D546" s="305" t="s">
        <v>2369</v>
      </c>
      <c r="E546" s="262">
        <v>814</v>
      </c>
      <c r="F546" s="305">
        <v>41542</v>
      </c>
      <c r="G546" s="262">
        <v>814</v>
      </c>
      <c r="H546" s="585">
        <f t="shared" si="4"/>
        <v>0</v>
      </c>
      <c r="I546" s="55"/>
      <c r="J546" s="55"/>
      <c r="L546" s="37"/>
      <c r="M546" s="37"/>
      <c r="N546" s="37"/>
      <c r="O546" s="37"/>
    </row>
    <row r="547" spans="1:15" x14ac:dyDescent="0.25">
      <c r="A547" s="1617"/>
      <c r="B547" s="1539" t="s">
        <v>1507</v>
      </c>
      <c r="C547" s="1537" t="s">
        <v>2381</v>
      </c>
      <c r="D547" s="305" t="s">
        <v>1035</v>
      </c>
      <c r="E547" s="262">
        <v>2792</v>
      </c>
      <c r="F547" s="305">
        <v>41546</v>
      </c>
      <c r="G547" s="262">
        <v>2792</v>
      </c>
      <c r="H547" s="585">
        <f t="shared" si="4"/>
        <v>0</v>
      </c>
      <c r="I547" s="55"/>
      <c r="J547" s="55"/>
      <c r="L547" s="37"/>
      <c r="M547" s="37"/>
      <c r="N547" s="37"/>
      <c r="O547" s="37"/>
    </row>
    <row r="548" spans="1:15" x14ac:dyDescent="0.25">
      <c r="B548" s="1632"/>
      <c r="C548" s="1634"/>
      <c r="D548" s="305" t="s">
        <v>513</v>
      </c>
      <c r="F548" s="305"/>
      <c r="H548" s="585">
        <f t="shared" si="4"/>
        <v>0</v>
      </c>
      <c r="I548" s="55"/>
      <c r="J548" s="55"/>
      <c r="L548" s="37"/>
      <c r="M548" s="37"/>
      <c r="N548" s="37"/>
      <c r="O548" s="37"/>
    </row>
    <row r="549" spans="1:15" x14ac:dyDescent="0.25">
      <c r="B549" s="1632"/>
      <c r="C549" s="1634"/>
      <c r="D549" s="305" t="s">
        <v>506</v>
      </c>
      <c r="F549" s="305"/>
      <c r="H549" s="262"/>
      <c r="I549" s="55"/>
      <c r="J549" s="55"/>
      <c r="L549" s="37"/>
      <c r="M549" s="37"/>
      <c r="N549" s="37"/>
      <c r="O549" s="37"/>
    </row>
    <row r="550" spans="1:15" ht="18.75" x14ac:dyDescent="0.3">
      <c r="A550" s="2066" t="str">
        <f>A489</f>
        <v>REMISIONES DE    SEPTIEMBRE    2 0  1 3</v>
      </c>
      <c r="B550" s="2066"/>
      <c r="C550" s="2066"/>
      <c r="D550" s="2066"/>
      <c r="E550" s="2066"/>
      <c r="F550" s="2066"/>
      <c r="I550" s="55"/>
      <c r="J550" s="55"/>
      <c r="L550" s="37"/>
      <c r="M550" s="37"/>
      <c r="N550" s="37"/>
      <c r="O550" s="37"/>
    </row>
    <row r="551" spans="1:15" ht="35.25" thickBot="1" x14ac:dyDescent="0.35">
      <c r="A551" s="1629" t="s">
        <v>0</v>
      </c>
      <c r="B551" s="1476" t="s">
        <v>1</v>
      </c>
      <c r="C551" s="1476"/>
      <c r="D551" s="54" t="s">
        <v>2267</v>
      </c>
      <c r="E551" s="44" t="s">
        <v>2</v>
      </c>
      <c r="F551" s="6" t="s">
        <v>6</v>
      </c>
      <c r="G551" s="51" t="s">
        <v>7</v>
      </c>
      <c r="H551" s="590" t="s">
        <v>8</v>
      </c>
      <c r="I551" s="55"/>
      <c r="J551" s="55"/>
      <c r="L551" s="37"/>
      <c r="M551" s="37"/>
      <c r="N551" s="37"/>
      <c r="O551" s="37"/>
    </row>
    <row r="552" spans="1:15" ht="16.5" thickTop="1" x14ac:dyDescent="0.25">
      <c r="A552" s="1635">
        <v>41541</v>
      </c>
      <c r="B552" s="1539" t="s">
        <v>1508</v>
      </c>
      <c r="C552" s="1636" t="s">
        <v>2381</v>
      </c>
      <c r="D552" s="586" t="s">
        <v>2376</v>
      </c>
      <c r="E552" s="587">
        <v>378</v>
      </c>
      <c r="F552" s="305">
        <v>41546</v>
      </c>
      <c r="G552" s="262">
        <v>378</v>
      </c>
      <c r="H552" s="262">
        <f t="shared" ref="H552:H608" si="5">E552-G552</f>
        <v>0</v>
      </c>
      <c r="I552" s="55"/>
      <c r="J552" s="55"/>
      <c r="L552" s="37"/>
      <c r="M552" s="37"/>
      <c r="N552" s="37"/>
      <c r="O552" s="37"/>
    </row>
    <row r="553" spans="1:15" x14ac:dyDescent="0.25">
      <c r="A553" s="1635">
        <v>41542</v>
      </c>
      <c r="B553" s="1539" t="s">
        <v>1509</v>
      </c>
      <c r="C553" s="1636" t="s">
        <v>2381</v>
      </c>
      <c r="D553" s="305" t="s">
        <v>2385</v>
      </c>
      <c r="E553" s="262">
        <v>4068.5</v>
      </c>
      <c r="F553" s="305"/>
      <c r="H553" s="262">
        <f t="shared" si="5"/>
        <v>4068.5</v>
      </c>
      <c r="I553" s="55"/>
      <c r="J553" s="55"/>
      <c r="L553" s="37"/>
      <c r="M553" s="37"/>
      <c r="N553" s="37"/>
      <c r="O553" s="37"/>
    </row>
    <row r="554" spans="1:15" x14ac:dyDescent="0.25">
      <c r="A554" s="1635"/>
      <c r="B554" s="1539" t="s">
        <v>1510</v>
      </c>
      <c r="C554" s="1636" t="s">
        <v>2381</v>
      </c>
      <c r="D554" s="1620" t="s">
        <v>1454</v>
      </c>
      <c r="E554" s="110">
        <v>0</v>
      </c>
      <c r="F554" s="305"/>
      <c r="H554" s="262">
        <f t="shared" si="5"/>
        <v>0</v>
      </c>
      <c r="I554" s="55"/>
      <c r="J554" s="55"/>
      <c r="L554" s="37"/>
      <c r="M554" s="37"/>
      <c r="N554" s="37"/>
      <c r="O554" s="37"/>
    </row>
    <row r="555" spans="1:15" x14ac:dyDescent="0.25">
      <c r="A555" s="1637"/>
      <c r="B555" s="1539" t="s">
        <v>1511</v>
      </c>
      <c r="C555" s="1636" t="s">
        <v>2381</v>
      </c>
      <c r="D555" s="305" t="s">
        <v>869</v>
      </c>
      <c r="E555" s="262">
        <v>695</v>
      </c>
      <c r="F555" s="305"/>
      <c r="H555" s="262">
        <f t="shared" si="5"/>
        <v>695</v>
      </c>
      <c r="I555" s="55"/>
      <c r="J555" s="55"/>
      <c r="L555" s="37"/>
      <c r="M555" s="37"/>
      <c r="N555" s="37"/>
      <c r="O555" s="37"/>
    </row>
    <row r="556" spans="1:15" x14ac:dyDescent="0.25">
      <c r="A556" s="1635"/>
      <c r="B556" s="1539" t="s">
        <v>1512</v>
      </c>
      <c r="C556" s="1636" t="s">
        <v>2381</v>
      </c>
      <c r="D556" s="305" t="s">
        <v>787</v>
      </c>
      <c r="E556" s="262">
        <v>2065</v>
      </c>
      <c r="F556" s="305">
        <v>41542</v>
      </c>
      <c r="G556" s="262">
        <v>2065</v>
      </c>
      <c r="H556" s="262">
        <f t="shared" si="5"/>
        <v>0</v>
      </c>
      <c r="I556" s="55"/>
      <c r="J556" s="55"/>
      <c r="L556" s="37"/>
      <c r="M556" s="37"/>
      <c r="N556" s="37"/>
      <c r="O556" s="37"/>
    </row>
    <row r="557" spans="1:15" x14ac:dyDescent="0.25">
      <c r="A557" s="1638"/>
      <c r="B557" s="1539" t="s">
        <v>1513</v>
      </c>
      <c r="C557" s="1636" t="s">
        <v>2381</v>
      </c>
      <c r="D557" s="1618" t="s">
        <v>779</v>
      </c>
      <c r="E557" s="1619">
        <v>3068.5</v>
      </c>
      <c r="F557" s="305">
        <v>41542</v>
      </c>
      <c r="G557" s="262">
        <v>3068.5</v>
      </c>
      <c r="H557" s="262">
        <f t="shared" si="5"/>
        <v>0</v>
      </c>
      <c r="I557" s="55"/>
      <c r="J557" s="55"/>
      <c r="L557" s="37"/>
      <c r="M557" s="37"/>
      <c r="N557" s="37"/>
      <c r="O557" s="37"/>
    </row>
    <row r="558" spans="1:15" x14ac:dyDescent="0.25">
      <c r="A558" s="1637"/>
      <c r="B558" s="1539" t="s">
        <v>1514</v>
      </c>
      <c r="C558" s="1636" t="s">
        <v>2381</v>
      </c>
      <c r="D558" s="586" t="s">
        <v>2384</v>
      </c>
      <c r="E558" s="587">
        <v>2100</v>
      </c>
      <c r="F558" s="305">
        <v>41542</v>
      </c>
      <c r="G558" s="262">
        <v>2100</v>
      </c>
      <c r="H558" s="262">
        <f t="shared" si="5"/>
        <v>0</v>
      </c>
      <c r="I558" s="55"/>
      <c r="J558" s="55"/>
      <c r="L558" s="37"/>
      <c r="M558" s="37"/>
      <c r="N558" s="37"/>
      <c r="O558" s="37"/>
    </row>
    <row r="559" spans="1:15" x14ac:dyDescent="0.25">
      <c r="A559" s="1617"/>
      <c r="B559" s="1539" t="s">
        <v>1515</v>
      </c>
      <c r="C559" s="1636" t="s">
        <v>2381</v>
      </c>
      <c r="D559" s="1639" t="s">
        <v>2366</v>
      </c>
      <c r="E559" s="1640">
        <v>1000</v>
      </c>
      <c r="F559" s="305">
        <v>41543</v>
      </c>
      <c r="G559" s="262">
        <v>1000</v>
      </c>
      <c r="H559" s="262">
        <f t="shared" si="5"/>
        <v>0</v>
      </c>
      <c r="I559" s="55"/>
      <c r="J559" s="55"/>
      <c r="L559" s="37"/>
      <c r="M559" s="37"/>
      <c r="N559" s="37"/>
      <c r="O559" s="37"/>
    </row>
    <row r="560" spans="1:15" x14ac:dyDescent="0.25">
      <c r="A560" s="1635"/>
      <c r="B560" s="1539" t="s">
        <v>1516</v>
      </c>
      <c r="C560" s="1636" t="s">
        <v>2381</v>
      </c>
      <c r="D560" s="305" t="s">
        <v>794</v>
      </c>
      <c r="E560" s="262">
        <v>3844</v>
      </c>
      <c r="F560" s="305">
        <v>41543</v>
      </c>
      <c r="G560" s="262">
        <v>3844</v>
      </c>
      <c r="H560" s="262">
        <f t="shared" si="5"/>
        <v>0</v>
      </c>
      <c r="I560" s="55"/>
      <c r="J560" s="55"/>
      <c r="L560" s="37"/>
      <c r="M560" s="37"/>
      <c r="N560" s="37"/>
      <c r="O560" s="37"/>
    </row>
    <row r="561" spans="1:15" x14ac:dyDescent="0.25">
      <c r="A561" s="1637"/>
      <c r="B561" s="1539" t="s">
        <v>1517</v>
      </c>
      <c r="C561" s="1636" t="s">
        <v>2381</v>
      </c>
      <c r="D561" s="586" t="s">
        <v>789</v>
      </c>
      <c r="E561" s="587">
        <v>327.5</v>
      </c>
      <c r="F561" s="305">
        <v>41542</v>
      </c>
      <c r="G561" s="262">
        <v>327.5</v>
      </c>
      <c r="H561" s="262">
        <f t="shared" si="5"/>
        <v>0</v>
      </c>
      <c r="I561" s="55"/>
      <c r="J561" s="55"/>
      <c r="L561" s="37"/>
      <c r="M561" s="37"/>
      <c r="N561" s="37"/>
      <c r="O561" s="37"/>
    </row>
    <row r="562" spans="1:15" x14ac:dyDescent="0.25">
      <c r="A562" s="1635"/>
      <c r="B562" s="1539" t="s">
        <v>1518</v>
      </c>
      <c r="C562" s="1636" t="s">
        <v>2381</v>
      </c>
      <c r="D562" s="586" t="s">
        <v>434</v>
      </c>
      <c r="E562" s="587">
        <v>3380</v>
      </c>
      <c r="F562" s="305"/>
      <c r="H562" s="262">
        <f t="shared" si="5"/>
        <v>3380</v>
      </c>
      <c r="I562" s="55"/>
      <c r="J562" s="55"/>
      <c r="L562" s="37"/>
      <c r="M562" s="37"/>
      <c r="N562" s="37"/>
      <c r="O562" s="37"/>
    </row>
    <row r="563" spans="1:15" x14ac:dyDescent="0.25">
      <c r="A563" s="1638"/>
      <c r="B563" s="1539" t="s">
        <v>1519</v>
      </c>
      <c r="C563" s="1636" t="s">
        <v>2381</v>
      </c>
      <c r="D563" s="305" t="s">
        <v>779</v>
      </c>
      <c r="E563" s="262">
        <v>1120.5</v>
      </c>
      <c r="F563" s="305">
        <v>41542</v>
      </c>
      <c r="G563" s="262">
        <v>1120.5</v>
      </c>
      <c r="H563" s="262">
        <f t="shared" si="5"/>
        <v>0</v>
      </c>
      <c r="I563" s="55"/>
      <c r="J563" s="55"/>
      <c r="L563" s="37"/>
      <c r="M563" s="37"/>
      <c r="N563" s="37"/>
      <c r="O563" s="37"/>
    </row>
    <row r="564" spans="1:15" x14ac:dyDescent="0.25">
      <c r="A564" s="1637"/>
      <c r="B564" s="1539" t="s">
        <v>1520</v>
      </c>
      <c r="C564" s="1636" t="s">
        <v>2381</v>
      </c>
      <c r="D564" s="1618" t="s">
        <v>863</v>
      </c>
      <c r="E564" s="1619">
        <v>1380</v>
      </c>
      <c r="F564" s="305"/>
      <c r="H564" s="262">
        <f t="shared" si="5"/>
        <v>1380</v>
      </c>
      <c r="I564" s="55"/>
      <c r="J564" s="55"/>
      <c r="L564" s="37"/>
      <c r="M564" s="37"/>
      <c r="N564" s="37"/>
      <c r="O564" s="37"/>
    </row>
    <row r="565" spans="1:15" x14ac:dyDescent="0.25">
      <c r="A565" s="1635"/>
      <c r="B565" s="1539" t="s">
        <v>1521</v>
      </c>
      <c r="C565" s="1636" t="s">
        <v>2381</v>
      </c>
      <c r="D565" s="305" t="s">
        <v>2370</v>
      </c>
      <c r="E565" s="262">
        <v>920</v>
      </c>
      <c r="F565" s="305">
        <v>41542</v>
      </c>
      <c r="G565" s="262">
        <v>920</v>
      </c>
      <c r="H565" s="262">
        <f t="shared" si="5"/>
        <v>0</v>
      </c>
      <c r="I565" s="55"/>
      <c r="J565" s="55"/>
      <c r="L565" s="37"/>
      <c r="M565" s="37"/>
      <c r="N565" s="37"/>
      <c r="O565" s="37"/>
    </row>
    <row r="566" spans="1:15" x14ac:dyDescent="0.25">
      <c r="A566" s="1638"/>
      <c r="B566" s="1539" t="s">
        <v>1522</v>
      </c>
      <c r="C566" s="1636" t="s">
        <v>2381</v>
      </c>
      <c r="D566" s="305" t="s">
        <v>3</v>
      </c>
      <c r="E566" s="262">
        <v>5287</v>
      </c>
      <c r="F566" s="305">
        <v>41544</v>
      </c>
      <c r="G566" s="262">
        <v>5287</v>
      </c>
      <c r="H566" s="262">
        <f t="shared" si="5"/>
        <v>0</v>
      </c>
      <c r="I566" s="55"/>
      <c r="J566" s="55"/>
      <c r="L566" s="37"/>
      <c r="M566" s="37"/>
      <c r="N566" s="37"/>
      <c r="O566" s="37"/>
    </row>
    <row r="567" spans="1:15" x14ac:dyDescent="0.25">
      <c r="A567" s="1637"/>
      <c r="B567" s="1539" t="s">
        <v>1523</v>
      </c>
      <c r="C567" s="1636" t="s">
        <v>2381</v>
      </c>
      <c r="D567" s="305" t="s">
        <v>70</v>
      </c>
      <c r="E567" s="262">
        <v>6156</v>
      </c>
      <c r="F567" s="305">
        <v>41542</v>
      </c>
      <c r="G567" s="262">
        <v>6156</v>
      </c>
      <c r="H567" s="262">
        <f t="shared" si="5"/>
        <v>0</v>
      </c>
      <c r="I567" s="55"/>
      <c r="J567" s="55"/>
      <c r="L567" s="37"/>
      <c r="M567" s="37"/>
      <c r="N567" s="37"/>
      <c r="O567" s="37"/>
    </row>
    <row r="568" spans="1:15" x14ac:dyDescent="0.25">
      <c r="A568" s="1635"/>
      <c r="B568" s="1539" t="s">
        <v>1524</v>
      </c>
      <c r="C568" s="1636" t="s">
        <v>2381</v>
      </c>
      <c r="D568" s="305" t="s">
        <v>2372</v>
      </c>
      <c r="E568" s="262">
        <v>1437</v>
      </c>
      <c r="F568" s="305">
        <v>41542</v>
      </c>
      <c r="G568" s="262">
        <v>1437</v>
      </c>
      <c r="H568" s="262">
        <f t="shared" si="5"/>
        <v>0</v>
      </c>
      <c r="I568" s="55"/>
      <c r="J568" s="55"/>
      <c r="L568" s="37"/>
      <c r="M568" s="37"/>
      <c r="N568" s="37"/>
      <c r="O568" s="37"/>
    </row>
    <row r="569" spans="1:15" x14ac:dyDescent="0.25">
      <c r="A569" s="1638"/>
      <c r="B569" s="1539" t="s">
        <v>1525</v>
      </c>
      <c r="C569" s="1636" t="s">
        <v>2381</v>
      </c>
      <c r="D569" s="305" t="s">
        <v>726</v>
      </c>
      <c r="E569" s="262">
        <v>343</v>
      </c>
      <c r="F569" s="305">
        <v>41542</v>
      </c>
      <c r="G569" s="262">
        <v>343</v>
      </c>
      <c r="H569" s="262">
        <f t="shared" si="5"/>
        <v>0</v>
      </c>
      <c r="I569" s="55"/>
      <c r="J569" s="55"/>
      <c r="L569" s="37"/>
      <c r="M569" s="37"/>
      <c r="N569" s="37"/>
      <c r="O569" s="37"/>
    </row>
    <row r="570" spans="1:15" x14ac:dyDescent="0.25">
      <c r="A570" s="1637"/>
      <c r="B570" s="1539" t="s">
        <v>1526</v>
      </c>
      <c r="C570" s="1636" t="s">
        <v>2381</v>
      </c>
      <c r="D570" s="305" t="s">
        <v>1916</v>
      </c>
      <c r="E570" s="262">
        <v>757</v>
      </c>
      <c r="F570" s="305">
        <v>41542</v>
      </c>
      <c r="G570" s="262">
        <v>757</v>
      </c>
      <c r="H570" s="262">
        <f t="shared" si="5"/>
        <v>0</v>
      </c>
      <c r="I570" s="55"/>
      <c r="J570" s="55"/>
      <c r="L570" s="37"/>
      <c r="M570" s="37"/>
      <c r="N570" s="37"/>
      <c r="O570" s="37"/>
    </row>
    <row r="571" spans="1:15" x14ac:dyDescent="0.25">
      <c r="A571" s="1635"/>
      <c r="B571" s="1539" t="s">
        <v>1527</v>
      </c>
      <c r="C571" s="1636" t="s">
        <v>2381</v>
      </c>
      <c r="D571" s="305" t="s">
        <v>1916</v>
      </c>
      <c r="E571" s="262">
        <v>342</v>
      </c>
      <c r="F571" s="305">
        <v>41542</v>
      </c>
      <c r="G571" s="262">
        <v>342</v>
      </c>
      <c r="H571" s="262">
        <f t="shared" si="5"/>
        <v>0</v>
      </c>
      <c r="I571" s="55"/>
      <c r="J571" s="55"/>
      <c r="L571" s="37"/>
      <c r="M571" s="37"/>
      <c r="N571" s="37"/>
      <c r="O571" s="37"/>
    </row>
    <row r="572" spans="1:15" x14ac:dyDescent="0.25">
      <c r="A572" s="1638"/>
      <c r="B572" s="1539" t="s">
        <v>1528</v>
      </c>
      <c r="C572" s="1636" t="s">
        <v>2381</v>
      </c>
      <c r="D572" s="305" t="s">
        <v>2076</v>
      </c>
      <c r="E572" s="262">
        <v>3992</v>
      </c>
      <c r="F572" s="305">
        <v>41543</v>
      </c>
      <c r="G572" s="262">
        <v>3992</v>
      </c>
      <c r="H572" s="262">
        <f t="shared" si="5"/>
        <v>0</v>
      </c>
      <c r="I572" s="55"/>
      <c r="J572" s="55"/>
      <c r="L572" s="37"/>
      <c r="M572" s="37"/>
      <c r="N572" s="37"/>
      <c r="O572" s="37"/>
    </row>
    <row r="573" spans="1:15" x14ac:dyDescent="0.25">
      <c r="A573" s="1637"/>
      <c r="B573" s="1539" t="s">
        <v>1529</v>
      </c>
      <c r="C573" s="1636" t="s">
        <v>2381</v>
      </c>
      <c r="D573" s="305" t="s">
        <v>2274</v>
      </c>
      <c r="E573" s="262">
        <v>2476.8000000000002</v>
      </c>
      <c r="F573" s="305">
        <v>41542</v>
      </c>
      <c r="G573" s="262">
        <v>2476.8000000000002</v>
      </c>
      <c r="H573" s="262">
        <f t="shared" si="5"/>
        <v>0</v>
      </c>
      <c r="I573" s="55"/>
      <c r="J573" s="55"/>
      <c r="L573" s="37"/>
      <c r="M573" s="37"/>
      <c r="N573" s="37"/>
      <c r="O573" s="37"/>
    </row>
    <row r="574" spans="1:15" x14ac:dyDescent="0.25">
      <c r="A574" s="1635"/>
      <c r="B574" s="1539" t="s">
        <v>1530</v>
      </c>
      <c r="C574" s="1636" t="s">
        <v>2381</v>
      </c>
      <c r="D574" s="305" t="s">
        <v>799</v>
      </c>
      <c r="E574" s="262">
        <v>1470</v>
      </c>
      <c r="F574" s="305">
        <v>41542</v>
      </c>
      <c r="G574" s="262">
        <v>1470</v>
      </c>
      <c r="H574" s="262">
        <f t="shared" si="5"/>
        <v>0</v>
      </c>
      <c r="I574" s="55"/>
      <c r="J574" s="55"/>
      <c r="L574" s="37"/>
      <c r="M574" s="37"/>
      <c r="N574" s="37"/>
      <c r="O574" s="37"/>
    </row>
    <row r="575" spans="1:15" x14ac:dyDescent="0.25">
      <c r="A575" s="1638"/>
      <c r="B575" s="1539" t="s">
        <v>899</v>
      </c>
      <c r="C575" s="1636" t="s">
        <v>2381</v>
      </c>
      <c r="D575" s="305" t="s">
        <v>2386</v>
      </c>
      <c r="E575" s="262">
        <v>664.5</v>
      </c>
      <c r="F575" s="305">
        <v>41543</v>
      </c>
      <c r="G575" s="262">
        <v>664.5</v>
      </c>
      <c r="H575" s="262">
        <f t="shared" si="5"/>
        <v>0</v>
      </c>
      <c r="I575" s="55"/>
      <c r="J575" s="55"/>
      <c r="L575" s="37"/>
      <c r="M575" s="37"/>
      <c r="N575" s="37"/>
      <c r="O575" s="37"/>
    </row>
    <row r="576" spans="1:15" x14ac:dyDescent="0.25">
      <c r="A576" s="1637"/>
      <c r="B576" s="1539" t="s">
        <v>904</v>
      </c>
      <c r="C576" s="1636" t="s">
        <v>2381</v>
      </c>
      <c r="D576" s="305" t="s">
        <v>1035</v>
      </c>
      <c r="E576" s="262">
        <v>3158.5</v>
      </c>
      <c r="F576" s="305">
        <v>41543</v>
      </c>
      <c r="G576" s="262">
        <v>3158.5</v>
      </c>
      <c r="H576" s="262">
        <f t="shared" si="5"/>
        <v>0</v>
      </c>
      <c r="I576" s="55"/>
      <c r="J576" s="55"/>
      <c r="L576" s="37"/>
      <c r="M576" s="37"/>
      <c r="N576" s="37"/>
      <c r="O576" s="37"/>
    </row>
    <row r="577" spans="1:15" x14ac:dyDescent="0.25">
      <c r="A577" s="1635">
        <v>41543</v>
      </c>
      <c r="B577" s="1539" t="s">
        <v>1531</v>
      </c>
      <c r="C577" s="1636" t="s">
        <v>2381</v>
      </c>
      <c r="D577" s="305" t="s">
        <v>11</v>
      </c>
      <c r="E577" s="262">
        <v>20161</v>
      </c>
      <c r="F577" s="305"/>
      <c r="H577" s="262">
        <f t="shared" si="5"/>
        <v>20161</v>
      </c>
      <c r="I577" s="55"/>
      <c r="J577" s="55"/>
      <c r="O577" s="37"/>
    </row>
    <row r="578" spans="1:15" x14ac:dyDescent="0.25">
      <c r="A578" s="1638"/>
      <c r="B578" s="1539" t="s">
        <v>1532</v>
      </c>
      <c r="C578" s="1636" t="s">
        <v>2381</v>
      </c>
      <c r="D578" s="305" t="s">
        <v>2076</v>
      </c>
      <c r="E578" s="262">
        <v>391</v>
      </c>
      <c r="F578" s="305">
        <v>41543</v>
      </c>
      <c r="G578" s="262">
        <v>391</v>
      </c>
      <c r="H578" s="262">
        <f t="shared" si="5"/>
        <v>0</v>
      </c>
      <c r="I578" s="55"/>
      <c r="J578" s="55"/>
      <c r="O578" s="37"/>
    </row>
    <row r="579" spans="1:15" x14ac:dyDescent="0.25">
      <c r="A579" s="1637"/>
      <c r="B579" s="1539" t="s">
        <v>1533</v>
      </c>
      <c r="C579" s="1636" t="s">
        <v>2381</v>
      </c>
      <c r="D579" s="305" t="s">
        <v>2206</v>
      </c>
      <c r="E579" s="262">
        <v>3017.5</v>
      </c>
      <c r="F579" s="305">
        <v>41543</v>
      </c>
      <c r="G579" s="262">
        <v>3017.5</v>
      </c>
      <c r="H579" s="262">
        <f t="shared" si="5"/>
        <v>0</v>
      </c>
      <c r="I579" s="55"/>
      <c r="J579" s="55"/>
      <c r="O579" s="37"/>
    </row>
    <row r="580" spans="1:15" x14ac:dyDescent="0.25">
      <c r="A580" s="1635"/>
      <c r="B580" s="1539" t="s">
        <v>1534</v>
      </c>
      <c r="C580" s="1636" t="s">
        <v>2381</v>
      </c>
      <c r="D580" s="305" t="s">
        <v>2384</v>
      </c>
      <c r="E580" s="262">
        <v>1842</v>
      </c>
      <c r="F580" s="305">
        <v>41543</v>
      </c>
      <c r="G580" s="262">
        <v>1842</v>
      </c>
      <c r="H580" s="262">
        <f t="shared" si="5"/>
        <v>0</v>
      </c>
      <c r="I580" s="55"/>
      <c r="J580" s="55"/>
      <c r="O580" s="37"/>
    </row>
    <row r="581" spans="1:15" x14ac:dyDescent="0.25">
      <c r="A581" s="1638"/>
      <c r="B581" s="1539" t="s">
        <v>1535</v>
      </c>
      <c r="C581" s="1636" t="s">
        <v>2381</v>
      </c>
      <c r="D581" s="305" t="s">
        <v>787</v>
      </c>
      <c r="E581" s="262">
        <v>1200</v>
      </c>
      <c r="F581" s="305">
        <v>41543</v>
      </c>
      <c r="G581" s="262">
        <v>1200</v>
      </c>
      <c r="H581" s="262">
        <f t="shared" si="5"/>
        <v>0</v>
      </c>
      <c r="I581" s="55"/>
      <c r="J581" s="55"/>
      <c r="O581" s="37"/>
    </row>
    <row r="582" spans="1:15" x14ac:dyDescent="0.25">
      <c r="A582" s="1637"/>
      <c r="B582" s="1539" t="s">
        <v>1536</v>
      </c>
      <c r="C582" s="1636" t="s">
        <v>2381</v>
      </c>
      <c r="D582" s="305" t="s">
        <v>2276</v>
      </c>
      <c r="E582" s="262">
        <v>1435</v>
      </c>
      <c r="F582" s="305">
        <v>41543</v>
      </c>
      <c r="G582" s="262">
        <v>1435</v>
      </c>
      <c r="H582" s="262">
        <f t="shared" si="5"/>
        <v>0</v>
      </c>
      <c r="I582" s="55"/>
      <c r="J582" s="55"/>
      <c r="O582" s="37"/>
    </row>
    <row r="583" spans="1:15" x14ac:dyDescent="0.25">
      <c r="A583" s="1635"/>
      <c r="B583" s="1539" t="s">
        <v>1537</v>
      </c>
      <c r="C583" s="1636" t="s">
        <v>2381</v>
      </c>
      <c r="D583" s="305" t="s">
        <v>2373</v>
      </c>
      <c r="E583" s="262">
        <v>410</v>
      </c>
      <c r="F583" s="305"/>
      <c r="H583" s="262">
        <f t="shared" si="5"/>
        <v>410</v>
      </c>
      <c r="I583" s="55"/>
      <c r="J583" s="55"/>
      <c r="O583" s="37"/>
    </row>
    <row r="584" spans="1:15" x14ac:dyDescent="0.25">
      <c r="A584" s="1638"/>
      <c r="B584" s="1539" t="s">
        <v>1538</v>
      </c>
      <c r="C584" s="1636" t="s">
        <v>2381</v>
      </c>
      <c r="D584" s="305" t="s">
        <v>1935</v>
      </c>
      <c r="E584" s="262">
        <v>951</v>
      </c>
      <c r="F584" s="305">
        <v>41543</v>
      </c>
      <c r="G584" s="262">
        <v>951</v>
      </c>
      <c r="H584" s="262">
        <f t="shared" si="5"/>
        <v>0</v>
      </c>
      <c r="I584" s="55"/>
      <c r="J584" s="55"/>
      <c r="K584" s="245"/>
      <c r="L584" s="391"/>
      <c r="M584" s="391"/>
      <c r="N584" s="391"/>
      <c r="O584" s="37"/>
    </row>
    <row r="585" spans="1:15" x14ac:dyDescent="0.25">
      <c r="A585" s="1637"/>
      <c r="B585" s="1539" t="s">
        <v>1539</v>
      </c>
      <c r="C585" s="1636" t="s">
        <v>2381</v>
      </c>
      <c r="D585" s="305" t="s">
        <v>2369</v>
      </c>
      <c r="E585" s="262">
        <v>851</v>
      </c>
      <c r="F585" s="305">
        <v>41543</v>
      </c>
      <c r="G585" s="262">
        <v>851</v>
      </c>
      <c r="H585" s="262">
        <f t="shared" si="5"/>
        <v>0</v>
      </c>
      <c r="I585" s="55"/>
      <c r="J585" s="55"/>
      <c r="K585" s="245"/>
      <c r="L585" s="391"/>
      <c r="M585" s="391"/>
      <c r="N585" s="391"/>
      <c r="O585" s="37"/>
    </row>
    <row r="586" spans="1:15" x14ac:dyDescent="0.25">
      <c r="A586" s="1635"/>
      <c r="B586" s="1539" t="s">
        <v>1540</v>
      </c>
      <c r="C586" s="1636" t="s">
        <v>2381</v>
      </c>
      <c r="D586" s="305" t="s">
        <v>1935</v>
      </c>
      <c r="E586" s="262">
        <v>225</v>
      </c>
      <c r="F586" s="305">
        <v>41543</v>
      </c>
      <c r="G586" s="262">
        <v>225</v>
      </c>
      <c r="H586" s="262">
        <f t="shared" si="5"/>
        <v>0</v>
      </c>
      <c r="I586" s="55"/>
      <c r="J586" s="55"/>
      <c r="O586" s="37"/>
    </row>
    <row r="587" spans="1:15" x14ac:dyDescent="0.25">
      <c r="A587" s="1638"/>
      <c r="B587" s="1539" t="s">
        <v>1541</v>
      </c>
      <c r="C587" s="1636" t="s">
        <v>2381</v>
      </c>
      <c r="D587" s="305"/>
      <c r="E587" s="262">
        <v>2543</v>
      </c>
      <c r="F587" s="305"/>
      <c r="H587" s="262">
        <f t="shared" si="5"/>
        <v>2543</v>
      </c>
      <c r="I587" s="55"/>
      <c r="J587" s="55"/>
      <c r="O587" s="37"/>
    </row>
    <row r="588" spans="1:15" x14ac:dyDescent="0.25">
      <c r="A588" s="1637"/>
      <c r="B588" s="1539" t="s">
        <v>1542</v>
      </c>
      <c r="C588" s="1636" t="s">
        <v>2381</v>
      </c>
      <c r="D588" s="1618" t="s">
        <v>779</v>
      </c>
      <c r="E588" s="1619">
        <v>3515</v>
      </c>
      <c r="F588" s="305">
        <v>41543</v>
      </c>
      <c r="G588" s="262">
        <v>3515</v>
      </c>
      <c r="H588" s="262">
        <f t="shared" si="5"/>
        <v>0</v>
      </c>
      <c r="I588" s="55"/>
      <c r="J588" s="55"/>
      <c r="O588" s="37"/>
    </row>
    <row r="589" spans="1:15" x14ac:dyDescent="0.25">
      <c r="A589" s="1635"/>
      <c r="B589" s="1539" t="s">
        <v>895</v>
      </c>
      <c r="C589" s="1636" t="s">
        <v>2381</v>
      </c>
      <c r="D589" s="305" t="s">
        <v>2366</v>
      </c>
      <c r="E589" s="262">
        <v>606</v>
      </c>
      <c r="F589" s="305">
        <v>41546</v>
      </c>
      <c r="G589" s="262">
        <v>606</v>
      </c>
      <c r="H589" s="262">
        <f t="shared" si="5"/>
        <v>0</v>
      </c>
      <c r="I589" s="55"/>
      <c r="J589" s="55"/>
      <c r="O589" s="37"/>
    </row>
    <row r="590" spans="1:15" x14ac:dyDescent="0.25">
      <c r="A590" s="1638"/>
      <c r="B590" s="1539" t="s">
        <v>1543</v>
      </c>
      <c r="C590" s="1636" t="s">
        <v>2381</v>
      </c>
      <c r="D590" s="305" t="s">
        <v>512</v>
      </c>
      <c r="E590" s="262">
        <v>752.5</v>
      </c>
      <c r="F590" s="305"/>
      <c r="H590" s="262">
        <f t="shared" si="5"/>
        <v>752.5</v>
      </c>
      <c r="I590" s="55"/>
      <c r="J590" s="55"/>
      <c r="O590" s="37"/>
    </row>
    <row r="591" spans="1:15" x14ac:dyDescent="0.25">
      <c r="A591" s="1637"/>
      <c r="B591" s="1539" t="s">
        <v>1544</v>
      </c>
      <c r="C591" s="1636" t="s">
        <v>2381</v>
      </c>
      <c r="D591" s="305" t="s">
        <v>1864</v>
      </c>
      <c r="E591" s="262">
        <v>1237.5999999999999</v>
      </c>
      <c r="F591" s="305">
        <v>41546</v>
      </c>
      <c r="G591" s="262">
        <v>1237.5999999999999</v>
      </c>
      <c r="H591" s="262">
        <f t="shared" si="5"/>
        <v>0</v>
      </c>
      <c r="I591" s="55"/>
      <c r="J591" s="55"/>
      <c r="O591" s="37"/>
    </row>
    <row r="592" spans="1:15" x14ac:dyDescent="0.25">
      <c r="A592" s="1635"/>
      <c r="B592" s="1539" t="s">
        <v>1545</v>
      </c>
      <c r="C592" s="1636" t="s">
        <v>2381</v>
      </c>
      <c r="D592" s="305" t="s">
        <v>3</v>
      </c>
      <c r="E592" s="262">
        <v>828.6</v>
      </c>
      <c r="F592" s="305">
        <v>41546</v>
      </c>
      <c r="G592" s="262">
        <v>828.6</v>
      </c>
      <c r="H592" s="262">
        <f t="shared" si="5"/>
        <v>0</v>
      </c>
      <c r="I592" s="55"/>
      <c r="J592" s="55"/>
      <c r="O592" s="37"/>
    </row>
    <row r="593" spans="1:15" x14ac:dyDescent="0.25">
      <c r="A593" s="1638"/>
      <c r="B593" s="1539" t="s">
        <v>1546</v>
      </c>
      <c r="C593" s="1636" t="s">
        <v>2381</v>
      </c>
      <c r="D593" s="305" t="s">
        <v>2155</v>
      </c>
      <c r="E593" s="262">
        <v>1698.5</v>
      </c>
      <c r="F593" s="305">
        <v>41543</v>
      </c>
      <c r="G593" s="262">
        <v>1698.5</v>
      </c>
      <c r="H593" s="262">
        <f t="shared" si="5"/>
        <v>0</v>
      </c>
      <c r="I593" s="55"/>
      <c r="J593" s="55"/>
      <c r="L593" s="37"/>
      <c r="M593" s="37"/>
      <c r="N593" s="37"/>
      <c r="O593" s="37"/>
    </row>
    <row r="594" spans="1:15" x14ac:dyDescent="0.25">
      <c r="A594" s="1637"/>
      <c r="B594" s="1539" t="s">
        <v>1547</v>
      </c>
      <c r="C594" s="1636" t="s">
        <v>2381</v>
      </c>
      <c r="D594" s="586" t="s">
        <v>70</v>
      </c>
      <c r="E594" s="587">
        <v>5054</v>
      </c>
      <c r="F594" s="305">
        <v>41543</v>
      </c>
      <c r="G594" s="262">
        <v>5054</v>
      </c>
      <c r="H594" s="262">
        <f t="shared" si="5"/>
        <v>0</v>
      </c>
      <c r="I594" s="55"/>
      <c r="J594" s="55"/>
      <c r="L594" s="37"/>
      <c r="M594" s="37"/>
      <c r="N594" s="37"/>
      <c r="O594" s="37"/>
    </row>
    <row r="595" spans="1:15" x14ac:dyDescent="0.25">
      <c r="A595" s="1635"/>
      <c r="B595" s="1539" t="s">
        <v>1548</v>
      </c>
      <c r="C595" s="1636" t="s">
        <v>2381</v>
      </c>
      <c r="D595" s="305" t="s">
        <v>1916</v>
      </c>
      <c r="E595" s="262">
        <v>721</v>
      </c>
      <c r="F595" s="305">
        <v>41543</v>
      </c>
      <c r="G595" s="262">
        <v>721</v>
      </c>
      <c r="H595" s="262">
        <f t="shared" si="5"/>
        <v>0</v>
      </c>
      <c r="I595" s="55"/>
      <c r="J595" s="55"/>
      <c r="L595" s="37"/>
      <c r="M595" s="37"/>
      <c r="N595" s="37"/>
      <c r="O595" s="37"/>
    </row>
    <row r="596" spans="1:15" x14ac:dyDescent="0.25">
      <c r="A596" s="1638"/>
      <c r="B596" s="1539" t="s">
        <v>1549</v>
      </c>
      <c r="C596" s="1636" t="s">
        <v>2381</v>
      </c>
      <c r="D596" s="586" t="s">
        <v>784</v>
      </c>
      <c r="E596" s="587">
        <v>333</v>
      </c>
      <c r="F596" s="305">
        <v>41543</v>
      </c>
      <c r="G596" s="262">
        <v>333</v>
      </c>
      <c r="H596" s="262">
        <f t="shared" si="5"/>
        <v>0</v>
      </c>
      <c r="I596" s="55"/>
      <c r="J596" s="55"/>
      <c r="L596" s="37"/>
      <c r="M596" s="37"/>
      <c r="N596" s="37"/>
      <c r="O596" s="37"/>
    </row>
    <row r="597" spans="1:15" x14ac:dyDescent="0.25">
      <c r="A597" s="1637"/>
      <c r="B597" s="1539" t="s">
        <v>1550</v>
      </c>
      <c r="C597" s="1636" t="s">
        <v>2381</v>
      </c>
      <c r="D597" s="305" t="s">
        <v>2374</v>
      </c>
      <c r="E597" s="262">
        <v>1020</v>
      </c>
      <c r="F597" s="305">
        <v>41543</v>
      </c>
      <c r="G597" s="262">
        <v>1020</v>
      </c>
      <c r="H597" s="262">
        <f t="shared" si="5"/>
        <v>0</v>
      </c>
      <c r="I597" s="55"/>
      <c r="J597" s="55"/>
      <c r="L597" s="37"/>
      <c r="M597" s="37"/>
      <c r="N597" s="37"/>
      <c r="O597" s="37"/>
    </row>
    <row r="598" spans="1:15" x14ac:dyDescent="0.25">
      <c r="A598" s="1635"/>
      <c r="B598" s="1539" t="s">
        <v>1972</v>
      </c>
      <c r="C598" s="1636" t="s">
        <v>2381</v>
      </c>
      <c r="D598" s="305" t="s">
        <v>863</v>
      </c>
      <c r="E598" s="262">
        <v>1380</v>
      </c>
      <c r="F598" s="305"/>
      <c r="H598" s="262">
        <f t="shared" si="5"/>
        <v>1380</v>
      </c>
      <c r="I598" s="55"/>
      <c r="J598" s="55"/>
      <c r="L598" s="37"/>
      <c r="M598" s="37"/>
      <c r="N598" s="37"/>
      <c r="O598" s="37"/>
    </row>
    <row r="599" spans="1:15" x14ac:dyDescent="0.25">
      <c r="A599" s="1638"/>
      <c r="B599" s="1539" t="s">
        <v>1973</v>
      </c>
      <c r="C599" s="1636" t="s">
        <v>2381</v>
      </c>
      <c r="D599" s="586" t="s">
        <v>2274</v>
      </c>
      <c r="E599" s="587">
        <v>672</v>
      </c>
      <c r="F599" s="305">
        <v>41543</v>
      </c>
      <c r="G599" s="262">
        <v>672</v>
      </c>
      <c r="H599" s="262">
        <f t="shared" si="5"/>
        <v>0</v>
      </c>
      <c r="I599" s="55"/>
      <c r="J599" s="55"/>
      <c r="L599" s="37"/>
      <c r="M599" s="37"/>
      <c r="N599" s="37"/>
      <c r="O599" s="37"/>
    </row>
    <row r="600" spans="1:15" x14ac:dyDescent="0.25">
      <c r="A600" s="1637"/>
      <c r="B600" s="1539" t="s">
        <v>1974</v>
      </c>
      <c r="C600" s="1636" t="s">
        <v>2381</v>
      </c>
      <c r="D600" s="1641" t="s">
        <v>2368</v>
      </c>
      <c r="E600" s="587">
        <v>1427.5</v>
      </c>
      <c r="F600" s="305">
        <v>41543</v>
      </c>
      <c r="G600" s="262">
        <v>1427</v>
      </c>
      <c r="H600" s="262">
        <f t="shared" si="5"/>
        <v>0.5</v>
      </c>
      <c r="I600" s="55"/>
      <c r="J600" s="55"/>
      <c r="L600" s="37"/>
      <c r="M600" s="37"/>
      <c r="N600" s="37"/>
      <c r="O600" s="37"/>
    </row>
    <row r="601" spans="1:15" x14ac:dyDescent="0.25">
      <c r="A601" s="1635">
        <v>41544</v>
      </c>
      <c r="B601" s="1539" t="s">
        <v>1975</v>
      </c>
      <c r="C601" s="1636" t="s">
        <v>2381</v>
      </c>
      <c r="D601" s="1641" t="s">
        <v>434</v>
      </c>
      <c r="E601" s="587">
        <v>14523</v>
      </c>
      <c r="F601" s="305"/>
      <c r="H601" s="262">
        <f t="shared" si="5"/>
        <v>14523</v>
      </c>
      <c r="I601" s="55"/>
      <c r="J601" s="55"/>
      <c r="L601" s="37"/>
      <c r="M601" s="37"/>
      <c r="N601" s="37"/>
      <c r="O601" s="37"/>
    </row>
    <row r="602" spans="1:15" x14ac:dyDescent="0.25">
      <c r="A602" s="1638"/>
      <c r="B602" s="1539" t="s">
        <v>1976</v>
      </c>
      <c r="C602" s="1636" t="s">
        <v>2381</v>
      </c>
      <c r="D602" s="245" t="s">
        <v>869</v>
      </c>
      <c r="E602" s="262">
        <v>1280</v>
      </c>
      <c r="F602" s="305"/>
      <c r="H602" s="262">
        <f t="shared" si="5"/>
        <v>1280</v>
      </c>
      <c r="I602" s="55"/>
      <c r="J602" s="55"/>
      <c r="L602" s="37"/>
      <c r="M602" s="37"/>
      <c r="N602" s="37"/>
      <c r="O602" s="37"/>
    </row>
    <row r="603" spans="1:15" x14ac:dyDescent="0.25">
      <c r="A603" s="1637"/>
      <c r="B603" s="1539" t="s">
        <v>1977</v>
      </c>
      <c r="C603" s="1636" t="s">
        <v>2381</v>
      </c>
      <c r="D603" s="245" t="s">
        <v>2276</v>
      </c>
      <c r="E603" s="262">
        <v>1640</v>
      </c>
      <c r="F603" s="305">
        <v>41544</v>
      </c>
      <c r="G603" s="262">
        <v>1640</v>
      </c>
      <c r="H603" s="262">
        <f t="shared" si="5"/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5"/>
      <c r="B604" s="1539" t="s">
        <v>1978</v>
      </c>
      <c r="C604" s="1636" t="s">
        <v>2381</v>
      </c>
      <c r="D604" s="245" t="s">
        <v>787</v>
      </c>
      <c r="E604" s="262">
        <v>2400</v>
      </c>
      <c r="F604" s="305">
        <v>41544</v>
      </c>
      <c r="G604" s="262">
        <v>2400</v>
      </c>
      <c r="H604" s="262">
        <f t="shared" si="5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8"/>
      <c r="B605" s="1539" t="s">
        <v>1979</v>
      </c>
      <c r="C605" s="1636" t="s">
        <v>2381</v>
      </c>
      <c r="D605" s="245" t="s">
        <v>779</v>
      </c>
      <c r="E605" s="262">
        <v>8616</v>
      </c>
      <c r="F605" s="305">
        <v>41544</v>
      </c>
      <c r="G605" s="262">
        <v>8616</v>
      </c>
      <c r="H605" s="262">
        <f t="shared" si="5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7"/>
      <c r="B606" s="1539" t="s">
        <v>1980</v>
      </c>
      <c r="C606" s="1636" t="s">
        <v>2381</v>
      </c>
      <c r="D606" s="245" t="s">
        <v>2366</v>
      </c>
      <c r="E606" s="262">
        <v>1000</v>
      </c>
      <c r="F606" s="305">
        <v>41546</v>
      </c>
      <c r="G606" s="262">
        <v>1000</v>
      </c>
      <c r="H606" s="262">
        <f t="shared" si="5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5"/>
      <c r="B607" s="1539" t="s">
        <v>1981</v>
      </c>
      <c r="C607" s="1636" t="s">
        <v>2381</v>
      </c>
      <c r="D607" s="1642" t="s">
        <v>2374</v>
      </c>
      <c r="E607" s="1619">
        <v>1235</v>
      </c>
      <c r="F607" s="305">
        <v>41544</v>
      </c>
      <c r="G607" s="262">
        <v>1235</v>
      </c>
      <c r="H607" s="262">
        <f t="shared" si="5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43"/>
      <c r="B608" s="1644"/>
      <c r="C608" s="1645"/>
      <c r="D608" s="245" t="s">
        <v>506</v>
      </c>
      <c r="F608" s="305"/>
      <c r="H608" s="262">
        <f t="shared" si="5"/>
        <v>0</v>
      </c>
      <c r="I608" s="55"/>
      <c r="J608" s="55"/>
      <c r="L608" s="37"/>
      <c r="M608" s="37"/>
      <c r="N608" s="37"/>
      <c r="O608" s="37"/>
    </row>
    <row r="609" spans="1:15" x14ac:dyDescent="0.25">
      <c r="A609" s="1643"/>
      <c r="B609" s="1644"/>
      <c r="C609" s="1645"/>
      <c r="D609" s="245" t="s">
        <v>513</v>
      </c>
      <c r="F609" s="305"/>
      <c r="H609" s="262"/>
      <c r="I609" s="55"/>
      <c r="J609" s="55"/>
      <c r="N609" s="37"/>
      <c r="O609" s="37"/>
    </row>
    <row r="610" spans="1:15" x14ac:dyDescent="0.25">
      <c r="A610" s="1638"/>
      <c r="B610" s="1267"/>
      <c r="C610" s="1646"/>
      <c r="D610" s="245" t="s">
        <v>506</v>
      </c>
      <c r="F610" s="305"/>
      <c r="H610" s="262"/>
      <c r="I610" s="55"/>
      <c r="J610" s="55"/>
      <c r="N610" s="37"/>
      <c r="O610" s="37"/>
    </row>
    <row r="611" spans="1:15" ht="18.75" x14ac:dyDescent="0.3">
      <c r="A611" s="2066" t="str">
        <f>A550</f>
        <v>REMISIONES DE    SEPTIEMBRE    2 0  1 3</v>
      </c>
      <c r="B611" s="2066"/>
      <c r="C611" s="2066"/>
      <c r="D611" s="2066"/>
      <c r="E611" s="2066"/>
      <c r="F611" s="2066"/>
      <c r="I611" s="55"/>
      <c r="J611" s="55"/>
      <c r="N611" s="37"/>
      <c r="O611" s="37"/>
    </row>
    <row r="612" spans="1:15" ht="35.25" thickBot="1" x14ac:dyDescent="0.35">
      <c r="A612" s="589" t="s">
        <v>0</v>
      </c>
      <c r="B612" s="43" t="s">
        <v>1</v>
      </c>
      <c r="C612" s="43"/>
      <c r="D612" s="54" t="s">
        <v>2283</v>
      </c>
      <c r="E612" s="44" t="s">
        <v>2</v>
      </c>
      <c r="F612" s="6" t="s">
        <v>6</v>
      </c>
      <c r="G612" s="51" t="s">
        <v>7</v>
      </c>
      <c r="H612" s="590" t="s">
        <v>8</v>
      </c>
      <c r="I612" s="55"/>
      <c r="J612" s="55"/>
      <c r="N612" s="37"/>
      <c r="O612" s="37"/>
    </row>
    <row r="613" spans="1:15" ht="16.5" thickTop="1" x14ac:dyDescent="0.25">
      <c r="A613" s="578">
        <v>41544</v>
      </c>
      <c r="B613" s="1647" t="s">
        <v>1982</v>
      </c>
      <c r="C613" s="1647" t="s">
        <v>2381</v>
      </c>
      <c r="D613" s="1641" t="s">
        <v>2372</v>
      </c>
      <c r="E613" s="587">
        <v>1555</v>
      </c>
      <c r="F613" s="305">
        <v>41544</v>
      </c>
      <c r="G613" s="262">
        <v>1555</v>
      </c>
      <c r="H613" s="262">
        <f t="shared" ref="H613:H703" si="6">E613-G613</f>
        <v>0</v>
      </c>
      <c r="I613" s="55"/>
      <c r="J613" s="55"/>
      <c r="K613" s="245"/>
      <c r="L613" s="391"/>
      <c r="M613" s="391"/>
      <c r="N613" s="37"/>
      <c r="O613" s="37"/>
    </row>
    <row r="614" spans="1:15" x14ac:dyDescent="0.25">
      <c r="B614" s="1647" t="s">
        <v>1983</v>
      </c>
      <c r="C614" s="1647" t="s">
        <v>2381</v>
      </c>
      <c r="D614" s="245" t="s">
        <v>788</v>
      </c>
      <c r="E614" s="262">
        <v>8267</v>
      </c>
      <c r="F614" s="305">
        <v>41545</v>
      </c>
      <c r="G614" s="262">
        <v>8267</v>
      </c>
      <c r="H614" s="262">
        <f t="shared" si="6"/>
        <v>0</v>
      </c>
      <c r="I614" s="55"/>
      <c r="J614" s="55"/>
      <c r="N614" s="37"/>
      <c r="O614" s="37"/>
    </row>
    <row r="615" spans="1:15" x14ac:dyDescent="0.25">
      <c r="B615" s="1647" t="s">
        <v>1984</v>
      </c>
      <c r="C615" s="1647" t="s">
        <v>2381</v>
      </c>
      <c r="D615" s="245" t="s">
        <v>70</v>
      </c>
      <c r="E615" s="262">
        <v>2945</v>
      </c>
      <c r="F615" s="305">
        <v>41544</v>
      </c>
      <c r="G615" s="262">
        <v>2945</v>
      </c>
      <c r="H615" s="262">
        <f t="shared" si="6"/>
        <v>0</v>
      </c>
      <c r="I615" s="55"/>
      <c r="J615" s="55"/>
      <c r="N615" s="37"/>
      <c r="O615" s="37"/>
    </row>
    <row r="616" spans="1:15" x14ac:dyDescent="0.25">
      <c r="B616" s="1647" t="s">
        <v>1985</v>
      </c>
      <c r="C616" s="1647" t="s">
        <v>2381</v>
      </c>
      <c r="D616" s="245" t="s">
        <v>726</v>
      </c>
      <c r="E616" s="262">
        <v>362</v>
      </c>
      <c r="F616" s="305">
        <v>41544</v>
      </c>
      <c r="G616" s="262">
        <v>362</v>
      </c>
      <c r="H616" s="262">
        <f t="shared" si="6"/>
        <v>0</v>
      </c>
      <c r="I616" s="55"/>
      <c r="J616" s="55"/>
      <c r="N616" s="37"/>
      <c r="O616" s="37"/>
    </row>
    <row r="617" spans="1:15" x14ac:dyDescent="0.25">
      <c r="B617" s="1647" t="s">
        <v>1986</v>
      </c>
      <c r="C617" s="1647" t="s">
        <v>2381</v>
      </c>
      <c r="D617" s="47" t="s">
        <v>1454</v>
      </c>
      <c r="E617" s="110">
        <v>0</v>
      </c>
      <c r="F617" s="305"/>
      <c r="H617" s="262">
        <f t="shared" si="6"/>
        <v>0</v>
      </c>
      <c r="I617" s="55"/>
      <c r="J617" s="55"/>
      <c r="N617" s="37"/>
      <c r="O617" s="37"/>
    </row>
    <row r="618" spans="1:15" x14ac:dyDescent="0.25">
      <c r="B618" s="1647" t="s">
        <v>1987</v>
      </c>
      <c r="C618" s="1647" t="s">
        <v>2381</v>
      </c>
      <c r="D618" s="245" t="s">
        <v>3</v>
      </c>
      <c r="E618" s="262">
        <v>681</v>
      </c>
      <c r="F618" s="305">
        <v>41546</v>
      </c>
      <c r="G618" s="262">
        <v>681</v>
      </c>
      <c r="H618" s="262">
        <f t="shared" si="6"/>
        <v>0</v>
      </c>
      <c r="I618" s="55"/>
      <c r="J618" s="55"/>
      <c r="N618" s="37"/>
      <c r="O618" s="37"/>
    </row>
    <row r="619" spans="1:15" x14ac:dyDescent="0.25">
      <c r="B619" s="1647" t="s">
        <v>1988</v>
      </c>
      <c r="C619" s="1647" t="s">
        <v>2381</v>
      </c>
      <c r="D619" s="245" t="s">
        <v>70</v>
      </c>
      <c r="E619" s="262">
        <v>6935</v>
      </c>
      <c r="F619" s="305">
        <v>41544</v>
      </c>
      <c r="G619" s="262">
        <v>6935</v>
      </c>
      <c r="H619" s="262">
        <f t="shared" si="6"/>
        <v>0</v>
      </c>
      <c r="I619" s="55"/>
      <c r="J619" s="55"/>
      <c r="N619" s="37"/>
      <c r="O619" s="37"/>
    </row>
    <row r="620" spans="1:15" x14ac:dyDescent="0.25">
      <c r="B620" s="1647" t="s">
        <v>1989</v>
      </c>
      <c r="C620" s="1647" t="s">
        <v>2381</v>
      </c>
      <c r="D620" s="245" t="s">
        <v>1916</v>
      </c>
      <c r="E620" s="262">
        <v>868.5</v>
      </c>
      <c r="F620" s="305">
        <v>41544</v>
      </c>
      <c r="G620" s="262">
        <v>868.5</v>
      </c>
      <c r="H620" s="262">
        <f t="shared" si="6"/>
        <v>0</v>
      </c>
      <c r="I620" s="55"/>
      <c r="J620" s="55"/>
      <c r="N620" s="37"/>
      <c r="O620" s="37"/>
    </row>
    <row r="621" spans="1:15" x14ac:dyDescent="0.25">
      <c r="B621" s="1647" t="s">
        <v>756</v>
      </c>
      <c r="C621" s="1647" t="s">
        <v>2381</v>
      </c>
      <c r="D621" s="245" t="s">
        <v>784</v>
      </c>
      <c r="E621" s="262">
        <v>333.5</v>
      </c>
      <c r="F621" s="305">
        <v>41544</v>
      </c>
      <c r="G621" s="262">
        <v>333.5</v>
      </c>
      <c r="H621" s="262">
        <f t="shared" si="6"/>
        <v>0</v>
      </c>
      <c r="I621" s="55"/>
      <c r="J621" s="55"/>
      <c r="N621" s="37"/>
      <c r="O621" s="37"/>
    </row>
    <row r="622" spans="1:15" x14ac:dyDescent="0.25">
      <c r="B622" s="1647" t="s">
        <v>1990</v>
      </c>
      <c r="C622" s="1647" t="s">
        <v>2381</v>
      </c>
      <c r="D622" s="245" t="s">
        <v>863</v>
      </c>
      <c r="E622" s="262">
        <v>2760</v>
      </c>
      <c r="F622" s="305"/>
      <c r="H622" s="262">
        <f t="shared" si="6"/>
        <v>2760</v>
      </c>
      <c r="I622" s="55"/>
      <c r="J622" s="55"/>
      <c r="N622" s="37"/>
      <c r="O622" s="37"/>
    </row>
    <row r="623" spans="1:15" x14ac:dyDescent="0.25">
      <c r="B623" s="1647" t="s">
        <v>1991</v>
      </c>
      <c r="C623" s="1647" t="s">
        <v>2381</v>
      </c>
      <c r="D623" s="245" t="s">
        <v>2369</v>
      </c>
      <c r="E623" s="262">
        <v>1056.5</v>
      </c>
      <c r="F623" s="1593">
        <v>41545</v>
      </c>
      <c r="G623" s="1705">
        <v>1099.55</v>
      </c>
      <c r="H623" s="262">
        <f t="shared" si="6"/>
        <v>-43.049999999999955</v>
      </c>
      <c r="I623" s="55"/>
      <c r="J623" s="55"/>
      <c r="K623" s="1706" t="s">
        <v>2387</v>
      </c>
      <c r="L623" s="1435"/>
      <c r="N623" s="37"/>
      <c r="O623" s="37"/>
    </row>
    <row r="624" spans="1:15" x14ac:dyDescent="0.25">
      <c r="B624" s="1647" t="s">
        <v>1992</v>
      </c>
      <c r="C624" s="1647" t="s">
        <v>2381</v>
      </c>
      <c r="D624" s="245" t="s">
        <v>818</v>
      </c>
      <c r="E624" s="262">
        <v>4246</v>
      </c>
      <c r="F624" s="305">
        <v>41544</v>
      </c>
      <c r="G624" s="262">
        <v>4246</v>
      </c>
      <c r="H624" s="262">
        <f t="shared" si="6"/>
        <v>0</v>
      </c>
      <c r="I624" s="55"/>
      <c r="J624" s="55"/>
      <c r="N624" s="37"/>
      <c r="O624" s="37"/>
    </row>
    <row r="625" spans="1:15" x14ac:dyDescent="0.25">
      <c r="B625" s="1647" t="s">
        <v>1993</v>
      </c>
      <c r="C625" s="1647" t="s">
        <v>2381</v>
      </c>
      <c r="D625" s="245" t="s">
        <v>89</v>
      </c>
      <c r="E625" s="262">
        <v>2944</v>
      </c>
      <c r="F625" s="305"/>
      <c r="H625" s="262">
        <f t="shared" si="6"/>
        <v>2944</v>
      </c>
      <c r="I625" s="55"/>
      <c r="J625" s="55"/>
      <c r="L625" s="37"/>
      <c r="M625" s="37"/>
      <c r="N625" s="37"/>
      <c r="O625" s="37"/>
    </row>
    <row r="626" spans="1:15" x14ac:dyDescent="0.25">
      <c r="A626" s="578">
        <v>41545</v>
      </c>
      <c r="B626" s="1647" t="s">
        <v>1994</v>
      </c>
      <c r="C626" s="1647" t="s">
        <v>2381</v>
      </c>
      <c r="D626" s="245" t="s">
        <v>2276</v>
      </c>
      <c r="E626" s="262">
        <v>3714</v>
      </c>
      <c r="F626" s="305">
        <v>41545</v>
      </c>
      <c r="G626" s="262">
        <v>3714</v>
      </c>
      <c r="H626" s="262">
        <f t="shared" si="6"/>
        <v>0</v>
      </c>
      <c r="I626" s="55"/>
      <c r="J626" s="55"/>
      <c r="L626" s="37"/>
      <c r="M626" s="37"/>
      <c r="N626" s="37"/>
      <c r="O626" s="37"/>
    </row>
    <row r="627" spans="1:15" x14ac:dyDescent="0.25">
      <c r="B627" s="1647" t="s">
        <v>1995</v>
      </c>
      <c r="C627" s="1647" t="s">
        <v>2381</v>
      </c>
      <c r="D627" s="245" t="s">
        <v>787</v>
      </c>
      <c r="E627" s="262">
        <v>3200</v>
      </c>
      <c r="F627" s="305">
        <v>41545</v>
      </c>
      <c r="G627" s="262">
        <v>3200</v>
      </c>
      <c r="H627" s="262">
        <f t="shared" si="6"/>
        <v>0</v>
      </c>
      <c r="I627" s="55"/>
      <c r="J627" s="55"/>
      <c r="L627" s="37"/>
      <c r="M627" s="37"/>
      <c r="N627" s="37"/>
      <c r="O627" s="37"/>
    </row>
    <row r="628" spans="1:15" x14ac:dyDescent="0.25">
      <c r="B628" s="1647" t="s">
        <v>1996</v>
      </c>
      <c r="C628" s="1647" t="s">
        <v>2381</v>
      </c>
      <c r="D628" s="245" t="s">
        <v>869</v>
      </c>
      <c r="E628" s="262">
        <v>1848.84</v>
      </c>
      <c r="F628" s="305"/>
      <c r="H628" s="262">
        <f t="shared" si="6"/>
        <v>1848.84</v>
      </c>
      <c r="I628" s="55"/>
      <c r="J628" s="55"/>
      <c r="L628" s="37"/>
      <c r="M628" s="37"/>
      <c r="N628" s="37"/>
      <c r="O628" s="37"/>
    </row>
    <row r="629" spans="1:15" x14ac:dyDescent="0.25">
      <c r="B629" s="1647" t="s">
        <v>1997</v>
      </c>
      <c r="C629" s="1647" t="s">
        <v>2381</v>
      </c>
      <c r="D629" s="245" t="s">
        <v>2223</v>
      </c>
      <c r="E629" s="262">
        <v>200</v>
      </c>
      <c r="F629" s="305"/>
      <c r="H629" s="262">
        <f t="shared" si="6"/>
        <v>200</v>
      </c>
      <c r="I629" s="55"/>
      <c r="J629" s="55"/>
      <c r="L629" s="37"/>
      <c r="M629" s="37"/>
      <c r="N629" s="37"/>
      <c r="O629" s="37"/>
    </row>
    <row r="630" spans="1:15" x14ac:dyDescent="0.25">
      <c r="B630" s="1647" t="s">
        <v>1998</v>
      </c>
      <c r="C630" s="1647" t="s">
        <v>2381</v>
      </c>
      <c r="D630" s="245" t="s">
        <v>1035</v>
      </c>
      <c r="E630" s="262">
        <v>6364</v>
      </c>
      <c r="F630" s="305"/>
      <c r="H630" s="262">
        <f t="shared" si="6"/>
        <v>6364</v>
      </c>
      <c r="I630" s="55"/>
      <c r="J630" s="55"/>
      <c r="L630" s="37"/>
      <c r="M630" s="37"/>
      <c r="N630" s="37"/>
      <c r="O630" s="37"/>
    </row>
    <row r="631" spans="1:15" x14ac:dyDescent="0.25">
      <c r="B631" s="1647" t="s">
        <v>1999</v>
      </c>
      <c r="C631" s="1647" t="s">
        <v>2381</v>
      </c>
      <c r="D631" s="245" t="s">
        <v>2366</v>
      </c>
      <c r="E631" s="262">
        <v>2835</v>
      </c>
      <c r="F631" s="305">
        <v>41546</v>
      </c>
      <c r="G631" s="262">
        <v>2835</v>
      </c>
      <c r="H631" s="262">
        <f t="shared" si="6"/>
        <v>0</v>
      </c>
      <c r="I631" s="55"/>
      <c r="J631" s="55"/>
      <c r="L631" s="37"/>
      <c r="M631" s="37"/>
      <c r="N631" s="37"/>
      <c r="O631" s="37"/>
    </row>
    <row r="632" spans="1:15" x14ac:dyDescent="0.25">
      <c r="B632" s="1647" t="s">
        <v>2000</v>
      </c>
      <c r="C632" s="1647" t="s">
        <v>2381</v>
      </c>
      <c r="D632" s="245" t="s">
        <v>779</v>
      </c>
      <c r="E632" s="262">
        <v>2855</v>
      </c>
      <c r="F632" s="305">
        <v>41545</v>
      </c>
      <c r="G632" s="262">
        <v>2855</v>
      </c>
      <c r="H632" s="262">
        <f t="shared" si="6"/>
        <v>0</v>
      </c>
      <c r="I632" s="55"/>
      <c r="J632" s="55"/>
      <c r="L632" s="37"/>
      <c r="M632" s="37"/>
      <c r="N632" s="37"/>
      <c r="O632" s="37"/>
    </row>
    <row r="633" spans="1:15" x14ac:dyDescent="0.25">
      <c r="B633" s="1647" t="s">
        <v>2001</v>
      </c>
      <c r="C633" s="1647" t="s">
        <v>2381</v>
      </c>
      <c r="D633" s="245" t="s">
        <v>2374</v>
      </c>
      <c r="E633" s="262">
        <v>1284</v>
      </c>
      <c r="F633" s="305">
        <v>41545</v>
      </c>
      <c r="G633" s="262">
        <v>1284</v>
      </c>
      <c r="H633" s="262">
        <f t="shared" si="6"/>
        <v>0</v>
      </c>
      <c r="I633" s="55"/>
      <c r="J633" s="55"/>
      <c r="L633" s="37"/>
      <c r="M633" s="37"/>
      <c r="N633" s="37"/>
      <c r="O633" s="37"/>
    </row>
    <row r="634" spans="1:15" x14ac:dyDescent="0.25">
      <c r="B634" s="1647" t="s">
        <v>2002</v>
      </c>
      <c r="C634" s="1647" t="s">
        <v>2381</v>
      </c>
      <c r="D634" s="245" t="s">
        <v>2155</v>
      </c>
      <c r="E634" s="262">
        <v>915</v>
      </c>
      <c r="F634" s="305">
        <v>41545</v>
      </c>
      <c r="G634" s="262">
        <v>915</v>
      </c>
      <c r="H634" s="262">
        <f t="shared" si="6"/>
        <v>0</v>
      </c>
      <c r="I634" s="55"/>
      <c r="J634" s="55"/>
      <c r="L634" s="37"/>
      <c r="M634" s="37"/>
      <c r="N634" s="37"/>
      <c r="O634" s="37"/>
    </row>
    <row r="635" spans="1:15" x14ac:dyDescent="0.25">
      <c r="B635" s="1647" t="s">
        <v>2003</v>
      </c>
      <c r="C635" s="1647" t="s">
        <v>2381</v>
      </c>
      <c r="D635" s="245" t="s">
        <v>789</v>
      </c>
      <c r="E635" s="262">
        <v>1524</v>
      </c>
      <c r="F635" s="305">
        <v>41545</v>
      </c>
      <c r="G635" s="262">
        <v>1524</v>
      </c>
      <c r="H635" s="262">
        <f t="shared" si="6"/>
        <v>0</v>
      </c>
      <c r="I635" s="55"/>
      <c r="J635" s="55"/>
      <c r="L635" s="37"/>
      <c r="M635" s="37"/>
      <c r="N635" s="37"/>
      <c r="O635" s="37"/>
    </row>
    <row r="636" spans="1:15" x14ac:dyDescent="0.25">
      <c r="B636" s="1647" t="s">
        <v>2004</v>
      </c>
      <c r="C636" s="1647" t="s">
        <v>2381</v>
      </c>
      <c r="D636" s="245" t="s">
        <v>2274</v>
      </c>
      <c r="E636" s="262">
        <v>2334</v>
      </c>
      <c r="F636" s="305">
        <v>41545</v>
      </c>
      <c r="G636" s="262">
        <v>2334</v>
      </c>
      <c r="H636" s="262">
        <f t="shared" si="6"/>
        <v>0</v>
      </c>
      <c r="I636" s="55"/>
      <c r="J636" s="55"/>
      <c r="L636" s="37"/>
      <c r="M636" s="37"/>
      <c r="N636" s="37"/>
      <c r="O636" s="37"/>
    </row>
    <row r="637" spans="1:15" x14ac:dyDescent="0.25">
      <c r="B637" s="1647" t="s">
        <v>2005</v>
      </c>
      <c r="C637" s="1647" t="s">
        <v>2381</v>
      </c>
      <c r="D637" s="245" t="s">
        <v>2372</v>
      </c>
      <c r="E637" s="262">
        <v>1160</v>
      </c>
      <c r="F637" s="305">
        <v>41545</v>
      </c>
      <c r="G637" s="262">
        <v>1160</v>
      </c>
      <c r="H637" s="262">
        <f t="shared" si="6"/>
        <v>0</v>
      </c>
      <c r="I637" s="55"/>
      <c r="J637" s="55"/>
      <c r="L637" s="37"/>
      <c r="M637" s="37"/>
      <c r="N637" s="37"/>
      <c r="O637" s="37"/>
    </row>
    <row r="638" spans="1:15" x14ac:dyDescent="0.25">
      <c r="B638" s="1647" t="s">
        <v>2006</v>
      </c>
      <c r="C638" s="1647" t="s">
        <v>2381</v>
      </c>
      <c r="D638" s="245" t="s">
        <v>2370</v>
      </c>
      <c r="E638" s="262">
        <v>1380</v>
      </c>
      <c r="F638" s="305">
        <v>41545</v>
      </c>
      <c r="G638" s="262">
        <v>1380</v>
      </c>
      <c r="H638" s="262">
        <f t="shared" si="6"/>
        <v>0</v>
      </c>
      <c r="I638" s="55"/>
      <c r="J638" s="55"/>
      <c r="L638" s="37"/>
      <c r="M638" s="37"/>
      <c r="N638" s="37"/>
      <c r="O638" s="37"/>
    </row>
    <row r="639" spans="1:15" x14ac:dyDescent="0.25">
      <c r="B639" s="1647" t="s">
        <v>2007</v>
      </c>
      <c r="C639" s="1647" t="s">
        <v>2381</v>
      </c>
      <c r="D639" s="245" t="s">
        <v>89</v>
      </c>
      <c r="E639" s="262">
        <v>2852</v>
      </c>
      <c r="F639" s="305"/>
      <c r="H639" s="262">
        <f t="shared" si="6"/>
        <v>2852</v>
      </c>
      <c r="I639" s="55"/>
      <c r="J639" s="55"/>
      <c r="L639" s="37"/>
      <c r="M639" s="37"/>
      <c r="N639" s="37"/>
      <c r="O639" s="37"/>
    </row>
    <row r="640" spans="1:15" x14ac:dyDescent="0.25">
      <c r="B640" s="1647" t="s">
        <v>2008</v>
      </c>
      <c r="C640" s="1647" t="s">
        <v>2381</v>
      </c>
      <c r="D640" s="245" t="s">
        <v>799</v>
      </c>
      <c r="E640" s="262">
        <v>1470</v>
      </c>
      <c r="F640" s="305">
        <v>41545</v>
      </c>
      <c r="G640" s="262">
        <v>1470</v>
      </c>
      <c r="H640" s="262">
        <f t="shared" si="6"/>
        <v>0</v>
      </c>
      <c r="I640" s="55"/>
      <c r="J640" s="55"/>
      <c r="L640" s="37"/>
      <c r="M640" s="37"/>
      <c r="N640" s="37"/>
      <c r="O640" s="37"/>
    </row>
    <row r="641" spans="1:15" x14ac:dyDescent="0.25">
      <c r="B641" s="1647" t="s">
        <v>2009</v>
      </c>
      <c r="C641" s="1647" t="s">
        <v>2381</v>
      </c>
      <c r="D641" s="245" t="s">
        <v>863</v>
      </c>
      <c r="E641" s="262">
        <v>2760</v>
      </c>
      <c r="F641" s="305"/>
      <c r="H641" s="262">
        <f t="shared" si="6"/>
        <v>2760</v>
      </c>
      <c r="I641" s="55"/>
      <c r="J641" s="55"/>
      <c r="O641" s="37"/>
    </row>
    <row r="642" spans="1:15" x14ac:dyDescent="0.25">
      <c r="B642" s="1647" t="s">
        <v>2010</v>
      </c>
      <c r="C642" s="1647" t="s">
        <v>2381</v>
      </c>
      <c r="D642" s="245" t="s">
        <v>784</v>
      </c>
      <c r="E642" s="262">
        <v>761.5</v>
      </c>
      <c r="F642" s="305">
        <v>41545</v>
      </c>
      <c r="G642" s="262">
        <v>761.5</v>
      </c>
      <c r="H642" s="262">
        <f t="shared" si="6"/>
        <v>0</v>
      </c>
      <c r="I642" s="55"/>
      <c r="J642" s="55"/>
      <c r="O642" s="37"/>
    </row>
    <row r="643" spans="1:15" x14ac:dyDescent="0.25">
      <c r="B643" s="1647" t="s">
        <v>2011</v>
      </c>
      <c r="C643" s="1647" t="s">
        <v>2381</v>
      </c>
      <c r="D643" s="245" t="s">
        <v>70</v>
      </c>
      <c r="E643" s="262">
        <v>8151</v>
      </c>
      <c r="F643" s="305">
        <v>41545</v>
      </c>
      <c r="G643" s="262">
        <v>8151</v>
      </c>
      <c r="H643" s="262">
        <f t="shared" si="6"/>
        <v>0</v>
      </c>
      <c r="I643" s="55"/>
      <c r="J643" s="55"/>
      <c r="O643" s="37"/>
    </row>
    <row r="644" spans="1:15" x14ac:dyDescent="0.25">
      <c r="B644" s="1647" t="s">
        <v>2012</v>
      </c>
      <c r="C644" s="1647" t="s">
        <v>2381</v>
      </c>
      <c r="D644" s="245" t="s">
        <v>1916</v>
      </c>
      <c r="E644" s="262">
        <v>2113</v>
      </c>
      <c r="F644" s="305">
        <v>41545</v>
      </c>
      <c r="G644" s="262">
        <v>2113</v>
      </c>
      <c r="H644" s="262">
        <f t="shared" si="6"/>
        <v>0</v>
      </c>
      <c r="I644" s="55"/>
      <c r="J644" s="55"/>
      <c r="O644" s="37"/>
    </row>
    <row r="645" spans="1:15" x14ac:dyDescent="0.25">
      <c r="B645" s="1647" t="s">
        <v>2013</v>
      </c>
      <c r="C645" s="1647" t="s">
        <v>2381</v>
      </c>
      <c r="D645" s="245" t="s">
        <v>2368</v>
      </c>
      <c r="E645" s="262">
        <v>1180</v>
      </c>
      <c r="F645" s="305">
        <v>41545</v>
      </c>
      <c r="G645" s="262">
        <v>1180</v>
      </c>
      <c r="H645" s="262">
        <f t="shared" si="6"/>
        <v>0</v>
      </c>
      <c r="I645" s="55"/>
      <c r="J645" s="55"/>
      <c r="O645" s="37"/>
    </row>
    <row r="646" spans="1:15" x14ac:dyDescent="0.25">
      <c r="B646" s="1647" t="s">
        <v>2014</v>
      </c>
      <c r="C646" s="1647" t="s">
        <v>2381</v>
      </c>
      <c r="D646" s="1642" t="s">
        <v>2375</v>
      </c>
      <c r="E646" s="1619">
        <v>1852</v>
      </c>
      <c r="F646" s="305">
        <v>41545</v>
      </c>
      <c r="G646" s="262">
        <v>1852</v>
      </c>
      <c r="H646" s="262">
        <f t="shared" si="6"/>
        <v>0</v>
      </c>
      <c r="I646" s="55"/>
      <c r="J646" s="55"/>
      <c r="O646" s="37"/>
    </row>
    <row r="647" spans="1:15" x14ac:dyDescent="0.25">
      <c r="B647" s="1647" t="s">
        <v>2015</v>
      </c>
      <c r="C647" s="1647" t="s">
        <v>2381</v>
      </c>
      <c r="D647" s="1642" t="s">
        <v>780</v>
      </c>
      <c r="E647" s="1619">
        <v>2948</v>
      </c>
      <c r="F647" s="305">
        <v>41545</v>
      </c>
      <c r="G647" s="262">
        <v>2948</v>
      </c>
      <c r="H647" s="262">
        <f t="shared" si="6"/>
        <v>0</v>
      </c>
      <c r="I647" s="55"/>
      <c r="J647" s="55"/>
      <c r="O647" s="37"/>
    </row>
    <row r="648" spans="1:15" x14ac:dyDescent="0.25">
      <c r="B648" s="1647" t="s">
        <v>2016</v>
      </c>
      <c r="C648" s="1647" t="s">
        <v>2381</v>
      </c>
      <c r="D648" s="245" t="s">
        <v>4</v>
      </c>
      <c r="E648" s="262">
        <v>84</v>
      </c>
      <c r="F648" s="305">
        <v>41545</v>
      </c>
      <c r="G648" s="262">
        <v>84</v>
      </c>
      <c r="H648" s="262">
        <f t="shared" si="6"/>
        <v>0</v>
      </c>
      <c r="I648" s="55"/>
      <c r="J648" s="55"/>
      <c r="O648" s="37"/>
    </row>
    <row r="649" spans="1:15" x14ac:dyDescent="0.25">
      <c r="B649" s="1647" t="s">
        <v>2017</v>
      </c>
      <c r="C649" s="1647" t="s">
        <v>2381</v>
      </c>
      <c r="D649" s="245" t="s">
        <v>512</v>
      </c>
      <c r="E649" s="262">
        <v>392.5</v>
      </c>
      <c r="F649" s="305">
        <v>41545</v>
      </c>
      <c r="G649" s="262">
        <v>392.5</v>
      </c>
      <c r="H649" s="262">
        <f t="shared" si="6"/>
        <v>0</v>
      </c>
      <c r="I649" s="245"/>
      <c r="J649" s="245"/>
      <c r="K649" s="245"/>
      <c r="L649" s="391"/>
      <c r="M649" s="391"/>
      <c r="N649" s="391"/>
      <c r="O649" s="37"/>
    </row>
    <row r="650" spans="1:15" x14ac:dyDescent="0.25">
      <c r="B650" s="1647" t="s">
        <v>2018</v>
      </c>
      <c r="C650" s="1647" t="s">
        <v>2381</v>
      </c>
      <c r="D650" s="245" t="s">
        <v>788</v>
      </c>
      <c r="E650" s="262">
        <v>7219</v>
      </c>
      <c r="F650" s="305">
        <v>41545</v>
      </c>
      <c r="G650" s="262">
        <v>7219</v>
      </c>
      <c r="H650" s="262">
        <f t="shared" si="6"/>
        <v>0</v>
      </c>
      <c r="O650" s="37"/>
    </row>
    <row r="651" spans="1:15" x14ac:dyDescent="0.25">
      <c r="B651" s="1647" t="s">
        <v>2019</v>
      </c>
      <c r="C651" s="1647" t="s">
        <v>2381</v>
      </c>
      <c r="D651" s="245" t="s">
        <v>434</v>
      </c>
      <c r="E651" s="262">
        <v>7546</v>
      </c>
      <c r="F651" s="305"/>
      <c r="H651" s="262">
        <f t="shared" si="6"/>
        <v>7546</v>
      </c>
      <c r="I651" s="55"/>
      <c r="J651" s="55"/>
      <c r="O651" s="37"/>
    </row>
    <row r="652" spans="1:15" x14ac:dyDescent="0.25">
      <c r="B652" s="1647" t="s">
        <v>2020</v>
      </c>
      <c r="C652" s="1647" t="s">
        <v>2381</v>
      </c>
      <c r="D652" s="245" t="s">
        <v>11</v>
      </c>
      <c r="E652" s="262">
        <v>16168</v>
      </c>
      <c r="F652" s="305"/>
      <c r="H652" s="262">
        <f t="shared" si="6"/>
        <v>16168</v>
      </c>
      <c r="I652" s="55"/>
      <c r="J652" s="55"/>
      <c r="O652" s="37"/>
    </row>
    <row r="653" spans="1:15" x14ac:dyDescent="0.25">
      <c r="A653" s="578">
        <v>41546</v>
      </c>
      <c r="B653" s="1647" t="s">
        <v>2021</v>
      </c>
      <c r="C653" s="1647" t="s">
        <v>2381</v>
      </c>
      <c r="D653" s="245" t="s">
        <v>787</v>
      </c>
      <c r="E653" s="262">
        <v>2800</v>
      </c>
      <c r="F653" s="305">
        <v>41546</v>
      </c>
      <c r="G653" s="262">
        <v>2800</v>
      </c>
      <c r="H653" s="262">
        <f t="shared" si="6"/>
        <v>0</v>
      </c>
      <c r="I653" s="55"/>
      <c r="J653" s="55"/>
      <c r="O653" s="37"/>
    </row>
    <row r="654" spans="1:15" x14ac:dyDescent="0.25">
      <c r="B654" s="1647" t="s">
        <v>2022</v>
      </c>
      <c r="C654" s="1647" t="s">
        <v>2381</v>
      </c>
      <c r="D654" s="245" t="s">
        <v>2276</v>
      </c>
      <c r="E654" s="262">
        <v>3280</v>
      </c>
      <c r="F654" s="305">
        <v>41546</v>
      </c>
      <c r="G654" s="262">
        <v>3280</v>
      </c>
      <c r="H654" s="262">
        <f t="shared" si="6"/>
        <v>0</v>
      </c>
      <c r="I654" s="55"/>
      <c r="J654" s="55"/>
      <c r="O654" s="37"/>
    </row>
    <row r="655" spans="1:15" x14ac:dyDescent="0.25">
      <c r="B655" s="1647" t="s">
        <v>2023</v>
      </c>
      <c r="C655" s="1647" t="s">
        <v>2381</v>
      </c>
      <c r="D655" s="1642" t="s">
        <v>2369</v>
      </c>
      <c r="E655" s="1619">
        <v>692</v>
      </c>
      <c r="F655" s="305">
        <v>41546</v>
      </c>
      <c r="G655" s="262">
        <v>692</v>
      </c>
      <c r="H655" s="262">
        <f t="shared" si="6"/>
        <v>0</v>
      </c>
      <c r="I655" s="55"/>
      <c r="J655" s="55"/>
      <c r="O655" s="37"/>
    </row>
    <row r="656" spans="1:15" x14ac:dyDescent="0.25">
      <c r="B656" s="1647" t="s">
        <v>2024</v>
      </c>
      <c r="C656" s="1647" t="s">
        <v>2381</v>
      </c>
      <c r="D656" s="245" t="s">
        <v>779</v>
      </c>
      <c r="E656" s="262">
        <v>2918</v>
      </c>
      <c r="F656" s="305">
        <v>41546</v>
      </c>
      <c r="G656" s="262">
        <v>2918</v>
      </c>
      <c r="H656" s="262">
        <f t="shared" si="6"/>
        <v>0</v>
      </c>
      <c r="I656" s="55"/>
      <c r="J656" s="55"/>
      <c r="O656" s="37"/>
    </row>
    <row r="657" spans="1:15" x14ac:dyDescent="0.25">
      <c r="B657" s="1647" t="s">
        <v>2025</v>
      </c>
      <c r="C657" s="1647" t="s">
        <v>2381</v>
      </c>
      <c r="D657" s="245" t="s">
        <v>4</v>
      </c>
      <c r="E657" s="262">
        <v>225</v>
      </c>
      <c r="F657" s="305">
        <v>41546</v>
      </c>
      <c r="G657" s="262">
        <v>225</v>
      </c>
      <c r="H657" s="262">
        <f t="shared" si="6"/>
        <v>0</v>
      </c>
      <c r="I657" s="55"/>
      <c r="J657" s="55"/>
      <c r="L657" s="37"/>
      <c r="M657" s="37"/>
      <c r="N657" s="37"/>
      <c r="O657" s="37"/>
    </row>
    <row r="658" spans="1:15" x14ac:dyDescent="0.25">
      <c r="B658" s="1647" t="s">
        <v>2026</v>
      </c>
      <c r="C658" s="1647" t="s">
        <v>2381</v>
      </c>
      <c r="D658" s="245" t="s">
        <v>2366</v>
      </c>
      <c r="E658" s="262">
        <v>1648</v>
      </c>
      <c r="F658" s="305">
        <v>41546</v>
      </c>
      <c r="G658" s="262">
        <v>1648</v>
      </c>
      <c r="H658" s="262">
        <f t="shared" si="6"/>
        <v>0</v>
      </c>
      <c r="I658" s="55"/>
      <c r="J658" s="55"/>
      <c r="L658" s="37"/>
      <c r="M658" s="37"/>
      <c r="N658" s="37"/>
      <c r="O658" s="37"/>
    </row>
    <row r="659" spans="1:15" x14ac:dyDescent="0.25">
      <c r="B659" s="1647" t="s">
        <v>2027</v>
      </c>
      <c r="C659" s="1647" t="s">
        <v>2381</v>
      </c>
      <c r="D659" s="245" t="s">
        <v>2374</v>
      </c>
      <c r="E659" s="262">
        <v>1335</v>
      </c>
      <c r="F659" s="305">
        <v>41546</v>
      </c>
      <c r="G659" s="262">
        <v>1335</v>
      </c>
      <c r="H659" s="262">
        <f t="shared" si="6"/>
        <v>0</v>
      </c>
      <c r="I659" s="55"/>
      <c r="J659" s="55"/>
      <c r="L659" s="37"/>
      <c r="M659" s="37"/>
      <c r="N659" s="37"/>
      <c r="O659" s="37"/>
    </row>
    <row r="660" spans="1:15" x14ac:dyDescent="0.25">
      <c r="B660" s="1647" t="s">
        <v>2028</v>
      </c>
      <c r="C660" s="1647" t="s">
        <v>2381</v>
      </c>
      <c r="D660" s="245" t="s">
        <v>863</v>
      </c>
      <c r="E660" s="262">
        <v>2760</v>
      </c>
      <c r="F660" s="305"/>
      <c r="H660" s="262">
        <f t="shared" si="6"/>
        <v>2760</v>
      </c>
      <c r="I660" s="55"/>
      <c r="J660" s="55"/>
      <c r="L660" s="37"/>
      <c r="M660" s="37"/>
      <c r="N660" s="37"/>
      <c r="O660" s="37"/>
    </row>
    <row r="661" spans="1:15" x14ac:dyDescent="0.25">
      <c r="B661" s="1647" t="s">
        <v>2029</v>
      </c>
      <c r="C661" s="1647" t="s">
        <v>2381</v>
      </c>
      <c r="D661" s="245" t="s">
        <v>794</v>
      </c>
      <c r="E661" s="262">
        <v>8178</v>
      </c>
      <c r="F661" s="305">
        <v>41546</v>
      </c>
      <c r="G661" s="262">
        <v>8178</v>
      </c>
      <c r="H661" s="262">
        <f t="shared" si="6"/>
        <v>0</v>
      </c>
      <c r="I661" s="55"/>
      <c r="J661" s="55"/>
      <c r="L661" s="37"/>
      <c r="M661" s="37"/>
      <c r="N661" s="37"/>
      <c r="O661" s="37"/>
    </row>
    <row r="662" spans="1:15" x14ac:dyDescent="0.25">
      <c r="B662" s="1647" t="s">
        <v>2031</v>
      </c>
      <c r="C662" s="1647" t="s">
        <v>2381</v>
      </c>
      <c r="D662" s="245" t="s">
        <v>677</v>
      </c>
      <c r="E662" s="262">
        <v>4777</v>
      </c>
      <c r="F662" s="305">
        <v>41547</v>
      </c>
      <c r="G662" s="262">
        <v>4777</v>
      </c>
      <c r="H662" s="262">
        <f t="shared" si="6"/>
        <v>0</v>
      </c>
      <c r="I662" s="55"/>
      <c r="J662" s="55"/>
      <c r="L662" s="37"/>
      <c r="M662" s="37"/>
      <c r="N662" s="37"/>
      <c r="O662" s="37"/>
    </row>
    <row r="663" spans="1:15" x14ac:dyDescent="0.25">
      <c r="B663" s="1647" t="s">
        <v>2032</v>
      </c>
      <c r="C663" s="1647" t="s">
        <v>2381</v>
      </c>
      <c r="D663" s="245" t="s">
        <v>784</v>
      </c>
      <c r="E663" s="262">
        <v>420</v>
      </c>
      <c r="F663" s="305">
        <v>41546</v>
      </c>
      <c r="G663" s="262">
        <v>420</v>
      </c>
      <c r="H663" s="262">
        <f t="shared" si="6"/>
        <v>0</v>
      </c>
      <c r="I663" s="55"/>
      <c r="J663" s="55"/>
      <c r="L663" s="37"/>
      <c r="M663" s="37"/>
      <c r="N663" s="37"/>
      <c r="O663" s="37"/>
    </row>
    <row r="664" spans="1:15" x14ac:dyDescent="0.25">
      <c r="B664" s="1647" t="s">
        <v>2033</v>
      </c>
      <c r="C664" s="1647" t="s">
        <v>2381</v>
      </c>
      <c r="D664" s="245" t="s">
        <v>2107</v>
      </c>
      <c r="E664" s="262">
        <v>5522.4</v>
      </c>
      <c r="F664" s="305">
        <v>41546</v>
      </c>
      <c r="G664" s="262">
        <v>5522.4</v>
      </c>
      <c r="H664" s="262">
        <f t="shared" si="6"/>
        <v>0</v>
      </c>
      <c r="I664" s="55"/>
      <c r="J664" s="55"/>
      <c r="L664" s="37"/>
      <c r="M664" s="37"/>
      <c r="N664" s="37"/>
      <c r="O664" s="37"/>
    </row>
    <row r="665" spans="1:15" x14ac:dyDescent="0.25">
      <c r="B665" s="1647" t="s">
        <v>2034</v>
      </c>
      <c r="C665" s="1647" t="s">
        <v>2381</v>
      </c>
      <c r="D665" s="245" t="s">
        <v>1916</v>
      </c>
      <c r="E665" s="262">
        <v>753</v>
      </c>
      <c r="F665" s="305">
        <v>41546</v>
      </c>
      <c r="G665" s="262">
        <v>753</v>
      </c>
      <c r="H665" s="262">
        <f t="shared" si="6"/>
        <v>0</v>
      </c>
      <c r="I665" s="55"/>
      <c r="J665" s="55"/>
      <c r="L665" s="37"/>
      <c r="M665" s="37"/>
      <c r="N665" s="37"/>
      <c r="O665" s="37"/>
    </row>
    <row r="666" spans="1:15" x14ac:dyDescent="0.25">
      <c r="B666" s="1647" t="s">
        <v>2035</v>
      </c>
      <c r="C666" s="1647" t="s">
        <v>2381</v>
      </c>
      <c r="D666" s="245" t="s">
        <v>70</v>
      </c>
      <c r="E666" s="262">
        <v>5510</v>
      </c>
      <c r="F666" s="305">
        <v>41546</v>
      </c>
      <c r="G666" s="262">
        <v>5510</v>
      </c>
      <c r="H666" s="262">
        <f t="shared" si="6"/>
        <v>0</v>
      </c>
      <c r="I666" s="55"/>
      <c r="J666" s="55"/>
      <c r="L666" s="37"/>
      <c r="M666" s="37"/>
      <c r="N666" s="37"/>
      <c r="O666" s="37"/>
    </row>
    <row r="667" spans="1:15" x14ac:dyDescent="0.25">
      <c r="B667" s="1647" t="s">
        <v>2036</v>
      </c>
      <c r="C667" s="1647" t="s">
        <v>2381</v>
      </c>
      <c r="D667" s="245" t="s">
        <v>2155</v>
      </c>
      <c r="E667" s="262">
        <v>810</v>
      </c>
      <c r="F667" s="305">
        <v>41546</v>
      </c>
      <c r="G667" s="262">
        <v>810</v>
      </c>
      <c r="H667" s="262">
        <f t="shared" si="6"/>
        <v>0</v>
      </c>
      <c r="I667" s="55"/>
      <c r="J667" s="55"/>
      <c r="L667" s="37"/>
      <c r="M667" s="37"/>
      <c r="N667" s="37"/>
      <c r="O667" s="37"/>
    </row>
    <row r="668" spans="1:15" x14ac:dyDescent="0.25">
      <c r="B668" s="1647" t="s">
        <v>2037</v>
      </c>
      <c r="C668" s="1647" t="s">
        <v>2381</v>
      </c>
      <c r="D668" s="245" t="s">
        <v>419</v>
      </c>
      <c r="E668" s="262">
        <v>11100</v>
      </c>
      <c r="F668" s="305">
        <v>41546</v>
      </c>
      <c r="G668" s="262">
        <v>11100</v>
      </c>
      <c r="H668" s="262">
        <f t="shared" si="6"/>
        <v>0</v>
      </c>
      <c r="I668" s="55"/>
      <c r="J668" s="55"/>
      <c r="L668" s="37"/>
      <c r="M668" s="37"/>
      <c r="N668" s="37"/>
      <c r="O668" s="37"/>
    </row>
    <row r="669" spans="1:15" x14ac:dyDescent="0.25">
      <c r="B669" s="1648"/>
      <c r="C669" s="1648"/>
      <c r="D669" s="245" t="s">
        <v>614</v>
      </c>
      <c r="F669" s="305"/>
      <c r="H669" s="262">
        <f t="shared" si="6"/>
        <v>0</v>
      </c>
      <c r="I669" s="55"/>
      <c r="J669" s="55"/>
      <c r="L669" s="37"/>
      <c r="M669" s="37"/>
      <c r="N669" s="37"/>
      <c r="O669" s="37"/>
    </row>
    <row r="670" spans="1:15" x14ac:dyDescent="0.25">
      <c r="B670" s="1648"/>
      <c r="C670" s="1648"/>
      <c r="D670" s="245" t="s">
        <v>825</v>
      </c>
      <c r="F670" s="305"/>
      <c r="H670" s="262">
        <f t="shared" si="6"/>
        <v>0</v>
      </c>
      <c r="I670" s="55"/>
      <c r="J670" s="55"/>
      <c r="L670" s="37"/>
      <c r="M670" s="37"/>
      <c r="N670" s="37"/>
      <c r="O670" s="37"/>
    </row>
    <row r="671" spans="1:15" x14ac:dyDescent="0.25">
      <c r="B671" s="1648"/>
      <c r="C671" s="1648"/>
      <c r="D671" s="245" t="s">
        <v>636</v>
      </c>
      <c r="F671" s="305"/>
      <c r="H671" s="262">
        <f t="shared" si="6"/>
        <v>0</v>
      </c>
      <c r="I671" s="55"/>
      <c r="J671" s="55"/>
      <c r="L671" s="37"/>
      <c r="M671" s="37"/>
      <c r="N671" s="37"/>
      <c r="O671" s="37"/>
    </row>
    <row r="672" spans="1:15" ht="18.75" x14ac:dyDescent="0.3">
      <c r="A672" s="2066" t="str">
        <f>A611</f>
        <v>REMISIONES DE    SEPTIEMBRE    2 0  1 3</v>
      </c>
      <c r="B672" s="2066"/>
      <c r="C672" s="2066"/>
      <c r="D672" s="2066"/>
      <c r="E672" s="2066"/>
      <c r="F672" s="2066"/>
      <c r="I672" s="55"/>
      <c r="J672" s="55"/>
      <c r="L672" s="37"/>
      <c r="M672" s="37"/>
      <c r="N672" s="37"/>
      <c r="O672" s="37"/>
    </row>
    <row r="673" spans="1:15" ht="35.25" thickBot="1" x14ac:dyDescent="0.35">
      <c r="A673" s="589" t="s">
        <v>0</v>
      </c>
      <c r="B673" s="43" t="s">
        <v>1</v>
      </c>
      <c r="C673" s="43"/>
      <c r="D673" s="54" t="s">
        <v>2283</v>
      </c>
      <c r="E673" s="44" t="s">
        <v>2</v>
      </c>
      <c r="F673" s="6" t="s">
        <v>6</v>
      </c>
      <c r="G673" s="51" t="s">
        <v>7</v>
      </c>
      <c r="H673" s="590" t="s">
        <v>8</v>
      </c>
      <c r="I673" s="55"/>
      <c r="J673" s="55"/>
      <c r="M673" s="37"/>
      <c r="N673" s="37"/>
      <c r="O673" s="37"/>
    </row>
    <row r="674" spans="1:15" ht="16.5" thickTop="1" x14ac:dyDescent="0.25">
      <c r="A674" s="578">
        <v>41546</v>
      </c>
      <c r="B674" s="1648" t="s">
        <v>2038</v>
      </c>
      <c r="C674" s="1648" t="s">
        <v>2381</v>
      </c>
      <c r="D674" s="245" t="s">
        <v>2274</v>
      </c>
      <c r="E674" s="262">
        <v>1474</v>
      </c>
      <c r="F674" s="305">
        <v>41546</v>
      </c>
      <c r="G674" s="262">
        <v>1474</v>
      </c>
      <c r="H674" s="262">
        <f t="shared" si="6"/>
        <v>0</v>
      </c>
      <c r="I674" s="55"/>
      <c r="J674" s="55"/>
      <c r="M674" s="37"/>
      <c r="N674" s="37"/>
      <c r="O674" s="37"/>
    </row>
    <row r="675" spans="1:15" x14ac:dyDescent="0.25">
      <c r="B675" s="1648" t="s">
        <v>2039</v>
      </c>
      <c r="C675" s="1648" t="s">
        <v>2381</v>
      </c>
      <c r="D675" s="245" t="s">
        <v>434</v>
      </c>
      <c r="E675" s="262">
        <v>3887.6</v>
      </c>
      <c r="F675" s="305"/>
      <c r="H675" s="262">
        <f t="shared" si="6"/>
        <v>3887.6</v>
      </c>
      <c r="I675" s="55"/>
      <c r="J675" s="55"/>
      <c r="L675" s="1649"/>
      <c r="M675" s="37"/>
      <c r="N675" s="37"/>
      <c r="O675" s="37"/>
    </row>
    <row r="676" spans="1:15" x14ac:dyDescent="0.25">
      <c r="B676" s="1648" t="s">
        <v>2040</v>
      </c>
      <c r="C676" s="1648" t="s">
        <v>2381</v>
      </c>
      <c r="D676" s="245" t="s">
        <v>2243</v>
      </c>
      <c r="E676" s="262">
        <v>13988.5</v>
      </c>
      <c r="F676" s="305"/>
      <c r="H676" s="262">
        <f t="shared" si="6"/>
        <v>13988.5</v>
      </c>
      <c r="I676" s="55"/>
      <c r="J676" s="55"/>
      <c r="L676" s="1649"/>
      <c r="M676" s="37"/>
      <c r="N676" s="37"/>
      <c r="O676" s="37"/>
    </row>
    <row r="677" spans="1:15" x14ac:dyDescent="0.25">
      <c r="A677" s="578">
        <v>41547</v>
      </c>
      <c r="B677" s="1648" t="s">
        <v>2041</v>
      </c>
      <c r="C677" s="1648" t="s">
        <v>2381</v>
      </c>
      <c r="D677" s="245" t="s">
        <v>2369</v>
      </c>
      <c r="E677" s="262">
        <v>845</v>
      </c>
      <c r="F677" s="305">
        <v>41547</v>
      </c>
      <c r="G677" s="262">
        <v>845</v>
      </c>
      <c r="H677" s="262">
        <f t="shared" si="6"/>
        <v>0</v>
      </c>
      <c r="I677" s="55"/>
      <c r="J677" s="55"/>
      <c r="L677" s="1649"/>
      <c r="M677" s="37"/>
      <c r="N677" s="37"/>
      <c r="O677" s="37"/>
    </row>
    <row r="678" spans="1:15" x14ac:dyDescent="0.25">
      <c r="B678" s="1648" t="s">
        <v>2042</v>
      </c>
      <c r="C678" s="1648" t="s">
        <v>2381</v>
      </c>
      <c r="D678" s="245" t="s">
        <v>119</v>
      </c>
      <c r="E678" s="262">
        <v>1731.5</v>
      </c>
      <c r="F678" s="305"/>
      <c r="H678" s="262">
        <f t="shared" si="6"/>
        <v>1731.5</v>
      </c>
      <c r="I678" s="55"/>
      <c r="J678" s="55"/>
      <c r="L678" s="1649"/>
      <c r="M678" s="37"/>
      <c r="N678" s="37"/>
      <c r="O678" s="37"/>
    </row>
    <row r="679" spans="1:15" x14ac:dyDescent="0.25">
      <c r="B679" s="1648" t="s">
        <v>2043</v>
      </c>
      <c r="C679" s="1648" t="s">
        <v>2381</v>
      </c>
      <c r="D679" s="245" t="s">
        <v>2276</v>
      </c>
      <c r="E679" s="262">
        <v>1664</v>
      </c>
      <c r="F679" s="305">
        <v>41547</v>
      </c>
      <c r="G679" s="262">
        <v>1664</v>
      </c>
      <c r="H679" s="262">
        <f t="shared" si="6"/>
        <v>0</v>
      </c>
      <c r="I679" s="55"/>
      <c r="J679" s="55"/>
      <c r="L679" s="1649"/>
      <c r="M679" s="37"/>
      <c r="N679" s="37"/>
      <c r="O679" s="37"/>
    </row>
    <row r="680" spans="1:15" x14ac:dyDescent="0.25">
      <c r="B680" s="1648" t="s">
        <v>2044</v>
      </c>
      <c r="C680" s="1648" t="s">
        <v>2381</v>
      </c>
      <c r="D680" s="1642" t="s">
        <v>787</v>
      </c>
      <c r="E680" s="1619">
        <v>2000</v>
      </c>
      <c r="F680" s="305">
        <v>41547</v>
      </c>
      <c r="G680" s="262">
        <v>2000</v>
      </c>
      <c r="H680" s="262">
        <f t="shared" si="6"/>
        <v>0</v>
      </c>
      <c r="I680" s="55"/>
      <c r="J680" s="55"/>
      <c r="L680" s="1649"/>
      <c r="M680" s="37"/>
      <c r="N680" s="37"/>
      <c r="O680" s="37"/>
    </row>
    <row r="681" spans="1:15" x14ac:dyDescent="0.25">
      <c r="B681" s="1648" t="s">
        <v>2045</v>
      </c>
      <c r="C681" s="1648" t="s">
        <v>2381</v>
      </c>
      <c r="D681" s="245" t="s">
        <v>780</v>
      </c>
      <c r="E681" s="262">
        <v>3799.5</v>
      </c>
      <c r="F681" s="305"/>
      <c r="H681" s="262">
        <f t="shared" si="6"/>
        <v>3799.5</v>
      </c>
      <c r="I681" s="55"/>
      <c r="J681" s="55"/>
      <c r="L681" s="1649"/>
      <c r="M681" s="37"/>
      <c r="N681" s="37"/>
      <c r="O681" s="37"/>
    </row>
    <row r="682" spans="1:15" x14ac:dyDescent="0.25">
      <c r="B682" s="1648" t="s">
        <v>2046</v>
      </c>
      <c r="C682" s="1648" t="s">
        <v>2381</v>
      </c>
      <c r="D682" s="245" t="s">
        <v>779</v>
      </c>
      <c r="E682" s="262">
        <v>2760</v>
      </c>
      <c r="F682" s="305">
        <v>41547</v>
      </c>
      <c r="G682" s="262">
        <v>2760</v>
      </c>
      <c r="H682" s="262">
        <f t="shared" si="6"/>
        <v>0</v>
      </c>
      <c r="I682" s="55"/>
      <c r="J682" s="55"/>
      <c r="L682" s="1649"/>
      <c r="M682" s="37"/>
      <c r="N682" s="37"/>
      <c r="O682" s="37"/>
    </row>
    <row r="683" spans="1:15" x14ac:dyDescent="0.25">
      <c r="B683" s="1648" t="s">
        <v>2047</v>
      </c>
      <c r="C683" s="1648" t="s">
        <v>2381</v>
      </c>
      <c r="D683" s="245" t="s">
        <v>788</v>
      </c>
      <c r="E683" s="262">
        <v>19263</v>
      </c>
      <c r="F683" s="305"/>
      <c r="H683" s="262">
        <f t="shared" si="6"/>
        <v>19263</v>
      </c>
      <c r="I683" s="55"/>
      <c r="J683" s="55"/>
      <c r="L683" s="1649"/>
      <c r="M683" s="37"/>
      <c r="N683" s="37"/>
      <c r="O683" s="37"/>
    </row>
    <row r="684" spans="1:15" x14ac:dyDescent="0.25">
      <c r="B684" s="1648" t="s">
        <v>2048</v>
      </c>
      <c r="C684" s="1648" t="s">
        <v>2381</v>
      </c>
      <c r="D684" s="245" t="s">
        <v>3</v>
      </c>
      <c r="E684" s="262">
        <v>2263.5</v>
      </c>
      <c r="F684" s="305">
        <v>41547</v>
      </c>
      <c r="G684" s="262">
        <v>2263.5</v>
      </c>
      <c r="H684" s="262">
        <f t="shared" si="6"/>
        <v>0</v>
      </c>
      <c r="I684" s="55"/>
      <c r="J684" s="55"/>
      <c r="L684" s="1649"/>
      <c r="M684" s="37"/>
      <c r="N684" s="37"/>
      <c r="O684" s="37"/>
    </row>
    <row r="685" spans="1:15" x14ac:dyDescent="0.25">
      <c r="B685" s="1648" t="s">
        <v>2049</v>
      </c>
      <c r="C685" s="1648" t="s">
        <v>2381</v>
      </c>
      <c r="D685" s="245" t="s">
        <v>2366</v>
      </c>
      <c r="E685" s="262">
        <v>1029</v>
      </c>
      <c r="F685" s="305"/>
      <c r="H685" s="262">
        <f t="shared" si="6"/>
        <v>1029</v>
      </c>
      <c r="I685" s="55"/>
      <c r="J685" s="55"/>
      <c r="L685" s="1649"/>
      <c r="M685" s="37"/>
      <c r="N685" s="37"/>
      <c r="O685" s="37"/>
    </row>
    <row r="686" spans="1:15" x14ac:dyDescent="0.25">
      <c r="B686" s="1648" t="s">
        <v>2050</v>
      </c>
      <c r="C686" s="1648" t="s">
        <v>2381</v>
      </c>
      <c r="D686" s="245" t="s">
        <v>863</v>
      </c>
      <c r="E686" s="262">
        <v>1380</v>
      </c>
      <c r="F686" s="305"/>
      <c r="H686" s="262">
        <f t="shared" si="6"/>
        <v>1380</v>
      </c>
      <c r="I686" s="55"/>
      <c r="J686" s="55"/>
      <c r="L686" s="1649"/>
      <c r="M686" s="37"/>
      <c r="N686" s="37"/>
      <c r="O686" s="37"/>
    </row>
    <row r="687" spans="1:15" x14ac:dyDescent="0.25">
      <c r="B687" s="1648" t="s">
        <v>2051</v>
      </c>
      <c r="C687" s="1648" t="s">
        <v>2381</v>
      </c>
      <c r="D687" s="245" t="s">
        <v>2372</v>
      </c>
      <c r="E687" s="262">
        <v>1287</v>
      </c>
      <c r="F687" s="305">
        <v>41547</v>
      </c>
      <c r="G687" s="262">
        <v>1287</v>
      </c>
      <c r="H687" s="262">
        <f t="shared" si="6"/>
        <v>0</v>
      </c>
      <c r="I687" s="55"/>
      <c r="J687" s="55"/>
      <c r="L687" s="1649"/>
      <c r="M687" s="37"/>
      <c r="N687" s="37"/>
      <c r="O687" s="37"/>
    </row>
    <row r="688" spans="1:15" x14ac:dyDescent="0.25">
      <c r="B688" s="1648" t="s">
        <v>2052</v>
      </c>
      <c r="C688" s="1648" t="s">
        <v>2381</v>
      </c>
      <c r="D688" s="245" t="s">
        <v>2384</v>
      </c>
      <c r="E688" s="262">
        <v>1890</v>
      </c>
      <c r="F688" s="305">
        <v>41547</v>
      </c>
      <c r="G688" s="262">
        <v>1890</v>
      </c>
      <c r="H688" s="262">
        <f t="shared" si="6"/>
        <v>0</v>
      </c>
      <c r="I688" s="55"/>
      <c r="J688" s="55"/>
      <c r="L688" s="1649"/>
      <c r="M688" s="37"/>
      <c r="N688" s="37"/>
      <c r="O688" s="37"/>
    </row>
    <row r="689" spans="1:15" x14ac:dyDescent="0.25">
      <c r="B689" s="1648" t="s">
        <v>2053</v>
      </c>
      <c r="C689" s="1648" t="s">
        <v>2381</v>
      </c>
      <c r="D689" s="245" t="s">
        <v>617</v>
      </c>
      <c r="E689" s="262">
        <v>4085.3</v>
      </c>
      <c r="F689" s="305"/>
      <c r="H689" s="262">
        <f t="shared" si="6"/>
        <v>4085.3</v>
      </c>
      <c r="I689" s="55"/>
      <c r="J689" s="55"/>
      <c r="L689" s="1649"/>
      <c r="M689" s="37"/>
      <c r="N689" s="37"/>
      <c r="O689" s="37"/>
    </row>
    <row r="690" spans="1:15" x14ac:dyDescent="0.25">
      <c r="B690" s="1648" t="s">
        <v>2054</v>
      </c>
      <c r="C690" s="1648" t="s">
        <v>2381</v>
      </c>
      <c r="D690" s="245" t="s">
        <v>2155</v>
      </c>
      <c r="E690" s="262">
        <v>769</v>
      </c>
      <c r="F690" s="305">
        <v>41547</v>
      </c>
      <c r="G690" s="262">
        <v>769</v>
      </c>
      <c r="H690" s="262">
        <f t="shared" si="6"/>
        <v>0</v>
      </c>
      <c r="I690" s="55"/>
      <c r="J690" s="55"/>
      <c r="L690" s="1649"/>
      <c r="M690" s="37"/>
      <c r="N690" s="37"/>
      <c r="O690" s="37"/>
    </row>
    <row r="691" spans="1:15" x14ac:dyDescent="0.25">
      <c r="B691" s="1648" t="s">
        <v>757</v>
      </c>
      <c r="C691" s="1648" t="s">
        <v>2381</v>
      </c>
      <c r="D691" s="245" t="s">
        <v>2376</v>
      </c>
      <c r="E691" s="262">
        <v>456</v>
      </c>
      <c r="F691" s="305"/>
      <c r="H691" s="262">
        <f t="shared" si="6"/>
        <v>456</v>
      </c>
      <c r="I691" s="55"/>
      <c r="J691" s="55"/>
      <c r="L691" s="1649"/>
      <c r="M691" s="37"/>
      <c r="N691" s="37"/>
      <c r="O691" s="37"/>
    </row>
    <row r="692" spans="1:15" x14ac:dyDescent="0.25">
      <c r="B692" s="1648" t="s">
        <v>2055</v>
      </c>
      <c r="C692" s="1648" t="s">
        <v>2381</v>
      </c>
      <c r="D692" s="245" t="s">
        <v>70</v>
      </c>
      <c r="E692" s="262">
        <v>5377</v>
      </c>
      <c r="F692" s="305">
        <v>41547</v>
      </c>
      <c r="G692" s="262">
        <v>5377</v>
      </c>
      <c r="H692" s="262">
        <f t="shared" si="6"/>
        <v>0</v>
      </c>
      <c r="I692" s="55"/>
      <c r="J692" s="55"/>
      <c r="L692" s="1649"/>
      <c r="M692" s="37"/>
      <c r="N692" s="37"/>
      <c r="O692" s="37"/>
    </row>
    <row r="693" spans="1:15" x14ac:dyDescent="0.25">
      <c r="B693" s="1648" t="s">
        <v>2056</v>
      </c>
      <c r="C693" s="1648" t="s">
        <v>2381</v>
      </c>
      <c r="D693" s="245" t="s">
        <v>1916</v>
      </c>
      <c r="E693" s="262">
        <v>322</v>
      </c>
      <c r="F693" s="305">
        <v>41547</v>
      </c>
      <c r="G693" s="262">
        <v>322</v>
      </c>
      <c r="H693" s="262">
        <f t="shared" si="6"/>
        <v>0</v>
      </c>
      <c r="I693" s="55"/>
      <c r="J693" s="55"/>
      <c r="L693" s="1649"/>
      <c r="M693" s="37"/>
      <c r="N693" s="37"/>
      <c r="O693" s="37"/>
    </row>
    <row r="694" spans="1:15" x14ac:dyDescent="0.25">
      <c r="B694" s="1648" t="s">
        <v>2057</v>
      </c>
      <c r="C694" s="1648" t="s">
        <v>2381</v>
      </c>
      <c r="D694" s="245" t="s">
        <v>784</v>
      </c>
      <c r="E694" s="262">
        <v>329.5</v>
      </c>
      <c r="F694" s="305">
        <v>41547</v>
      </c>
      <c r="G694" s="262">
        <v>329.5</v>
      </c>
      <c r="H694" s="262">
        <f t="shared" si="6"/>
        <v>0</v>
      </c>
      <c r="I694" s="55"/>
      <c r="J694" s="55"/>
      <c r="L694" s="1649"/>
      <c r="M694" s="37"/>
      <c r="N694" s="37"/>
      <c r="O694" s="37"/>
    </row>
    <row r="695" spans="1:15" x14ac:dyDescent="0.25">
      <c r="B695" s="1648" t="s">
        <v>2058</v>
      </c>
      <c r="C695" s="1648" t="s">
        <v>2381</v>
      </c>
      <c r="D695" s="245" t="s">
        <v>2388</v>
      </c>
      <c r="E695" s="262">
        <v>1480</v>
      </c>
      <c r="F695" s="305"/>
      <c r="H695" s="262">
        <f t="shared" si="6"/>
        <v>1480</v>
      </c>
      <c r="I695" s="55"/>
      <c r="J695" s="55"/>
      <c r="L695" s="1649"/>
      <c r="M695" s="37"/>
      <c r="N695" s="37"/>
      <c r="O695" s="37"/>
    </row>
    <row r="696" spans="1:15" x14ac:dyDescent="0.25">
      <c r="B696" s="1648" t="s">
        <v>2059</v>
      </c>
      <c r="C696" s="1648" t="s">
        <v>2381</v>
      </c>
      <c r="D696" s="245" t="s">
        <v>2374</v>
      </c>
      <c r="E696" s="262">
        <v>819</v>
      </c>
      <c r="F696" s="305">
        <v>41547</v>
      </c>
      <c r="G696" s="262">
        <v>819</v>
      </c>
      <c r="H696" s="262">
        <f t="shared" si="6"/>
        <v>0</v>
      </c>
      <c r="I696" s="55"/>
      <c r="J696" s="55"/>
      <c r="L696" s="1649"/>
      <c r="M696" s="37"/>
      <c r="N696" s="37"/>
      <c r="O696" s="37"/>
    </row>
    <row r="697" spans="1:15" x14ac:dyDescent="0.25">
      <c r="B697" s="1648" t="s">
        <v>2060</v>
      </c>
      <c r="C697" s="1648" t="s">
        <v>2381</v>
      </c>
      <c r="D697" s="245" t="s">
        <v>434</v>
      </c>
      <c r="E697" s="262">
        <v>3306</v>
      </c>
      <c r="F697" s="305"/>
      <c r="H697" s="262">
        <f t="shared" si="6"/>
        <v>3306</v>
      </c>
      <c r="I697" s="55"/>
      <c r="J697" s="55"/>
      <c r="L697" s="1649"/>
      <c r="M697" s="37"/>
      <c r="N697" s="37"/>
      <c r="O697" s="37"/>
    </row>
    <row r="698" spans="1:15" x14ac:dyDescent="0.25">
      <c r="B698" s="1648" t="s">
        <v>2061</v>
      </c>
      <c r="C698" s="1648" t="s">
        <v>2381</v>
      </c>
      <c r="D698" s="245" t="s">
        <v>1949</v>
      </c>
      <c r="E698" s="262">
        <v>1217</v>
      </c>
      <c r="F698" s="305">
        <v>41547</v>
      </c>
      <c r="G698" s="262">
        <v>1217</v>
      </c>
      <c r="H698" s="262">
        <f t="shared" si="6"/>
        <v>0</v>
      </c>
      <c r="I698" s="55"/>
      <c r="J698" s="55"/>
      <c r="L698" s="1649"/>
      <c r="M698" s="37"/>
      <c r="N698" s="37"/>
      <c r="O698" s="37"/>
    </row>
    <row r="699" spans="1:15" x14ac:dyDescent="0.25">
      <c r="B699" s="1648" t="s">
        <v>2062</v>
      </c>
      <c r="C699" s="1648" t="s">
        <v>2381</v>
      </c>
      <c r="D699" s="245" t="s">
        <v>2274</v>
      </c>
      <c r="E699" s="262">
        <v>6768</v>
      </c>
      <c r="F699" s="305">
        <v>41547</v>
      </c>
      <c r="G699" s="262">
        <v>6768</v>
      </c>
      <c r="H699" s="262">
        <f t="shared" si="6"/>
        <v>0</v>
      </c>
      <c r="I699" s="55"/>
      <c r="J699" s="55"/>
      <c r="L699" s="1649"/>
      <c r="M699" s="37"/>
      <c r="N699" s="37"/>
      <c r="O699" s="37"/>
    </row>
    <row r="700" spans="1:15" x14ac:dyDescent="0.25">
      <c r="B700" s="1648" t="s">
        <v>2063</v>
      </c>
      <c r="C700" s="1648" t="s">
        <v>2381</v>
      </c>
      <c r="D700" s="245" t="s">
        <v>2370</v>
      </c>
      <c r="E700" s="262">
        <v>2318.5</v>
      </c>
      <c r="F700" s="305">
        <v>41547</v>
      </c>
      <c r="G700" s="262">
        <v>2318.5</v>
      </c>
      <c r="H700" s="262">
        <f t="shared" si="6"/>
        <v>0</v>
      </c>
      <c r="I700" s="55"/>
      <c r="J700" s="55"/>
      <c r="L700" s="1649"/>
      <c r="M700" s="37"/>
      <c r="N700" s="37"/>
      <c r="O700" s="37"/>
    </row>
    <row r="701" spans="1:15" x14ac:dyDescent="0.25">
      <c r="B701" s="1648" t="s">
        <v>2064</v>
      </c>
      <c r="C701" s="1648" t="s">
        <v>2381</v>
      </c>
      <c r="D701" s="245" t="s">
        <v>70</v>
      </c>
      <c r="E701" s="262">
        <v>2291.5</v>
      </c>
      <c r="F701" s="305">
        <v>41547</v>
      </c>
      <c r="G701" s="262">
        <v>2291.5</v>
      </c>
      <c r="H701" s="262">
        <f t="shared" si="6"/>
        <v>0</v>
      </c>
      <c r="I701" s="55"/>
      <c r="J701" s="55"/>
      <c r="L701" s="1649"/>
      <c r="M701" s="37"/>
      <c r="N701" s="37"/>
      <c r="O701" s="37"/>
    </row>
    <row r="702" spans="1:15" x14ac:dyDescent="0.25">
      <c r="B702" s="1648" t="s">
        <v>2065</v>
      </c>
      <c r="C702" s="1648" t="s">
        <v>2381</v>
      </c>
      <c r="D702" s="245" t="s">
        <v>787</v>
      </c>
      <c r="E702" s="262">
        <v>1688</v>
      </c>
      <c r="F702" s="305">
        <v>41547</v>
      </c>
      <c r="G702" s="262">
        <v>1688</v>
      </c>
      <c r="H702" s="262">
        <f t="shared" si="6"/>
        <v>0</v>
      </c>
      <c r="I702" s="55"/>
      <c r="J702" s="55"/>
      <c r="L702" s="1649"/>
      <c r="M702" s="37"/>
      <c r="N702" s="37"/>
      <c r="O702" s="37"/>
    </row>
    <row r="703" spans="1:15" x14ac:dyDescent="0.25">
      <c r="B703" s="1648"/>
      <c r="C703" s="1648"/>
      <c r="F703" s="305"/>
      <c r="H703" s="262">
        <f t="shared" si="6"/>
        <v>0</v>
      </c>
      <c r="I703" s="55"/>
      <c r="J703" s="55"/>
      <c r="M703" s="37"/>
      <c r="N703" s="37"/>
      <c r="O703" s="37"/>
    </row>
    <row r="704" spans="1:15" x14ac:dyDescent="0.25">
      <c r="A704" s="1629"/>
      <c r="B704" s="1648"/>
      <c r="C704" s="1648"/>
      <c r="D704" s="521"/>
      <c r="E704" s="140"/>
      <c r="F704" s="452"/>
      <c r="G704" s="140"/>
      <c r="H704" s="262">
        <f t="shared" ref="H704:H705" si="7">E704-G704</f>
        <v>0</v>
      </c>
      <c r="I704" s="55"/>
      <c r="J704" s="55"/>
      <c r="L704" s="37"/>
      <c r="M704" s="37"/>
      <c r="N704" s="37"/>
      <c r="O704" s="37"/>
    </row>
    <row r="705" spans="1:15" x14ac:dyDescent="0.25">
      <c r="A705" s="1629"/>
      <c r="B705" s="1648"/>
      <c r="C705" s="1648"/>
      <c r="D705" s="521"/>
      <c r="E705" s="140"/>
      <c r="F705" s="452"/>
      <c r="G705" s="140"/>
      <c r="H705" s="262">
        <f t="shared" si="7"/>
        <v>0</v>
      </c>
      <c r="I705" s="55"/>
      <c r="J705" s="55"/>
      <c r="L705" s="37"/>
      <c r="M705" s="37"/>
      <c r="N705" s="37"/>
      <c r="O705" s="37"/>
    </row>
    <row r="706" spans="1:15" ht="16.5" thickBot="1" x14ac:dyDescent="0.3">
      <c r="A706" s="589"/>
      <c r="B706" s="1707"/>
      <c r="C706" s="1707"/>
      <c r="D706" s="463"/>
      <c r="E706" s="464"/>
      <c r="F706" s="465"/>
      <c r="G706" s="464"/>
      <c r="H706" s="464"/>
      <c r="I706" s="55"/>
      <c r="J706" s="55"/>
      <c r="L706" s="37"/>
      <c r="M706" s="37"/>
      <c r="N706" s="37"/>
      <c r="O706" s="37"/>
    </row>
    <row r="707" spans="1:15" ht="16.5" thickTop="1" x14ac:dyDescent="0.25">
      <c r="A707" s="1650"/>
      <c r="B707" s="446"/>
      <c r="C707" s="446"/>
      <c r="D707" s="455"/>
      <c r="E707" s="58">
        <f>SUM(E4:E706)</f>
        <v>1877991.9800000004</v>
      </c>
      <c r="F707" s="58"/>
      <c r="G707" s="58">
        <f>SUM(G4:G706)</f>
        <v>1515360.7300000002</v>
      </c>
      <c r="H707" s="58"/>
      <c r="I707" s="55"/>
      <c r="J707" s="55"/>
      <c r="L707" s="37"/>
      <c r="M707" s="37"/>
      <c r="N707" s="37"/>
      <c r="O707" s="37"/>
    </row>
    <row r="708" spans="1:15" x14ac:dyDescent="0.25">
      <c r="A708" s="1650"/>
      <c r="B708" s="446"/>
      <c r="C708" s="446"/>
      <c r="D708" s="455"/>
      <c r="E708" s="58"/>
      <c r="F708" s="455"/>
      <c r="G708" s="58"/>
      <c r="H708" s="58"/>
      <c r="I708" s="55"/>
      <c r="J708" s="55"/>
      <c r="L708" s="37"/>
      <c r="M708" s="37"/>
      <c r="N708" s="37"/>
      <c r="O708" s="37"/>
    </row>
    <row r="709" spans="1:15" x14ac:dyDescent="0.25">
      <c r="A709" s="1650"/>
      <c r="B709" s="446"/>
      <c r="C709" s="446"/>
      <c r="D709" s="455"/>
      <c r="E709" s="58"/>
      <c r="F709" s="455"/>
      <c r="G709" s="58"/>
      <c r="H709" s="58"/>
      <c r="I709" s="55"/>
      <c r="J709" s="55"/>
      <c r="L709" s="37"/>
      <c r="M709" s="37"/>
      <c r="N709" s="37"/>
      <c r="O709" s="37"/>
    </row>
    <row r="710" spans="1:15" x14ac:dyDescent="0.25">
      <c r="A710" s="1650"/>
      <c r="B710" s="446"/>
      <c r="C710" s="446"/>
      <c r="D710" s="455"/>
      <c r="E710" s="58"/>
      <c r="F710" s="455"/>
      <c r="G710" s="58"/>
      <c r="H710" s="58"/>
      <c r="I710" s="55"/>
      <c r="J710" s="55"/>
      <c r="L710" s="37"/>
      <c r="M710" s="37"/>
      <c r="N710" s="37"/>
      <c r="O710" s="37"/>
    </row>
    <row r="711" spans="1:15" ht="30" x14ac:dyDescent="0.25">
      <c r="A711" s="1650"/>
      <c r="B711" s="446"/>
      <c r="C711" s="446"/>
      <c r="D711" s="455"/>
      <c r="E711" s="56" t="s">
        <v>50</v>
      </c>
      <c r="F711" s="455"/>
      <c r="G711" s="57" t="s">
        <v>51</v>
      </c>
      <c r="H711" s="58"/>
      <c r="I711" s="55"/>
      <c r="J711" s="55"/>
      <c r="L711" s="37"/>
      <c r="M711" s="37"/>
      <c r="N711" s="37"/>
      <c r="O711" s="37"/>
    </row>
    <row r="712" spans="1:15" ht="16.5" thickBot="1" x14ac:dyDescent="0.3">
      <c r="A712" s="1650"/>
      <c r="B712" s="446"/>
      <c r="C712" s="446"/>
      <c r="D712" s="455"/>
      <c r="E712" s="56"/>
      <c r="F712" s="455"/>
      <c r="G712" s="57"/>
      <c r="H712" s="58"/>
      <c r="I712" s="55"/>
      <c r="J712" s="55"/>
      <c r="L712" s="37"/>
      <c r="M712" s="37"/>
      <c r="N712" s="37"/>
      <c r="O712" s="37"/>
    </row>
    <row r="713" spans="1:15" ht="21.75" thickBot="1" x14ac:dyDescent="0.4">
      <c r="A713" s="1650"/>
      <c r="B713" s="446"/>
      <c r="C713" s="446"/>
      <c r="D713" s="455" t="s">
        <v>61</v>
      </c>
      <c r="E713" s="2062">
        <f>E707-G707</f>
        <v>362631.25000000023</v>
      </c>
      <c r="F713" s="2063"/>
      <c r="G713" s="2064"/>
      <c r="H713" s="455"/>
      <c r="I713" s="55"/>
      <c r="J713" s="55"/>
      <c r="L713" s="37"/>
      <c r="M713" s="37"/>
      <c r="N713" s="37"/>
      <c r="O713" s="37"/>
    </row>
    <row r="714" spans="1:15" x14ac:dyDescent="0.25">
      <c r="A714" s="1650"/>
      <c r="B714" s="446"/>
      <c r="C714" s="446"/>
      <c r="D714" s="455"/>
      <c r="E714" s="455"/>
      <c r="F714" s="455"/>
      <c r="G714" s="455"/>
      <c r="H714" s="455"/>
      <c r="I714" s="55"/>
      <c r="J714" s="55"/>
      <c r="L714" s="37"/>
      <c r="M714" s="37"/>
      <c r="N714" s="37"/>
      <c r="O714" s="37"/>
    </row>
    <row r="715" spans="1:15" ht="18.75" x14ac:dyDescent="0.3">
      <c r="A715" s="1650"/>
      <c r="B715" s="446"/>
      <c r="C715" s="446"/>
      <c r="D715" s="455"/>
      <c r="E715" s="2065" t="s">
        <v>52</v>
      </c>
      <c r="F715" s="2065"/>
      <c r="G715" s="2065"/>
      <c r="H715" s="455"/>
      <c r="I715" s="55"/>
      <c r="J715" s="55"/>
      <c r="L715" s="37"/>
      <c r="M715" s="37"/>
      <c r="N715" s="37"/>
      <c r="O715" s="37"/>
    </row>
    <row r="716" spans="1:15" x14ac:dyDescent="0.25">
      <c r="A716" s="1650"/>
      <c r="B716" s="446"/>
      <c r="C716" s="446"/>
      <c r="D716" s="455"/>
      <c r="E716" s="58"/>
      <c r="F716" s="455"/>
      <c r="G716" s="58"/>
      <c r="H716" s="455"/>
      <c r="I716" s="55"/>
      <c r="L716" s="37"/>
      <c r="M716" s="37"/>
      <c r="N716" s="37"/>
      <c r="O716" s="37"/>
    </row>
    <row r="721" s="37" customFormat="1" ht="15" x14ac:dyDescent="0.25"/>
    <row r="722" s="37" customFormat="1" ht="15" x14ac:dyDescent="0.25"/>
    <row r="723" s="37" customFormat="1" ht="15" x14ac:dyDescent="0.25"/>
    <row r="724" s="37" customFormat="1" ht="15" x14ac:dyDescent="0.25"/>
    <row r="725" s="37" customFormat="1" ht="15" x14ac:dyDescent="0.25"/>
    <row r="726" s="37" customFormat="1" ht="15" x14ac:dyDescent="0.25"/>
    <row r="727" s="37" customFormat="1" ht="15" x14ac:dyDescent="0.25"/>
    <row r="728" s="37" customFormat="1" ht="15" x14ac:dyDescent="0.25"/>
    <row r="729" s="37" customFormat="1" ht="15" x14ac:dyDescent="0.25"/>
    <row r="730" s="37" customFormat="1" ht="15" x14ac:dyDescent="0.25"/>
    <row r="731" s="37" customFormat="1" ht="15" x14ac:dyDescent="0.25"/>
    <row r="732" s="37" customFormat="1" ht="15" x14ac:dyDescent="0.25"/>
    <row r="733" s="37" customFormat="1" ht="15" x14ac:dyDescent="0.25"/>
    <row r="734" s="37" customFormat="1" ht="15" x14ac:dyDescent="0.25"/>
    <row r="735" s="37" customFormat="1" ht="15" x14ac:dyDescent="0.25"/>
    <row r="736" s="37" customFormat="1" ht="15" x14ac:dyDescent="0.25"/>
    <row r="737" s="37" customFormat="1" ht="15" x14ac:dyDescent="0.25"/>
    <row r="738" s="37" customFormat="1" ht="15" x14ac:dyDescent="0.25"/>
    <row r="739" s="37" customFormat="1" ht="15" x14ac:dyDescent="0.25"/>
    <row r="740" s="37" customFormat="1" ht="15" x14ac:dyDescent="0.25"/>
    <row r="741" s="37" customFormat="1" ht="15" x14ac:dyDescent="0.25"/>
    <row r="742" s="37" customFormat="1" ht="15" x14ac:dyDescent="0.25"/>
    <row r="743" s="37" customFormat="1" ht="15" x14ac:dyDescent="0.25"/>
    <row r="744" s="37" customFormat="1" ht="15" x14ac:dyDescent="0.25"/>
    <row r="745" s="37" customFormat="1" ht="15" x14ac:dyDescent="0.25"/>
    <row r="746" s="37" customFormat="1" ht="15" x14ac:dyDescent="0.25"/>
    <row r="747" s="37" customFormat="1" ht="15" x14ac:dyDescent="0.25"/>
    <row r="748" s="37" customFormat="1" ht="15" x14ac:dyDescent="0.25"/>
    <row r="749" s="37" customFormat="1" ht="15" x14ac:dyDescent="0.25"/>
    <row r="750" s="37" customFormat="1" ht="15" x14ac:dyDescent="0.25"/>
    <row r="751" s="37" customFormat="1" ht="15" x14ac:dyDescent="0.25"/>
    <row r="752" s="37" customFormat="1" ht="15" x14ac:dyDescent="0.25"/>
    <row r="753" s="37" customFormat="1" ht="15" x14ac:dyDescent="0.25"/>
    <row r="754" s="37" customFormat="1" ht="15" x14ac:dyDescent="0.25"/>
    <row r="755" s="37" customFormat="1" ht="15" x14ac:dyDescent="0.25"/>
    <row r="756" s="37" customFormat="1" ht="15" x14ac:dyDescent="0.25"/>
    <row r="757" s="37" customFormat="1" ht="15" x14ac:dyDescent="0.25"/>
    <row r="758" s="37" customFormat="1" ht="15" x14ac:dyDescent="0.25"/>
    <row r="759" s="37" customFormat="1" ht="15" x14ac:dyDescent="0.25"/>
    <row r="760" s="37" customFormat="1" ht="15" x14ac:dyDescent="0.25"/>
    <row r="761" s="37" customFormat="1" ht="15" x14ac:dyDescent="0.25"/>
    <row r="762" s="37" customFormat="1" ht="15" x14ac:dyDescent="0.25"/>
    <row r="763" s="37" customFormat="1" ht="15" x14ac:dyDescent="0.25"/>
    <row r="764" s="37" customFormat="1" ht="15" x14ac:dyDescent="0.25"/>
    <row r="765" s="37" customFormat="1" ht="15" x14ac:dyDescent="0.25"/>
    <row r="766" s="37" customFormat="1" ht="15" x14ac:dyDescent="0.25"/>
    <row r="767" s="37" customFormat="1" ht="15" x14ac:dyDescent="0.25"/>
    <row r="768" s="37" customFormat="1" ht="15" x14ac:dyDescent="0.25"/>
    <row r="769" s="37" customFormat="1" ht="15" x14ac:dyDescent="0.25"/>
    <row r="770" s="37" customFormat="1" ht="15" x14ac:dyDescent="0.25"/>
    <row r="771" s="37" customFormat="1" ht="15" x14ac:dyDescent="0.25"/>
    <row r="772" s="37" customFormat="1" ht="15" x14ac:dyDescent="0.25"/>
    <row r="773" s="37" customFormat="1" ht="15" x14ac:dyDescent="0.25"/>
    <row r="774" s="37" customFormat="1" ht="15" x14ac:dyDescent="0.25"/>
    <row r="775" s="37" customFormat="1" ht="15" x14ac:dyDescent="0.25"/>
    <row r="776" s="37" customFormat="1" ht="15" x14ac:dyDescent="0.25"/>
    <row r="777" s="37" customFormat="1" ht="15" x14ac:dyDescent="0.25"/>
    <row r="778" s="37" customFormat="1" ht="15" x14ac:dyDescent="0.25"/>
    <row r="779" s="37" customFormat="1" ht="15" x14ac:dyDescent="0.25"/>
    <row r="780" s="37" customFormat="1" ht="15" x14ac:dyDescent="0.25"/>
    <row r="781" s="37" customFormat="1" ht="15" x14ac:dyDescent="0.25"/>
  </sheetData>
  <mergeCells count="15">
    <mergeCell ref="E713:G713"/>
    <mergeCell ref="E715:G715"/>
    <mergeCell ref="A245:F245"/>
    <mergeCell ref="B1:G1"/>
    <mergeCell ref="B2:D2"/>
    <mergeCell ref="B62:G62"/>
    <mergeCell ref="A123:F123"/>
    <mergeCell ref="A184:F184"/>
    <mergeCell ref="A672:F672"/>
    <mergeCell ref="A306:F306"/>
    <mergeCell ref="A367:F367"/>
    <mergeCell ref="A428:F428"/>
    <mergeCell ref="A489:F489"/>
    <mergeCell ref="A550:F550"/>
    <mergeCell ref="A611:F611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AO187"/>
  <sheetViews>
    <sheetView topLeftCell="AOH1" workbookViewId="0">
      <pane ySplit="5" topLeftCell="A6" activePane="bottomLeft" state="frozen"/>
      <selection activeCell="TN1" sqref="TN1"/>
      <selection pane="bottomLeft" activeCell="AOQ21" sqref="AOQ21"/>
    </sheetView>
  </sheetViews>
  <sheetFormatPr baseColWidth="10" defaultRowHeight="15" x14ac:dyDescent="0.25"/>
  <cols>
    <col min="1" max="6" width="11.5703125" style="551" customWidth="1"/>
    <col min="7" max="7" width="7.28515625" style="551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42578125" style="37" customWidth="1"/>
    <col min="28" max="28" width="6.7109375" style="551" customWidth="1"/>
    <col min="29" max="34" width="11.42578125" style="37" customWidth="1"/>
    <col min="35" max="35" width="6.7109375" style="37" customWidth="1"/>
    <col min="36" max="41" width="11.42578125" style="37" customWidth="1"/>
    <col min="42" max="42" width="6.7109375" style="37" customWidth="1"/>
    <col min="43" max="43" width="11.42578125" style="428"/>
    <col min="44" max="55" width="11.42578125" style="551"/>
    <col min="56" max="56" width="6.42578125" style="551" customWidth="1"/>
    <col min="57" max="62" width="11.42578125" style="551"/>
    <col min="63" max="63" width="6.42578125" style="551" customWidth="1"/>
    <col min="64" max="64" width="9.85546875" style="551" bestFit="1" customWidth="1"/>
    <col min="65" max="65" width="12.5703125" style="551" bestFit="1" customWidth="1"/>
    <col min="66" max="66" width="9.140625" style="551" bestFit="1" customWidth="1"/>
    <col min="67" max="67" width="9.42578125" style="551" bestFit="1" customWidth="1"/>
    <col min="68" max="68" width="9.140625" style="551" bestFit="1" customWidth="1"/>
    <col min="69" max="69" width="10.140625" style="551" bestFit="1" customWidth="1"/>
    <col min="70" max="70" width="7" style="551" bestFit="1" customWidth="1"/>
    <col min="71" max="71" width="11.42578125" style="423"/>
    <col min="72" max="77" width="11.42578125" style="551"/>
    <col min="78" max="84" width="0" style="551" hidden="1" customWidth="1"/>
    <col min="85" max="85" width="11.42578125" style="423"/>
    <col min="86" max="90" width="11.42578125" style="551"/>
    <col min="91" max="91" width="7" style="551" bestFit="1" customWidth="1"/>
    <col min="92" max="97" width="11.42578125" style="551"/>
    <col min="98" max="98" width="7" style="551" bestFit="1" customWidth="1"/>
    <col min="99" max="104" width="11.42578125" style="551"/>
    <col min="105" max="105" width="7.5703125" style="551" customWidth="1"/>
    <col min="106" max="111" width="11.28515625" style="551" customWidth="1"/>
    <col min="112" max="112" width="7" style="551" bestFit="1" customWidth="1"/>
    <col min="113" max="118" width="11.42578125" style="551"/>
    <col min="119" max="119" width="8" style="551" customWidth="1"/>
    <col min="120" max="125" width="11.42578125" style="551"/>
    <col min="126" max="126" width="8" style="551" customWidth="1"/>
    <col min="127" max="132" width="11.42578125" style="1657"/>
    <col min="133" max="133" width="8" style="37" customWidth="1"/>
    <col min="134" max="136" width="11.42578125" style="37"/>
    <col min="137" max="137" width="15.7109375" style="37" bestFit="1" customWidth="1"/>
    <col min="138" max="139" width="11.42578125" style="37"/>
    <col min="140" max="140" width="8" style="551" customWidth="1"/>
    <col min="141" max="146" width="11.42578125" style="551" customWidth="1"/>
    <col min="147" max="147" width="8" style="551" customWidth="1"/>
    <col min="148" max="148" width="11.42578125" style="2"/>
    <col min="149" max="150" width="11.42578125" style="551"/>
    <col min="151" max="151" width="11.85546875" style="551" bestFit="1" customWidth="1"/>
    <col min="152" max="152" width="11.42578125" style="551"/>
    <col min="153" max="153" width="12.42578125" style="551" bestFit="1" customWidth="1"/>
    <col min="154" max="154" width="7" style="551" bestFit="1" customWidth="1"/>
    <col min="155" max="160" width="11.42578125" style="551" customWidth="1"/>
    <col min="161" max="161" width="7" style="551" bestFit="1" customWidth="1"/>
    <col min="162" max="167" width="11.42578125" style="37" customWidth="1"/>
    <col min="168" max="168" width="7" style="551" bestFit="1" customWidth="1"/>
    <col min="169" max="174" width="11.42578125" style="551" customWidth="1"/>
    <col min="175" max="175" width="7" style="551" bestFit="1" customWidth="1"/>
    <col min="176" max="181" width="11.42578125" style="37" customWidth="1"/>
    <col min="182" max="182" width="7" style="37" bestFit="1" customWidth="1"/>
    <col min="183" max="188" width="11.42578125" style="551" customWidth="1"/>
    <col min="189" max="189" width="7" style="551" bestFit="1" customWidth="1"/>
    <col min="190" max="195" width="11.42578125" style="1594" customWidth="1"/>
    <col min="196" max="196" width="7" style="551" bestFit="1" customWidth="1"/>
    <col min="197" max="202" width="11.42578125" style="551" customWidth="1"/>
    <col min="203" max="203" width="7" style="551" bestFit="1" customWidth="1"/>
    <col min="204" max="209" width="11.42578125" style="551" customWidth="1"/>
    <col min="210" max="210" width="7" style="551" bestFit="1" customWidth="1"/>
    <col min="211" max="216" width="11.42578125" style="551"/>
    <col min="217" max="217" width="7" style="551" bestFit="1" customWidth="1"/>
    <col min="218" max="223" width="11.42578125" style="551" customWidth="1"/>
    <col min="224" max="224" width="7" style="551" bestFit="1" customWidth="1"/>
    <col min="225" max="230" width="11.42578125" style="551" customWidth="1"/>
    <col min="231" max="231" width="7" style="551" bestFit="1" customWidth="1"/>
    <col min="232" max="237" width="11.5703125" style="551" customWidth="1"/>
    <col min="238" max="238" width="7" style="551" bestFit="1" customWidth="1"/>
    <col min="239" max="244" width="11.5703125" style="1594" customWidth="1"/>
    <col min="245" max="245" width="7" style="551" bestFit="1" customWidth="1"/>
    <col min="246" max="251" width="11.5703125" style="37" customWidth="1"/>
    <col min="252" max="252" width="7" style="37" bestFit="1" customWidth="1"/>
    <col min="253" max="253" width="11.42578125" style="551"/>
    <col min="254" max="254" width="13.42578125" style="551" customWidth="1"/>
    <col min="255" max="255" width="11.42578125" style="551"/>
    <col min="256" max="256" width="9.42578125" style="551" customWidth="1"/>
    <col min="257" max="258" width="11.42578125" style="551"/>
    <col min="259" max="259" width="7.140625" style="551" customWidth="1"/>
    <col min="260" max="260" width="11.42578125" style="551"/>
    <col min="261" max="261" width="13.42578125" style="551" customWidth="1"/>
    <col min="262" max="262" width="11.42578125" style="551"/>
    <col min="263" max="263" width="9.42578125" style="551" customWidth="1"/>
    <col min="264" max="265" width="11.42578125" style="551"/>
    <col min="266" max="266" width="7.140625" style="551" customWidth="1"/>
    <col min="267" max="267" width="11.42578125" style="551"/>
    <col min="268" max="268" width="13.42578125" style="551" customWidth="1"/>
    <col min="269" max="269" width="11.42578125" style="551"/>
    <col min="270" max="270" width="9.42578125" style="551" customWidth="1"/>
    <col min="271" max="272" width="11.42578125" style="551"/>
    <col min="273" max="273" width="7.140625" style="551" customWidth="1"/>
    <col min="274" max="274" width="11.42578125" style="551"/>
    <col min="275" max="275" width="13.42578125" style="551" customWidth="1"/>
    <col min="276" max="276" width="11.42578125" style="551"/>
    <col min="277" max="277" width="9.42578125" style="551" customWidth="1"/>
    <col min="278" max="279" width="11.42578125" style="551"/>
    <col min="280" max="280" width="7.140625" style="551" customWidth="1"/>
    <col min="281" max="281" width="11.42578125" style="37"/>
    <col min="282" max="282" width="13.42578125" style="37" customWidth="1"/>
    <col min="283" max="283" width="11.42578125" style="37"/>
    <col min="284" max="284" width="9.42578125" style="37" customWidth="1"/>
    <col min="285" max="286" width="11.42578125" style="37"/>
    <col min="287" max="287" width="7.140625" style="551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37" customWidth="1"/>
    <col min="295" max="300" width="11.42578125" style="551"/>
    <col min="301" max="301" width="7" style="551" bestFit="1" customWidth="1"/>
    <col min="302" max="307" width="11.42578125" style="37"/>
    <col min="308" max="308" width="7" style="37" bestFit="1" customWidth="1"/>
    <col min="309" max="314" width="11.42578125" style="37"/>
    <col min="315" max="315" width="7" style="37" bestFit="1" customWidth="1"/>
    <col min="316" max="321" width="11.42578125" style="1594" customWidth="1"/>
    <col min="322" max="322" width="7" style="551" customWidth="1"/>
    <col min="323" max="328" width="11.42578125" style="551" customWidth="1"/>
    <col min="329" max="329" width="7" style="551" customWidth="1"/>
    <col min="330" max="335" width="11.42578125" style="551" customWidth="1"/>
    <col min="336" max="336" width="7" style="551" customWidth="1"/>
    <col min="337" max="342" width="11.5703125" style="551" customWidth="1"/>
    <col min="343" max="343" width="7" style="551" bestFit="1" customWidth="1"/>
    <col min="344" max="344" width="11.42578125" style="1759" customWidth="1"/>
    <col min="345" max="349" width="11.42578125" style="1594" customWidth="1"/>
    <col min="350" max="350" width="7" style="551" bestFit="1" customWidth="1"/>
    <col min="351" max="351" width="11.42578125" style="344" customWidth="1"/>
    <col min="352" max="356" width="11.42578125" style="551" customWidth="1"/>
    <col min="357" max="357" width="7" style="551" bestFit="1" customWidth="1"/>
    <col min="358" max="358" width="11.42578125" style="693" customWidth="1"/>
    <col min="359" max="363" width="11.42578125" style="37" customWidth="1"/>
    <col min="364" max="364" width="7" style="37" bestFit="1" customWidth="1"/>
    <col min="365" max="365" width="11.42578125" style="662"/>
    <col min="366" max="370" width="11.42578125" style="551"/>
    <col min="371" max="371" width="7" style="551" bestFit="1" customWidth="1"/>
    <col min="372" max="372" width="11.42578125" style="2" customWidth="1"/>
    <col min="373" max="377" width="11.42578125" style="551" customWidth="1"/>
    <col min="378" max="378" width="7" style="551" bestFit="1" customWidth="1"/>
    <col min="379" max="384" width="11.42578125" style="551" customWidth="1"/>
    <col min="385" max="385" width="7" style="551" customWidth="1"/>
    <col min="386" max="391" width="11.42578125" style="551" customWidth="1"/>
    <col min="392" max="392" width="7" style="551" customWidth="1"/>
    <col min="393" max="398" width="11.28515625" style="551" customWidth="1"/>
    <col min="399" max="399" width="7" style="551" bestFit="1" customWidth="1"/>
    <col min="400" max="405" width="11.28515625" style="551" customWidth="1"/>
    <col min="406" max="406" width="7" style="551" bestFit="1" customWidth="1"/>
    <col min="407" max="412" width="11.28515625" style="551" customWidth="1"/>
    <col min="413" max="413" width="7" style="551" bestFit="1" customWidth="1"/>
    <col min="414" max="419" width="11.28515625" style="37" customWidth="1"/>
    <col min="420" max="420" width="7" style="37" bestFit="1" customWidth="1"/>
    <col min="421" max="426" width="11.28515625" style="551" customWidth="1"/>
    <col min="427" max="427" width="7" style="551" bestFit="1" customWidth="1"/>
    <col min="428" max="433" width="11.28515625" style="37" customWidth="1"/>
    <col min="434" max="434" width="7" style="551" bestFit="1" customWidth="1"/>
    <col min="435" max="440" width="11.28515625" style="37" customWidth="1"/>
    <col min="441" max="441" width="7" style="37" bestFit="1" customWidth="1"/>
    <col min="442" max="447" width="11.28515625" style="551" customWidth="1"/>
    <col min="448" max="448" width="7" style="551" bestFit="1" customWidth="1"/>
    <col min="449" max="454" width="11.42578125" style="551" customWidth="1"/>
    <col min="455" max="455" width="7" style="551" bestFit="1" customWidth="1"/>
    <col min="456" max="461" width="11.42578125" style="551" customWidth="1"/>
    <col min="462" max="462" width="7" style="551" bestFit="1" customWidth="1"/>
    <col min="463" max="468" width="11.42578125" style="551" customWidth="1"/>
    <col min="469" max="469" width="7" style="551" bestFit="1" customWidth="1"/>
    <col min="470" max="475" width="11.42578125" style="551" customWidth="1"/>
    <col min="476" max="476" width="7" style="551" customWidth="1"/>
    <col min="477" max="482" width="11.42578125" style="551" customWidth="1"/>
    <col min="483" max="483" width="7" style="551" bestFit="1" customWidth="1"/>
    <col min="484" max="489" width="11.42578125" style="551" customWidth="1"/>
    <col min="490" max="490" width="7" style="551" bestFit="1" customWidth="1"/>
    <col min="491" max="496" width="11.42578125" style="551" customWidth="1"/>
    <col min="497" max="497" width="7" style="551" bestFit="1" customWidth="1"/>
    <col min="498" max="503" width="11.42578125" style="37" customWidth="1"/>
    <col min="504" max="504" width="7" style="551" bestFit="1" customWidth="1"/>
    <col min="505" max="510" width="11.42578125" style="551" customWidth="1"/>
    <col min="511" max="511" width="7" style="551" bestFit="1" customWidth="1"/>
    <col min="512" max="518" width="11.42578125" style="551"/>
    <col min="519" max="525" width="11.42578125" style="37"/>
    <col min="526" max="526" width="11.42578125" style="37" customWidth="1"/>
    <col min="527" max="531" width="11.42578125" style="551" customWidth="1"/>
    <col min="532" max="532" width="7" style="551" bestFit="1" customWidth="1"/>
    <col min="533" max="538" width="11.42578125" style="37" customWidth="1"/>
    <col min="539" max="539" width="7" style="37" bestFit="1" customWidth="1"/>
    <col min="540" max="545" width="11.42578125" style="551"/>
    <col min="546" max="546" width="7" style="551" bestFit="1" customWidth="1"/>
    <col min="547" max="547" width="11.42578125" style="344" customWidth="1"/>
    <col min="548" max="549" width="11.42578125" style="551" customWidth="1"/>
    <col min="550" max="550" width="11.42578125" style="344" customWidth="1"/>
    <col min="551" max="552" width="11.42578125" style="551" customWidth="1"/>
    <col min="553" max="553" width="7" style="551" bestFit="1" customWidth="1"/>
    <col min="554" max="554" width="11.42578125" style="693" customWidth="1"/>
    <col min="555" max="556" width="11.42578125" style="37" customWidth="1"/>
    <col min="557" max="557" width="11.42578125" style="693" customWidth="1"/>
    <col min="558" max="559" width="11.42578125" style="37" customWidth="1"/>
    <col min="560" max="560" width="7" style="37" bestFit="1" customWidth="1"/>
    <col min="561" max="561" width="11.42578125" style="693" customWidth="1"/>
    <col min="562" max="563" width="11.42578125" style="37" customWidth="1"/>
    <col min="564" max="564" width="11.42578125" style="693" customWidth="1"/>
    <col min="565" max="566" width="11.42578125" style="37" customWidth="1"/>
    <col min="567" max="567" width="7" style="37" bestFit="1" customWidth="1"/>
    <col min="568" max="568" width="11.42578125" style="693" customWidth="1"/>
    <col min="569" max="570" width="11.42578125" style="37" customWidth="1"/>
    <col min="571" max="571" width="11.42578125" style="693" customWidth="1"/>
    <col min="572" max="573" width="11.42578125" style="37" customWidth="1"/>
    <col min="574" max="574" width="7" style="37" bestFit="1" customWidth="1"/>
    <col min="575" max="575" width="11.42578125" style="693" customWidth="1"/>
    <col min="576" max="577" width="11.42578125" style="37" customWidth="1"/>
    <col min="578" max="578" width="11.42578125" style="693" customWidth="1"/>
    <col min="579" max="580" width="11.42578125" style="37" customWidth="1"/>
    <col min="581" max="581" width="7" style="37" bestFit="1" customWidth="1"/>
    <col min="582" max="582" width="11.42578125" style="497"/>
    <col min="583" max="587" width="11.42578125" style="551"/>
    <col min="588" max="588" width="9.85546875" style="551" customWidth="1"/>
    <col min="589" max="594" width="11.42578125" style="1594" customWidth="1"/>
    <col min="595" max="595" width="9.85546875" style="551" customWidth="1"/>
    <col min="596" max="601" width="11.42578125" style="551" customWidth="1"/>
    <col min="602" max="602" width="7" style="551" bestFit="1" customWidth="1"/>
    <col min="603" max="608" width="11.42578125" style="551"/>
    <col min="609" max="609" width="9.42578125" style="551" customWidth="1"/>
    <col min="610" max="615" width="11.42578125" style="551" customWidth="1"/>
    <col min="616" max="616" width="9.42578125" style="551" customWidth="1"/>
    <col min="617" max="622" width="11.42578125" style="37" customWidth="1"/>
    <col min="623" max="623" width="9.42578125" style="37" customWidth="1"/>
    <col min="624" max="629" width="11.42578125" style="37" customWidth="1"/>
    <col min="630" max="630" width="9.42578125" style="37" customWidth="1"/>
    <col min="631" max="636" width="11.42578125" style="551"/>
    <col min="637" max="637" width="9" style="551" customWidth="1"/>
    <col min="638" max="643" width="11.42578125" style="37"/>
    <col min="644" max="644" width="9" style="37" customWidth="1"/>
    <col min="645" max="651" width="11.42578125" style="551"/>
    <col min="652" max="657" width="11.42578125" style="1594"/>
    <col min="658" max="658" width="11.42578125" style="551"/>
    <col min="659" max="664" width="11.42578125" style="551" customWidth="1"/>
    <col min="665" max="665" width="7" style="551" bestFit="1" customWidth="1"/>
    <col min="666" max="666" width="11.42578125" style="323"/>
    <col min="667" max="667" width="11.42578125" style="2"/>
    <col min="668" max="668" width="11.42578125" style="551"/>
    <col min="669" max="669" width="11.42578125" style="344"/>
    <col min="670" max="672" width="11.42578125" style="551"/>
    <col min="673" max="678" width="11.28515625" style="551" customWidth="1"/>
    <col min="679" max="679" width="7" style="551" bestFit="1" customWidth="1"/>
    <col min="680" max="680" width="11.42578125" style="423" customWidth="1"/>
    <col min="681" max="685" width="11.42578125" style="551" customWidth="1"/>
    <col min="686" max="686" width="7" style="551" bestFit="1" customWidth="1"/>
    <col min="687" max="687" width="11.42578125" style="1605" customWidth="1"/>
    <col min="688" max="692" width="11.42578125" style="1594" customWidth="1"/>
    <col min="693" max="693" width="7" style="1594" bestFit="1" customWidth="1"/>
    <col min="694" max="694" width="11.42578125" style="497" customWidth="1"/>
    <col min="695" max="699" width="11.42578125" style="37" customWidth="1"/>
    <col min="700" max="700" width="7" style="37" bestFit="1" customWidth="1"/>
    <col min="701" max="701" width="11.5703125" style="344" customWidth="1"/>
    <col min="702" max="706" width="11.5703125" style="551" customWidth="1"/>
    <col min="707" max="707" width="7" style="551" bestFit="1" customWidth="1"/>
    <col min="708" max="708" width="11.5703125" style="693" customWidth="1"/>
    <col min="709" max="713" width="11.5703125" style="37" customWidth="1"/>
    <col min="714" max="714" width="7" style="37" bestFit="1" customWidth="1"/>
    <col min="715" max="720" width="11.5703125" style="551" customWidth="1"/>
    <col min="721" max="721" width="7" style="551" bestFit="1" customWidth="1"/>
    <col min="722" max="727" width="11.5703125" style="551" customWidth="1"/>
    <col min="728" max="728" width="7" style="551" bestFit="1" customWidth="1"/>
    <col min="729" max="734" width="11.42578125" style="551" customWidth="1"/>
    <col min="735" max="735" width="7" style="551" customWidth="1"/>
    <col min="736" max="741" width="11.42578125" style="551" customWidth="1"/>
    <col min="742" max="742" width="7" style="551" bestFit="1" customWidth="1"/>
    <col min="743" max="748" width="11.42578125" style="37" customWidth="1"/>
    <col min="749" max="749" width="7" style="551" bestFit="1" customWidth="1"/>
    <col min="750" max="755" width="11.42578125" style="37" customWidth="1"/>
    <col min="756" max="756" width="9.5703125" style="37" bestFit="1" customWidth="1"/>
    <col min="757" max="757" width="11.140625" style="551" customWidth="1"/>
    <col min="758" max="758" width="13.140625" style="551" customWidth="1"/>
    <col min="759" max="762" width="11.140625" style="551" customWidth="1"/>
    <col min="763" max="763" width="9.5703125" style="551" bestFit="1" customWidth="1"/>
    <col min="764" max="769" width="11.42578125" style="551" customWidth="1"/>
    <col min="770" max="770" width="9.5703125" style="551" bestFit="1" customWidth="1"/>
    <col min="771" max="771" width="11.42578125" style="344" customWidth="1"/>
    <col min="772" max="773" width="11.42578125" style="551" customWidth="1"/>
    <col min="774" max="774" width="11.42578125" style="428" customWidth="1"/>
    <col min="775" max="776" width="11.42578125" style="551" customWidth="1"/>
    <col min="777" max="777" width="9.5703125" style="551" bestFit="1" customWidth="1"/>
    <col min="778" max="778" width="11.42578125" style="693" customWidth="1"/>
    <col min="779" max="780" width="11.42578125" style="37" customWidth="1"/>
    <col min="781" max="781" width="11.42578125" style="426" customWidth="1"/>
    <col min="782" max="783" width="11.42578125" style="37" customWidth="1"/>
    <col min="784" max="784" width="9.5703125" style="37" bestFit="1" customWidth="1"/>
    <col min="785" max="789" width="11" style="551" customWidth="1"/>
    <col min="790" max="790" width="12.140625" style="551" customWidth="1"/>
    <col min="791" max="791" width="9.5703125" style="551" bestFit="1" customWidth="1"/>
    <col min="792" max="796" width="11" style="551" customWidth="1"/>
    <col min="797" max="797" width="12.140625" style="551" customWidth="1"/>
    <col min="798" max="798" width="9.5703125" style="551" bestFit="1" customWidth="1"/>
    <col min="799" max="805" width="11" style="551" customWidth="1"/>
    <col min="806" max="811" width="11.42578125" style="551" customWidth="1"/>
    <col min="812" max="812" width="9.5703125" style="551" bestFit="1" customWidth="1"/>
    <col min="813" max="826" width="11" style="551" customWidth="1"/>
    <col min="827" max="832" width="11" style="1594" customWidth="1"/>
    <col min="833" max="839" width="11" style="551" customWidth="1"/>
    <col min="840" max="840" width="9.28515625" style="551" customWidth="1"/>
    <col min="841" max="846" width="11.42578125" style="551" customWidth="1"/>
    <col min="847" max="847" width="9.5703125" style="551" bestFit="1" customWidth="1"/>
    <col min="848" max="848" width="11" style="546" customWidth="1"/>
    <col min="849" max="853" width="11" style="551" customWidth="1"/>
    <col min="854" max="854" width="9.5703125" style="551" bestFit="1" customWidth="1"/>
    <col min="855" max="860" width="11.42578125" style="551" customWidth="1"/>
    <col min="861" max="861" width="9.5703125" style="551" bestFit="1" customWidth="1"/>
    <col min="862" max="862" width="10.7109375" style="551" customWidth="1"/>
    <col min="863" max="863" width="12.5703125" style="551" bestFit="1" customWidth="1"/>
    <col min="864" max="867" width="11.28515625" style="551" customWidth="1"/>
    <col min="868" max="868" width="9.5703125" style="551" bestFit="1" customWidth="1"/>
    <col min="869" max="869" width="11.42578125" style="344" customWidth="1"/>
    <col min="870" max="871" width="11.42578125" style="551" customWidth="1"/>
    <col min="872" max="872" width="11.42578125" style="344" customWidth="1"/>
    <col min="873" max="874" width="11.42578125" style="551" customWidth="1"/>
    <col min="875" max="875" width="9.5703125" style="551" bestFit="1" customWidth="1"/>
    <col min="876" max="876" width="11.42578125" style="693" customWidth="1"/>
    <col min="877" max="878" width="11.42578125" style="37" customWidth="1"/>
    <col min="879" max="879" width="11.42578125" style="693" customWidth="1"/>
    <col min="880" max="881" width="11.42578125" style="37" customWidth="1"/>
    <col min="882" max="882" width="9.5703125" style="37" bestFit="1" customWidth="1"/>
    <col min="883" max="888" width="11.42578125" style="551" hidden="1" customWidth="1"/>
    <col min="889" max="889" width="7" style="551" hidden="1" customWidth="1"/>
    <col min="890" max="891" width="11.7109375" style="2" customWidth="1"/>
    <col min="892" max="895" width="11.7109375" style="551" customWidth="1"/>
    <col min="896" max="896" width="9.5703125" style="551" bestFit="1" customWidth="1"/>
    <col min="897" max="898" width="11.7109375" style="24" customWidth="1"/>
    <col min="899" max="902" width="11.7109375" style="37" customWidth="1"/>
    <col min="903" max="903" width="9.5703125" style="37" bestFit="1" customWidth="1"/>
    <col min="904" max="909" width="11.42578125" style="551" customWidth="1"/>
    <col min="910" max="910" width="9.5703125" style="551" bestFit="1" customWidth="1"/>
    <col min="911" max="911" width="9" style="551" customWidth="1"/>
    <col min="912" max="912" width="12.5703125" style="551" bestFit="1" customWidth="1"/>
    <col min="913" max="913" width="9" style="551" bestFit="1" customWidth="1"/>
    <col min="914" max="914" width="9.42578125" style="551" bestFit="1" customWidth="1"/>
    <col min="915" max="915" width="7.28515625" style="551" bestFit="1" customWidth="1"/>
    <col min="916" max="916" width="9.42578125" style="551" customWidth="1"/>
    <col min="917" max="917" width="9.5703125" style="551" bestFit="1" customWidth="1"/>
    <col min="918" max="918" width="9" style="551" customWidth="1"/>
    <col min="919" max="919" width="12.5703125" style="551" bestFit="1" customWidth="1"/>
    <col min="920" max="920" width="9" style="551" bestFit="1" customWidth="1"/>
    <col min="921" max="921" width="9.42578125" style="551" bestFit="1" customWidth="1"/>
    <col min="922" max="922" width="9.140625" style="551" bestFit="1" customWidth="1"/>
    <col min="923" max="923" width="9.42578125" style="551" customWidth="1"/>
    <col min="924" max="924" width="9.5703125" style="551" bestFit="1" customWidth="1"/>
    <col min="925" max="925" width="10.140625" style="37" customWidth="1"/>
    <col min="926" max="926" width="12.5703125" style="37" bestFit="1" customWidth="1"/>
    <col min="927" max="927" width="9" style="37" bestFit="1" customWidth="1"/>
    <col min="928" max="928" width="9.42578125" style="37" bestFit="1" customWidth="1"/>
    <col min="929" max="929" width="9.140625" style="37" bestFit="1" customWidth="1"/>
    <col min="930" max="930" width="9.42578125" style="37" customWidth="1"/>
    <col min="931" max="931" width="9.5703125" style="37" bestFit="1" customWidth="1"/>
    <col min="932" max="937" width="11.42578125" style="551" customWidth="1"/>
    <col min="938" max="938" width="9.5703125" style="551" bestFit="1" customWidth="1"/>
    <col min="939" max="944" width="11.42578125" style="551" customWidth="1"/>
    <col min="945" max="945" width="9.5703125" style="551" bestFit="1" customWidth="1"/>
    <col min="946" max="946" width="11.28515625" style="551" customWidth="1"/>
    <col min="947" max="947" width="12.5703125" style="551" bestFit="1" customWidth="1"/>
    <col min="948" max="951" width="11.42578125" style="551" customWidth="1"/>
    <col min="952" max="952" width="9.5703125" style="551" bestFit="1" customWidth="1"/>
    <col min="953" max="953" width="11.28515625" style="37" customWidth="1"/>
    <col min="954" max="954" width="12.5703125" style="37" bestFit="1" customWidth="1"/>
    <col min="955" max="958" width="11.42578125" style="37" customWidth="1"/>
    <col min="959" max="959" width="9.5703125" style="551" bestFit="1" customWidth="1"/>
    <col min="960" max="965" width="11.42578125" style="551" customWidth="1"/>
    <col min="966" max="966" width="9.5703125" style="551" bestFit="1" customWidth="1"/>
    <col min="967" max="972" width="11.42578125" style="551" customWidth="1"/>
    <col min="973" max="973" width="9.5703125" style="551" bestFit="1" customWidth="1"/>
    <col min="974" max="979" width="11.42578125" style="37" customWidth="1"/>
    <col min="980" max="980" width="9.5703125" style="551" bestFit="1" customWidth="1"/>
    <col min="981" max="986" width="11.42578125" style="37" customWidth="1"/>
    <col min="987" max="987" width="9.5703125" style="37" bestFit="1" customWidth="1"/>
    <col min="988" max="993" width="11.42578125" style="37" customWidth="1"/>
    <col min="994" max="994" width="9.5703125" style="37" bestFit="1" customWidth="1"/>
    <col min="995" max="1000" width="11.42578125" style="551" customWidth="1"/>
    <col min="1001" max="1001" width="9.5703125" style="551" bestFit="1" customWidth="1"/>
    <col min="1002" max="1002" width="11.42578125" style="423" customWidth="1"/>
    <col min="1003" max="1004" width="11.42578125" style="551" customWidth="1"/>
    <col min="1005" max="1005" width="11.42578125" style="423" customWidth="1"/>
    <col min="1006" max="1007" width="11.42578125" style="551" customWidth="1"/>
    <col min="1008" max="1008" width="9.5703125" style="551" bestFit="1" customWidth="1"/>
    <col min="1009" max="1009" width="11.28515625" style="423" customWidth="1"/>
    <col min="1010" max="1010" width="11.28515625" style="2" customWidth="1"/>
    <col min="1011" max="1011" width="11.28515625" style="551" customWidth="1"/>
    <col min="1012" max="1012" width="11.28515625" style="344" customWidth="1"/>
    <col min="1013" max="1014" width="11.28515625" style="551" customWidth="1"/>
    <col min="1015" max="1015" width="9.5703125" style="551" bestFit="1" customWidth="1"/>
    <col min="1016" max="1016" width="11.28515625" style="344" customWidth="1"/>
    <col min="1017" max="1018" width="11.28515625" style="551" customWidth="1"/>
    <col min="1019" max="1019" width="11.28515625" style="423" customWidth="1"/>
    <col min="1020" max="1021" width="11.28515625" style="551" customWidth="1"/>
    <col min="1022" max="1022" width="9.5703125" style="551" bestFit="1" customWidth="1"/>
    <col min="1023" max="1028" width="11.28515625" style="551" customWidth="1"/>
    <col min="1029" max="1029" width="9.5703125" style="551" bestFit="1" customWidth="1"/>
    <col min="1030" max="1035" width="11.28515625" style="37" customWidth="1"/>
    <col min="1036" max="1036" width="9.5703125" style="37" bestFit="1" customWidth="1"/>
    <col min="1037" max="1042" width="11.42578125" style="551" customWidth="1"/>
    <col min="1043" max="1043" width="9.5703125" style="551" bestFit="1" customWidth="1"/>
    <col min="1044" max="1049" width="11.42578125" style="37" customWidth="1"/>
    <col min="1050" max="1050" width="9.5703125" style="37" bestFit="1" customWidth="1"/>
    <col min="1051" max="1056" width="11.42578125" style="551" customWidth="1"/>
    <col min="1057" max="1057" width="9.5703125" style="551" bestFit="1" customWidth="1"/>
    <col min="1058" max="1063" width="11.42578125" style="1594" customWidth="1"/>
    <col min="1064" max="1064" width="9.5703125" style="551" bestFit="1" customWidth="1"/>
    <col min="1065" max="1070" width="11.42578125" style="551" customWidth="1"/>
    <col min="1071" max="1071" width="10.140625" style="551" customWidth="1"/>
    <col min="1072" max="1077" width="11.42578125" style="551" customWidth="1"/>
    <col min="1078" max="1078" width="10.140625" style="551" customWidth="1"/>
    <col min="1079" max="1079" width="11" style="344" customWidth="1"/>
    <col min="1080" max="1081" width="11" style="551" customWidth="1"/>
    <col min="1082" max="1082" width="11" style="344" customWidth="1"/>
    <col min="1083" max="1084" width="11" style="551" customWidth="1"/>
    <col min="1085" max="1085" width="9.42578125" style="551" customWidth="1"/>
    <col min="1086" max="1086" width="11.42578125" style="2" customWidth="1"/>
    <col min="1087" max="1092" width="11.42578125" style="551" customWidth="1"/>
    <col min="1093" max="1098" width="11.85546875" style="551" customWidth="1"/>
    <col min="1099" max="1099" width="7.85546875" style="551" customWidth="1"/>
    <col min="1100" max="1105" width="11.85546875" style="37" customWidth="1"/>
    <col min="1106" max="1106" width="9" style="37" customWidth="1"/>
    <col min="1107" max="1107" width="11" style="551" customWidth="1"/>
    <col min="1108" max="1108" width="12.5703125" style="551" bestFit="1" customWidth="1"/>
    <col min="1109" max="1109" width="11.5703125" style="551" customWidth="1"/>
    <col min="1110" max="1110" width="9.42578125" style="551" bestFit="1" customWidth="1"/>
    <col min="1111" max="1111" width="10.140625" style="551" customWidth="1"/>
    <col min="1112" max="1112" width="10.85546875" style="551" customWidth="1"/>
    <col min="1113" max="1113" width="9.5703125" style="551" bestFit="1" customWidth="1"/>
    <col min="1114" max="1119" width="11.42578125" style="551" customWidth="1"/>
    <col min="1120" max="1120" width="9.5703125" style="551" bestFit="1" customWidth="1"/>
    <col min="1121" max="1126" width="11.42578125" style="551" customWidth="1"/>
    <col min="1127" max="1127" width="9.5703125" style="551" bestFit="1" customWidth="1"/>
    <col min="1128" max="1133" width="11.42578125" style="551" customWidth="1"/>
    <col min="1134" max="1134" width="9.5703125" style="551" bestFit="1" customWidth="1"/>
    <col min="1135" max="1135" width="13.140625" style="551" customWidth="1"/>
    <col min="1136" max="1136" width="10.42578125" style="551" customWidth="1"/>
    <col min="1137" max="1137" width="13.140625" style="551" customWidth="1"/>
    <col min="1138" max="1138" width="9.7109375" style="551" customWidth="1"/>
    <col min="1139" max="1140" width="13.140625" style="551" customWidth="1"/>
    <col min="1141" max="1141" width="9.5703125" style="551" bestFit="1" customWidth="1"/>
    <col min="1142" max="1142" width="13.140625" style="551" customWidth="1"/>
    <col min="1143" max="1143" width="10.42578125" style="551" customWidth="1"/>
    <col min="1144" max="1144" width="13.140625" style="551" customWidth="1"/>
    <col min="1145" max="1145" width="9.7109375" style="551" customWidth="1"/>
    <col min="1146" max="1147" width="13.140625" style="551" customWidth="1"/>
    <col min="1148" max="1148" width="9.5703125" style="551" bestFit="1" customWidth="1"/>
    <col min="1149" max="1149" width="13.140625" style="37" customWidth="1"/>
    <col min="1150" max="1150" width="10.42578125" style="37" customWidth="1"/>
    <col min="1151" max="1151" width="13.140625" style="37" customWidth="1"/>
    <col min="1152" max="1152" width="9.7109375" style="37" customWidth="1"/>
    <col min="1153" max="1154" width="13.140625" style="37" customWidth="1"/>
    <col min="1155" max="1155" width="9.5703125" style="37" bestFit="1" customWidth="1"/>
    <col min="1156" max="1161" width="11.42578125" style="551" customWidth="1"/>
    <col min="1162" max="1162" width="9.5703125" style="551" bestFit="1" customWidth="1"/>
    <col min="1163" max="1168" width="11.42578125" style="37" customWidth="1"/>
    <col min="1169" max="1169" width="9.5703125" style="37" bestFit="1" customWidth="1"/>
    <col min="1170" max="1175" width="11.42578125" style="551" customWidth="1"/>
    <col min="1176" max="1176" width="9.5703125" style="551" bestFit="1" customWidth="1"/>
    <col min="1177" max="1178" width="11.42578125" style="551" customWidth="1"/>
    <col min="1179" max="1179" width="11.42578125" style="3" customWidth="1"/>
    <col min="1180" max="1182" width="11.42578125" style="551" customWidth="1"/>
    <col min="1183" max="1183" width="9.5703125" style="551" bestFit="1" customWidth="1"/>
    <col min="1184" max="1189" width="11.42578125" style="551" customWidth="1"/>
    <col min="1190" max="1190" width="10" style="551" bestFit="1" customWidth="1"/>
    <col min="1191" max="1196" width="11.42578125" style="551" customWidth="1"/>
    <col min="1197" max="1197" width="9.5703125" style="551" bestFit="1" customWidth="1"/>
    <col min="1198" max="1203" width="11.42578125" style="37" customWidth="1"/>
    <col min="1204" max="1204" width="9.5703125" style="551" bestFit="1" customWidth="1"/>
    <col min="1205" max="1210" width="10.42578125" style="37" customWidth="1"/>
    <col min="1211" max="1211" width="11" style="37" customWidth="1"/>
    <col min="1212" max="1223" width="11.42578125" style="551" customWidth="1"/>
    <col min="1224" max="1224" width="12.5703125" style="551" customWidth="1"/>
    <col min="1225" max="1225" width="9.5703125" style="551" bestFit="1" customWidth="1"/>
    <col min="1226" max="1226" width="10.42578125" style="551" customWidth="1"/>
    <col min="1227" max="1228" width="11.42578125" style="551" customWidth="1"/>
    <col min="1229" max="1229" width="11.85546875" style="551" customWidth="1"/>
    <col min="1230" max="1230" width="11.5703125" style="551" customWidth="1"/>
    <col min="1231" max="1231" width="14" style="551" customWidth="1"/>
    <col min="1232" max="1232" width="9.5703125" style="551" bestFit="1" customWidth="1"/>
    <col min="1233" max="1233" width="10.42578125" style="37" customWidth="1"/>
    <col min="1234" max="1235" width="11.42578125" style="37" customWidth="1"/>
    <col min="1236" max="1236" width="11.85546875" style="37" customWidth="1"/>
    <col min="1237" max="1237" width="11.5703125" style="37" customWidth="1"/>
    <col min="1238" max="1238" width="14" style="37" customWidth="1"/>
    <col min="1239" max="1239" width="9.5703125" style="37" bestFit="1" customWidth="1"/>
    <col min="1240" max="1240" width="10.42578125" style="1594" customWidth="1"/>
    <col min="1241" max="1242" width="11.42578125" style="1594" customWidth="1"/>
    <col min="1243" max="1243" width="11.85546875" style="1594" customWidth="1"/>
    <col min="1244" max="1244" width="11.5703125" style="1594" customWidth="1"/>
    <col min="1245" max="1245" width="14" style="1594" customWidth="1"/>
    <col min="1246" max="1246" width="9.5703125" style="37" bestFit="1" customWidth="1"/>
    <col min="1247" max="1247" width="10.42578125" style="37" customWidth="1"/>
    <col min="1248" max="1249" width="11.42578125" style="37" customWidth="1"/>
    <col min="1250" max="1250" width="11.85546875" style="37" customWidth="1"/>
    <col min="1251" max="1251" width="11.5703125" style="37" customWidth="1"/>
    <col min="1252" max="1252" width="14" style="37" customWidth="1"/>
    <col min="1253" max="1253" width="9.5703125" style="551" bestFit="1" customWidth="1"/>
    <col min="1254" max="1259" width="11.42578125" style="551" customWidth="1"/>
    <col min="1260" max="1260" width="11.28515625" style="551" customWidth="1"/>
    <col min="1261" max="1266" width="11.42578125" style="551" customWidth="1"/>
    <col min="1267" max="1267" width="11.28515625" style="551" customWidth="1"/>
    <col min="1268" max="1273" width="11.42578125" style="1594" customWidth="1"/>
    <col min="1274" max="1274" width="11.28515625" style="551" customWidth="1"/>
    <col min="1275" max="1288" width="11.42578125" style="551"/>
    <col min="1289" max="1294" width="11.42578125" style="551" customWidth="1"/>
    <col min="1295" max="1295" width="9.5703125" style="551" bestFit="1" customWidth="1"/>
    <col min="1296" max="1301" width="11.42578125" style="551" customWidth="1"/>
    <col min="1302" max="1302" width="9.5703125" style="551" bestFit="1" customWidth="1"/>
    <col min="1303" max="1308" width="11.42578125" style="551" customWidth="1"/>
    <col min="1309" max="1309" width="9.5703125" style="551" bestFit="1" customWidth="1"/>
    <col min="1310" max="1315" width="11.42578125" style="551" customWidth="1"/>
    <col min="1316" max="1316" width="9.5703125" style="551" bestFit="1" customWidth="1"/>
    <col min="1317" max="1322" width="11.42578125" style="37" customWidth="1"/>
    <col min="1323" max="1323" width="9.5703125" style="551" bestFit="1" customWidth="1"/>
    <col min="1324" max="1329" width="11.42578125" style="551" customWidth="1"/>
    <col min="1330" max="1330" width="9.5703125" style="551" bestFit="1" customWidth="1"/>
    <col min="1331" max="1336" width="11.42578125" style="551" customWidth="1"/>
    <col min="1337" max="1337" width="9.5703125" style="551" bestFit="1" customWidth="1"/>
    <col min="1338" max="1343" width="11.42578125" style="37" customWidth="1"/>
    <col min="1344" max="1344" width="9.5703125" style="37" bestFit="1" customWidth="1"/>
    <col min="1345" max="1345" width="11.42578125" style="37" customWidth="1"/>
    <col min="1346" max="1350" width="11.42578125" style="551" customWidth="1"/>
    <col min="1351" max="1351" width="9.5703125" style="551" bestFit="1" customWidth="1"/>
    <col min="1352" max="1357" width="11.42578125" style="37" customWidth="1"/>
    <col min="1358" max="1358" width="9.5703125" style="37" bestFit="1" customWidth="1"/>
    <col min="1359" max="1364" width="11.42578125" style="551" customWidth="1"/>
    <col min="1365" max="1365" width="9.5703125" style="551" bestFit="1" customWidth="1"/>
    <col min="1366" max="1371" width="11.42578125" style="551" customWidth="1"/>
    <col min="1372" max="1372" width="9.5703125" style="551" bestFit="1" customWidth="1"/>
    <col min="1373" max="1378" width="11.42578125" style="551" customWidth="1"/>
    <col min="1379" max="1379" width="9.5703125" style="551" bestFit="1" customWidth="1"/>
    <col min="1380" max="1385" width="11.42578125" style="37" customWidth="1"/>
    <col min="1386" max="1386" width="9.5703125" style="551" bestFit="1" customWidth="1"/>
    <col min="1387" max="1392" width="11.42578125" style="551" customWidth="1"/>
    <col min="1393" max="1393" width="9.5703125" style="551" bestFit="1" customWidth="1"/>
    <col min="1394" max="16384" width="11.42578125" style="551"/>
  </cols>
  <sheetData>
    <row r="1" spans="1:1393" ht="36" x14ac:dyDescent="0.55000000000000004">
      <c r="A1" s="2039" t="s">
        <v>59</v>
      </c>
      <c r="B1" s="2039"/>
      <c r="C1" s="2039"/>
      <c r="D1" s="2039"/>
      <c r="E1" s="2039"/>
      <c r="F1" s="2039"/>
      <c r="G1" s="21">
        <v>1</v>
      </c>
      <c r="H1" s="2077" t="s">
        <v>59</v>
      </c>
      <c r="I1" s="2077"/>
      <c r="J1" s="2077"/>
      <c r="K1" s="2077"/>
      <c r="L1" s="2077"/>
      <c r="M1" s="2077"/>
      <c r="N1" s="21">
        <f>2</f>
        <v>2</v>
      </c>
      <c r="O1" s="2077" t="s">
        <v>59</v>
      </c>
      <c r="P1" s="2077"/>
      <c r="Q1" s="2077"/>
      <c r="R1" s="2077"/>
      <c r="S1" s="2077"/>
      <c r="T1" s="2077"/>
      <c r="U1" s="21">
        <f>2+1</f>
        <v>3</v>
      </c>
      <c r="V1" s="2077" t="s">
        <v>59</v>
      </c>
      <c r="W1" s="2077"/>
      <c r="X1" s="2077"/>
      <c r="Y1" s="2077"/>
      <c r="Z1" s="2077"/>
      <c r="AA1" s="2077"/>
      <c r="AB1" s="21">
        <f>3+1</f>
        <v>4</v>
      </c>
      <c r="AC1" s="2077" t="s">
        <v>59</v>
      </c>
      <c r="AD1" s="2077"/>
      <c r="AE1" s="2077"/>
      <c r="AF1" s="2077"/>
      <c r="AG1" s="2077"/>
      <c r="AH1" s="2077"/>
      <c r="AI1" s="21">
        <f>4+1</f>
        <v>5</v>
      </c>
      <c r="AJ1" s="2077" t="s">
        <v>59</v>
      </c>
      <c r="AK1" s="2077"/>
      <c r="AL1" s="2077"/>
      <c r="AM1" s="2077"/>
      <c r="AN1" s="2077"/>
      <c r="AO1" s="2077"/>
      <c r="AP1" s="21">
        <f>5+1</f>
        <v>6</v>
      </c>
      <c r="AQ1" s="2039" t="s">
        <v>59</v>
      </c>
      <c r="AR1" s="2039"/>
      <c r="AS1" s="2039"/>
      <c r="AT1" s="2039"/>
      <c r="AU1" s="2039"/>
      <c r="AV1" s="2039"/>
      <c r="AW1" s="21">
        <f>AP1+1</f>
        <v>7</v>
      </c>
      <c r="AX1" s="2039" t="s">
        <v>59</v>
      </c>
      <c r="AY1" s="2039"/>
      <c r="AZ1" s="2039"/>
      <c r="BA1" s="2039"/>
      <c r="BB1" s="2039"/>
      <c r="BC1" s="2039"/>
      <c r="BD1" s="21">
        <f>AW1+1</f>
        <v>8</v>
      </c>
      <c r="BE1" s="2039" t="s">
        <v>59</v>
      </c>
      <c r="BF1" s="2039"/>
      <c r="BG1" s="2039"/>
      <c r="BH1" s="2039"/>
      <c r="BI1" s="2039"/>
      <c r="BJ1" s="2039"/>
      <c r="BK1" s="21">
        <f>BD1+1</f>
        <v>9</v>
      </c>
      <c r="BL1" s="2039" t="s">
        <v>59</v>
      </c>
      <c r="BM1" s="2039"/>
      <c r="BN1" s="2039"/>
      <c r="BO1" s="2039"/>
      <c r="BP1" s="2039"/>
      <c r="BQ1" s="2039"/>
      <c r="BR1" s="21">
        <f>BK1+1</f>
        <v>10</v>
      </c>
      <c r="BS1" s="2039" t="s">
        <v>59</v>
      </c>
      <c r="BT1" s="2039"/>
      <c r="BU1" s="2039"/>
      <c r="BV1" s="2039"/>
      <c r="BW1" s="2039"/>
      <c r="BX1" s="2039"/>
      <c r="BZ1" s="2039" t="s">
        <v>59</v>
      </c>
      <c r="CA1" s="2039"/>
      <c r="CB1" s="2039"/>
      <c r="CC1" s="2039"/>
      <c r="CD1" s="2039"/>
      <c r="CE1" s="2039"/>
      <c r="CG1" s="2039" t="s">
        <v>59</v>
      </c>
      <c r="CH1" s="2039"/>
      <c r="CI1" s="2039"/>
      <c r="CJ1" s="2039"/>
      <c r="CK1" s="2039"/>
      <c r="CL1" s="2039"/>
      <c r="CN1" s="2039" t="s">
        <v>59</v>
      </c>
      <c r="CO1" s="2039"/>
      <c r="CP1" s="2039"/>
      <c r="CQ1" s="2039"/>
      <c r="CR1" s="2039"/>
      <c r="CS1" s="2039"/>
      <c r="CU1" s="2039" t="s">
        <v>59</v>
      </c>
      <c r="CV1" s="2039"/>
      <c r="CW1" s="2039"/>
      <c r="CX1" s="2039"/>
      <c r="CY1" s="2039"/>
      <c r="CZ1" s="2039"/>
      <c r="DB1" s="2039" t="s">
        <v>59</v>
      </c>
      <c r="DC1" s="2039"/>
      <c r="DD1" s="2039"/>
      <c r="DE1" s="2039"/>
      <c r="DF1" s="2039"/>
      <c r="DG1" s="2039"/>
      <c r="DI1" s="2039" t="s">
        <v>59</v>
      </c>
      <c r="DJ1" s="2039"/>
      <c r="DK1" s="2039"/>
      <c r="DL1" s="2039"/>
      <c r="DM1" s="2039"/>
      <c r="DN1" s="2039"/>
      <c r="DP1" s="2039" t="s">
        <v>59</v>
      </c>
      <c r="DQ1" s="2039"/>
      <c r="DR1" s="2039"/>
      <c r="DS1" s="2039"/>
      <c r="DT1" s="2039"/>
      <c r="DU1" s="2039"/>
      <c r="DW1" s="2103" t="s">
        <v>59</v>
      </c>
      <c r="DX1" s="2103"/>
      <c r="DY1" s="2103"/>
      <c r="DZ1" s="2103"/>
      <c r="EA1" s="2103"/>
      <c r="EB1" s="2103"/>
      <c r="ED1" s="2077" t="s">
        <v>59</v>
      </c>
      <c r="EE1" s="2077"/>
      <c r="EF1" s="2077"/>
      <c r="EG1" s="2077"/>
      <c r="EH1" s="2077"/>
      <c r="EI1" s="2077"/>
      <c r="EK1" s="2039" t="s">
        <v>59</v>
      </c>
      <c r="EL1" s="2039"/>
      <c r="EM1" s="2039"/>
      <c r="EN1" s="2039"/>
      <c r="EO1" s="2039"/>
      <c r="EP1" s="2039"/>
      <c r="ER1" s="2039" t="s">
        <v>59</v>
      </c>
      <c r="ES1" s="2039"/>
      <c r="ET1" s="2039"/>
      <c r="EU1" s="2039"/>
      <c r="EV1" s="2039"/>
      <c r="EW1" s="2039"/>
      <c r="EX1" s="593"/>
      <c r="EY1" s="2039" t="s">
        <v>59</v>
      </c>
      <c r="EZ1" s="2039"/>
      <c r="FA1" s="2039"/>
      <c r="FB1" s="2039"/>
      <c r="FC1" s="2039"/>
      <c r="FD1" s="2039"/>
      <c r="FE1" s="21">
        <f>EX2+1</f>
        <v>22</v>
      </c>
      <c r="FF1" s="2077" t="s">
        <v>59</v>
      </c>
      <c r="FG1" s="2077"/>
      <c r="FH1" s="2077"/>
      <c r="FI1" s="2077"/>
      <c r="FJ1" s="2077"/>
      <c r="FK1" s="2077"/>
      <c r="FL1" s="21">
        <f>FE1+1</f>
        <v>23</v>
      </c>
      <c r="FM1" s="2039" t="s">
        <v>59</v>
      </c>
      <c r="FN1" s="2039"/>
      <c r="FO1" s="2039"/>
      <c r="FP1" s="2039"/>
      <c r="FQ1" s="2039"/>
      <c r="FR1" s="2039"/>
      <c r="FS1" s="21">
        <f>FL1+1</f>
        <v>24</v>
      </c>
      <c r="FT1" s="2077" t="s">
        <v>59</v>
      </c>
      <c r="FU1" s="2077"/>
      <c r="FV1" s="2077"/>
      <c r="FW1" s="2077"/>
      <c r="FX1" s="2077"/>
      <c r="FY1" s="2077"/>
      <c r="FZ1" s="21">
        <f>FS1+1</f>
        <v>25</v>
      </c>
      <c r="GA1" s="2039" t="s">
        <v>59</v>
      </c>
      <c r="GB1" s="2039"/>
      <c r="GC1" s="2039"/>
      <c r="GD1" s="2039"/>
      <c r="GE1" s="2039"/>
      <c r="GF1" s="2039"/>
      <c r="GG1" s="21">
        <f>FZ1+1</f>
        <v>26</v>
      </c>
      <c r="GH1" s="2083" t="s">
        <v>59</v>
      </c>
      <c r="GI1" s="2083"/>
      <c r="GJ1" s="2083"/>
      <c r="GK1" s="2083"/>
      <c r="GL1" s="2083"/>
      <c r="GM1" s="2083"/>
      <c r="GN1" s="21">
        <f>GG1+1</f>
        <v>27</v>
      </c>
      <c r="GO1" s="2039" t="s">
        <v>59</v>
      </c>
      <c r="GP1" s="2039"/>
      <c r="GQ1" s="2039"/>
      <c r="GR1" s="2039"/>
      <c r="GS1" s="2039"/>
      <c r="GT1" s="2039"/>
      <c r="GU1" s="21">
        <f>GN1+1</f>
        <v>28</v>
      </c>
      <c r="GV1" s="2039" t="s">
        <v>59</v>
      </c>
      <c r="GW1" s="2039"/>
      <c r="GX1" s="2039"/>
      <c r="GY1" s="2039"/>
      <c r="GZ1" s="2039"/>
      <c r="HA1" s="2039"/>
      <c r="HB1" s="21">
        <f>GU1+1</f>
        <v>29</v>
      </c>
      <c r="HC1" s="2039" t="s">
        <v>59</v>
      </c>
      <c r="HD1" s="2039"/>
      <c r="HE1" s="2039"/>
      <c r="HF1" s="2039"/>
      <c r="HG1" s="2039"/>
      <c r="HH1" s="2039"/>
      <c r="HI1" s="1701"/>
      <c r="HJ1" s="2039" t="s">
        <v>59</v>
      </c>
      <c r="HK1" s="2039"/>
      <c r="HL1" s="2039"/>
      <c r="HM1" s="2039"/>
      <c r="HN1" s="2039"/>
      <c r="HO1" s="2039"/>
      <c r="HQ1" s="2039" t="s">
        <v>59</v>
      </c>
      <c r="HR1" s="2039"/>
      <c r="HS1" s="2039"/>
      <c r="HT1" s="2039"/>
      <c r="HU1" s="2039"/>
      <c r="HV1" s="2039"/>
      <c r="HX1" s="2039" t="s">
        <v>59</v>
      </c>
      <c r="HY1" s="2039"/>
      <c r="HZ1" s="2039"/>
      <c r="IA1" s="2039"/>
      <c r="IB1" s="2039"/>
      <c r="IC1" s="2039"/>
      <c r="IE1" s="2083" t="s">
        <v>59</v>
      </c>
      <c r="IF1" s="2083"/>
      <c r="IG1" s="2083"/>
      <c r="IH1" s="2083"/>
      <c r="II1" s="2083"/>
      <c r="IJ1" s="2083"/>
      <c r="IL1" s="2077" t="s">
        <v>59</v>
      </c>
      <c r="IM1" s="2077"/>
      <c r="IN1" s="2077"/>
      <c r="IO1" s="2077"/>
      <c r="IP1" s="2077"/>
      <c r="IQ1" s="2077"/>
      <c r="IS1" s="2039" t="s">
        <v>59</v>
      </c>
      <c r="IT1" s="2039"/>
      <c r="IU1" s="2039"/>
      <c r="IV1" s="2039"/>
      <c r="IW1" s="2039"/>
      <c r="IX1" s="2039"/>
      <c r="IZ1" s="2039" t="s">
        <v>59</v>
      </c>
      <c r="JA1" s="2039"/>
      <c r="JB1" s="2039"/>
      <c r="JC1" s="2039"/>
      <c r="JD1" s="2039"/>
      <c r="JE1" s="2039"/>
      <c r="JG1" s="2039" t="s">
        <v>59</v>
      </c>
      <c r="JH1" s="2039"/>
      <c r="JI1" s="2039"/>
      <c r="JJ1" s="2039"/>
      <c r="JK1" s="2039"/>
      <c r="JL1" s="2039"/>
      <c r="JN1" s="2039" t="s">
        <v>59</v>
      </c>
      <c r="JO1" s="2039"/>
      <c r="JP1" s="2039"/>
      <c r="JQ1" s="2039"/>
      <c r="JR1" s="2039"/>
      <c r="JS1" s="2039"/>
      <c r="JU1" s="2077" t="s">
        <v>59</v>
      </c>
      <c r="JV1" s="2077"/>
      <c r="JW1" s="2077"/>
      <c r="JX1" s="2077"/>
      <c r="JY1" s="2077"/>
      <c r="JZ1" s="2077"/>
      <c r="KB1" s="2077" t="s">
        <v>59</v>
      </c>
      <c r="KC1" s="2077"/>
      <c r="KD1" s="2077"/>
      <c r="KE1" s="2077"/>
      <c r="KF1" s="2077"/>
      <c r="KG1" s="2077"/>
      <c r="KI1" s="2039" t="s">
        <v>59</v>
      </c>
      <c r="KJ1" s="2039"/>
      <c r="KK1" s="2039"/>
      <c r="KL1" s="2039"/>
      <c r="KM1" s="2039"/>
      <c r="KN1" s="2039"/>
      <c r="KP1" s="2077" t="s">
        <v>59</v>
      </c>
      <c r="KQ1" s="2077"/>
      <c r="KR1" s="2077"/>
      <c r="KS1" s="2077"/>
      <c r="KT1" s="2077"/>
      <c r="KU1" s="2077"/>
      <c r="KW1" s="2077" t="s">
        <v>59</v>
      </c>
      <c r="KX1" s="2077"/>
      <c r="KY1" s="2077"/>
      <c r="KZ1" s="2077"/>
      <c r="LA1" s="2077"/>
      <c r="LB1" s="2077"/>
      <c r="LD1" s="2083" t="s">
        <v>59</v>
      </c>
      <c r="LE1" s="2083"/>
      <c r="LF1" s="2083"/>
      <c r="LG1" s="2083"/>
      <c r="LH1" s="2083"/>
      <c r="LI1" s="2083"/>
      <c r="LK1" s="2039" t="s">
        <v>59</v>
      </c>
      <c r="LL1" s="2039"/>
      <c r="LM1" s="2039"/>
      <c r="LN1" s="2039"/>
      <c r="LO1" s="2039"/>
      <c r="LP1" s="2039"/>
      <c r="LR1" s="2039" t="s">
        <v>59</v>
      </c>
      <c r="LS1" s="2039"/>
      <c r="LT1" s="2039"/>
      <c r="LU1" s="2039"/>
      <c r="LV1" s="2039"/>
      <c r="LW1" s="2039"/>
      <c r="LY1" s="2039" t="s">
        <v>59</v>
      </c>
      <c r="LZ1" s="2039"/>
      <c r="MA1" s="2039"/>
      <c r="MB1" s="2039"/>
      <c r="MC1" s="2039"/>
      <c r="MD1" s="2039"/>
      <c r="MF1" s="2083" t="s">
        <v>59</v>
      </c>
      <c r="MG1" s="2083"/>
      <c r="MH1" s="2083"/>
      <c r="MI1" s="2083"/>
      <c r="MJ1" s="2083"/>
      <c r="MK1" s="2083"/>
      <c r="MM1" s="2039" t="s">
        <v>59</v>
      </c>
      <c r="MN1" s="2039"/>
      <c r="MO1" s="2039"/>
      <c r="MP1" s="2039"/>
      <c r="MQ1" s="2039"/>
      <c r="MR1" s="2039"/>
      <c r="MT1" s="2077" t="s">
        <v>59</v>
      </c>
      <c r="MU1" s="2077"/>
      <c r="MV1" s="2077"/>
      <c r="MW1" s="2077"/>
      <c r="MX1" s="2077"/>
      <c r="MY1" s="2077"/>
      <c r="NA1" s="2039" t="s">
        <v>59</v>
      </c>
      <c r="NB1" s="2039"/>
      <c r="NC1" s="2039"/>
      <c r="ND1" s="2039"/>
      <c r="NE1" s="2039"/>
      <c r="NF1" s="2039"/>
      <c r="NH1" s="2039" t="s">
        <v>59</v>
      </c>
      <c r="NI1" s="2039"/>
      <c r="NJ1" s="2039"/>
      <c r="NK1" s="2039"/>
      <c r="NL1" s="2039"/>
      <c r="NM1" s="2039"/>
      <c r="NO1" s="2039" t="s">
        <v>59</v>
      </c>
      <c r="NP1" s="2039"/>
      <c r="NQ1" s="2039"/>
      <c r="NR1" s="2039"/>
      <c r="NS1" s="2039"/>
      <c r="NT1" s="2039"/>
      <c r="NV1" s="2039" t="s">
        <v>59</v>
      </c>
      <c r="NW1" s="2039"/>
      <c r="NX1" s="2039"/>
      <c r="NY1" s="2039"/>
      <c r="NZ1" s="2039"/>
      <c r="OA1" s="2039"/>
      <c r="OC1" s="2039" t="s">
        <v>59</v>
      </c>
      <c r="OD1" s="2039"/>
      <c r="OE1" s="2039"/>
      <c r="OF1" s="2039"/>
      <c r="OG1" s="2039"/>
      <c r="OH1" s="2039"/>
      <c r="OJ1" s="2039" t="s">
        <v>59</v>
      </c>
      <c r="OK1" s="2039"/>
      <c r="OL1" s="2039"/>
      <c r="OM1" s="2039"/>
      <c r="ON1" s="2039"/>
      <c r="OO1" s="2039"/>
      <c r="OQ1" s="2039" t="s">
        <v>59</v>
      </c>
      <c r="OR1" s="2039"/>
      <c r="OS1" s="2039"/>
      <c r="OT1" s="2039"/>
      <c r="OU1" s="2039"/>
      <c r="OV1" s="2039"/>
      <c r="OX1" s="2077" t="s">
        <v>59</v>
      </c>
      <c r="OY1" s="2077"/>
      <c r="OZ1" s="2077"/>
      <c r="PA1" s="2077"/>
      <c r="PB1" s="2077"/>
      <c r="PC1" s="2077"/>
      <c r="PE1" s="2039" t="s">
        <v>59</v>
      </c>
      <c r="PF1" s="2039"/>
      <c r="PG1" s="2039"/>
      <c r="PH1" s="2039"/>
      <c r="PI1" s="2039"/>
      <c r="PJ1" s="2039"/>
      <c r="PL1" s="2077" t="s">
        <v>59</v>
      </c>
      <c r="PM1" s="2077"/>
      <c r="PN1" s="2077"/>
      <c r="PO1" s="2077"/>
      <c r="PP1" s="2077"/>
      <c r="PQ1" s="2077"/>
      <c r="PS1" s="2077" t="s">
        <v>59</v>
      </c>
      <c r="PT1" s="2077"/>
      <c r="PU1" s="2077"/>
      <c r="PV1" s="2077"/>
      <c r="PW1" s="2077"/>
      <c r="PX1" s="2077"/>
      <c r="PZ1" s="2039" t="s">
        <v>59</v>
      </c>
      <c r="QA1" s="2039"/>
      <c r="QB1" s="2039"/>
      <c r="QC1" s="2039"/>
      <c r="QD1" s="2039"/>
      <c r="QE1" s="2039"/>
      <c r="QG1" s="2039" t="s">
        <v>59</v>
      </c>
      <c r="QH1" s="2039"/>
      <c r="QI1" s="2039"/>
      <c r="QJ1" s="2039"/>
      <c r="QK1" s="2039"/>
      <c r="QL1" s="2039"/>
      <c r="QN1" s="2039" t="s">
        <v>59</v>
      </c>
      <c r="QO1" s="2039"/>
      <c r="QP1" s="2039"/>
      <c r="QQ1" s="2039"/>
      <c r="QR1" s="2039"/>
      <c r="QS1" s="2039"/>
      <c r="QU1" s="2039" t="s">
        <v>59</v>
      </c>
      <c r="QV1" s="2039"/>
      <c r="QW1" s="2039"/>
      <c r="QX1" s="2039"/>
      <c r="QY1" s="2039"/>
      <c r="QZ1" s="2039"/>
      <c r="RB1" s="2039" t="s">
        <v>59</v>
      </c>
      <c r="RC1" s="2039"/>
      <c r="RD1" s="2039"/>
      <c r="RE1" s="2039"/>
      <c r="RF1" s="2039"/>
      <c r="RG1" s="2039"/>
      <c r="RI1" s="2039" t="s">
        <v>59</v>
      </c>
      <c r="RJ1" s="2039"/>
      <c r="RK1" s="2039"/>
      <c r="RL1" s="2039"/>
      <c r="RM1" s="2039"/>
      <c r="RN1" s="2039"/>
      <c r="RP1" s="2039" t="s">
        <v>59</v>
      </c>
      <c r="RQ1" s="2039"/>
      <c r="RR1" s="2039"/>
      <c r="RS1" s="2039"/>
      <c r="RT1" s="2039"/>
      <c r="RU1" s="2039"/>
      <c r="RW1" s="2039" t="s">
        <v>59</v>
      </c>
      <c r="RX1" s="2039"/>
      <c r="RY1" s="2039"/>
      <c r="RZ1" s="2039"/>
      <c r="SA1" s="2039"/>
      <c r="SB1" s="2039"/>
      <c r="SD1" s="2077" t="s">
        <v>59</v>
      </c>
      <c r="SE1" s="2077"/>
      <c r="SF1" s="2077"/>
      <c r="SG1" s="2077"/>
      <c r="SH1" s="2077"/>
      <c r="SI1" s="2077"/>
      <c r="SK1" s="2039" t="s">
        <v>59</v>
      </c>
      <c r="SL1" s="2039"/>
      <c r="SM1" s="2039"/>
      <c r="SN1" s="2039"/>
      <c r="SO1" s="2039"/>
      <c r="SP1" s="2039"/>
      <c r="SR1" s="2039" t="s">
        <v>59</v>
      </c>
      <c r="SS1" s="2039"/>
      <c r="ST1" s="2039"/>
      <c r="SU1" s="2039"/>
      <c r="SV1" s="2039"/>
      <c r="SW1" s="2039"/>
      <c r="SY1" s="2077" t="s">
        <v>59</v>
      </c>
      <c r="SZ1" s="2077"/>
      <c r="TA1" s="2077"/>
      <c r="TB1" s="2077"/>
      <c r="TC1" s="2077"/>
      <c r="TD1" s="2077"/>
      <c r="TF1" s="2039" t="s">
        <v>59</v>
      </c>
      <c r="TG1" s="2039"/>
      <c r="TH1" s="2039"/>
      <c r="TI1" s="2039"/>
      <c r="TJ1" s="2039"/>
      <c r="TK1" s="2039"/>
      <c r="TM1" s="2077" t="s">
        <v>59</v>
      </c>
      <c r="TN1" s="2077"/>
      <c r="TO1" s="2077"/>
      <c r="TP1" s="2077"/>
      <c r="TQ1" s="2077"/>
      <c r="TR1" s="2077"/>
      <c r="TT1" s="2039" t="s">
        <v>59</v>
      </c>
      <c r="TU1" s="2039"/>
      <c r="TV1" s="2039"/>
      <c r="TW1" s="2039"/>
      <c r="TX1" s="2039"/>
      <c r="TY1" s="2039"/>
      <c r="UA1" s="2039" t="s">
        <v>59</v>
      </c>
      <c r="UB1" s="2039"/>
      <c r="UC1" s="2039"/>
      <c r="UD1" s="2039"/>
      <c r="UE1" s="2039"/>
      <c r="UF1" s="2039"/>
      <c r="UH1" s="2077" t="s">
        <v>59</v>
      </c>
      <c r="UI1" s="2077"/>
      <c r="UJ1" s="2077"/>
      <c r="UK1" s="2077"/>
      <c r="UL1" s="2077"/>
      <c r="UM1" s="2077"/>
      <c r="UO1" s="2077" t="s">
        <v>59</v>
      </c>
      <c r="UP1" s="2077"/>
      <c r="UQ1" s="2077"/>
      <c r="UR1" s="2077"/>
      <c r="US1" s="2077"/>
      <c r="UT1" s="2077"/>
      <c r="UV1" s="2077" t="s">
        <v>59</v>
      </c>
      <c r="UW1" s="2077"/>
      <c r="UX1" s="2077"/>
      <c r="UY1" s="2077"/>
      <c r="UZ1" s="2077"/>
      <c r="VA1" s="2077"/>
      <c r="VC1" s="2077" t="s">
        <v>59</v>
      </c>
      <c r="VD1" s="2077"/>
      <c r="VE1" s="2077"/>
      <c r="VF1" s="2077"/>
      <c r="VG1" s="2077"/>
      <c r="VH1" s="2077"/>
      <c r="VJ1" s="2039" t="s">
        <v>59</v>
      </c>
      <c r="VK1" s="2039"/>
      <c r="VL1" s="2039"/>
      <c r="VM1" s="2039"/>
      <c r="VN1" s="2039"/>
      <c r="VO1" s="2039"/>
      <c r="VQ1" s="2083" t="s">
        <v>59</v>
      </c>
      <c r="VR1" s="2083"/>
      <c r="VS1" s="2083"/>
      <c r="VT1" s="2083"/>
      <c r="VU1" s="2083"/>
      <c r="VV1" s="2083"/>
      <c r="VX1" s="2039" t="s">
        <v>59</v>
      </c>
      <c r="VY1" s="2039"/>
      <c r="VZ1" s="2039"/>
      <c r="WA1" s="2039"/>
      <c r="WB1" s="2039"/>
      <c r="WC1" s="2039"/>
      <c r="WE1" s="2039" t="s">
        <v>59</v>
      </c>
      <c r="WF1" s="2039"/>
      <c r="WG1" s="2039"/>
      <c r="WH1" s="2039"/>
      <c r="WI1" s="2039"/>
      <c r="WJ1" s="2039"/>
      <c r="WL1" s="2039" t="s">
        <v>59</v>
      </c>
      <c r="WM1" s="2039"/>
      <c r="WN1" s="2039"/>
      <c r="WO1" s="2039"/>
      <c r="WP1" s="2039"/>
      <c r="WQ1" s="2039"/>
      <c r="WS1" s="2077" t="s">
        <v>59</v>
      </c>
      <c r="WT1" s="2077"/>
      <c r="WU1" s="2077"/>
      <c r="WV1" s="2077"/>
      <c r="WW1" s="2077"/>
      <c r="WX1" s="2077"/>
      <c r="WZ1" s="2077" t="s">
        <v>59</v>
      </c>
      <c r="XA1" s="2077"/>
      <c r="XB1" s="2077"/>
      <c r="XC1" s="2077"/>
      <c r="XD1" s="2077"/>
      <c r="XE1" s="2077"/>
      <c r="XG1" s="2039" t="s">
        <v>59</v>
      </c>
      <c r="XH1" s="2039"/>
      <c r="XI1" s="2039"/>
      <c r="XJ1" s="2039"/>
      <c r="XK1" s="2039"/>
      <c r="XL1" s="2039"/>
      <c r="XN1" s="2077" t="s">
        <v>59</v>
      </c>
      <c r="XO1" s="2077"/>
      <c r="XP1" s="2077"/>
      <c r="XQ1" s="2077"/>
      <c r="XR1" s="2077"/>
      <c r="XS1" s="2077"/>
      <c r="XU1" s="2039" t="s">
        <v>59</v>
      </c>
      <c r="XV1" s="2039"/>
      <c r="XW1" s="2039"/>
      <c r="XX1" s="2039"/>
      <c r="XY1" s="2039"/>
      <c r="XZ1" s="2039"/>
      <c r="YB1" s="2083" t="s">
        <v>59</v>
      </c>
      <c r="YC1" s="2083"/>
      <c r="YD1" s="2083"/>
      <c r="YE1" s="2083"/>
      <c r="YF1" s="2083"/>
      <c r="YG1" s="2083"/>
      <c r="YI1" s="2039" t="s">
        <v>59</v>
      </c>
      <c r="YJ1" s="2039"/>
      <c r="YK1" s="2039"/>
      <c r="YL1" s="2039"/>
      <c r="YM1" s="2039"/>
      <c r="YN1" s="2039"/>
      <c r="YP1" s="2039" t="s">
        <v>59</v>
      </c>
      <c r="YQ1" s="2039"/>
      <c r="YR1" s="2039"/>
      <c r="YS1" s="2039"/>
      <c r="YT1" s="2039"/>
      <c r="YU1" s="2039"/>
      <c r="YW1" s="2039" t="s">
        <v>59</v>
      </c>
      <c r="YX1" s="2039"/>
      <c r="YY1" s="2039"/>
      <c r="YZ1" s="2039"/>
      <c r="ZA1" s="2039"/>
      <c r="ZB1" s="2039"/>
      <c r="ZD1" s="2106" t="s">
        <v>59</v>
      </c>
      <c r="ZE1" s="2106"/>
      <c r="ZF1" s="2106"/>
      <c r="ZG1" s="2106"/>
      <c r="ZH1" s="2106"/>
      <c r="ZI1" s="2106"/>
      <c r="ZK1" s="2107" t="s">
        <v>59</v>
      </c>
      <c r="ZL1" s="2107"/>
      <c r="ZM1" s="2107"/>
      <c r="ZN1" s="2107"/>
      <c r="ZO1" s="2107"/>
      <c r="ZP1" s="2107"/>
      <c r="ZR1" s="2105" t="s">
        <v>59</v>
      </c>
      <c r="ZS1" s="2105"/>
      <c r="ZT1" s="2105"/>
      <c r="ZU1" s="2105"/>
      <c r="ZV1" s="2105"/>
      <c r="ZW1" s="2105"/>
      <c r="ZY1" s="2039" t="s">
        <v>59</v>
      </c>
      <c r="ZZ1" s="2039"/>
      <c r="AAA1" s="2039"/>
      <c r="AAB1" s="2039"/>
      <c r="AAC1" s="2039"/>
      <c r="AAD1" s="2039"/>
      <c r="AAF1" s="2077" t="s">
        <v>59</v>
      </c>
      <c r="AAG1" s="2077"/>
      <c r="AAH1" s="2077"/>
      <c r="AAI1" s="2077"/>
      <c r="AAJ1" s="2077"/>
      <c r="AAK1" s="2077"/>
      <c r="AAM1" s="2039" t="s">
        <v>59</v>
      </c>
      <c r="AAN1" s="2039"/>
      <c r="AAO1" s="2039"/>
      <c r="AAP1" s="2039"/>
      <c r="AAQ1" s="2039"/>
      <c r="AAR1" s="2039"/>
      <c r="AAT1" s="2039" t="s">
        <v>59</v>
      </c>
      <c r="AAU1" s="2039"/>
      <c r="AAV1" s="2039"/>
      <c r="AAW1" s="2039"/>
      <c r="AAX1" s="2039"/>
      <c r="AAY1" s="2039"/>
      <c r="ABA1" s="2039" t="s">
        <v>59</v>
      </c>
      <c r="ABB1" s="2039"/>
      <c r="ABC1" s="2039"/>
      <c r="ABD1" s="2039"/>
      <c r="ABE1" s="2039"/>
      <c r="ABF1" s="2039"/>
      <c r="ABH1" s="2039" t="s">
        <v>59</v>
      </c>
      <c r="ABI1" s="2039"/>
      <c r="ABJ1" s="2039"/>
      <c r="ABK1" s="2039"/>
      <c r="ABL1" s="2039"/>
      <c r="ABM1" s="2039"/>
      <c r="ABO1" s="2077" t="s">
        <v>59</v>
      </c>
      <c r="ABP1" s="2077"/>
      <c r="ABQ1" s="2077"/>
      <c r="ABR1" s="2077"/>
      <c r="ABS1" s="2077"/>
      <c r="ABT1" s="2077"/>
      <c r="ABV1" s="2077" t="s">
        <v>59</v>
      </c>
      <c r="ABW1" s="2077"/>
      <c r="ABX1" s="2077"/>
      <c r="ABY1" s="2077"/>
      <c r="ABZ1" s="2077"/>
      <c r="ACA1" s="2077"/>
      <c r="ACC1" s="2039" t="s">
        <v>59</v>
      </c>
      <c r="ACD1" s="2039"/>
      <c r="ACE1" s="2039"/>
      <c r="ACF1" s="2039"/>
      <c r="ACG1" s="2039"/>
      <c r="ACH1" s="2039"/>
      <c r="ACJ1" s="2039" t="s">
        <v>59</v>
      </c>
      <c r="ACK1" s="2039"/>
      <c r="ACL1" s="2039"/>
      <c r="ACM1" s="2039"/>
      <c r="ACN1" s="2039"/>
      <c r="ACO1" s="2039"/>
      <c r="ACQ1" s="2039" t="s">
        <v>59</v>
      </c>
      <c r="ACR1" s="2039"/>
      <c r="ACS1" s="2039"/>
      <c r="ACT1" s="2039"/>
      <c r="ACU1" s="2039"/>
      <c r="ACV1" s="2039"/>
      <c r="ACX1" s="2077" t="s">
        <v>59</v>
      </c>
      <c r="ACY1" s="2077"/>
      <c r="ACZ1" s="2077"/>
      <c r="ADA1" s="2077"/>
      <c r="ADB1" s="2077"/>
      <c r="ADC1" s="2077"/>
      <c r="ADE1" s="2039" t="s">
        <v>59</v>
      </c>
      <c r="ADF1" s="2039"/>
      <c r="ADG1" s="2039"/>
      <c r="ADH1" s="2039"/>
      <c r="ADI1" s="2039"/>
      <c r="ADJ1" s="2039"/>
      <c r="ADL1" s="2039" t="s">
        <v>59</v>
      </c>
      <c r="ADM1" s="2039"/>
      <c r="ADN1" s="2039"/>
      <c r="ADO1" s="2039"/>
      <c r="ADP1" s="2039"/>
      <c r="ADQ1" s="2039"/>
      <c r="ADS1" s="2039" t="s">
        <v>59</v>
      </c>
      <c r="ADT1" s="2039"/>
      <c r="ADU1" s="2039"/>
      <c r="ADV1" s="2039"/>
      <c r="ADW1" s="2039"/>
      <c r="ADX1" s="2039"/>
      <c r="ADZ1" s="2039" t="s">
        <v>59</v>
      </c>
      <c r="AEA1" s="2039"/>
      <c r="AEB1" s="2039"/>
      <c r="AEC1" s="2039"/>
      <c r="AED1" s="2039"/>
      <c r="AEE1" s="2039"/>
      <c r="AEG1" s="2039" t="s">
        <v>59</v>
      </c>
      <c r="AEH1" s="2039"/>
      <c r="AEI1" s="2039"/>
      <c r="AEJ1" s="2039"/>
      <c r="AEK1" s="2039"/>
      <c r="AEL1" s="2039"/>
      <c r="AEN1" s="2039" t="s">
        <v>59</v>
      </c>
      <c r="AEO1" s="2039"/>
      <c r="AEP1" s="2039"/>
      <c r="AEQ1" s="2039"/>
      <c r="AER1" s="2039"/>
      <c r="AES1" s="2039"/>
      <c r="AEU1" s="2083" t="s">
        <v>59</v>
      </c>
      <c r="AEV1" s="2083"/>
      <c r="AEW1" s="2083"/>
      <c r="AEX1" s="2083"/>
      <c r="AEY1" s="2083"/>
      <c r="AEZ1" s="2083"/>
      <c r="AFB1" s="2039" t="s">
        <v>59</v>
      </c>
      <c r="AFC1" s="2039"/>
      <c r="AFD1" s="2039"/>
      <c r="AFE1" s="2039"/>
      <c r="AFF1" s="2039"/>
      <c r="AFG1" s="2039"/>
      <c r="AFI1" s="2039" t="s">
        <v>59</v>
      </c>
      <c r="AFJ1" s="2039"/>
      <c r="AFK1" s="2039"/>
      <c r="AFL1" s="2039"/>
      <c r="AFM1" s="2039"/>
      <c r="AFN1" s="2039"/>
      <c r="AFP1" s="2039" t="s">
        <v>59</v>
      </c>
      <c r="AFQ1" s="2039"/>
      <c r="AFR1" s="2039"/>
      <c r="AFS1" s="2039"/>
      <c r="AFT1" s="2039"/>
      <c r="AFU1" s="2039"/>
      <c r="AFW1" s="2039" t="s">
        <v>59</v>
      </c>
      <c r="AFX1" s="2039"/>
      <c r="AFY1" s="2039"/>
      <c r="AFZ1" s="2039"/>
      <c r="AGA1" s="2039"/>
      <c r="AGB1" s="2039"/>
      <c r="AGD1" s="2039" t="s">
        <v>59</v>
      </c>
      <c r="AGE1" s="2039"/>
      <c r="AGF1" s="2039"/>
      <c r="AGG1" s="2039"/>
      <c r="AGH1" s="2039"/>
      <c r="AGI1" s="2039"/>
      <c r="AGK1" s="2039" t="s">
        <v>59</v>
      </c>
      <c r="AGL1" s="2039"/>
      <c r="AGM1" s="2039"/>
      <c r="AGN1" s="2039"/>
      <c r="AGO1" s="2039"/>
      <c r="AGP1" s="2039"/>
      <c r="AGR1" s="2077" t="s">
        <v>59</v>
      </c>
      <c r="AGS1" s="2077"/>
      <c r="AGT1" s="2077"/>
      <c r="AGU1" s="2077"/>
      <c r="AGV1" s="2077"/>
      <c r="AGW1" s="2077"/>
      <c r="AGY1" s="2039" t="s">
        <v>59</v>
      </c>
      <c r="AGZ1" s="2039"/>
      <c r="AHA1" s="2039"/>
      <c r="AHB1" s="2039"/>
      <c r="AHC1" s="2039"/>
      <c r="AHD1" s="2039"/>
      <c r="AHF1" s="2039" t="s">
        <v>59</v>
      </c>
      <c r="AHG1" s="2039"/>
      <c r="AHH1" s="2039"/>
      <c r="AHI1" s="2039"/>
      <c r="AHJ1" s="2039"/>
      <c r="AHK1" s="2039"/>
      <c r="AHM1" s="2077" t="s">
        <v>59</v>
      </c>
      <c r="AHN1" s="2077"/>
      <c r="AHO1" s="2077"/>
      <c r="AHP1" s="2077"/>
      <c r="AHQ1" s="2077"/>
      <c r="AHR1" s="2077"/>
      <c r="AHT1" s="2039" t="s">
        <v>59</v>
      </c>
      <c r="AHU1" s="2039"/>
      <c r="AHV1" s="2039"/>
      <c r="AHW1" s="2039"/>
      <c r="AHX1" s="2039"/>
      <c r="AHY1" s="2039"/>
      <c r="AIA1" s="2039" t="s">
        <v>59</v>
      </c>
      <c r="AIB1" s="2039"/>
      <c r="AIC1" s="2039"/>
      <c r="AID1" s="2039"/>
      <c r="AIE1" s="2039"/>
      <c r="AIF1" s="2039"/>
      <c r="AIH1" s="2039" t="s">
        <v>59</v>
      </c>
      <c r="AII1" s="2039"/>
      <c r="AIJ1" s="2039"/>
      <c r="AIK1" s="2039"/>
      <c r="AIL1" s="2039"/>
      <c r="AIM1" s="2039"/>
      <c r="AIO1" s="2077" t="s">
        <v>59</v>
      </c>
      <c r="AIP1" s="2077"/>
      <c r="AIQ1" s="2077"/>
      <c r="AIR1" s="2077"/>
      <c r="AIS1" s="2077"/>
      <c r="AIT1" s="2077"/>
      <c r="AIV1" s="2039" t="s">
        <v>59</v>
      </c>
      <c r="AIW1" s="2039"/>
      <c r="AIX1" s="2039"/>
      <c r="AIY1" s="2039"/>
      <c r="AIZ1" s="2039"/>
      <c r="AJA1" s="2039"/>
      <c r="AJC1" s="2039" t="s">
        <v>59</v>
      </c>
      <c r="AJD1" s="2039"/>
      <c r="AJE1" s="2039"/>
      <c r="AJF1" s="2039"/>
      <c r="AJG1" s="2039"/>
      <c r="AJH1" s="2039"/>
      <c r="AJJ1" s="2039" t="s">
        <v>59</v>
      </c>
      <c r="AJK1" s="2039"/>
      <c r="AJL1" s="2039"/>
      <c r="AJM1" s="2039"/>
      <c r="AJN1" s="2039"/>
      <c r="AJO1" s="2039"/>
      <c r="AJQ1" s="2077" t="s">
        <v>59</v>
      </c>
      <c r="AJR1" s="2077"/>
      <c r="AJS1" s="2077"/>
      <c r="AJT1" s="2077"/>
      <c r="AJU1" s="2077"/>
      <c r="AJV1" s="2077"/>
      <c r="AJX1" s="2039" t="s">
        <v>59</v>
      </c>
      <c r="AJY1" s="2039"/>
      <c r="AJZ1" s="2039"/>
      <c r="AKA1" s="2039"/>
      <c r="AKB1" s="2039"/>
      <c r="AKC1" s="2039"/>
      <c r="AKE1" s="2039" t="s">
        <v>59</v>
      </c>
      <c r="AKF1" s="2039"/>
      <c r="AKG1" s="2039"/>
      <c r="AKH1" s="2039"/>
      <c r="AKI1" s="2039"/>
      <c r="AKJ1" s="2039"/>
      <c r="AKK1" s="1280" t="s">
        <v>66</v>
      </c>
      <c r="AKL1" s="2077" t="s">
        <v>59</v>
      </c>
      <c r="AKM1" s="2077"/>
      <c r="AKN1" s="2077"/>
      <c r="AKO1" s="2077"/>
      <c r="AKP1" s="2077"/>
      <c r="AKQ1" s="2077"/>
      <c r="AKS1" s="2077" t="s">
        <v>59</v>
      </c>
      <c r="AKT1" s="2077"/>
      <c r="AKU1" s="2077"/>
      <c r="AKV1" s="2077"/>
      <c r="AKW1" s="2077"/>
      <c r="AKX1" s="2077"/>
      <c r="AKZ1" s="2077" t="s">
        <v>59</v>
      </c>
      <c r="ALA1" s="2077"/>
      <c r="ALB1" s="2077"/>
      <c r="ALC1" s="2077"/>
      <c r="ALD1" s="2077"/>
      <c r="ALE1" s="2077"/>
      <c r="ALG1" s="2039" t="s">
        <v>59</v>
      </c>
      <c r="ALH1" s="2039"/>
      <c r="ALI1" s="2039"/>
      <c r="ALJ1" s="2039"/>
      <c r="ALK1" s="2039"/>
      <c r="ALL1" s="2039"/>
      <c r="ALN1" s="2039" t="s">
        <v>59</v>
      </c>
      <c r="ALO1" s="2039"/>
      <c r="ALP1" s="2039"/>
      <c r="ALQ1" s="2039"/>
      <c r="ALR1" s="2039"/>
      <c r="ALS1" s="2039"/>
      <c r="ALU1" s="2039" t="s">
        <v>59</v>
      </c>
      <c r="ALV1" s="2039"/>
      <c r="ALW1" s="2039"/>
      <c r="ALX1" s="2039"/>
      <c r="ALY1" s="2039"/>
      <c r="ALZ1" s="2039"/>
      <c r="AMB1" s="2039" t="s">
        <v>59</v>
      </c>
      <c r="AMC1" s="2039"/>
      <c r="AMD1" s="2039"/>
      <c r="AME1" s="2039"/>
      <c r="AMF1" s="2039"/>
      <c r="AMG1" s="2039"/>
      <c r="AMI1" s="2039" t="s">
        <v>59</v>
      </c>
      <c r="AMJ1" s="2039"/>
      <c r="AMK1" s="2039"/>
      <c r="AML1" s="2039"/>
      <c r="AMM1" s="2039"/>
      <c r="AMN1" s="2039"/>
      <c r="AMP1" s="2077" t="s">
        <v>59</v>
      </c>
      <c r="AMQ1" s="2077"/>
      <c r="AMR1" s="2077"/>
      <c r="AMS1" s="2077"/>
      <c r="AMT1" s="2077"/>
      <c r="AMU1" s="2077"/>
      <c r="AMW1" s="2039" t="s">
        <v>59</v>
      </c>
      <c r="AMX1" s="2039"/>
      <c r="AMY1" s="2039"/>
      <c r="AMZ1" s="2039"/>
      <c r="ANA1" s="2039"/>
      <c r="ANB1" s="2039"/>
      <c r="AND1" s="2077" t="s">
        <v>59</v>
      </c>
      <c r="ANE1" s="2077"/>
      <c r="ANF1" s="2077"/>
      <c r="ANG1" s="2077"/>
      <c r="ANH1" s="2077"/>
      <c r="ANI1" s="2077"/>
      <c r="ANK1" s="2039" t="s">
        <v>59</v>
      </c>
      <c r="ANL1" s="2039"/>
      <c r="ANM1" s="2039"/>
      <c r="ANN1" s="2039"/>
      <c r="ANO1" s="2039"/>
      <c r="ANP1" s="2039"/>
      <c r="ANR1" s="2083" t="s">
        <v>59</v>
      </c>
      <c r="ANS1" s="2083"/>
      <c r="ANT1" s="2083"/>
      <c r="ANU1" s="2083"/>
      <c r="ANV1" s="2083"/>
      <c r="ANW1" s="2083"/>
      <c r="ANY1" s="2039" t="s">
        <v>59</v>
      </c>
      <c r="ANZ1" s="2039"/>
      <c r="AOA1" s="2039"/>
      <c r="AOB1" s="2039"/>
      <c r="AOC1" s="2039"/>
      <c r="AOD1" s="2039"/>
      <c r="AOF1" s="2039" t="s">
        <v>59</v>
      </c>
      <c r="AOG1" s="2039"/>
      <c r="AOH1" s="2039"/>
      <c r="AOI1" s="2039"/>
      <c r="AOJ1" s="2039"/>
      <c r="AOK1" s="2039"/>
      <c r="AOM1" s="2039" t="s">
        <v>59</v>
      </c>
      <c r="AON1" s="2039"/>
      <c r="AOO1" s="2039"/>
      <c r="AOP1" s="2039"/>
      <c r="AOQ1" s="2039"/>
      <c r="AOR1" s="2039"/>
      <c r="AOT1" s="2039" t="s">
        <v>59</v>
      </c>
      <c r="AOU1" s="2039"/>
      <c r="AOV1" s="2039"/>
      <c r="AOW1" s="2039"/>
      <c r="AOX1" s="2039"/>
      <c r="AOY1" s="2039"/>
      <c r="APA1" s="2039" t="s">
        <v>59</v>
      </c>
      <c r="APB1" s="2039"/>
      <c r="APC1" s="2039"/>
      <c r="APD1" s="2039"/>
      <c r="APE1" s="2039"/>
      <c r="APF1" s="2039"/>
      <c r="APG1" s="2097" t="s">
        <v>2286</v>
      </c>
      <c r="APH1" s="2077" t="s">
        <v>59</v>
      </c>
      <c r="API1" s="2077"/>
      <c r="APJ1" s="2077"/>
      <c r="APK1" s="2077"/>
      <c r="APL1" s="2077"/>
      <c r="APM1" s="2077"/>
      <c r="APN1" s="1565"/>
      <c r="APO1" s="2039" t="s">
        <v>59</v>
      </c>
      <c r="APP1" s="2039"/>
      <c r="APQ1" s="2039"/>
      <c r="APR1" s="2039"/>
      <c r="APS1" s="2039"/>
      <c r="APT1" s="2039"/>
      <c r="APV1" s="2039" t="s">
        <v>59</v>
      </c>
      <c r="APW1" s="2039"/>
      <c r="APX1" s="2039"/>
      <c r="APY1" s="2039"/>
      <c r="APZ1" s="2039"/>
      <c r="AQA1" s="2039"/>
      <c r="AQC1" s="2039" t="s">
        <v>59</v>
      </c>
      <c r="AQD1" s="2039"/>
      <c r="AQE1" s="2039"/>
      <c r="AQF1" s="2039"/>
      <c r="AQG1" s="2039"/>
      <c r="AQH1" s="2039"/>
      <c r="AQJ1" s="2039" t="s">
        <v>59</v>
      </c>
      <c r="AQK1" s="2039"/>
      <c r="AQL1" s="2039"/>
      <c r="AQM1" s="2039"/>
      <c r="AQN1" s="2039"/>
      <c r="AQO1" s="2039"/>
      <c r="AQQ1" s="2039" t="s">
        <v>59</v>
      </c>
      <c r="AQR1" s="2039"/>
      <c r="AQS1" s="2039"/>
      <c r="AQT1" s="2039"/>
      <c r="AQU1" s="2039"/>
      <c r="AQV1" s="2039"/>
      <c r="AQX1" s="2039" t="s">
        <v>59</v>
      </c>
      <c r="AQY1" s="2039"/>
      <c r="AQZ1" s="2039"/>
      <c r="ARA1" s="2039"/>
      <c r="ARB1" s="2039"/>
      <c r="ARC1" s="2039"/>
      <c r="ARE1" s="2077" t="s">
        <v>59</v>
      </c>
      <c r="ARF1" s="2077"/>
      <c r="ARG1" s="2077"/>
      <c r="ARH1" s="2077"/>
      <c r="ARI1" s="2077"/>
      <c r="ARJ1" s="2077"/>
      <c r="ARL1" s="2039" t="s">
        <v>59</v>
      </c>
      <c r="ARM1" s="2039"/>
      <c r="ARN1" s="2039"/>
      <c r="ARO1" s="2039"/>
      <c r="ARP1" s="2039"/>
      <c r="ARQ1" s="2039"/>
      <c r="ARS1" s="2077" t="s">
        <v>59</v>
      </c>
      <c r="ART1" s="2077"/>
      <c r="ARU1" s="2077"/>
      <c r="ARV1" s="2077"/>
      <c r="ARW1" s="2077"/>
      <c r="ARX1" s="2077"/>
      <c r="ARZ1" s="2039" t="s">
        <v>59</v>
      </c>
      <c r="ASA1" s="2039"/>
      <c r="ASB1" s="2039"/>
      <c r="ASC1" s="2039"/>
      <c r="ASD1" s="2039"/>
      <c r="ASE1" s="2039"/>
      <c r="ASG1" s="2039" t="s">
        <v>59</v>
      </c>
      <c r="ASH1" s="2039"/>
      <c r="ASI1" s="2039"/>
      <c r="ASJ1" s="2039"/>
      <c r="ASK1" s="2039"/>
      <c r="ASL1" s="2039"/>
      <c r="ASN1" s="2039" t="s">
        <v>59</v>
      </c>
      <c r="ASO1" s="2039"/>
      <c r="ASP1" s="2039"/>
      <c r="ASQ1" s="2039"/>
      <c r="ASR1" s="2039"/>
      <c r="ASS1" s="2039"/>
      <c r="AST1" s="1319">
        <f>ASM2</f>
        <v>165</v>
      </c>
      <c r="ASU1" s="2039" t="s">
        <v>59</v>
      </c>
      <c r="ASV1" s="2039"/>
      <c r="ASW1" s="2039"/>
      <c r="ASX1" s="2039"/>
      <c r="ASY1" s="2039"/>
      <c r="ASZ1" s="2039"/>
      <c r="ATB1" s="2077" t="s">
        <v>59</v>
      </c>
      <c r="ATC1" s="2077"/>
      <c r="ATD1" s="2077"/>
      <c r="ATE1" s="2077"/>
      <c r="ATF1" s="2077"/>
      <c r="ATG1" s="2077"/>
      <c r="ATI1" s="2077" t="s">
        <v>59</v>
      </c>
      <c r="ATJ1" s="2077"/>
      <c r="ATK1" s="2077"/>
      <c r="ATL1" s="2077"/>
      <c r="ATM1" s="2077"/>
      <c r="ATN1" s="2077"/>
      <c r="ATP1" s="2039" t="str">
        <f>ASU1</f>
        <v>ESTADO DE CUENTA POR  CLIENTE</v>
      </c>
      <c r="ATQ1" s="2039"/>
      <c r="ATR1" s="2039"/>
      <c r="ATS1" s="2039"/>
      <c r="ATT1" s="2039"/>
      <c r="ATU1" s="2039"/>
      <c r="ATW1" s="2039" t="s">
        <v>59</v>
      </c>
      <c r="ATX1" s="2039"/>
      <c r="ATY1" s="2039"/>
      <c r="ATZ1" s="2039"/>
      <c r="AUA1" s="2039"/>
      <c r="AUB1" s="2039"/>
      <c r="AUD1" s="2039" t="s">
        <v>59</v>
      </c>
      <c r="AUE1" s="2039"/>
      <c r="AUF1" s="2039"/>
      <c r="AUG1" s="2039"/>
      <c r="AUH1" s="2039"/>
      <c r="AUI1" s="2039"/>
      <c r="AUK1" s="2077" t="s">
        <v>59</v>
      </c>
      <c r="AUL1" s="2077"/>
      <c r="AUM1" s="2077"/>
      <c r="AUN1" s="2077"/>
      <c r="AUO1" s="2077"/>
      <c r="AUP1" s="2077"/>
      <c r="AUR1" s="2083" t="s">
        <v>59</v>
      </c>
      <c r="AUS1" s="2083"/>
      <c r="AUT1" s="2083"/>
      <c r="AUU1" s="2083"/>
      <c r="AUV1" s="2083"/>
      <c r="AUW1" s="2083"/>
      <c r="AUY1" s="2077" t="s">
        <v>59</v>
      </c>
      <c r="AUZ1" s="2077"/>
      <c r="AVA1" s="2077"/>
      <c r="AVB1" s="2077"/>
      <c r="AVC1" s="2077"/>
      <c r="AVD1" s="2077"/>
      <c r="AVF1" s="2039" t="s">
        <v>59</v>
      </c>
      <c r="AVG1" s="2039"/>
      <c r="AVH1" s="2039"/>
      <c r="AVI1" s="2039"/>
      <c r="AVJ1" s="2039"/>
      <c r="AVK1" s="2039"/>
      <c r="AVM1" s="2039" t="s">
        <v>59</v>
      </c>
      <c r="AVN1" s="2039"/>
      <c r="AVO1" s="2039"/>
      <c r="AVP1" s="2039"/>
      <c r="AVQ1" s="2039"/>
      <c r="AVR1" s="2039"/>
      <c r="AVT1" s="2083" t="s">
        <v>59</v>
      </c>
      <c r="AVU1" s="2083"/>
      <c r="AVV1" s="2083"/>
      <c r="AVW1" s="2083"/>
      <c r="AVX1" s="2083"/>
      <c r="AVY1" s="2083"/>
      <c r="AWA1" s="2039" t="s">
        <v>59</v>
      </c>
      <c r="AWB1" s="2039"/>
      <c r="AWC1" s="2039"/>
      <c r="AWD1" s="2039"/>
      <c r="AWE1" s="2039"/>
      <c r="AWF1" s="2039"/>
      <c r="AWH1" s="2039" t="s">
        <v>59</v>
      </c>
      <c r="AWI1" s="2039"/>
      <c r="AWJ1" s="2039"/>
      <c r="AWK1" s="2039"/>
      <c r="AWL1" s="2039"/>
      <c r="AWM1" s="2039"/>
      <c r="AWO1" s="2039" t="s">
        <v>59</v>
      </c>
      <c r="AWP1" s="2039"/>
      <c r="AWQ1" s="2039"/>
      <c r="AWR1" s="2039"/>
      <c r="AWS1" s="2039"/>
      <c r="AWT1" s="2039"/>
      <c r="AWV1" s="2039" t="s">
        <v>59</v>
      </c>
      <c r="AWW1" s="2039"/>
      <c r="AWX1" s="2039"/>
      <c r="AWY1" s="2039"/>
      <c r="AWZ1" s="2039"/>
      <c r="AXA1" s="2039"/>
      <c r="AXC1" s="2039" t="s">
        <v>59</v>
      </c>
      <c r="AXD1" s="2039"/>
      <c r="AXE1" s="2039"/>
      <c r="AXF1" s="2039"/>
      <c r="AXG1" s="2039"/>
      <c r="AXH1" s="2039"/>
      <c r="AXJ1" s="2039" t="s">
        <v>59</v>
      </c>
      <c r="AXK1" s="2039"/>
      <c r="AXL1" s="2039"/>
      <c r="AXM1" s="2039"/>
      <c r="AXN1" s="2039"/>
      <c r="AXO1" s="2039"/>
      <c r="AXQ1" s="2077" t="s">
        <v>59</v>
      </c>
      <c r="AXR1" s="2077"/>
      <c r="AXS1" s="2077"/>
      <c r="AXT1" s="2077"/>
      <c r="AXU1" s="2077"/>
      <c r="AXV1" s="2077"/>
      <c r="AXX1" s="2039" t="s">
        <v>59</v>
      </c>
      <c r="AXY1" s="2039"/>
      <c r="AXZ1" s="2039"/>
      <c r="AYA1" s="2039"/>
      <c r="AYB1" s="2039"/>
      <c r="AYC1" s="2039"/>
      <c r="AYE1" s="2039" t="s">
        <v>59</v>
      </c>
      <c r="AYF1" s="2039"/>
      <c r="AYG1" s="2039"/>
      <c r="AYH1" s="2039"/>
      <c r="AYI1" s="2039"/>
      <c r="AYJ1" s="2039"/>
      <c r="AYL1" s="2077" t="s">
        <v>59</v>
      </c>
      <c r="AYM1" s="2077"/>
      <c r="AYN1" s="2077"/>
      <c r="AYO1" s="2077"/>
      <c r="AYP1" s="2077"/>
      <c r="AYQ1" s="2077"/>
      <c r="AYS1" s="2039" t="s">
        <v>59</v>
      </c>
      <c r="AYT1" s="2039"/>
      <c r="AYU1" s="2039"/>
      <c r="AYV1" s="2039"/>
      <c r="AYW1" s="2039"/>
      <c r="AYX1" s="2039"/>
      <c r="AYZ1" s="2077" t="s">
        <v>59</v>
      </c>
      <c r="AZA1" s="2077"/>
      <c r="AZB1" s="2077"/>
      <c r="AZC1" s="2077"/>
      <c r="AZD1" s="2077"/>
      <c r="AZE1" s="2077"/>
      <c r="AZG1" s="2039" t="s">
        <v>59</v>
      </c>
      <c r="AZH1" s="2039"/>
      <c r="AZI1" s="2039"/>
      <c r="AZJ1" s="2039"/>
      <c r="AZK1" s="2039"/>
      <c r="AZL1" s="2039"/>
      <c r="AZN1" s="2039" t="s">
        <v>59</v>
      </c>
      <c r="AZO1" s="2039"/>
      <c r="AZP1" s="2039"/>
      <c r="AZQ1" s="2039"/>
      <c r="AZR1" s="2039"/>
      <c r="AZS1" s="2039"/>
      <c r="AZU1" s="2039" t="s">
        <v>59</v>
      </c>
      <c r="AZV1" s="2039"/>
      <c r="AZW1" s="2039"/>
      <c r="AZX1" s="2039"/>
      <c r="AZY1" s="2039"/>
      <c r="AZZ1" s="2039"/>
      <c r="BAB1" s="2077" t="s">
        <v>59</v>
      </c>
      <c r="BAC1" s="2077"/>
      <c r="BAD1" s="2077"/>
      <c r="BAE1" s="2077"/>
      <c r="BAF1" s="2077"/>
      <c r="BAG1" s="2077"/>
      <c r="BAI1" s="2039" t="s">
        <v>59</v>
      </c>
      <c r="BAJ1" s="2039"/>
      <c r="BAK1" s="2039"/>
      <c r="BAL1" s="2039"/>
      <c r="BAM1" s="2039"/>
      <c r="BAN1" s="2039"/>
    </row>
    <row r="2" spans="1:1393" ht="32.25" customHeight="1" thickBot="1" x14ac:dyDescent="0.6">
      <c r="A2" s="2040" t="s">
        <v>2364</v>
      </c>
      <c r="B2" s="2040"/>
      <c r="C2" s="2040"/>
      <c r="D2" s="2040"/>
      <c r="E2" s="2040"/>
      <c r="F2" s="1702"/>
      <c r="H2" s="2079" t="s">
        <v>2365</v>
      </c>
      <c r="I2" s="2079"/>
      <c r="J2" s="2079"/>
      <c r="K2" s="2079"/>
      <c r="L2" s="2079"/>
      <c r="M2" s="1703"/>
      <c r="O2" s="2079" t="s">
        <v>2364</v>
      </c>
      <c r="P2" s="2079"/>
      <c r="Q2" s="2079"/>
      <c r="R2" s="2079"/>
      <c r="S2" s="2079"/>
      <c r="T2" s="1703"/>
      <c r="V2" s="2079" t="str">
        <f>O2</f>
        <v>CENTRAL    SEPTIEMBRE          2 0 1 3</v>
      </c>
      <c r="W2" s="2079"/>
      <c r="X2" s="2079"/>
      <c r="Y2" s="2079"/>
      <c r="Z2" s="2079"/>
      <c r="AA2" s="1703"/>
      <c r="AC2" s="2079" t="str">
        <f>H2</f>
        <v>CENTRAL    SEPTIEMRE           2 0 1 3</v>
      </c>
      <c r="AD2" s="2079"/>
      <c r="AE2" s="2079"/>
      <c r="AF2" s="2079"/>
      <c r="AG2" s="2079"/>
      <c r="AH2" s="1703"/>
      <c r="AJ2" s="2079" t="str">
        <f>O2</f>
        <v>CENTRAL    SEPTIEMBRE          2 0 1 3</v>
      </c>
      <c r="AK2" s="2079"/>
      <c r="AL2" s="2079"/>
      <c r="AM2" s="2079"/>
      <c r="AN2" s="2079"/>
      <c r="AO2" s="1703"/>
      <c r="AQ2" s="2040" t="str">
        <f>AJ2</f>
        <v>CENTRAL    SEPTIEMBRE          2 0 1 3</v>
      </c>
      <c r="AR2" s="2040"/>
      <c r="AS2" s="2040"/>
      <c r="AT2" s="2040"/>
      <c r="AU2" s="2040"/>
      <c r="AV2" s="1702"/>
      <c r="AX2" s="2040" t="str">
        <f>AQ2</f>
        <v>CENTRAL    SEPTIEMBRE          2 0 1 3</v>
      </c>
      <c r="AY2" s="2040"/>
      <c r="AZ2" s="2040"/>
      <c r="BA2" s="2040"/>
      <c r="BB2" s="2040"/>
      <c r="BC2" s="1702"/>
      <c r="BE2" s="2040" t="str">
        <f>AX2</f>
        <v>CENTRAL    SEPTIEMBRE          2 0 1 3</v>
      </c>
      <c r="BF2" s="2040"/>
      <c r="BG2" s="2040"/>
      <c r="BH2" s="2040"/>
      <c r="BI2" s="2040"/>
      <c r="BJ2" s="1702"/>
      <c r="BL2" s="2"/>
      <c r="BM2" s="2040" t="str">
        <f>AQ2</f>
        <v>CENTRAL    SEPTIEMBRE          2 0 1 3</v>
      </c>
      <c r="BN2" s="2040"/>
      <c r="BO2" s="2040"/>
      <c r="BP2" s="2040"/>
      <c r="BQ2" s="2040"/>
      <c r="BS2" s="428"/>
      <c r="BT2" s="2040" t="str">
        <f>BM2</f>
        <v>CENTRAL    SEPTIEMBRE          2 0 1 3</v>
      </c>
      <c r="BU2" s="2040"/>
      <c r="BV2" s="2040"/>
      <c r="BW2" s="2040"/>
      <c r="BX2" s="2040"/>
      <c r="BY2" s="21">
        <f>BR1+1</f>
        <v>11</v>
      </c>
      <c r="BZ2" s="2"/>
      <c r="CA2" s="2040" t="str">
        <f>BT2</f>
        <v>CENTRAL    SEPTIEMBRE          2 0 1 3</v>
      </c>
      <c r="CB2" s="2040"/>
      <c r="CC2" s="2040"/>
      <c r="CD2" s="2040"/>
      <c r="CE2" s="2040"/>
      <c r="CF2" s="21">
        <f>BY1+1</f>
        <v>1</v>
      </c>
      <c r="CG2" s="428"/>
      <c r="CH2" s="2040" t="str">
        <f>BT2</f>
        <v>CENTRAL    SEPTIEMBRE          2 0 1 3</v>
      </c>
      <c r="CI2" s="2040"/>
      <c r="CJ2" s="2040"/>
      <c r="CK2" s="2040"/>
      <c r="CL2" s="2040"/>
      <c r="CM2" s="21">
        <f>BY2+1</f>
        <v>12</v>
      </c>
      <c r="CN2" s="2"/>
      <c r="CO2" s="2040" t="str">
        <f>BT2</f>
        <v>CENTRAL    SEPTIEMBRE          2 0 1 3</v>
      </c>
      <c r="CP2" s="2040"/>
      <c r="CQ2" s="2040"/>
      <c r="CR2" s="2040"/>
      <c r="CS2" s="2040"/>
      <c r="CT2" s="21">
        <f>CM2+1</f>
        <v>13</v>
      </c>
      <c r="CU2" s="2"/>
      <c r="CV2" s="2040" t="str">
        <f>CA2</f>
        <v>CENTRAL    SEPTIEMBRE          2 0 1 3</v>
      </c>
      <c r="CW2" s="2040"/>
      <c r="CX2" s="2040"/>
      <c r="CY2" s="2040"/>
      <c r="CZ2" s="2040"/>
      <c r="DA2" s="21">
        <f>CT2+1</f>
        <v>14</v>
      </c>
      <c r="DB2" s="2"/>
      <c r="DC2" s="2040" t="str">
        <f>CH2</f>
        <v>CENTRAL    SEPTIEMBRE          2 0 1 3</v>
      </c>
      <c r="DD2" s="2040"/>
      <c r="DE2" s="2040"/>
      <c r="DF2" s="2040"/>
      <c r="DG2" s="2040"/>
      <c r="DH2" s="21">
        <f>DA2+1</f>
        <v>15</v>
      </c>
      <c r="DI2" s="2"/>
      <c r="DJ2" s="2040" t="str">
        <f>CH2</f>
        <v>CENTRAL    SEPTIEMBRE          2 0 1 3</v>
      </c>
      <c r="DK2" s="2040"/>
      <c r="DL2" s="2040"/>
      <c r="DM2" s="2040"/>
      <c r="DN2" s="2040"/>
      <c r="DO2" s="21">
        <f>DH2+1</f>
        <v>16</v>
      </c>
      <c r="DP2" s="2"/>
      <c r="DQ2" s="2040" t="str">
        <f>CO2</f>
        <v>CENTRAL    SEPTIEMBRE          2 0 1 3</v>
      </c>
      <c r="DR2" s="2040"/>
      <c r="DS2" s="2040"/>
      <c r="DT2" s="2040"/>
      <c r="DU2" s="2040"/>
      <c r="DV2" s="21">
        <f>DO2+1</f>
        <v>17</v>
      </c>
      <c r="DW2" s="577"/>
      <c r="DX2" s="2104" t="str">
        <f>CV2</f>
        <v>CENTRAL    SEPTIEMBRE          2 0 1 3</v>
      </c>
      <c r="DY2" s="2104"/>
      <c r="DZ2" s="2104"/>
      <c r="EA2" s="2104"/>
      <c r="EB2" s="2104"/>
      <c r="EC2" s="593">
        <f>DV2+1</f>
        <v>18</v>
      </c>
      <c r="ED2" s="24"/>
      <c r="EE2" s="2079" t="str">
        <f>CV2</f>
        <v>CENTRAL    SEPTIEMBRE          2 0 1 3</v>
      </c>
      <c r="EF2" s="2079"/>
      <c r="EG2" s="2079"/>
      <c r="EH2" s="2079"/>
      <c r="EI2" s="2079"/>
      <c r="EJ2" s="21">
        <f>EC2+1</f>
        <v>19</v>
      </c>
      <c r="EK2" s="2"/>
      <c r="EL2" s="2040" t="str">
        <f>DQ2</f>
        <v>CENTRAL    SEPTIEMBRE          2 0 1 3</v>
      </c>
      <c r="EM2" s="2040"/>
      <c r="EN2" s="2040"/>
      <c r="EO2" s="2040"/>
      <c r="EP2" s="2040"/>
      <c r="EQ2" s="21">
        <f>EJ2+1</f>
        <v>20</v>
      </c>
      <c r="ES2" s="2040" t="str">
        <f>CO2</f>
        <v>CENTRAL    SEPTIEMBRE          2 0 1 3</v>
      </c>
      <c r="ET2" s="2040"/>
      <c r="EU2" s="2040"/>
      <c r="EV2" s="2040"/>
      <c r="EW2" s="2040"/>
      <c r="EX2" s="594">
        <f>EQ2+1</f>
        <v>21</v>
      </c>
      <c r="EY2" s="2"/>
      <c r="EZ2" s="2040" t="str">
        <f>ES2</f>
        <v>CENTRAL    SEPTIEMBRE          2 0 1 3</v>
      </c>
      <c r="FA2" s="2040"/>
      <c r="FB2" s="2040"/>
      <c r="FC2" s="2040"/>
      <c r="FD2" s="2040"/>
      <c r="FE2" s="96"/>
      <c r="FF2" s="24"/>
      <c r="FG2" s="2079" t="str">
        <f>EZ2</f>
        <v>CENTRAL    SEPTIEMBRE          2 0 1 3</v>
      </c>
      <c r="FH2" s="2079"/>
      <c r="FI2" s="2079"/>
      <c r="FJ2" s="2079"/>
      <c r="FK2" s="2079"/>
      <c r="FL2" s="96"/>
      <c r="FM2" s="2"/>
      <c r="FN2" s="2040" t="str">
        <f>EL2</f>
        <v>CENTRAL    SEPTIEMBRE          2 0 1 3</v>
      </c>
      <c r="FO2" s="2040"/>
      <c r="FP2" s="2040"/>
      <c r="FQ2" s="2040"/>
      <c r="FR2" s="2040"/>
      <c r="FT2" s="24"/>
      <c r="FU2" s="2079" t="str">
        <f>ES2</f>
        <v>CENTRAL    SEPTIEMBRE          2 0 1 3</v>
      </c>
      <c r="FV2" s="2079"/>
      <c r="FW2" s="2079"/>
      <c r="FX2" s="2079"/>
      <c r="FY2" s="2079"/>
      <c r="GA2" s="2"/>
      <c r="GB2" s="2040" t="str">
        <f>EZ2</f>
        <v>CENTRAL    SEPTIEMBRE          2 0 1 3</v>
      </c>
      <c r="GC2" s="2040"/>
      <c r="GD2" s="2040"/>
      <c r="GE2" s="2040"/>
      <c r="GF2" s="2040"/>
      <c r="GH2" s="1530"/>
      <c r="GI2" s="2078" t="str">
        <f>FN2</f>
        <v>CENTRAL    SEPTIEMBRE          2 0 1 3</v>
      </c>
      <c r="GJ2" s="2078"/>
      <c r="GK2" s="2078"/>
      <c r="GL2" s="2078"/>
      <c r="GM2" s="2078"/>
      <c r="GO2" s="2"/>
      <c r="GP2" s="2040" t="str">
        <f>FU2</f>
        <v>CENTRAL    SEPTIEMBRE          2 0 1 3</v>
      </c>
      <c r="GQ2" s="2040"/>
      <c r="GR2" s="2040"/>
      <c r="GS2" s="2040"/>
      <c r="GT2" s="2040"/>
      <c r="GV2" s="2"/>
      <c r="GW2" s="2040" t="str">
        <f>EZ2</f>
        <v>CENTRAL    SEPTIEMBRE          2 0 1 3</v>
      </c>
      <c r="GX2" s="2040"/>
      <c r="GY2" s="2040"/>
      <c r="GZ2" s="2040"/>
      <c r="HA2" s="2040"/>
      <c r="HC2" s="2"/>
      <c r="HD2" s="2040" t="str">
        <f>FU2</f>
        <v>CENTRAL    SEPTIEMBRE          2 0 1 3</v>
      </c>
      <c r="HE2" s="2040"/>
      <c r="HF2" s="2040"/>
      <c r="HG2" s="2040"/>
      <c r="HH2" s="2040"/>
      <c r="HI2" s="21">
        <f>HB1+1</f>
        <v>30</v>
      </c>
      <c r="HJ2" s="2"/>
      <c r="HK2" s="2040" t="str">
        <f>HD2</f>
        <v>CENTRAL    SEPTIEMBRE          2 0 1 3</v>
      </c>
      <c r="HL2" s="2040"/>
      <c r="HM2" s="2040"/>
      <c r="HN2" s="2040"/>
      <c r="HO2" s="2040"/>
      <c r="HP2" s="21">
        <f>HI2+1</f>
        <v>31</v>
      </c>
      <c r="HQ2" s="2"/>
      <c r="HR2" s="2040" t="str">
        <f>HK2</f>
        <v>CENTRAL    SEPTIEMBRE          2 0 1 3</v>
      </c>
      <c r="HS2" s="2040"/>
      <c r="HT2" s="2040"/>
      <c r="HU2" s="2040"/>
      <c r="HV2" s="2040"/>
      <c r="HW2" s="21">
        <f>HP2+1</f>
        <v>32</v>
      </c>
      <c r="HX2" s="2"/>
      <c r="HY2" s="2040" t="str">
        <f>HK2</f>
        <v>CENTRAL    SEPTIEMBRE          2 0 1 3</v>
      </c>
      <c r="HZ2" s="2040"/>
      <c r="IA2" s="2040"/>
      <c r="IB2" s="2040"/>
      <c r="IC2" s="2040"/>
      <c r="ID2" s="21">
        <f>HW2+1</f>
        <v>33</v>
      </c>
      <c r="IE2" s="1530"/>
      <c r="IF2" s="2078" t="str">
        <f>HR2</f>
        <v>CENTRAL    SEPTIEMBRE          2 0 1 3</v>
      </c>
      <c r="IG2" s="2078"/>
      <c r="IH2" s="2078"/>
      <c r="II2" s="2078"/>
      <c r="IJ2" s="2078"/>
      <c r="IK2" s="21">
        <f>ID2+1</f>
        <v>34</v>
      </c>
      <c r="IL2" s="24"/>
      <c r="IM2" s="2079" t="str">
        <f>HR2</f>
        <v>CENTRAL    SEPTIEMBRE          2 0 1 3</v>
      </c>
      <c r="IN2" s="2079"/>
      <c r="IO2" s="2079"/>
      <c r="IP2" s="2079"/>
      <c r="IQ2" s="2079"/>
      <c r="IR2" s="21">
        <f>IK2+1</f>
        <v>35</v>
      </c>
      <c r="IS2" s="2040" t="str">
        <f>HK2</f>
        <v>CENTRAL    SEPTIEMBRE          2 0 1 3</v>
      </c>
      <c r="IT2" s="2040"/>
      <c r="IU2" s="2040"/>
      <c r="IV2" s="2040"/>
      <c r="IW2" s="2040"/>
      <c r="IX2" s="2040"/>
      <c r="IY2" s="21">
        <f>IR2+1</f>
        <v>36</v>
      </c>
      <c r="IZ2" s="2040" t="str">
        <f>HR2</f>
        <v>CENTRAL    SEPTIEMBRE          2 0 1 3</v>
      </c>
      <c r="JA2" s="2040"/>
      <c r="JB2" s="2040"/>
      <c r="JC2" s="2040"/>
      <c r="JD2" s="2040"/>
      <c r="JE2" s="2040"/>
      <c r="JF2" s="21">
        <f>IY2+1</f>
        <v>37</v>
      </c>
      <c r="JG2" s="2040" t="str">
        <f>HY2</f>
        <v>CENTRAL    SEPTIEMBRE          2 0 1 3</v>
      </c>
      <c r="JH2" s="2040"/>
      <c r="JI2" s="2040"/>
      <c r="JJ2" s="2040"/>
      <c r="JK2" s="2040"/>
      <c r="JL2" s="2040"/>
      <c r="JM2" s="21">
        <f>JF2+1</f>
        <v>38</v>
      </c>
      <c r="JN2" s="2040" t="str">
        <f>HR2</f>
        <v>CENTRAL    SEPTIEMBRE          2 0 1 3</v>
      </c>
      <c r="JO2" s="2040"/>
      <c r="JP2" s="2040"/>
      <c r="JQ2" s="2040"/>
      <c r="JR2" s="2040"/>
      <c r="JS2" s="2040"/>
      <c r="JT2" s="21">
        <f>JM2+1</f>
        <v>39</v>
      </c>
      <c r="JU2" s="2079" t="str">
        <f>HY2</f>
        <v>CENTRAL    SEPTIEMBRE          2 0 1 3</v>
      </c>
      <c r="JV2" s="2079"/>
      <c r="JW2" s="2079"/>
      <c r="JX2" s="2079"/>
      <c r="JY2" s="2079"/>
      <c r="JZ2" s="2079"/>
      <c r="KA2" s="21">
        <f>JT2+1</f>
        <v>40</v>
      </c>
      <c r="KB2" s="2079" t="str">
        <f>HY2</f>
        <v>CENTRAL    SEPTIEMBRE          2 0 1 3</v>
      </c>
      <c r="KC2" s="2079"/>
      <c r="KD2" s="2079"/>
      <c r="KE2" s="2079"/>
      <c r="KF2" s="2079"/>
      <c r="KG2" s="2079"/>
      <c r="KH2" s="21">
        <f>KA2+1</f>
        <v>41</v>
      </c>
      <c r="KI2" s="2040" t="str">
        <f>HR2</f>
        <v>CENTRAL    SEPTIEMBRE          2 0 1 3</v>
      </c>
      <c r="KJ2" s="2040"/>
      <c r="KK2" s="2040"/>
      <c r="KL2" s="2040"/>
      <c r="KM2" s="2040"/>
      <c r="KN2" s="2040"/>
      <c r="KO2" s="21">
        <f>KH2+1</f>
        <v>42</v>
      </c>
      <c r="KP2" s="2079" t="str">
        <f>HR2</f>
        <v>CENTRAL    SEPTIEMBRE          2 0 1 3</v>
      </c>
      <c r="KQ2" s="2079"/>
      <c r="KR2" s="2079"/>
      <c r="KS2" s="2079"/>
      <c r="KT2" s="2079"/>
      <c r="KU2" s="2079"/>
      <c r="KV2" s="21">
        <f>KO2+1</f>
        <v>43</v>
      </c>
      <c r="KW2" s="2079" t="str">
        <f>HY2</f>
        <v>CENTRAL    SEPTIEMBRE          2 0 1 3</v>
      </c>
      <c r="KX2" s="2079"/>
      <c r="KY2" s="2079"/>
      <c r="KZ2" s="2079"/>
      <c r="LA2" s="2079"/>
      <c r="LB2" s="2079"/>
      <c r="LC2" s="21">
        <f>KV2+1</f>
        <v>44</v>
      </c>
      <c r="LD2" s="2078" t="str">
        <f>HY2</f>
        <v>CENTRAL    SEPTIEMBRE          2 0 1 3</v>
      </c>
      <c r="LE2" s="2078"/>
      <c r="LF2" s="2078"/>
      <c r="LG2" s="2078"/>
      <c r="LH2" s="2078"/>
      <c r="LI2" s="2078"/>
      <c r="LJ2" s="21">
        <f>LC2+1</f>
        <v>45</v>
      </c>
      <c r="LK2" s="2040" t="str">
        <f>IF2</f>
        <v>CENTRAL    SEPTIEMBRE          2 0 1 3</v>
      </c>
      <c r="LL2" s="2040"/>
      <c r="LM2" s="2040"/>
      <c r="LN2" s="2040"/>
      <c r="LO2" s="2040"/>
      <c r="LP2" s="2040"/>
      <c r="LQ2" s="21">
        <f>LJ2+1</f>
        <v>46</v>
      </c>
      <c r="LR2" s="2040" t="str">
        <f>LD2</f>
        <v>CENTRAL    SEPTIEMBRE          2 0 1 3</v>
      </c>
      <c r="LS2" s="2040"/>
      <c r="LT2" s="2040"/>
      <c r="LU2" s="2040"/>
      <c r="LV2" s="2040"/>
      <c r="LW2" s="2040"/>
      <c r="LX2" s="21">
        <f>LQ2+1</f>
        <v>47</v>
      </c>
      <c r="LY2" s="2040" t="str">
        <f>HR2</f>
        <v>CENTRAL    SEPTIEMBRE          2 0 1 3</v>
      </c>
      <c r="LZ2" s="2040"/>
      <c r="MA2" s="2040"/>
      <c r="MB2" s="2040"/>
      <c r="MC2" s="2040"/>
      <c r="MD2" s="2040"/>
      <c r="ME2" s="21">
        <f>LX2+1</f>
        <v>48</v>
      </c>
      <c r="MF2" s="2078" t="str">
        <f>HD2</f>
        <v>CENTRAL    SEPTIEMBRE          2 0 1 3</v>
      </c>
      <c r="MG2" s="2078"/>
      <c r="MH2" s="2078"/>
      <c r="MI2" s="2078"/>
      <c r="MJ2" s="2078"/>
      <c r="MK2" s="2078"/>
      <c r="ML2" s="21">
        <f>ME2+1</f>
        <v>49</v>
      </c>
      <c r="MM2" s="2040" t="str">
        <f>HK2</f>
        <v>CENTRAL    SEPTIEMBRE          2 0 1 3</v>
      </c>
      <c r="MN2" s="2040"/>
      <c r="MO2" s="2040"/>
      <c r="MP2" s="2040"/>
      <c r="MQ2" s="2040"/>
      <c r="MR2" s="2040"/>
      <c r="MS2" s="21">
        <f>ML2+1</f>
        <v>50</v>
      </c>
      <c r="MT2" s="2079" t="str">
        <f>HR2</f>
        <v>CENTRAL    SEPTIEMBRE          2 0 1 3</v>
      </c>
      <c r="MU2" s="2079"/>
      <c r="MV2" s="2079"/>
      <c r="MW2" s="2079"/>
      <c r="MX2" s="2079"/>
      <c r="MY2" s="2079"/>
      <c r="MZ2" s="21">
        <f>MS2+1</f>
        <v>51</v>
      </c>
      <c r="NA2" s="2040" t="str">
        <f>HR2</f>
        <v>CENTRAL    SEPTIEMBRE          2 0 1 3</v>
      </c>
      <c r="NB2" s="2040"/>
      <c r="NC2" s="2040"/>
      <c r="ND2" s="2040"/>
      <c r="NE2" s="2040"/>
      <c r="NF2" s="2040"/>
      <c r="NG2" s="21">
        <f>MZ2+1</f>
        <v>52</v>
      </c>
      <c r="NH2" s="2040" t="str">
        <f>IS2</f>
        <v>CENTRAL    SEPTIEMBRE          2 0 1 3</v>
      </c>
      <c r="NI2" s="2040"/>
      <c r="NJ2" s="2040"/>
      <c r="NK2" s="2040"/>
      <c r="NL2" s="2040"/>
      <c r="NM2" s="2040"/>
      <c r="NN2" s="21">
        <f>NG2+1</f>
        <v>53</v>
      </c>
      <c r="NO2" s="2040" t="str">
        <f>IZ2</f>
        <v>CENTRAL    SEPTIEMBRE          2 0 1 3</v>
      </c>
      <c r="NP2" s="2040"/>
      <c r="NQ2" s="2040"/>
      <c r="NR2" s="2040"/>
      <c r="NS2" s="2040"/>
      <c r="NT2" s="2040"/>
      <c r="NU2" s="21">
        <f>NN2+1</f>
        <v>54</v>
      </c>
      <c r="NV2" s="2040" t="str">
        <f>JG2</f>
        <v>CENTRAL    SEPTIEMBRE          2 0 1 3</v>
      </c>
      <c r="NW2" s="2040"/>
      <c r="NX2" s="2040"/>
      <c r="NY2" s="2040"/>
      <c r="NZ2" s="2040"/>
      <c r="OA2" s="2040"/>
      <c r="OB2" s="21">
        <f>NU2+1</f>
        <v>55</v>
      </c>
      <c r="OC2" s="2040" t="str">
        <f>MT2</f>
        <v>CENTRAL    SEPTIEMBRE          2 0 1 3</v>
      </c>
      <c r="OD2" s="2040"/>
      <c r="OE2" s="2040"/>
      <c r="OF2" s="2040"/>
      <c r="OG2" s="2040"/>
      <c r="OH2" s="2040"/>
      <c r="OI2" s="21">
        <f>OB2+1</f>
        <v>56</v>
      </c>
      <c r="OJ2" s="2040" t="str">
        <f>NA2</f>
        <v>CENTRAL    SEPTIEMBRE          2 0 1 3</v>
      </c>
      <c r="OK2" s="2040"/>
      <c r="OL2" s="2040"/>
      <c r="OM2" s="2040"/>
      <c r="ON2" s="2040"/>
      <c r="OO2" s="2040"/>
      <c r="OP2" s="21">
        <f>OI2+1</f>
        <v>57</v>
      </c>
      <c r="OQ2" s="2040" t="str">
        <f>NA2</f>
        <v>CENTRAL    SEPTIEMBRE          2 0 1 3</v>
      </c>
      <c r="OR2" s="2040"/>
      <c r="OS2" s="2040"/>
      <c r="OT2" s="2040"/>
      <c r="OU2" s="2040"/>
      <c r="OV2" s="2040"/>
      <c r="OW2" s="21">
        <f>OP2+1</f>
        <v>58</v>
      </c>
      <c r="OX2" s="2079" t="str">
        <f>NH2</f>
        <v>CENTRAL    SEPTIEMBRE          2 0 1 3</v>
      </c>
      <c r="OY2" s="2079"/>
      <c r="OZ2" s="2079"/>
      <c r="PA2" s="2079"/>
      <c r="PB2" s="2079"/>
      <c r="PC2" s="2079"/>
      <c r="PD2" s="21">
        <f>OW2+1</f>
        <v>59</v>
      </c>
      <c r="PE2" s="2040" t="str">
        <f>NA2</f>
        <v>CENTRAL    SEPTIEMBRE          2 0 1 3</v>
      </c>
      <c r="PF2" s="2040"/>
      <c r="PG2" s="2040"/>
      <c r="PH2" s="2040"/>
      <c r="PI2" s="2040"/>
      <c r="PJ2" s="2040"/>
      <c r="PK2" s="21">
        <f>PD2+1</f>
        <v>60</v>
      </c>
      <c r="PL2" s="2079" t="str">
        <f>NA2</f>
        <v>CENTRAL    SEPTIEMBRE          2 0 1 3</v>
      </c>
      <c r="PM2" s="2079"/>
      <c r="PN2" s="2079"/>
      <c r="PO2" s="2079"/>
      <c r="PP2" s="2079"/>
      <c r="PQ2" s="2079"/>
      <c r="PR2" s="21">
        <f>PK2+1</f>
        <v>61</v>
      </c>
      <c r="PS2" s="2079" t="str">
        <f>NH2</f>
        <v>CENTRAL    SEPTIEMBRE          2 0 1 3</v>
      </c>
      <c r="PT2" s="2079"/>
      <c r="PU2" s="2079"/>
      <c r="PV2" s="2079"/>
      <c r="PW2" s="2079"/>
      <c r="PX2" s="2079"/>
      <c r="PY2" s="21">
        <f>PR2+1</f>
        <v>62</v>
      </c>
      <c r="PZ2" s="2040" t="str">
        <f>NO2</f>
        <v>CENTRAL    SEPTIEMBRE          2 0 1 3</v>
      </c>
      <c r="QA2" s="2040"/>
      <c r="QB2" s="2040"/>
      <c r="QC2" s="2040"/>
      <c r="QD2" s="2040"/>
      <c r="QE2" s="2040"/>
      <c r="QF2" s="21">
        <f>PY2+1</f>
        <v>63</v>
      </c>
      <c r="QG2" s="2040" t="str">
        <f>NH2</f>
        <v>CENTRAL    SEPTIEMBRE          2 0 1 3</v>
      </c>
      <c r="QH2" s="2040"/>
      <c r="QI2" s="2040"/>
      <c r="QJ2" s="2040"/>
      <c r="QK2" s="2040"/>
      <c r="QL2" s="2040"/>
      <c r="QM2" s="21">
        <f>QF2+1</f>
        <v>64</v>
      </c>
      <c r="QN2" s="2040" t="str">
        <f>OJ2</f>
        <v>CENTRAL    SEPTIEMBRE          2 0 1 3</v>
      </c>
      <c r="QO2" s="2040"/>
      <c r="QP2" s="2040"/>
      <c r="QQ2" s="2040"/>
      <c r="QR2" s="2040"/>
      <c r="QS2" s="2040"/>
      <c r="QT2" s="21">
        <f>QM2+1</f>
        <v>65</v>
      </c>
      <c r="QU2" s="2040" t="str">
        <f>PS2</f>
        <v>CENTRAL    SEPTIEMBRE          2 0 1 3</v>
      </c>
      <c r="QV2" s="2040"/>
      <c r="QW2" s="2040"/>
      <c r="QX2" s="2040"/>
      <c r="QY2" s="2040"/>
      <c r="QZ2" s="2040"/>
      <c r="RA2" s="21">
        <f>QT2+1</f>
        <v>66</v>
      </c>
      <c r="RB2" s="2040" t="str">
        <f>PZ2</f>
        <v>CENTRAL    SEPTIEMBRE          2 0 1 3</v>
      </c>
      <c r="RC2" s="2040"/>
      <c r="RD2" s="2040"/>
      <c r="RE2" s="2040"/>
      <c r="RF2" s="2040"/>
      <c r="RG2" s="2040"/>
      <c r="RH2" s="21">
        <f>RA2+1</f>
        <v>67</v>
      </c>
      <c r="RI2" s="2040" t="str">
        <f>OJ2</f>
        <v>CENTRAL    SEPTIEMBRE          2 0 1 3</v>
      </c>
      <c r="RJ2" s="2040"/>
      <c r="RK2" s="2040"/>
      <c r="RL2" s="2040"/>
      <c r="RM2" s="2040"/>
      <c r="RN2" s="2040"/>
      <c r="RO2" s="21">
        <f>RH2+1</f>
        <v>68</v>
      </c>
      <c r="RP2" s="2040" t="str">
        <f>PZ2</f>
        <v>CENTRAL    SEPTIEMBRE          2 0 1 3</v>
      </c>
      <c r="RQ2" s="2040"/>
      <c r="RR2" s="2040"/>
      <c r="RS2" s="2040"/>
      <c r="RT2" s="2040"/>
      <c r="RU2" s="2040"/>
      <c r="RV2" s="21">
        <f>RO2+1</f>
        <v>69</v>
      </c>
      <c r="RW2" s="2040" t="str">
        <f>QG2</f>
        <v>CENTRAL    SEPTIEMBRE          2 0 1 3</v>
      </c>
      <c r="RX2" s="2040"/>
      <c r="RY2" s="2040"/>
      <c r="RZ2" s="2040"/>
      <c r="SA2" s="2040"/>
      <c r="SB2" s="2040"/>
      <c r="SC2" s="21">
        <f>RV2+1</f>
        <v>70</v>
      </c>
      <c r="SD2" s="2079" t="str">
        <f>QN2</f>
        <v>CENTRAL    SEPTIEMBRE          2 0 1 3</v>
      </c>
      <c r="SE2" s="2079"/>
      <c r="SF2" s="2079"/>
      <c r="SG2" s="2079"/>
      <c r="SH2" s="2079"/>
      <c r="SI2" s="2079"/>
      <c r="SJ2" s="21">
        <f>SC2+1</f>
        <v>71</v>
      </c>
      <c r="SK2" s="2040" t="str">
        <f>QG2</f>
        <v>CENTRAL    SEPTIEMBRE          2 0 1 3</v>
      </c>
      <c r="SL2" s="2040"/>
      <c r="SM2" s="2040"/>
      <c r="SN2" s="2040"/>
      <c r="SO2" s="2040"/>
      <c r="SP2" s="2040"/>
      <c r="SQ2" s="21">
        <f>SJ2+1</f>
        <v>72</v>
      </c>
      <c r="SR2" s="2040" t="str">
        <f>RW2</f>
        <v>CENTRAL    SEPTIEMBRE          2 0 1 3</v>
      </c>
      <c r="SS2" s="2040"/>
      <c r="ST2" s="2040"/>
      <c r="SU2" s="2040"/>
      <c r="SV2" s="2040"/>
      <c r="SW2" s="2040"/>
      <c r="SX2" s="21">
        <f>SQ2+1</f>
        <v>73</v>
      </c>
      <c r="SY2" s="2079" t="str">
        <f>SK2</f>
        <v>CENTRAL    SEPTIEMBRE          2 0 1 3</v>
      </c>
      <c r="SZ2" s="2079"/>
      <c r="TA2" s="2079"/>
      <c r="TB2" s="2079"/>
      <c r="TC2" s="2079"/>
      <c r="TD2" s="2079"/>
      <c r="TE2" s="21">
        <f>SX2+1</f>
        <v>74</v>
      </c>
      <c r="TF2" s="2040" t="str">
        <f>SY2</f>
        <v>CENTRAL    SEPTIEMBRE          2 0 1 3</v>
      </c>
      <c r="TG2" s="2040"/>
      <c r="TH2" s="2040"/>
      <c r="TI2" s="2040"/>
      <c r="TJ2" s="2040"/>
      <c r="TK2" s="2040"/>
      <c r="TL2" s="21">
        <f>TE2+1</f>
        <v>75</v>
      </c>
      <c r="TM2" s="2079" t="str">
        <f>TF2</f>
        <v>CENTRAL    SEPTIEMBRE          2 0 1 3</v>
      </c>
      <c r="TN2" s="2079"/>
      <c r="TO2" s="2079"/>
      <c r="TP2" s="2079"/>
      <c r="TQ2" s="2079"/>
      <c r="TR2" s="2079"/>
      <c r="TS2" s="21">
        <f>TL2+1</f>
        <v>76</v>
      </c>
      <c r="TT2" s="2040" t="str">
        <f>SY2</f>
        <v>CENTRAL    SEPTIEMBRE          2 0 1 3</v>
      </c>
      <c r="TU2" s="2040"/>
      <c r="TV2" s="2040"/>
      <c r="TW2" s="2040"/>
      <c r="TX2" s="2040"/>
      <c r="TY2" s="2040"/>
      <c r="TZ2" s="21">
        <f>TS2+1</f>
        <v>77</v>
      </c>
      <c r="UA2" s="2040" t="str">
        <f>TM2</f>
        <v>CENTRAL    SEPTIEMBRE          2 0 1 3</v>
      </c>
      <c r="UB2" s="2040"/>
      <c r="UC2" s="2040"/>
      <c r="UD2" s="2040"/>
      <c r="UE2" s="2040"/>
      <c r="UF2" s="2040"/>
      <c r="UG2" s="21">
        <f>TZ2+1</f>
        <v>78</v>
      </c>
      <c r="UH2" s="2079" t="str">
        <f>TM2</f>
        <v>CENTRAL    SEPTIEMBRE          2 0 1 3</v>
      </c>
      <c r="UI2" s="2079"/>
      <c r="UJ2" s="2079"/>
      <c r="UK2" s="2079"/>
      <c r="UL2" s="2079"/>
      <c r="UM2" s="2079"/>
      <c r="UN2" s="21">
        <f>UG2+1</f>
        <v>79</v>
      </c>
      <c r="UO2" s="2079" t="str">
        <f>TT2</f>
        <v>CENTRAL    SEPTIEMBRE          2 0 1 3</v>
      </c>
      <c r="UP2" s="2079"/>
      <c r="UQ2" s="2079"/>
      <c r="UR2" s="2079"/>
      <c r="US2" s="2079"/>
      <c r="UT2" s="2079"/>
      <c r="UU2" s="21">
        <f>UN2+1</f>
        <v>80</v>
      </c>
      <c r="UV2" s="2079" t="str">
        <f>TM2</f>
        <v>CENTRAL    SEPTIEMBRE          2 0 1 3</v>
      </c>
      <c r="UW2" s="2079"/>
      <c r="UX2" s="2079"/>
      <c r="UY2" s="2079"/>
      <c r="UZ2" s="2079"/>
      <c r="VA2" s="2079"/>
      <c r="VB2" s="21">
        <f>UU2+1</f>
        <v>81</v>
      </c>
      <c r="VC2" s="2079" t="str">
        <f>TT2</f>
        <v>CENTRAL    SEPTIEMBRE          2 0 1 3</v>
      </c>
      <c r="VD2" s="2079"/>
      <c r="VE2" s="2079"/>
      <c r="VF2" s="2079"/>
      <c r="VG2" s="2079"/>
      <c r="VH2" s="2079"/>
      <c r="VI2" s="21">
        <f>VB2+1</f>
        <v>82</v>
      </c>
      <c r="VJ2" s="2040" t="str">
        <f>SY2</f>
        <v>CENTRAL    SEPTIEMBRE          2 0 1 3</v>
      </c>
      <c r="VK2" s="2040"/>
      <c r="VL2" s="2040"/>
      <c r="VM2" s="2040"/>
      <c r="VN2" s="2040"/>
      <c r="VO2" s="2040"/>
      <c r="VP2" s="21">
        <f>VI2+1</f>
        <v>83</v>
      </c>
      <c r="VQ2" s="2078" t="str">
        <f>SY2</f>
        <v>CENTRAL    SEPTIEMBRE          2 0 1 3</v>
      </c>
      <c r="VR2" s="2078"/>
      <c r="VS2" s="2078"/>
      <c r="VT2" s="2078"/>
      <c r="VU2" s="2078"/>
      <c r="VV2" s="2078"/>
      <c r="VW2" s="21">
        <f>VP2+1</f>
        <v>84</v>
      </c>
      <c r="VX2" s="2040" t="str">
        <f>TF2</f>
        <v>CENTRAL    SEPTIEMBRE          2 0 1 3</v>
      </c>
      <c r="VY2" s="2040"/>
      <c r="VZ2" s="2040"/>
      <c r="WA2" s="2040"/>
      <c r="WB2" s="2040"/>
      <c r="WC2" s="2040"/>
      <c r="WD2" s="21">
        <f>VW2+1</f>
        <v>85</v>
      </c>
      <c r="WE2" s="2040" t="str">
        <f>VJ2</f>
        <v>CENTRAL    SEPTIEMBRE          2 0 1 3</v>
      </c>
      <c r="WF2" s="2040"/>
      <c r="WG2" s="2040"/>
      <c r="WH2" s="2040"/>
      <c r="WI2" s="2040"/>
      <c r="WJ2" s="2040"/>
      <c r="WK2" s="21">
        <f>WD2+1</f>
        <v>86</v>
      </c>
      <c r="WL2" s="2040" t="str">
        <f>VJ2</f>
        <v>CENTRAL    SEPTIEMBRE          2 0 1 3</v>
      </c>
      <c r="WM2" s="2040"/>
      <c r="WN2" s="2040"/>
      <c r="WO2" s="2040"/>
      <c r="WP2" s="2040"/>
      <c r="WQ2" s="2040"/>
      <c r="WR2" s="21">
        <f>WK2+1</f>
        <v>87</v>
      </c>
      <c r="WS2" s="2079" t="str">
        <f>VX2</f>
        <v>CENTRAL    SEPTIEMBRE          2 0 1 3</v>
      </c>
      <c r="WT2" s="2079"/>
      <c r="WU2" s="2079"/>
      <c r="WV2" s="2079"/>
      <c r="WW2" s="2079"/>
      <c r="WX2" s="2079"/>
      <c r="WY2" s="21">
        <f>WR2+1</f>
        <v>88</v>
      </c>
      <c r="WZ2" s="2079" t="str">
        <f>WE2</f>
        <v>CENTRAL    SEPTIEMBRE          2 0 1 3</v>
      </c>
      <c r="XA2" s="2079"/>
      <c r="XB2" s="2079"/>
      <c r="XC2" s="2079"/>
      <c r="XD2" s="2079"/>
      <c r="XE2" s="2079"/>
      <c r="XF2" s="21">
        <f>WY2+1</f>
        <v>89</v>
      </c>
      <c r="XG2" s="2040" t="str">
        <f>VX2</f>
        <v>CENTRAL    SEPTIEMBRE          2 0 1 3</v>
      </c>
      <c r="XH2" s="2040"/>
      <c r="XI2" s="2040"/>
      <c r="XJ2" s="2040"/>
      <c r="XK2" s="2040"/>
      <c r="XL2" s="2040"/>
      <c r="XM2" s="21">
        <f>XF2+1</f>
        <v>90</v>
      </c>
      <c r="XN2" s="2079" t="str">
        <f>WE2</f>
        <v>CENTRAL    SEPTIEMBRE          2 0 1 3</v>
      </c>
      <c r="XO2" s="2079"/>
      <c r="XP2" s="2079"/>
      <c r="XQ2" s="2079"/>
      <c r="XR2" s="2079"/>
      <c r="XS2" s="2079"/>
      <c r="XT2" s="21">
        <f>XM2+1</f>
        <v>91</v>
      </c>
      <c r="XU2" s="2040" t="str">
        <f>XN2</f>
        <v>CENTRAL    SEPTIEMBRE          2 0 1 3</v>
      </c>
      <c r="XV2" s="2040"/>
      <c r="XW2" s="2040"/>
      <c r="XX2" s="2040"/>
      <c r="XY2" s="2040"/>
      <c r="XZ2" s="2040"/>
      <c r="YA2" s="21">
        <f>XT2+1</f>
        <v>92</v>
      </c>
      <c r="YB2" s="2078" t="str">
        <f>XU2</f>
        <v>CENTRAL    SEPTIEMBRE          2 0 1 3</v>
      </c>
      <c r="YC2" s="2078"/>
      <c r="YD2" s="2078"/>
      <c r="YE2" s="2078"/>
      <c r="YF2" s="2078"/>
      <c r="YG2" s="2078"/>
      <c r="YH2" s="21">
        <f>YA2+1</f>
        <v>93</v>
      </c>
      <c r="YI2" s="2040" t="str">
        <f>XN2</f>
        <v>CENTRAL    SEPTIEMBRE          2 0 1 3</v>
      </c>
      <c r="YJ2" s="2040"/>
      <c r="YK2" s="2040"/>
      <c r="YL2" s="2040"/>
      <c r="YM2" s="2040"/>
      <c r="YN2" s="2040"/>
      <c r="YO2" s="21">
        <f>YH2+1</f>
        <v>94</v>
      </c>
      <c r="YP2" s="2040" t="str">
        <f>YI2</f>
        <v>CENTRAL    SEPTIEMBRE          2 0 1 3</v>
      </c>
      <c r="YQ2" s="2040"/>
      <c r="YR2" s="2040"/>
      <c r="YS2" s="2040"/>
      <c r="YT2" s="2040"/>
      <c r="YU2" s="2040"/>
      <c r="YV2" s="21">
        <f>YO2+1</f>
        <v>95</v>
      </c>
      <c r="YW2" s="2040" t="str">
        <f>YP2</f>
        <v>CENTRAL    SEPTIEMBRE          2 0 1 3</v>
      </c>
      <c r="YX2" s="2040"/>
      <c r="YY2" s="2040"/>
      <c r="YZ2" s="2040"/>
      <c r="ZA2" s="2040"/>
      <c r="ZB2" s="2040"/>
      <c r="ZC2" s="21">
        <f>YV2+1</f>
        <v>96</v>
      </c>
      <c r="ZD2" s="2040" t="str">
        <f>YP2</f>
        <v>CENTRAL    SEPTIEMBRE          2 0 1 3</v>
      </c>
      <c r="ZE2" s="2040"/>
      <c r="ZF2" s="2040"/>
      <c r="ZG2" s="2040"/>
      <c r="ZH2" s="2040"/>
      <c r="ZI2" s="2040"/>
      <c r="ZJ2" s="21">
        <f>ZC2+1</f>
        <v>97</v>
      </c>
      <c r="ZK2" s="2078" t="str">
        <f>YW2</f>
        <v>CENTRAL    SEPTIEMBRE          2 0 1 3</v>
      </c>
      <c r="ZL2" s="2078"/>
      <c r="ZM2" s="2078"/>
      <c r="ZN2" s="2078"/>
      <c r="ZO2" s="2078"/>
      <c r="ZP2" s="2078"/>
      <c r="ZQ2" s="1708">
        <f>ZJ2+1</f>
        <v>98</v>
      </c>
      <c r="ZR2" s="2079" t="str">
        <f>YW2</f>
        <v>CENTRAL    SEPTIEMBRE          2 0 1 3</v>
      </c>
      <c r="ZS2" s="2079"/>
      <c r="ZT2" s="2079"/>
      <c r="ZU2" s="2079"/>
      <c r="ZV2" s="2079"/>
      <c r="ZW2" s="2079"/>
      <c r="ZX2" s="21">
        <f>ZQ2+1</f>
        <v>99</v>
      </c>
      <c r="ZY2" s="2040" t="str">
        <f>YW2</f>
        <v>CENTRAL    SEPTIEMBRE          2 0 1 3</v>
      </c>
      <c r="ZZ2" s="2040"/>
      <c r="AAA2" s="2040"/>
      <c r="AAB2" s="2040"/>
      <c r="AAC2" s="2040"/>
      <c r="AAD2" s="2040"/>
      <c r="AAE2" s="21">
        <f>ZX2+1</f>
        <v>100</v>
      </c>
      <c r="AAF2" s="2079" t="str">
        <f>ZD2</f>
        <v>CENTRAL    SEPTIEMBRE          2 0 1 3</v>
      </c>
      <c r="AAG2" s="2079"/>
      <c r="AAH2" s="2079"/>
      <c r="AAI2" s="2079"/>
      <c r="AAJ2" s="2079"/>
      <c r="AAK2" s="2079"/>
      <c r="AAL2" s="593">
        <f>AAE2+1</f>
        <v>101</v>
      </c>
      <c r="AAM2" s="2040" t="str">
        <f>ZR2</f>
        <v>CENTRAL    SEPTIEMBRE          2 0 1 3</v>
      </c>
      <c r="AAN2" s="2040"/>
      <c r="AAO2" s="2040"/>
      <c r="AAP2" s="2040"/>
      <c r="AAQ2" s="2040"/>
      <c r="AAR2" s="2040"/>
      <c r="AAS2" s="21">
        <f>AAL2+1</f>
        <v>102</v>
      </c>
      <c r="AAT2" s="2040" t="str">
        <f>ZY2</f>
        <v>CENTRAL    SEPTIEMBRE          2 0 1 3</v>
      </c>
      <c r="AAU2" s="2040"/>
      <c r="AAV2" s="2040"/>
      <c r="AAW2" s="2040"/>
      <c r="AAX2" s="2040"/>
      <c r="AAY2" s="2040"/>
      <c r="AAZ2" s="21">
        <f>AAS2+1</f>
        <v>103</v>
      </c>
      <c r="ABA2" s="2040" t="str">
        <f>AAT2</f>
        <v>CENTRAL    SEPTIEMBRE          2 0 1 3</v>
      </c>
      <c r="ABB2" s="2040"/>
      <c r="ABC2" s="2040"/>
      <c r="ABD2" s="2040"/>
      <c r="ABE2" s="2040"/>
      <c r="ABF2" s="2040"/>
      <c r="ABG2" s="21">
        <f>AAZ2+1</f>
        <v>104</v>
      </c>
      <c r="ABH2" s="2040" t="str">
        <f>AAT2</f>
        <v>CENTRAL    SEPTIEMBRE          2 0 1 3</v>
      </c>
      <c r="ABI2" s="2040"/>
      <c r="ABJ2" s="2040"/>
      <c r="ABK2" s="2040"/>
      <c r="ABL2" s="2040"/>
      <c r="ABM2" s="2040"/>
      <c r="ABN2" s="21">
        <f>ABG2+1</f>
        <v>105</v>
      </c>
      <c r="ABO2" s="2079" t="str">
        <f>ABA2</f>
        <v>CENTRAL    SEPTIEMBRE          2 0 1 3</v>
      </c>
      <c r="ABP2" s="2079"/>
      <c r="ABQ2" s="2079"/>
      <c r="ABR2" s="2079"/>
      <c r="ABS2" s="2079"/>
      <c r="ABT2" s="2079"/>
      <c r="ABU2" s="21">
        <f>ABN2+1</f>
        <v>106</v>
      </c>
      <c r="ABV2" s="2079" t="str">
        <f>ABH2</f>
        <v>CENTRAL    SEPTIEMBRE          2 0 1 3</v>
      </c>
      <c r="ABW2" s="2079"/>
      <c r="ABX2" s="2079"/>
      <c r="ABY2" s="2079"/>
      <c r="ABZ2" s="2079"/>
      <c r="ACA2" s="2079"/>
      <c r="ACB2" s="1689">
        <f>ABU2+1</f>
        <v>107</v>
      </c>
      <c r="ACC2" s="2040" t="str">
        <f>ABH2</f>
        <v>CENTRAL    SEPTIEMBRE          2 0 1 3</v>
      </c>
      <c r="ACD2" s="2040"/>
      <c r="ACE2" s="2040"/>
      <c r="ACF2" s="2040"/>
      <c r="ACG2" s="2040"/>
      <c r="ACH2" s="2040"/>
      <c r="ACI2" s="21">
        <f>ACB2+1</f>
        <v>108</v>
      </c>
      <c r="ACJ2" s="2040" t="str">
        <f>AAT2</f>
        <v>CENTRAL    SEPTIEMBRE          2 0 1 3</v>
      </c>
      <c r="ACK2" s="2040"/>
      <c r="ACL2" s="2040"/>
      <c r="ACM2" s="2040"/>
      <c r="ACN2" s="2040"/>
      <c r="ACO2" s="2040"/>
      <c r="ACP2" s="21">
        <f>ACI2+1</f>
        <v>109</v>
      </c>
      <c r="ACQ2" s="2040" t="str">
        <f>ACC2</f>
        <v>CENTRAL    SEPTIEMBRE          2 0 1 3</v>
      </c>
      <c r="ACR2" s="2040"/>
      <c r="ACS2" s="2040"/>
      <c r="ACT2" s="2040"/>
      <c r="ACU2" s="2040"/>
      <c r="ACV2" s="2040"/>
      <c r="ACW2" s="21">
        <f>ACP2+1</f>
        <v>110</v>
      </c>
      <c r="ACX2" s="2079" t="str">
        <f>ACJ2</f>
        <v>CENTRAL    SEPTIEMBRE          2 0 1 3</v>
      </c>
      <c r="ACY2" s="2079"/>
      <c r="ACZ2" s="2079"/>
      <c r="ADA2" s="2079"/>
      <c r="ADB2" s="2079"/>
      <c r="ADC2" s="2079"/>
      <c r="ADD2" s="21">
        <f>ACW2+1</f>
        <v>111</v>
      </c>
      <c r="ADE2" s="2040" t="str">
        <f>ACX2</f>
        <v>CENTRAL    SEPTIEMBRE          2 0 1 3</v>
      </c>
      <c r="ADF2" s="2040"/>
      <c r="ADG2" s="2040"/>
      <c r="ADH2" s="2040"/>
      <c r="ADI2" s="2040"/>
      <c r="ADJ2" s="2040"/>
      <c r="ADK2" s="21">
        <f>ADD2+1</f>
        <v>112</v>
      </c>
      <c r="ADL2" s="2040" t="str">
        <f>ADE2</f>
        <v>CENTRAL    SEPTIEMBRE          2 0 1 3</v>
      </c>
      <c r="ADM2" s="2040"/>
      <c r="ADN2" s="2040"/>
      <c r="ADO2" s="2040"/>
      <c r="ADP2" s="2040"/>
      <c r="ADQ2" s="2040"/>
      <c r="ADR2" s="21">
        <f>ADK2+1</f>
        <v>113</v>
      </c>
      <c r="ADS2" s="2040" t="str">
        <f>ADE2</f>
        <v>CENTRAL    SEPTIEMBRE          2 0 1 3</v>
      </c>
      <c r="ADT2" s="2040"/>
      <c r="ADU2" s="2040"/>
      <c r="ADV2" s="2040"/>
      <c r="ADW2" s="2040"/>
      <c r="ADX2" s="2040"/>
      <c r="ADY2" s="21">
        <f>ADR2+1</f>
        <v>114</v>
      </c>
      <c r="ADZ2" s="2040" t="str">
        <f>ADE2</f>
        <v>CENTRAL    SEPTIEMBRE          2 0 1 3</v>
      </c>
      <c r="AEA2" s="2040"/>
      <c r="AEB2" s="2040"/>
      <c r="AEC2" s="2040"/>
      <c r="AED2" s="2040"/>
      <c r="AEE2" s="2040"/>
      <c r="AEF2" s="21">
        <f>ADY2+1</f>
        <v>115</v>
      </c>
      <c r="AEG2" s="2040" t="str">
        <f>ADZ2</f>
        <v>CENTRAL    SEPTIEMBRE          2 0 1 3</v>
      </c>
      <c r="AEH2" s="2040"/>
      <c r="AEI2" s="2040"/>
      <c r="AEJ2" s="2040"/>
      <c r="AEK2" s="2040"/>
      <c r="AEL2" s="2040"/>
      <c r="AEM2" s="21">
        <f>AEF2+1</f>
        <v>116</v>
      </c>
      <c r="AEN2" s="2040" t="str">
        <f>AEG2</f>
        <v>CENTRAL    SEPTIEMBRE          2 0 1 3</v>
      </c>
      <c r="AEO2" s="2040"/>
      <c r="AEP2" s="2040"/>
      <c r="AEQ2" s="2040"/>
      <c r="AER2" s="2040"/>
      <c r="AES2" s="2040"/>
      <c r="AET2" s="21">
        <f>AEM2+1</f>
        <v>117</v>
      </c>
      <c r="AEU2" s="2078" t="str">
        <f>AEN2</f>
        <v>CENTRAL    SEPTIEMBRE          2 0 1 3</v>
      </c>
      <c r="AEV2" s="2078"/>
      <c r="AEW2" s="2078"/>
      <c r="AEX2" s="2078"/>
      <c r="AEY2" s="2078"/>
      <c r="AEZ2" s="2078"/>
      <c r="AFA2" s="21">
        <f>AET2+1</f>
        <v>118</v>
      </c>
      <c r="AFB2" s="2040" t="str">
        <f>AEG2</f>
        <v>CENTRAL    SEPTIEMBRE          2 0 1 3</v>
      </c>
      <c r="AFC2" s="2040"/>
      <c r="AFD2" s="2040"/>
      <c r="AFE2" s="2040"/>
      <c r="AFF2" s="2040"/>
      <c r="AFG2" s="2040"/>
      <c r="AFH2" s="21">
        <f>AFA2+1</f>
        <v>119</v>
      </c>
      <c r="AFI2" s="2040" t="str">
        <f>AFB2</f>
        <v>CENTRAL    SEPTIEMBRE          2 0 1 3</v>
      </c>
      <c r="AFJ2" s="2040"/>
      <c r="AFK2" s="2040"/>
      <c r="AFL2" s="2040"/>
      <c r="AFM2" s="2040"/>
      <c r="AFN2" s="2040"/>
      <c r="AFO2" s="21">
        <f>AFH2+1</f>
        <v>120</v>
      </c>
      <c r="AFP2" s="2040" t="str">
        <f>AFB2</f>
        <v>CENTRAL    SEPTIEMBRE          2 0 1 3</v>
      </c>
      <c r="AFQ2" s="2040"/>
      <c r="AFR2" s="2040"/>
      <c r="AFS2" s="2040"/>
      <c r="AFT2" s="2040"/>
      <c r="AFU2" s="2040"/>
      <c r="AFV2" s="21">
        <f>AFO2+1</f>
        <v>121</v>
      </c>
      <c r="AFW2" s="2040" t="str">
        <f>AFB2</f>
        <v>CENTRAL    SEPTIEMBRE          2 0 1 3</v>
      </c>
      <c r="AFX2" s="2040"/>
      <c r="AFY2" s="2040"/>
      <c r="AFZ2" s="2040"/>
      <c r="AGA2" s="2040"/>
      <c r="AGB2" s="2040"/>
      <c r="AGC2" s="21">
        <f>AFV2+1</f>
        <v>122</v>
      </c>
      <c r="AGD2" s="2040" t="str">
        <f>AFI2</f>
        <v>CENTRAL    SEPTIEMBRE          2 0 1 3</v>
      </c>
      <c r="AGE2" s="2040"/>
      <c r="AGF2" s="2040"/>
      <c r="AGG2" s="2040"/>
      <c r="AGH2" s="2040"/>
      <c r="AGI2" s="2040"/>
      <c r="AGJ2" s="21">
        <f>AGC2+1</f>
        <v>123</v>
      </c>
      <c r="AGK2" s="2040" t="str">
        <f>AFI2</f>
        <v>CENTRAL    SEPTIEMBRE          2 0 1 3</v>
      </c>
      <c r="AGL2" s="2040"/>
      <c r="AGM2" s="2040"/>
      <c r="AGN2" s="2040"/>
      <c r="AGO2" s="2040"/>
      <c r="AGP2" s="2040"/>
      <c r="AGQ2" s="21">
        <f>AGJ2+1</f>
        <v>124</v>
      </c>
      <c r="AGR2" s="2079" t="str">
        <f>AFP2</f>
        <v>CENTRAL    SEPTIEMBRE          2 0 1 3</v>
      </c>
      <c r="AGS2" s="2079"/>
      <c r="AGT2" s="2079"/>
      <c r="AGU2" s="2079"/>
      <c r="AGV2" s="2079"/>
      <c r="AGW2" s="2079"/>
      <c r="AGX2" s="21">
        <f>AGQ2+1</f>
        <v>125</v>
      </c>
      <c r="AGY2" s="2040" t="str">
        <f>AFW2</f>
        <v>CENTRAL    SEPTIEMBRE          2 0 1 3</v>
      </c>
      <c r="AGZ2" s="2040"/>
      <c r="AHA2" s="2040"/>
      <c r="AHB2" s="2040"/>
      <c r="AHC2" s="2040"/>
      <c r="AHD2" s="2040"/>
      <c r="AHE2" s="21">
        <f>AGX2+1</f>
        <v>126</v>
      </c>
      <c r="AHF2" s="2040" t="str">
        <f>AFP2</f>
        <v>CENTRAL    SEPTIEMBRE          2 0 1 3</v>
      </c>
      <c r="AHG2" s="2040"/>
      <c r="AHH2" s="2040"/>
      <c r="AHI2" s="2040"/>
      <c r="AHJ2" s="2040"/>
      <c r="AHK2" s="2040"/>
      <c r="AHL2" s="21">
        <f>AGX2+1</f>
        <v>126</v>
      </c>
      <c r="AHM2" s="2079" t="str">
        <f>AFW2</f>
        <v>CENTRAL    SEPTIEMBRE          2 0 1 3</v>
      </c>
      <c r="AHN2" s="2079"/>
      <c r="AHO2" s="2079"/>
      <c r="AHP2" s="2079"/>
      <c r="AHQ2" s="2079"/>
      <c r="AHR2" s="2079"/>
      <c r="AHS2" s="21">
        <f>AHL2+1</f>
        <v>127</v>
      </c>
      <c r="AHT2" s="2040" t="str">
        <f>AHM2</f>
        <v>CENTRAL    SEPTIEMBRE          2 0 1 3</v>
      </c>
      <c r="AHU2" s="2040"/>
      <c r="AHV2" s="2040"/>
      <c r="AHW2" s="2040"/>
      <c r="AHX2" s="2040"/>
      <c r="AHY2" s="2040"/>
      <c r="AHZ2" s="21">
        <f>AHS2+1</f>
        <v>128</v>
      </c>
      <c r="AIA2" s="2040" t="str">
        <f>AHF2</f>
        <v>CENTRAL    SEPTIEMBRE          2 0 1 3</v>
      </c>
      <c r="AIB2" s="2040"/>
      <c r="AIC2" s="2040"/>
      <c r="AID2" s="2040"/>
      <c r="AIE2" s="2040"/>
      <c r="AIF2" s="2040"/>
      <c r="AIG2" s="21">
        <f>AHZ2+1</f>
        <v>129</v>
      </c>
      <c r="AIH2" s="2040" t="str">
        <f>AHM2</f>
        <v>CENTRAL    SEPTIEMBRE          2 0 1 3</v>
      </c>
      <c r="AII2" s="2040"/>
      <c r="AIJ2" s="2040"/>
      <c r="AIK2" s="2040"/>
      <c r="AIL2" s="2040"/>
      <c r="AIM2" s="2040"/>
      <c r="AIN2" s="21">
        <f>AIG2+1</f>
        <v>130</v>
      </c>
      <c r="AIO2" s="2079" t="str">
        <f>AHT2</f>
        <v>CENTRAL    SEPTIEMBRE          2 0 1 3</v>
      </c>
      <c r="AIP2" s="2079"/>
      <c r="AIQ2" s="2079"/>
      <c r="AIR2" s="2079"/>
      <c r="AIS2" s="2079"/>
      <c r="AIT2" s="2079"/>
      <c r="AIU2" s="21">
        <f>AIN2+1</f>
        <v>131</v>
      </c>
      <c r="AIV2" s="2040" t="str">
        <f>AIO2</f>
        <v>CENTRAL    SEPTIEMBRE          2 0 1 3</v>
      </c>
      <c r="AIW2" s="2040"/>
      <c r="AIX2" s="2040"/>
      <c r="AIY2" s="2040"/>
      <c r="AIZ2" s="2040"/>
      <c r="AJA2" s="2040"/>
      <c r="AJB2" s="21">
        <f>AIU2+1</f>
        <v>132</v>
      </c>
      <c r="AJC2" s="2040" t="str">
        <f>AIV2</f>
        <v>CENTRAL    SEPTIEMBRE          2 0 1 3</v>
      </c>
      <c r="AJD2" s="2040"/>
      <c r="AJE2" s="2040"/>
      <c r="AJF2" s="2040"/>
      <c r="AJG2" s="2040"/>
      <c r="AJH2" s="2040"/>
      <c r="AJI2" s="21">
        <f>AJB2+1</f>
        <v>133</v>
      </c>
      <c r="AJJ2" s="2040" t="str">
        <f>AIV2</f>
        <v>CENTRAL    SEPTIEMBRE          2 0 1 3</v>
      </c>
      <c r="AJK2" s="2040"/>
      <c r="AJL2" s="2040"/>
      <c r="AJM2" s="2040"/>
      <c r="AJN2" s="2040"/>
      <c r="AJO2" s="2040"/>
      <c r="AJP2" s="21">
        <f>AJI2+1</f>
        <v>134</v>
      </c>
      <c r="AJQ2" s="2079" t="str">
        <f>AJC2</f>
        <v>CENTRAL    SEPTIEMBRE          2 0 1 3</v>
      </c>
      <c r="AJR2" s="2079"/>
      <c r="AJS2" s="2079"/>
      <c r="AJT2" s="2079"/>
      <c r="AJU2" s="2079"/>
      <c r="AJV2" s="2079"/>
      <c r="AJW2" s="21">
        <f>AJP2+1</f>
        <v>135</v>
      </c>
      <c r="AJX2" s="2040" t="str">
        <f>AJC2</f>
        <v>CENTRAL    SEPTIEMBRE          2 0 1 3</v>
      </c>
      <c r="AJY2" s="2040"/>
      <c r="AJZ2" s="2040"/>
      <c r="AKA2" s="2040"/>
      <c r="AKB2" s="2040"/>
      <c r="AKC2" s="2040"/>
      <c r="AKD2" s="21">
        <f>AJW2+1</f>
        <v>136</v>
      </c>
      <c r="AKE2" s="2040" t="str">
        <f>AJJ2</f>
        <v>CENTRAL    SEPTIEMBRE          2 0 1 3</v>
      </c>
      <c r="AKF2" s="2040"/>
      <c r="AKG2" s="2040"/>
      <c r="AKH2" s="2040"/>
      <c r="AKI2" s="2040"/>
      <c r="AKJ2" s="2040"/>
      <c r="AKK2" s="21">
        <f>AKD2</f>
        <v>136</v>
      </c>
      <c r="AKL2" s="2079" t="str">
        <f>AJC2</f>
        <v>CENTRAL    SEPTIEMBRE          2 0 1 3</v>
      </c>
      <c r="AKM2" s="2079"/>
      <c r="AKN2" s="2079"/>
      <c r="AKO2" s="2079"/>
      <c r="AKP2" s="2079"/>
      <c r="AKQ2" s="2079"/>
      <c r="AKR2" s="21">
        <f>AKD2+1</f>
        <v>137</v>
      </c>
      <c r="AKS2" s="2079" t="str">
        <f>AJJ2</f>
        <v>CENTRAL    SEPTIEMBRE          2 0 1 3</v>
      </c>
      <c r="AKT2" s="2079"/>
      <c r="AKU2" s="2079"/>
      <c r="AKV2" s="2079"/>
      <c r="AKW2" s="2079"/>
      <c r="AKX2" s="2079"/>
      <c r="AKY2" s="21">
        <f>AKR2+1</f>
        <v>138</v>
      </c>
      <c r="AKZ2" s="2079" t="str">
        <f>AJX2</f>
        <v>CENTRAL    SEPTIEMBRE          2 0 1 3</v>
      </c>
      <c r="ALA2" s="2079"/>
      <c r="ALB2" s="2079"/>
      <c r="ALC2" s="2079"/>
      <c r="ALD2" s="2079"/>
      <c r="ALE2" s="2079"/>
      <c r="ALF2" s="21">
        <f>AKY2+1</f>
        <v>139</v>
      </c>
      <c r="ALG2" s="2040" t="str">
        <f>AJX2</f>
        <v>CENTRAL    SEPTIEMBRE          2 0 1 3</v>
      </c>
      <c r="ALH2" s="2040"/>
      <c r="ALI2" s="2040"/>
      <c r="ALJ2" s="2040"/>
      <c r="ALK2" s="2040"/>
      <c r="ALL2" s="2040"/>
      <c r="ALM2" s="21">
        <f>ALF2+1</f>
        <v>140</v>
      </c>
      <c r="ALN2" s="2040" t="str">
        <f>AKS2</f>
        <v>CENTRAL    SEPTIEMBRE          2 0 1 3</v>
      </c>
      <c r="ALO2" s="2040"/>
      <c r="ALP2" s="2040"/>
      <c r="ALQ2" s="2040"/>
      <c r="ALR2" s="2040"/>
      <c r="ALS2" s="2040"/>
      <c r="ALT2" s="21">
        <f>ALM2+1</f>
        <v>141</v>
      </c>
      <c r="ALU2" s="2040" t="str">
        <f>ALN2</f>
        <v>CENTRAL    SEPTIEMBRE          2 0 1 3</v>
      </c>
      <c r="ALV2" s="2040"/>
      <c r="ALW2" s="2040"/>
      <c r="ALX2" s="2040"/>
      <c r="ALY2" s="2040"/>
      <c r="ALZ2" s="2040"/>
      <c r="AMA2" s="21">
        <f>ALT2+1</f>
        <v>142</v>
      </c>
      <c r="AMB2" s="2040" t="str">
        <f>ALU2</f>
        <v>CENTRAL    SEPTIEMBRE          2 0 1 3</v>
      </c>
      <c r="AMC2" s="2040"/>
      <c r="AMD2" s="2040"/>
      <c r="AME2" s="2040"/>
      <c r="AMF2" s="2040"/>
      <c r="AMG2" s="2040"/>
      <c r="AMH2" s="21">
        <f>AMA2+1</f>
        <v>143</v>
      </c>
      <c r="AMI2" s="2040" t="str">
        <f>ALU2</f>
        <v>CENTRAL    SEPTIEMBRE          2 0 1 3</v>
      </c>
      <c r="AMJ2" s="2040"/>
      <c r="AMK2" s="2040"/>
      <c r="AML2" s="2040"/>
      <c r="AMM2" s="2040"/>
      <c r="AMN2" s="2040"/>
      <c r="AMO2" s="21">
        <f>AMH2+1</f>
        <v>144</v>
      </c>
      <c r="AMP2" s="2079" t="str">
        <f>AMB2</f>
        <v>CENTRAL    SEPTIEMBRE          2 0 1 3</v>
      </c>
      <c r="AMQ2" s="2079"/>
      <c r="AMR2" s="2079"/>
      <c r="AMS2" s="2079"/>
      <c r="AMT2" s="2079"/>
      <c r="AMU2" s="2079"/>
      <c r="AMV2" s="21">
        <f>AMO2+1</f>
        <v>145</v>
      </c>
      <c r="AMW2" s="2040" t="str">
        <f>AMB2</f>
        <v>CENTRAL    SEPTIEMBRE          2 0 1 3</v>
      </c>
      <c r="AMX2" s="2040"/>
      <c r="AMY2" s="2040"/>
      <c r="AMZ2" s="2040"/>
      <c r="ANA2" s="2040"/>
      <c r="ANB2" s="2040"/>
      <c r="ANC2" s="21">
        <f>AMV2+1</f>
        <v>146</v>
      </c>
      <c r="AND2" s="2079" t="str">
        <f>AMP2</f>
        <v>CENTRAL    SEPTIEMBRE          2 0 1 3</v>
      </c>
      <c r="ANE2" s="2079"/>
      <c r="ANF2" s="2079"/>
      <c r="ANG2" s="2079"/>
      <c r="ANH2" s="2079"/>
      <c r="ANI2" s="2079"/>
      <c r="ANJ2" s="21">
        <f>ANC2+1</f>
        <v>147</v>
      </c>
      <c r="ANK2" s="2040" t="str">
        <f>AMW2</f>
        <v>CENTRAL    SEPTIEMBRE          2 0 1 3</v>
      </c>
      <c r="ANL2" s="2040"/>
      <c r="ANM2" s="2040"/>
      <c r="ANN2" s="2040"/>
      <c r="ANO2" s="2040"/>
      <c r="ANP2" s="2040"/>
      <c r="ANQ2" s="21">
        <f>ANJ2+1</f>
        <v>148</v>
      </c>
      <c r="ANR2" s="2078" t="str">
        <f>AND2</f>
        <v>CENTRAL    SEPTIEMBRE          2 0 1 3</v>
      </c>
      <c r="ANS2" s="2078"/>
      <c r="ANT2" s="2078"/>
      <c r="ANU2" s="2078"/>
      <c r="ANV2" s="2078"/>
      <c r="ANW2" s="2078"/>
      <c r="ANX2" s="21">
        <f>ANQ2+1</f>
        <v>149</v>
      </c>
      <c r="ANY2" s="2040" t="str">
        <f>ANK2</f>
        <v>CENTRAL    SEPTIEMBRE          2 0 1 3</v>
      </c>
      <c r="ANZ2" s="2040"/>
      <c r="AOA2" s="2040"/>
      <c r="AOB2" s="2040"/>
      <c r="AOC2" s="2040"/>
      <c r="AOD2" s="2040"/>
      <c r="AOE2" s="21">
        <f>ANX2+1</f>
        <v>150</v>
      </c>
      <c r="AOF2" s="2040" t="str">
        <f>AMW2</f>
        <v>CENTRAL    SEPTIEMBRE          2 0 1 3</v>
      </c>
      <c r="AOG2" s="2040"/>
      <c r="AOH2" s="2040"/>
      <c r="AOI2" s="2040"/>
      <c r="AOJ2" s="2040"/>
      <c r="AOK2" s="2040"/>
      <c r="AOL2" s="21">
        <f>AOE2+1</f>
        <v>151</v>
      </c>
      <c r="AOM2" s="2040" t="str">
        <f>AMB2</f>
        <v>CENTRAL    SEPTIEMBRE          2 0 1 3</v>
      </c>
      <c r="AON2" s="2040"/>
      <c r="AOO2" s="2040"/>
      <c r="AOP2" s="2040"/>
      <c r="AOQ2" s="2040"/>
      <c r="AOR2" s="2040"/>
      <c r="AOS2" s="21">
        <f>AOL2+1</f>
        <v>152</v>
      </c>
      <c r="AOT2" s="2040" t="str">
        <f>AOM2</f>
        <v>CENTRAL    SEPTIEMBRE          2 0 1 3</v>
      </c>
      <c r="AOU2" s="2040"/>
      <c r="AOV2" s="2040"/>
      <c r="AOW2" s="2040"/>
      <c r="AOX2" s="2040"/>
      <c r="AOY2" s="2040"/>
      <c r="AOZ2" s="21">
        <f>AOS2+1</f>
        <v>153</v>
      </c>
      <c r="APA2" s="2040" t="str">
        <f>AOM2</f>
        <v>CENTRAL    SEPTIEMBRE          2 0 1 3</v>
      </c>
      <c r="APB2" s="2040"/>
      <c r="APC2" s="2040"/>
      <c r="APD2" s="2040"/>
      <c r="APE2" s="2040"/>
      <c r="APF2" s="2040"/>
      <c r="APG2" s="2097"/>
      <c r="APH2" s="2079" t="str">
        <f>AOT2</f>
        <v>CENTRAL    SEPTIEMBRE          2 0 1 3</v>
      </c>
      <c r="API2" s="2079"/>
      <c r="APJ2" s="2079"/>
      <c r="APK2" s="2079"/>
      <c r="APL2" s="2079"/>
      <c r="APM2" s="2079"/>
      <c r="APN2" s="1652">
        <f>AOZ2+1</f>
        <v>154</v>
      </c>
      <c r="APO2" s="2040" t="str">
        <f>APH2</f>
        <v>CENTRAL    SEPTIEMBRE          2 0 1 3</v>
      </c>
      <c r="APP2" s="2040"/>
      <c r="APQ2" s="2040"/>
      <c r="APR2" s="2040"/>
      <c r="APS2" s="2040"/>
      <c r="APT2" s="2040"/>
      <c r="APU2" s="21">
        <f>APN2+1</f>
        <v>155</v>
      </c>
      <c r="APV2" s="2040" t="str">
        <f>APO2</f>
        <v>CENTRAL    SEPTIEMBRE          2 0 1 3</v>
      </c>
      <c r="APW2" s="2040"/>
      <c r="APX2" s="2040"/>
      <c r="APY2" s="2040"/>
      <c r="APZ2" s="2040"/>
      <c r="AQA2" s="2040"/>
      <c r="AQB2" s="21">
        <f>APU2+1</f>
        <v>156</v>
      </c>
      <c r="AQC2" s="2040" t="str">
        <f>APV2</f>
        <v>CENTRAL    SEPTIEMBRE          2 0 1 3</v>
      </c>
      <c r="AQD2" s="2040"/>
      <c r="AQE2" s="2040"/>
      <c r="AQF2" s="2040"/>
      <c r="AQG2" s="2040"/>
      <c r="AQH2" s="2040"/>
      <c r="AQI2" s="21">
        <f>AQB2+1</f>
        <v>157</v>
      </c>
      <c r="AQJ2" s="2040" t="str">
        <f>AQC2</f>
        <v>CENTRAL    SEPTIEMBRE          2 0 1 3</v>
      </c>
      <c r="AQK2" s="2040"/>
      <c r="AQL2" s="2040"/>
      <c r="AQM2" s="2040"/>
      <c r="AQN2" s="2040"/>
      <c r="AQO2" s="2040"/>
      <c r="AQP2" s="21">
        <f>AQI2+1</f>
        <v>158</v>
      </c>
      <c r="AQQ2" s="2040" t="str">
        <f>APO2</f>
        <v>CENTRAL    SEPTIEMBRE          2 0 1 3</v>
      </c>
      <c r="AQR2" s="2040"/>
      <c r="AQS2" s="2040"/>
      <c r="AQT2" s="2040"/>
      <c r="AQU2" s="2040"/>
      <c r="AQV2" s="2040"/>
      <c r="AQW2" s="21">
        <f>AQP2+1</f>
        <v>159</v>
      </c>
      <c r="AQX2" s="2040" t="str">
        <f>APO2</f>
        <v>CENTRAL    SEPTIEMBRE          2 0 1 3</v>
      </c>
      <c r="AQY2" s="2040"/>
      <c r="AQZ2" s="2040"/>
      <c r="ARA2" s="2040"/>
      <c r="ARB2" s="2040"/>
      <c r="ARC2" s="2040"/>
      <c r="ARD2" s="21">
        <f>AQW2+1</f>
        <v>160</v>
      </c>
      <c r="ARE2" s="2079" t="str">
        <f>APV2</f>
        <v>CENTRAL    SEPTIEMBRE          2 0 1 3</v>
      </c>
      <c r="ARF2" s="2079"/>
      <c r="ARG2" s="2079"/>
      <c r="ARH2" s="2079"/>
      <c r="ARI2" s="2079"/>
      <c r="ARJ2" s="2079"/>
      <c r="ARK2" s="21">
        <f>ARD2+1</f>
        <v>161</v>
      </c>
      <c r="ARL2" s="2040" t="str">
        <f>APO2</f>
        <v>CENTRAL    SEPTIEMBRE          2 0 1 3</v>
      </c>
      <c r="ARM2" s="2040"/>
      <c r="ARN2" s="2040"/>
      <c r="ARO2" s="2040"/>
      <c r="ARP2" s="2040"/>
      <c r="ARQ2" s="2040"/>
      <c r="ARR2" s="21">
        <f>ARK2+1</f>
        <v>162</v>
      </c>
      <c r="ARS2" s="2079" t="str">
        <f>APV2</f>
        <v>CENTRAL    SEPTIEMBRE          2 0 1 3</v>
      </c>
      <c r="ART2" s="2079"/>
      <c r="ARU2" s="2079"/>
      <c r="ARV2" s="2079"/>
      <c r="ARW2" s="2079"/>
      <c r="ARX2" s="2079"/>
      <c r="ARY2" s="21">
        <f>ARR2+1</f>
        <v>163</v>
      </c>
      <c r="ARZ2" s="2040" t="str">
        <f>AQQ2</f>
        <v>CENTRAL    SEPTIEMBRE          2 0 1 3</v>
      </c>
      <c r="ASA2" s="2040"/>
      <c r="ASB2" s="2040"/>
      <c r="ASC2" s="2040"/>
      <c r="ASD2" s="2040"/>
      <c r="ASE2" s="2040"/>
      <c r="ASF2" s="21">
        <f>ARY2+1</f>
        <v>164</v>
      </c>
      <c r="ASG2" s="2040" t="str">
        <f>ARZ2</f>
        <v>CENTRAL    SEPTIEMBRE          2 0 1 3</v>
      </c>
      <c r="ASH2" s="2040"/>
      <c r="ASI2" s="2040"/>
      <c r="ASJ2" s="2040"/>
      <c r="ASK2" s="2040"/>
      <c r="ASL2" s="2040"/>
      <c r="ASM2" s="21">
        <f>ASF2+1</f>
        <v>165</v>
      </c>
      <c r="ASN2" s="2040" t="str">
        <f>ASG2</f>
        <v>CENTRAL    SEPTIEMBRE          2 0 1 3</v>
      </c>
      <c r="ASO2" s="2040"/>
      <c r="ASP2" s="2040"/>
      <c r="ASQ2" s="2040"/>
      <c r="ASR2" s="2040"/>
      <c r="ASS2" s="2040"/>
      <c r="AST2" s="21" t="s">
        <v>66</v>
      </c>
      <c r="ASU2" s="2040" t="str">
        <f>ARZ2</f>
        <v>CENTRAL    SEPTIEMBRE          2 0 1 3</v>
      </c>
      <c r="ASV2" s="2040"/>
      <c r="ASW2" s="2040"/>
      <c r="ASX2" s="2040"/>
      <c r="ASY2" s="2040"/>
      <c r="ASZ2" s="2040"/>
      <c r="ATA2" s="21">
        <f>AST1+1</f>
        <v>166</v>
      </c>
      <c r="ATB2" s="2079" t="str">
        <f>ASG2</f>
        <v>CENTRAL    SEPTIEMBRE          2 0 1 3</v>
      </c>
      <c r="ATC2" s="2079"/>
      <c r="ATD2" s="2079"/>
      <c r="ATE2" s="2079"/>
      <c r="ATF2" s="2079"/>
      <c r="ATG2" s="2079"/>
      <c r="ATH2" s="21">
        <f>ATA2+1</f>
        <v>167</v>
      </c>
      <c r="ATI2" s="2079" t="str">
        <f>ASG2</f>
        <v>CENTRAL    SEPTIEMBRE          2 0 1 3</v>
      </c>
      <c r="ATJ2" s="2079"/>
      <c r="ATK2" s="2079"/>
      <c r="ATL2" s="2079"/>
      <c r="ATM2" s="2079"/>
      <c r="ATN2" s="2079"/>
      <c r="ATO2" s="21">
        <f>ATH2+1</f>
        <v>168</v>
      </c>
      <c r="ATP2" s="2040" t="str">
        <f>ASU2</f>
        <v>CENTRAL    SEPTIEMBRE          2 0 1 3</v>
      </c>
      <c r="ATQ2" s="2040"/>
      <c r="ATR2" s="2040"/>
      <c r="ATS2" s="2040"/>
      <c r="ATT2" s="2040"/>
      <c r="ATU2" s="2040"/>
      <c r="ATV2" s="21">
        <f>ATO2+1</f>
        <v>169</v>
      </c>
      <c r="ATW2" s="2040" t="str">
        <f>ATP2</f>
        <v>CENTRAL    SEPTIEMBRE          2 0 1 3</v>
      </c>
      <c r="ATX2" s="2040"/>
      <c r="ATY2" s="2040"/>
      <c r="ATZ2" s="2040"/>
      <c r="AUA2" s="2040"/>
      <c r="AUB2" s="2040"/>
      <c r="AUC2" s="21">
        <f>ATV2+1</f>
        <v>170</v>
      </c>
      <c r="AUD2" s="2040" t="str">
        <f>ATI2</f>
        <v>CENTRAL    SEPTIEMBRE          2 0 1 3</v>
      </c>
      <c r="AUE2" s="2040"/>
      <c r="AUF2" s="2040"/>
      <c r="AUG2" s="2040"/>
      <c r="AUH2" s="2040"/>
      <c r="AUI2" s="2040"/>
      <c r="AUJ2" s="21">
        <f>AUC2+1</f>
        <v>171</v>
      </c>
      <c r="AUK2" s="2079" t="str">
        <f>ATP2</f>
        <v>CENTRAL    SEPTIEMBRE          2 0 1 3</v>
      </c>
      <c r="AUL2" s="2079"/>
      <c r="AUM2" s="2079"/>
      <c r="AUN2" s="2079"/>
      <c r="AUO2" s="2079"/>
      <c r="AUP2" s="2079"/>
      <c r="AUQ2" s="21">
        <f>AUJ2+1</f>
        <v>172</v>
      </c>
      <c r="AUR2" s="2078" t="str">
        <f>ATW2</f>
        <v>CENTRAL    SEPTIEMBRE          2 0 1 3</v>
      </c>
      <c r="AUS2" s="2078"/>
      <c r="AUT2" s="2078"/>
      <c r="AUU2" s="2078"/>
      <c r="AUV2" s="2078"/>
      <c r="AUW2" s="2078"/>
      <c r="AUX2" s="21">
        <f>AUQ2+1</f>
        <v>173</v>
      </c>
      <c r="AUY2" s="2079" t="str">
        <f>ATW2</f>
        <v>CENTRAL    SEPTIEMBRE          2 0 1 3</v>
      </c>
      <c r="AUZ2" s="2079"/>
      <c r="AVA2" s="2079"/>
      <c r="AVB2" s="2079"/>
      <c r="AVC2" s="2079"/>
      <c r="AVD2" s="2079"/>
      <c r="AVE2" s="21">
        <f>AUX2+1</f>
        <v>174</v>
      </c>
      <c r="AVF2" s="2040" t="str">
        <f>AUY2</f>
        <v>CENTRAL    SEPTIEMBRE          2 0 1 3</v>
      </c>
      <c r="AVG2" s="2040"/>
      <c r="AVH2" s="2040"/>
      <c r="AVI2" s="2040"/>
      <c r="AVJ2" s="2040"/>
      <c r="AVK2" s="2040"/>
      <c r="AVL2" s="21">
        <f>AVE2+1</f>
        <v>175</v>
      </c>
      <c r="AVM2" s="2040" t="str">
        <f>AVF2</f>
        <v>CENTRAL    SEPTIEMBRE          2 0 1 3</v>
      </c>
      <c r="AVN2" s="2040"/>
      <c r="AVO2" s="2040"/>
      <c r="AVP2" s="2040"/>
      <c r="AVQ2" s="2040"/>
      <c r="AVR2" s="2040"/>
      <c r="AVS2" s="21">
        <f>AVL2+1</f>
        <v>176</v>
      </c>
      <c r="AVT2" s="2078" t="str">
        <f>AVM2</f>
        <v>CENTRAL    SEPTIEMBRE          2 0 1 3</v>
      </c>
      <c r="AVU2" s="2078"/>
      <c r="AVV2" s="2078"/>
      <c r="AVW2" s="2078"/>
      <c r="AVX2" s="2078"/>
      <c r="AVY2" s="2078"/>
      <c r="AVZ2" s="21">
        <f>AVS2+1</f>
        <v>177</v>
      </c>
      <c r="AWA2" s="2040" t="str">
        <f>AVF2</f>
        <v>CENTRAL    SEPTIEMBRE          2 0 1 3</v>
      </c>
      <c r="AWB2" s="2040"/>
      <c r="AWC2" s="2040"/>
      <c r="AWD2" s="2040"/>
      <c r="AWE2" s="2040"/>
      <c r="AWF2" s="2040"/>
      <c r="AWG2" s="21">
        <f>AVZ2+1</f>
        <v>178</v>
      </c>
      <c r="AWH2" s="2040" t="str">
        <f>AVM2</f>
        <v>CENTRAL    SEPTIEMBRE          2 0 1 3</v>
      </c>
      <c r="AWI2" s="2040"/>
      <c r="AWJ2" s="2040"/>
      <c r="AWK2" s="2040"/>
      <c r="AWL2" s="2040"/>
      <c r="AWM2" s="2040"/>
      <c r="AWN2" s="21">
        <f>AWG2+1</f>
        <v>179</v>
      </c>
      <c r="AWO2" s="2040" t="str">
        <f>AWA2</f>
        <v>CENTRAL    SEPTIEMBRE          2 0 1 3</v>
      </c>
      <c r="AWP2" s="2040"/>
      <c r="AWQ2" s="2040"/>
      <c r="AWR2" s="2040"/>
      <c r="AWS2" s="2040"/>
      <c r="AWT2" s="2040"/>
      <c r="AWU2" s="21">
        <f>AWN2+1</f>
        <v>180</v>
      </c>
      <c r="AWV2" s="2040" t="str">
        <f>AWO2</f>
        <v>CENTRAL    SEPTIEMBRE          2 0 1 3</v>
      </c>
      <c r="AWW2" s="2040"/>
      <c r="AWX2" s="2040"/>
      <c r="AWY2" s="2040"/>
      <c r="AWZ2" s="2040"/>
      <c r="AXA2" s="2040"/>
      <c r="AXB2" s="21">
        <f>AWU2+1</f>
        <v>181</v>
      </c>
      <c r="AXC2" s="2040" t="str">
        <f>AWO2</f>
        <v>CENTRAL    SEPTIEMBRE          2 0 1 3</v>
      </c>
      <c r="AXD2" s="2040"/>
      <c r="AXE2" s="2040"/>
      <c r="AXF2" s="2040"/>
      <c r="AXG2" s="2040"/>
      <c r="AXH2" s="2040"/>
      <c r="AXI2" s="21">
        <f>AXB2+1</f>
        <v>182</v>
      </c>
      <c r="AXJ2" s="2040" t="str">
        <f>AWV2</f>
        <v>CENTRAL    SEPTIEMBRE          2 0 1 3</v>
      </c>
      <c r="AXK2" s="2040"/>
      <c r="AXL2" s="2040"/>
      <c r="AXM2" s="2040"/>
      <c r="AXN2" s="2040"/>
      <c r="AXO2" s="2040"/>
      <c r="AXP2" s="21">
        <f>AXI2+1</f>
        <v>183</v>
      </c>
      <c r="AXQ2" s="2079" t="str">
        <f>AXC2</f>
        <v>CENTRAL    SEPTIEMBRE          2 0 1 3</v>
      </c>
      <c r="AXR2" s="2079"/>
      <c r="AXS2" s="2079"/>
      <c r="AXT2" s="2079"/>
      <c r="AXU2" s="2079"/>
      <c r="AXV2" s="2079"/>
      <c r="AXW2" s="21">
        <f>AXP2+1</f>
        <v>184</v>
      </c>
      <c r="AXX2" s="2040" t="str">
        <f>AWO2</f>
        <v>CENTRAL    SEPTIEMBRE          2 0 1 3</v>
      </c>
      <c r="AXY2" s="2040"/>
      <c r="AXZ2" s="2040"/>
      <c r="AYA2" s="2040"/>
      <c r="AYB2" s="2040"/>
      <c r="AYC2" s="2040"/>
      <c r="AYD2" s="21">
        <f>AXW2+1</f>
        <v>185</v>
      </c>
      <c r="AYE2" s="2040" t="str">
        <f>AWV2</f>
        <v>CENTRAL    SEPTIEMBRE          2 0 1 3</v>
      </c>
      <c r="AYF2" s="2040"/>
      <c r="AYG2" s="2040"/>
      <c r="AYH2" s="2040"/>
      <c r="AYI2" s="2040"/>
      <c r="AYJ2" s="2040"/>
      <c r="AYK2" s="21">
        <f>AYD2+1</f>
        <v>186</v>
      </c>
      <c r="AYL2" s="2079" t="str">
        <f>AXC2</f>
        <v>CENTRAL    SEPTIEMBRE          2 0 1 3</v>
      </c>
      <c r="AYM2" s="2079"/>
      <c r="AYN2" s="2079"/>
      <c r="AYO2" s="2079"/>
      <c r="AYP2" s="2079"/>
      <c r="AYQ2" s="2079"/>
      <c r="AYR2" s="21">
        <f>AYK2+1</f>
        <v>187</v>
      </c>
      <c r="AYS2" s="2040" t="str">
        <f>AXC2</f>
        <v>CENTRAL    SEPTIEMBRE          2 0 1 3</v>
      </c>
      <c r="AYT2" s="2040"/>
      <c r="AYU2" s="2040"/>
      <c r="AYV2" s="2040"/>
      <c r="AYW2" s="2040"/>
      <c r="AYX2" s="2040"/>
      <c r="AYY2" s="21">
        <f>AYR2+1</f>
        <v>188</v>
      </c>
      <c r="AYZ2" s="2079" t="str">
        <f>AYS2</f>
        <v>CENTRAL    SEPTIEMBRE          2 0 1 3</v>
      </c>
      <c r="AZA2" s="2079"/>
      <c r="AZB2" s="2079"/>
      <c r="AZC2" s="2079"/>
      <c r="AZD2" s="2079"/>
      <c r="AZE2" s="2079"/>
      <c r="AZF2" s="21">
        <f>AYY2+1</f>
        <v>189</v>
      </c>
      <c r="AZG2" s="2040" t="str">
        <f>AXX2</f>
        <v>CENTRAL    SEPTIEMBRE          2 0 1 3</v>
      </c>
      <c r="AZH2" s="2040"/>
      <c r="AZI2" s="2040"/>
      <c r="AZJ2" s="2040"/>
      <c r="AZK2" s="2040"/>
      <c r="AZL2" s="2040"/>
      <c r="AZM2" s="21">
        <f>AZF2+1</f>
        <v>190</v>
      </c>
      <c r="AZN2" s="2040" t="str">
        <f>AWO2</f>
        <v>CENTRAL    SEPTIEMBRE          2 0 1 3</v>
      </c>
      <c r="AZO2" s="2040"/>
      <c r="AZP2" s="2040"/>
      <c r="AZQ2" s="2040"/>
      <c r="AZR2" s="2040"/>
      <c r="AZS2" s="2040"/>
      <c r="AZT2" s="21">
        <f>AZM2+1</f>
        <v>191</v>
      </c>
      <c r="AZU2" s="2040" t="str">
        <f>AWV2</f>
        <v>CENTRAL    SEPTIEMBRE          2 0 1 3</v>
      </c>
      <c r="AZV2" s="2040"/>
      <c r="AZW2" s="2040"/>
      <c r="AZX2" s="2040"/>
      <c r="AZY2" s="2040"/>
      <c r="AZZ2" s="2040"/>
      <c r="BAA2" s="21">
        <f>AZT2+1</f>
        <v>192</v>
      </c>
      <c r="BAB2" s="2079" t="str">
        <f>AZG2</f>
        <v>CENTRAL    SEPTIEMBRE          2 0 1 3</v>
      </c>
      <c r="BAC2" s="2079"/>
      <c r="BAD2" s="2079"/>
      <c r="BAE2" s="2079"/>
      <c r="BAF2" s="2079"/>
      <c r="BAG2" s="2079"/>
      <c r="BAH2" s="21">
        <f>BAA2+1</f>
        <v>193</v>
      </c>
      <c r="BAI2" s="2040" t="str">
        <f>AZN2</f>
        <v>CENTRAL    SEPTIEMBRE          2 0 1 3</v>
      </c>
      <c r="BAJ2" s="2040"/>
      <c r="BAK2" s="2040"/>
      <c r="BAL2" s="2040"/>
      <c r="BAM2" s="2040"/>
      <c r="BAN2" s="2040"/>
      <c r="BAO2" s="21">
        <f>BAH2+1</f>
        <v>194</v>
      </c>
    </row>
    <row r="3" spans="1:1393" ht="19.5" thickBot="1" x14ac:dyDescent="0.35">
      <c r="A3" s="2"/>
      <c r="B3" s="1704" t="s">
        <v>18</v>
      </c>
      <c r="C3" s="2045" t="s">
        <v>404</v>
      </c>
      <c r="D3" s="2047"/>
      <c r="E3" s="2047"/>
      <c r="F3" s="2048"/>
      <c r="H3" s="24"/>
      <c r="I3" s="743" t="s">
        <v>18</v>
      </c>
      <c r="J3" s="2059" t="s">
        <v>951</v>
      </c>
      <c r="K3" s="2060"/>
      <c r="L3" s="2060"/>
      <c r="M3" s="2061"/>
      <c r="O3" s="24"/>
      <c r="P3" s="743" t="s">
        <v>18</v>
      </c>
      <c r="Q3" s="2059" t="s">
        <v>1969</v>
      </c>
      <c r="R3" s="2060"/>
      <c r="S3" s="2060"/>
      <c r="T3" s="2061"/>
      <c r="V3" s="24"/>
      <c r="W3" s="743" t="s">
        <v>18</v>
      </c>
      <c r="X3" s="2059" t="s">
        <v>1938</v>
      </c>
      <c r="Y3" s="2060"/>
      <c r="Z3" s="2060"/>
      <c r="AA3" s="2061"/>
      <c r="AC3" s="24"/>
      <c r="AD3" s="743" t="s">
        <v>18</v>
      </c>
      <c r="AE3" s="2059" t="s">
        <v>648</v>
      </c>
      <c r="AF3" s="2060"/>
      <c r="AG3" s="2060"/>
      <c r="AH3" s="2061"/>
      <c r="AJ3" s="24"/>
      <c r="AK3" s="743" t="s">
        <v>18</v>
      </c>
      <c r="AL3" s="2059" t="s">
        <v>2247</v>
      </c>
      <c r="AM3" s="2060"/>
      <c r="AN3" s="2060"/>
      <c r="AO3" s="2061"/>
      <c r="AR3" s="1704" t="s">
        <v>18</v>
      </c>
      <c r="AS3" s="2045" t="s">
        <v>24</v>
      </c>
      <c r="AT3" s="2047"/>
      <c r="AU3" s="2047"/>
      <c r="AV3" s="2048"/>
      <c r="AX3" s="2"/>
      <c r="AY3" s="1704" t="s">
        <v>18</v>
      </c>
      <c r="AZ3" s="2045" t="s">
        <v>119</v>
      </c>
      <c r="BA3" s="2047"/>
      <c r="BB3" s="2047"/>
      <c r="BC3" s="2048"/>
      <c r="BE3" s="2"/>
      <c r="BF3" s="1704" t="s">
        <v>18</v>
      </c>
      <c r="BG3" s="2045" t="s">
        <v>826</v>
      </c>
      <c r="BH3" s="2047"/>
      <c r="BI3" s="2047"/>
      <c r="BJ3" s="2048"/>
      <c r="BL3" s="2"/>
      <c r="BM3" s="1704" t="s">
        <v>18</v>
      </c>
      <c r="BN3" s="2108" t="s">
        <v>827</v>
      </c>
      <c r="BO3" s="2109"/>
      <c r="BP3" s="2109"/>
      <c r="BQ3" s="2110"/>
      <c r="BS3" s="428"/>
      <c r="BT3" s="1704" t="s">
        <v>18</v>
      </c>
      <c r="BU3" s="2045" t="s">
        <v>45</v>
      </c>
      <c r="BV3" s="2047"/>
      <c r="BW3" s="2047"/>
      <c r="BX3" s="2048"/>
      <c r="BZ3" s="2"/>
      <c r="CA3" s="1704" t="s">
        <v>18</v>
      </c>
      <c r="CB3" s="2045" t="s">
        <v>828</v>
      </c>
      <c r="CC3" s="2047"/>
      <c r="CD3" s="2047"/>
      <c r="CE3" s="2048"/>
      <c r="CG3" s="428"/>
      <c r="CH3" s="1704" t="s">
        <v>18</v>
      </c>
      <c r="CI3" s="2045" t="s">
        <v>62</v>
      </c>
      <c r="CJ3" s="2047"/>
      <c r="CK3" s="2047"/>
      <c r="CL3" s="2048"/>
      <c r="CN3" s="2"/>
      <c r="CO3" s="1704" t="s">
        <v>18</v>
      </c>
      <c r="CP3" s="2045" t="s">
        <v>788</v>
      </c>
      <c r="CQ3" s="2047"/>
      <c r="CR3" s="2047"/>
      <c r="CS3" s="2048"/>
      <c r="CU3" s="2"/>
      <c r="CV3" s="1704" t="s">
        <v>18</v>
      </c>
      <c r="CW3" s="2045" t="s">
        <v>2083</v>
      </c>
      <c r="CX3" s="2047"/>
      <c r="CY3" s="2047"/>
      <c r="CZ3" s="2048"/>
      <c r="DB3" s="2"/>
      <c r="DC3" s="1704" t="s">
        <v>18</v>
      </c>
      <c r="DD3" s="2045" t="s">
        <v>824</v>
      </c>
      <c r="DE3" s="2047"/>
      <c r="DF3" s="2047"/>
      <c r="DG3" s="2048"/>
      <c r="DI3" s="2"/>
      <c r="DJ3" s="1704" t="s">
        <v>18</v>
      </c>
      <c r="DK3" s="2045" t="s">
        <v>69</v>
      </c>
      <c r="DL3" s="2047"/>
      <c r="DM3" s="2047"/>
      <c r="DN3" s="2048"/>
      <c r="DP3" s="2"/>
      <c r="DQ3" s="1704" t="s">
        <v>18</v>
      </c>
      <c r="DR3" s="2045" t="s">
        <v>829</v>
      </c>
      <c r="DS3" s="2047"/>
      <c r="DT3" s="2047"/>
      <c r="DU3" s="2048"/>
      <c r="DW3" s="577"/>
      <c r="DX3" s="1668" t="s">
        <v>18</v>
      </c>
      <c r="DY3" s="2094" t="s">
        <v>2273</v>
      </c>
      <c r="DZ3" s="2095"/>
      <c r="EA3" s="2095"/>
      <c r="EB3" s="2096"/>
      <c r="ED3" s="24"/>
      <c r="EE3" s="743" t="s">
        <v>18</v>
      </c>
      <c r="EF3" s="2059" t="s">
        <v>2276</v>
      </c>
      <c r="EG3" s="2060"/>
      <c r="EH3" s="2060"/>
      <c r="EI3" s="2061"/>
      <c r="EK3" s="2"/>
      <c r="EL3" s="1704" t="s">
        <v>18</v>
      </c>
      <c r="EM3" s="2045" t="s">
        <v>775</v>
      </c>
      <c r="EN3" s="2047"/>
      <c r="EO3" s="2047"/>
      <c r="EP3" s="2048"/>
      <c r="ES3" s="1704" t="s">
        <v>18</v>
      </c>
      <c r="ET3" s="2045" t="s">
        <v>2103</v>
      </c>
      <c r="EU3" s="2047"/>
      <c r="EV3" s="2047"/>
      <c r="EW3" s="2048"/>
      <c r="EY3" s="2"/>
      <c r="EZ3" s="1704" t="s">
        <v>18</v>
      </c>
      <c r="FA3" s="2098" t="s">
        <v>1935</v>
      </c>
      <c r="FB3" s="2099"/>
      <c r="FC3" s="2099"/>
      <c r="FD3" s="2100"/>
      <c r="FF3" s="24"/>
      <c r="FG3" s="743" t="s">
        <v>18</v>
      </c>
      <c r="FH3" s="2114" t="s">
        <v>2278</v>
      </c>
      <c r="FI3" s="2115"/>
      <c r="FJ3" s="2115"/>
      <c r="FK3" s="2116"/>
      <c r="FM3" s="2"/>
      <c r="FN3" s="1704" t="s">
        <v>18</v>
      </c>
      <c r="FO3" s="2045" t="s">
        <v>55</v>
      </c>
      <c r="FP3" s="2047"/>
      <c r="FQ3" s="2047"/>
      <c r="FR3" s="2048"/>
      <c r="FT3" s="24"/>
      <c r="FU3" s="743" t="s">
        <v>18</v>
      </c>
      <c r="FV3" s="2059" t="s">
        <v>830</v>
      </c>
      <c r="FW3" s="2060"/>
      <c r="FX3" s="2060"/>
      <c r="FY3" s="2061"/>
      <c r="GA3" s="2"/>
      <c r="GB3" s="1704" t="s">
        <v>18</v>
      </c>
      <c r="GC3" s="2045" t="s">
        <v>793</v>
      </c>
      <c r="GD3" s="2047"/>
      <c r="GE3" s="2047"/>
      <c r="GF3" s="2048"/>
      <c r="GH3" s="1530"/>
      <c r="GI3" s="1595" t="s">
        <v>18</v>
      </c>
      <c r="GJ3" s="2080" t="s">
        <v>2068</v>
      </c>
      <c r="GK3" s="2081"/>
      <c r="GL3" s="2081"/>
      <c r="GM3" s="2082"/>
      <c r="GO3" s="2"/>
      <c r="GP3" s="1704" t="s">
        <v>18</v>
      </c>
      <c r="GQ3" s="2045" t="s">
        <v>1937</v>
      </c>
      <c r="GR3" s="2047"/>
      <c r="GS3" s="2047"/>
      <c r="GT3" s="2048"/>
      <c r="GV3" s="2"/>
      <c r="GW3" s="1704" t="s">
        <v>18</v>
      </c>
      <c r="GX3" s="2111" t="s">
        <v>831</v>
      </c>
      <c r="GY3" s="2112"/>
      <c r="GZ3" s="2112"/>
      <c r="HA3" s="2113"/>
      <c r="HC3" s="2"/>
      <c r="HD3" s="1704" t="s">
        <v>18</v>
      </c>
      <c r="HE3" s="2045" t="s">
        <v>782</v>
      </c>
      <c r="HF3" s="2047"/>
      <c r="HG3" s="2047"/>
      <c r="HH3" s="2048"/>
      <c r="HJ3" s="2"/>
      <c r="HK3" s="1704" t="s">
        <v>18</v>
      </c>
      <c r="HL3" s="2045" t="s">
        <v>799</v>
      </c>
      <c r="HM3" s="2047"/>
      <c r="HN3" s="2047"/>
      <c r="HO3" s="2048"/>
      <c r="HQ3" s="2"/>
      <c r="HR3" s="1704" t="s">
        <v>18</v>
      </c>
      <c r="HS3" s="2117" t="s">
        <v>832</v>
      </c>
      <c r="HT3" s="2118"/>
      <c r="HU3" s="2118"/>
      <c r="HV3" s="2119"/>
      <c r="HX3" s="2"/>
      <c r="HY3" s="1704" t="s">
        <v>18</v>
      </c>
      <c r="HZ3" s="2045" t="s">
        <v>595</v>
      </c>
      <c r="IA3" s="2047"/>
      <c r="IB3" s="2047"/>
      <c r="IC3" s="2048"/>
      <c r="IE3" s="1530"/>
      <c r="IF3" s="1595" t="s">
        <v>18</v>
      </c>
      <c r="IG3" s="2080" t="s">
        <v>2368</v>
      </c>
      <c r="IH3" s="2081"/>
      <c r="II3" s="2081"/>
      <c r="IJ3" s="2082"/>
      <c r="IL3" s="24"/>
      <c r="IM3" s="743" t="s">
        <v>18</v>
      </c>
      <c r="IN3" s="2059" t="s">
        <v>2246</v>
      </c>
      <c r="IO3" s="2060"/>
      <c r="IP3" s="2060"/>
      <c r="IQ3" s="2061"/>
      <c r="IS3" s="2"/>
      <c r="IT3" s="1704"/>
      <c r="IU3" s="2045" t="s">
        <v>833</v>
      </c>
      <c r="IV3" s="2047"/>
      <c r="IW3" s="2047"/>
      <c r="IX3" s="2048"/>
      <c r="IZ3" s="2"/>
      <c r="JA3" s="1704" t="s">
        <v>18</v>
      </c>
      <c r="JB3" s="2045" t="s">
        <v>2104</v>
      </c>
      <c r="JC3" s="2047"/>
      <c r="JD3" s="2047"/>
      <c r="JE3" s="2048"/>
      <c r="JG3" s="2"/>
      <c r="JH3" s="1704" t="s">
        <v>18</v>
      </c>
      <c r="JI3" s="2045" t="s">
        <v>13</v>
      </c>
      <c r="JJ3" s="2047"/>
      <c r="JK3" s="2047"/>
      <c r="JL3" s="2048"/>
      <c r="JN3" s="2"/>
      <c r="JO3" s="1704" t="s">
        <v>18</v>
      </c>
      <c r="JP3" s="2045" t="s">
        <v>726</v>
      </c>
      <c r="JQ3" s="2047"/>
      <c r="JR3" s="2047"/>
      <c r="JS3" s="2048"/>
      <c r="JU3" s="24"/>
      <c r="JV3" s="743" t="s">
        <v>18</v>
      </c>
      <c r="JW3" s="2059" t="s">
        <v>2274</v>
      </c>
      <c r="JX3" s="2060"/>
      <c r="JY3" s="2060"/>
      <c r="JZ3" s="2061"/>
      <c r="KB3" s="24"/>
      <c r="KC3" s="743" t="s">
        <v>18</v>
      </c>
      <c r="KD3" s="2059" t="s">
        <v>688</v>
      </c>
      <c r="KE3" s="2060"/>
      <c r="KF3" s="2060"/>
      <c r="KG3" s="2061"/>
      <c r="KI3" s="2"/>
      <c r="KJ3" s="1704" t="s">
        <v>18</v>
      </c>
      <c r="KK3" s="2045" t="s">
        <v>780</v>
      </c>
      <c r="KL3" s="2047"/>
      <c r="KM3" s="2047"/>
      <c r="KN3" s="2048"/>
      <c r="KP3" s="24"/>
      <c r="KQ3" s="743" t="s">
        <v>18</v>
      </c>
      <c r="KR3" s="2059" t="s">
        <v>1933</v>
      </c>
      <c r="KS3" s="2060"/>
      <c r="KT3" s="2060"/>
      <c r="KU3" s="2061"/>
      <c r="KW3" s="24"/>
      <c r="KX3" s="743" t="s">
        <v>18</v>
      </c>
      <c r="KY3" s="2059" t="s">
        <v>2072</v>
      </c>
      <c r="KZ3" s="2060"/>
      <c r="LA3" s="2060"/>
      <c r="LB3" s="2061"/>
      <c r="LD3" s="1530"/>
      <c r="LE3" s="1595" t="s">
        <v>18</v>
      </c>
      <c r="LF3" s="2080" t="s">
        <v>2206</v>
      </c>
      <c r="LG3" s="2081"/>
      <c r="LH3" s="2081"/>
      <c r="LI3" s="2082"/>
      <c r="LK3" s="2"/>
      <c r="LL3" s="1704" t="s">
        <v>18</v>
      </c>
      <c r="LM3" s="2045" t="s">
        <v>834</v>
      </c>
      <c r="LN3" s="2047"/>
      <c r="LO3" s="2047"/>
      <c r="LP3" s="2048"/>
      <c r="LR3" s="2"/>
      <c r="LS3" s="1704" t="s">
        <v>18</v>
      </c>
      <c r="LT3" s="2045" t="s">
        <v>797</v>
      </c>
      <c r="LU3" s="2047"/>
      <c r="LV3" s="2047"/>
      <c r="LW3" s="2048"/>
      <c r="LY3" s="2"/>
      <c r="LZ3" s="1704" t="s">
        <v>18</v>
      </c>
      <c r="MA3" s="2045" t="s">
        <v>593</v>
      </c>
      <c r="MB3" s="2047"/>
      <c r="MC3" s="2047"/>
      <c r="MD3" s="2048"/>
      <c r="MF3" s="1709"/>
      <c r="MG3" s="1595" t="s">
        <v>18</v>
      </c>
      <c r="MH3" s="2080" t="s">
        <v>1035</v>
      </c>
      <c r="MI3" s="2081"/>
      <c r="MJ3" s="2081"/>
      <c r="MK3" s="2082"/>
      <c r="MM3" s="306"/>
      <c r="MN3" s="1704" t="s">
        <v>18</v>
      </c>
      <c r="MO3" s="2045" t="s">
        <v>835</v>
      </c>
      <c r="MP3" s="2047"/>
      <c r="MQ3" s="2047"/>
      <c r="MR3" s="2048"/>
      <c r="MT3" s="308"/>
      <c r="MU3" s="743" t="s">
        <v>18</v>
      </c>
      <c r="MV3" s="2059" t="s">
        <v>785</v>
      </c>
      <c r="MW3" s="2060"/>
      <c r="MX3" s="2060"/>
      <c r="MY3" s="2061"/>
      <c r="NA3" s="482"/>
      <c r="NB3" s="1704" t="s">
        <v>18</v>
      </c>
      <c r="NC3" s="2108" t="s">
        <v>151</v>
      </c>
      <c r="ND3" s="2109"/>
      <c r="NE3" s="2109"/>
      <c r="NF3" s="2110"/>
      <c r="NI3" s="1704" t="s">
        <v>18</v>
      </c>
      <c r="NJ3" s="2045" t="s">
        <v>836</v>
      </c>
      <c r="NK3" s="2047"/>
      <c r="NL3" s="2047"/>
      <c r="NM3" s="2048"/>
      <c r="NO3" s="2"/>
      <c r="NP3" s="1704" t="s">
        <v>18</v>
      </c>
      <c r="NQ3" s="2045" t="s">
        <v>500</v>
      </c>
      <c r="NR3" s="2047"/>
      <c r="NS3" s="2047"/>
      <c r="NT3" s="2048"/>
      <c r="NV3" s="2"/>
      <c r="NW3" s="1704" t="s">
        <v>18</v>
      </c>
      <c r="NX3" s="2045" t="s">
        <v>837</v>
      </c>
      <c r="NY3" s="2047"/>
      <c r="NZ3" s="2047"/>
      <c r="OA3" s="2048"/>
      <c r="OC3" s="2"/>
      <c r="OD3" s="1704" t="s">
        <v>18</v>
      </c>
      <c r="OE3" s="2059" t="s">
        <v>678</v>
      </c>
      <c r="OF3" s="2060"/>
      <c r="OG3" s="2060"/>
      <c r="OH3" s="2061"/>
      <c r="OJ3" s="2"/>
      <c r="OK3" s="1704" t="s">
        <v>18</v>
      </c>
      <c r="OL3" s="2059" t="s">
        <v>2100</v>
      </c>
      <c r="OM3" s="2060"/>
      <c r="ON3" s="2060"/>
      <c r="OO3" s="2061"/>
      <c r="OQ3" s="2"/>
      <c r="OR3" s="1704" t="s">
        <v>18</v>
      </c>
      <c r="OS3" s="2059" t="s">
        <v>755</v>
      </c>
      <c r="OT3" s="2060"/>
      <c r="OU3" s="2060"/>
      <c r="OV3" s="2061"/>
      <c r="OX3" s="24"/>
      <c r="OY3" s="743" t="s">
        <v>18</v>
      </c>
      <c r="OZ3" s="2059" t="s">
        <v>2101</v>
      </c>
      <c r="PA3" s="2060"/>
      <c r="PB3" s="2060"/>
      <c r="PC3" s="2061"/>
      <c r="PE3" s="2"/>
      <c r="PF3" s="1704" t="s">
        <v>18</v>
      </c>
      <c r="PG3" s="2059" t="s">
        <v>787</v>
      </c>
      <c r="PH3" s="2060"/>
      <c r="PI3" s="2060"/>
      <c r="PJ3" s="2061"/>
      <c r="PL3" s="24"/>
      <c r="PM3" s="743" t="s">
        <v>18</v>
      </c>
      <c r="PN3" s="2059" t="s">
        <v>645</v>
      </c>
      <c r="PO3" s="2060"/>
      <c r="PP3" s="2060"/>
      <c r="PQ3" s="2061"/>
      <c r="PS3" s="24"/>
      <c r="PT3" s="743" t="s">
        <v>18</v>
      </c>
      <c r="PU3" s="2059" t="s">
        <v>2239</v>
      </c>
      <c r="PV3" s="2060"/>
      <c r="PW3" s="2060"/>
      <c r="PX3" s="2061"/>
      <c r="PZ3" s="2"/>
      <c r="QA3" s="1704" t="s">
        <v>18</v>
      </c>
      <c r="QB3" s="2059" t="s">
        <v>698</v>
      </c>
      <c r="QC3" s="2060"/>
      <c r="QD3" s="2060"/>
      <c r="QE3" s="2061"/>
      <c r="QG3" s="2"/>
      <c r="QH3" s="1704" t="s">
        <v>18</v>
      </c>
      <c r="QI3" s="2045" t="s">
        <v>2244</v>
      </c>
      <c r="QJ3" s="2047"/>
      <c r="QK3" s="2047"/>
      <c r="QL3" s="2048"/>
      <c r="QN3" s="2"/>
      <c r="QO3" s="1704" t="s">
        <v>18</v>
      </c>
      <c r="QP3" s="2045" t="s">
        <v>839</v>
      </c>
      <c r="QQ3" s="2047"/>
      <c r="QR3" s="2047"/>
      <c r="QS3" s="2048"/>
      <c r="QU3" s="2"/>
      <c r="QV3" s="1704" t="s">
        <v>18</v>
      </c>
      <c r="QW3" s="2045" t="s">
        <v>1939</v>
      </c>
      <c r="QX3" s="2047"/>
      <c r="QY3" s="2047"/>
      <c r="QZ3" s="2048"/>
      <c r="RB3" s="2"/>
      <c r="RC3" s="1704" t="s">
        <v>18</v>
      </c>
      <c r="RD3" s="2045" t="s">
        <v>798</v>
      </c>
      <c r="RE3" s="2047"/>
      <c r="RF3" s="2047"/>
      <c r="RG3" s="2048"/>
      <c r="RI3" s="2"/>
      <c r="RJ3" s="1704" t="s">
        <v>18</v>
      </c>
      <c r="RK3" s="2045" t="s">
        <v>841</v>
      </c>
      <c r="RL3" s="2047"/>
      <c r="RM3" s="2047"/>
      <c r="RN3" s="2048"/>
      <c r="RP3" s="2"/>
      <c r="RQ3" s="1704" t="s">
        <v>18</v>
      </c>
      <c r="RR3" s="2045" t="s">
        <v>808</v>
      </c>
      <c r="RS3" s="2047"/>
      <c r="RT3" s="2047"/>
      <c r="RU3" s="2048"/>
      <c r="RW3" s="2"/>
      <c r="RX3" s="1704" t="s">
        <v>18</v>
      </c>
      <c r="RY3" s="2045" t="s">
        <v>2106</v>
      </c>
      <c r="RZ3" s="2047"/>
      <c r="SA3" s="2047"/>
      <c r="SB3" s="2048"/>
      <c r="SD3" s="24"/>
      <c r="SE3" s="743" t="s">
        <v>18</v>
      </c>
      <c r="SF3" s="2059" t="s">
        <v>733</v>
      </c>
      <c r="SG3" s="2060"/>
      <c r="SH3" s="2060"/>
      <c r="SI3" s="2061"/>
      <c r="SK3" s="2"/>
      <c r="SL3" s="1704" t="s">
        <v>18</v>
      </c>
      <c r="SM3" s="2045" t="s">
        <v>2223</v>
      </c>
      <c r="SN3" s="2047"/>
      <c r="SO3" s="2047"/>
      <c r="SP3" s="2048"/>
      <c r="SR3" s="2"/>
      <c r="SS3" s="1704" t="s">
        <v>18</v>
      </c>
      <c r="ST3" s="2108" t="s">
        <v>842</v>
      </c>
      <c r="SU3" s="2109"/>
      <c r="SV3" s="2109"/>
      <c r="SW3" s="2110"/>
      <c r="SY3" s="24"/>
      <c r="SZ3" s="743" t="s">
        <v>18</v>
      </c>
      <c r="TA3" s="2059" t="s">
        <v>2240</v>
      </c>
      <c r="TB3" s="2060"/>
      <c r="TC3" s="2060"/>
      <c r="TD3" s="2061"/>
      <c r="TF3" s="24"/>
      <c r="TG3" s="1704" t="s">
        <v>18</v>
      </c>
      <c r="TH3" s="2045" t="s">
        <v>2082</v>
      </c>
      <c r="TI3" s="2047"/>
      <c r="TJ3" s="2047"/>
      <c r="TK3" s="2048"/>
      <c r="TM3" s="24"/>
      <c r="TN3" s="743" t="s">
        <v>18</v>
      </c>
      <c r="TO3" s="2059" t="s">
        <v>1932</v>
      </c>
      <c r="TP3" s="2060"/>
      <c r="TQ3" s="2060"/>
      <c r="TR3" s="2061"/>
      <c r="TT3" s="2"/>
      <c r="TU3" s="1704" t="s">
        <v>18</v>
      </c>
      <c r="TV3" s="2108" t="s">
        <v>144</v>
      </c>
      <c r="TW3" s="2109"/>
      <c r="TX3" s="2109"/>
      <c r="TY3" s="2110"/>
      <c r="UA3" s="306"/>
      <c r="UB3" s="1704" t="s">
        <v>18</v>
      </c>
      <c r="UC3" s="2045" t="s">
        <v>784</v>
      </c>
      <c r="UD3" s="2047"/>
      <c r="UE3" s="2047"/>
      <c r="UF3" s="2048"/>
      <c r="UH3" s="308"/>
      <c r="UI3" s="743" t="s">
        <v>18</v>
      </c>
      <c r="UJ3" s="2059" t="s">
        <v>419</v>
      </c>
      <c r="UK3" s="2060"/>
      <c r="UL3" s="2060"/>
      <c r="UM3" s="2061"/>
      <c r="UO3" s="308"/>
      <c r="UP3" s="743" t="s">
        <v>18</v>
      </c>
      <c r="UQ3" s="2059" t="s">
        <v>2279</v>
      </c>
      <c r="UR3" s="2060"/>
      <c r="US3" s="2060"/>
      <c r="UT3" s="2061"/>
      <c r="UV3" s="308"/>
      <c r="UW3" s="743" t="s">
        <v>18</v>
      </c>
      <c r="UX3" s="2059" t="s">
        <v>2099</v>
      </c>
      <c r="UY3" s="2060"/>
      <c r="UZ3" s="2060"/>
      <c r="VA3" s="2061"/>
      <c r="VC3" s="308"/>
      <c r="VD3" s="743" t="s">
        <v>18</v>
      </c>
      <c r="VE3" s="2059" t="s">
        <v>64</v>
      </c>
      <c r="VF3" s="2060"/>
      <c r="VG3" s="2060"/>
      <c r="VH3" s="2061"/>
      <c r="VJ3" s="426"/>
      <c r="VK3" s="1704" t="s">
        <v>18</v>
      </c>
      <c r="VL3" s="2045" t="s">
        <v>843</v>
      </c>
      <c r="VM3" s="2047"/>
      <c r="VN3" s="2047"/>
      <c r="VO3" s="2048"/>
      <c r="VQ3" s="1529"/>
      <c r="VR3" s="1595" t="s">
        <v>18</v>
      </c>
      <c r="VS3" s="2080" t="s">
        <v>2386</v>
      </c>
      <c r="VT3" s="2081"/>
      <c r="VU3" s="2081"/>
      <c r="VV3" s="2082"/>
      <c r="VX3" s="428"/>
      <c r="VY3" s="1704" t="s">
        <v>18</v>
      </c>
      <c r="VZ3" s="2045" t="s">
        <v>844</v>
      </c>
      <c r="WA3" s="2047"/>
      <c r="WB3" s="2047"/>
      <c r="WC3" s="2048"/>
      <c r="WE3" s="2"/>
      <c r="WF3" s="1704" t="s">
        <v>18</v>
      </c>
      <c r="WG3" s="2059" t="s">
        <v>89</v>
      </c>
      <c r="WH3" s="2060"/>
      <c r="WI3" s="2060"/>
      <c r="WJ3" s="2061"/>
      <c r="WL3" s="2"/>
      <c r="WM3" s="1704" t="s">
        <v>18</v>
      </c>
      <c r="WN3" s="2059" t="s">
        <v>845</v>
      </c>
      <c r="WO3" s="2060"/>
      <c r="WP3" s="2060"/>
      <c r="WQ3" s="2061"/>
      <c r="WS3" s="24"/>
      <c r="WT3" s="743" t="s">
        <v>18</v>
      </c>
      <c r="WU3" s="2059" t="s">
        <v>2081</v>
      </c>
      <c r="WV3" s="2060"/>
      <c r="WW3" s="2060"/>
      <c r="WX3" s="2061"/>
      <c r="WZ3" s="24"/>
      <c r="XA3" s="743" t="s">
        <v>18</v>
      </c>
      <c r="XB3" s="2059" t="s">
        <v>2277</v>
      </c>
      <c r="XC3" s="2060"/>
      <c r="XD3" s="2060"/>
      <c r="XE3" s="2061"/>
      <c r="XG3" s="2"/>
      <c r="XH3" s="1704" t="s">
        <v>18</v>
      </c>
      <c r="XI3" s="2059" t="s">
        <v>846</v>
      </c>
      <c r="XJ3" s="2060"/>
      <c r="XK3" s="2060"/>
      <c r="XL3" s="2061"/>
      <c r="XN3" s="24"/>
      <c r="XO3" s="743" t="s">
        <v>18</v>
      </c>
      <c r="XP3" s="2059" t="s">
        <v>968</v>
      </c>
      <c r="XQ3" s="2060"/>
      <c r="XR3" s="2060"/>
      <c r="XS3" s="2061"/>
      <c r="XU3" s="2"/>
      <c r="XV3" s="1704" t="s">
        <v>18</v>
      </c>
      <c r="XW3" s="2059" t="s">
        <v>847</v>
      </c>
      <c r="XX3" s="2060"/>
      <c r="XY3" s="2060"/>
      <c r="XZ3" s="2061"/>
      <c r="YB3" s="1530"/>
      <c r="YC3" s="1595" t="s">
        <v>18</v>
      </c>
      <c r="YD3" s="2080" t="s">
        <v>2384</v>
      </c>
      <c r="YE3" s="2081"/>
      <c r="YF3" s="2081"/>
      <c r="YG3" s="2082"/>
      <c r="YI3" s="2"/>
      <c r="YJ3" s="1704" t="s">
        <v>18</v>
      </c>
      <c r="YK3" s="2045" t="s">
        <v>848</v>
      </c>
      <c r="YL3" s="2047"/>
      <c r="YM3" s="2047"/>
      <c r="YN3" s="2048"/>
      <c r="YQ3" s="1704" t="s">
        <v>18</v>
      </c>
      <c r="YR3" s="2120" t="s">
        <v>849</v>
      </c>
      <c r="YS3" s="2121"/>
      <c r="YT3" s="2121"/>
      <c r="YU3" s="2122"/>
      <c r="YW3" s="2"/>
      <c r="YX3" s="1704" t="s">
        <v>18</v>
      </c>
      <c r="YY3" s="2045" t="s">
        <v>677</v>
      </c>
      <c r="YZ3" s="2047"/>
      <c r="ZA3" s="2047"/>
      <c r="ZB3" s="2048"/>
      <c r="ZD3" s="428"/>
      <c r="ZE3" s="1704" t="s">
        <v>18</v>
      </c>
      <c r="ZF3" s="2045" t="s">
        <v>849</v>
      </c>
      <c r="ZG3" s="2047"/>
      <c r="ZH3" s="2047"/>
      <c r="ZI3" s="2048"/>
      <c r="ZK3" s="1529"/>
      <c r="ZL3" s="1595" t="s">
        <v>18</v>
      </c>
      <c r="ZM3" s="2080" t="s">
        <v>2367</v>
      </c>
      <c r="ZN3" s="2081"/>
      <c r="ZO3" s="2081"/>
      <c r="ZP3" s="2082"/>
      <c r="ZR3" s="426"/>
      <c r="ZS3" s="743" t="s">
        <v>18</v>
      </c>
      <c r="ZT3" s="2059" t="s">
        <v>2245</v>
      </c>
      <c r="ZU3" s="2060"/>
      <c r="ZV3" s="2060"/>
      <c r="ZW3" s="2061"/>
      <c r="ZY3" s="306"/>
      <c r="ZZ3" s="1704" t="s">
        <v>18</v>
      </c>
      <c r="AAA3" s="2045" t="s">
        <v>360</v>
      </c>
      <c r="AAB3" s="2047"/>
      <c r="AAC3" s="2047"/>
      <c r="AAD3" s="2048"/>
      <c r="AAF3" s="308"/>
      <c r="AAG3" s="743" t="s">
        <v>18</v>
      </c>
      <c r="AAH3" s="2059" t="s">
        <v>340</v>
      </c>
      <c r="AAI3" s="2060"/>
      <c r="AAJ3" s="2060"/>
      <c r="AAK3" s="2061"/>
      <c r="AAM3" s="2"/>
      <c r="AAN3" s="1704" t="s">
        <v>18</v>
      </c>
      <c r="AAO3" s="2045" t="s">
        <v>850</v>
      </c>
      <c r="AAP3" s="2047"/>
      <c r="AAQ3" s="2047"/>
      <c r="AAR3" s="2048"/>
      <c r="AAT3" s="2"/>
      <c r="AAU3" s="1704" t="s">
        <v>18</v>
      </c>
      <c r="AAV3" s="2045" t="s">
        <v>2248</v>
      </c>
      <c r="AAW3" s="2047"/>
      <c r="AAX3" s="2047"/>
      <c r="AAY3" s="2048"/>
      <c r="ABA3" s="2"/>
      <c r="ABB3" s="1704" t="s">
        <v>18</v>
      </c>
      <c r="ABC3" s="2045" t="s">
        <v>1936</v>
      </c>
      <c r="ABD3" s="2047"/>
      <c r="ABE3" s="2047"/>
      <c r="ABF3" s="2048"/>
      <c r="ABH3" s="2"/>
      <c r="ABI3" s="1704" t="s">
        <v>18</v>
      </c>
      <c r="ABJ3" s="2045" t="s">
        <v>851</v>
      </c>
      <c r="ABK3" s="2047"/>
      <c r="ABL3" s="2047"/>
      <c r="ABM3" s="2048"/>
      <c r="ABO3" s="24"/>
      <c r="ABP3" s="743" t="s">
        <v>18</v>
      </c>
      <c r="ABQ3" s="2059" t="s">
        <v>1561</v>
      </c>
      <c r="ABR3" s="2060"/>
      <c r="ABS3" s="2060"/>
      <c r="ABT3" s="2061"/>
      <c r="ABV3" s="24"/>
      <c r="ABW3" s="743" t="s">
        <v>18</v>
      </c>
      <c r="ABX3" s="2059" t="s">
        <v>2270</v>
      </c>
      <c r="ABY3" s="2060"/>
      <c r="ABZ3" s="2060"/>
      <c r="ACA3" s="2061"/>
      <c r="ACC3" s="2"/>
      <c r="ACD3" s="1704" t="s">
        <v>18</v>
      </c>
      <c r="ACE3" s="2045" t="s">
        <v>969</v>
      </c>
      <c r="ACF3" s="2047"/>
      <c r="ACG3" s="2047"/>
      <c r="ACH3" s="2048"/>
      <c r="ACJ3" s="2"/>
      <c r="ACK3" s="1704" t="s">
        <v>18</v>
      </c>
      <c r="ACL3" s="2045" t="s">
        <v>70</v>
      </c>
      <c r="ACM3" s="2047"/>
      <c r="ACN3" s="2047"/>
      <c r="ACO3" s="2048"/>
      <c r="ACQ3" s="306"/>
      <c r="ACR3" s="1704" t="s">
        <v>18</v>
      </c>
      <c r="ACS3" s="2045" t="s">
        <v>41</v>
      </c>
      <c r="ACT3" s="2047"/>
      <c r="ACU3" s="2047"/>
      <c r="ACV3" s="2048"/>
      <c r="ACX3" s="308"/>
      <c r="ACY3" s="743" t="s">
        <v>18</v>
      </c>
      <c r="ACZ3" s="2059" t="s">
        <v>2080</v>
      </c>
      <c r="ADA3" s="2060"/>
      <c r="ADB3" s="2060"/>
      <c r="ADC3" s="2061"/>
      <c r="ADE3" s="2"/>
      <c r="ADF3" s="1704" t="s">
        <v>18</v>
      </c>
      <c r="ADG3" s="2045" t="s">
        <v>852</v>
      </c>
      <c r="ADH3" s="2047"/>
      <c r="ADI3" s="2047"/>
      <c r="ADJ3" s="2048"/>
      <c r="ADL3" s="2"/>
      <c r="ADM3" s="1704" t="s">
        <v>18</v>
      </c>
      <c r="ADN3" s="2045" t="s">
        <v>48</v>
      </c>
      <c r="ADO3" s="2047"/>
      <c r="ADP3" s="2047"/>
      <c r="ADQ3" s="2048"/>
      <c r="ADS3" s="2"/>
      <c r="ADT3" s="1704" t="s">
        <v>18</v>
      </c>
      <c r="ADU3" s="2045" t="s">
        <v>11</v>
      </c>
      <c r="ADV3" s="2047"/>
      <c r="ADW3" s="2047"/>
      <c r="ADX3" s="2048"/>
      <c r="ADZ3" s="2"/>
      <c r="AEA3" s="1704" t="s">
        <v>18</v>
      </c>
      <c r="AEB3" s="2111" t="s">
        <v>813</v>
      </c>
      <c r="AEC3" s="2112"/>
      <c r="AED3" s="2112"/>
      <c r="AEE3" s="2113"/>
      <c r="AEG3" s="2"/>
      <c r="AEH3" s="1704" t="s">
        <v>18</v>
      </c>
      <c r="AEI3" s="2045" t="s">
        <v>4</v>
      </c>
      <c r="AEJ3" s="2047"/>
      <c r="AEK3" s="2047"/>
      <c r="AEL3" s="2048"/>
      <c r="AEN3" s="2"/>
      <c r="AEO3" s="1704" t="s">
        <v>18</v>
      </c>
      <c r="AEP3" s="2045" t="s">
        <v>57</v>
      </c>
      <c r="AEQ3" s="2047"/>
      <c r="AER3" s="2047"/>
      <c r="AES3" s="2048"/>
      <c r="AEU3" s="1530"/>
      <c r="AEV3" s="1595" t="s">
        <v>18</v>
      </c>
      <c r="AEW3" s="2080" t="s">
        <v>2389</v>
      </c>
      <c r="AEX3" s="2081"/>
      <c r="AEY3" s="2081"/>
      <c r="AEZ3" s="2082"/>
      <c r="AFB3" s="2"/>
      <c r="AFC3" s="1704" t="s">
        <v>18</v>
      </c>
      <c r="AFD3" s="2045" t="s">
        <v>853</v>
      </c>
      <c r="AFE3" s="2047"/>
      <c r="AFF3" s="2047"/>
      <c r="AFG3" s="2048"/>
      <c r="AFI3" s="2"/>
      <c r="AFJ3" s="1704" t="s">
        <v>18</v>
      </c>
      <c r="AFK3" s="2045" t="s">
        <v>801</v>
      </c>
      <c r="AFL3" s="2047"/>
      <c r="AFM3" s="2047"/>
      <c r="AFN3" s="2048"/>
      <c r="AFP3" s="407"/>
      <c r="AFQ3" s="1704" t="s">
        <v>18</v>
      </c>
      <c r="AFR3" s="2108" t="s">
        <v>854</v>
      </c>
      <c r="AFS3" s="2109"/>
      <c r="AFT3" s="2109"/>
      <c r="AFU3" s="2110"/>
      <c r="AFW3" s="2"/>
      <c r="AFX3" s="1704" t="s">
        <v>18</v>
      </c>
      <c r="AFY3" s="2059" t="s">
        <v>855</v>
      </c>
      <c r="AFZ3" s="2060"/>
      <c r="AGA3" s="2060"/>
      <c r="AGB3" s="2061"/>
      <c r="AGD3" s="2"/>
      <c r="AGE3" s="1704" t="s">
        <v>18</v>
      </c>
      <c r="AGF3" s="2059" t="s">
        <v>856</v>
      </c>
      <c r="AGG3" s="2060"/>
      <c r="AGH3" s="2060"/>
      <c r="AGI3" s="2061"/>
      <c r="AGK3" s="306"/>
      <c r="AGL3" s="1704" t="s">
        <v>18</v>
      </c>
      <c r="AGM3" s="2059" t="s">
        <v>3</v>
      </c>
      <c r="AGN3" s="2060"/>
      <c r="AGO3" s="2060"/>
      <c r="AGP3" s="2061"/>
      <c r="AGR3" s="308"/>
      <c r="AGS3" s="743" t="s">
        <v>18</v>
      </c>
      <c r="AGT3" s="2059" t="s">
        <v>2102</v>
      </c>
      <c r="AGU3" s="2060"/>
      <c r="AGV3" s="2060"/>
      <c r="AGW3" s="2061"/>
      <c r="AGY3" s="2"/>
      <c r="AGZ3" s="1704" t="s">
        <v>18</v>
      </c>
      <c r="AHA3" s="2059"/>
      <c r="AHB3" s="2060"/>
      <c r="AHC3" s="2060"/>
      <c r="AHD3" s="2061"/>
      <c r="AHG3" s="1704" t="s">
        <v>18</v>
      </c>
      <c r="AHH3" s="2045" t="s">
        <v>604</v>
      </c>
      <c r="AHI3" s="2047"/>
      <c r="AHJ3" s="2047"/>
      <c r="AHK3" s="2048"/>
      <c r="AHN3" s="743" t="s">
        <v>18</v>
      </c>
      <c r="AHO3" s="2059" t="s">
        <v>2243</v>
      </c>
      <c r="AHP3" s="2060"/>
      <c r="AHQ3" s="2060"/>
      <c r="AHR3" s="2061"/>
      <c r="AHT3" s="2"/>
      <c r="AHU3" s="1704" t="s">
        <v>18</v>
      </c>
      <c r="AHV3" s="2045" t="s">
        <v>857</v>
      </c>
      <c r="AHW3" s="2047"/>
      <c r="AHX3" s="2047"/>
      <c r="AHY3" s="2048"/>
      <c r="AIA3" s="2"/>
      <c r="AIB3" s="1704" t="s">
        <v>18</v>
      </c>
      <c r="AIC3" s="2045" t="s">
        <v>15</v>
      </c>
      <c r="AID3" s="2047"/>
      <c r="AIE3" s="2047"/>
      <c r="AIF3" s="2048"/>
      <c r="AIH3" s="2"/>
      <c r="AII3" s="1704" t="s">
        <v>18</v>
      </c>
      <c r="AIJ3" s="2045" t="s">
        <v>668</v>
      </c>
      <c r="AIK3" s="2047"/>
      <c r="AIL3" s="2047"/>
      <c r="AIM3" s="2048"/>
      <c r="AIO3" s="24"/>
      <c r="AIP3" s="743" t="s">
        <v>18</v>
      </c>
      <c r="AIQ3" s="2059" t="s">
        <v>2242</v>
      </c>
      <c r="AIR3" s="2060"/>
      <c r="AIS3" s="2060"/>
      <c r="AIT3" s="2061"/>
      <c r="AIV3" s="2"/>
      <c r="AIW3" s="1704" t="s">
        <v>18</v>
      </c>
      <c r="AIX3" s="2045" t="s">
        <v>858</v>
      </c>
      <c r="AIY3" s="2047"/>
      <c r="AIZ3" s="2047"/>
      <c r="AJA3" s="2048"/>
      <c r="AJC3" s="2"/>
      <c r="AJD3" s="1704" t="s">
        <v>18</v>
      </c>
      <c r="AJE3" s="2045" t="s">
        <v>803</v>
      </c>
      <c r="AJF3" s="2047"/>
      <c r="AJG3" s="2047"/>
      <c r="AJH3" s="2048"/>
      <c r="AJJ3" s="312"/>
      <c r="AJK3" s="1704" t="s">
        <v>18</v>
      </c>
      <c r="AJL3" s="2045" t="s">
        <v>859</v>
      </c>
      <c r="AJM3" s="2047"/>
      <c r="AJN3" s="2047"/>
      <c r="AJO3" s="2048"/>
      <c r="AJQ3" s="230"/>
      <c r="AJR3" s="743" t="s">
        <v>18</v>
      </c>
      <c r="AJS3" s="2059" t="s">
        <v>2282</v>
      </c>
      <c r="AJT3" s="2060"/>
      <c r="AJU3" s="2060"/>
      <c r="AJV3" s="2061"/>
      <c r="AJX3" s="2"/>
      <c r="AJY3" s="1704" t="s">
        <v>18</v>
      </c>
      <c r="AJZ3" s="2045" t="s">
        <v>19</v>
      </c>
      <c r="AKA3" s="2047"/>
      <c r="AKB3" s="2047"/>
      <c r="AKC3" s="2048"/>
      <c r="AKE3" s="2"/>
      <c r="AKF3" s="1704" t="s">
        <v>18</v>
      </c>
      <c r="AKG3" s="2045" t="s">
        <v>19</v>
      </c>
      <c r="AKH3" s="2047"/>
      <c r="AKI3" s="2047"/>
      <c r="AKJ3" s="2048"/>
      <c r="AKL3" s="24"/>
      <c r="AKM3" s="743" t="s">
        <v>18</v>
      </c>
      <c r="AKN3" s="2059" t="s">
        <v>2280</v>
      </c>
      <c r="AKO3" s="2060"/>
      <c r="AKP3" s="2060"/>
      <c r="AKQ3" s="2061"/>
      <c r="AKS3" s="24"/>
      <c r="AKT3" s="743" t="s">
        <v>18</v>
      </c>
      <c r="AKU3" s="2059" t="s">
        <v>1949</v>
      </c>
      <c r="AKV3" s="2060"/>
      <c r="AKW3" s="2060"/>
      <c r="AKX3" s="2061"/>
      <c r="AKZ3" s="24"/>
      <c r="ALA3" s="743" t="s">
        <v>18</v>
      </c>
      <c r="ALB3" s="2059" t="s">
        <v>2269</v>
      </c>
      <c r="ALC3" s="2060"/>
      <c r="ALD3" s="2060"/>
      <c r="ALE3" s="2061"/>
      <c r="ALG3" s="2"/>
      <c r="ALH3" s="1704" t="s">
        <v>18</v>
      </c>
      <c r="ALI3" s="2045" t="s">
        <v>2105</v>
      </c>
      <c r="ALJ3" s="2047"/>
      <c r="ALK3" s="2047"/>
      <c r="ALL3" s="2048"/>
      <c r="ALN3" s="428"/>
      <c r="ALO3" s="1704" t="s">
        <v>18</v>
      </c>
      <c r="ALP3" s="2045" t="s">
        <v>35</v>
      </c>
      <c r="ALQ3" s="2047"/>
      <c r="ALR3" s="2047"/>
      <c r="ALS3" s="2048"/>
      <c r="ALU3" s="428"/>
      <c r="ALV3" s="1704" t="s">
        <v>18</v>
      </c>
      <c r="ALW3" s="2045" t="s">
        <v>860</v>
      </c>
      <c r="ALX3" s="2047"/>
      <c r="ALY3" s="2047"/>
      <c r="ALZ3" s="2048"/>
      <c r="AMB3" s="306"/>
      <c r="AMC3" s="1704" t="s">
        <v>18</v>
      </c>
      <c r="AMD3" s="2045" t="s">
        <v>671</v>
      </c>
      <c r="AME3" s="2047"/>
      <c r="AMF3" s="2047"/>
      <c r="AMG3" s="2048"/>
      <c r="AMI3" s="2"/>
      <c r="AMJ3" s="1704" t="s">
        <v>18</v>
      </c>
      <c r="AMK3" s="2045" t="s">
        <v>206</v>
      </c>
      <c r="AML3" s="2047"/>
      <c r="AMM3" s="2047"/>
      <c r="AMN3" s="2048"/>
      <c r="AMP3" s="24"/>
      <c r="AMQ3" s="743" t="s">
        <v>18</v>
      </c>
      <c r="AMR3" s="2059" t="s">
        <v>2076</v>
      </c>
      <c r="AMS3" s="2060"/>
      <c r="AMT3" s="2060"/>
      <c r="AMU3" s="2061"/>
      <c r="AMW3" s="2"/>
      <c r="AMX3" s="1704" t="s">
        <v>18</v>
      </c>
      <c r="AMY3" s="2045" t="s">
        <v>2287</v>
      </c>
      <c r="AMZ3" s="2047"/>
      <c r="ANA3" s="2047"/>
      <c r="ANB3" s="2048"/>
      <c r="AND3" s="24"/>
      <c r="ANE3" s="743" t="s">
        <v>18</v>
      </c>
      <c r="ANF3" s="2059" t="s">
        <v>2107</v>
      </c>
      <c r="ANG3" s="2060"/>
      <c r="ANH3" s="2060"/>
      <c r="ANI3" s="2061"/>
      <c r="ANK3" s="2"/>
      <c r="ANL3" s="1704" t="s">
        <v>18</v>
      </c>
      <c r="ANM3" s="2045" t="s">
        <v>758</v>
      </c>
      <c r="ANN3" s="2047"/>
      <c r="ANO3" s="2047"/>
      <c r="ANP3" s="2048"/>
      <c r="ANR3" s="1530"/>
      <c r="ANS3" s="1595" t="s">
        <v>18</v>
      </c>
      <c r="ANT3" s="2080" t="s">
        <v>1429</v>
      </c>
      <c r="ANU3" s="2081"/>
      <c r="ANV3" s="2081"/>
      <c r="ANW3" s="2082"/>
      <c r="ANY3" s="2"/>
      <c r="ANZ3" s="1704" t="s">
        <v>18</v>
      </c>
      <c r="AOA3" s="2045" t="s">
        <v>861</v>
      </c>
      <c r="AOB3" s="2047"/>
      <c r="AOC3" s="2047"/>
      <c r="AOD3" s="2048"/>
      <c r="AOF3" s="2"/>
      <c r="AOG3" s="1704" t="s">
        <v>18</v>
      </c>
      <c r="AOH3" s="2045" t="s">
        <v>862</v>
      </c>
      <c r="AOI3" s="2047"/>
      <c r="AOJ3" s="2047"/>
      <c r="AOK3" s="2048"/>
      <c r="AOM3" s="306"/>
      <c r="AON3" s="1704" t="s">
        <v>18</v>
      </c>
      <c r="AOO3" s="2045" t="s">
        <v>434</v>
      </c>
      <c r="AOP3" s="2047"/>
      <c r="AOQ3" s="2047"/>
      <c r="AOR3" s="2048"/>
      <c r="AOU3" s="1704" t="s">
        <v>18</v>
      </c>
      <c r="AOV3" s="2098" t="s">
        <v>863</v>
      </c>
      <c r="AOW3" s="2099"/>
      <c r="AOX3" s="2099"/>
      <c r="AOY3" s="2100"/>
      <c r="APA3" s="2"/>
      <c r="APB3" s="1704" t="s">
        <v>18</v>
      </c>
      <c r="APC3" s="2045" t="s">
        <v>864</v>
      </c>
      <c r="APD3" s="2047"/>
      <c r="APE3" s="2047"/>
      <c r="APF3" s="2048"/>
      <c r="APH3" s="24"/>
      <c r="API3" s="743" t="s">
        <v>18</v>
      </c>
      <c r="APJ3" s="2059" t="s">
        <v>2108</v>
      </c>
      <c r="APK3" s="2060"/>
      <c r="APL3" s="2060"/>
      <c r="APM3" s="2061"/>
      <c r="APO3" s="2"/>
      <c r="APP3" s="1704" t="s">
        <v>18</v>
      </c>
      <c r="APQ3" s="2045" t="s">
        <v>463</v>
      </c>
      <c r="APR3" s="2047"/>
      <c r="APS3" s="2047"/>
      <c r="APT3" s="2048"/>
      <c r="APV3" s="2"/>
      <c r="APW3" s="1704" t="s">
        <v>18</v>
      </c>
      <c r="APX3" s="2045" t="s">
        <v>865</v>
      </c>
      <c r="APY3" s="2047"/>
      <c r="APZ3" s="2047"/>
      <c r="AQA3" s="2048"/>
      <c r="AQC3" s="2"/>
      <c r="AQD3" s="1704" t="s">
        <v>18</v>
      </c>
      <c r="AQE3" s="2045" t="s">
        <v>617</v>
      </c>
      <c r="AQF3" s="2047"/>
      <c r="AQG3" s="2047"/>
      <c r="AQH3" s="2048"/>
      <c r="AQJ3" s="2"/>
      <c r="AQK3" s="1704" t="s">
        <v>18</v>
      </c>
      <c r="AQL3" s="2045" t="s">
        <v>682</v>
      </c>
      <c r="AQM3" s="2047"/>
      <c r="AQN3" s="2047"/>
      <c r="AQO3" s="2048"/>
      <c r="AQQ3" s="2"/>
      <c r="AQR3" s="1704" t="s">
        <v>18</v>
      </c>
      <c r="AQS3" s="2045" t="s">
        <v>866</v>
      </c>
      <c r="AQT3" s="2047"/>
      <c r="AQU3" s="2047"/>
      <c r="AQV3" s="2048"/>
      <c r="AQX3" s="2"/>
      <c r="AQY3" s="1704" t="s">
        <v>18</v>
      </c>
      <c r="AQZ3" s="2045" t="s">
        <v>1940</v>
      </c>
      <c r="ARA3" s="2047"/>
      <c r="ARB3" s="2047"/>
      <c r="ARC3" s="2048"/>
      <c r="ARE3" s="24"/>
      <c r="ARF3" s="743" t="s">
        <v>18</v>
      </c>
      <c r="ARG3" s="2059" t="s">
        <v>2241</v>
      </c>
      <c r="ARH3" s="2060"/>
      <c r="ARI3" s="2060"/>
      <c r="ARJ3" s="2061"/>
      <c r="ARL3" s="2"/>
      <c r="ARM3" s="1704" t="s">
        <v>18</v>
      </c>
      <c r="ARN3" s="2045" t="s">
        <v>867</v>
      </c>
      <c r="ARO3" s="2047"/>
      <c r="ARP3" s="2047"/>
      <c r="ARQ3" s="2048"/>
      <c r="ARS3" s="24"/>
      <c r="ART3" s="743" t="s">
        <v>18</v>
      </c>
      <c r="ARU3" s="2059" t="s">
        <v>512</v>
      </c>
      <c r="ARV3" s="2060"/>
      <c r="ARW3" s="2060"/>
      <c r="ARX3" s="2061"/>
      <c r="ARZ3" s="2"/>
      <c r="ASA3" s="1704" t="s">
        <v>18</v>
      </c>
      <c r="ASB3" s="2045" t="s">
        <v>868</v>
      </c>
      <c r="ASC3" s="2047"/>
      <c r="ASD3" s="2047"/>
      <c r="ASE3" s="2048"/>
      <c r="ASG3" s="2"/>
      <c r="ASH3" s="1704" t="s">
        <v>18</v>
      </c>
      <c r="ASI3" s="2045" t="s">
        <v>869</v>
      </c>
      <c r="ASJ3" s="2047"/>
      <c r="ASK3" s="2047"/>
      <c r="ASL3" s="2048"/>
      <c r="ASN3" s="2"/>
      <c r="ASO3" s="1704" t="s">
        <v>18</v>
      </c>
      <c r="ASP3" s="2045" t="s">
        <v>869</v>
      </c>
      <c r="ASQ3" s="2047"/>
      <c r="ASR3" s="2047"/>
      <c r="ASS3" s="2048"/>
      <c r="ASU3" s="2"/>
      <c r="ASV3" s="1704" t="s">
        <v>18</v>
      </c>
      <c r="ASW3" s="2045" t="s">
        <v>870</v>
      </c>
      <c r="ASX3" s="2047"/>
      <c r="ASY3" s="2047"/>
      <c r="ASZ3" s="2048"/>
      <c r="ATB3" s="24"/>
      <c r="ATC3" s="743" t="s">
        <v>18</v>
      </c>
      <c r="ATD3" s="2059" t="s">
        <v>2284</v>
      </c>
      <c r="ATE3" s="2060"/>
      <c r="ATF3" s="2060"/>
      <c r="ATG3" s="2061"/>
      <c r="ATI3" s="24"/>
      <c r="ATJ3" s="743" t="s">
        <v>18</v>
      </c>
      <c r="ATK3" s="2059" t="s">
        <v>1562</v>
      </c>
      <c r="ATL3" s="2060"/>
      <c r="ATM3" s="2060"/>
      <c r="ATN3" s="2061"/>
      <c r="ATP3" s="2"/>
      <c r="ATQ3" s="1704" t="s">
        <v>18</v>
      </c>
      <c r="ATR3" s="2045" t="s">
        <v>871</v>
      </c>
      <c r="ATS3" s="2047"/>
      <c r="ATT3" s="2047"/>
      <c r="ATU3" s="2048"/>
      <c r="ATW3" s="2"/>
      <c r="ATX3" s="1704" t="s">
        <v>18</v>
      </c>
      <c r="ATY3" s="2045" t="s">
        <v>795</v>
      </c>
      <c r="ATZ3" s="2047"/>
      <c r="AUA3" s="2047"/>
      <c r="AUB3" s="2048"/>
      <c r="AUD3" s="2"/>
      <c r="AUE3" s="1704" t="s">
        <v>18</v>
      </c>
      <c r="AUF3" s="2045" t="s">
        <v>1560</v>
      </c>
      <c r="AUG3" s="2047"/>
      <c r="AUH3" s="2047"/>
      <c r="AUI3" s="2048"/>
      <c r="AUK3" s="24"/>
      <c r="AUL3" s="743" t="s">
        <v>18</v>
      </c>
      <c r="AUM3" s="2059" t="s">
        <v>972</v>
      </c>
      <c r="AUN3" s="2060"/>
      <c r="AUO3" s="2060"/>
      <c r="AUP3" s="2061"/>
      <c r="AUR3" s="1530"/>
      <c r="AUS3" s="1595" t="s">
        <v>18</v>
      </c>
      <c r="AUT3" s="2080" t="s">
        <v>600</v>
      </c>
      <c r="AUU3" s="2081"/>
      <c r="AUV3" s="2081"/>
      <c r="AUW3" s="2082"/>
      <c r="AUY3" s="24"/>
      <c r="AUZ3" s="743" t="s">
        <v>18</v>
      </c>
      <c r="AVA3" s="2059" t="s">
        <v>2097</v>
      </c>
      <c r="AVB3" s="2060"/>
      <c r="AVC3" s="2060"/>
      <c r="AVD3" s="2061"/>
      <c r="AVF3" s="2"/>
      <c r="AVG3" s="1704" t="s">
        <v>18</v>
      </c>
      <c r="AVH3" s="2045" t="s">
        <v>794</v>
      </c>
      <c r="AVI3" s="2047"/>
      <c r="AVJ3" s="2047"/>
      <c r="AVK3" s="2048"/>
      <c r="AVM3" s="2"/>
      <c r="AVN3" s="1704" t="s">
        <v>18</v>
      </c>
      <c r="AVO3" s="2045" t="s">
        <v>872</v>
      </c>
      <c r="AVP3" s="2047"/>
      <c r="AVQ3" s="2047"/>
      <c r="AVR3" s="2048"/>
      <c r="AVT3" s="1530"/>
      <c r="AVU3" s="1595" t="s">
        <v>18</v>
      </c>
      <c r="AVV3" s="2080" t="s">
        <v>2371</v>
      </c>
      <c r="AVW3" s="2081"/>
      <c r="AVX3" s="2081"/>
      <c r="AVY3" s="2082"/>
      <c r="AWA3" s="2"/>
      <c r="AWB3" s="1704" t="s">
        <v>18</v>
      </c>
      <c r="AWC3" s="2045" t="s">
        <v>2268</v>
      </c>
      <c r="AWD3" s="2047"/>
      <c r="AWE3" s="2047"/>
      <c r="AWF3" s="2048"/>
      <c r="AWH3" s="2"/>
      <c r="AWI3" s="1704" t="s">
        <v>18</v>
      </c>
      <c r="AWJ3" s="2045" t="s">
        <v>818</v>
      </c>
      <c r="AWK3" s="2047"/>
      <c r="AWL3" s="2047"/>
      <c r="AWM3" s="2048"/>
      <c r="AWO3" s="2"/>
      <c r="AWP3" s="1704" t="s">
        <v>18</v>
      </c>
      <c r="AWQ3" s="2045" t="s">
        <v>190</v>
      </c>
      <c r="AWR3" s="2047"/>
      <c r="AWS3" s="2047"/>
      <c r="AWT3" s="2048"/>
      <c r="AWV3" s="2"/>
      <c r="AWW3" s="1704" t="s">
        <v>18</v>
      </c>
      <c r="AWX3" s="2045" t="s">
        <v>789</v>
      </c>
      <c r="AWY3" s="2047"/>
      <c r="AWZ3" s="2047"/>
      <c r="AXA3" s="2048"/>
      <c r="AXC3" s="2"/>
      <c r="AXD3" s="1704" t="s">
        <v>18</v>
      </c>
      <c r="AXE3" s="2045" t="s">
        <v>783</v>
      </c>
      <c r="AXF3" s="2047"/>
      <c r="AXG3" s="2047"/>
      <c r="AXH3" s="2048"/>
      <c r="AXJ3" s="2"/>
      <c r="AXK3" s="1704" t="s">
        <v>18</v>
      </c>
      <c r="AXL3" s="2045" t="s">
        <v>501</v>
      </c>
      <c r="AXM3" s="2047"/>
      <c r="AXN3" s="2047"/>
      <c r="AXO3" s="2048"/>
      <c r="AXQ3" s="24"/>
      <c r="AXR3" s="743" t="s">
        <v>18</v>
      </c>
      <c r="AXS3" s="2059" t="s">
        <v>2288</v>
      </c>
      <c r="AXT3" s="2060"/>
      <c r="AXU3" s="2060"/>
      <c r="AXV3" s="2061"/>
      <c r="AXX3" s="2"/>
      <c r="AXY3" s="1704" t="s">
        <v>18</v>
      </c>
      <c r="AXZ3" s="2045" t="s">
        <v>1045</v>
      </c>
      <c r="AYA3" s="2047"/>
      <c r="AYB3" s="2047"/>
      <c r="AYC3" s="2048"/>
      <c r="AYE3" s="2"/>
      <c r="AYF3" s="1704" t="s">
        <v>18</v>
      </c>
      <c r="AYG3" s="2045" t="s">
        <v>1934</v>
      </c>
      <c r="AYH3" s="2047"/>
      <c r="AYI3" s="2047"/>
      <c r="AYJ3" s="2048"/>
      <c r="AYL3" s="24"/>
      <c r="AYM3" s="743" t="s">
        <v>18</v>
      </c>
      <c r="AYN3" s="2059" t="s">
        <v>2079</v>
      </c>
      <c r="AYO3" s="2060"/>
      <c r="AYP3" s="2060"/>
      <c r="AYQ3" s="2061"/>
      <c r="AYS3" s="24"/>
      <c r="AYT3" s="1704" t="s">
        <v>18</v>
      </c>
      <c r="AYU3" s="2045" t="s">
        <v>433</v>
      </c>
      <c r="AYV3" s="2047"/>
      <c r="AYW3" s="2047"/>
      <c r="AYX3" s="2048"/>
      <c r="AYZ3" s="24"/>
      <c r="AZA3" s="743" t="s">
        <v>18</v>
      </c>
      <c r="AZB3" s="2059" t="s">
        <v>2098</v>
      </c>
      <c r="AZC3" s="2060"/>
      <c r="AZD3" s="2060"/>
      <c r="AZE3" s="2061"/>
      <c r="AZG3" s="2"/>
      <c r="AZH3" s="1704" t="s">
        <v>18</v>
      </c>
      <c r="AZI3" s="2045" t="s">
        <v>873</v>
      </c>
      <c r="AZJ3" s="2047"/>
      <c r="AZK3" s="2047"/>
      <c r="AZL3" s="2048"/>
      <c r="AZO3" s="1704" t="s">
        <v>18</v>
      </c>
      <c r="AZP3" s="2074" t="s">
        <v>874</v>
      </c>
      <c r="AZQ3" s="2075"/>
      <c r="AZR3" s="2075"/>
      <c r="AZS3" s="2076"/>
      <c r="AZU3" s="2"/>
      <c r="AZV3" s="1704" t="s">
        <v>18</v>
      </c>
      <c r="AZW3" s="2045" t="s">
        <v>875</v>
      </c>
      <c r="AZX3" s="2047"/>
      <c r="AZY3" s="2047"/>
      <c r="AZZ3" s="2048"/>
      <c r="BAB3" s="24"/>
      <c r="BAC3" s="743" t="s">
        <v>18</v>
      </c>
      <c r="BAD3" s="2059" t="s">
        <v>2281</v>
      </c>
      <c r="BAE3" s="2060"/>
      <c r="BAF3" s="2060"/>
      <c r="BAG3" s="2061"/>
      <c r="BAI3" s="2"/>
      <c r="BAJ3" s="1704" t="s">
        <v>18</v>
      </c>
      <c r="BAK3" s="2045" t="s">
        <v>508</v>
      </c>
      <c r="BAL3" s="2047"/>
      <c r="BAM3" s="2047"/>
      <c r="BAN3" s="2048"/>
    </row>
    <row r="4" spans="1:1393" ht="19.5" thickBot="1" x14ac:dyDescent="0.35">
      <c r="A4" s="2"/>
      <c r="B4" s="1704"/>
      <c r="C4" s="240"/>
      <c r="D4" s="240"/>
      <c r="E4" s="240"/>
      <c r="F4" s="240"/>
      <c r="H4" s="24"/>
      <c r="I4" s="743"/>
      <c r="J4" s="59"/>
      <c r="K4" s="59"/>
      <c r="L4" s="59"/>
      <c r="M4" s="59"/>
      <c r="O4" s="24"/>
      <c r="P4" s="743"/>
      <c r="Q4" s="59"/>
      <c r="R4" s="59"/>
      <c r="S4" s="59"/>
      <c r="T4" s="59"/>
      <c r="V4" s="24"/>
      <c r="W4" s="743"/>
      <c r="X4" s="59"/>
      <c r="Y4" s="2070" t="s">
        <v>1930</v>
      </c>
      <c r="Z4" s="2070"/>
      <c r="AA4" s="59"/>
      <c r="AC4" s="24"/>
      <c r="AD4" s="743"/>
      <c r="AE4" s="59"/>
      <c r="AF4" s="2070"/>
      <c r="AG4" s="2070"/>
      <c r="AH4" s="59"/>
      <c r="AJ4" s="24"/>
      <c r="AK4" s="743"/>
      <c r="AL4" s="59"/>
      <c r="AM4" s="2070"/>
      <c r="AN4" s="2070"/>
      <c r="AO4" s="59"/>
      <c r="AR4" s="1704"/>
      <c r="AS4" s="240"/>
      <c r="AT4" s="59"/>
      <c r="AU4" s="240"/>
      <c r="AV4" s="240"/>
      <c r="AX4" s="2"/>
      <c r="AY4" s="1704"/>
      <c r="AZ4" s="240"/>
      <c r="BA4" s="59"/>
      <c r="BB4" s="240"/>
      <c r="BC4" s="240"/>
      <c r="BE4" s="2"/>
      <c r="BF4" s="1704"/>
      <c r="BG4" s="240"/>
      <c r="BH4" s="59"/>
      <c r="BI4" s="240"/>
      <c r="BJ4" s="240"/>
      <c r="BL4" s="2"/>
      <c r="BM4" s="1704"/>
      <c r="BN4" s="256"/>
      <c r="BO4" s="256"/>
      <c r="BP4" s="256"/>
      <c r="BQ4" s="256"/>
      <c r="BS4" s="428"/>
      <c r="BT4" s="1704"/>
      <c r="BU4" s="240"/>
      <c r="BV4" s="240"/>
      <c r="BW4" s="240"/>
      <c r="BX4" s="240"/>
      <c r="BZ4" s="2"/>
      <c r="CA4" s="1704"/>
      <c r="CB4" s="240"/>
      <c r="CC4" s="240"/>
      <c r="CD4" s="240"/>
      <c r="CE4" s="240"/>
      <c r="CG4" s="428"/>
      <c r="CH4" s="1704"/>
      <c r="CI4" s="240"/>
      <c r="CJ4" s="240"/>
      <c r="CK4" s="240"/>
      <c r="CL4" s="240"/>
      <c r="CN4" s="2"/>
      <c r="CO4" s="1704"/>
      <c r="CP4" s="240"/>
      <c r="CQ4" s="240" t="s">
        <v>876</v>
      </c>
      <c r="CR4" s="240"/>
      <c r="CS4" s="240"/>
      <c r="CU4" s="2"/>
      <c r="CV4" s="1704"/>
      <c r="CW4" s="240"/>
      <c r="CX4" s="240"/>
      <c r="CY4" s="240"/>
      <c r="CZ4" s="240"/>
      <c r="DB4" s="2"/>
      <c r="DC4" s="1704"/>
      <c r="DD4" s="240"/>
      <c r="DE4" s="240"/>
      <c r="DF4" s="240"/>
      <c r="DG4" s="59"/>
      <c r="DI4" s="2"/>
      <c r="DJ4" s="1704"/>
      <c r="DK4" s="240"/>
      <c r="DL4" s="240"/>
      <c r="DM4" s="240"/>
      <c r="DN4" s="59"/>
      <c r="DP4" s="2"/>
      <c r="DQ4" s="1704"/>
      <c r="DR4" s="240"/>
      <c r="DS4" s="240"/>
      <c r="DT4" s="240"/>
      <c r="DU4" s="59"/>
      <c r="DW4" s="577"/>
      <c r="DX4" s="1668"/>
      <c r="DY4" s="1669"/>
      <c r="DZ4" s="2069" t="s">
        <v>2390</v>
      </c>
      <c r="EA4" s="2069"/>
      <c r="EB4" s="1669"/>
      <c r="ED4" s="24"/>
      <c r="EE4" s="743"/>
      <c r="EF4" s="59"/>
      <c r="EG4" s="59"/>
      <c r="EH4" s="59"/>
      <c r="EI4" s="59"/>
      <c r="EK4" s="2"/>
      <c r="EL4" s="1704"/>
      <c r="EM4" s="240"/>
      <c r="EN4" s="240"/>
      <c r="EO4" s="240"/>
      <c r="EP4" s="59"/>
      <c r="ES4" s="1704"/>
      <c r="ET4" s="240"/>
      <c r="EU4" s="240"/>
      <c r="EV4" s="240"/>
      <c r="EW4" s="59"/>
      <c r="EY4" s="2"/>
      <c r="EZ4" s="1704"/>
      <c r="FA4" s="240"/>
      <c r="FB4" s="240"/>
      <c r="FC4" s="240"/>
      <c r="FD4" s="240"/>
      <c r="FF4" s="24"/>
      <c r="FG4" s="743"/>
      <c r="FH4" s="59"/>
      <c r="FI4" s="2070" t="s">
        <v>2289</v>
      </c>
      <c r="FJ4" s="2070"/>
      <c r="FK4" s="59"/>
      <c r="FM4" s="2"/>
      <c r="FN4" s="1704"/>
      <c r="FO4" s="240"/>
      <c r="FP4" s="240"/>
      <c r="FQ4" s="240"/>
      <c r="FR4" s="59"/>
      <c r="FT4" s="24"/>
      <c r="FU4" s="743"/>
      <c r="FV4" s="59"/>
      <c r="FW4" s="59"/>
      <c r="FX4" s="59"/>
      <c r="FY4" s="59"/>
      <c r="GA4" s="2"/>
      <c r="GB4" s="1704"/>
      <c r="GC4" s="240"/>
      <c r="GD4" s="240"/>
      <c r="GE4" s="240"/>
      <c r="GF4" s="59"/>
      <c r="GH4" s="1530"/>
      <c r="GI4" s="1595"/>
      <c r="GJ4" s="1596"/>
      <c r="GK4" s="1596"/>
      <c r="GL4" s="1596"/>
      <c r="GM4" s="1596"/>
      <c r="GO4" s="2"/>
      <c r="GP4" s="1704"/>
      <c r="GQ4" s="240"/>
      <c r="GR4" s="240"/>
      <c r="GS4" s="240"/>
      <c r="GT4" s="59"/>
      <c r="GV4" s="2"/>
      <c r="GW4" s="1704"/>
      <c r="GX4" s="240"/>
      <c r="GY4" s="240"/>
      <c r="GZ4" s="240"/>
      <c r="HA4" s="59"/>
      <c r="HC4" s="2"/>
      <c r="HD4" s="1704"/>
      <c r="HE4" s="240"/>
      <c r="HF4" s="240"/>
      <c r="HG4" s="240"/>
      <c r="HH4" s="59"/>
      <c r="HJ4" s="2"/>
      <c r="HK4" s="1704"/>
      <c r="HL4" s="240"/>
      <c r="HM4" s="240"/>
      <c r="HN4" s="240"/>
      <c r="HO4" s="59"/>
      <c r="HQ4" s="2"/>
      <c r="HR4" s="1704"/>
      <c r="HS4" s="240"/>
      <c r="HT4" s="240" t="s">
        <v>877</v>
      </c>
      <c r="HU4" s="240"/>
      <c r="HV4" s="59"/>
      <c r="HX4" s="2"/>
      <c r="HY4" s="1704"/>
      <c r="HZ4" s="240"/>
      <c r="IA4" s="240"/>
      <c r="IB4" s="240"/>
      <c r="IC4" s="59"/>
      <c r="IE4" s="1530"/>
      <c r="IF4" s="1595"/>
      <c r="IG4" s="1596"/>
      <c r="IH4" s="1596"/>
      <c r="II4" s="1596"/>
      <c r="IJ4" s="1596"/>
      <c r="IL4" s="24"/>
      <c r="IM4" s="743"/>
      <c r="IN4" s="59"/>
      <c r="IO4" s="2070" t="s">
        <v>2391</v>
      </c>
      <c r="IP4" s="2070"/>
      <c r="IQ4" s="59"/>
      <c r="IS4" s="2"/>
      <c r="IT4" s="1704"/>
      <c r="IU4" s="240"/>
      <c r="IV4" s="240"/>
      <c r="IW4" s="240"/>
      <c r="IX4" s="59"/>
      <c r="IZ4" s="2"/>
      <c r="JA4" s="1704"/>
      <c r="JB4" s="240"/>
      <c r="JC4" s="240"/>
      <c r="JD4" s="240"/>
      <c r="JE4" s="59"/>
      <c r="JG4" s="2"/>
      <c r="JH4" s="1704"/>
      <c r="JI4" s="240"/>
      <c r="JJ4" s="2071" t="s">
        <v>2084</v>
      </c>
      <c r="JK4" s="2071"/>
      <c r="JL4" s="59"/>
      <c r="JN4" s="2"/>
      <c r="JO4" s="1704"/>
      <c r="JP4" s="240"/>
      <c r="JQ4" s="240"/>
      <c r="JR4" s="240"/>
      <c r="JS4" s="59"/>
      <c r="JU4" s="24"/>
      <c r="JV4" s="743"/>
      <c r="JW4" s="59"/>
      <c r="JX4" s="59"/>
      <c r="JY4" s="59"/>
      <c r="JZ4" s="59"/>
      <c r="KB4" s="24"/>
      <c r="KC4" s="743"/>
      <c r="KD4" s="59"/>
      <c r="KE4" s="59"/>
      <c r="KF4" s="59"/>
      <c r="KG4" s="59"/>
      <c r="KI4" s="2"/>
      <c r="KJ4" s="1704"/>
      <c r="KK4" s="240"/>
      <c r="KL4" s="240"/>
      <c r="KM4" s="240"/>
      <c r="KN4" s="59"/>
      <c r="KP4" s="24"/>
      <c r="KQ4" s="743"/>
      <c r="KR4" s="59"/>
      <c r="KS4" s="59"/>
      <c r="KT4" s="59"/>
      <c r="KU4" s="59"/>
      <c r="KW4" s="24"/>
      <c r="KX4" s="743"/>
      <c r="KY4" s="59"/>
      <c r="KZ4" s="59"/>
      <c r="LA4" s="59"/>
      <c r="LB4" s="59"/>
      <c r="LD4" s="1530"/>
      <c r="LE4" s="1595"/>
      <c r="LF4" s="1596"/>
      <c r="LG4" s="1596"/>
      <c r="LH4" s="1596"/>
      <c r="LI4" s="1596"/>
      <c r="LK4" s="2"/>
      <c r="LL4" s="1704"/>
      <c r="LM4" s="240"/>
      <c r="LN4" s="240"/>
      <c r="LO4" s="240"/>
      <c r="LP4" s="59"/>
      <c r="LR4" s="2"/>
      <c r="LS4" s="1704"/>
      <c r="LT4" s="240"/>
      <c r="LU4" s="240"/>
      <c r="LV4" s="240"/>
      <c r="LW4" s="59"/>
      <c r="LY4" s="2"/>
      <c r="LZ4" s="1704"/>
      <c r="MA4" s="240"/>
      <c r="MB4" s="240"/>
      <c r="MC4" s="240"/>
      <c r="MD4" s="59"/>
      <c r="MF4" s="1709"/>
      <c r="MG4" s="1595"/>
      <c r="MH4" s="1596"/>
      <c r="MI4" s="1596"/>
      <c r="MJ4" s="1596"/>
      <c r="MK4" s="1596"/>
      <c r="MM4" s="306"/>
      <c r="MN4" s="1704"/>
      <c r="MO4" s="240"/>
      <c r="MP4" s="59"/>
      <c r="MQ4" s="240"/>
      <c r="MR4" s="59"/>
      <c r="MT4" s="308"/>
      <c r="MU4" s="743"/>
      <c r="MV4" s="59"/>
      <c r="MW4" s="59"/>
      <c r="MX4" s="59"/>
      <c r="MY4" s="59"/>
      <c r="NA4" s="482"/>
      <c r="NB4" s="1704"/>
      <c r="NC4" s="256"/>
      <c r="ND4" s="256" t="s">
        <v>164</v>
      </c>
      <c r="NE4" s="256"/>
      <c r="NF4" s="256"/>
      <c r="NI4" s="1704"/>
      <c r="NJ4" s="240"/>
      <c r="NK4" s="240"/>
      <c r="NL4" s="240"/>
      <c r="NM4" s="240"/>
      <c r="NO4" s="2"/>
      <c r="NP4" s="1704"/>
      <c r="NQ4" s="240"/>
      <c r="NR4" s="240"/>
      <c r="NS4" s="240"/>
      <c r="NT4" s="240"/>
      <c r="NV4" s="2"/>
      <c r="NW4" s="1704"/>
      <c r="NX4" s="240"/>
      <c r="NY4" s="240"/>
      <c r="NZ4" s="240"/>
      <c r="OA4" s="240"/>
      <c r="OC4" s="2"/>
      <c r="OD4" s="1704"/>
      <c r="OE4" s="59"/>
      <c r="OF4" s="59"/>
      <c r="OG4" s="59"/>
      <c r="OH4" s="59"/>
      <c r="OJ4" s="2"/>
      <c r="OK4" s="1704"/>
      <c r="OL4" s="59"/>
      <c r="OM4" s="59"/>
      <c r="ON4" s="59"/>
      <c r="OO4" s="59"/>
      <c r="OQ4" s="2"/>
      <c r="OR4" s="1704"/>
      <c r="OS4" s="59"/>
      <c r="OT4" s="59"/>
      <c r="OU4" s="59"/>
      <c r="OV4" s="59"/>
      <c r="OX4" s="24"/>
      <c r="OY4" s="743"/>
      <c r="OZ4" s="59"/>
      <c r="PA4" s="59"/>
      <c r="PB4" s="59"/>
      <c r="PC4" s="59"/>
      <c r="PE4" s="2"/>
      <c r="PF4" s="1704"/>
      <c r="PG4" s="59"/>
      <c r="PH4" s="59"/>
      <c r="PI4" s="59"/>
      <c r="PJ4" s="59"/>
      <c r="PL4" s="24"/>
      <c r="PM4" s="743"/>
      <c r="PN4" s="59"/>
      <c r="PO4" s="59"/>
      <c r="PP4" s="59"/>
      <c r="PQ4" s="59"/>
      <c r="PS4" s="24"/>
      <c r="PT4" s="743"/>
      <c r="PU4" s="59"/>
      <c r="PV4" s="59"/>
      <c r="PW4" s="59"/>
      <c r="PX4" s="59"/>
      <c r="PZ4" s="2"/>
      <c r="QA4" s="1704"/>
      <c r="QB4" s="59"/>
      <c r="QC4" s="59"/>
      <c r="QD4" s="59"/>
      <c r="QE4" s="59"/>
      <c r="QG4" s="2"/>
      <c r="QH4" s="1704"/>
      <c r="QI4" s="240"/>
      <c r="QJ4" s="240"/>
      <c r="QK4" s="240"/>
      <c r="QL4" s="240"/>
      <c r="QN4" s="2"/>
      <c r="QO4" s="1704"/>
      <c r="QP4" s="240"/>
      <c r="QQ4" s="240"/>
      <c r="QR4" s="240"/>
      <c r="QS4" s="240"/>
      <c r="QU4" s="2"/>
      <c r="QV4" s="1704"/>
      <c r="QW4" s="240"/>
      <c r="QX4" s="240"/>
      <c r="QY4" s="240"/>
      <c r="QZ4" s="240"/>
      <c r="RB4" s="2"/>
      <c r="RC4" s="1704"/>
      <c r="RD4" s="240"/>
      <c r="RE4" s="240"/>
      <c r="RF4" s="240"/>
      <c r="RG4" s="240"/>
      <c r="RI4" s="2"/>
      <c r="RJ4" s="1704"/>
      <c r="RK4" s="240"/>
      <c r="RL4" s="240"/>
      <c r="RM4" s="240"/>
      <c r="RN4" s="240"/>
      <c r="RP4" s="2"/>
      <c r="RQ4" s="1704"/>
      <c r="RR4" s="240"/>
      <c r="RS4" s="240"/>
      <c r="RT4" s="240"/>
      <c r="RU4" s="240"/>
      <c r="RW4" s="2"/>
      <c r="RX4" s="1704"/>
      <c r="RY4" s="240"/>
      <c r="RZ4" s="240"/>
      <c r="SA4" s="240"/>
      <c r="SB4" s="240"/>
      <c r="SD4" s="24"/>
      <c r="SE4" s="743"/>
      <c r="SF4" s="59"/>
      <c r="SG4" s="2072" t="s">
        <v>2392</v>
      </c>
      <c r="SH4" s="2072"/>
      <c r="SI4" s="59"/>
      <c r="SK4" s="2"/>
      <c r="SL4" s="1704"/>
      <c r="SM4" s="240"/>
      <c r="SN4" s="240"/>
      <c r="SO4" s="240"/>
      <c r="SP4" s="240"/>
      <c r="SR4" s="2"/>
      <c r="SS4" s="1704"/>
      <c r="ST4" s="240"/>
      <c r="SU4" s="240"/>
      <c r="SV4" s="240"/>
      <c r="SW4" s="240"/>
      <c r="SY4" s="24"/>
      <c r="SZ4" s="743"/>
      <c r="TA4" s="59"/>
      <c r="TB4" s="59"/>
      <c r="TC4" s="59"/>
      <c r="TD4" s="59"/>
      <c r="TF4" s="24"/>
      <c r="TG4" s="1704"/>
      <c r="TH4" s="240"/>
      <c r="TI4" s="240"/>
      <c r="TJ4" s="240"/>
      <c r="TK4" s="240"/>
      <c r="TM4" s="24"/>
      <c r="TN4" s="743"/>
      <c r="TO4" s="59"/>
      <c r="TP4" s="59"/>
      <c r="TQ4" s="59"/>
      <c r="TR4" s="59"/>
      <c r="TT4" s="2"/>
      <c r="TU4" s="1704"/>
      <c r="TV4" s="256"/>
      <c r="TW4" s="256" t="s">
        <v>164</v>
      </c>
      <c r="TX4" s="256"/>
      <c r="TY4" s="256"/>
      <c r="UA4" s="306"/>
      <c r="UB4" s="1704"/>
      <c r="UC4" s="240" t="s">
        <v>61</v>
      </c>
      <c r="UD4" s="595"/>
      <c r="UE4" s="240"/>
      <c r="UF4" s="240"/>
      <c r="UH4" s="308"/>
      <c r="UI4" s="743"/>
      <c r="UJ4" s="59" t="s">
        <v>61</v>
      </c>
      <c r="UK4" s="595"/>
      <c r="UL4" s="59"/>
      <c r="UM4" s="59"/>
      <c r="UO4" s="308"/>
      <c r="UP4" s="743"/>
      <c r="UQ4" s="59" t="s">
        <v>61</v>
      </c>
      <c r="UR4" s="595"/>
      <c r="US4" s="59"/>
      <c r="UT4" s="59"/>
      <c r="UV4" s="308"/>
      <c r="UW4" s="743"/>
      <c r="UX4" s="59" t="s">
        <v>61</v>
      </c>
      <c r="UY4" s="595"/>
      <c r="UZ4" s="59"/>
      <c r="VA4" s="59"/>
      <c r="VC4" s="308"/>
      <c r="VD4" s="743"/>
      <c r="VE4" s="59" t="s">
        <v>61</v>
      </c>
      <c r="VF4" s="595"/>
      <c r="VG4" s="59"/>
      <c r="VH4" s="59"/>
      <c r="VJ4" s="426"/>
      <c r="VK4" s="1704"/>
      <c r="VL4" s="240"/>
      <c r="VM4" s="59"/>
      <c r="VN4" s="240"/>
      <c r="VO4" s="240"/>
      <c r="VQ4" s="1529"/>
      <c r="VR4" s="1595"/>
      <c r="VS4" s="1596"/>
      <c r="VT4" s="1596"/>
      <c r="VU4" s="1596"/>
      <c r="VV4" s="1596"/>
      <c r="VX4" s="428"/>
      <c r="VY4" s="1704"/>
      <c r="VZ4" s="240"/>
      <c r="WA4" s="175" t="s">
        <v>878</v>
      </c>
      <c r="WB4" s="240"/>
      <c r="WC4" s="240"/>
      <c r="WE4" s="2"/>
      <c r="WF4" s="1704"/>
      <c r="WG4" s="240"/>
      <c r="WH4" s="240"/>
      <c r="WI4" s="240"/>
      <c r="WJ4" s="59"/>
      <c r="WL4" s="2"/>
      <c r="WM4" s="1704"/>
      <c r="WN4" s="240"/>
      <c r="WO4" s="240"/>
      <c r="WP4" s="240"/>
      <c r="WQ4" s="59"/>
      <c r="WS4" s="24"/>
      <c r="WT4" s="743"/>
      <c r="WU4" s="59"/>
      <c r="WV4" s="59"/>
      <c r="WW4" s="59"/>
      <c r="WX4" s="59"/>
      <c r="WZ4" s="24"/>
      <c r="XA4" s="743"/>
      <c r="XB4" s="59"/>
      <c r="XC4" s="59"/>
      <c r="XD4" s="59"/>
      <c r="XE4" s="59"/>
      <c r="XG4" s="2"/>
      <c r="XH4" s="1704"/>
      <c r="XI4" s="240"/>
      <c r="XJ4" s="240"/>
      <c r="XK4" s="240"/>
      <c r="XL4" s="59"/>
      <c r="XN4" s="24"/>
      <c r="XO4" s="743"/>
      <c r="XP4" s="59"/>
      <c r="XQ4" s="59"/>
      <c r="XR4" s="59"/>
      <c r="XS4" s="59"/>
      <c r="XU4" s="2"/>
      <c r="XV4" s="1704"/>
      <c r="XW4" s="240"/>
      <c r="XX4" s="240"/>
      <c r="XY4" s="240"/>
      <c r="XZ4" s="59"/>
      <c r="YB4" s="1530"/>
      <c r="YC4" s="1595"/>
      <c r="YD4" s="1596"/>
      <c r="YE4" s="1596"/>
      <c r="YF4" s="1596"/>
      <c r="YG4" s="1596"/>
      <c r="YI4" s="2"/>
      <c r="YJ4" s="1704"/>
      <c r="YK4" s="240"/>
      <c r="YL4" s="240"/>
      <c r="YM4" s="240"/>
      <c r="YN4" s="59"/>
      <c r="YQ4" s="1704"/>
      <c r="YR4" s="240"/>
      <c r="YS4" s="556"/>
      <c r="YT4" s="240"/>
      <c r="YU4" s="240"/>
      <c r="YW4" s="2"/>
      <c r="YX4" s="1704"/>
      <c r="YY4" s="240"/>
      <c r="YZ4" s="59"/>
      <c r="ZA4" s="240"/>
      <c r="ZB4" s="240"/>
      <c r="ZD4" s="428"/>
      <c r="ZE4" s="1704"/>
      <c r="ZF4" s="240"/>
      <c r="ZG4" s="59"/>
      <c r="ZH4" s="240"/>
      <c r="ZI4" s="240"/>
      <c r="ZK4" s="1529"/>
      <c r="ZL4" s="1595"/>
      <c r="ZM4" s="1596"/>
      <c r="ZN4" s="1596"/>
      <c r="ZO4" s="1596"/>
      <c r="ZP4" s="1596"/>
      <c r="ZR4" s="426"/>
      <c r="ZS4" s="743"/>
      <c r="ZT4" s="59"/>
      <c r="ZU4" s="59"/>
      <c r="ZV4" s="59"/>
      <c r="ZW4" s="59"/>
      <c r="ZY4" s="306"/>
      <c r="ZZ4" s="1704"/>
      <c r="AAA4" s="240"/>
      <c r="AAB4" s="240"/>
      <c r="AAC4" s="240"/>
      <c r="AAD4" s="240"/>
      <c r="AAF4" s="308"/>
      <c r="AAG4" s="743"/>
      <c r="AAH4" s="59"/>
      <c r="AAI4" s="59"/>
      <c r="AAJ4" s="59"/>
      <c r="AAK4" s="59"/>
      <c r="AAM4" s="2"/>
      <c r="AAN4" s="1704"/>
      <c r="AAO4" s="240"/>
      <c r="AAP4" s="59"/>
      <c r="AAQ4" s="240"/>
      <c r="AAR4" s="59"/>
      <c r="AAT4" s="2"/>
      <c r="AAU4" s="1704"/>
      <c r="AAV4" s="240"/>
      <c r="AAW4" s="59"/>
      <c r="AAX4" s="240"/>
      <c r="AAY4" s="59"/>
      <c r="ABA4" s="2"/>
      <c r="ABB4" s="1704"/>
      <c r="ABC4" s="240"/>
      <c r="ABD4" s="59"/>
      <c r="ABE4" s="240"/>
      <c r="ABF4" s="59"/>
      <c r="ABH4" s="2"/>
      <c r="ABI4" s="1704"/>
      <c r="ABJ4" s="240"/>
      <c r="ABK4" s="59"/>
      <c r="ABL4" s="240"/>
      <c r="ABM4" s="59"/>
      <c r="ABO4" s="24"/>
      <c r="ABP4" s="743"/>
      <c r="ABQ4" s="59"/>
      <c r="ABR4" s="59"/>
      <c r="ABS4" s="59"/>
      <c r="ABT4" s="59"/>
      <c r="ABV4" s="24"/>
      <c r="ABW4" s="743"/>
      <c r="ABX4" s="59"/>
      <c r="ABY4" s="59"/>
      <c r="ABZ4" s="59"/>
      <c r="ACA4" s="59"/>
      <c r="ACC4" s="2"/>
      <c r="ACD4" s="1704"/>
      <c r="ACE4" s="240"/>
      <c r="ACF4" s="59"/>
      <c r="ACG4" s="240"/>
      <c r="ACH4" s="59"/>
      <c r="ACJ4" s="2"/>
      <c r="ACK4" s="1704"/>
      <c r="ACL4" s="240"/>
      <c r="ACM4" s="59"/>
      <c r="ACN4" s="240"/>
      <c r="ACO4" s="240"/>
      <c r="ACQ4" s="306"/>
      <c r="ACR4" s="1704"/>
      <c r="ACS4" s="240"/>
      <c r="ACT4" s="424"/>
      <c r="ACU4" s="240"/>
      <c r="ACV4" s="240"/>
      <c r="ACX4" s="308"/>
      <c r="ACY4" s="743"/>
      <c r="ACZ4" s="59"/>
      <c r="ADA4" s="746"/>
      <c r="ADB4" s="59"/>
      <c r="ADC4" s="59"/>
      <c r="ADE4" s="2"/>
      <c r="ADF4" s="1704"/>
      <c r="ADG4" s="240"/>
      <c r="ADH4" s="240"/>
      <c r="ADI4" s="240"/>
      <c r="ADJ4" s="59"/>
      <c r="ADL4" s="2"/>
      <c r="ADM4" s="1704"/>
      <c r="ADN4" s="240"/>
      <c r="ADO4" s="240"/>
      <c r="ADP4" s="240"/>
      <c r="ADQ4" s="59"/>
      <c r="ADS4" s="2"/>
      <c r="ADT4" s="1704"/>
      <c r="ADU4" s="240"/>
      <c r="ADV4" s="240"/>
      <c r="ADW4" s="240"/>
      <c r="ADX4" s="59"/>
      <c r="ADZ4" s="2"/>
      <c r="AEA4" s="1704"/>
      <c r="AEB4" s="240"/>
      <c r="AEC4" s="240"/>
      <c r="AED4" s="240"/>
      <c r="AEE4" s="59"/>
      <c r="AEG4" s="2"/>
      <c r="AEH4" s="1704"/>
      <c r="AEI4" s="240"/>
      <c r="AEJ4" s="240"/>
      <c r="AEK4" s="240"/>
      <c r="AEL4" s="240"/>
      <c r="AEN4" s="2"/>
      <c r="AEO4" s="1704"/>
      <c r="AEP4" s="240"/>
      <c r="AEQ4" s="240"/>
      <c r="AER4" s="240"/>
      <c r="AES4" s="240"/>
      <c r="AEU4" s="1530"/>
      <c r="AEV4" s="1595"/>
      <c r="AEW4" s="1596"/>
      <c r="AEX4" s="1596"/>
      <c r="AEY4" s="1596"/>
      <c r="AEZ4" s="1596"/>
      <c r="AFB4" s="2"/>
      <c r="AFC4" s="1704"/>
      <c r="AFD4" s="240"/>
      <c r="AFE4" s="240"/>
      <c r="AFF4" s="240"/>
      <c r="AFG4" s="240"/>
      <c r="AFI4" s="2"/>
      <c r="AFJ4" s="1704"/>
      <c r="AFK4" s="240"/>
      <c r="AFL4" s="240"/>
      <c r="AFM4" s="240"/>
      <c r="AFN4" s="240"/>
      <c r="AFP4" s="407"/>
      <c r="AFQ4" s="1704"/>
      <c r="AFR4" s="240"/>
      <c r="AFS4" s="256" t="s">
        <v>164</v>
      </c>
      <c r="AFT4" s="240"/>
      <c r="AFU4" s="240"/>
      <c r="AFW4" s="2"/>
      <c r="AFX4" s="1704"/>
      <c r="AFY4" s="240"/>
      <c r="AFZ4" s="240"/>
      <c r="AGA4" s="240"/>
      <c r="AGB4" s="59"/>
      <c r="AGD4" s="2"/>
      <c r="AGE4" s="1704"/>
      <c r="AGF4" s="240"/>
      <c r="AGG4" s="240"/>
      <c r="AGH4" s="240"/>
      <c r="AGI4" s="59"/>
      <c r="AGK4" s="306"/>
      <c r="AGL4" s="1704"/>
      <c r="AGM4" s="240"/>
      <c r="AGN4" s="556"/>
      <c r="AGO4" s="240"/>
      <c r="AGP4" s="59"/>
      <c r="AGR4" s="308"/>
      <c r="AGS4" s="743"/>
      <c r="AGT4" s="59"/>
      <c r="AGU4" s="595"/>
      <c r="AGV4" s="59"/>
      <c r="AGW4" s="59"/>
      <c r="AGY4" s="2"/>
      <c r="AGZ4" s="1704"/>
      <c r="AHA4" s="240"/>
      <c r="AHB4" s="240" t="s">
        <v>879</v>
      </c>
      <c r="AHC4" s="240"/>
      <c r="AHD4" s="59"/>
      <c r="AHG4" s="1704"/>
      <c r="AHH4" s="240"/>
      <c r="AHI4" s="240"/>
      <c r="AHJ4" s="240"/>
      <c r="AHK4" s="240"/>
      <c r="AHN4" s="743"/>
      <c r="AHO4" s="59"/>
      <c r="AHP4" s="59"/>
      <c r="AHQ4" s="59"/>
      <c r="AHR4" s="59"/>
      <c r="AHT4" s="2"/>
      <c r="AHU4" s="1704"/>
      <c r="AHV4" s="240"/>
      <c r="AHW4" s="240"/>
      <c r="AHX4" s="240"/>
      <c r="AHY4" s="240"/>
      <c r="AIA4" s="2"/>
      <c r="AIB4" s="1704"/>
      <c r="AIC4" s="240"/>
      <c r="AID4" s="240"/>
      <c r="AIE4" s="596" t="s">
        <v>38</v>
      </c>
      <c r="AIF4" s="240"/>
      <c r="AIH4" s="2"/>
      <c r="AII4" s="1704"/>
      <c r="AIJ4" s="240"/>
      <c r="AIK4" s="240"/>
      <c r="AIL4" s="59"/>
      <c r="AIM4" s="240"/>
      <c r="AIO4" s="24"/>
      <c r="AIP4" s="743"/>
      <c r="AIQ4" s="59"/>
      <c r="AIR4" s="59"/>
      <c r="AIS4" s="59"/>
      <c r="AIT4" s="59"/>
      <c r="AIV4" s="2"/>
      <c r="AIW4" s="1704"/>
      <c r="AIX4" s="240"/>
      <c r="AIY4" s="240"/>
      <c r="AIZ4" s="240"/>
      <c r="AJA4" s="240"/>
      <c r="AJC4" s="2"/>
      <c r="AJD4" s="1704"/>
      <c r="AJE4" s="240"/>
      <c r="AJF4" s="240"/>
      <c r="AJG4" s="240"/>
      <c r="AJH4" s="240"/>
      <c r="AJJ4" s="2"/>
      <c r="AJK4" s="1704"/>
      <c r="AJL4" s="240"/>
      <c r="AJM4" s="59"/>
      <c r="AJN4" s="240"/>
      <c r="AJO4" s="59"/>
      <c r="AJQ4" s="24"/>
      <c r="AJR4" s="743"/>
      <c r="AJS4" s="59"/>
      <c r="AJT4" s="59"/>
      <c r="AJU4" s="59"/>
      <c r="AJV4" s="59"/>
      <c r="AJX4" s="2"/>
      <c r="AJY4" s="1704"/>
      <c r="AJZ4" s="240"/>
      <c r="AKA4" s="2071" t="s">
        <v>1563</v>
      </c>
      <c r="AKB4" s="2071"/>
      <c r="AKC4" s="59"/>
      <c r="AKE4" s="2"/>
      <c r="AKF4" s="1704"/>
      <c r="AKG4" s="240"/>
      <c r="AKH4" s="2071" t="s">
        <v>1563</v>
      </c>
      <c r="AKI4" s="2071"/>
      <c r="AKJ4" s="59"/>
      <c r="AKL4" s="24"/>
      <c r="AKM4" s="743"/>
      <c r="AKN4" s="59"/>
      <c r="AKO4" s="2070" t="s">
        <v>2290</v>
      </c>
      <c r="AKP4" s="2070"/>
      <c r="AKQ4" s="59"/>
      <c r="AKS4" s="24"/>
      <c r="AKT4" s="743"/>
      <c r="AKU4" s="59"/>
      <c r="AKV4" s="2070"/>
      <c r="AKW4" s="2070"/>
      <c r="AKX4" s="59"/>
      <c r="AKZ4" s="24"/>
      <c r="ALA4" s="743"/>
      <c r="ALB4" s="59"/>
      <c r="ALC4" s="2070"/>
      <c r="ALD4" s="2070"/>
      <c r="ALE4" s="59"/>
      <c r="ALG4" s="2"/>
      <c r="ALH4" s="1704"/>
      <c r="ALI4" s="240"/>
      <c r="ALJ4" s="240"/>
      <c r="ALK4" s="240"/>
      <c r="ALL4" s="59"/>
      <c r="ALN4" s="428"/>
      <c r="ALO4" s="1704"/>
      <c r="ALP4" s="240"/>
      <c r="ALQ4" s="424"/>
      <c r="ALR4" s="240"/>
      <c r="ALS4" s="59"/>
      <c r="ALU4" s="428"/>
      <c r="ALV4" s="1704"/>
      <c r="ALW4" s="240"/>
      <c r="ALX4" s="556"/>
      <c r="ALY4" s="240"/>
      <c r="ALZ4" s="240"/>
      <c r="AMB4" s="306"/>
      <c r="AMC4" s="1704"/>
      <c r="AMD4" s="240"/>
      <c r="AME4" s="424"/>
      <c r="AMF4" s="240"/>
      <c r="AMG4" s="59"/>
      <c r="AMI4" s="2"/>
      <c r="AMJ4" s="1704"/>
      <c r="AMK4" s="240"/>
      <c r="AML4" s="240"/>
      <c r="AMM4" s="240"/>
      <c r="AMN4" s="59"/>
      <c r="AMP4" s="24"/>
      <c r="AMQ4" s="743"/>
      <c r="AMR4" s="59"/>
      <c r="AMS4" s="59"/>
      <c r="AMT4" s="59"/>
      <c r="AMU4" s="59"/>
      <c r="AMW4" s="2"/>
      <c r="AMX4" s="1704"/>
      <c r="AMY4" s="240"/>
      <c r="AMZ4" s="240"/>
      <c r="ANA4" s="240"/>
      <c r="ANB4" s="59"/>
      <c r="AND4" s="24"/>
      <c r="ANE4" s="743"/>
      <c r="ANF4" s="59"/>
      <c r="ANG4" s="59"/>
      <c r="ANH4" s="59"/>
      <c r="ANI4" s="59"/>
      <c r="ANK4" s="2"/>
      <c r="ANL4" s="1704"/>
      <c r="ANM4" s="240"/>
      <c r="ANN4" s="240"/>
      <c r="ANO4" s="240"/>
      <c r="ANP4" s="59"/>
      <c r="ANR4" s="1530"/>
      <c r="ANS4" s="1595"/>
      <c r="ANT4" s="1596"/>
      <c r="ANU4" s="1596"/>
      <c r="ANV4" s="1596"/>
      <c r="ANW4" s="1596"/>
      <c r="ANY4" s="2"/>
      <c r="ANZ4" s="1704"/>
      <c r="AOA4" s="240"/>
      <c r="AOB4" s="240"/>
      <c r="AOC4" s="240"/>
      <c r="AOD4" s="59"/>
      <c r="AOF4" s="2"/>
      <c r="AOG4" s="1704"/>
      <c r="AOH4" s="240"/>
      <c r="AOI4" s="240"/>
      <c r="AOJ4" s="240"/>
      <c r="AOK4" s="240"/>
      <c r="AOM4" s="306"/>
      <c r="AON4" s="1704"/>
      <c r="AOO4" s="240"/>
      <c r="AOP4" s="556"/>
      <c r="AOQ4" s="240"/>
      <c r="AOR4" s="240"/>
      <c r="AOU4" s="1704"/>
      <c r="AOV4" s="240"/>
      <c r="AOW4" s="240"/>
      <c r="AOX4" s="240"/>
      <c r="AOY4" s="240"/>
      <c r="APA4" s="2"/>
      <c r="APB4" s="1704"/>
      <c r="APC4" s="240"/>
      <c r="APD4" s="240"/>
      <c r="APE4" s="240"/>
      <c r="APF4" s="240"/>
      <c r="APH4" s="24"/>
      <c r="API4" s="743"/>
      <c r="APJ4" s="59"/>
      <c r="APK4" s="59"/>
      <c r="APL4" s="59"/>
      <c r="APM4" s="59"/>
      <c r="APO4" s="2"/>
      <c r="APP4" s="1704"/>
      <c r="APQ4" s="240"/>
      <c r="APR4" s="240"/>
      <c r="APS4" s="240"/>
      <c r="APT4" s="240"/>
      <c r="APV4" s="2"/>
      <c r="APW4" s="1704"/>
      <c r="APX4" s="240"/>
      <c r="APY4" s="240"/>
      <c r="APZ4" s="240"/>
      <c r="AQA4" s="240"/>
      <c r="AQC4" s="2"/>
      <c r="AQD4" s="1704"/>
      <c r="AQE4" s="240"/>
      <c r="AQF4" s="240"/>
      <c r="AQG4" s="240"/>
      <c r="AQH4" s="240"/>
      <c r="AQJ4" s="2"/>
      <c r="AQK4" s="1704"/>
      <c r="AQL4" s="240"/>
      <c r="AQM4" s="240"/>
      <c r="AQN4" s="240"/>
      <c r="AQO4" s="240"/>
      <c r="AQQ4" s="2"/>
      <c r="AQR4" s="1704"/>
      <c r="AQS4" s="240"/>
      <c r="AQT4" s="240"/>
      <c r="AQU4" s="240"/>
      <c r="AQV4" s="240"/>
      <c r="AQX4" s="2"/>
      <c r="AQY4" s="1704"/>
      <c r="AQZ4" s="240"/>
      <c r="ARA4" s="240"/>
      <c r="ARB4" s="240"/>
      <c r="ARC4" s="240"/>
      <c r="ARE4" s="24"/>
      <c r="ARF4" s="743"/>
      <c r="ARG4" s="59"/>
      <c r="ARH4" s="59"/>
      <c r="ARI4" s="59"/>
      <c r="ARJ4" s="59"/>
      <c r="ARL4" s="2"/>
      <c r="ARM4" s="1704"/>
      <c r="ARN4" s="240"/>
      <c r="ARO4" s="240"/>
      <c r="ARP4" s="240"/>
      <c r="ARQ4" s="240"/>
      <c r="ARS4" s="24"/>
      <c r="ART4" s="743"/>
      <c r="ARU4" s="59"/>
      <c r="ARV4" s="59"/>
      <c r="ARW4" s="59"/>
      <c r="ARX4" s="59"/>
      <c r="ARZ4" s="2"/>
      <c r="ASA4" s="1704"/>
      <c r="ASB4" s="240"/>
      <c r="ASC4" s="240"/>
      <c r="ASD4" s="240"/>
      <c r="ASE4" s="59"/>
      <c r="ASG4" s="2"/>
      <c r="ASH4" s="1704"/>
      <c r="ASI4" s="1286"/>
      <c r="ASJ4" s="240"/>
      <c r="ASK4" s="240"/>
      <c r="ASL4" s="240"/>
      <c r="ASN4" s="2"/>
      <c r="ASO4" s="1704"/>
      <c r="ASP4" s="240"/>
      <c r="ASQ4" s="240"/>
      <c r="ASR4" s="240"/>
      <c r="ASS4" s="240"/>
      <c r="ASU4" s="2"/>
      <c r="ASV4" s="1704"/>
      <c r="ASW4" s="240"/>
      <c r="ASX4" s="240"/>
      <c r="ASY4" s="240"/>
      <c r="ASZ4" s="240"/>
      <c r="ATB4" s="24"/>
      <c r="ATC4" s="743"/>
      <c r="ATD4" s="59"/>
      <c r="ATE4" s="59"/>
      <c r="ATF4" s="59"/>
      <c r="ATG4" s="59"/>
      <c r="ATI4" s="24"/>
      <c r="ATJ4" s="743"/>
      <c r="ATK4" s="59"/>
      <c r="ATL4" s="59"/>
      <c r="ATM4" s="59"/>
      <c r="ATN4" s="59"/>
      <c r="ATP4" s="2"/>
      <c r="ATQ4" s="1704"/>
      <c r="ATR4" s="240"/>
      <c r="ATS4" s="240"/>
      <c r="ATT4" s="240"/>
      <c r="ATU4" s="240"/>
      <c r="ATW4" s="2"/>
      <c r="ATX4" s="1704"/>
      <c r="ATY4" s="240"/>
      <c r="ATZ4" s="240"/>
      <c r="AUA4" s="240"/>
      <c r="AUB4" s="59"/>
      <c r="AUD4" s="2"/>
      <c r="AUE4" s="1704"/>
      <c r="AUF4" s="240"/>
      <c r="AUG4" s="240"/>
      <c r="AUH4" s="240"/>
      <c r="AUI4" s="240"/>
      <c r="AUK4" s="24"/>
      <c r="AUL4" s="743"/>
      <c r="AUM4" s="59"/>
      <c r="AUN4" s="59"/>
      <c r="AUO4" s="59"/>
      <c r="AUP4" s="59"/>
      <c r="AUR4" s="1530"/>
      <c r="AUS4" s="1595"/>
      <c r="AUT4" s="1596"/>
      <c r="AUU4" s="1596"/>
      <c r="AUV4" s="1596"/>
      <c r="AUW4" s="1596"/>
      <c r="AUY4" s="24"/>
      <c r="AUZ4" s="743"/>
      <c r="AVA4" s="59"/>
      <c r="AVB4" s="59"/>
      <c r="AVC4" s="59"/>
      <c r="AVD4" s="59"/>
      <c r="AVF4" s="2"/>
      <c r="AVG4" s="1704"/>
      <c r="AVH4" s="240"/>
      <c r="AVI4" s="240"/>
      <c r="AVJ4" s="240"/>
      <c r="AVK4" s="240"/>
      <c r="AVM4" s="2"/>
      <c r="AVN4" s="1704"/>
      <c r="AVO4" s="240"/>
      <c r="AVP4" s="256"/>
      <c r="AVQ4" s="256"/>
      <c r="AVR4" s="240"/>
      <c r="AVT4" s="1530"/>
      <c r="AVU4" s="1595"/>
      <c r="AVV4" s="1596"/>
      <c r="AVW4" s="1596"/>
      <c r="AVX4" s="1596"/>
      <c r="AVY4" s="1596"/>
      <c r="AWA4" s="2"/>
      <c r="AWB4" s="1704"/>
      <c r="AWC4" s="240"/>
      <c r="AWD4" s="59"/>
      <c r="AWE4" s="59"/>
      <c r="AWF4" s="240"/>
      <c r="AWH4" s="2"/>
      <c r="AWI4" s="1704"/>
      <c r="AWJ4" s="240"/>
      <c r="AWK4" s="59"/>
      <c r="AWL4" s="59"/>
      <c r="AWM4" s="240"/>
      <c r="AWO4" s="2"/>
      <c r="AWP4" s="1704"/>
      <c r="AWQ4" s="240"/>
      <c r="AWR4" s="59"/>
      <c r="AWS4" s="59"/>
      <c r="AWT4" s="240"/>
      <c r="AWV4" s="2"/>
      <c r="AWW4" s="1704"/>
      <c r="AWX4" s="240"/>
      <c r="AWY4" s="59"/>
      <c r="AWZ4" s="59"/>
      <c r="AXA4" s="240"/>
      <c r="AXC4" s="2"/>
      <c r="AXD4" s="1704"/>
      <c r="AXE4" s="240"/>
      <c r="AXF4" s="59"/>
      <c r="AXG4" s="59"/>
      <c r="AXH4" s="240"/>
      <c r="AXJ4" s="2"/>
      <c r="AXK4" s="1704"/>
      <c r="AXL4" s="240"/>
      <c r="AXM4" s="59"/>
      <c r="AXN4" s="59"/>
      <c r="AXO4" s="240"/>
      <c r="AXQ4" s="24"/>
      <c r="AXR4" s="743"/>
      <c r="AXS4" s="59"/>
      <c r="AXT4" s="59"/>
      <c r="AXU4" s="59"/>
      <c r="AXV4" s="59"/>
      <c r="AXX4" s="2"/>
      <c r="AXY4" s="1704"/>
      <c r="AXZ4" s="2073"/>
      <c r="AYA4" s="2073"/>
      <c r="AYB4" s="240"/>
      <c r="AYC4" s="240"/>
      <c r="AYE4" s="2"/>
      <c r="AYF4" s="1704"/>
      <c r="AYG4" s="2073"/>
      <c r="AYH4" s="2073"/>
      <c r="AYI4" s="240"/>
      <c r="AYJ4" s="240"/>
      <c r="AYL4" s="24"/>
      <c r="AYM4" s="743"/>
      <c r="AYN4" s="2073"/>
      <c r="AYO4" s="2073"/>
      <c r="AYP4" s="59"/>
      <c r="AYQ4" s="59"/>
      <c r="AYS4" s="24"/>
      <c r="AYT4" s="1704"/>
      <c r="AYU4" s="2073"/>
      <c r="AYV4" s="2073"/>
      <c r="AYW4" s="240"/>
      <c r="AYX4" s="240"/>
      <c r="AYZ4" s="24"/>
      <c r="AZA4" s="743"/>
      <c r="AZB4" s="2073"/>
      <c r="AZC4" s="2073"/>
      <c r="AZD4" s="59"/>
      <c r="AZE4" s="59"/>
      <c r="AZG4" s="2"/>
      <c r="AZH4" s="1704"/>
      <c r="AZI4" s="2073"/>
      <c r="AZJ4" s="2073"/>
      <c r="AZK4" s="240"/>
      <c r="AZL4" s="240"/>
      <c r="AZN4" s="2"/>
      <c r="AZO4" s="1704"/>
      <c r="AZP4" s="240"/>
      <c r="AZQ4" s="240"/>
      <c r="AZR4" s="240"/>
      <c r="AZS4" s="240"/>
      <c r="AZU4" s="2"/>
      <c r="AZV4" s="1704"/>
      <c r="AZW4" s="240"/>
      <c r="AZX4" s="59"/>
      <c r="AZY4" s="240"/>
      <c r="AZZ4" s="59"/>
      <c r="BAB4" s="24"/>
      <c r="BAC4" s="743"/>
      <c r="BAD4" s="2073"/>
      <c r="BAE4" s="2073"/>
      <c r="BAF4" s="59"/>
      <c r="BAG4" s="59"/>
      <c r="BAI4" s="2"/>
      <c r="BAJ4" s="1704"/>
      <c r="BAK4" s="2073"/>
      <c r="BAL4" s="2073"/>
      <c r="BAM4" s="240"/>
      <c r="BAN4" s="240"/>
    </row>
    <row r="5" spans="1:1393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291" t="s">
        <v>0</v>
      </c>
      <c r="I5" s="597" t="s">
        <v>16</v>
      </c>
      <c r="J5" s="73" t="s">
        <v>2</v>
      </c>
      <c r="K5" s="598"/>
      <c r="L5" s="73" t="s">
        <v>17</v>
      </c>
      <c r="M5" s="75" t="s">
        <v>8</v>
      </c>
      <c r="O5" s="1291" t="s">
        <v>0</v>
      </c>
      <c r="P5" s="597" t="s">
        <v>16</v>
      </c>
      <c r="Q5" s="73" t="s">
        <v>2</v>
      </c>
      <c r="R5" s="598"/>
      <c r="S5" s="73" t="s">
        <v>17</v>
      </c>
      <c r="T5" s="75" t="s">
        <v>8</v>
      </c>
      <c r="V5" s="1291" t="s">
        <v>0</v>
      </c>
      <c r="W5" s="597" t="s">
        <v>16</v>
      </c>
      <c r="X5" s="73" t="s">
        <v>2</v>
      </c>
      <c r="Y5" s="598" t="s">
        <v>29</v>
      </c>
      <c r="Z5" s="73" t="s">
        <v>17</v>
      </c>
      <c r="AA5" s="75" t="s">
        <v>8</v>
      </c>
      <c r="AC5" s="1291" t="s">
        <v>0</v>
      </c>
      <c r="AD5" s="597" t="s">
        <v>16</v>
      </c>
      <c r="AE5" s="73" t="s">
        <v>2</v>
      </c>
      <c r="AF5" s="598" t="s">
        <v>29</v>
      </c>
      <c r="AG5" s="73" t="s">
        <v>17</v>
      </c>
      <c r="AH5" s="75" t="s">
        <v>8</v>
      </c>
      <c r="AJ5" s="1291" t="s">
        <v>0</v>
      </c>
      <c r="AK5" s="597" t="s">
        <v>16</v>
      </c>
      <c r="AL5" s="73" t="s">
        <v>2</v>
      </c>
      <c r="AM5" s="598" t="s">
        <v>29</v>
      </c>
      <c r="AN5" s="73" t="s">
        <v>17</v>
      </c>
      <c r="AO5" s="75" t="s">
        <v>8</v>
      </c>
      <c r="AQ5" s="492" t="s">
        <v>0</v>
      </c>
      <c r="AR5" s="10" t="s">
        <v>16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492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2" t="s">
        <v>0</v>
      </c>
      <c r="CH5" s="10" t="s">
        <v>16</v>
      </c>
      <c r="CI5" s="11" t="s">
        <v>61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16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39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1670" t="s">
        <v>0</v>
      </c>
      <c r="DX5" s="1671" t="s">
        <v>16</v>
      </c>
      <c r="DY5" s="1672" t="s">
        <v>2</v>
      </c>
      <c r="DZ5" s="1673" t="s">
        <v>29</v>
      </c>
      <c r="EA5" s="1672" t="s">
        <v>17</v>
      </c>
      <c r="EB5" s="1674" t="s">
        <v>8</v>
      </c>
      <c r="ED5" s="1291" t="s">
        <v>0</v>
      </c>
      <c r="EE5" s="597" t="s">
        <v>16</v>
      </c>
      <c r="EF5" s="73" t="s">
        <v>2</v>
      </c>
      <c r="EG5" s="1320" t="s">
        <v>29</v>
      </c>
      <c r="EH5" s="73" t="s">
        <v>17</v>
      </c>
      <c r="EI5" s="75" t="s">
        <v>8</v>
      </c>
      <c r="EK5" s="9" t="s">
        <v>0</v>
      </c>
      <c r="EL5" s="10" t="s">
        <v>16</v>
      </c>
      <c r="EM5" s="11" t="s">
        <v>2</v>
      </c>
      <c r="EN5" s="39" t="s">
        <v>29</v>
      </c>
      <c r="EO5" s="11" t="s">
        <v>17</v>
      </c>
      <c r="EP5" s="12" t="s">
        <v>8</v>
      </c>
      <c r="ER5" s="9" t="s">
        <v>0</v>
      </c>
      <c r="ES5" s="10" t="s">
        <v>16</v>
      </c>
      <c r="ET5" s="11" t="s">
        <v>2</v>
      </c>
      <c r="EU5" s="39" t="s">
        <v>29</v>
      </c>
      <c r="EV5" s="11" t="s">
        <v>17</v>
      </c>
      <c r="EW5" s="12" t="s">
        <v>8</v>
      </c>
      <c r="EY5" s="9" t="s">
        <v>0</v>
      </c>
      <c r="EZ5" s="597" t="s">
        <v>16</v>
      </c>
      <c r="FA5" s="73" t="s">
        <v>2</v>
      </c>
      <c r="FB5" s="598" t="s">
        <v>29</v>
      </c>
      <c r="FC5" s="11" t="s">
        <v>17</v>
      </c>
      <c r="FD5" s="12" t="s">
        <v>8</v>
      </c>
      <c r="FF5" s="1291" t="s">
        <v>0</v>
      </c>
      <c r="FG5" s="597" t="s">
        <v>16</v>
      </c>
      <c r="FH5" s="73" t="s">
        <v>2</v>
      </c>
      <c r="FI5" s="598" t="s">
        <v>29</v>
      </c>
      <c r="FJ5" s="73" t="s">
        <v>17</v>
      </c>
      <c r="FK5" s="75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1291" t="s">
        <v>0</v>
      </c>
      <c r="FU5" s="597" t="s">
        <v>16</v>
      </c>
      <c r="FV5" s="73" t="s">
        <v>2</v>
      </c>
      <c r="FW5" s="1320" t="s">
        <v>29</v>
      </c>
      <c r="FX5" s="73" t="s">
        <v>17</v>
      </c>
      <c r="FY5" s="75" t="s">
        <v>8</v>
      </c>
      <c r="GA5" s="9" t="s">
        <v>0</v>
      </c>
      <c r="GB5" s="10" t="s">
        <v>16</v>
      </c>
      <c r="GC5" s="11" t="s">
        <v>2</v>
      </c>
      <c r="GD5" s="39" t="s">
        <v>29</v>
      </c>
      <c r="GE5" s="11" t="s">
        <v>17</v>
      </c>
      <c r="GF5" s="12" t="s">
        <v>8</v>
      </c>
      <c r="GH5" s="1597" t="s">
        <v>0</v>
      </c>
      <c r="GI5" s="1598" t="s">
        <v>16</v>
      </c>
      <c r="GJ5" s="1599" t="s">
        <v>2</v>
      </c>
      <c r="GK5" s="1710" t="s">
        <v>29</v>
      </c>
      <c r="GL5" s="1599" t="s">
        <v>17</v>
      </c>
      <c r="GM5" s="1600" t="s">
        <v>8</v>
      </c>
      <c r="GO5" s="9" t="s">
        <v>0</v>
      </c>
      <c r="GP5" s="10" t="s">
        <v>16</v>
      </c>
      <c r="GQ5" s="11" t="s">
        <v>2</v>
      </c>
      <c r="GR5" s="39" t="s">
        <v>29</v>
      </c>
      <c r="GS5" s="11" t="s">
        <v>17</v>
      </c>
      <c r="GT5" s="12" t="s">
        <v>8</v>
      </c>
      <c r="GV5" s="9" t="s">
        <v>0</v>
      </c>
      <c r="GW5" s="10" t="s">
        <v>16</v>
      </c>
      <c r="GX5" s="11" t="s">
        <v>2</v>
      </c>
      <c r="GY5" s="39" t="s">
        <v>29</v>
      </c>
      <c r="GZ5" s="11" t="s">
        <v>17</v>
      </c>
      <c r="HA5" s="12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1597" t="s">
        <v>0</v>
      </c>
      <c r="IF5" s="1598" t="s">
        <v>16</v>
      </c>
      <c r="IG5" s="1599" t="s">
        <v>2</v>
      </c>
      <c r="IH5" s="1710" t="s">
        <v>29</v>
      </c>
      <c r="II5" s="1599" t="s">
        <v>17</v>
      </c>
      <c r="IJ5" s="1600" t="s">
        <v>8</v>
      </c>
      <c r="IL5" s="1291" t="s">
        <v>0</v>
      </c>
      <c r="IM5" s="597" t="s">
        <v>16</v>
      </c>
      <c r="IN5" s="73" t="s">
        <v>2</v>
      </c>
      <c r="IO5" s="1320" t="s">
        <v>29</v>
      </c>
      <c r="IP5" s="73" t="s">
        <v>17</v>
      </c>
      <c r="IQ5" s="75" t="s">
        <v>8</v>
      </c>
      <c r="IS5" s="9" t="s">
        <v>0</v>
      </c>
      <c r="IT5" s="10" t="s">
        <v>16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16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16</v>
      </c>
      <c r="JP5" s="11" t="s">
        <v>2</v>
      </c>
      <c r="JQ5" s="28" t="s">
        <v>29</v>
      </c>
      <c r="JR5" s="11" t="s">
        <v>17</v>
      </c>
      <c r="JS5" s="12" t="s">
        <v>8</v>
      </c>
      <c r="JU5" s="1291" t="s">
        <v>0</v>
      </c>
      <c r="JV5" s="597" t="s">
        <v>16</v>
      </c>
      <c r="JW5" s="73" t="s">
        <v>2</v>
      </c>
      <c r="JX5" s="598" t="s">
        <v>29</v>
      </c>
      <c r="JY5" s="73" t="s">
        <v>17</v>
      </c>
      <c r="JZ5" s="75" t="s">
        <v>8</v>
      </c>
      <c r="KB5" s="1291" t="s">
        <v>0</v>
      </c>
      <c r="KC5" s="597" t="s">
        <v>16</v>
      </c>
      <c r="KD5" s="73" t="s">
        <v>2</v>
      </c>
      <c r="KE5" s="598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91" t="s">
        <v>0</v>
      </c>
      <c r="KQ5" s="597" t="s">
        <v>16</v>
      </c>
      <c r="KR5" s="73" t="s">
        <v>2</v>
      </c>
      <c r="KS5" s="598" t="s">
        <v>29</v>
      </c>
      <c r="KT5" s="73" t="s">
        <v>17</v>
      </c>
      <c r="KU5" s="75" t="s">
        <v>8</v>
      </c>
      <c r="KW5" s="1291" t="s">
        <v>0</v>
      </c>
      <c r="KX5" s="597" t="s">
        <v>16</v>
      </c>
      <c r="KY5" s="73" t="s">
        <v>2</v>
      </c>
      <c r="KZ5" s="598" t="s">
        <v>29</v>
      </c>
      <c r="LA5" s="73" t="s">
        <v>17</v>
      </c>
      <c r="LB5" s="75" t="s">
        <v>8</v>
      </c>
      <c r="LD5" s="1597" t="s">
        <v>0</v>
      </c>
      <c r="LE5" s="1598" t="s">
        <v>16</v>
      </c>
      <c r="LF5" s="1599" t="s">
        <v>2</v>
      </c>
      <c r="LG5" s="1711" t="s">
        <v>29</v>
      </c>
      <c r="LH5" s="1599" t="s">
        <v>17</v>
      </c>
      <c r="LI5" s="1600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16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16</v>
      </c>
      <c r="MA5" s="11" t="s">
        <v>2</v>
      </c>
      <c r="MB5" s="28" t="s">
        <v>29</v>
      </c>
      <c r="MC5" s="11" t="s">
        <v>17</v>
      </c>
      <c r="MD5" s="12" t="s">
        <v>8</v>
      </c>
      <c r="MF5" s="1712" t="s">
        <v>0</v>
      </c>
      <c r="MG5" s="1598" t="s">
        <v>16</v>
      </c>
      <c r="MH5" s="1599" t="s">
        <v>2</v>
      </c>
      <c r="MI5" s="1711" t="s">
        <v>29</v>
      </c>
      <c r="MJ5" s="1599" t="s">
        <v>17</v>
      </c>
      <c r="MK5" s="1600" t="s">
        <v>8</v>
      </c>
      <c r="MM5" s="490" t="s">
        <v>0</v>
      </c>
      <c r="MN5" s="10" t="s">
        <v>16</v>
      </c>
      <c r="MO5" s="11" t="s">
        <v>2</v>
      </c>
      <c r="MP5" s="28" t="s">
        <v>29</v>
      </c>
      <c r="MQ5" s="11" t="s">
        <v>17</v>
      </c>
      <c r="MR5" s="12" t="s">
        <v>8</v>
      </c>
      <c r="MT5" s="504" t="s">
        <v>0</v>
      </c>
      <c r="MU5" s="597" t="s">
        <v>16</v>
      </c>
      <c r="MV5" s="73" t="s">
        <v>2</v>
      </c>
      <c r="MW5" s="598" t="s">
        <v>29</v>
      </c>
      <c r="MX5" s="73" t="s">
        <v>17</v>
      </c>
      <c r="MY5" s="75" t="s">
        <v>8</v>
      </c>
      <c r="NA5" s="599" t="s">
        <v>0</v>
      </c>
      <c r="NB5" s="10" t="s">
        <v>16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9" t="s">
        <v>0</v>
      </c>
      <c r="OD5" s="10" t="s">
        <v>16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16</v>
      </c>
      <c r="OS5" s="11" t="s">
        <v>2</v>
      </c>
      <c r="OT5" s="28" t="s">
        <v>29</v>
      </c>
      <c r="OU5" s="11" t="s">
        <v>17</v>
      </c>
      <c r="OV5" s="12" t="s">
        <v>8</v>
      </c>
      <c r="OX5" s="1291" t="s">
        <v>0</v>
      </c>
      <c r="OY5" s="597" t="s">
        <v>16</v>
      </c>
      <c r="OZ5" s="73" t="s">
        <v>2</v>
      </c>
      <c r="PA5" s="598" t="s">
        <v>29</v>
      </c>
      <c r="PB5" s="73" t="s">
        <v>17</v>
      </c>
      <c r="PC5" s="75" t="s">
        <v>8</v>
      </c>
      <c r="PE5" s="9" t="s">
        <v>0</v>
      </c>
      <c r="PF5" s="10" t="s">
        <v>16</v>
      </c>
      <c r="PG5" s="11" t="s">
        <v>880</v>
      </c>
      <c r="PH5" s="28" t="s">
        <v>29</v>
      </c>
      <c r="PI5" s="11" t="s">
        <v>17</v>
      </c>
      <c r="PJ5" s="12" t="s">
        <v>8</v>
      </c>
      <c r="PL5" s="1291" t="s">
        <v>0</v>
      </c>
      <c r="PM5" s="597" t="s">
        <v>16</v>
      </c>
      <c r="PN5" s="73" t="s">
        <v>880</v>
      </c>
      <c r="PO5" s="598" t="s">
        <v>29</v>
      </c>
      <c r="PP5" s="73" t="s">
        <v>17</v>
      </c>
      <c r="PQ5" s="75" t="s">
        <v>8</v>
      </c>
      <c r="PS5" s="1291" t="s">
        <v>0</v>
      </c>
      <c r="PT5" s="597" t="s">
        <v>16</v>
      </c>
      <c r="PU5" s="73" t="s">
        <v>880</v>
      </c>
      <c r="PV5" s="598" t="s">
        <v>29</v>
      </c>
      <c r="PW5" s="73" t="s">
        <v>17</v>
      </c>
      <c r="PX5" s="75" t="s">
        <v>8</v>
      </c>
      <c r="PZ5" s="9" t="s">
        <v>0</v>
      </c>
      <c r="QA5" s="10" t="s">
        <v>16</v>
      </c>
      <c r="QB5" s="11" t="s">
        <v>880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16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16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16</v>
      </c>
      <c r="RK5" s="11" t="s">
        <v>2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16</v>
      </c>
      <c r="RR5" s="11" t="s">
        <v>2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16</v>
      </c>
      <c r="RY5" s="11" t="s">
        <v>2</v>
      </c>
      <c r="RZ5" s="28" t="s">
        <v>29</v>
      </c>
      <c r="SA5" s="11" t="s">
        <v>17</v>
      </c>
      <c r="SB5" s="12" t="s">
        <v>8</v>
      </c>
      <c r="SD5" s="1291" t="s">
        <v>0</v>
      </c>
      <c r="SE5" s="597" t="s">
        <v>16</v>
      </c>
      <c r="SF5" s="73" t="s">
        <v>2</v>
      </c>
      <c r="SG5" s="598" t="s">
        <v>29</v>
      </c>
      <c r="SH5" s="73" t="s">
        <v>17</v>
      </c>
      <c r="SI5" s="75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91" t="s">
        <v>0</v>
      </c>
      <c r="SZ5" s="597" t="s">
        <v>16</v>
      </c>
      <c r="TA5" s="73" t="s">
        <v>2</v>
      </c>
      <c r="TB5" s="1653" t="s">
        <v>29</v>
      </c>
      <c r="TC5" s="73" t="s">
        <v>17</v>
      </c>
      <c r="TD5" s="75" t="s">
        <v>8</v>
      </c>
      <c r="TF5" s="1291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1291" t="s">
        <v>0</v>
      </c>
      <c r="TN5" s="597" t="s">
        <v>16</v>
      </c>
      <c r="TO5" s="73" t="s">
        <v>2</v>
      </c>
      <c r="TP5" s="598" t="s">
        <v>29</v>
      </c>
      <c r="TQ5" s="73" t="s">
        <v>17</v>
      </c>
      <c r="TR5" s="75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490" t="s">
        <v>0</v>
      </c>
      <c r="UB5" s="10" t="s">
        <v>16</v>
      </c>
      <c r="UC5" s="11" t="s">
        <v>2</v>
      </c>
      <c r="UD5" s="600" t="s">
        <v>29</v>
      </c>
      <c r="UE5" s="11" t="s">
        <v>17</v>
      </c>
      <c r="UF5" s="12" t="s">
        <v>8</v>
      </c>
      <c r="UH5" s="504" t="s">
        <v>0</v>
      </c>
      <c r="UI5" s="597" t="s">
        <v>16</v>
      </c>
      <c r="UJ5" s="73" t="s">
        <v>2</v>
      </c>
      <c r="UK5" s="1560" t="s">
        <v>29</v>
      </c>
      <c r="UL5" s="73" t="s">
        <v>17</v>
      </c>
      <c r="UM5" s="75" t="s">
        <v>8</v>
      </c>
      <c r="UO5" s="504" t="s">
        <v>0</v>
      </c>
      <c r="UP5" s="597" t="s">
        <v>16</v>
      </c>
      <c r="UQ5" s="73" t="s">
        <v>2</v>
      </c>
      <c r="UR5" s="1560" t="s">
        <v>29</v>
      </c>
      <c r="US5" s="73" t="s">
        <v>17</v>
      </c>
      <c r="UT5" s="75" t="s">
        <v>8</v>
      </c>
      <c r="UV5" s="504" t="s">
        <v>0</v>
      </c>
      <c r="UW5" s="597" t="s">
        <v>16</v>
      </c>
      <c r="UX5" s="73" t="s">
        <v>2</v>
      </c>
      <c r="UY5" s="1560" t="s">
        <v>29</v>
      </c>
      <c r="UZ5" s="73" t="s">
        <v>17</v>
      </c>
      <c r="VA5" s="75" t="s">
        <v>8</v>
      </c>
      <c r="VC5" s="504" t="s">
        <v>0</v>
      </c>
      <c r="VD5" s="597" t="s">
        <v>16</v>
      </c>
      <c r="VE5" s="73" t="s">
        <v>2</v>
      </c>
      <c r="VF5" s="1560" t="s">
        <v>29</v>
      </c>
      <c r="VG5" s="73" t="s">
        <v>17</v>
      </c>
      <c r="VH5" s="75" t="s">
        <v>8</v>
      </c>
      <c r="VJ5" s="503" t="s">
        <v>0</v>
      </c>
      <c r="VK5" s="10" t="s">
        <v>16</v>
      </c>
      <c r="VL5" s="11" t="s">
        <v>2</v>
      </c>
      <c r="VM5" s="28" t="s">
        <v>29</v>
      </c>
      <c r="VN5" s="11" t="s">
        <v>17</v>
      </c>
      <c r="VO5" s="12" t="s">
        <v>8</v>
      </c>
      <c r="VQ5" s="1606" t="s">
        <v>0</v>
      </c>
      <c r="VR5" s="1598" t="s">
        <v>16</v>
      </c>
      <c r="VS5" s="1599" t="s">
        <v>2</v>
      </c>
      <c r="VT5" s="1711" t="s">
        <v>29</v>
      </c>
      <c r="VU5" s="1599" t="s">
        <v>17</v>
      </c>
      <c r="VV5" s="1600" t="s">
        <v>8</v>
      </c>
      <c r="VX5" s="492" t="s">
        <v>0</v>
      </c>
      <c r="VY5" s="10" t="s">
        <v>16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9" t="s">
        <v>0</v>
      </c>
      <c r="WM5" s="10" t="s">
        <v>16</v>
      </c>
      <c r="WN5" s="11" t="s">
        <v>2</v>
      </c>
      <c r="WO5" s="28" t="s">
        <v>29</v>
      </c>
      <c r="WP5" s="11" t="s">
        <v>17</v>
      </c>
      <c r="WQ5" s="12" t="s">
        <v>8</v>
      </c>
      <c r="WS5" s="1291" t="s">
        <v>0</v>
      </c>
      <c r="WT5" s="597" t="s">
        <v>16</v>
      </c>
      <c r="WU5" s="73" t="s">
        <v>2</v>
      </c>
      <c r="WV5" s="598" t="s">
        <v>29</v>
      </c>
      <c r="WW5" s="73" t="s">
        <v>17</v>
      </c>
      <c r="WX5" s="75" t="s">
        <v>8</v>
      </c>
      <c r="WZ5" s="1291" t="s">
        <v>0</v>
      </c>
      <c r="XA5" s="597" t="s">
        <v>16</v>
      </c>
      <c r="XB5" s="73" t="s">
        <v>2</v>
      </c>
      <c r="XC5" s="598" t="s">
        <v>29</v>
      </c>
      <c r="XD5" s="73" t="s">
        <v>17</v>
      </c>
      <c r="XE5" s="75" t="s">
        <v>8</v>
      </c>
      <c r="XG5" s="9" t="s">
        <v>0</v>
      </c>
      <c r="XH5" s="10" t="s">
        <v>16</v>
      </c>
      <c r="XI5" s="11" t="s">
        <v>2</v>
      </c>
      <c r="XJ5" s="28" t="s">
        <v>29</v>
      </c>
      <c r="XK5" s="11" t="s">
        <v>17</v>
      </c>
      <c r="XL5" s="12" t="s">
        <v>8</v>
      </c>
      <c r="XN5" s="1291" t="s">
        <v>0</v>
      </c>
      <c r="XO5" s="597" t="s">
        <v>16</v>
      </c>
      <c r="XP5" s="73" t="s">
        <v>2</v>
      </c>
      <c r="XQ5" s="598" t="s">
        <v>29</v>
      </c>
      <c r="XR5" s="73" t="s">
        <v>17</v>
      </c>
      <c r="XS5" s="75" t="s">
        <v>8</v>
      </c>
      <c r="XU5" s="9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1597" t="s">
        <v>0</v>
      </c>
      <c r="YC5" s="1598" t="s">
        <v>16</v>
      </c>
      <c r="YD5" s="1599" t="s">
        <v>2</v>
      </c>
      <c r="YE5" s="1711" t="s">
        <v>29</v>
      </c>
      <c r="YF5" s="1599" t="s">
        <v>17</v>
      </c>
      <c r="YG5" s="1600" t="s">
        <v>8</v>
      </c>
      <c r="YI5" s="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601" t="s">
        <v>0</v>
      </c>
      <c r="YQ5" s="10" t="s">
        <v>16</v>
      </c>
      <c r="YR5" s="11" t="s">
        <v>2</v>
      </c>
      <c r="YS5" s="600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492" t="s">
        <v>0</v>
      </c>
      <c r="ZE5" s="10" t="s">
        <v>16</v>
      </c>
      <c r="ZF5" s="11" t="s">
        <v>2</v>
      </c>
      <c r="ZG5" s="28" t="s">
        <v>29</v>
      </c>
      <c r="ZH5" s="11" t="s">
        <v>17</v>
      </c>
      <c r="ZI5" s="12" t="s">
        <v>8</v>
      </c>
      <c r="ZK5" s="1606" t="s">
        <v>0</v>
      </c>
      <c r="ZL5" s="1598" t="s">
        <v>16</v>
      </c>
      <c r="ZM5" s="1599" t="s">
        <v>2</v>
      </c>
      <c r="ZN5" s="1711" t="s">
        <v>29</v>
      </c>
      <c r="ZO5" s="1599" t="s">
        <v>17</v>
      </c>
      <c r="ZP5" s="1600" t="s">
        <v>8</v>
      </c>
      <c r="ZR5" s="503" t="s">
        <v>0</v>
      </c>
      <c r="ZS5" s="597" t="s">
        <v>16</v>
      </c>
      <c r="ZT5" s="73" t="s">
        <v>2</v>
      </c>
      <c r="ZU5" s="598" t="s">
        <v>29</v>
      </c>
      <c r="ZV5" s="73" t="s">
        <v>17</v>
      </c>
      <c r="ZW5" s="75" t="s">
        <v>8</v>
      </c>
      <c r="ZY5" s="490" t="s">
        <v>0</v>
      </c>
      <c r="ZZ5" s="10" t="s">
        <v>16</v>
      </c>
      <c r="AAA5" s="11" t="s">
        <v>2</v>
      </c>
      <c r="AAB5" s="28" t="s">
        <v>29</v>
      </c>
      <c r="AAC5" s="11" t="s">
        <v>17</v>
      </c>
      <c r="AAD5" s="12" t="s">
        <v>8</v>
      </c>
      <c r="AAF5" s="504" t="s">
        <v>0</v>
      </c>
      <c r="AAG5" s="597" t="s">
        <v>16</v>
      </c>
      <c r="AAH5" s="73" t="s">
        <v>2</v>
      </c>
      <c r="AAI5" s="598" t="s">
        <v>29</v>
      </c>
      <c r="AAJ5" s="73" t="s">
        <v>17</v>
      </c>
      <c r="AAK5" s="75" t="s">
        <v>8</v>
      </c>
      <c r="AAM5" s="9" t="s">
        <v>0</v>
      </c>
      <c r="AAN5" s="10" t="s">
        <v>16</v>
      </c>
      <c r="AAO5" s="11" t="s">
        <v>2</v>
      </c>
      <c r="AAP5" s="28" t="s">
        <v>29</v>
      </c>
      <c r="AAQ5" s="11" t="s">
        <v>17</v>
      </c>
      <c r="AAR5" s="12" t="s">
        <v>8</v>
      </c>
      <c r="AAT5" s="9" t="s">
        <v>0</v>
      </c>
      <c r="AAU5" s="10" t="s">
        <v>16</v>
      </c>
      <c r="AAV5" s="11" t="s">
        <v>2</v>
      </c>
      <c r="AAW5" s="28" t="s">
        <v>29</v>
      </c>
      <c r="AAX5" s="11" t="s">
        <v>17</v>
      </c>
      <c r="AAY5" s="12" t="s">
        <v>8</v>
      </c>
      <c r="ABA5" s="9" t="s">
        <v>0</v>
      </c>
      <c r="ABB5" s="10" t="s">
        <v>16</v>
      </c>
      <c r="ABC5" s="11" t="s">
        <v>2</v>
      </c>
      <c r="ABD5" s="28" t="s">
        <v>29</v>
      </c>
      <c r="ABE5" s="11" t="s">
        <v>17</v>
      </c>
      <c r="ABF5" s="12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91" t="s">
        <v>0</v>
      </c>
      <c r="ABP5" s="597" t="s">
        <v>16</v>
      </c>
      <c r="ABQ5" s="73" t="s">
        <v>2</v>
      </c>
      <c r="ABR5" s="598" t="s">
        <v>29</v>
      </c>
      <c r="ABS5" s="73" t="s">
        <v>17</v>
      </c>
      <c r="ABT5" s="75" t="s">
        <v>8</v>
      </c>
      <c r="ABV5" s="1291" t="s">
        <v>0</v>
      </c>
      <c r="ABW5" s="597" t="s">
        <v>16</v>
      </c>
      <c r="ABX5" s="73" t="s">
        <v>2</v>
      </c>
      <c r="ABY5" s="598" t="s">
        <v>29</v>
      </c>
      <c r="ABZ5" s="73" t="s">
        <v>17</v>
      </c>
      <c r="ACA5" s="75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490" t="s">
        <v>0</v>
      </c>
      <c r="ACR5" s="10" t="s">
        <v>16</v>
      </c>
      <c r="ACS5" s="11" t="s">
        <v>2</v>
      </c>
      <c r="ACT5" s="602" t="s">
        <v>29</v>
      </c>
      <c r="ACU5" s="11" t="s">
        <v>17</v>
      </c>
      <c r="ACV5" s="12" t="s">
        <v>8</v>
      </c>
      <c r="ACX5" s="504" t="s">
        <v>0</v>
      </c>
      <c r="ACY5" s="597" t="s">
        <v>16</v>
      </c>
      <c r="ACZ5" s="73" t="s">
        <v>2</v>
      </c>
      <c r="ADA5" s="1562" t="s">
        <v>29</v>
      </c>
      <c r="ADB5" s="73" t="s">
        <v>17</v>
      </c>
      <c r="ADC5" s="75" t="s">
        <v>8</v>
      </c>
      <c r="ADE5" s="9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603" t="s">
        <v>8</v>
      </c>
      <c r="ADL5" s="9" t="s">
        <v>0</v>
      </c>
      <c r="ADM5" s="10" t="s">
        <v>16</v>
      </c>
      <c r="ADN5" s="11" t="s">
        <v>2</v>
      </c>
      <c r="ADO5" s="28" t="s">
        <v>29</v>
      </c>
      <c r="ADP5" s="11" t="s">
        <v>17</v>
      </c>
      <c r="ADQ5" s="603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603" t="s">
        <v>8</v>
      </c>
      <c r="ADZ5" s="9" t="s">
        <v>0</v>
      </c>
      <c r="AEA5" s="10" t="s">
        <v>16</v>
      </c>
      <c r="AEB5" s="11" t="s">
        <v>2</v>
      </c>
      <c r="AEC5" s="28" t="s">
        <v>29</v>
      </c>
      <c r="AED5" s="11" t="s">
        <v>17</v>
      </c>
      <c r="AEE5" s="12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9" t="s">
        <v>0</v>
      </c>
      <c r="AEO5" s="10" t="s">
        <v>16</v>
      </c>
      <c r="AEP5" s="11" t="s">
        <v>2</v>
      </c>
      <c r="AEQ5" s="28" t="s">
        <v>29</v>
      </c>
      <c r="AER5" s="11" t="s">
        <v>17</v>
      </c>
      <c r="AES5" s="12" t="s">
        <v>8</v>
      </c>
      <c r="AEU5" s="1597" t="s">
        <v>0</v>
      </c>
      <c r="AEV5" s="1598" t="s">
        <v>16</v>
      </c>
      <c r="AEW5" s="1599" t="s">
        <v>2</v>
      </c>
      <c r="AEX5" s="1711" t="s">
        <v>29</v>
      </c>
      <c r="AEY5" s="1599" t="s">
        <v>17</v>
      </c>
      <c r="AEZ5" s="1600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9" t="s">
        <v>0</v>
      </c>
      <c r="AFJ5" s="10" t="s">
        <v>16</v>
      </c>
      <c r="AFK5" s="11" t="s">
        <v>2</v>
      </c>
      <c r="AFL5" s="28" t="s">
        <v>29</v>
      </c>
      <c r="AFM5" s="11" t="s">
        <v>17</v>
      </c>
      <c r="AFN5" s="12" t="s">
        <v>8</v>
      </c>
      <c r="AFP5" s="545" t="s">
        <v>0</v>
      </c>
      <c r="AFQ5" s="10" t="s">
        <v>16</v>
      </c>
      <c r="AFR5" s="11" t="s">
        <v>2</v>
      </c>
      <c r="AFS5" s="28" t="s">
        <v>29</v>
      </c>
      <c r="AFT5" s="11" t="s">
        <v>17</v>
      </c>
      <c r="AFU5" s="12" t="s">
        <v>8</v>
      </c>
      <c r="AFW5" s="9" t="s">
        <v>0</v>
      </c>
      <c r="AFX5" s="10" t="s">
        <v>16</v>
      </c>
      <c r="AFY5" s="11" t="s">
        <v>2</v>
      </c>
      <c r="AFZ5" s="28" t="s">
        <v>29</v>
      </c>
      <c r="AGA5" s="11" t="s">
        <v>17</v>
      </c>
      <c r="AGB5" s="12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490" t="s">
        <v>0</v>
      </c>
      <c r="AGL5" s="10" t="s">
        <v>16</v>
      </c>
      <c r="AGM5" s="11" t="s">
        <v>2</v>
      </c>
      <c r="AGN5" s="600" t="s">
        <v>29</v>
      </c>
      <c r="AGO5" s="11" t="s">
        <v>17</v>
      </c>
      <c r="AGP5" s="12" t="s">
        <v>8</v>
      </c>
      <c r="AGR5" s="504" t="s">
        <v>0</v>
      </c>
      <c r="AGS5" s="597" t="s">
        <v>16</v>
      </c>
      <c r="AGT5" s="73" t="s">
        <v>2</v>
      </c>
      <c r="AGU5" s="1560" t="s">
        <v>29</v>
      </c>
      <c r="AGV5" s="73" t="s">
        <v>17</v>
      </c>
      <c r="AGW5" s="75" t="s">
        <v>8</v>
      </c>
      <c r="AGY5" s="9" t="s">
        <v>0</v>
      </c>
      <c r="AGZ5" s="10" t="s">
        <v>16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12" t="s">
        <v>8</v>
      </c>
      <c r="AHM5" s="1291" t="s">
        <v>0</v>
      </c>
      <c r="AHN5" s="597" t="s">
        <v>16</v>
      </c>
      <c r="AHO5" s="73" t="s">
        <v>2</v>
      </c>
      <c r="AHP5" s="598" t="s">
        <v>29</v>
      </c>
      <c r="AHQ5" s="73" t="s">
        <v>17</v>
      </c>
      <c r="AHR5" s="75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16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1291" t="s">
        <v>0</v>
      </c>
      <c r="AIP5" s="597" t="s">
        <v>16</v>
      </c>
      <c r="AIQ5" s="73" t="s">
        <v>2</v>
      </c>
      <c r="AIR5" s="598" t="s">
        <v>29</v>
      </c>
      <c r="AIS5" s="73" t="s">
        <v>17</v>
      </c>
      <c r="AIT5" s="75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16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1291" t="s">
        <v>0</v>
      </c>
      <c r="AJR5" s="597" t="s">
        <v>16</v>
      </c>
      <c r="AJS5" s="73" t="s">
        <v>2</v>
      </c>
      <c r="AJT5" s="598" t="s">
        <v>29</v>
      </c>
      <c r="AJU5" s="73" t="s">
        <v>17</v>
      </c>
      <c r="AJV5" s="75" t="s">
        <v>8</v>
      </c>
      <c r="AJX5" s="9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1291" t="s">
        <v>0</v>
      </c>
      <c r="AKM5" s="597" t="s">
        <v>16</v>
      </c>
      <c r="AKN5" s="73" t="s">
        <v>2</v>
      </c>
      <c r="AKO5" s="598" t="s">
        <v>29</v>
      </c>
      <c r="AKP5" s="73" t="s">
        <v>17</v>
      </c>
      <c r="AKQ5" s="75" t="s">
        <v>8</v>
      </c>
      <c r="AKS5" s="1291" t="s">
        <v>0</v>
      </c>
      <c r="AKT5" s="597" t="s">
        <v>16</v>
      </c>
      <c r="AKU5" s="73" t="s">
        <v>2</v>
      </c>
      <c r="AKV5" s="598" t="s">
        <v>29</v>
      </c>
      <c r="AKW5" s="73" t="s">
        <v>17</v>
      </c>
      <c r="AKX5" s="75" t="s">
        <v>8</v>
      </c>
      <c r="AKZ5" s="1291" t="s">
        <v>0</v>
      </c>
      <c r="ALA5" s="597" t="s">
        <v>16</v>
      </c>
      <c r="ALB5" s="73" t="s">
        <v>2</v>
      </c>
      <c r="ALC5" s="598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492" t="s">
        <v>0</v>
      </c>
      <c r="ALO5" s="10" t="s">
        <v>16</v>
      </c>
      <c r="ALP5" s="11" t="s">
        <v>2</v>
      </c>
      <c r="ALQ5" s="602" t="s">
        <v>29</v>
      </c>
      <c r="ALR5" s="11" t="s">
        <v>17</v>
      </c>
      <c r="ALS5" s="12" t="s">
        <v>8</v>
      </c>
      <c r="ALU5" s="492" t="s">
        <v>0</v>
      </c>
      <c r="ALV5" s="10" t="s">
        <v>16</v>
      </c>
      <c r="ALW5" s="11" t="s">
        <v>2</v>
      </c>
      <c r="ALX5" s="600" t="s">
        <v>29</v>
      </c>
      <c r="ALY5" s="11" t="s">
        <v>17</v>
      </c>
      <c r="ALZ5" s="12" t="s">
        <v>8</v>
      </c>
      <c r="AMB5" s="490" t="s">
        <v>0</v>
      </c>
      <c r="AMC5" s="10" t="s">
        <v>16</v>
      </c>
      <c r="AMD5" s="11" t="s">
        <v>2</v>
      </c>
      <c r="AME5" s="602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1291" t="s">
        <v>0</v>
      </c>
      <c r="AMQ5" s="597" t="s">
        <v>16</v>
      </c>
      <c r="AMR5" s="73" t="s">
        <v>2</v>
      </c>
      <c r="AMS5" s="598" t="s">
        <v>29</v>
      </c>
      <c r="AMT5" s="73" t="s">
        <v>17</v>
      </c>
      <c r="AMU5" s="75" t="s">
        <v>8</v>
      </c>
      <c r="AMW5" s="9" t="s">
        <v>0</v>
      </c>
      <c r="AMX5" s="10" t="s">
        <v>16</v>
      </c>
      <c r="AMY5" s="11" t="s">
        <v>2</v>
      </c>
      <c r="AMZ5" s="28" t="s">
        <v>29</v>
      </c>
      <c r="ANA5" s="11" t="s">
        <v>17</v>
      </c>
      <c r="ANB5" s="12" t="s">
        <v>8</v>
      </c>
      <c r="AND5" s="1291" t="s">
        <v>0</v>
      </c>
      <c r="ANE5" s="597" t="s">
        <v>16</v>
      </c>
      <c r="ANF5" s="73" t="s">
        <v>2</v>
      </c>
      <c r="ANG5" s="598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1597" t="s">
        <v>0</v>
      </c>
      <c r="ANS5" s="1598" t="s">
        <v>16</v>
      </c>
      <c r="ANT5" s="1599" t="s">
        <v>2</v>
      </c>
      <c r="ANU5" s="1711" t="s">
        <v>29</v>
      </c>
      <c r="ANV5" s="1599" t="s">
        <v>17</v>
      </c>
      <c r="ANW5" s="1600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9" t="s">
        <v>0</v>
      </c>
      <c r="AOG5" s="10" t="s">
        <v>16</v>
      </c>
      <c r="AOH5" s="11" t="s">
        <v>2</v>
      </c>
      <c r="AOI5" s="28" t="s">
        <v>29</v>
      </c>
      <c r="AOJ5" s="11" t="s">
        <v>17</v>
      </c>
      <c r="AOK5" s="12" t="s">
        <v>8</v>
      </c>
      <c r="AOM5" s="490" t="s">
        <v>0</v>
      </c>
      <c r="AON5" s="10" t="s">
        <v>16</v>
      </c>
      <c r="AOO5" s="73" t="s">
        <v>2</v>
      </c>
      <c r="AOP5" s="1560" t="s">
        <v>29</v>
      </c>
      <c r="AOQ5" s="73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9" t="s">
        <v>0</v>
      </c>
      <c r="APB5" s="10" t="s">
        <v>16</v>
      </c>
      <c r="APC5" s="11" t="s">
        <v>2</v>
      </c>
      <c r="APD5" s="28" t="s">
        <v>29</v>
      </c>
      <c r="APE5" s="11" t="s">
        <v>17</v>
      </c>
      <c r="APF5" s="12" t="s">
        <v>8</v>
      </c>
      <c r="APH5" s="1291" t="s">
        <v>0</v>
      </c>
      <c r="API5" s="597" t="s">
        <v>16</v>
      </c>
      <c r="APJ5" s="73" t="s">
        <v>2</v>
      </c>
      <c r="APK5" s="598" t="s">
        <v>29</v>
      </c>
      <c r="APL5" s="73" t="s">
        <v>17</v>
      </c>
      <c r="APM5" s="75" t="s">
        <v>8</v>
      </c>
      <c r="APO5" s="9" t="s">
        <v>0</v>
      </c>
      <c r="APP5" s="10" t="s">
        <v>16</v>
      </c>
      <c r="APQ5" s="11" t="s">
        <v>2</v>
      </c>
      <c r="APR5" s="28" t="s">
        <v>29</v>
      </c>
      <c r="APS5" s="11" t="s">
        <v>17</v>
      </c>
      <c r="APT5" s="12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9" t="s">
        <v>0</v>
      </c>
      <c r="AQD5" s="10" t="s">
        <v>16</v>
      </c>
      <c r="AQE5" s="11" t="s">
        <v>2</v>
      </c>
      <c r="AQF5" s="28" t="s">
        <v>29</v>
      </c>
      <c r="AQG5" s="11" t="s">
        <v>17</v>
      </c>
      <c r="AQH5" s="12" t="s">
        <v>8</v>
      </c>
      <c r="AQJ5" s="9" t="s">
        <v>0</v>
      </c>
      <c r="AQK5" s="10" t="s">
        <v>16</v>
      </c>
      <c r="AQL5" s="11" t="s">
        <v>2</v>
      </c>
      <c r="AQM5" s="28" t="s">
        <v>29</v>
      </c>
      <c r="AQN5" s="11" t="s">
        <v>17</v>
      </c>
      <c r="AQO5" s="12" t="s">
        <v>8</v>
      </c>
      <c r="AQQ5" s="9" t="s">
        <v>0</v>
      </c>
      <c r="AQR5" s="10" t="s">
        <v>16</v>
      </c>
      <c r="AQS5" s="11" t="s">
        <v>2</v>
      </c>
      <c r="AQT5" s="28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91" t="s">
        <v>0</v>
      </c>
      <c r="ARF5" s="597" t="s">
        <v>16</v>
      </c>
      <c r="ARG5" s="73" t="s">
        <v>2</v>
      </c>
      <c r="ARH5" s="598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91" t="s">
        <v>0</v>
      </c>
      <c r="ART5" s="597" t="s">
        <v>16</v>
      </c>
      <c r="ARU5" s="73" t="s">
        <v>2</v>
      </c>
      <c r="ARV5" s="598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9" t="s">
        <v>0</v>
      </c>
      <c r="ASH5" s="10" t="s">
        <v>16</v>
      </c>
      <c r="ASI5" s="11" t="s">
        <v>2</v>
      </c>
      <c r="ASJ5" s="28" t="s">
        <v>29</v>
      </c>
      <c r="ASK5" s="11" t="s">
        <v>17</v>
      </c>
      <c r="ASL5" s="12" t="s">
        <v>8</v>
      </c>
      <c r="ASN5" s="9" t="s">
        <v>0</v>
      </c>
      <c r="ASO5" s="10" t="s">
        <v>16</v>
      </c>
      <c r="ASP5" s="11" t="s">
        <v>2</v>
      </c>
      <c r="ASQ5" s="28" t="s">
        <v>29</v>
      </c>
      <c r="ASR5" s="11" t="s">
        <v>17</v>
      </c>
      <c r="ASS5" s="12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1291" t="s">
        <v>0</v>
      </c>
      <c r="ATC5" s="597" t="s">
        <v>16</v>
      </c>
      <c r="ATD5" s="73" t="s">
        <v>2</v>
      </c>
      <c r="ATE5" s="598" t="s">
        <v>29</v>
      </c>
      <c r="ATF5" s="73" t="s">
        <v>17</v>
      </c>
      <c r="ATG5" s="75" t="s">
        <v>8</v>
      </c>
      <c r="ATI5" s="1291" t="s">
        <v>0</v>
      </c>
      <c r="ATJ5" s="597" t="s">
        <v>16</v>
      </c>
      <c r="ATK5" s="73" t="s">
        <v>2</v>
      </c>
      <c r="ATL5" s="598" t="s">
        <v>29</v>
      </c>
      <c r="ATM5" s="73" t="s">
        <v>17</v>
      </c>
      <c r="ATN5" s="75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9" t="s">
        <v>0</v>
      </c>
      <c r="AUE5" s="10" t="s">
        <v>16</v>
      </c>
      <c r="AUF5" s="11" t="s">
        <v>2</v>
      </c>
      <c r="AUG5" s="28" t="s">
        <v>29</v>
      </c>
      <c r="AUH5" s="11" t="s">
        <v>17</v>
      </c>
      <c r="AUI5" s="12" t="s">
        <v>8</v>
      </c>
      <c r="AUK5" s="1291" t="s">
        <v>0</v>
      </c>
      <c r="AUL5" s="597" t="s">
        <v>16</v>
      </c>
      <c r="AUM5" s="73" t="s">
        <v>2</v>
      </c>
      <c r="AUN5" s="598" t="s">
        <v>29</v>
      </c>
      <c r="AUO5" s="73" t="s">
        <v>17</v>
      </c>
      <c r="AUP5" s="75" t="s">
        <v>8</v>
      </c>
      <c r="AUR5" s="1597" t="s">
        <v>0</v>
      </c>
      <c r="AUS5" s="1598" t="s">
        <v>16</v>
      </c>
      <c r="AUT5" s="1599" t="s">
        <v>2</v>
      </c>
      <c r="AUU5" s="1711" t="s">
        <v>29</v>
      </c>
      <c r="AUV5" s="1599" t="s">
        <v>17</v>
      </c>
      <c r="AUW5" s="1600" t="s">
        <v>8</v>
      </c>
      <c r="AUY5" s="1291" t="s">
        <v>0</v>
      </c>
      <c r="AUZ5" s="597" t="s">
        <v>16</v>
      </c>
      <c r="AVA5" s="73" t="s">
        <v>2</v>
      </c>
      <c r="AVB5" s="598" t="s">
        <v>29</v>
      </c>
      <c r="AVC5" s="73" t="s">
        <v>17</v>
      </c>
      <c r="AVD5" s="75" t="s">
        <v>8</v>
      </c>
      <c r="AVF5" s="9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1597" t="s">
        <v>0</v>
      </c>
      <c r="AVU5" s="1598" t="s">
        <v>16</v>
      </c>
      <c r="AVV5" s="1599" t="s">
        <v>2</v>
      </c>
      <c r="AVW5" s="1711" t="s">
        <v>29</v>
      </c>
      <c r="AVX5" s="1599" t="s">
        <v>17</v>
      </c>
      <c r="AVY5" s="1600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9" t="s">
        <v>0</v>
      </c>
      <c r="AWI5" s="10" t="s">
        <v>16</v>
      </c>
      <c r="AWJ5" s="11" t="s">
        <v>2</v>
      </c>
      <c r="AWK5" s="28" t="s">
        <v>29</v>
      </c>
      <c r="AWL5" s="11" t="s">
        <v>17</v>
      </c>
      <c r="AWM5" s="12" t="s">
        <v>8</v>
      </c>
      <c r="AWO5" s="9" t="s">
        <v>0</v>
      </c>
      <c r="AWP5" s="10" t="s">
        <v>16</v>
      </c>
      <c r="AWQ5" s="11" t="s">
        <v>2</v>
      </c>
      <c r="AWR5" s="28" t="s">
        <v>29</v>
      </c>
      <c r="AWS5" s="11" t="s">
        <v>17</v>
      </c>
      <c r="AWT5" s="12" t="s">
        <v>8</v>
      </c>
      <c r="AWV5" s="9" t="s">
        <v>0</v>
      </c>
      <c r="AWW5" s="10" t="s">
        <v>16</v>
      </c>
      <c r="AWX5" s="11" t="s">
        <v>2</v>
      </c>
      <c r="AWY5" s="28" t="s">
        <v>29</v>
      </c>
      <c r="AWZ5" s="11" t="s">
        <v>17</v>
      </c>
      <c r="AXA5" s="12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9" t="s">
        <v>0</v>
      </c>
      <c r="AXK5" s="10" t="s">
        <v>16</v>
      </c>
      <c r="AXL5" s="11" t="s">
        <v>2</v>
      </c>
      <c r="AXM5" s="28" t="s">
        <v>29</v>
      </c>
      <c r="AXN5" s="11" t="s">
        <v>17</v>
      </c>
      <c r="AXO5" s="12" t="s">
        <v>8</v>
      </c>
      <c r="AXQ5" s="1291" t="s">
        <v>0</v>
      </c>
      <c r="AXR5" s="597" t="s">
        <v>16</v>
      </c>
      <c r="AXS5" s="73" t="s">
        <v>2</v>
      </c>
      <c r="AXT5" s="598" t="s">
        <v>29</v>
      </c>
      <c r="AXU5" s="73" t="s">
        <v>17</v>
      </c>
      <c r="AXV5" s="75" t="s">
        <v>8</v>
      </c>
      <c r="AXX5" s="9" t="s">
        <v>0</v>
      </c>
      <c r="AXY5" s="10" t="s">
        <v>16</v>
      </c>
      <c r="AXZ5" s="11" t="s">
        <v>2</v>
      </c>
      <c r="AYA5" s="28" t="s">
        <v>29</v>
      </c>
      <c r="AYB5" s="11" t="s">
        <v>17</v>
      </c>
      <c r="AYC5" s="12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1291" t="s">
        <v>0</v>
      </c>
      <c r="AYM5" s="597" t="s">
        <v>16</v>
      </c>
      <c r="AYN5" s="73" t="s">
        <v>2</v>
      </c>
      <c r="AYO5" s="598" t="s">
        <v>29</v>
      </c>
      <c r="AYP5" s="73" t="s">
        <v>17</v>
      </c>
      <c r="AYQ5" s="75" t="s">
        <v>8</v>
      </c>
      <c r="AYS5" s="1291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1291" t="s">
        <v>0</v>
      </c>
      <c r="AZA5" s="597" t="s">
        <v>16</v>
      </c>
      <c r="AZB5" s="73" t="s">
        <v>2</v>
      </c>
      <c r="AZC5" s="598" t="s">
        <v>29</v>
      </c>
      <c r="AZD5" s="73" t="s">
        <v>17</v>
      </c>
      <c r="AZE5" s="75" t="s">
        <v>8</v>
      </c>
      <c r="AZG5" s="9" t="s">
        <v>0</v>
      </c>
      <c r="AZH5" s="10" t="s">
        <v>16</v>
      </c>
      <c r="AZI5" s="11" t="s">
        <v>2</v>
      </c>
      <c r="AZJ5" s="28" t="s">
        <v>29</v>
      </c>
      <c r="AZK5" s="11" t="s">
        <v>17</v>
      </c>
      <c r="AZL5" s="12" t="s">
        <v>8</v>
      </c>
      <c r="AZN5" s="9" t="s">
        <v>0</v>
      </c>
      <c r="AZO5" s="10" t="s">
        <v>16</v>
      </c>
      <c r="AZP5" s="11" t="s">
        <v>2</v>
      </c>
      <c r="AZQ5" s="28" t="s">
        <v>29</v>
      </c>
      <c r="AZR5" s="11" t="s">
        <v>17</v>
      </c>
      <c r="AZS5" s="12" t="s">
        <v>8</v>
      </c>
      <c r="AZU5" s="9" t="s">
        <v>0</v>
      </c>
      <c r="AZV5" s="10" t="s">
        <v>16</v>
      </c>
      <c r="AZW5" s="11" t="s">
        <v>2</v>
      </c>
      <c r="AZX5" s="28" t="s">
        <v>29</v>
      </c>
      <c r="AZY5" s="11" t="s">
        <v>17</v>
      </c>
      <c r="AZZ5" s="12" t="s">
        <v>8</v>
      </c>
      <c r="BAB5" s="1291" t="s">
        <v>0</v>
      </c>
      <c r="BAC5" s="597" t="s">
        <v>16</v>
      </c>
      <c r="BAD5" s="73" t="s">
        <v>2</v>
      </c>
      <c r="BAE5" s="598" t="s">
        <v>29</v>
      </c>
      <c r="BAF5" s="73" t="s">
        <v>17</v>
      </c>
      <c r="BAG5" s="75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</row>
    <row r="6" spans="1:1393" ht="16.5" thickTop="1" thickBot="1" x14ac:dyDescent="0.3">
      <c r="A6" s="7"/>
      <c r="B6" s="2"/>
      <c r="C6" s="13"/>
      <c r="D6" s="7"/>
      <c r="E6" s="14"/>
      <c r="F6" s="17">
        <f>C6-E6</f>
        <v>0</v>
      </c>
      <c r="H6" s="112"/>
      <c r="I6" s="24"/>
      <c r="J6" s="25"/>
      <c r="K6" s="112"/>
      <c r="L6" s="26"/>
      <c r="M6" s="42">
        <f>J6-L6</f>
        <v>0</v>
      </c>
      <c r="O6" s="112"/>
      <c r="P6" s="24"/>
      <c r="Q6" s="25"/>
      <c r="R6" s="112"/>
      <c r="S6" s="26"/>
      <c r="T6" s="42">
        <f>Q6-S6</f>
        <v>0</v>
      </c>
      <c r="V6" s="112"/>
      <c r="W6" s="24"/>
      <c r="X6" s="25"/>
      <c r="Y6" s="112"/>
      <c r="Z6" s="26"/>
      <c r="AA6" s="42">
        <f>X6-Z6</f>
        <v>0</v>
      </c>
      <c r="AC6" s="112"/>
      <c r="AD6" s="24"/>
      <c r="AE6" s="25"/>
      <c r="AF6" s="112"/>
      <c r="AG6" s="26"/>
      <c r="AH6" s="42">
        <f>AE6-AG6</f>
        <v>0</v>
      </c>
      <c r="AJ6" s="112"/>
      <c r="AK6" s="24"/>
      <c r="AL6" s="25"/>
      <c r="AM6" s="112"/>
      <c r="AN6" s="26"/>
      <c r="AO6" s="42">
        <f>AL6-AN6</f>
        <v>0</v>
      </c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604">
        <v>39701</v>
      </c>
      <c r="BM6" s="2" t="s">
        <v>881</v>
      </c>
      <c r="BN6" s="15">
        <v>3208.6</v>
      </c>
      <c r="BO6" s="7"/>
      <c r="BP6" s="14"/>
      <c r="BQ6" s="17">
        <f>BN6-BP6</f>
        <v>3208.6</v>
      </c>
      <c r="BS6" s="428"/>
      <c r="BT6" s="2"/>
      <c r="BU6" s="13"/>
      <c r="BV6" s="61"/>
      <c r="BW6" s="14"/>
      <c r="BX6" s="17">
        <f>BU6-BW6</f>
        <v>0</v>
      </c>
      <c r="BZ6" s="112"/>
      <c r="CA6" s="24"/>
      <c r="CB6" s="25"/>
      <c r="CC6" s="259"/>
      <c r="CD6" s="26"/>
      <c r="CE6" s="17">
        <f>CB6-CD6</f>
        <v>0</v>
      </c>
      <c r="CG6" s="426"/>
      <c r="CH6" s="24"/>
      <c r="CI6" s="25"/>
      <c r="CJ6" s="49"/>
      <c r="CK6" s="26"/>
      <c r="CL6" s="17">
        <f>CI6-CK6</f>
        <v>0</v>
      </c>
      <c r="CN6" s="112"/>
      <c r="CO6" s="24"/>
      <c r="CP6" s="25"/>
      <c r="CQ6" s="112"/>
      <c r="CR6" s="26"/>
      <c r="CS6" s="17">
        <f>CP6-CR6</f>
        <v>0</v>
      </c>
      <c r="CU6" s="112"/>
      <c r="CV6" s="24"/>
      <c r="CW6" s="25"/>
      <c r="CX6" s="112"/>
      <c r="CY6" s="26"/>
      <c r="CZ6" s="17">
        <f>CW6-CY6</f>
        <v>0</v>
      </c>
      <c r="DB6" s="7"/>
      <c r="DC6" s="2"/>
      <c r="DD6" s="13"/>
      <c r="DE6" s="65"/>
      <c r="DF6" s="14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568"/>
      <c r="DX6" s="577"/>
      <c r="DY6" s="1675"/>
      <c r="DZ6" s="568"/>
      <c r="EA6" s="1676"/>
      <c r="EB6" s="1677">
        <f>DY6-EA6</f>
        <v>0</v>
      </c>
      <c r="ED6" s="112"/>
      <c r="EE6" s="24"/>
      <c r="EF6" s="25"/>
      <c r="EG6" s="50"/>
      <c r="EH6" s="26"/>
      <c r="EI6" s="42">
        <f>EF6-EH6</f>
        <v>0</v>
      </c>
      <c r="EK6" s="7"/>
      <c r="EL6" s="2"/>
      <c r="EM6" s="13"/>
      <c r="EN6" s="65"/>
      <c r="EO6" s="14"/>
      <c r="EP6" s="17">
        <f>EM6-EO6</f>
        <v>0</v>
      </c>
      <c r="ER6" s="7"/>
      <c r="ES6" s="2"/>
      <c r="ET6" s="13"/>
      <c r="EU6" s="65"/>
      <c r="EV6" s="14"/>
      <c r="EW6" s="17">
        <f>ET6-EV6</f>
        <v>0</v>
      </c>
      <c r="EY6" s="1"/>
      <c r="EZ6" s="24"/>
      <c r="FA6" s="605"/>
      <c r="FB6" s="112"/>
      <c r="FC6" s="13"/>
      <c r="FD6" s="17">
        <v>0</v>
      </c>
      <c r="FF6" s="38"/>
      <c r="FG6" s="24"/>
      <c r="FH6" s="605"/>
      <c r="FI6" s="112"/>
      <c r="FJ6" s="25"/>
      <c r="FK6" s="42">
        <v>0</v>
      </c>
      <c r="FM6" s="7"/>
      <c r="FN6" s="2"/>
      <c r="FO6" s="13"/>
      <c r="FP6" s="65"/>
      <c r="FQ6" s="14"/>
      <c r="FR6" s="17">
        <f>FO6-FQ6</f>
        <v>0</v>
      </c>
      <c r="FT6" s="112"/>
      <c r="FU6" s="24"/>
      <c r="FV6" s="25"/>
      <c r="FW6" s="50"/>
      <c r="FX6" s="26"/>
      <c r="FY6" s="42">
        <f>FV6-FX6</f>
        <v>0</v>
      </c>
      <c r="GA6" s="7"/>
      <c r="GB6" s="2"/>
      <c r="GC6" s="13"/>
      <c r="GD6" s="65"/>
      <c r="GE6" s="14"/>
      <c r="GF6" s="17">
        <f>GC6-GE6</f>
        <v>0</v>
      </c>
      <c r="GH6" s="1558"/>
      <c r="GI6" s="1530"/>
      <c r="GJ6" s="1713"/>
      <c r="GK6" s="1566"/>
      <c r="GL6" s="1714"/>
      <c r="GM6" s="1715">
        <f>GJ6-GL6</f>
        <v>0</v>
      </c>
      <c r="GO6" s="7"/>
      <c r="GP6" s="2"/>
      <c r="GQ6" s="13"/>
      <c r="GR6" s="65"/>
      <c r="GS6" s="14"/>
      <c r="GT6" s="17">
        <f>GQ6-GS6</f>
        <v>0</v>
      </c>
      <c r="GV6" s="7"/>
      <c r="GW6" s="2"/>
      <c r="GX6" s="13"/>
      <c r="GY6" s="65"/>
      <c r="GZ6" s="14"/>
      <c r="HA6" s="17">
        <f>GX6-GZ6</f>
        <v>0</v>
      </c>
      <c r="HC6" s="7"/>
      <c r="HD6" s="2"/>
      <c r="HE6" s="13"/>
      <c r="HF6" s="65"/>
      <c r="HG6" s="14"/>
      <c r="HH6" s="17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1558"/>
      <c r="IF6" s="1530"/>
      <c r="IG6" s="1713"/>
      <c r="IH6" s="1566"/>
      <c r="II6" s="1714"/>
      <c r="IJ6" s="1715">
        <f>IG6-II6</f>
        <v>0</v>
      </c>
      <c r="IL6" s="112"/>
      <c r="IM6" s="24"/>
      <c r="IN6" s="25"/>
      <c r="IO6" s="50"/>
      <c r="IP6" s="26"/>
      <c r="IQ6" s="42">
        <f>IN6-IP6</f>
        <v>0</v>
      </c>
      <c r="IS6" s="112"/>
      <c r="IT6" s="24"/>
      <c r="IU6" s="25"/>
      <c r="IV6" s="112"/>
      <c r="IW6" s="26"/>
      <c r="IX6" s="17">
        <f>IU6-IW6</f>
        <v>0</v>
      </c>
      <c r="IZ6" s="112"/>
      <c r="JA6" s="24"/>
      <c r="JB6" s="25"/>
      <c r="JC6" s="112"/>
      <c r="JD6" s="26"/>
      <c r="JE6" s="17">
        <f>JB6-JD6</f>
        <v>0</v>
      </c>
      <c r="JG6" s="112"/>
      <c r="JH6" s="24"/>
      <c r="JI6" s="25"/>
      <c r="JJ6" s="112"/>
      <c r="JK6" s="26"/>
      <c r="JL6" s="17">
        <f>JI6-JK6</f>
        <v>0</v>
      </c>
      <c r="JN6" s="7"/>
      <c r="JO6" s="2"/>
      <c r="JP6" s="13"/>
      <c r="JQ6" s="7"/>
      <c r="JR6" s="14"/>
      <c r="JS6" s="17">
        <f>JP6-JR6</f>
        <v>0</v>
      </c>
      <c r="JU6" s="112"/>
      <c r="JV6" s="24"/>
      <c r="JW6" s="25"/>
      <c r="JX6" s="112"/>
      <c r="JY6" s="26"/>
      <c r="JZ6" s="42">
        <f>JW6-JY6</f>
        <v>0</v>
      </c>
      <c r="KB6" s="112"/>
      <c r="KC6" s="24"/>
      <c r="KD6" s="25"/>
      <c r="KE6" s="112"/>
      <c r="KF6" s="26"/>
      <c r="KG6" s="42">
        <f>KD6-KF6</f>
        <v>0</v>
      </c>
      <c r="KI6" s="7"/>
      <c r="KJ6" s="2"/>
      <c r="KK6" s="13"/>
      <c r="KL6" s="7"/>
      <c r="KM6" s="14"/>
      <c r="KN6" s="17">
        <f>KK6-KM6</f>
        <v>0</v>
      </c>
      <c r="KP6" s="112"/>
      <c r="KQ6" s="24"/>
      <c r="KR6" s="25"/>
      <c r="KS6" s="112"/>
      <c r="KT6" s="26"/>
      <c r="KU6" s="42">
        <f>KR6-KT6</f>
        <v>0</v>
      </c>
      <c r="KW6" s="112"/>
      <c r="KX6" s="24"/>
      <c r="KY6" s="25"/>
      <c r="KZ6" s="112"/>
      <c r="LA6" s="26"/>
      <c r="LB6" s="42">
        <f>KY6-LA6</f>
        <v>0</v>
      </c>
      <c r="LD6" s="1558"/>
      <c r="LE6" s="1530"/>
      <c r="LF6" s="1713"/>
      <c r="LG6" s="1558"/>
      <c r="LH6" s="1714"/>
      <c r="LI6" s="1715">
        <f>LF6-LH6</f>
        <v>0</v>
      </c>
      <c r="LK6" s="7"/>
      <c r="LL6" s="2"/>
      <c r="LM6" s="13"/>
      <c r="LN6" s="7"/>
      <c r="LO6" s="14"/>
      <c r="LP6" s="17">
        <f>LM6-LO6</f>
        <v>0</v>
      </c>
      <c r="LR6" s="7"/>
      <c r="LS6" s="2"/>
      <c r="LT6" s="13"/>
      <c r="LU6" s="7"/>
      <c r="LV6" s="14"/>
      <c r="LW6" s="17">
        <f>LT6-LV6</f>
        <v>0</v>
      </c>
      <c r="LY6" s="7"/>
      <c r="LZ6" s="2"/>
      <c r="MA6" s="13"/>
      <c r="MB6" s="7"/>
      <c r="MC6" s="14"/>
      <c r="MD6" s="17">
        <f>MA6-MC6</f>
        <v>0</v>
      </c>
      <c r="MF6" s="1709"/>
      <c r="MG6" s="1530"/>
      <c r="MH6" s="1713"/>
      <c r="MI6" s="1558"/>
      <c r="MJ6" s="1714"/>
      <c r="MK6" s="1715">
        <f>MH6-MJ6</f>
        <v>0</v>
      </c>
      <c r="MM6" s="306"/>
      <c r="MN6" s="2"/>
      <c r="MO6" s="13"/>
      <c r="MP6" s="7"/>
      <c r="MQ6" s="14"/>
      <c r="MR6" s="17">
        <f>MO6-MQ6</f>
        <v>0</v>
      </c>
      <c r="MT6" s="308"/>
      <c r="MU6" s="24"/>
      <c r="MV6" s="25"/>
      <c r="MW6" s="112"/>
      <c r="MX6" s="26"/>
      <c r="MY6" s="42">
        <f>MV6-MX6</f>
        <v>0</v>
      </c>
      <c r="NA6" s="482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7"/>
      <c r="OD6" s="2"/>
      <c r="OE6" s="13"/>
      <c r="OF6" s="7"/>
      <c r="OG6" s="14"/>
      <c r="OH6" s="17">
        <f>OE6-OG6</f>
        <v>0</v>
      </c>
      <c r="OJ6" s="7"/>
      <c r="OK6" s="2"/>
      <c r="OL6" s="13"/>
      <c r="OM6" s="7"/>
      <c r="ON6" s="14"/>
      <c r="OO6" s="17">
        <f>OL6-ON6</f>
        <v>0</v>
      </c>
      <c r="OQ6" s="7"/>
      <c r="OR6" s="2"/>
      <c r="OS6" s="13"/>
      <c r="OT6" s="7"/>
      <c r="OU6" s="14"/>
      <c r="OV6" s="17">
        <f>OS6-OU6</f>
        <v>0</v>
      </c>
      <c r="OX6" s="112"/>
      <c r="OY6" s="24"/>
      <c r="OZ6" s="25"/>
      <c r="PA6" s="112"/>
      <c r="PB6" s="26"/>
      <c r="PC6" s="42">
        <f>OZ6-PB6</f>
        <v>0</v>
      </c>
      <c r="PE6" s="7"/>
      <c r="PF6" s="2"/>
      <c r="PG6" s="13"/>
      <c r="PH6" s="7"/>
      <c r="PI6" s="14"/>
      <c r="PJ6" s="17">
        <f>PG6-PI6</f>
        <v>0</v>
      </c>
      <c r="PL6" s="112"/>
      <c r="PM6" s="24"/>
      <c r="PN6" s="25"/>
      <c r="PO6" s="112"/>
      <c r="PP6" s="26"/>
      <c r="PQ6" s="42">
        <f>PN6-PP6</f>
        <v>0</v>
      </c>
      <c r="PS6" s="112"/>
      <c r="PT6" s="24"/>
      <c r="PU6" s="25"/>
      <c r="PV6" s="112"/>
      <c r="PW6" s="26"/>
      <c r="PX6" s="42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112"/>
      <c r="QK6" s="14"/>
      <c r="QL6" s="17">
        <f>QI6-QK6</f>
        <v>0</v>
      </c>
      <c r="QN6" s="7"/>
      <c r="QO6" s="2"/>
      <c r="QP6" s="13"/>
      <c r="QQ6" s="112"/>
      <c r="QR6" s="14"/>
      <c r="QS6" s="17">
        <f>QP6-QR6</f>
        <v>0</v>
      </c>
      <c r="QU6" s="7"/>
      <c r="QV6" s="2"/>
      <c r="QW6" s="13"/>
      <c r="QX6" s="112"/>
      <c r="QY6" s="14"/>
      <c r="QZ6" s="17">
        <f>QW6-QY6</f>
        <v>0</v>
      </c>
      <c r="RB6" s="7"/>
      <c r="RC6" s="2"/>
      <c r="RD6" s="13"/>
      <c r="RE6" s="112"/>
      <c r="RF6" s="14"/>
      <c r="RG6" s="17">
        <f>RD6-RF6</f>
        <v>0</v>
      </c>
      <c r="RI6" s="7"/>
      <c r="RJ6" s="2"/>
      <c r="RK6" s="13"/>
      <c r="RL6" s="112"/>
      <c r="RM6" s="14"/>
      <c r="RN6" s="17">
        <f>RK6-RM6</f>
        <v>0</v>
      </c>
      <c r="RP6" s="7"/>
      <c r="RQ6" s="2"/>
      <c r="RR6" s="13"/>
      <c r="RS6" s="112"/>
      <c r="RT6" s="14"/>
      <c r="RU6" s="17">
        <f>RR6-RT6</f>
        <v>0</v>
      </c>
      <c r="RW6" s="7"/>
      <c r="RX6" s="2"/>
      <c r="RY6" s="13"/>
      <c r="RZ6" s="112"/>
      <c r="SA6" s="14"/>
      <c r="SB6" s="17">
        <f>RY6-SA6</f>
        <v>0</v>
      </c>
      <c r="SD6" s="112"/>
      <c r="SE6" s="24"/>
      <c r="SF6" s="25"/>
      <c r="SG6" s="112"/>
      <c r="SH6" s="26"/>
      <c r="SI6" s="42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61"/>
      <c r="SV6" s="14"/>
      <c r="SW6" s="17">
        <f>ST6-SV6</f>
        <v>0</v>
      </c>
      <c r="SY6" s="112"/>
      <c r="SZ6" s="24"/>
      <c r="TA6" s="25"/>
      <c r="TB6" s="259"/>
      <c r="TC6" s="26"/>
      <c r="TD6" s="42">
        <f>TA6-TC6</f>
        <v>0</v>
      </c>
      <c r="TF6" s="112"/>
      <c r="TG6" s="2"/>
      <c r="TH6" s="13"/>
      <c r="TI6" s="61"/>
      <c r="TJ6" s="14"/>
      <c r="TK6" s="17">
        <f>TH6-TJ6</f>
        <v>0</v>
      </c>
      <c r="TM6" s="112"/>
      <c r="TN6" s="24"/>
      <c r="TO6" s="25"/>
      <c r="TP6" s="259"/>
      <c r="TQ6" s="26"/>
      <c r="TR6" s="42">
        <f>TO6-TQ6</f>
        <v>0</v>
      </c>
      <c r="TT6" s="606"/>
      <c r="TU6" s="2"/>
      <c r="TV6" s="13"/>
      <c r="TW6" s="61"/>
      <c r="TX6" s="14"/>
      <c r="TY6" s="17">
        <f>TV6-TX6</f>
        <v>0</v>
      </c>
      <c r="UA6" s="306"/>
      <c r="UB6" s="2"/>
      <c r="UC6" s="13"/>
      <c r="UD6" s="607"/>
      <c r="UE6" s="14"/>
      <c r="UF6" s="17">
        <f>UC6-UE6</f>
        <v>0</v>
      </c>
      <c r="UH6" s="308"/>
      <c r="UI6" s="24"/>
      <c r="UJ6" s="25"/>
      <c r="UK6" s="343"/>
      <c r="UL6" s="26"/>
      <c r="UM6" s="42">
        <f>UJ6-UL6</f>
        <v>0</v>
      </c>
      <c r="UO6" s="308"/>
      <c r="UP6" s="24"/>
      <c r="UQ6" s="25"/>
      <c r="UR6" s="343"/>
      <c r="US6" s="26"/>
      <c r="UT6" s="42">
        <f>UQ6-US6</f>
        <v>0</v>
      </c>
      <c r="UV6" s="308"/>
      <c r="UW6" s="24"/>
      <c r="UX6" s="25"/>
      <c r="UY6" s="343"/>
      <c r="UZ6" s="26"/>
      <c r="VA6" s="42">
        <f>UX6-UZ6</f>
        <v>0</v>
      </c>
      <c r="VC6" s="308"/>
      <c r="VD6" s="24"/>
      <c r="VE6" s="25"/>
      <c r="VF6" s="343"/>
      <c r="VG6" s="26"/>
      <c r="VH6" s="42">
        <f>VE6-VG6</f>
        <v>0</v>
      </c>
      <c r="VJ6" s="426"/>
      <c r="VK6" s="24"/>
      <c r="VL6" s="23"/>
      <c r="VM6" s="112"/>
      <c r="VN6" s="26"/>
      <c r="VO6" s="132">
        <f>VL6-VN6</f>
        <v>0</v>
      </c>
      <c r="VQ6" s="1716"/>
      <c r="VR6" s="1530"/>
      <c r="VS6" s="563"/>
      <c r="VT6" s="1558"/>
      <c r="VU6" s="1714"/>
      <c r="VV6" s="901">
        <f>VS6-VU6</f>
        <v>0</v>
      </c>
      <c r="VX6" s="608">
        <v>39717</v>
      </c>
      <c r="VY6" s="2" t="s">
        <v>792</v>
      </c>
      <c r="VZ6" s="15">
        <v>2880</v>
      </c>
      <c r="WA6" s="7">
        <v>39723</v>
      </c>
      <c r="WB6" s="14">
        <v>2848</v>
      </c>
      <c r="WC6" s="609">
        <f>VZ6-WB6</f>
        <v>32</v>
      </c>
      <c r="WE6" s="112"/>
      <c r="WF6" s="24"/>
      <c r="WG6" s="25"/>
      <c r="WH6" s="50"/>
      <c r="WI6" s="26"/>
      <c r="WJ6" s="17">
        <f>WG6-WI6</f>
        <v>0</v>
      </c>
      <c r="WL6" s="112"/>
      <c r="WM6" s="24"/>
      <c r="WN6" s="25"/>
      <c r="WO6" s="50"/>
      <c r="WP6" s="26"/>
      <c r="WQ6" s="17">
        <f>WN6-WP6</f>
        <v>0</v>
      </c>
      <c r="WS6" s="112"/>
      <c r="WT6" s="24"/>
      <c r="WU6" s="25"/>
      <c r="WV6" s="50"/>
      <c r="WW6" s="26"/>
      <c r="WX6" s="42">
        <f>WU6-WW6</f>
        <v>0</v>
      </c>
      <c r="WZ6" s="112"/>
      <c r="XA6" s="24"/>
      <c r="XB6" s="25"/>
      <c r="XC6" s="50"/>
      <c r="XD6" s="26"/>
      <c r="XE6" s="42">
        <f>XB6-XD6</f>
        <v>0</v>
      </c>
      <c r="XG6" s="112"/>
      <c r="XH6" s="24"/>
      <c r="XI6" s="25"/>
      <c r="XJ6" s="50"/>
      <c r="XK6" s="26"/>
      <c r="XL6" s="17">
        <f>XI6-XK6</f>
        <v>0</v>
      </c>
      <c r="XN6" s="112"/>
      <c r="XO6" s="24"/>
      <c r="XP6" s="25"/>
      <c r="XQ6" s="50"/>
      <c r="XR6" s="26"/>
      <c r="XS6" s="42">
        <f>XP6-XR6</f>
        <v>0</v>
      </c>
      <c r="XU6" s="112"/>
      <c r="XV6" s="24"/>
      <c r="XW6" s="25"/>
      <c r="XX6" s="50"/>
      <c r="XY6" s="26"/>
      <c r="XZ6" s="17">
        <f>XW6-XY6</f>
        <v>0</v>
      </c>
      <c r="YB6" s="1558"/>
      <c r="YC6" s="1530"/>
      <c r="YD6" s="1713"/>
      <c r="YE6" s="1566"/>
      <c r="YF6" s="1714"/>
      <c r="YG6" s="1715">
        <f>YD6-YF6</f>
        <v>0</v>
      </c>
      <c r="YI6" s="7"/>
      <c r="YJ6" s="2"/>
      <c r="YK6" s="13"/>
      <c r="YL6" s="50"/>
      <c r="YM6" s="14"/>
      <c r="YN6" s="17">
        <f>YK6-YM6</f>
        <v>0</v>
      </c>
      <c r="YR6" s="13"/>
      <c r="YS6" s="306"/>
      <c r="YT6" s="14"/>
      <c r="YU6" s="17">
        <f>YR6-YT6</f>
        <v>0</v>
      </c>
      <c r="YW6" s="7"/>
      <c r="YX6" s="2"/>
      <c r="YY6" s="13"/>
      <c r="YZ6" s="7"/>
      <c r="ZA6" s="14"/>
      <c r="ZB6" s="17">
        <f>YY6-ZA6</f>
        <v>0</v>
      </c>
      <c r="ZD6" s="428"/>
      <c r="ZE6" s="114"/>
      <c r="ZF6" s="13"/>
      <c r="ZG6" s="7"/>
      <c r="ZH6" s="14"/>
      <c r="ZI6" s="17">
        <f>ZF6-ZH6</f>
        <v>0</v>
      </c>
      <c r="ZK6" s="1529"/>
      <c r="ZL6" s="1717"/>
      <c r="ZM6" s="1713"/>
      <c r="ZN6" s="1558"/>
      <c r="ZO6" s="1714"/>
      <c r="ZP6" s="1715">
        <f>ZM6-ZO6</f>
        <v>0</v>
      </c>
      <c r="ZR6" s="426"/>
      <c r="ZS6" s="221"/>
      <c r="ZT6" s="25"/>
      <c r="ZU6" s="112"/>
      <c r="ZV6" s="26"/>
      <c r="ZW6" s="42">
        <f>ZT6-ZV6</f>
        <v>0</v>
      </c>
      <c r="ZY6" s="306"/>
      <c r="ZZ6" s="2"/>
      <c r="AAA6" s="13"/>
      <c r="AAB6" s="7"/>
      <c r="AAC6" s="14"/>
      <c r="AAD6" s="17">
        <f>AAA6-AAC6</f>
        <v>0</v>
      </c>
      <c r="AAF6" s="308"/>
      <c r="AAG6" s="24"/>
      <c r="AAH6" s="25"/>
      <c r="AAI6" s="112"/>
      <c r="AAJ6" s="26"/>
      <c r="AAK6" s="42">
        <f>AAH6-AAJ6</f>
        <v>0</v>
      </c>
      <c r="AAM6" s="7"/>
      <c r="AAN6" s="2"/>
      <c r="AAO6" s="3"/>
      <c r="AAP6" s="61"/>
      <c r="AAQ6" s="14"/>
      <c r="AAR6" s="17">
        <f>AAO6-AAQ6</f>
        <v>0</v>
      </c>
      <c r="AAT6" s="7"/>
      <c r="AAU6" s="2"/>
      <c r="AAV6" s="3"/>
      <c r="AAW6" s="61"/>
      <c r="AAX6" s="14"/>
      <c r="AAY6" s="17">
        <f>AAV6-AAX6</f>
        <v>0</v>
      </c>
      <c r="ABA6" s="7"/>
      <c r="ABB6" s="2"/>
      <c r="ABC6" s="3"/>
      <c r="ABD6" s="61"/>
      <c r="ABE6" s="14"/>
      <c r="ABF6" s="17">
        <f>ABC6-ABE6</f>
        <v>0</v>
      </c>
      <c r="ABH6" s="7"/>
      <c r="ABI6" s="2"/>
      <c r="ABJ6" s="3"/>
      <c r="ABK6" s="61"/>
      <c r="ABL6" s="14"/>
      <c r="ABM6" s="17">
        <f>ABJ6-ABL6</f>
        <v>0</v>
      </c>
      <c r="ABO6" s="112"/>
      <c r="ABP6" s="24"/>
      <c r="ABQ6" s="41"/>
      <c r="ABR6" s="259"/>
      <c r="ABS6" s="26"/>
      <c r="ABT6" s="42">
        <f>ABQ6-ABS6</f>
        <v>0</v>
      </c>
      <c r="ABV6" s="112"/>
      <c r="ABW6" s="24"/>
      <c r="ABX6" s="41"/>
      <c r="ABY6" s="259"/>
      <c r="ABZ6" s="26"/>
      <c r="ACA6" s="42">
        <f>ABX6-ABZ6</f>
        <v>0</v>
      </c>
      <c r="ACC6" s="7"/>
      <c r="ACD6" s="2"/>
      <c r="ACE6" s="3"/>
      <c r="ACF6" s="61"/>
      <c r="ACG6" s="14"/>
      <c r="ACH6" s="17">
        <f>ACE6-ACG6</f>
        <v>0</v>
      </c>
      <c r="ACJ6" s="7"/>
      <c r="ACK6" s="2"/>
      <c r="ACL6" s="13"/>
      <c r="ACM6" s="112"/>
      <c r="ACN6" s="14"/>
      <c r="ACO6" s="17">
        <f>ACL6-ACN6</f>
        <v>0</v>
      </c>
      <c r="ACQ6" s="505"/>
      <c r="ACR6" s="24"/>
      <c r="ACS6" s="25"/>
      <c r="ACT6" s="426"/>
      <c r="ACU6" s="26"/>
      <c r="ACV6" s="42">
        <f>ACS6-ACU6</f>
        <v>0</v>
      </c>
      <c r="ACX6" s="505"/>
      <c r="ACY6" s="24"/>
      <c r="ACZ6" s="25"/>
      <c r="ADB6" s="26"/>
      <c r="ADC6" s="42">
        <f>ACZ6-ADB6</f>
        <v>0</v>
      </c>
      <c r="ADE6" s="7"/>
      <c r="ADF6" s="2"/>
      <c r="ADG6" s="13"/>
      <c r="ADH6" s="7"/>
      <c r="ADI6" s="14"/>
      <c r="ADJ6" s="17">
        <f>ADG6-ADI6</f>
        <v>0</v>
      </c>
      <c r="ADL6" s="7"/>
      <c r="ADM6" s="2"/>
      <c r="ADN6" s="13"/>
      <c r="ADO6" s="7"/>
      <c r="ADP6" s="14"/>
      <c r="ADQ6" s="17">
        <f>ADN6-ADP6</f>
        <v>0</v>
      </c>
      <c r="ADS6" s="7"/>
      <c r="ADT6" s="2"/>
      <c r="ADU6" s="13"/>
      <c r="ADV6" s="7"/>
      <c r="ADW6" s="14"/>
      <c r="ADX6" s="17">
        <f>ADU6-ADW6</f>
        <v>0</v>
      </c>
      <c r="ADZ6" s="7"/>
      <c r="AEA6" s="2"/>
      <c r="AEB6" s="13"/>
      <c r="AEC6" s="7"/>
      <c r="AED6" s="14"/>
      <c r="AEE6" s="17">
        <f>AEB6-AED6</f>
        <v>0</v>
      </c>
      <c r="AEG6" s="112"/>
      <c r="AEH6" s="69"/>
      <c r="AEI6" s="27"/>
      <c r="AEJ6" s="112"/>
      <c r="AEK6" s="27"/>
      <c r="AEL6" s="17">
        <f>AEI6-AEK6</f>
        <v>0</v>
      </c>
      <c r="AEN6" s="112"/>
      <c r="AEO6" s="69"/>
      <c r="AEP6" s="27"/>
      <c r="AEQ6" s="112"/>
      <c r="AER6" s="27"/>
      <c r="AES6" s="17">
        <f>AEP6-AER6</f>
        <v>0</v>
      </c>
      <c r="AEU6" s="1558"/>
      <c r="AEV6" s="1718"/>
      <c r="AEW6" s="565"/>
      <c r="AEX6" s="1558"/>
      <c r="AEY6" s="565"/>
      <c r="AEZ6" s="1715">
        <f>AEW6-AEY6</f>
        <v>0</v>
      </c>
      <c r="AFB6" s="7"/>
      <c r="AFC6" s="2"/>
      <c r="AFD6" s="13"/>
      <c r="AFE6" s="7"/>
      <c r="AFF6" s="14"/>
      <c r="AFG6" s="17">
        <f>AFD6-AFF6</f>
        <v>0</v>
      </c>
      <c r="AFI6" s="7"/>
      <c r="AFJ6" s="2"/>
      <c r="AFK6" s="13"/>
      <c r="AFL6" s="7"/>
      <c r="AFM6" s="14"/>
      <c r="AFN6" s="17">
        <f>AFK6-AFM6</f>
        <v>0</v>
      </c>
      <c r="AFP6" s="407"/>
      <c r="AFQ6" s="2"/>
      <c r="AFR6" s="13"/>
      <c r="AFS6" s="7"/>
      <c r="AFT6" s="14"/>
      <c r="AFU6" s="17">
        <f>AFR6-AFT6</f>
        <v>0</v>
      </c>
      <c r="AFW6" s="112"/>
      <c r="AFX6" s="24"/>
      <c r="AFY6" s="25"/>
      <c r="AFZ6" s="112"/>
      <c r="AGA6" s="26"/>
      <c r="AGB6" s="17">
        <f>AFY6-AGA6</f>
        <v>0</v>
      </c>
      <c r="AGD6" s="112"/>
      <c r="AGE6" s="24"/>
      <c r="AGF6" s="25"/>
      <c r="AGG6" s="112"/>
      <c r="AGH6" s="26"/>
      <c r="AGI6" s="17">
        <f>AGF6-AGH6</f>
        <v>0</v>
      </c>
      <c r="AGK6" s="308"/>
      <c r="AGL6" s="24"/>
      <c r="AGM6" s="25"/>
      <c r="AGN6" s="308"/>
      <c r="AGO6" s="26"/>
      <c r="AGP6" s="17">
        <f>AGM6-AGO6</f>
        <v>0</v>
      </c>
      <c r="AGR6" s="308"/>
      <c r="AGS6" s="24"/>
      <c r="AGT6" s="25"/>
      <c r="AGU6" s="308"/>
      <c r="AGV6" s="26"/>
      <c r="AGW6" s="42">
        <f>AGT6-AGV6</f>
        <v>0</v>
      </c>
      <c r="AGY6" s="112"/>
      <c r="AGZ6" s="24"/>
      <c r="AHA6" s="25"/>
      <c r="AHB6" s="112"/>
      <c r="AHC6" s="26"/>
      <c r="AHD6" s="17">
        <f>AHA6-AHC6</f>
        <v>0</v>
      </c>
      <c r="AHF6" s="7"/>
      <c r="AHH6" s="13"/>
      <c r="AHI6" s="50"/>
      <c r="AHJ6" s="14"/>
      <c r="AHK6" s="17">
        <f>AHH6-AHJ6</f>
        <v>0</v>
      </c>
      <c r="AHM6" s="112"/>
      <c r="AHO6" s="25"/>
      <c r="AHP6" s="50"/>
      <c r="AHQ6" s="26"/>
      <c r="AHR6" s="42">
        <f>AHO6-AHQ6</f>
        <v>0</v>
      </c>
      <c r="AHT6" s="7"/>
      <c r="AHU6" s="2"/>
      <c r="AHV6" s="13"/>
      <c r="AHW6" s="259"/>
      <c r="AHX6" s="14"/>
      <c r="AHY6" s="17">
        <f>AHV6-AHX6</f>
        <v>0</v>
      </c>
      <c r="AIA6" s="7"/>
      <c r="AIB6" s="2"/>
      <c r="AIC6" s="13"/>
      <c r="AID6" s="112"/>
      <c r="AIE6" s="14"/>
      <c r="AIF6" s="17">
        <f>AIC6-AIE6</f>
        <v>0</v>
      </c>
      <c r="AIH6" s="7"/>
      <c r="AII6" s="2"/>
      <c r="AIJ6" s="13"/>
      <c r="AIK6" s="112"/>
      <c r="AIL6" s="14"/>
      <c r="AIM6" s="17">
        <f>AIJ6-AIL6</f>
        <v>0</v>
      </c>
      <c r="AIO6" s="112"/>
      <c r="AIP6" s="24"/>
      <c r="AIQ6" s="25"/>
      <c r="AIR6" s="112"/>
      <c r="AIS6" s="26"/>
      <c r="AIT6" s="42">
        <f>AIQ6-AIS6</f>
        <v>0</v>
      </c>
      <c r="AIV6" s="7"/>
      <c r="AIW6" s="2"/>
      <c r="AIX6" s="13"/>
      <c r="AIY6" s="50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112"/>
      <c r="AJK6" s="24"/>
      <c r="AJL6" s="25"/>
      <c r="AJM6" s="112"/>
      <c r="AJN6" s="26"/>
      <c r="AJO6" s="17">
        <f>AJL6-AJN6</f>
        <v>0</v>
      </c>
      <c r="AJQ6" s="112"/>
      <c r="AJR6" s="24"/>
      <c r="AJS6" s="25"/>
      <c r="AJT6" s="112"/>
      <c r="AJU6" s="26"/>
      <c r="AJV6" s="42">
        <f>AJS6-AJU6</f>
        <v>0</v>
      </c>
      <c r="AJX6" s="7"/>
      <c r="AJY6" s="2"/>
      <c r="AJZ6" s="13"/>
      <c r="AKA6" s="7"/>
      <c r="AKB6" s="14"/>
      <c r="AKC6" s="42">
        <f>AJZ6-AKB6</f>
        <v>0</v>
      </c>
      <c r="AKE6" s="7"/>
      <c r="AKF6" s="2"/>
      <c r="AKG6" s="13"/>
      <c r="AKH6" s="7"/>
      <c r="AKI6" s="14"/>
      <c r="AKJ6" s="42">
        <f>AKC70</f>
        <v>5561.98</v>
      </c>
      <c r="AKL6" s="112"/>
      <c r="AKM6" s="24"/>
      <c r="AKN6" s="25"/>
      <c r="AKO6" s="112"/>
      <c r="AKP6" s="26"/>
      <c r="AKQ6" s="42">
        <f>AKN6-AKP6</f>
        <v>0</v>
      </c>
      <c r="AKS6" s="112"/>
      <c r="AKT6" s="24"/>
      <c r="AKU6" s="25"/>
      <c r="AKV6" s="112"/>
      <c r="AKW6" s="26"/>
      <c r="AKX6" s="42">
        <f>AKU6-AKW6</f>
        <v>0</v>
      </c>
      <c r="AKZ6" s="112"/>
      <c r="ALA6" s="24"/>
      <c r="ALB6" s="25"/>
      <c r="ALC6" s="112"/>
      <c r="ALD6" s="26"/>
      <c r="ALE6" s="42">
        <f>ALB6-ALD6</f>
        <v>0</v>
      </c>
      <c r="ALG6" s="7"/>
      <c r="ALH6" s="2"/>
      <c r="ALI6" s="13"/>
      <c r="ALJ6" s="7"/>
      <c r="ALK6" s="14"/>
      <c r="ALL6" s="42">
        <f>ALI6-ALK6</f>
        <v>0</v>
      </c>
      <c r="ALN6" s="428"/>
      <c r="ALO6" s="2"/>
      <c r="ALP6" s="13"/>
      <c r="ALQ6" s="428"/>
      <c r="ALR6" s="14"/>
      <c r="ALS6" s="42">
        <f>ALP6-ALR6</f>
        <v>0</v>
      </c>
      <c r="ALU6" s="428"/>
      <c r="ALW6" s="15"/>
      <c r="ALX6" s="308"/>
      <c r="ALY6" s="14"/>
      <c r="ALZ6" s="17">
        <f>ALW6-ALY6</f>
        <v>0</v>
      </c>
      <c r="AMB6" s="306"/>
      <c r="AMC6" s="2"/>
      <c r="AMD6" s="13"/>
      <c r="AME6" s="428"/>
      <c r="AMF6" s="14"/>
      <c r="AMG6" s="42">
        <f>AMD6-AMF6</f>
        <v>0</v>
      </c>
      <c r="AMI6" s="7"/>
      <c r="AMJ6" s="2"/>
      <c r="AMK6" s="13"/>
      <c r="AML6" s="7"/>
      <c r="AMM6" s="14"/>
      <c r="AMN6" s="42">
        <f>AMK6-AMM6</f>
        <v>0</v>
      </c>
      <c r="AMP6" s="112"/>
      <c r="AMQ6" s="24"/>
      <c r="AMR6" s="25"/>
      <c r="AMS6" s="112"/>
      <c r="AMT6" s="26"/>
      <c r="AMU6" s="42">
        <f>AMR6-AMT6</f>
        <v>0</v>
      </c>
      <c r="AMW6" s="7"/>
      <c r="AMX6" s="2"/>
      <c r="AMY6" s="13"/>
      <c r="AMZ6" s="7"/>
      <c r="ANA6" s="14"/>
      <c r="ANB6" s="42">
        <f>AMY6-ANA6</f>
        <v>0</v>
      </c>
      <c r="AND6" s="112"/>
      <c r="ANE6" s="24"/>
      <c r="ANF6" s="25"/>
      <c r="ANG6" s="112"/>
      <c r="ANH6" s="26"/>
      <c r="ANI6" s="42">
        <f>ANF6-ANH6</f>
        <v>0</v>
      </c>
      <c r="ANK6" s="7"/>
      <c r="ANL6" s="2"/>
      <c r="ANM6" s="13"/>
      <c r="ANN6" s="7"/>
      <c r="ANO6" s="14"/>
      <c r="ANP6" s="42">
        <f>ANM6-ANO6</f>
        <v>0</v>
      </c>
      <c r="ANR6" s="1558"/>
      <c r="ANS6" s="1530"/>
      <c r="ANT6" s="1713"/>
      <c r="ANU6" s="1558"/>
      <c r="ANV6" s="1714"/>
      <c r="ANW6" s="1715">
        <f>ANT6-ANV6</f>
        <v>0</v>
      </c>
      <c r="ANY6" s="7"/>
      <c r="ANZ6" s="2"/>
      <c r="AOA6" s="13"/>
      <c r="AOB6" s="7"/>
      <c r="AOC6" s="14"/>
      <c r="AOD6" s="42">
        <f>AOA6-AOC6</f>
        <v>0</v>
      </c>
      <c r="AOF6" s="7"/>
      <c r="AOG6" s="2"/>
      <c r="AOH6" s="15"/>
      <c r="AOI6" s="112"/>
      <c r="AOJ6" s="14"/>
      <c r="AOK6" s="17">
        <f>AOH6-AOJ6</f>
        <v>0</v>
      </c>
      <c r="AOM6" s="306"/>
      <c r="AON6" s="2"/>
      <c r="AOO6" s="25"/>
      <c r="AOP6" s="412"/>
      <c r="AOQ6" s="1654"/>
      <c r="AOR6" s="17">
        <v>0</v>
      </c>
      <c r="AOT6" s="7"/>
      <c r="AOU6" s="34"/>
      <c r="AOV6" s="27"/>
      <c r="AOW6" s="65"/>
      <c r="AOX6" s="27"/>
      <c r="AOY6" s="17">
        <f>AOV6-AOX6</f>
        <v>0</v>
      </c>
      <c r="APA6" s="112"/>
      <c r="APB6" s="24"/>
      <c r="APC6" s="25"/>
      <c r="APD6" s="610"/>
      <c r="APE6" s="26"/>
      <c r="APF6" s="17">
        <f>AOR73</f>
        <v>118452.40000000001</v>
      </c>
      <c r="APH6" s="112"/>
      <c r="API6" s="24"/>
      <c r="APJ6" s="25"/>
      <c r="APK6" s="610"/>
      <c r="APL6" s="26"/>
      <c r="APM6" s="42">
        <v>0</v>
      </c>
      <c r="APO6" s="7"/>
      <c r="APP6" s="2"/>
      <c r="APQ6" s="13"/>
      <c r="APR6" s="259"/>
      <c r="APS6" s="14"/>
      <c r="APT6" s="17">
        <f>APQ6-APS6</f>
        <v>0</v>
      </c>
      <c r="APV6" s="7"/>
      <c r="APW6" s="2"/>
      <c r="APX6" s="13"/>
      <c r="APY6" s="259"/>
      <c r="APZ6" s="14"/>
      <c r="AQA6" s="17">
        <f>APX6-APZ6</f>
        <v>0</v>
      </c>
      <c r="AQC6" s="7"/>
      <c r="AQD6" s="2"/>
      <c r="AQE6" s="13"/>
      <c r="AQF6" s="259"/>
      <c r="AQG6" s="14"/>
      <c r="AQH6" s="17">
        <f>AQE6-AQG6</f>
        <v>0</v>
      </c>
      <c r="AQJ6" s="7"/>
      <c r="AQK6" s="2"/>
      <c r="AQL6" s="13"/>
      <c r="AQM6" s="259"/>
      <c r="AQN6" s="14"/>
      <c r="AQO6" s="17">
        <f>AQL6-AQN6</f>
        <v>0</v>
      </c>
      <c r="AQQ6" s="7"/>
      <c r="AQR6" s="2"/>
      <c r="AQS6" s="13"/>
      <c r="AQT6" s="259"/>
      <c r="AQU6" s="14"/>
      <c r="AQV6" s="17">
        <f>AQS6-AQU6</f>
        <v>0</v>
      </c>
      <c r="AQX6" s="7"/>
      <c r="AQY6" s="2"/>
      <c r="AQZ6" s="13"/>
      <c r="ARA6" s="259"/>
      <c r="ARB6" s="14"/>
      <c r="ARC6" s="17">
        <f>AQZ6-ARB6</f>
        <v>0</v>
      </c>
      <c r="ARE6" s="112"/>
      <c r="ARF6" s="24"/>
      <c r="ARG6" s="25"/>
      <c r="ARH6" s="259"/>
      <c r="ARI6" s="26"/>
      <c r="ARJ6" s="42">
        <f>ARG6-ARI6</f>
        <v>0</v>
      </c>
      <c r="ARL6" s="7"/>
      <c r="ARM6" s="2"/>
      <c r="ARN6" s="13"/>
      <c r="ARO6" s="259"/>
      <c r="ARP6" s="14"/>
      <c r="ARQ6" s="17">
        <f>ARN6-ARP6</f>
        <v>0</v>
      </c>
      <c r="ARS6" s="112"/>
      <c r="ART6" s="24"/>
      <c r="ARU6" s="25"/>
      <c r="ARV6" s="259"/>
      <c r="ARW6" s="26"/>
      <c r="ARX6" s="42">
        <f>ARU6-ARW6</f>
        <v>0</v>
      </c>
      <c r="ARZ6" s="7"/>
      <c r="ASA6" s="2"/>
      <c r="ASB6" s="13"/>
      <c r="ASC6" s="65"/>
      <c r="ASD6" s="14"/>
      <c r="ASE6" s="17">
        <f>ASB6-ASD6</f>
        <v>0</v>
      </c>
      <c r="ASG6" s="112"/>
      <c r="ASH6" s="24"/>
      <c r="ASI6" s="25"/>
      <c r="ASJ6" s="112"/>
      <c r="ASK6" s="26"/>
      <c r="ASL6" s="17">
        <f>ASI6-ASK6</f>
        <v>0</v>
      </c>
      <c r="ASN6" s="112"/>
      <c r="ASO6" s="24"/>
      <c r="ASP6" s="25"/>
      <c r="ASQ6" s="112"/>
      <c r="ASR6" s="26"/>
      <c r="ASS6" s="17">
        <f>ASL62</f>
        <v>21397.43</v>
      </c>
      <c r="ASU6" s="7"/>
      <c r="ASV6" s="2"/>
      <c r="ASW6" s="13"/>
      <c r="ASX6" s="259"/>
      <c r="ASY6" s="14"/>
      <c r="ASZ6" s="17">
        <f>ASW6-ASY6</f>
        <v>0</v>
      </c>
      <c r="ATB6" s="112"/>
      <c r="ATC6" s="24"/>
      <c r="ATD6" s="25"/>
      <c r="ATE6" s="259"/>
      <c r="ATF6" s="26"/>
      <c r="ATG6" s="42">
        <f>ATD6-ATF6</f>
        <v>0</v>
      </c>
      <c r="ATI6" s="112"/>
      <c r="ATJ6" s="24"/>
      <c r="ATK6" s="25"/>
      <c r="ATL6" s="259"/>
      <c r="ATM6" s="26"/>
      <c r="ATN6" s="42">
        <f>ATK6-ATM6</f>
        <v>0</v>
      </c>
      <c r="ATP6" s="7"/>
      <c r="ATQ6" s="2"/>
      <c r="ATR6" s="13"/>
      <c r="ATS6" s="7"/>
      <c r="ATT6" s="14"/>
      <c r="ATU6" s="17">
        <f>ATR6-ATT6</f>
        <v>0</v>
      </c>
      <c r="ATW6" s="7"/>
      <c r="ATX6" s="2"/>
      <c r="ATY6" s="13"/>
      <c r="ATZ6" s="7"/>
      <c r="AUA6" s="14"/>
      <c r="AUB6" s="17">
        <f>ATY6-AUA6</f>
        <v>0</v>
      </c>
      <c r="AUD6" s="7"/>
      <c r="AUE6" s="2"/>
      <c r="AUF6" s="13"/>
      <c r="AUG6" s="61"/>
      <c r="AUH6" s="68"/>
      <c r="AUI6" s="17">
        <f>AUF6-AUH6</f>
        <v>0</v>
      </c>
      <c r="AUK6" s="112"/>
      <c r="AUL6" s="24"/>
      <c r="AUM6" s="25"/>
      <c r="AUN6" s="259"/>
      <c r="AUO6" s="71"/>
      <c r="AUP6" s="42">
        <f>AUM6-AUO6</f>
        <v>0</v>
      </c>
      <c r="AUR6" s="1558"/>
      <c r="AUS6" s="1530"/>
      <c r="AUT6" s="1713"/>
      <c r="AUU6" s="1719"/>
      <c r="AUV6" s="1720"/>
      <c r="AUW6" s="1715">
        <f>AUT6-AUV6</f>
        <v>0</v>
      </c>
      <c r="AUY6" s="112"/>
      <c r="AUZ6" s="24"/>
      <c r="AVA6" s="25"/>
      <c r="AVB6" s="259"/>
      <c r="AVC6" s="71"/>
      <c r="AVD6" s="42">
        <f>AVA6-AVC6</f>
        <v>0</v>
      </c>
      <c r="AVF6" s="7"/>
      <c r="AVG6" s="2"/>
      <c r="AVH6" s="13"/>
      <c r="AVI6" s="61"/>
      <c r="AVJ6" s="68"/>
      <c r="AVK6" s="17">
        <f>AVH6-AVJ6</f>
        <v>0</v>
      </c>
      <c r="AVM6" s="7"/>
      <c r="AVN6" s="2"/>
      <c r="AVO6" s="13"/>
      <c r="AVP6" s="7"/>
      <c r="AVQ6" s="14"/>
      <c r="AVR6" s="17">
        <f>AVO6-AVQ6</f>
        <v>0</v>
      </c>
      <c r="AVT6" s="1721"/>
      <c r="AVU6" s="1530"/>
      <c r="AVV6" s="1713"/>
      <c r="AVW6" s="1558"/>
      <c r="AVX6" s="1714"/>
      <c r="AVY6" s="1715">
        <f>AVV6-AVX6</f>
        <v>0</v>
      </c>
      <c r="AWA6" s="7"/>
      <c r="AWB6" s="2"/>
      <c r="AWC6" s="13"/>
      <c r="AWD6" s="7"/>
      <c r="AWE6" s="14"/>
      <c r="AWF6" s="17">
        <f>AWC6-AWE6</f>
        <v>0</v>
      </c>
      <c r="AWH6" s="7"/>
      <c r="AWI6" s="2"/>
      <c r="AWJ6" s="13"/>
      <c r="AWK6" s="7"/>
      <c r="AWL6" s="14"/>
      <c r="AWM6" s="17">
        <f>AWJ6-AWL6</f>
        <v>0</v>
      </c>
      <c r="AWO6" s="7"/>
      <c r="AWP6" s="2"/>
      <c r="AWQ6" s="13"/>
      <c r="AWR6" s="7"/>
      <c r="AWS6" s="14"/>
      <c r="AWT6" s="17">
        <f>AWQ6-AWS6</f>
        <v>0</v>
      </c>
      <c r="AWV6" s="7"/>
      <c r="AWW6" s="2"/>
      <c r="AWX6" s="13"/>
      <c r="AWY6" s="7"/>
      <c r="AWZ6" s="14"/>
      <c r="AXA6" s="17">
        <f>AWX6-AWZ6</f>
        <v>0</v>
      </c>
      <c r="AXC6" s="7"/>
      <c r="AXD6" s="2"/>
      <c r="AXE6" s="13"/>
      <c r="AXF6" s="7"/>
      <c r="AXG6" s="14"/>
      <c r="AXH6" s="17">
        <f>AXE6-AXG6</f>
        <v>0</v>
      </c>
      <c r="AXJ6" s="7"/>
      <c r="AXK6" s="2"/>
      <c r="AXL6" s="13"/>
      <c r="AXM6" s="7"/>
      <c r="AXN6" s="14"/>
      <c r="AXO6" s="17">
        <f>AXL6-AXN6</f>
        <v>0</v>
      </c>
      <c r="AXQ6" s="112"/>
      <c r="AXR6" s="24"/>
      <c r="AXS6" s="25"/>
      <c r="AXT6" s="112"/>
      <c r="AXU6" s="26"/>
      <c r="AXV6" s="42">
        <f>AXS6-AXU6</f>
        <v>0</v>
      </c>
      <c r="AXX6" s="7"/>
      <c r="AXY6" s="2"/>
      <c r="AXZ6" s="13"/>
      <c r="AYA6" s="259"/>
      <c r="AYB6" s="14"/>
      <c r="AYC6" s="17">
        <f>AXZ6-AYB6</f>
        <v>0</v>
      </c>
      <c r="AYE6" s="7"/>
      <c r="AYF6" s="2"/>
      <c r="AYG6" s="13"/>
      <c r="AYH6" s="259"/>
      <c r="AYI6" s="14"/>
      <c r="AYJ6" s="17">
        <f>AYG6-AYI6</f>
        <v>0</v>
      </c>
      <c r="AYL6" s="112"/>
      <c r="AYM6" s="24"/>
      <c r="AYN6" s="25"/>
      <c r="AYO6" s="259"/>
      <c r="AYP6" s="26"/>
      <c r="AYQ6" s="42">
        <f>AYN6-AYP6</f>
        <v>0</v>
      </c>
      <c r="AYS6" s="112"/>
      <c r="AYT6" s="2"/>
      <c r="AYU6" s="13"/>
      <c r="AYV6" s="259"/>
      <c r="AYW6" s="14"/>
      <c r="AYX6" s="17">
        <f>AYU6-AYW6</f>
        <v>0</v>
      </c>
      <c r="AYZ6" s="112"/>
      <c r="AZA6" s="24"/>
      <c r="AZB6" s="25"/>
      <c r="AZC6" s="259"/>
      <c r="AZD6" s="26"/>
      <c r="AZE6" s="42">
        <f>AZB6-AZD6</f>
        <v>0</v>
      </c>
      <c r="AZG6" s="7"/>
      <c r="AZH6" s="2"/>
      <c r="AZI6" s="13"/>
      <c r="AZJ6" s="564"/>
      <c r="AZK6" s="14"/>
      <c r="AZL6" s="17">
        <f>AZI6-AZK6</f>
        <v>0</v>
      </c>
      <c r="AZN6" s="7"/>
      <c r="AZO6" s="2"/>
      <c r="AZP6" s="13"/>
      <c r="AZQ6" s="7"/>
      <c r="AZR6" s="14"/>
      <c r="AZS6" s="17">
        <f>AZP6-AZR6</f>
        <v>0</v>
      </c>
      <c r="AZU6" s="7"/>
      <c r="AZV6" s="2"/>
      <c r="AZW6" s="3"/>
      <c r="AZX6" s="61"/>
      <c r="AZY6" s="14"/>
      <c r="AZZ6" s="17">
        <f>AZW6-AZY6</f>
        <v>0</v>
      </c>
      <c r="BAB6" s="112"/>
      <c r="BAC6" s="24"/>
      <c r="BAD6" s="25"/>
      <c r="BAE6" s="259"/>
      <c r="BAF6" s="26"/>
      <c r="BAG6" s="42">
        <f>BAD6-BAF6</f>
        <v>0</v>
      </c>
      <c r="BAI6" s="7"/>
      <c r="BAJ6" s="2"/>
      <c r="BAK6" s="13"/>
      <c r="BAL6" s="259"/>
      <c r="BAM6" s="14"/>
      <c r="BAN6" s="17">
        <f>BAK6-BAM6</f>
        <v>0</v>
      </c>
    </row>
    <row r="7" spans="1:1393" ht="15.75" thickTop="1" x14ac:dyDescent="0.25">
      <c r="A7" s="550">
        <v>41067</v>
      </c>
      <c r="B7" s="611" t="s">
        <v>882</v>
      </c>
      <c r="C7" s="612">
        <v>6630</v>
      </c>
      <c r="D7" s="61"/>
      <c r="E7" s="16"/>
      <c r="F7" s="17">
        <f>F6+C7-E7</f>
        <v>6630</v>
      </c>
      <c r="H7" s="112">
        <v>41517</v>
      </c>
      <c r="I7" s="24" t="s">
        <v>2310</v>
      </c>
      <c r="J7" s="23">
        <v>2048</v>
      </c>
      <c r="K7" s="564">
        <v>41547</v>
      </c>
      <c r="L7" s="27">
        <v>2048</v>
      </c>
      <c r="M7" s="42">
        <f>M6+J7-L7</f>
        <v>0</v>
      </c>
      <c r="O7" s="427">
        <v>41527</v>
      </c>
      <c r="P7" s="24" t="s">
        <v>2393</v>
      </c>
      <c r="Q7" s="23">
        <v>241</v>
      </c>
      <c r="R7" s="564">
        <v>41538</v>
      </c>
      <c r="S7" s="27">
        <v>241</v>
      </c>
      <c r="T7" s="42">
        <f>T6+Q7-S7</f>
        <v>0</v>
      </c>
      <c r="V7" s="1571"/>
      <c r="W7" s="24"/>
      <c r="X7" s="23"/>
      <c r="Y7" s="50"/>
      <c r="Z7" s="52"/>
      <c r="AA7" s="42">
        <f>AA6+X7-Z7</f>
        <v>0</v>
      </c>
      <c r="AC7" s="1571"/>
      <c r="AD7" s="24"/>
      <c r="AE7" s="23"/>
      <c r="AF7" s="50"/>
      <c r="AG7" s="52"/>
      <c r="AH7" s="42">
        <f>AH6+AE7-AG7</f>
        <v>0</v>
      </c>
      <c r="AJ7" s="1571">
        <v>41526</v>
      </c>
      <c r="AK7" s="24" t="s">
        <v>2394</v>
      </c>
      <c r="AL7" s="23">
        <v>1688.5</v>
      </c>
      <c r="AM7" s="50">
        <v>41530</v>
      </c>
      <c r="AN7" s="52">
        <v>1688.5</v>
      </c>
      <c r="AO7" s="42">
        <f>AO6+AL7-AN7</f>
        <v>0</v>
      </c>
      <c r="AQ7" s="613">
        <v>40452</v>
      </c>
      <c r="AR7" s="34" t="s">
        <v>883</v>
      </c>
      <c r="AS7" s="27">
        <v>376</v>
      </c>
      <c r="AT7" s="49"/>
      <c r="AU7" s="16"/>
      <c r="AV7" s="17">
        <f>AV6+AS7-AU7</f>
        <v>376</v>
      </c>
      <c r="AX7" s="7">
        <v>41509</v>
      </c>
      <c r="AY7" s="34" t="s">
        <v>2311</v>
      </c>
      <c r="AZ7" s="27">
        <v>1967</v>
      </c>
      <c r="BA7" s="568">
        <v>41518</v>
      </c>
      <c r="BB7" s="574">
        <v>1967</v>
      </c>
      <c r="BC7" s="17">
        <f>BC6+AZ7-BB7</f>
        <v>0</v>
      </c>
      <c r="BE7" s="7"/>
      <c r="BF7" s="2"/>
      <c r="BG7" s="15"/>
      <c r="BH7" s="112"/>
      <c r="BI7" s="16"/>
      <c r="BJ7" s="17">
        <f>BJ6+BG7-BI7</f>
        <v>0</v>
      </c>
      <c r="BL7" s="604">
        <v>39705</v>
      </c>
      <c r="BM7" s="2" t="s">
        <v>884</v>
      </c>
      <c r="BN7" s="15">
        <v>2674.5</v>
      </c>
      <c r="BO7" s="7"/>
      <c r="BP7" s="16"/>
      <c r="BQ7" s="17">
        <f>BQ6+BN7-BP7</f>
        <v>5883.1</v>
      </c>
      <c r="BS7" s="428">
        <v>39725</v>
      </c>
      <c r="BT7" s="2" t="s">
        <v>802</v>
      </c>
      <c r="BU7" s="23">
        <v>0</v>
      </c>
      <c r="BV7" s="7" t="s">
        <v>885</v>
      </c>
      <c r="BW7" s="16"/>
      <c r="BX7" s="17">
        <f>BX6+BU7-BW7</f>
        <v>0</v>
      </c>
      <c r="BZ7" s="112"/>
      <c r="CA7" s="24"/>
      <c r="CB7" s="23"/>
      <c r="CC7" s="112"/>
      <c r="CD7" s="27"/>
      <c r="CE7" s="17">
        <f>CE6+CB7-CD7</f>
        <v>0</v>
      </c>
      <c r="CG7" s="426">
        <v>41499</v>
      </c>
      <c r="CH7" s="111" t="s">
        <v>2291</v>
      </c>
      <c r="CI7" s="23">
        <v>4120</v>
      </c>
      <c r="CJ7" s="49">
        <v>41525</v>
      </c>
      <c r="CK7" s="27">
        <v>4120</v>
      </c>
      <c r="CL7" s="17">
        <f>CL6+CI7-CK7</f>
        <v>0</v>
      </c>
      <c r="CN7" s="112">
        <v>41265</v>
      </c>
      <c r="CO7" s="614" t="s">
        <v>886</v>
      </c>
      <c r="CP7" s="615">
        <v>5428</v>
      </c>
      <c r="CQ7" s="616">
        <v>41267</v>
      </c>
      <c r="CR7" s="617">
        <v>5428</v>
      </c>
      <c r="CS7" s="17">
        <f>CS6+CP7-CR7</f>
        <v>0</v>
      </c>
      <c r="CU7" s="112">
        <v>41481</v>
      </c>
      <c r="CV7" s="24" t="s">
        <v>2249</v>
      </c>
      <c r="CW7" s="23">
        <v>6600</v>
      </c>
      <c r="CX7" s="618">
        <v>41493</v>
      </c>
      <c r="CY7" s="27">
        <v>6490</v>
      </c>
      <c r="CZ7" s="17">
        <f>CZ6+CW7-CY7</f>
        <v>110</v>
      </c>
      <c r="DB7" s="112">
        <v>41375</v>
      </c>
      <c r="DC7" s="24" t="s">
        <v>1945</v>
      </c>
      <c r="DD7" s="41">
        <v>411</v>
      </c>
      <c r="DE7" s="7"/>
      <c r="DF7" s="16"/>
      <c r="DG7" s="17">
        <f>DG6+DD7-DF7</f>
        <v>411</v>
      </c>
      <c r="DI7" s="112">
        <v>41519</v>
      </c>
      <c r="DJ7" s="24" t="s">
        <v>2395</v>
      </c>
      <c r="DK7" s="41">
        <v>1276.5</v>
      </c>
      <c r="DL7" s="49">
        <v>41519</v>
      </c>
      <c r="DM7" s="27">
        <v>1276.5</v>
      </c>
      <c r="DN7" s="17">
        <f>DN6+DK7-DM7</f>
        <v>0</v>
      </c>
      <c r="DP7" s="49">
        <v>41517</v>
      </c>
      <c r="DQ7" s="230" t="s">
        <v>2292</v>
      </c>
      <c r="DR7" s="262">
        <v>4321.5</v>
      </c>
      <c r="DS7" s="49">
        <v>41518</v>
      </c>
      <c r="DT7" s="27">
        <v>4321.5</v>
      </c>
      <c r="DU7" s="17">
        <f>DU6+DR7-DT7</f>
        <v>0</v>
      </c>
      <c r="DW7" s="564">
        <v>41529</v>
      </c>
      <c r="DX7" s="1306" t="s">
        <v>2396</v>
      </c>
      <c r="DY7" s="1619">
        <v>339</v>
      </c>
      <c r="DZ7" s="564">
        <v>41531</v>
      </c>
      <c r="EA7" s="1659">
        <v>339</v>
      </c>
      <c r="EB7" s="1677">
        <f>EB6+DY7-EA7</f>
        <v>0</v>
      </c>
      <c r="ED7" s="49">
        <v>41519</v>
      </c>
      <c r="EE7" s="230" t="s">
        <v>2397</v>
      </c>
      <c r="EF7" s="262">
        <v>1640</v>
      </c>
      <c r="EG7" s="49">
        <v>41519</v>
      </c>
      <c r="EH7" s="27">
        <v>1640</v>
      </c>
      <c r="EI7" s="42">
        <f>EI6+EF7-EH7</f>
        <v>0</v>
      </c>
      <c r="EK7" s="49">
        <v>41525</v>
      </c>
      <c r="EL7" s="230" t="s">
        <v>2398</v>
      </c>
      <c r="EM7" s="262">
        <v>4200.5</v>
      </c>
      <c r="EN7" s="49">
        <v>41525</v>
      </c>
      <c r="EO7" s="27">
        <v>4200.5</v>
      </c>
      <c r="EP7" s="17">
        <f>EP6+EM7-EO7</f>
        <v>0</v>
      </c>
      <c r="ER7" s="112"/>
      <c r="ES7" s="24"/>
      <c r="ET7" s="41"/>
      <c r="EU7" s="49"/>
      <c r="EV7" s="27"/>
      <c r="EW7" s="17">
        <f>EW6+ET7-EV7</f>
        <v>0</v>
      </c>
      <c r="EY7" s="112">
        <v>41543</v>
      </c>
      <c r="EZ7" s="24" t="s">
        <v>2399</v>
      </c>
      <c r="FA7" s="23">
        <v>951</v>
      </c>
      <c r="FB7" s="50">
        <v>41543</v>
      </c>
      <c r="FC7" s="297">
        <v>951</v>
      </c>
      <c r="FD7" s="17">
        <f>FD6+FA7-FC7</f>
        <v>0</v>
      </c>
      <c r="FF7" s="112"/>
      <c r="FG7" s="24"/>
      <c r="FH7" s="23"/>
      <c r="FI7" s="683"/>
      <c r="FJ7" s="684"/>
      <c r="FK7" s="42">
        <f>FK6+FH7-FJ7</f>
        <v>0</v>
      </c>
      <c r="FM7" s="7">
        <v>41314</v>
      </c>
      <c r="FN7" s="2" t="s">
        <v>906</v>
      </c>
      <c r="FO7" s="15">
        <v>8786.7999999999993</v>
      </c>
      <c r="FP7" s="7">
        <v>41327</v>
      </c>
      <c r="FQ7" s="16">
        <v>8486.7999999999993</v>
      </c>
      <c r="FR7" s="17">
        <f>FR6+FO7-FQ7</f>
        <v>300</v>
      </c>
      <c r="FT7" s="112">
        <v>41526</v>
      </c>
      <c r="FU7" s="24" t="s">
        <v>2400</v>
      </c>
      <c r="FV7" s="23">
        <v>428</v>
      </c>
      <c r="FW7" s="112">
        <v>41530</v>
      </c>
      <c r="FX7" s="27">
        <v>428</v>
      </c>
      <c r="FY7" s="42">
        <f>FY6+FV7-FX7</f>
        <v>0</v>
      </c>
      <c r="GA7" s="7"/>
      <c r="GB7" s="2"/>
      <c r="GC7" s="27"/>
      <c r="GD7" s="31"/>
      <c r="GE7" s="16"/>
      <c r="GF7" s="17">
        <f>GF6+GC7-GE7</f>
        <v>0</v>
      </c>
      <c r="GH7" s="1558">
        <v>41539</v>
      </c>
      <c r="GI7" s="1530" t="s">
        <v>2401</v>
      </c>
      <c r="GJ7" s="565">
        <v>33232</v>
      </c>
      <c r="GK7" s="640"/>
      <c r="GL7" s="565"/>
      <c r="GM7" s="1715">
        <f>GM6+GJ7-GL7</f>
        <v>33232</v>
      </c>
      <c r="GO7" s="7"/>
      <c r="GP7" s="2"/>
      <c r="GQ7" s="27"/>
      <c r="GR7" s="31"/>
      <c r="GS7" s="16"/>
      <c r="GT7" s="17">
        <f>GT6+GQ7-GS7</f>
        <v>0</v>
      </c>
      <c r="GV7" s="7"/>
      <c r="GW7" s="2"/>
      <c r="GX7" s="15"/>
      <c r="GY7" s="31"/>
      <c r="GZ7" s="16"/>
      <c r="HA7" s="17">
        <f>HA6+GX7-GZ7</f>
        <v>0</v>
      </c>
      <c r="HC7" s="7"/>
      <c r="HD7" s="2"/>
      <c r="HE7" s="15"/>
      <c r="HF7" s="31"/>
      <c r="HG7" s="16"/>
      <c r="HH7" s="17">
        <f>HH6+HE7-HG7</f>
        <v>0</v>
      </c>
      <c r="HJ7" s="7">
        <v>41519</v>
      </c>
      <c r="HK7" s="2" t="s">
        <v>2402</v>
      </c>
      <c r="HL7" s="15">
        <v>1470</v>
      </c>
      <c r="HM7" s="31">
        <v>41521</v>
      </c>
      <c r="HN7" s="16">
        <v>1470</v>
      </c>
      <c r="HO7" s="17">
        <f>HO6+HL7-HN7</f>
        <v>0</v>
      </c>
      <c r="HQ7" s="306">
        <v>40163</v>
      </c>
      <c r="HR7" s="2" t="s">
        <v>887</v>
      </c>
      <c r="HS7" s="15">
        <v>5020</v>
      </c>
      <c r="HT7" s="65"/>
      <c r="HU7" s="16"/>
      <c r="HV7" s="17">
        <f>HV6+HS7-HU7</f>
        <v>5020</v>
      </c>
      <c r="HX7" s="7"/>
      <c r="HY7" s="2"/>
      <c r="HZ7" s="15"/>
      <c r="IA7" s="65"/>
      <c r="IB7" s="16"/>
      <c r="IC7" s="17">
        <f>IC6+HZ7-IB7</f>
        <v>0</v>
      </c>
      <c r="IE7" s="1558">
        <v>41519</v>
      </c>
      <c r="IF7" s="1530" t="s">
        <v>2403</v>
      </c>
      <c r="IG7" s="563">
        <v>1200</v>
      </c>
      <c r="IH7" s="1566">
        <v>41519</v>
      </c>
      <c r="II7" s="565">
        <v>1200</v>
      </c>
      <c r="IJ7" s="1715">
        <f>IJ6+IG7-II7</f>
        <v>0</v>
      </c>
      <c r="IL7" s="112">
        <v>41475</v>
      </c>
      <c r="IM7" s="24" t="s">
        <v>2250</v>
      </c>
      <c r="IN7" s="23">
        <v>855.5</v>
      </c>
      <c r="IO7" s="50"/>
      <c r="IP7" s="27"/>
      <c r="IQ7" s="42">
        <f>IQ6+IN7-IP7</f>
        <v>855.5</v>
      </c>
      <c r="IS7" s="7"/>
      <c r="IT7" s="114"/>
      <c r="IU7" s="15"/>
      <c r="IV7" s="112"/>
      <c r="IW7" s="140"/>
      <c r="IX7" s="17">
        <f>IX6+IU7-IW7</f>
        <v>0</v>
      </c>
      <c r="IZ7" s="112"/>
      <c r="JA7" s="24"/>
      <c r="JB7" s="23"/>
      <c r="JC7" s="384"/>
      <c r="JD7" s="140"/>
      <c r="JE7" s="17">
        <f>JE6+JB7-JD7</f>
        <v>0</v>
      </c>
      <c r="JG7" s="112">
        <v>41495</v>
      </c>
      <c r="JH7" s="111" t="s">
        <v>2317</v>
      </c>
      <c r="JI7" s="23">
        <v>3761</v>
      </c>
      <c r="JJ7" s="112">
        <v>41496</v>
      </c>
      <c r="JK7" s="27">
        <v>2661</v>
      </c>
      <c r="JL7" s="17">
        <f>JL6+JI7-JK7</f>
        <v>1100</v>
      </c>
      <c r="JN7" s="7">
        <v>41523</v>
      </c>
      <c r="JO7" s="2" t="s">
        <v>2404</v>
      </c>
      <c r="JP7" s="15">
        <v>396</v>
      </c>
      <c r="JQ7" s="7">
        <v>41523</v>
      </c>
      <c r="JR7" s="16">
        <v>396</v>
      </c>
      <c r="JS7" s="17">
        <f>JS6+JP7-JR7</f>
        <v>0</v>
      </c>
      <c r="JU7" s="112">
        <v>41520</v>
      </c>
      <c r="JV7" s="24" t="s">
        <v>2405</v>
      </c>
      <c r="JW7" s="23">
        <v>6449.5</v>
      </c>
      <c r="JX7" s="112">
        <v>41520</v>
      </c>
      <c r="JY7" s="27">
        <v>6449.5</v>
      </c>
      <c r="JZ7" s="42">
        <f>JZ6+JW7-JY7</f>
        <v>0</v>
      </c>
      <c r="KB7" s="112"/>
      <c r="KC7" s="24"/>
      <c r="KD7" s="23"/>
      <c r="KE7" s="112"/>
      <c r="KF7" s="27"/>
      <c r="KG7" s="42">
        <f>KG6+KD7-KF7</f>
        <v>0</v>
      </c>
      <c r="KI7" s="112">
        <v>41520</v>
      </c>
      <c r="KJ7" s="24" t="s">
        <v>2406</v>
      </c>
      <c r="KK7" s="23">
        <v>3450</v>
      </c>
      <c r="KL7" s="7">
        <v>41520</v>
      </c>
      <c r="KM7" s="16">
        <v>3450</v>
      </c>
      <c r="KN7" s="17">
        <f>KN6+KK7-KM7</f>
        <v>0</v>
      </c>
      <c r="KP7" s="112"/>
      <c r="KQ7" s="24"/>
      <c r="KR7" s="23"/>
      <c r="KS7" s="112"/>
      <c r="KT7" s="27"/>
      <c r="KU7" s="42">
        <f>KU6+KR7-KT7</f>
        <v>0</v>
      </c>
      <c r="KW7" s="112">
        <v>41537</v>
      </c>
      <c r="KX7" s="24" t="s">
        <v>2407</v>
      </c>
      <c r="KY7" s="23">
        <v>11500</v>
      </c>
      <c r="KZ7" s="112">
        <v>41537</v>
      </c>
      <c r="LA7" s="27">
        <v>11500</v>
      </c>
      <c r="LB7" s="42">
        <f>LB6+KY7-LA7</f>
        <v>0</v>
      </c>
      <c r="LD7" s="1558">
        <v>41543</v>
      </c>
      <c r="LE7" s="1530" t="s">
        <v>2408</v>
      </c>
      <c r="LF7" s="563">
        <v>3017.5</v>
      </c>
      <c r="LG7" s="1558">
        <v>41543</v>
      </c>
      <c r="LH7" s="565">
        <v>3017.5</v>
      </c>
      <c r="LI7" s="1715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>
        <v>41520</v>
      </c>
      <c r="LS7" s="2" t="s">
        <v>2409</v>
      </c>
      <c r="LT7" s="15">
        <v>2150</v>
      </c>
      <c r="LU7" s="7">
        <v>41520</v>
      </c>
      <c r="LV7" s="16">
        <v>2150</v>
      </c>
      <c r="LW7" s="17">
        <f>LW6+LT7-LV7</f>
        <v>0</v>
      </c>
      <c r="LY7" s="7">
        <v>41517</v>
      </c>
      <c r="LZ7" s="2" t="s">
        <v>2324</v>
      </c>
      <c r="MA7" s="15">
        <v>1125.5</v>
      </c>
      <c r="MB7" s="7">
        <v>41518</v>
      </c>
      <c r="MC7" s="16">
        <v>1125.5</v>
      </c>
      <c r="MD7" s="17">
        <f>MD6+MA7-MC7</f>
        <v>0</v>
      </c>
      <c r="MF7" s="896">
        <v>41541</v>
      </c>
      <c r="MG7" s="1722" t="s">
        <v>2410</v>
      </c>
      <c r="MH7" s="566">
        <v>2792</v>
      </c>
      <c r="MI7" s="1607">
        <v>41546</v>
      </c>
      <c r="MJ7" s="566">
        <v>2792</v>
      </c>
      <c r="MK7" s="1715">
        <f>MK6+MH7-MJ7</f>
        <v>0</v>
      </c>
      <c r="MM7" s="322"/>
      <c r="MN7" s="1476"/>
      <c r="MO7" s="140"/>
      <c r="MP7" s="543"/>
      <c r="MQ7" s="140"/>
      <c r="MR7" s="17">
        <f>MR6+MO7-MQ7</f>
        <v>0</v>
      </c>
      <c r="MT7" s="322"/>
      <c r="MU7" s="1476"/>
      <c r="MV7" s="140"/>
      <c r="MW7" s="543"/>
      <c r="MX7" s="140"/>
      <c r="MY7" s="42">
        <f>MY6+MV7-MX7</f>
        <v>0</v>
      </c>
      <c r="NA7" s="608">
        <v>39854</v>
      </c>
      <c r="NB7" s="115" t="s">
        <v>888</v>
      </c>
      <c r="NC7" s="15">
        <v>10534</v>
      </c>
      <c r="ND7" s="33"/>
      <c r="NE7" s="16"/>
      <c r="NF7" s="17">
        <f>NF6+NC7-NE7</f>
        <v>10534</v>
      </c>
      <c r="NH7" s="7"/>
      <c r="NI7" s="2"/>
      <c r="NJ7" s="15"/>
      <c r="NK7" s="7"/>
      <c r="NL7" s="16"/>
      <c r="NM7" s="42">
        <f>NM6+NJ7-NL7</f>
        <v>0</v>
      </c>
      <c r="NO7" s="112"/>
      <c r="NP7" s="24"/>
      <c r="NQ7" s="23"/>
      <c r="NR7" s="112"/>
      <c r="NS7" s="27"/>
      <c r="NT7" s="42">
        <f>NT6+NQ7-NS7</f>
        <v>0</v>
      </c>
      <c r="NV7" s="7"/>
      <c r="NW7" s="2"/>
      <c r="NX7" s="15"/>
      <c r="NY7" s="7"/>
      <c r="NZ7" s="16"/>
      <c r="OA7" s="42">
        <f>OA6+NX7-NZ7</f>
        <v>0</v>
      </c>
      <c r="OC7" s="7"/>
      <c r="OD7" s="2"/>
      <c r="OE7" s="15"/>
      <c r="OF7" s="33"/>
      <c r="OG7" s="16"/>
      <c r="OH7" s="17">
        <f>OH6+OE7-OG7</f>
        <v>0</v>
      </c>
      <c r="OJ7" s="7"/>
      <c r="OK7" s="2"/>
      <c r="OL7" s="15"/>
      <c r="OM7" s="33"/>
      <c r="ON7" s="16"/>
      <c r="OO7" s="17">
        <f>OO6+OL7-ON7</f>
        <v>0</v>
      </c>
      <c r="OQ7" s="7"/>
      <c r="OR7" s="2"/>
      <c r="OS7" s="15"/>
      <c r="OT7" s="33"/>
      <c r="OU7" s="16"/>
      <c r="OV7" s="17">
        <f>OV6+OS7-OU7</f>
        <v>0</v>
      </c>
      <c r="OX7" s="112"/>
      <c r="OY7" s="24"/>
      <c r="OZ7" s="23"/>
      <c r="PA7" s="99"/>
      <c r="PB7" s="27"/>
      <c r="PC7" s="42">
        <f>PC6+OZ7-PB7</f>
        <v>0</v>
      </c>
      <c r="PE7" s="31">
        <v>41367</v>
      </c>
      <c r="PF7" s="1476" t="s">
        <v>1942</v>
      </c>
      <c r="PG7" s="140">
        <v>1360</v>
      </c>
      <c r="PH7" s="33"/>
      <c r="PI7" s="16"/>
      <c r="PJ7" s="17">
        <f>PJ6+PG7-PI7</f>
        <v>1360</v>
      </c>
      <c r="PL7" s="112"/>
      <c r="PM7" s="24"/>
      <c r="PN7" s="23"/>
      <c r="PO7" s="1661"/>
      <c r="PP7" s="27"/>
      <c r="PQ7" s="42">
        <f>PQ6+PN7-PP7</f>
        <v>0</v>
      </c>
      <c r="PS7" s="112"/>
      <c r="PT7" s="34"/>
      <c r="PU7" s="27"/>
      <c r="PV7" s="99"/>
      <c r="PW7" s="27"/>
      <c r="PX7" s="42">
        <f>PX6+PU7-PW7</f>
        <v>0</v>
      </c>
      <c r="PZ7" s="7">
        <v>41344</v>
      </c>
      <c r="QA7" s="34" t="s">
        <v>1565</v>
      </c>
      <c r="QB7" s="27">
        <v>230</v>
      </c>
      <c r="QC7" s="7">
        <v>41345</v>
      </c>
      <c r="QD7" s="16">
        <v>200</v>
      </c>
      <c r="QE7" s="17">
        <f>QE6+QB7-QD7</f>
        <v>30</v>
      </c>
      <c r="QG7" s="7"/>
      <c r="QH7" s="2"/>
      <c r="QI7" s="15"/>
      <c r="QJ7" s="112"/>
      <c r="QK7" s="16"/>
      <c r="QL7" s="17">
        <f>QL6+QI7-QK7</f>
        <v>0</v>
      </c>
      <c r="QN7" s="7"/>
      <c r="QO7" s="2"/>
      <c r="QP7" s="15"/>
      <c r="QQ7" s="112"/>
      <c r="QR7" s="16"/>
      <c r="QS7" s="17">
        <f>QS6+QP7-QR7</f>
        <v>0</v>
      </c>
      <c r="QU7" s="322">
        <v>41531</v>
      </c>
      <c r="QV7" s="24" t="s">
        <v>2411</v>
      </c>
      <c r="QW7" s="23">
        <v>2980</v>
      </c>
      <c r="QX7" s="112"/>
      <c r="QY7" s="16"/>
      <c r="QZ7" s="17">
        <f>QZ6+QW7-QY7</f>
        <v>2980</v>
      </c>
      <c r="RB7" s="7">
        <v>41516</v>
      </c>
      <c r="RC7" s="2" t="s">
        <v>2293</v>
      </c>
      <c r="RD7" s="15">
        <v>1314</v>
      </c>
      <c r="RE7" s="112">
        <v>41518</v>
      </c>
      <c r="RF7" s="16">
        <v>1314</v>
      </c>
      <c r="RG7" s="17">
        <f>RG6+RD7-RF7</f>
        <v>0</v>
      </c>
      <c r="RI7" s="65">
        <v>41516</v>
      </c>
      <c r="RJ7" s="115" t="s">
        <v>2294</v>
      </c>
      <c r="RK7" s="297">
        <v>2721.6</v>
      </c>
      <c r="RL7" s="50">
        <v>41518</v>
      </c>
      <c r="RM7" s="77">
        <v>2721.6</v>
      </c>
      <c r="RN7" s="17">
        <f>RN6+RK7-RM7</f>
        <v>0</v>
      </c>
      <c r="RP7" s="7">
        <v>41517</v>
      </c>
      <c r="RQ7" s="2" t="s">
        <v>2299</v>
      </c>
      <c r="RR7" s="15">
        <v>1432</v>
      </c>
      <c r="RS7" s="112">
        <v>41541</v>
      </c>
      <c r="RT7" s="16">
        <v>1432</v>
      </c>
      <c r="RU7" s="17">
        <f>RU6+RR7-RT7</f>
        <v>0</v>
      </c>
      <c r="RW7" s="7"/>
      <c r="RX7" s="2"/>
      <c r="RY7" s="15"/>
      <c r="RZ7" s="112"/>
      <c r="SA7" s="16"/>
      <c r="SB7" s="17">
        <f>SB6+RY7-SA7</f>
        <v>0</v>
      </c>
      <c r="SD7" s="112">
        <v>41521</v>
      </c>
      <c r="SE7" s="111" t="s">
        <v>2412</v>
      </c>
      <c r="SF7" s="23">
        <v>4075.5</v>
      </c>
      <c r="SG7" s="112"/>
      <c r="SH7" s="27"/>
      <c r="SI7" s="42">
        <f>SI6+SF7-SH7</f>
        <v>4075.5</v>
      </c>
      <c r="SK7" s="7">
        <v>41545</v>
      </c>
      <c r="SL7" s="2" t="s">
        <v>2413</v>
      </c>
      <c r="SM7" s="15">
        <v>200</v>
      </c>
      <c r="SN7" s="7"/>
      <c r="SO7" s="16"/>
      <c r="SP7" s="17">
        <f>SP6+SM7-SO7</f>
        <v>200</v>
      </c>
      <c r="SR7" s="606" t="s">
        <v>889</v>
      </c>
      <c r="SS7" s="2" t="s">
        <v>890</v>
      </c>
      <c r="ST7" s="15">
        <v>1278</v>
      </c>
      <c r="SU7" s="7"/>
      <c r="SV7" s="16"/>
      <c r="SW7" s="17">
        <f>SW6+ST7-SV7</f>
        <v>1278</v>
      </c>
      <c r="SY7" s="1655"/>
      <c r="SZ7" s="24"/>
      <c r="TA7" s="23"/>
      <c r="TB7" s="112"/>
      <c r="TC7" s="27"/>
      <c r="TD7" s="42">
        <f>TD6+TA7-TC7</f>
        <v>0</v>
      </c>
      <c r="TF7" s="112"/>
      <c r="TG7" s="2"/>
      <c r="TH7" s="15"/>
      <c r="TI7" s="7"/>
      <c r="TJ7" s="16"/>
      <c r="TK7" s="17">
        <f>TK6+TH7-TJ7</f>
        <v>0</v>
      </c>
      <c r="TM7" s="112"/>
      <c r="TN7" s="24"/>
      <c r="TO7" s="23"/>
      <c r="TP7" s="112"/>
      <c r="TQ7" s="27"/>
      <c r="TR7" s="42">
        <f>TR6+TO7-TQ7</f>
        <v>0</v>
      </c>
      <c r="TT7" s="620">
        <v>39860</v>
      </c>
      <c r="TU7" s="2" t="s">
        <v>891</v>
      </c>
      <c r="TV7" s="15">
        <v>6605</v>
      </c>
      <c r="TW7" s="7">
        <v>39874</v>
      </c>
      <c r="TX7" s="16">
        <v>6605</v>
      </c>
      <c r="TY7" s="17">
        <f>TY6+TV7-TX7</f>
        <v>0</v>
      </c>
      <c r="UA7" s="306">
        <v>41424</v>
      </c>
      <c r="UB7" s="2" t="s">
        <v>2091</v>
      </c>
      <c r="UC7" s="15">
        <v>112.5</v>
      </c>
      <c r="UD7" s="306"/>
      <c r="UE7" s="16"/>
      <c r="UF7" s="17">
        <f>UF6+UC7-UE7</f>
        <v>112.5</v>
      </c>
      <c r="UH7" s="308">
        <v>41457</v>
      </c>
      <c r="UI7" s="24" t="s">
        <v>2251</v>
      </c>
      <c r="UJ7" s="23">
        <v>7657</v>
      </c>
      <c r="UK7" s="308"/>
      <c r="UL7" s="27"/>
      <c r="UM7" s="42">
        <f>UM6+UJ7-UL7</f>
        <v>7657</v>
      </c>
      <c r="UO7" s="308"/>
      <c r="UP7" s="24"/>
      <c r="UQ7" s="23"/>
      <c r="UR7" s="308"/>
      <c r="US7" s="27"/>
      <c r="UT7" s="42">
        <f>UT6+UQ7-US7</f>
        <v>0</v>
      </c>
      <c r="UV7" s="308"/>
      <c r="UW7" s="24"/>
      <c r="UX7" s="23"/>
      <c r="UY7" s="308"/>
      <c r="UZ7" s="27"/>
      <c r="VA7" s="42">
        <f>VA6+UX7-UZ7</f>
        <v>0</v>
      </c>
      <c r="VC7" s="308"/>
      <c r="VD7" s="24"/>
      <c r="VE7" s="23"/>
      <c r="VF7" s="308"/>
      <c r="VG7" s="27"/>
      <c r="VH7" s="42">
        <f>VH6+VE7-VG7</f>
        <v>0</v>
      </c>
      <c r="VJ7" s="426"/>
      <c r="VK7" s="24"/>
      <c r="VL7" s="23"/>
      <c r="VM7" s="564"/>
      <c r="VN7" s="571"/>
      <c r="VO7" s="17">
        <f>VO6+VL7-VN7</f>
        <v>0</v>
      </c>
      <c r="VQ7" s="1716">
        <v>41542</v>
      </c>
      <c r="VR7" s="1530" t="s">
        <v>2414</v>
      </c>
      <c r="VS7" s="563">
        <v>664.5</v>
      </c>
      <c r="VT7" s="1604">
        <v>41543</v>
      </c>
      <c r="VU7" s="1723">
        <v>664.5</v>
      </c>
      <c r="VV7" s="1715">
        <f>VV6+VS7-VU7</f>
        <v>0</v>
      </c>
      <c r="VX7" s="608">
        <v>39751</v>
      </c>
      <c r="VY7" s="2" t="s">
        <v>811</v>
      </c>
      <c r="VZ7" s="621">
        <v>2880</v>
      </c>
      <c r="WA7" s="622">
        <v>39758</v>
      </c>
      <c r="WB7" s="623">
        <v>1200</v>
      </c>
      <c r="WC7" s="17">
        <f>WC6+VZ7-WB7</f>
        <v>1712</v>
      </c>
      <c r="WE7" s="7">
        <v>41501</v>
      </c>
      <c r="WF7" s="2" t="s">
        <v>2308</v>
      </c>
      <c r="WG7" s="15">
        <v>1854</v>
      </c>
      <c r="WH7" s="49">
        <v>41524</v>
      </c>
      <c r="WI7" s="27">
        <v>1854</v>
      </c>
      <c r="WJ7" s="17">
        <f>WJ6+WG7-WI7</f>
        <v>0</v>
      </c>
      <c r="WL7" s="624"/>
      <c r="WM7" s="230"/>
      <c r="WN7" s="23"/>
      <c r="WO7" s="49"/>
      <c r="WP7" s="27"/>
      <c r="WQ7" s="17">
        <f>WQ6+WN7-WP7</f>
        <v>0</v>
      </c>
      <c r="WS7" s="624"/>
      <c r="WT7" s="230"/>
      <c r="WU7" s="23"/>
      <c r="WV7" s="49"/>
      <c r="WW7" s="27"/>
      <c r="WX7" s="42">
        <f>WX6+WU7-WW7</f>
        <v>0</v>
      </c>
      <c r="WZ7" s="322">
        <v>41520</v>
      </c>
      <c r="XA7" s="230" t="s">
        <v>2415</v>
      </c>
      <c r="XB7" s="23">
        <v>1481</v>
      </c>
      <c r="XC7" s="49">
        <v>41520</v>
      </c>
      <c r="XD7" s="27">
        <v>1481</v>
      </c>
      <c r="XE7" s="42">
        <f>XE6+XB7-XD7</f>
        <v>0</v>
      </c>
      <c r="XG7" s="112"/>
      <c r="XH7" s="230"/>
      <c r="XI7" s="23"/>
      <c r="XJ7" s="49"/>
      <c r="XK7" s="27"/>
      <c r="XL7" s="17">
        <f>XL6+XI7-XK7</f>
        <v>0</v>
      </c>
      <c r="XN7" s="112">
        <v>41418</v>
      </c>
      <c r="XO7" s="230" t="s">
        <v>2085</v>
      </c>
      <c r="XP7" s="23">
        <v>3633</v>
      </c>
      <c r="XQ7" s="49"/>
      <c r="XR7" s="27"/>
      <c r="XS7" s="42">
        <f>XS6+XP7-XR7</f>
        <v>3633</v>
      </c>
      <c r="XU7" s="112"/>
      <c r="XV7" s="230"/>
      <c r="XW7" s="23"/>
      <c r="XX7" s="49"/>
      <c r="XY7" s="27"/>
      <c r="XZ7" s="17">
        <f>XZ6+XW7-XY7</f>
        <v>0</v>
      </c>
      <c r="YB7" s="1558">
        <v>41539</v>
      </c>
      <c r="YC7" s="883" t="s">
        <v>2416</v>
      </c>
      <c r="YD7" s="563">
        <v>4011</v>
      </c>
      <c r="YE7" s="640">
        <v>41539</v>
      </c>
      <c r="YF7" s="565">
        <v>4011</v>
      </c>
      <c r="YG7" s="1715">
        <f>YG6+YD7-YF7</f>
        <v>0</v>
      </c>
      <c r="YI7" s="7">
        <v>41418</v>
      </c>
      <c r="YJ7" s="2" t="s">
        <v>2086</v>
      </c>
      <c r="YK7" s="15">
        <v>2227</v>
      </c>
      <c r="YL7" s="112"/>
      <c r="YM7" s="27"/>
      <c r="YN7" s="17">
        <f>YN6+YK7-YM7</f>
        <v>2227</v>
      </c>
      <c r="YP7" s="625">
        <v>39935</v>
      </c>
      <c r="YQ7" s="626" t="s">
        <v>892</v>
      </c>
      <c r="YR7" s="627">
        <v>1320</v>
      </c>
      <c r="YS7" s="628">
        <v>39979</v>
      </c>
      <c r="YT7" s="627"/>
      <c r="YU7" s="42">
        <f>YU6+YR7-YT7</f>
        <v>1320</v>
      </c>
      <c r="YW7" s="7">
        <v>41419</v>
      </c>
      <c r="YX7" s="2" t="s">
        <v>2087</v>
      </c>
      <c r="YY7" s="15">
        <v>5382.5</v>
      </c>
      <c r="YZ7" s="112">
        <v>41420</v>
      </c>
      <c r="ZA7" s="16">
        <v>5290</v>
      </c>
      <c r="ZB7" s="17">
        <f>ZB6+YY7-ZA7</f>
        <v>92.5</v>
      </c>
      <c r="ZD7" s="323"/>
      <c r="ZE7" s="2"/>
      <c r="ZF7" s="663"/>
      <c r="ZG7" s="664"/>
      <c r="ZH7" s="663"/>
      <c r="ZI7" s="17">
        <f>ZI6+ZF7-ZH7</f>
        <v>0</v>
      </c>
      <c r="ZK7" s="896">
        <v>41518</v>
      </c>
      <c r="ZL7" s="1530" t="s">
        <v>2417</v>
      </c>
      <c r="ZM7" s="1724">
        <v>2231</v>
      </c>
      <c r="ZN7" s="1725">
        <v>41518</v>
      </c>
      <c r="ZO7" s="565">
        <v>2231</v>
      </c>
      <c r="ZP7" s="1715">
        <f>ZP6+ZM7-ZO7</f>
        <v>0</v>
      </c>
      <c r="ZR7" s="322"/>
      <c r="ZS7" s="24"/>
      <c r="ZT7" s="663"/>
      <c r="ZU7" s="664"/>
      <c r="ZV7" s="663"/>
      <c r="ZW7" s="42">
        <f>ZW6+ZT7-ZV7</f>
        <v>0</v>
      </c>
      <c r="ZY7" s="306">
        <v>41503</v>
      </c>
      <c r="ZZ7" s="2" t="s">
        <v>2304</v>
      </c>
      <c r="AAA7" s="15">
        <v>1928</v>
      </c>
      <c r="AAB7" s="7">
        <v>41541</v>
      </c>
      <c r="AAC7" s="16">
        <v>1928</v>
      </c>
      <c r="AAD7" s="17">
        <f>AAD6+AAA7-AAC7</f>
        <v>0</v>
      </c>
      <c r="AAF7" s="308">
        <v>41503</v>
      </c>
      <c r="AAG7" s="24" t="s">
        <v>2304</v>
      </c>
      <c r="AAH7" s="23">
        <v>1928</v>
      </c>
      <c r="AAI7" s="112"/>
      <c r="AAJ7" s="27"/>
      <c r="AAK7" s="42">
        <f>AAK6+AAH7-AAJ7</f>
        <v>1928</v>
      </c>
      <c r="AAM7" s="7"/>
      <c r="AAN7" s="2"/>
      <c r="AAO7" s="15"/>
      <c r="AAP7" s="112"/>
      <c r="AAQ7" s="27"/>
      <c r="AAR7" s="17">
        <f>AAR6+AAO7-AAQ7</f>
        <v>0</v>
      </c>
      <c r="AAT7" s="7"/>
      <c r="AAU7" s="2"/>
      <c r="AAV7" s="15"/>
      <c r="AAW7" s="112"/>
      <c r="AAX7" s="27"/>
      <c r="AAY7" s="17">
        <f>AAY6+AAV7-AAX7</f>
        <v>0</v>
      </c>
      <c r="ABA7" s="112">
        <v>41392</v>
      </c>
      <c r="ABB7" s="34" t="s">
        <v>1941</v>
      </c>
      <c r="ABC7" s="41">
        <v>767</v>
      </c>
      <c r="ABD7" s="112"/>
      <c r="ABE7" s="27"/>
      <c r="ABF7" s="17">
        <f>ABF6+ABC7-ABE7</f>
        <v>767</v>
      </c>
      <c r="ABH7" s="7">
        <v>41539</v>
      </c>
      <c r="ABI7" s="2" t="s">
        <v>2418</v>
      </c>
      <c r="ABJ7" s="15">
        <v>1031.5</v>
      </c>
      <c r="ABK7" s="50">
        <v>41539</v>
      </c>
      <c r="ABL7" s="16">
        <v>1031.5</v>
      </c>
      <c r="ABM7" s="17">
        <f>ABM6+ABJ7-ABL7</f>
        <v>0</v>
      </c>
      <c r="ABO7" s="112"/>
      <c r="ABP7" s="24"/>
      <c r="ABQ7" s="23"/>
      <c r="ABR7" s="50"/>
      <c r="ABS7" s="27"/>
      <c r="ABT7" s="42">
        <f>ABT6+ABQ7-ABS7</f>
        <v>0</v>
      </c>
      <c r="ABV7" s="112"/>
      <c r="ABW7" s="24"/>
      <c r="ABX7" s="23"/>
      <c r="ABY7" s="50"/>
      <c r="ABZ7" s="27"/>
      <c r="ACA7" s="42">
        <f>ACA6+ABX7-ABZ7</f>
        <v>0</v>
      </c>
      <c r="ACC7" s="7"/>
      <c r="ACD7" s="2"/>
      <c r="ACE7" s="15"/>
      <c r="ACF7" s="50"/>
      <c r="ACG7" s="16"/>
      <c r="ACH7" s="17">
        <f>ACH6+ACE7-ACG7</f>
        <v>0</v>
      </c>
      <c r="ACJ7" s="112">
        <v>41518</v>
      </c>
      <c r="ACK7" s="24" t="s">
        <v>2419</v>
      </c>
      <c r="ACL7" s="23">
        <v>5374</v>
      </c>
      <c r="ACM7" s="112">
        <v>41518</v>
      </c>
      <c r="ACN7" s="27">
        <v>5374</v>
      </c>
      <c r="ACO7" s="17">
        <f>ACO6+ACL7-ACN7</f>
        <v>0</v>
      </c>
      <c r="ACQ7" s="306">
        <v>41535</v>
      </c>
      <c r="ACR7" s="260" t="s">
        <v>2420</v>
      </c>
      <c r="ACS7" s="27">
        <v>7323.5</v>
      </c>
      <c r="ACT7" s="495">
        <v>41537</v>
      </c>
      <c r="ACU7" s="52">
        <v>7323.5</v>
      </c>
      <c r="ACV7" s="42">
        <f>ACV6+ACS7-ACU7</f>
        <v>0</v>
      </c>
      <c r="ACX7" s="308"/>
      <c r="ACY7" s="260"/>
      <c r="ACZ7" s="27"/>
      <c r="ADA7" s="495"/>
      <c r="ADB7" s="52"/>
      <c r="ADC7" s="42">
        <f>ADC6+ACZ7-ADB7</f>
        <v>0</v>
      </c>
      <c r="ADE7" s="49">
        <v>41410</v>
      </c>
      <c r="ADF7" s="260" t="s">
        <v>2088</v>
      </c>
      <c r="ADG7" s="27">
        <v>1144.5</v>
      </c>
      <c r="ADH7" s="112">
        <v>41410</v>
      </c>
      <c r="ADI7" s="27">
        <v>1114.5</v>
      </c>
      <c r="ADJ7" s="17">
        <f>ADJ6+ADG7-ADI7</f>
        <v>30</v>
      </c>
      <c r="ADL7" s="31"/>
      <c r="ADM7" s="260"/>
      <c r="ADN7" s="27"/>
      <c r="ADO7" s="112"/>
      <c r="ADP7" s="27"/>
      <c r="ADQ7" s="17">
        <f>ADQ6+ADN7-ADP7</f>
        <v>0</v>
      </c>
      <c r="ADS7" s="7">
        <v>41507</v>
      </c>
      <c r="ADT7" s="2" t="s">
        <v>2319</v>
      </c>
      <c r="ADU7" s="15">
        <v>13273</v>
      </c>
      <c r="ADV7" s="1558">
        <v>41514</v>
      </c>
      <c r="ADW7" s="565">
        <v>14181</v>
      </c>
      <c r="ADX7" s="17">
        <f>ADX6+ADU7-ADW7</f>
        <v>-908</v>
      </c>
      <c r="ADZ7" s="7"/>
      <c r="AEA7" s="34"/>
      <c r="AEB7" s="3"/>
      <c r="AEC7" s="112"/>
      <c r="AED7" s="16"/>
      <c r="AEE7" s="17">
        <f>AEE6+AEB7-AED7</f>
        <v>0</v>
      </c>
      <c r="AEG7" s="630">
        <v>41125</v>
      </c>
      <c r="AEH7" s="631" t="s">
        <v>893</v>
      </c>
      <c r="AEI7" s="632">
        <v>160</v>
      </c>
      <c r="AEJ7" s="112" t="s">
        <v>894</v>
      </c>
      <c r="AEK7" s="52"/>
      <c r="AEL7" s="42">
        <f>AEL6+AEI7-AEK7</f>
        <v>160</v>
      </c>
      <c r="AEN7" s="112"/>
      <c r="AEO7" s="1476"/>
      <c r="AEP7" s="27"/>
      <c r="AEQ7" s="112"/>
      <c r="AER7" s="52"/>
      <c r="AES7" s="42">
        <f>AES6+AEP7-AER7</f>
        <v>0</v>
      </c>
      <c r="AEU7" s="1558">
        <v>41529</v>
      </c>
      <c r="AEV7" s="1722" t="s">
        <v>2421</v>
      </c>
      <c r="AEW7" s="565">
        <v>285</v>
      </c>
      <c r="AEX7" s="1558">
        <v>41529</v>
      </c>
      <c r="AEY7" s="1726">
        <v>285</v>
      </c>
      <c r="AEZ7" s="1715">
        <f>AEZ6+AEW7-AEY7</f>
        <v>0</v>
      </c>
      <c r="AFB7" s="112"/>
      <c r="AFC7" s="24"/>
      <c r="AFD7" s="23"/>
      <c r="AFE7" s="50"/>
      <c r="AFF7" s="52"/>
      <c r="AFG7" s="17">
        <f>AFG6+AFD7-AFF7</f>
        <v>0</v>
      </c>
      <c r="AFI7" s="112"/>
      <c r="AFJ7" s="24"/>
      <c r="AFK7" s="23"/>
      <c r="AFL7" s="112"/>
      <c r="AFM7" s="27"/>
      <c r="AFN7" s="17">
        <f>AFN6+AFK7-AFM7</f>
        <v>0</v>
      </c>
      <c r="AFP7" s="427"/>
      <c r="AFQ7" s="24"/>
      <c r="AFR7" s="23"/>
      <c r="AFS7" s="112"/>
      <c r="AFT7" s="27"/>
      <c r="AFU7" s="17">
        <f>AFU6+AFR7-AFT7</f>
        <v>0</v>
      </c>
      <c r="AFW7" s="112"/>
      <c r="AFX7" s="24"/>
      <c r="AFY7" s="23"/>
      <c r="AFZ7" s="50"/>
      <c r="AGA7" s="27"/>
      <c r="AGB7" s="17">
        <f>AGB6+AFY7-AGA7</f>
        <v>0</v>
      </c>
      <c r="AGD7" s="112"/>
      <c r="AGE7" s="24"/>
      <c r="AGF7" s="23"/>
      <c r="AGG7" s="50"/>
      <c r="AGH7" s="27"/>
      <c r="AGI7" s="17">
        <f>AGI6+AGF7-AGH7</f>
        <v>0</v>
      </c>
      <c r="AGK7" s="322">
        <v>41403</v>
      </c>
      <c r="AGL7" s="69" t="s">
        <v>2089</v>
      </c>
      <c r="AGM7" s="27">
        <v>3478</v>
      </c>
      <c r="AGN7" s="308">
        <v>41405</v>
      </c>
      <c r="AGO7" s="27">
        <v>3376</v>
      </c>
      <c r="AGP7" s="17">
        <f>AGP6+AGM7-AGO7</f>
        <v>102</v>
      </c>
      <c r="AGR7" s="322">
        <v>41534</v>
      </c>
      <c r="AGS7" s="69" t="s">
        <v>2422</v>
      </c>
      <c r="AGT7" s="27">
        <v>34</v>
      </c>
      <c r="AGU7" s="308">
        <v>41534</v>
      </c>
      <c r="AGV7" s="27">
        <v>34</v>
      </c>
      <c r="AGW7" s="42">
        <f>AGW6+AGT7-AGV7</f>
        <v>0</v>
      </c>
      <c r="AGY7" s="112"/>
      <c r="AGZ7" s="24"/>
      <c r="AHA7" s="23"/>
      <c r="AHB7" s="50"/>
      <c r="AHC7" s="27"/>
      <c r="AHD7" s="17">
        <f>AHD6+AHA7-AHC7</f>
        <v>0</v>
      </c>
      <c r="AHF7" s="112"/>
      <c r="AHG7" s="24"/>
      <c r="AHH7" s="23"/>
      <c r="AHI7" s="112"/>
      <c r="AHJ7" s="27"/>
      <c r="AHK7" s="17">
        <f>AHK6+AHH7-AHJ7</f>
        <v>0</v>
      </c>
      <c r="AHM7" s="112">
        <v>41546</v>
      </c>
      <c r="AHN7" s="24" t="s">
        <v>2423</v>
      </c>
      <c r="AHO7" s="23">
        <v>13988.5</v>
      </c>
      <c r="AHP7" s="112"/>
      <c r="AHQ7" s="27"/>
      <c r="AHR7" s="42">
        <f>AHR6+AHO7-AHQ7</f>
        <v>13988.5</v>
      </c>
      <c r="AHT7" s="7"/>
      <c r="AHU7" s="2"/>
      <c r="AHV7" s="15"/>
      <c r="AHW7" s="7"/>
      <c r="AHX7" s="16"/>
      <c r="AHY7" s="17">
        <f>AHY6+AHV7-AHX7</f>
        <v>0</v>
      </c>
      <c r="AIA7" s="7"/>
      <c r="AIB7" s="2"/>
      <c r="AIC7" s="15"/>
      <c r="AID7" s="7"/>
      <c r="AIE7" s="16"/>
      <c r="AIF7" s="42">
        <f>AIF6+AIC7-AIE7</f>
        <v>0</v>
      </c>
      <c r="AIH7" s="7"/>
      <c r="AII7" s="2"/>
      <c r="AIJ7" s="15"/>
      <c r="AIK7" s="7"/>
      <c r="AIL7" s="16"/>
      <c r="AIM7" s="42">
        <f>AIM6+AIJ7-AIL7</f>
        <v>0</v>
      </c>
      <c r="AIO7" s="112"/>
      <c r="AIP7" s="24"/>
      <c r="AIQ7" s="23"/>
      <c r="AIR7" s="112"/>
      <c r="AIS7" s="27"/>
      <c r="AIT7" s="42">
        <f>AIT6+AIQ7-AIS7</f>
        <v>0</v>
      </c>
      <c r="AIV7" s="7">
        <v>39672</v>
      </c>
      <c r="AIW7" s="2" t="s">
        <v>895</v>
      </c>
      <c r="AIX7" s="15">
        <v>11827.2</v>
      </c>
      <c r="AIY7" s="7">
        <v>39724</v>
      </c>
      <c r="AIZ7" s="16">
        <v>11827.2</v>
      </c>
      <c r="AJA7" s="17">
        <f>AJA6+AIX7-AIZ7</f>
        <v>0</v>
      </c>
      <c r="AJC7" s="7"/>
      <c r="AJD7" s="2"/>
      <c r="AJE7" s="15"/>
      <c r="AJF7" s="7"/>
      <c r="AJG7" s="76"/>
      <c r="AJH7" s="17">
        <f>AJH6+AJE7-AJG7</f>
        <v>0</v>
      </c>
      <c r="AJJ7" s="50"/>
      <c r="AJK7" s="112"/>
      <c r="AJL7" s="633"/>
      <c r="AJM7" s="345"/>
      <c r="AJN7" s="27"/>
      <c r="AJO7" s="17">
        <f>AJO6+AJL7-AJN7</f>
        <v>0</v>
      </c>
      <c r="AJQ7" s="112"/>
      <c r="AJR7" s="24"/>
      <c r="AJS7" s="23"/>
      <c r="AJT7" s="112"/>
      <c r="AJU7" s="27"/>
      <c r="AJV7" s="42">
        <f>AJV6+AJS7-AJU7</f>
        <v>0</v>
      </c>
      <c r="AJX7" s="7">
        <v>41511</v>
      </c>
      <c r="AJY7" s="114" t="s">
        <v>2363</v>
      </c>
      <c r="AJZ7" s="23">
        <v>907</v>
      </c>
      <c r="AKA7" s="112"/>
      <c r="AKB7" s="27"/>
      <c r="AKC7" s="17">
        <f>AKC6+AJZ7-AKB7</f>
        <v>907</v>
      </c>
      <c r="AKE7" s="7"/>
      <c r="AKF7" s="114"/>
      <c r="AKG7" s="15"/>
      <c r="AKH7" s="7"/>
      <c r="AKI7" s="16"/>
      <c r="AKJ7" s="17">
        <f>AKJ6+AKG7-AKI7</f>
        <v>5561.98</v>
      </c>
      <c r="AKL7" s="112">
        <v>41523</v>
      </c>
      <c r="AKM7" s="24" t="s">
        <v>2424</v>
      </c>
      <c r="AKN7" s="23">
        <v>871</v>
      </c>
      <c r="AKO7" s="112">
        <v>41523</v>
      </c>
      <c r="AKP7" s="27">
        <v>871</v>
      </c>
      <c r="AKQ7" s="42">
        <f>AKQ6+AKN7-AKP7</f>
        <v>0</v>
      </c>
      <c r="AKS7" s="50">
        <v>41519</v>
      </c>
      <c r="AKT7" s="111" t="s">
        <v>2425</v>
      </c>
      <c r="AKU7" s="82">
        <v>1438.5</v>
      </c>
      <c r="AKV7" s="50">
        <v>41519</v>
      </c>
      <c r="AKW7" s="46">
        <v>1438.5</v>
      </c>
      <c r="AKX7" s="42">
        <f>AKX6+AKU7-AKW7</f>
        <v>0</v>
      </c>
      <c r="AKZ7" s="50"/>
      <c r="ALA7" s="111"/>
      <c r="ALB7" s="82"/>
      <c r="ALC7" s="50"/>
      <c r="ALD7" s="46"/>
      <c r="ALE7" s="42">
        <f>ALE6+ALB7-ALD7</f>
        <v>0</v>
      </c>
      <c r="ALG7" s="7"/>
      <c r="ALH7" s="2"/>
      <c r="ALI7" s="15"/>
      <c r="ALJ7" s="7"/>
      <c r="ALK7" s="3"/>
      <c r="ALL7" s="17">
        <f>ALL6+ALI7-ALK7</f>
        <v>0</v>
      </c>
      <c r="ALN7" s="1529">
        <v>41254</v>
      </c>
      <c r="ALO7" s="1530" t="s">
        <v>896</v>
      </c>
      <c r="ALP7" s="563">
        <v>5626</v>
      </c>
      <c r="ALQ7" s="428"/>
      <c r="ALR7" s="3"/>
      <c r="ALS7" s="17">
        <f>ALS6+ALP7-ALR7</f>
        <v>5626</v>
      </c>
      <c r="ALU7" s="428"/>
      <c r="ALW7" s="15"/>
      <c r="ALX7" s="306"/>
      <c r="ALY7" s="16"/>
      <c r="ALZ7" s="17">
        <f>ALZ6+ALW7-ALY7</f>
        <v>0</v>
      </c>
      <c r="AMB7" s="428">
        <v>41529</v>
      </c>
      <c r="AMC7" s="2" t="s">
        <v>2426</v>
      </c>
      <c r="AMD7" s="15">
        <v>2988</v>
      </c>
      <c r="AME7" s="428">
        <v>41531</v>
      </c>
      <c r="AMF7" s="3">
        <v>2988</v>
      </c>
      <c r="AMG7" s="17">
        <f>AMG6+AMD7-AMF7</f>
        <v>0</v>
      </c>
      <c r="AMI7" s="7"/>
      <c r="AMJ7" s="36"/>
      <c r="AMK7" s="3"/>
      <c r="AML7" s="7"/>
      <c r="AMM7" s="3"/>
      <c r="AMN7" s="17">
        <f>AMN6+AMK7-AMM7</f>
        <v>0</v>
      </c>
      <c r="AMP7" s="112">
        <v>41491</v>
      </c>
      <c r="AMQ7" s="1602" t="s">
        <v>2300</v>
      </c>
      <c r="AMR7" s="1603">
        <v>4260</v>
      </c>
      <c r="AMS7" s="1601">
        <v>41493</v>
      </c>
      <c r="AMT7" s="1603">
        <v>4260</v>
      </c>
      <c r="AMU7" s="42">
        <f>AMU6+AMR7-AMT7</f>
        <v>0</v>
      </c>
      <c r="AMW7" s="31">
        <v>41423</v>
      </c>
      <c r="AMX7" s="312" t="s">
        <v>2295</v>
      </c>
      <c r="AMY7" s="22">
        <v>757</v>
      </c>
      <c r="AMZ7" s="7"/>
      <c r="ANA7" s="3"/>
      <c r="ANB7" s="17">
        <f>ANB6+AMY7-ANA7</f>
        <v>757</v>
      </c>
      <c r="AND7" s="112">
        <v>41516</v>
      </c>
      <c r="ANE7" s="260" t="s">
        <v>2302</v>
      </c>
      <c r="ANF7" s="41">
        <v>4784</v>
      </c>
      <c r="ANG7" s="112">
        <v>41518</v>
      </c>
      <c r="ANH7" s="27">
        <v>4784</v>
      </c>
      <c r="ANI7" s="42">
        <f>ANI6+ANF7-ANH7</f>
        <v>0</v>
      </c>
      <c r="ANK7" s="7"/>
      <c r="ANL7" s="36"/>
      <c r="ANM7" s="3"/>
      <c r="ANN7" s="7"/>
      <c r="ANO7" s="3"/>
      <c r="ANP7" s="17">
        <f>ANP6+ANM7-ANO7</f>
        <v>0</v>
      </c>
      <c r="ANR7" s="1558">
        <v>41522</v>
      </c>
      <c r="ANS7" s="1602" t="s">
        <v>2427</v>
      </c>
      <c r="ANT7" s="1603">
        <v>3414</v>
      </c>
      <c r="ANU7" s="1558">
        <v>41522</v>
      </c>
      <c r="ANV7" s="1603">
        <v>3414</v>
      </c>
      <c r="ANW7" s="1715">
        <f>ANW6+ANT7-ANV7</f>
        <v>0</v>
      </c>
      <c r="ANY7" s="7"/>
      <c r="ANZ7" s="36"/>
      <c r="AOA7" s="3"/>
      <c r="AOB7" s="7"/>
      <c r="AOC7" s="3"/>
      <c r="AOD7" s="17">
        <f>AOD6+AOA7-AOC7</f>
        <v>0</v>
      </c>
      <c r="AOF7" s="7">
        <v>41519</v>
      </c>
      <c r="AOG7" s="2" t="s">
        <v>2428</v>
      </c>
      <c r="AOH7" s="15">
        <v>1345</v>
      </c>
      <c r="AOI7" s="7">
        <v>41519</v>
      </c>
      <c r="AOJ7" s="16">
        <v>1345</v>
      </c>
      <c r="AOK7" s="17">
        <f>AOK6+AOH7-AOJ7</f>
        <v>0</v>
      </c>
      <c r="AOM7" s="308">
        <v>41516</v>
      </c>
      <c r="AON7" s="24" t="s">
        <v>2337</v>
      </c>
      <c r="AOO7" s="105">
        <v>34053.699999999997</v>
      </c>
      <c r="AOP7" s="322">
        <v>41541</v>
      </c>
      <c r="AOQ7" s="27">
        <v>34053.699999999997</v>
      </c>
      <c r="AOR7" s="17">
        <f>AOR6+AOO7-AOQ7</f>
        <v>0</v>
      </c>
      <c r="AOT7" s="112">
        <v>41502</v>
      </c>
      <c r="AOU7" s="260" t="s">
        <v>2349</v>
      </c>
      <c r="AOV7" s="27">
        <v>2790</v>
      </c>
      <c r="AOW7" s="50">
        <v>41514</v>
      </c>
      <c r="AOX7" s="27">
        <v>2760</v>
      </c>
      <c r="AOY7" s="17">
        <f>AOY6+AOV7-AOX7</f>
        <v>30</v>
      </c>
      <c r="APA7" s="7"/>
      <c r="APB7" s="2"/>
      <c r="APC7" s="15"/>
      <c r="APD7" s="49"/>
      <c r="APE7" s="27"/>
      <c r="APF7" s="17">
        <f>APF6+APC7-APE7</f>
        <v>118452.40000000001</v>
      </c>
      <c r="APH7" s="112"/>
      <c r="API7" s="24"/>
      <c r="APJ7" s="23"/>
      <c r="APK7" s="49"/>
      <c r="APL7" s="27"/>
      <c r="APM7" s="42">
        <f>APM6+APJ7-APL7</f>
        <v>0</v>
      </c>
      <c r="APO7" s="112">
        <v>41532</v>
      </c>
      <c r="APP7" s="24" t="s">
        <v>2429</v>
      </c>
      <c r="APQ7" s="23">
        <v>3372.5</v>
      </c>
      <c r="APR7" s="564">
        <v>41533</v>
      </c>
      <c r="APS7" s="27">
        <v>3372.5</v>
      </c>
      <c r="APT7" s="17">
        <f>APT6+APQ7-APS7</f>
        <v>0</v>
      </c>
      <c r="APV7" s="7"/>
      <c r="APW7" s="139"/>
      <c r="APX7" s="3"/>
      <c r="APY7" s="7"/>
      <c r="APZ7" s="3"/>
      <c r="AQA7" s="17">
        <f>AQA6+APX7-APZ7</f>
        <v>0</v>
      </c>
      <c r="AQC7" s="7">
        <v>41498</v>
      </c>
      <c r="AQD7" s="2" t="s">
        <v>2306</v>
      </c>
      <c r="AQE7" s="15">
        <v>4507.5</v>
      </c>
      <c r="AQF7" s="7">
        <v>41503</v>
      </c>
      <c r="AQG7" s="16">
        <v>4469.25</v>
      </c>
      <c r="AQH7" s="17">
        <f>AQH6+AQE7-AQG7</f>
        <v>38.25</v>
      </c>
      <c r="AQJ7" s="7"/>
      <c r="AQK7" s="2"/>
      <c r="AQL7" s="15"/>
      <c r="AQM7" s="7"/>
      <c r="AQN7" s="16"/>
      <c r="AQO7" s="17">
        <f>AQO6+AQL7-AQN7</f>
        <v>0</v>
      </c>
      <c r="AQQ7" s="7"/>
      <c r="AQR7" s="2"/>
      <c r="AQS7" s="15"/>
      <c r="AQT7" s="7"/>
      <c r="AQU7" s="16"/>
      <c r="AQV7" s="17">
        <f>AQV6+AQS7-AQU7</f>
        <v>0</v>
      </c>
      <c r="AQX7" s="7"/>
      <c r="AQY7" s="2"/>
      <c r="AQZ7" s="15"/>
      <c r="ARA7" s="7"/>
      <c r="ARB7" s="16"/>
      <c r="ARC7" s="17">
        <f>ARC6+AQZ7-ARB7</f>
        <v>0</v>
      </c>
      <c r="ARE7" s="112"/>
      <c r="ARF7" s="24"/>
      <c r="ARG7" s="23"/>
      <c r="ARH7" s="112"/>
      <c r="ARI7" s="27"/>
      <c r="ARJ7" s="42">
        <f>ARJ6+ARG7-ARI7</f>
        <v>0</v>
      </c>
      <c r="ARL7" s="7"/>
      <c r="ARM7" s="2"/>
      <c r="ARN7" s="15"/>
      <c r="ARO7" s="7"/>
      <c r="ARP7" s="16"/>
      <c r="ARQ7" s="17">
        <f>ARQ6+ARN7-ARP7</f>
        <v>0</v>
      </c>
      <c r="ARS7" s="112">
        <v>41543</v>
      </c>
      <c r="ART7" s="24" t="s">
        <v>2430</v>
      </c>
      <c r="ARU7" s="23">
        <v>752.5</v>
      </c>
      <c r="ARV7" s="112"/>
      <c r="ARW7" s="27"/>
      <c r="ARX7" s="42">
        <f>ARX6+ARU7-ARW7</f>
        <v>752.5</v>
      </c>
      <c r="ARZ7" s="112">
        <v>41485</v>
      </c>
      <c r="ASA7" s="24" t="s">
        <v>2252</v>
      </c>
      <c r="ASB7" s="23">
        <v>10984.74</v>
      </c>
      <c r="ASC7" s="112"/>
      <c r="ASD7" s="41"/>
      <c r="ASE7" s="17">
        <f>ASE6+ASB7-ASD7</f>
        <v>10984.74</v>
      </c>
      <c r="ASG7" s="7">
        <v>41278</v>
      </c>
      <c r="ASH7" s="2" t="s">
        <v>897</v>
      </c>
      <c r="ASI7" s="15">
        <v>428.5</v>
      </c>
      <c r="ASJ7" s="259"/>
      <c r="ASK7" s="27"/>
      <c r="ASL7" s="17">
        <f>ASL6+ASI7-ASK7</f>
        <v>428.5</v>
      </c>
      <c r="ASN7" s="7"/>
      <c r="ASO7" s="2"/>
      <c r="ASP7" s="15"/>
      <c r="ASQ7" s="259"/>
      <c r="ASR7" s="27"/>
      <c r="ASS7" s="17">
        <f>ASS6+ASP7-ASR7</f>
        <v>21397.43</v>
      </c>
      <c r="ASU7" s="7"/>
      <c r="ASV7" s="2"/>
      <c r="ASW7" s="15"/>
      <c r="ASX7" s="7"/>
      <c r="ASY7" s="16"/>
      <c r="ASZ7" s="17">
        <f>ASZ6+ASW7-ASY7</f>
        <v>0</v>
      </c>
      <c r="ATB7" s="112">
        <v>41510</v>
      </c>
      <c r="ATC7" s="24" t="s">
        <v>2296</v>
      </c>
      <c r="ATD7" s="23">
        <v>2249</v>
      </c>
      <c r="ATE7" s="112"/>
      <c r="ATF7" s="27"/>
      <c r="ATG7" s="42">
        <f>ATG6+ATD7-ATF7</f>
        <v>2249</v>
      </c>
      <c r="ATI7" s="112"/>
      <c r="ATJ7" s="24"/>
      <c r="ATK7" s="23"/>
      <c r="ATL7" s="112"/>
      <c r="ATM7" s="27"/>
      <c r="ATN7" s="42">
        <f>ATN6+ATK7-ATM7</f>
        <v>0</v>
      </c>
      <c r="ATP7" s="634">
        <v>39764</v>
      </c>
      <c r="ATQ7" s="2" t="s">
        <v>819</v>
      </c>
      <c r="ATR7" s="15">
        <v>462</v>
      </c>
      <c r="ATS7" s="61"/>
      <c r="ATT7" s="27"/>
      <c r="ATU7" s="17">
        <f>ATU6+ATR7-ATT7</f>
        <v>462</v>
      </c>
      <c r="ATW7" s="112">
        <v>41265</v>
      </c>
      <c r="ATX7" s="230" t="s">
        <v>898</v>
      </c>
      <c r="ATY7" s="23">
        <v>3226.5</v>
      </c>
      <c r="ATZ7" s="112">
        <v>41266</v>
      </c>
      <c r="AUA7" s="27">
        <v>2954.5</v>
      </c>
      <c r="AUB7" s="17">
        <f>AUB6+ATY7-AUA7</f>
        <v>272</v>
      </c>
      <c r="AUD7" s="7"/>
      <c r="AUE7" s="115"/>
      <c r="AUF7" s="15"/>
      <c r="AUG7" s="112"/>
      <c r="AUH7" s="16"/>
      <c r="AUI7" s="17">
        <f>AUI6+AUF7-AUH7</f>
        <v>0</v>
      </c>
      <c r="AUK7" s="112">
        <v>41509</v>
      </c>
      <c r="AUL7" s="111" t="s">
        <v>2297</v>
      </c>
      <c r="AUM7" s="23">
        <v>2722.5</v>
      </c>
      <c r="AUN7" s="112">
        <v>41541</v>
      </c>
      <c r="AUO7" s="27">
        <v>2722.5</v>
      </c>
      <c r="AUP7" s="42">
        <f>AUP6+AUM7-AUO7</f>
        <v>0</v>
      </c>
      <c r="AUR7" s="1558">
        <v>41527</v>
      </c>
      <c r="AUS7" s="1727" t="s">
        <v>2431</v>
      </c>
      <c r="AUT7" s="563">
        <v>12915</v>
      </c>
      <c r="AUU7" s="1558">
        <v>41528</v>
      </c>
      <c r="AUV7" s="565">
        <v>12915</v>
      </c>
      <c r="AUW7" s="1715">
        <f>AUW6+AUT7-AUV7</f>
        <v>0</v>
      </c>
      <c r="AUY7" s="112"/>
      <c r="AUZ7" s="111"/>
      <c r="AVA7" s="23"/>
      <c r="AVB7" s="112"/>
      <c r="AVC7" s="27"/>
      <c r="AVD7" s="42">
        <f>AVD6+AVA7-AVC7</f>
        <v>0</v>
      </c>
      <c r="AVF7" s="7">
        <v>41378</v>
      </c>
      <c r="AVG7" s="34" t="s">
        <v>1943</v>
      </c>
      <c r="AVH7" s="565">
        <v>7019</v>
      </c>
      <c r="AVI7" s="1558">
        <v>41378</v>
      </c>
      <c r="AVJ7" s="565">
        <v>7019</v>
      </c>
      <c r="AVK7" s="17">
        <f>AVK6+AVH7-AVJ7</f>
        <v>0</v>
      </c>
      <c r="AVM7" s="635">
        <v>39670</v>
      </c>
      <c r="AVN7" s="2" t="s">
        <v>899</v>
      </c>
      <c r="AVO7" s="15">
        <v>761</v>
      </c>
      <c r="AVP7" s="7"/>
      <c r="AVQ7" s="16"/>
      <c r="AVR7" s="17">
        <f>AVR6+AVO7-AVQ7</f>
        <v>761</v>
      </c>
      <c r="AVT7" s="1728">
        <v>41521</v>
      </c>
      <c r="AVU7" s="1530" t="s">
        <v>2432</v>
      </c>
      <c r="AVV7" s="563">
        <v>6180</v>
      </c>
      <c r="AVW7" s="1558">
        <v>41523</v>
      </c>
      <c r="AVX7" s="565">
        <v>6180</v>
      </c>
      <c r="AVY7" s="1715">
        <f>AVY6+AVV7-AVX7</f>
        <v>0</v>
      </c>
      <c r="AWA7" s="308">
        <v>41519</v>
      </c>
      <c r="AWB7" s="24" t="s">
        <v>2433</v>
      </c>
      <c r="AWC7" s="23">
        <v>1439</v>
      </c>
      <c r="AWD7" s="112">
        <v>41519</v>
      </c>
      <c r="AWE7" s="27">
        <v>1439</v>
      </c>
      <c r="AWF7" s="17">
        <f>AWF6+AWC7-AWE7</f>
        <v>0</v>
      </c>
      <c r="AWH7" s="421">
        <v>41524</v>
      </c>
      <c r="AWI7" s="24" t="s">
        <v>2434</v>
      </c>
      <c r="AWJ7" s="23">
        <v>5247</v>
      </c>
      <c r="AWK7" s="426">
        <v>41524</v>
      </c>
      <c r="AWL7" s="27">
        <v>5247</v>
      </c>
      <c r="AWM7" s="17">
        <f>AWM6+AWJ7-AWL7</f>
        <v>0</v>
      </c>
      <c r="AWO7" s="308"/>
      <c r="AWP7" s="24"/>
      <c r="AWQ7" s="23"/>
      <c r="AWR7" s="308"/>
      <c r="AWS7" s="27"/>
      <c r="AWT7" s="17">
        <f>AWT6+AWQ7-AWS7</f>
        <v>0</v>
      </c>
      <c r="AWV7" s="308">
        <v>41518</v>
      </c>
      <c r="AWW7" s="2" t="s">
        <v>2435</v>
      </c>
      <c r="AWX7" s="23">
        <v>1433</v>
      </c>
      <c r="AWY7" s="308">
        <v>41518</v>
      </c>
      <c r="AWZ7" s="27">
        <v>1433</v>
      </c>
      <c r="AXA7" s="17">
        <f>AXA6+AWX7-AWZ7</f>
        <v>0</v>
      </c>
      <c r="AXC7" s="308">
        <v>41371</v>
      </c>
      <c r="AXD7" s="2" t="s">
        <v>1944</v>
      </c>
      <c r="AXE7" s="23">
        <v>1577</v>
      </c>
      <c r="AXF7" s="323">
        <v>41372</v>
      </c>
      <c r="AXG7" s="27">
        <v>1419.5</v>
      </c>
      <c r="AXH7" s="17">
        <f>AXH6+AXE7-AXG7</f>
        <v>157.5</v>
      </c>
      <c r="AXJ7" s="7"/>
      <c r="AXK7" s="115"/>
      <c r="AXL7" s="15"/>
      <c r="AXM7" s="308"/>
      <c r="AXN7" s="27"/>
      <c r="AXO7" s="17">
        <f>AXO6+AXL7-AXN7</f>
        <v>0</v>
      </c>
      <c r="AXQ7" s="112"/>
      <c r="AXR7" s="111"/>
      <c r="AXS7" s="23"/>
      <c r="AXT7" s="308"/>
      <c r="AXU7" s="27"/>
      <c r="AXV7" s="42">
        <f>AXV6+AXS7-AXU7</f>
        <v>0</v>
      </c>
      <c r="AXX7" s="7">
        <v>41506</v>
      </c>
      <c r="AXY7" s="2" t="s">
        <v>2307</v>
      </c>
      <c r="AXZ7" s="15">
        <v>1297</v>
      </c>
      <c r="AYA7" s="7">
        <v>41507</v>
      </c>
      <c r="AYB7" s="16">
        <v>1397</v>
      </c>
      <c r="AYC7" s="42">
        <f>AYC6+AXZ7-AYB7</f>
        <v>-100</v>
      </c>
      <c r="AYE7" s="7">
        <v>41475</v>
      </c>
      <c r="AYF7" s="2" t="s">
        <v>2254</v>
      </c>
      <c r="AYG7" s="292">
        <v>2135</v>
      </c>
      <c r="AYH7" s="7">
        <v>41476</v>
      </c>
      <c r="AYI7" s="16">
        <v>950.5</v>
      </c>
      <c r="AYJ7" s="42">
        <f>AYJ6+AYG7-AYI7</f>
        <v>1184.5</v>
      </c>
      <c r="AYL7" s="112"/>
      <c r="AYM7" s="577"/>
      <c r="AYN7" s="636"/>
      <c r="AYO7" s="112"/>
      <c r="AYP7" s="27"/>
      <c r="AYQ7" s="42">
        <f>AYQ6+AYN7-AYP7</f>
        <v>0</v>
      </c>
      <c r="AYS7" s="112"/>
      <c r="AYT7" s="577"/>
      <c r="AYU7" s="636"/>
      <c r="AYV7" s="112"/>
      <c r="AYW7" s="27"/>
      <c r="AYX7" s="42">
        <f>AYX6+AYU7-AYW7</f>
        <v>0</v>
      </c>
      <c r="AYZ7" s="112"/>
      <c r="AZA7" s="577"/>
      <c r="AZB7" s="636"/>
      <c r="AZC7" s="112"/>
      <c r="AZD7" s="27"/>
      <c r="AZE7" s="42">
        <f>AZE6+AZB7-AZD7</f>
        <v>0</v>
      </c>
      <c r="AZG7" s="112"/>
      <c r="AZH7" s="577"/>
      <c r="AZI7" s="636"/>
      <c r="AZJ7" s="564"/>
      <c r="AZK7" s="14"/>
      <c r="AZL7" s="42">
        <f>AZL6+AZI7-AZK7</f>
        <v>0</v>
      </c>
      <c r="AZN7" s="7"/>
      <c r="AZO7" s="2"/>
      <c r="AZP7" s="15"/>
      <c r="AZQ7" s="7"/>
      <c r="AZR7" s="16"/>
      <c r="AZS7" s="17">
        <f>AZS6+AZP7-AZR7</f>
        <v>0</v>
      </c>
      <c r="AZU7" s="7">
        <v>41352</v>
      </c>
      <c r="AZV7" s="2" t="s">
        <v>1564</v>
      </c>
      <c r="AZW7" s="563">
        <v>7835</v>
      </c>
      <c r="AZX7" s="1566">
        <v>41366</v>
      </c>
      <c r="AZY7" s="565">
        <v>783.5</v>
      </c>
      <c r="AZZ7" s="17">
        <f>AZZ6+AZW7-AZY7</f>
        <v>7051.5</v>
      </c>
      <c r="BAB7" s="112"/>
      <c r="BAC7" s="24"/>
      <c r="BAD7" s="23"/>
      <c r="BAE7" s="112"/>
      <c r="BAF7" s="27"/>
      <c r="BAG7" s="42">
        <f>BAG6+BAD7-BAF7</f>
        <v>0</v>
      </c>
      <c r="BAI7" s="112"/>
      <c r="BAJ7" s="577"/>
      <c r="BAK7" s="636"/>
      <c r="BAL7" s="112"/>
      <c r="BAM7" s="27"/>
      <c r="BAN7" s="42">
        <f>BAN6+BAK7-BAM7</f>
        <v>0</v>
      </c>
    </row>
    <row r="8" spans="1:1393" x14ac:dyDescent="0.25">
      <c r="A8" s="637"/>
      <c r="B8" s="638"/>
      <c r="C8" s="639"/>
      <c r="D8" s="7"/>
      <c r="E8" s="279"/>
      <c r="F8" s="17">
        <f t="shared" ref="F8:F43" si="0">F7+C8-E8</f>
        <v>6630</v>
      </c>
      <c r="H8" s="112">
        <v>41536</v>
      </c>
      <c r="I8" s="34" t="s">
        <v>2436</v>
      </c>
      <c r="J8" s="288">
        <v>888</v>
      </c>
      <c r="K8" s="112"/>
      <c r="L8" s="288">
        <v>888</v>
      </c>
      <c r="M8" s="42">
        <f t="shared" ref="M8:M43" si="1">M7+J8-L8</f>
        <v>0</v>
      </c>
      <c r="O8" s="112"/>
      <c r="P8" s="34"/>
      <c r="Q8" s="288"/>
      <c r="R8" s="112"/>
      <c r="S8" s="288"/>
      <c r="T8" s="42">
        <f t="shared" ref="T8:T43" si="2">T7+Q8-S8</f>
        <v>0</v>
      </c>
      <c r="V8" s="112"/>
      <c r="W8" s="34"/>
      <c r="X8" s="27"/>
      <c r="Y8" s="112"/>
      <c r="Z8" s="41"/>
      <c r="AA8" s="42">
        <f t="shared" ref="AA8:AA43" si="3">AA7+X8-Z8</f>
        <v>0</v>
      </c>
      <c r="AC8" s="112"/>
      <c r="AD8" s="34"/>
      <c r="AE8" s="27"/>
      <c r="AF8" s="112"/>
      <c r="AG8" s="41"/>
      <c r="AH8" s="42">
        <f t="shared" ref="AH8:AH43" si="4">AH7+AE8-AG8</f>
        <v>0</v>
      </c>
      <c r="AJ8" s="112"/>
      <c r="AK8" s="34"/>
      <c r="AL8" s="27"/>
      <c r="AM8" s="112"/>
      <c r="AN8" s="41"/>
      <c r="AO8" s="42">
        <f t="shared" ref="AO8:AO43" si="5">AO7+AL8-AN8</f>
        <v>0</v>
      </c>
      <c r="AQ8" s="426"/>
      <c r="AR8" s="24"/>
      <c r="AS8" s="23"/>
      <c r="AT8" s="343"/>
      <c r="AU8" s="27"/>
      <c r="AV8" s="17">
        <f t="shared" ref="AV8:AV39" si="6">AV7+AS8-AU8</f>
        <v>376</v>
      </c>
      <c r="AX8" s="7">
        <v>41518</v>
      </c>
      <c r="AY8" s="2" t="s">
        <v>2437</v>
      </c>
      <c r="AZ8" s="15">
        <v>2175</v>
      </c>
      <c r="BA8" s="7">
        <v>41531</v>
      </c>
      <c r="BB8" s="16">
        <v>2175</v>
      </c>
      <c r="BC8" s="17">
        <f t="shared" ref="BC8:BC39" si="7">BC7+AZ8-BB8</f>
        <v>0</v>
      </c>
      <c r="BE8" s="7"/>
      <c r="BF8" s="2"/>
      <c r="BG8" s="15"/>
      <c r="BH8" s="7"/>
      <c r="BI8" s="16"/>
      <c r="BJ8" s="17">
        <f t="shared" ref="BJ8:BJ39" si="8">BJ7+BG8-BI8</f>
        <v>0</v>
      </c>
      <c r="BL8" s="604">
        <v>39729</v>
      </c>
      <c r="BM8" s="2" t="s">
        <v>806</v>
      </c>
      <c r="BN8" s="15">
        <v>4022.5</v>
      </c>
      <c r="BO8" s="61"/>
      <c r="BP8" s="16"/>
      <c r="BQ8" s="17">
        <f t="shared" ref="BQ8:BQ43" si="9">BQ7+BN8-BP8</f>
        <v>9905.6</v>
      </c>
      <c r="BS8" s="428">
        <v>39729</v>
      </c>
      <c r="BT8" s="2" t="s">
        <v>804</v>
      </c>
      <c r="BU8" s="23">
        <v>3648</v>
      </c>
      <c r="BV8" s="7"/>
      <c r="BW8" s="16"/>
      <c r="BX8" s="17">
        <f t="shared" ref="BX8:BX39" si="10">BX7+BU8-BW8</f>
        <v>3648</v>
      </c>
      <c r="BZ8" s="112"/>
      <c r="CA8" s="24"/>
      <c r="CB8" s="23"/>
      <c r="CC8" s="112"/>
      <c r="CD8" s="27"/>
      <c r="CE8" s="17">
        <f t="shared" ref="CE8:CE43" si="11">CE7+CB8-CD8</f>
        <v>0</v>
      </c>
      <c r="CG8" s="426">
        <v>41509</v>
      </c>
      <c r="CH8" s="111" t="s">
        <v>2298</v>
      </c>
      <c r="CI8" s="23">
        <v>3440</v>
      </c>
      <c r="CJ8" s="49">
        <v>41525</v>
      </c>
      <c r="CK8" s="27">
        <v>3440</v>
      </c>
      <c r="CL8" s="42">
        <f t="shared" ref="CL8:CL42" si="12">CL7+CI8-CK8</f>
        <v>0</v>
      </c>
      <c r="CN8" s="112"/>
      <c r="CO8" s="614"/>
      <c r="CP8" s="563"/>
      <c r="CQ8" s="1321">
        <v>41274</v>
      </c>
      <c r="CR8" s="566">
        <v>5428</v>
      </c>
      <c r="CS8" s="17">
        <f t="shared" ref="CS8:CS9" si="13">CS7+CP8-CR8</f>
        <v>-5428</v>
      </c>
      <c r="CU8" s="112"/>
      <c r="CV8" s="24"/>
      <c r="CW8" s="1531"/>
      <c r="CX8" s="1667"/>
      <c r="CY8" s="27"/>
      <c r="CZ8" s="17">
        <f t="shared" ref="CZ8:CZ38" si="14">CZ7+CW8-CY8</f>
        <v>110</v>
      </c>
      <c r="DB8" s="7"/>
      <c r="DC8" s="115"/>
      <c r="DD8" s="27"/>
      <c r="DE8" s="7"/>
      <c r="DF8" s="16"/>
      <c r="DG8" s="17">
        <f t="shared" ref="DG8:DG10" si="15">DG7+DD8-DF8</f>
        <v>411</v>
      </c>
      <c r="DI8" s="49">
        <v>41520</v>
      </c>
      <c r="DJ8" s="230" t="s">
        <v>2438</v>
      </c>
      <c r="DK8" s="262">
        <v>1097</v>
      </c>
      <c r="DL8" s="49">
        <v>41520</v>
      </c>
      <c r="DM8" s="140">
        <v>1097</v>
      </c>
      <c r="DN8" s="17">
        <f t="shared" ref="DN8:DN10" si="16">DN7+DK8-DM8</f>
        <v>0</v>
      </c>
      <c r="DP8" s="49">
        <v>41539</v>
      </c>
      <c r="DQ8" s="230" t="s">
        <v>2439</v>
      </c>
      <c r="DR8" s="262">
        <v>4361.5</v>
      </c>
      <c r="DS8" s="112">
        <v>41539</v>
      </c>
      <c r="DT8" s="27">
        <v>4361.5</v>
      </c>
      <c r="DU8" s="17">
        <f t="shared" ref="DU8:DU10" si="17">DU7+DR8-DT8</f>
        <v>0</v>
      </c>
      <c r="DW8" s="564">
        <v>41535</v>
      </c>
      <c r="DX8" s="1306" t="s">
        <v>2440</v>
      </c>
      <c r="DY8" s="1619">
        <v>478.55</v>
      </c>
      <c r="DZ8" s="568">
        <v>41536</v>
      </c>
      <c r="EA8" s="1659">
        <v>478.55</v>
      </c>
      <c r="EB8" s="1677">
        <f t="shared" ref="EB8:EB10" si="18">EB7+DY8-EA8</f>
        <v>0</v>
      </c>
      <c r="ED8" s="49">
        <v>41519</v>
      </c>
      <c r="EE8" s="230" t="s">
        <v>2441</v>
      </c>
      <c r="EF8" s="262">
        <v>1230</v>
      </c>
      <c r="EG8" s="112">
        <v>41521</v>
      </c>
      <c r="EH8" s="27">
        <v>1230</v>
      </c>
      <c r="EI8" s="42">
        <f t="shared" ref="EI8:EI10" si="19">EI7+EF8-EH8</f>
        <v>0</v>
      </c>
      <c r="EK8" s="49"/>
      <c r="EL8" s="230"/>
      <c r="EM8" s="262"/>
      <c r="EN8" s="112"/>
      <c r="EO8" s="27"/>
      <c r="EP8" s="17">
        <f t="shared" ref="EP8:EP10" si="20">EP7+EM8-EO8</f>
        <v>0</v>
      </c>
      <c r="ER8" s="112"/>
      <c r="ES8" s="24"/>
      <c r="ET8" s="41"/>
      <c r="EU8" s="112"/>
      <c r="EV8" s="27"/>
      <c r="EW8" s="17">
        <f t="shared" ref="EW8:EW10" si="21">EW7+ET8-EV8</f>
        <v>0</v>
      </c>
      <c r="EY8" s="7">
        <v>41543</v>
      </c>
      <c r="EZ8" s="2" t="s">
        <v>2442</v>
      </c>
      <c r="FA8" s="15">
        <v>225</v>
      </c>
      <c r="FB8" s="49">
        <v>41543</v>
      </c>
      <c r="FC8" s="140">
        <v>225</v>
      </c>
      <c r="FD8" s="17">
        <f t="shared" ref="FD8:FD37" si="22">FD7+FA8-FC8</f>
        <v>0</v>
      </c>
      <c r="FF8" s="112"/>
      <c r="FG8" s="24"/>
      <c r="FH8" s="23"/>
      <c r="FI8" s="49"/>
      <c r="FJ8" s="140"/>
      <c r="FK8" s="42">
        <f t="shared" ref="FK8:FK37" si="23">FK7+FH8-FJ8</f>
        <v>0</v>
      </c>
      <c r="FM8" s="7"/>
      <c r="FN8" s="2"/>
      <c r="FO8" s="1531"/>
      <c r="FP8" s="1532"/>
      <c r="FQ8" s="16"/>
      <c r="FR8" s="17">
        <f t="shared" ref="FR8:FR43" si="24">FR7+FO8-FQ8</f>
        <v>300</v>
      </c>
      <c r="FT8" s="112"/>
      <c r="FU8" s="24"/>
      <c r="FV8" s="23"/>
      <c r="FW8" s="112"/>
      <c r="FX8" s="27"/>
      <c r="FY8" s="42">
        <f t="shared" ref="FY8:FY43" si="25">FY7+FV8-FX8</f>
        <v>0</v>
      </c>
      <c r="GA8" s="7"/>
      <c r="GB8" s="114"/>
      <c r="GC8" s="15"/>
      <c r="GD8" s="7"/>
      <c r="GE8" s="16"/>
      <c r="GF8" s="17">
        <f t="shared" ref="GF8:GF43" si="26">GF7+GC8-GE8</f>
        <v>0</v>
      </c>
      <c r="GH8" s="1558"/>
      <c r="GI8" s="1727"/>
      <c r="GJ8" s="563"/>
      <c r="GK8" s="1558"/>
      <c r="GL8" s="565"/>
      <c r="GM8" s="1715">
        <f t="shared" ref="GM8:GM43" si="27">GM7+GJ8-GL8</f>
        <v>33232</v>
      </c>
      <c r="GO8" s="7"/>
      <c r="GP8" s="115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7">
        <v>41523</v>
      </c>
      <c r="HK8" s="2" t="s">
        <v>2443</v>
      </c>
      <c r="HL8" s="15">
        <v>1470</v>
      </c>
      <c r="HM8" s="7">
        <v>41523</v>
      </c>
      <c r="HN8" s="16">
        <v>1470</v>
      </c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5020</v>
      </c>
      <c r="HX8" s="7"/>
      <c r="HY8" s="2"/>
      <c r="HZ8" s="15"/>
      <c r="IA8" s="31"/>
      <c r="IB8" s="16"/>
      <c r="IC8" s="17">
        <f t="shared" ref="IC8:IC43" si="33">IC7+HZ8-IB8</f>
        <v>0</v>
      </c>
      <c r="IE8" s="1558">
        <v>41521</v>
      </c>
      <c r="IF8" s="1530" t="s">
        <v>2444</v>
      </c>
      <c r="IG8" s="563">
        <v>1352</v>
      </c>
      <c r="IH8" s="640">
        <v>41521</v>
      </c>
      <c r="II8" s="565">
        <v>1352</v>
      </c>
      <c r="IJ8" s="1715">
        <f t="shared" ref="IJ8:IJ43" si="34">IJ7+IG8-II8</f>
        <v>0</v>
      </c>
      <c r="IL8" s="112">
        <v>41538</v>
      </c>
      <c r="IM8" s="24" t="s">
        <v>2445</v>
      </c>
      <c r="IN8" s="23">
        <v>5244</v>
      </c>
      <c r="IO8" s="49">
        <v>41538</v>
      </c>
      <c r="IP8" s="27">
        <v>5244</v>
      </c>
      <c r="IQ8" s="42">
        <f t="shared" ref="IQ8:IQ43" si="35">IQ7+IN8-IP8</f>
        <v>855.5</v>
      </c>
      <c r="IS8" s="7"/>
      <c r="IT8" s="35"/>
      <c r="IU8" s="15"/>
      <c r="IV8" s="112"/>
      <c r="IW8" s="140"/>
      <c r="IX8" s="17">
        <f t="shared" ref="IX8:IX58" si="36">IX7+IU8-IW8</f>
        <v>0</v>
      </c>
      <c r="IZ8" s="112"/>
      <c r="JA8" s="24"/>
      <c r="JB8" s="23"/>
      <c r="JC8" s="112"/>
      <c r="JD8" s="140"/>
      <c r="JE8" s="17">
        <f t="shared" ref="JE8:JE58" si="37">JE7+JB8-JD8</f>
        <v>0</v>
      </c>
      <c r="JG8" s="49"/>
      <c r="JH8" s="111"/>
      <c r="JI8" s="23"/>
      <c r="JJ8" s="49"/>
      <c r="JK8" s="27"/>
      <c r="JL8" s="17">
        <f t="shared" ref="JL8:JL58" si="38">JL7+JI8-JK8</f>
        <v>1100</v>
      </c>
      <c r="JN8" s="112">
        <v>41530</v>
      </c>
      <c r="JO8" s="24" t="s">
        <v>2446</v>
      </c>
      <c r="JP8" s="23">
        <v>802.5</v>
      </c>
      <c r="JQ8" s="50">
        <v>41531</v>
      </c>
      <c r="JR8" s="27">
        <v>802.5</v>
      </c>
      <c r="JS8" s="17">
        <f t="shared" ref="JS8:JS43" si="39">JS7+JP8-JR8</f>
        <v>0</v>
      </c>
      <c r="JU8" s="112">
        <v>41523</v>
      </c>
      <c r="JV8" s="24" t="s">
        <v>2447</v>
      </c>
      <c r="JW8" s="23">
        <v>3289</v>
      </c>
      <c r="JX8" s="50">
        <v>41541</v>
      </c>
      <c r="JY8" s="27">
        <v>3289</v>
      </c>
      <c r="JZ8" s="42">
        <f t="shared" ref="JZ8:JZ43" si="40">JZ7+JW8-JY8</f>
        <v>0</v>
      </c>
      <c r="KB8" s="112"/>
      <c r="KC8" s="24"/>
      <c r="KD8" s="23"/>
      <c r="KE8" s="50"/>
      <c r="KF8" s="27"/>
      <c r="KG8" s="42">
        <f t="shared" ref="KG8:KG43" si="41">KG7+KD8-KF8</f>
        <v>0</v>
      </c>
      <c r="KI8" s="112">
        <v>41526</v>
      </c>
      <c r="KJ8" s="230" t="s">
        <v>2448</v>
      </c>
      <c r="KK8" s="23">
        <v>3054.5</v>
      </c>
      <c r="KL8" s="50">
        <v>41526</v>
      </c>
      <c r="KM8" s="27">
        <v>3054.5</v>
      </c>
      <c r="KN8" s="17">
        <f t="shared" ref="KN8:KN43" si="42">KN7+KK8-KM8</f>
        <v>0</v>
      </c>
      <c r="KP8" s="112"/>
      <c r="KQ8" s="230"/>
      <c r="KR8" s="23"/>
      <c r="KS8" s="50"/>
      <c r="KT8" s="27"/>
      <c r="KU8" s="42">
        <f t="shared" ref="KU8:KU43" si="43">KU7+KR8-KT8</f>
        <v>0</v>
      </c>
      <c r="KW8" s="112"/>
      <c r="KX8" s="230"/>
      <c r="KY8" s="23"/>
      <c r="KZ8" s="50"/>
      <c r="LA8" s="27"/>
      <c r="LB8" s="42">
        <f t="shared" ref="LB8:LB43" si="44">LB7+KY8-LA8</f>
        <v>0</v>
      </c>
      <c r="LD8" s="1558"/>
      <c r="LE8" s="1530"/>
      <c r="LF8" s="563"/>
      <c r="LG8" s="1566"/>
      <c r="LH8" s="565"/>
      <c r="LI8" s="1715">
        <f t="shared" ref="LI8:LI43" si="45">LI7+LF8-LH8</f>
        <v>0</v>
      </c>
      <c r="LK8" s="112"/>
      <c r="LL8" s="24"/>
      <c r="LM8" s="23"/>
      <c r="LN8" s="50"/>
      <c r="LO8" s="27"/>
      <c r="LP8" s="17">
        <f t="shared" ref="LP8:LP43" si="46">LP7+LM8-LO8</f>
        <v>0</v>
      </c>
      <c r="LR8" s="112">
        <v>41526</v>
      </c>
      <c r="LS8" s="24" t="s">
        <v>2449</v>
      </c>
      <c r="LT8" s="23">
        <v>2200</v>
      </c>
      <c r="LU8" s="50">
        <v>41526</v>
      </c>
      <c r="LV8" s="27">
        <v>2200</v>
      </c>
      <c r="LW8" s="17">
        <f t="shared" ref="LW8:LW43" si="47">LW7+LT8-LV8</f>
        <v>0</v>
      </c>
      <c r="LY8" s="7">
        <v>41521</v>
      </c>
      <c r="LZ8" s="2" t="s">
        <v>2450</v>
      </c>
      <c r="MA8" s="15">
        <v>1135.5</v>
      </c>
      <c r="MB8" s="50">
        <v>41521</v>
      </c>
      <c r="MC8" s="27">
        <v>1135.5</v>
      </c>
      <c r="MD8" s="17">
        <f t="shared" ref="MD8:MD43" si="48">MD7+MA8-MC8</f>
        <v>0</v>
      </c>
      <c r="MF8" s="1709">
        <v>41542</v>
      </c>
      <c r="MG8" s="1530" t="s">
        <v>2451</v>
      </c>
      <c r="MH8" s="563">
        <v>3158.5</v>
      </c>
      <c r="MI8" s="1729">
        <v>41543</v>
      </c>
      <c r="MJ8" s="1723">
        <v>3158.5</v>
      </c>
      <c r="MK8" s="1715">
        <f t="shared" ref="MK8:MK43" si="49">MK7+MH8-MJ8</f>
        <v>0</v>
      </c>
      <c r="MM8" s="308"/>
      <c r="MN8" s="24"/>
      <c r="MO8" s="23"/>
      <c r="MP8" s="412"/>
      <c r="MQ8" s="390"/>
      <c r="MR8" s="17">
        <f t="shared" ref="MR8:MR43" si="50">MR7+MO8-MQ8</f>
        <v>0</v>
      </c>
      <c r="MT8" s="308"/>
      <c r="MU8" s="24"/>
      <c r="MV8" s="23"/>
      <c r="MW8" s="412"/>
      <c r="MX8" s="390"/>
      <c r="MY8" s="42">
        <f t="shared" ref="MY8:MY43" si="51">MY7+MV8-MX8</f>
        <v>0</v>
      </c>
      <c r="NA8" s="608">
        <v>39874</v>
      </c>
      <c r="NB8" s="139" t="s">
        <v>900</v>
      </c>
      <c r="NC8" s="3">
        <v>6653.5</v>
      </c>
      <c r="ND8" s="7"/>
      <c r="NE8" s="16"/>
      <c r="NF8" s="17">
        <f t="shared" ref="NF8:NF15" si="52">NF7+NC8-NE8</f>
        <v>17187.5</v>
      </c>
      <c r="NH8" s="7"/>
      <c r="NI8" s="2"/>
      <c r="NJ8" s="15"/>
      <c r="NK8" s="112"/>
      <c r="NL8" s="27"/>
      <c r="NM8" s="42">
        <f t="shared" ref="NM8:NM43" si="53">NM7+NJ8-NL8</f>
        <v>0</v>
      </c>
      <c r="NO8" s="112"/>
      <c r="NP8" s="24"/>
      <c r="NQ8" s="23"/>
      <c r="NR8" s="103"/>
      <c r="NS8" s="27"/>
      <c r="NT8" s="42">
        <f t="shared" ref="NT8:NT43" si="54">NT7+NQ8-NS8</f>
        <v>0</v>
      </c>
      <c r="NV8" s="7"/>
      <c r="NW8" s="2"/>
      <c r="NX8" s="15"/>
      <c r="NY8" s="112"/>
      <c r="NZ8" s="27"/>
      <c r="OA8" s="42">
        <f t="shared" ref="OA8:OA43" si="55">OA7+NX8-NZ8</f>
        <v>0</v>
      </c>
      <c r="OC8" s="7"/>
      <c r="OD8" s="34"/>
      <c r="OE8" s="3"/>
      <c r="OF8" s="7"/>
      <c r="OG8" s="16"/>
      <c r="OH8" s="17">
        <f t="shared" ref="OH8:OH43" si="56">OH7+OE8-OG8</f>
        <v>0</v>
      </c>
      <c r="OJ8" s="7"/>
      <c r="OK8" s="34"/>
      <c r="OL8" s="3"/>
      <c r="OM8" s="7"/>
      <c r="ON8" s="16"/>
      <c r="OO8" s="17">
        <f t="shared" ref="OO8:OO43" si="57">OO7+OL8-ON8</f>
        <v>0</v>
      </c>
      <c r="OQ8" s="7"/>
      <c r="OR8" s="34"/>
      <c r="OS8" s="3"/>
      <c r="OT8" s="7"/>
      <c r="OU8" s="16"/>
      <c r="OV8" s="17">
        <f t="shared" ref="OV8:OV43" si="58">OV7+OS8-OU8</f>
        <v>0</v>
      </c>
      <c r="OX8" s="112"/>
      <c r="OY8" s="34"/>
      <c r="OZ8" s="41"/>
      <c r="PA8" s="112"/>
      <c r="PB8" s="27"/>
      <c r="PC8" s="42">
        <f t="shared" ref="PC8:PC43" si="59">PC7+OZ8-PB8</f>
        <v>0</v>
      </c>
      <c r="PE8" s="31">
        <v>41389</v>
      </c>
      <c r="PF8" s="312" t="s">
        <v>1946</v>
      </c>
      <c r="PG8" s="22">
        <v>1800</v>
      </c>
      <c r="PH8" s="7"/>
      <c r="PI8" s="16"/>
      <c r="PJ8" s="17">
        <f t="shared" ref="PJ8:PJ70" si="60">PJ7+PG8-PI8</f>
        <v>3160</v>
      </c>
      <c r="PL8" s="49"/>
      <c r="PM8" s="24"/>
      <c r="PN8" s="23"/>
      <c r="PO8" s="1661"/>
      <c r="PP8" s="27"/>
      <c r="PQ8" s="42">
        <f t="shared" ref="PQ8:PQ70" si="61">PQ7+PN8-PP8</f>
        <v>0</v>
      </c>
      <c r="PS8" s="112"/>
      <c r="PT8" s="24"/>
      <c r="PU8" s="23"/>
      <c r="PV8" s="112"/>
      <c r="PW8" s="27"/>
      <c r="PX8" s="42">
        <f t="shared" ref="PX8:PX70" si="62">PX7+PU8-PW8</f>
        <v>0</v>
      </c>
      <c r="PZ8" s="7"/>
      <c r="QA8" s="34"/>
      <c r="QB8" s="1533"/>
      <c r="QC8" s="1532"/>
      <c r="QD8" s="16"/>
      <c r="QE8" s="17">
        <f t="shared" ref="QE8:QE70" si="63">QE7+QB8-QD8</f>
        <v>30</v>
      </c>
      <c r="QG8" s="7"/>
      <c r="QH8" s="2"/>
      <c r="QI8" s="15"/>
      <c r="QJ8" s="61"/>
      <c r="QK8" s="67"/>
      <c r="QL8" s="102">
        <f t="shared" ref="QL8:QL43" si="64">QL7+QI8-QK8</f>
        <v>0</v>
      </c>
      <c r="QN8" s="7"/>
      <c r="QO8" s="2"/>
      <c r="QP8" s="15"/>
      <c r="QQ8" s="887"/>
      <c r="QR8" s="573"/>
      <c r="QS8" s="102">
        <f t="shared" ref="QS8:QS43" si="65">QS7+QP8-QR8</f>
        <v>0</v>
      </c>
      <c r="QU8" s="7">
        <v>41535</v>
      </c>
      <c r="QV8" s="2" t="s">
        <v>2452</v>
      </c>
      <c r="QW8" s="15">
        <v>2604</v>
      </c>
      <c r="QX8" s="887">
        <v>41541</v>
      </c>
      <c r="QY8" s="573">
        <v>2604</v>
      </c>
      <c r="QZ8" s="102">
        <f t="shared" ref="QZ8:QZ43" si="66">QZ7+QW8-QY8</f>
        <v>2980</v>
      </c>
      <c r="RB8" s="7"/>
      <c r="RC8" s="2"/>
      <c r="RD8" s="15"/>
      <c r="RE8" s="887"/>
      <c r="RF8" s="573"/>
      <c r="RG8" s="102">
        <f t="shared" ref="RG8:RG43" si="67">RG7+RD8-RF8</f>
        <v>0</v>
      </c>
      <c r="RI8" s="65"/>
      <c r="RJ8" s="115"/>
      <c r="RK8" s="297"/>
      <c r="RL8" s="31"/>
      <c r="RM8" s="76"/>
      <c r="RN8" s="102">
        <f t="shared" ref="RN8:RN43" si="68">RN7+RK8-RM8</f>
        <v>0</v>
      </c>
      <c r="RP8" s="7">
        <v>41529</v>
      </c>
      <c r="RQ8" s="2" t="s">
        <v>2453</v>
      </c>
      <c r="RR8" s="15">
        <v>755</v>
      </c>
      <c r="RS8" s="31">
        <v>41536</v>
      </c>
      <c r="RT8" s="76">
        <v>755</v>
      </c>
      <c r="RU8" s="102">
        <f t="shared" ref="RU8:RU43" si="69">RU7+RR8-RT8</f>
        <v>0</v>
      </c>
      <c r="RW8" s="7"/>
      <c r="RX8" s="2"/>
      <c r="RY8" s="15"/>
      <c r="RZ8" s="61"/>
      <c r="SA8" s="67"/>
      <c r="SB8" s="102">
        <f t="shared" ref="SB8:SB43" si="70">SB7+RY8-SA8</f>
        <v>0</v>
      </c>
      <c r="SD8" s="112">
        <v>41523</v>
      </c>
      <c r="SE8" s="24" t="s">
        <v>2454</v>
      </c>
      <c r="SF8" s="23">
        <v>6619.5</v>
      </c>
      <c r="SG8" s="564">
        <v>41534</v>
      </c>
      <c r="SH8" s="571">
        <v>6619.5</v>
      </c>
      <c r="SI8" s="102">
        <f t="shared" ref="SI8:SI43" si="71">SI7+SF8-SH8</f>
        <v>4075.5</v>
      </c>
      <c r="SK8" s="7"/>
      <c r="SL8" s="2"/>
      <c r="SM8" s="15"/>
      <c r="SN8" s="31"/>
      <c r="SO8" s="76"/>
      <c r="SP8" s="17">
        <f t="shared" ref="SP8:SP43" si="72">SP7+SM8-SO8</f>
        <v>200</v>
      </c>
      <c r="SR8" s="7"/>
      <c r="SS8" s="2"/>
      <c r="ST8" s="15"/>
      <c r="SU8" s="7"/>
      <c r="SV8" s="16"/>
      <c r="SW8" s="17">
        <f t="shared" ref="SW8:SW43" si="73">SW7+ST8-SV8</f>
        <v>1278</v>
      </c>
      <c r="SY8" s="112"/>
      <c r="SZ8" s="24"/>
      <c r="TA8" s="23"/>
      <c r="TB8" s="112"/>
      <c r="TC8" s="27"/>
      <c r="TD8" s="42">
        <f t="shared" ref="TD8:TD43" si="74">TD7+TA8-TC8</f>
        <v>0</v>
      </c>
      <c r="TF8" s="112"/>
      <c r="TG8" s="2"/>
      <c r="TH8" s="15"/>
      <c r="TI8" s="7"/>
      <c r="TJ8" s="16"/>
      <c r="TK8" s="17">
        <f t="shared" ref="TK8:TK43" si="75">TK7+TH8-TJ8</f>
        <v>0</v>
      </c>
      <c r="TM8" s="112"/>
      <c r="TN8" s="24"/>
      <c r="TO8" s="23"/>
      <c r="TP8" s="112"/>
      <c r="TQ8" s="27"/>
      <c r="TR8" s="42">
        <f t="shared" ref="TR8:TR43" si="76">TR7+TO8-TQ8</f>
        <v>0</v>
      </c>
      <c r="TT8" s="620">
        <v>39882</v>
      </c>
      <c r="TU8" s="2" t="s">
        <v>901</v>
      </c>
      <c r="TV8" s="15">
        <v>3082</v>
      </c>
      <c r="TW8" s="112">
        <v>39932</v>
      </c>
      <c r="TX8" s="27">
        <v>3082</v>
      </c>
      <c r="TY8" s="17">
        <f t="shared" ref="TY8:TY42" si="77">TY7+TV8-TX8</f>
        <v>0</v>
      </c>
      <c r="UA8" s="306">
        <v>41518</v>
      </c>
      <c r="UB8" s="2" t="s">
        <v>2455</v>
      </c>
      <c r="UC8" s="15">
        <v>613.5</v>
      </c>
      <c r="UD8" s="306">
        <v>41518</v>
      </c>
      <c r="UE8" s="16">
        <v>613.5</v>
      </c>
      <c r="UF8" s="17">
        <f t="shared" ref="UF8:UF43" si="78">UF7+UC8-UE8</f>
        <v>112.5</v>
      </c>
      <c r="UH8" s="308">
        <v>41517</v>
      </c>
      <c r="UI8" s="24" t="s">
        <v>2318</v>
      </c>
      <c r="UJ8" s="23">
        <v>4000</v>
      </c>
      <c r="UK8" s="308">
        <v>41520</v>
      </c>
      <c r="UL8" s="27">
        <v>4000</v>
      </c>
      <c r="UM8" s="42">
        <f t="shared" ref="UM8:UM43" si="79">UM7+UJ8-UL8</f>
        <v>7657</v>
      </c>
      <c r="UO8" s="308"/>
      <c r="UP8" s="24"/>
      <c r="UQ8" s="23"/>
      <c r="UR8" s="308"/>
      <c r="US8" s="27"/>
      <c r="UT8" s="42">
        <f t="shared" ref="UT8:UT43" si="80">UT7+UQ8-US8</f>
        <v>0</v>
      </c>
      <c r="UV8" s="308"/>
      <c r="UW8" s="24"/>
      <c r="UX8" s="23"/>
      <c r="UY8" s="308"/>
      <c r="UZ8" s="27"/>
      <c r="VA8" s="42">
        <f t="shared" ref="VA8:VA43" si="81">VA7+UX8-UZ8</f>
        <v>0</v>
      </c>
      <c r="VC8" s="308"/>
      <c r="VD8" s="24"/>
      <c r="VE8" s="23"/>
      <c r="VF8" s="308"/>
      <c r="VG8" s="27"/>
      <c r="VH8" s="42">
        <f t="shared" ref="VH8:VH43" si="82">VH7+VE8-VG8</f>
        <v>0</v>
      </c>
      <c r="VJ8" s="426"/>
      <c r="VK8" s="69"/>
      <c r="VL8" s="27"/>
      <c r="VM8" s="38"/>
      <c r="VN8" s="41"/>
      <c r="VO8" s="17">
        <f t="shared" ref="VO8:VO43" si="83">VO7+VL8-VN8</f>
        <v>0</v>
      </c>
      <c r="VQ8" s="1529"/>
      <c r="VR8" s="1718"/>
      <c r="VS8" s="565"/>
      <c r="VT8" s="1730"/>
      <c r="VU8" s="1731"/>
      <c r="VV8" s="1715">
        <f t="shared" ref="VV8:VV43" si="84">VV7+VS8-VU8</f>
        <v>0</v>
      </c>
      <c r="VX8" s="428"/>
      <c r="VY8" s="40"/>
      <c r="VZ8" s="16"/>
      <c r="WA8" s="1"/>
      <c r="WB8" s="3"/>
      <c r="WC8" s="17">
        <f t="shared" ref="WC8:WC43" si="85">WC7+VZ8-WB8</f>
        <v>1712</v>
      </c>
      <c r="WE8" s="7">
        <v>41502</v>
      </c>
      <c r="WF8" s="2" t="s">
        <v>2312</v>
      </c>
      <c r="WG8" s="15">
        <v>4550</v>
      </c>
      <c r="WH8" s="49">
        <v>41524</v>
      </c>
      <c r="WI8" s="27">
        <v>4550</v>
      </c>
      <c r="WJ8" s="17">
        <f t="shared" ref="WJ8:WJ43" si="86">WJ7+WG8-WI8</f>
        <v>0</v>
      </c>
      <c r="WL8" s="112"/>
      <c r="WM8" s="230"/>
      <c r="WN8" s="23"/>
      <c r="WO8" s="49"/>
      <c r="WP8" s="27"/>
      <c r="WQ8" s="17">
        <f t="shared" ref="WQ8:WQ43" si="87">WQ7+WN8-WP8</f>
        <v>0</v>
      </c>
      <c r="WS8" s="112"/>
      <c r="WT8" s="230"/>
      <c r="WU8" s="23"/>
      <c r="WV8" s="49"/>
      <c r="WW8" s="27"/>
      <c r="WX8" s="42">
        <f t="shared" ref="WX8:WX43" si="88">WX7+WU8-WW8</f>
        <v>0</v>
      </c>
      <c r="WZ8" s="421">
        <v>41523</v>
      </c>
      <c r="XA8" s="24" t="s">
        <v>2456</v>
      </c>
      <c r="XB8" s="23">
        <v>1556.5</v>
      </c>
      <c r="XC8" s="112">
        <v>41523</v>
      </c>
      <c r="XD8" s="27">
        <v>1556.5</v>
      </c>
      <c r="XE8" s="42">
        <f t="shared" ref="XE8:XE43" si="89">XE7+XB8-XD8</f>
        <v>0</v>
      </c>
      <c r="XG8" s="112"/>
      <c r="XH8" s="230"/>
      <c r="XI8" s="23"/>
      <c r="XJ8" s="49"/>
      <c r="XK8" s="27"/>
      <c r="XL8" s="17">
        <f t="shared" ref="XL8:XL43" si="90">XL7+XI8-XK8</f>
        <v>0</v>
      </c>
      <c r="XN8" s="112"/>
      <c r="XO8" s="230"/>
      <c r="XP8" s="23"/>
      <c r="XQ8" s="49"/>
      <c r="XR8" s="27"/>
      <c r="XS8" s="42">
        <f t="shared" ref="XS8:XS43" si="91">XS7+XP8-XR8</f>
        <v>3633</v>
      </c>
      <c r="XU8" s="112"/>
      <c r="XV8" s="230"/>
      <c r="XW8" s="23"/>
      <c r="XX8" s="49"/>
      <c r="XY8" s="27"/>
      <c r="XZ8" s="17">
        <f t="shared" ref="XZ8:XZ43" si="92">XZ7+XW8-XY8</f>
        <v>0</v>
      </c>
      <c r="YB8" s="1558">
        <v>41542</v>
      </c>
      <c r="YC8" s="883" t="s">
        <v>2457</v>
      </c>
      <c r="YD8" s="563">
        <v>2100</v>
      </c>
      <c r="YE8" s="640">
        <v>41542</v>
      </c>
      <c r="YF8" s="565">
        <v>2100</v>
      </c>
      <c r="YG8" s="1715">
        <f t="shared" ref="YG8:YG43" si="93">YG7+YD8-YF8</f>
        <v>0</v>
      </c>
      <c r="YI8" s="7"/>
      <c r="YJ8" s="115"/>
      <c r="YK8" s="15"/>
      <c r="YL8" s="112"/>
      <c r="YM8" s="140"/>
      <c r="YN8" s="17">
        <f t="shared" ref="YN8:YN66" si="94">YN7+YK8-YM8</f>
        <v>2227</v>
      </c>
      <c r="YP8" s="625">
        <v>39935</v>
      </c>
      <c r="YQ8" s="626" t="s">
        <v>902</v>
      </c>
      <c r="YR8" s="627">
        <v>3579</v>
      </c>
      <c r="YS8" s="628">
        <v>39979</v>
      </c>
      <c r="YT8" s="627"/>
      <c r="YU8" s="42">
        <f t="shared" ref="YU8:YU43" si="95">YU7+YR8-YT8</f>
        <v>4899</v>
      </c>
      <c r="YW8" s="7"/>
      <c r="YX8" s="2"/>
      <c r="YY8" s="1531"/>
      <c r="YZ8" s="1532"/>
      <c r="ZA8" s="3"/>
      <c r="ZB8" s="17">
        <f t="shared" ref="ZB8:ZB43" si="96">ZB7+YY8-ZA8</f>
        <v>92.5</v>
      </c>
      <c r="ZD8" s="428"/>
      <c r="ZE8" s="2"/>
      <c r="ZF8" s="15"/>
      <c r="ZG8" s="7"/>
      <c r="ZH8" s="3"/>
      <c r="ZI8" s="17">
        <f t="shared" ref="ZI8:ZI43" si="97">ZI7+ZF8-ZH8</f>
        <v>0</v>
      </c>
      <c r="ZK8" s="1529">
        <v>41521</v>
      </c>
      <c r="ZL8" s="1530" t="s">
        <v>2458</v>
      </c>
      <c r="ZM8" s="563">
        <v>997</v>
      </c>
      <c r="ZN8" s="1558">
        <v>41521</v>
      </c>
      <c r="ZO8" s="1603">
        <v>997</v>
      </c>
      <c r="ZP8" s="1715">
        <f t="shared" ref="ZP8:ZP43" si="98">ZP7+ZM8-ZO8</f>
        <v>0</v>
      </c>
      <c r="ZR8" s="426"/>
      <c r="ZS8" s="24"/>
      <c r="ZT8" s="23"/>
      <c r="ZU8" s="49"/>
      <c r="ZV8" s="41"/>
      <c r="ZW8" s="42">
        <f t="shared" ref="ZW8:ZW43" si="99">ZW7+ZT8-ZV8</f>
        <v>0</v>
      </c>
      <c r="ZY8" s="306">
        <v>41510</v>
      </c>
      <c r="ZZ8" s="2" t="s">
        <v>2313</v>
      </c>
      <c r="AAA8" s="23">
        <v>2045</v>
      </c>
      <c r="AAB8" s="31">
        <v>41523</v>
      </c>
      <c r="AAC8" s="16">
        <v>2045</v>
      </c>
      <c r="AAD8" s="17">
        <f t="shared" ref="AAD8:AAD27" si="100">AAD7+AAA8-AAC8</f>
        <v>0</v>
      </c>
      <c r="AAF8" s="308"/>
      <c r="AAG8" s="111"/>
      <c r="AAH8" s="23"/>
      <c r="AAI8" s="112"/>
      <c r="AAJ8" s="27"/>
      <c r="AAK8" s="42">
        <f t="shared" ref="AAK8:AAK15" si="101">AAK7+AAH8-AAJ8</f>
        <v>1928</v>
      </c>
      <c r="AAM8" s="112"/>
      <c r="AAN8" s="34"/>
      <c r="AAO8" s="41"/>
      <c r="AAP8" s="112"/>
      <c r="AAQ8" s="391"/>
      <c r="AAR8" s="17">
        <f t="shared" ref="AAR8:AAR43" si="102">AAR7+AAO8-AAQ8</f>
        <v>0</v>
      </c>
      <c r="AAT8" s="112"/>
      <c r="AAU8" s="34"/>
      <c r="AAV8" s="41"/>
      <c r="AAW8" s="112"/>
      <c r="AAX8" s="391"/>
      <c r="AAY8" s="17">
        <f t="shared" ref="AAY8:AAY43" si="103">AAY7+AAV8-AAX8</f>
        <v>0</v>
      </c>
      <c r="ABA8" s="112"/>
      <c r="ABB8" s="34"/>
      <c r="ABC8" s="41"/>
      <c r="ABD8" s="112"/>
      <c r="ABE8" s="391"/>
      <c r="ABF8" s="17">
        <f t="shared" ref="ABF8:ABF43" si="104">ABF7+ABC8-ABE8</f>
        <v>767</v>
      </c>
      <c r="ABH8" s="7"/>
      <c r="ABI8" s="2"/>
      <c r="ABJ8" s="15"/>
      <c r="ABK8" s="50"/>
      <c r="ABL8" s="16"/>
      <c r="ABM8" s="17">
        <f t="shared" ref="ABM8:ABM43" si="105">ABM7+ABJ8-ABL8</f>
        <v>0</v>
      </c>
      <c r="ABO8" s="112"/>
      <c r="ABP8" s="24"/>
      <c r="ABQ8" s="23"/>
      <c r="ABR8" s="50"/>
      <c r="ABS8" s="27"/>
      <c r="ABT8" s="42">
        <f t="shared" ref="ABT8:ABT43" si="106">ABT7+ABQ8-ABS8</f>
        <v>0</v>
      </c>
      <c r="ABV8" s="112"/>
      <c r="ABW8" s="24"/>
      <c r="ABX8" s="23"/>
      <c r="ABY8" s="50"/>
      <c r="ABZ8" s="27"/>
      <c r="ACA8" s="42">
        <f t="shared" ref="ACA8:ACA43" si="107">ACA7+ABX8-ABZ8</f>
        <v>0</v>
      </c>
      <c r="ACC8" s="7"/>
      <c r="ACD8" s="2"/>
      <c r="ACE8" s="15"/>
      <c r="ACF8" s="50"/>
      <c r="ACG8" s="16"/>
      <c r="ACH8" s="17">
        <f t="shared" ref="ACH8:ACH43" si="108">ACH7+ACE8-ACG8</f>
        <v>0</v>
      </c>
      <c r="ACJ8" s="112">
        <v>41519</v>
      </c>
      <c r="ACK8" s="24" t="s">
        <v>2459</v>
      </c>
      <c r="ACL8" s="288">
        <v>3492</v>
      </c>
      <c r="ACM8" s="112">
        <v>41519</v>
      </c>
      <c r="ACN8" s="27">
        <v>3492</v>
      </c>
      <c r="ACO8" s="17">
        <f t="shared" ref="ACO8:ACO50" si="109">ACO7+ACL8-ACN8</f>
        <v>0</v>
      </c>
      <c r="ACQ8" s="306"/>
      <c r="ACR8" s="260"/>
      <c r="ACS8" s="27"/>
      <c r="ACT8" s="495"/>
      <c r="ACU8" s="46"/>
      <c r="ACV8" s="42">
        <f t="shared" ref="ACV8:ACV43" si="110">ACV7+ACS8-ACU8</f>
        <v>0</v>
      </c>
      <c r="ACX8" s="308"/>
      <c r="ACY8" s="260"/>
      <c r="ACZ8" s="27"/>
      <c r="ADA8" s="495"/>
      <c r="ADB8" s="46"/>
      <c r="ADC8" s="42">
        <f t="shared" ref="ADC8:ADC43" si="111">ADC7+ACZ8-ADB8</f>
        <v>0</v>
      </c>
      <c r="ADE8" s="112"/>
      <c r="ADF8" s="260"/>
      <c r="ADG8" s="1564"/>
      <c r="ADH8" s="805"/>
      <c r="ADI8" s="27"/>
      <c r="ADJ8" s="17">
        <f t="shared" ref="ADJ8:ADJ43" si="112">ADJ7+ADG8-ADI8</f>
        <v>30</v>
      </c>
      <c r="ADL8" s="31"/>
      <c r="ADM8" s="36"/>
      <c r="ADN8" s="16"/>
      <c r="ADO8" s="112"/>
      <c r="ADP8" s="262"/>
      <c r="ADQ8" s="17">
        <f t="shared" ref="ADQ8:ADQ43" si="113">ADQ7+ADN8-ADP8</f>
        <v>0</v>
      </c>
      <c r="ADS8" s="7">
        <v>41514</v>
      </c>
      <c r="ADT8" s="2" t="s">
        <v>2322</v>
      </c>
      <c r="ADU8" s="15">
        <v>13588</v>
      </c>
      <c r="ADV8" s="65">
        <v>41521</v>
      </c>
      <c r="ADW8" s="81">
        <v>13588</v>
      </c>
      <c r="ADX8" s="17">
        <f t="shared" ref="ADX8:ADX43" si="114">ADX7+ADU8-ADW8</f>
        <v>-908</v>
      </c>
      <c r="ADZ8" s="7"/>
      <c r="AEA8" s="34"/>
      <c r="AEB8" s="3"/>
      <c r="AEC8" s="112"/>
      <c r="AED8" s="16"/>
      <c r="AEE8" s="17">
        <f t="shared" ref="AEE8:AEE43" si="115">AEE7+AEB8-AED8</f>
        <v>0</v>
      </c>
      <c r="AEG8" s="112">
        <v>41519</v>
      </c>
      <c r="AEH8" s="34" t="s">
        <v>2460</v>
      </c>
      <c r="AEI8" s="27">
        <v>229</v>
      </c>
      <c r="AEJ8" s="112">
        <v>41520</v>
      </c>
      <c r="AEK8" s="27">
        <v>229</v>
      </c>
      <c r="AEL8" s="17">
        <f t="shared" ref="AEL8:AEL43" si="116">AEL7+AEI8-AEK8</f>
        <v>160</v>
      </c>
      <c r="AEN8" s="7"/>
      <c r="AEO8" s="2"/>
      <c r="AEP8" s="15"/>
      <c r="AEQ8" s="112"/>
      <c r="AER8" s="27"/>
      <c r="AES8" s="17">
        <f t="shared" ref="AES8:AES43" si="117">AES7+AEP8-AER8</f>
        <v>0</v>
      </c>
      <c r="AEU8" s="1558"/>
      <c r="AEV8" s="1530"/>
      <c r="AEW8" s="563"/>
      <c r="AEX8" s="1558"/>
      <c r="AEY8" s="565"/>
      <c r="AEZ8" s="1715">
        <f t="shared" ref="AEZ8:AEZ43" si="118">AEZ7+AEW8-AEY8</f>
        <v>0</v>
      </c>
      <c r="AFB8" s="112"/>
      <c r="AFC8" s="34"/>
      <c r="AFD8" s="27"/>
      <c r="AFE8" s="109"/>
      <c r="AFF8" s="27"/>
      <c r="AFG8" s="17">
        <f t="shared" ref="AFG8:AFG41" si="119">AFG7+AFD8-AFF8</f>
        <v>0</v>
      </c>
      <c r="AFI8" s="112"/>
      <c r="AFJ8" s="24"/>
      <c r="AFK8" s="82"/>
      <c r="AFL8" s="50"/>
      <c r="AFM8" s="27"/>
      <c r="AFN8" s="17">
        <f t="shared" ref="AFN8:AFN41" si="120">AFN7+AFK8-AFM8</f>
        <v>0</v>
      </c>
      <c r="AFP8" s="797">
        <v>39885</v>
      </c>
      <c r="AFQ8" s="1530" t="s">
        <v>903</v>
      </c>
      <c r="AFR8" s="23">
        <v>7013</v>
      </c>
      <c r="AFS8" s="49"/>
      <c r="AFT8" s="27"/>
      <c r="AFU8" s="17">
        <f t="shared" ref="AFU8:AFU43" si="121">AFU7+AFR8-AFT8</f>
        <v>7013</v>
      </c>
      <c r="AFW8" s="112"/>
      <c r="AFX8" s="24"/>
      <c r="AFY8" s="23"/>
      <c r="AFZ8" s="112"/>
      <c r="AGA8" s="27"/>
      <c r="AGB8" s="17">
        <f t="shared" ref="AGB8:AGB43" si="122">AGB7+AFY8-AGA8</f>
        <v>0</v>
      </c>
      <c r="AGD8" s="112"/>
      <c r="AGE8" s="24"/>
      <c r="AGF8" s="23"/>
      <c r="AGG8" s="112"/>
      <c r="AGH8" s="27"/>
      <c r="AGI8" s="17">
        <f t="shared" ref="AGI8:AGI43" si="123">AGI7+AGF8-AGH8</f>
        <v>0</v>
      </c>
      <c r="AGK8" s="322"/>
      <c r="AGL8" s="1476"/>
      <c r="AGM8" s="27"/>
      <c r="AGN8" s="1313"/>
      <c r="AGO8" s="1564"/>
      <c r="AGP8" s="17">
        <f t="shared" ref="AGP8:AGP43" si="124">AGP7+AGM8-AGO8</f>
        <v>102</v>
      </c>
      <c r="AGR8" s="322"/>
      <c r="AGS8" s="1476"/>
      <c r="AGT8" s="27"/>
      <c r="AGU8" s="322"/>
      <c r="AGV8" s="27"/>
      <c r="AGW8" s="42">
        <f t="shared" ref="AGW8:AGW43" si="125">AGW7+AGT8-AGV8</f>
        <v>0</v>
      </c>
      <c r="AGY8" s="112"/>
      <c r="AGZ8" s="24"/>
      <c r="AHA8" s="23"/>
      <c r="AHB8" s="112"/>
      <c r="AHC8" s="27"/>
      <c r="AHD8" s="17">
        <f t="shared" ref="AHD8:AHD43" si="126">AHD7+AHA8-AHC8</f>
        <v>0</v>
      </c>
      <c r="AHF8" s="112"/>
      <c r="AHG8" s="24"/>
      <c r="AHH8" s="23"/>
      <c r="AHI8" s="259"/>
      <c r="AHJ8" s="66"/>
      <c r="AHK8" s="42">
        <f t="shared" ref="AHK8:AHK43" si="127">AHK7+AHH8-AHJ8</f>
        <v>0</v>
      </c>
      <c r="AHM8" s="112"/>
      <c r="AHO8" s="1656"/>
      <c r="AHP8" s="564"/>
      <c r="AHQ8" s="571"/>
      <c r="AHR8" s="42">
        <f t="shared" ref="AHR8:AHR43" si="128">AHR7+AHO8-AHQ8</f>
        <v>13988.5</v>
      </c>
      <c r="AHT8" s="7"/>
      <c r="AHU8" s="2"/>
      <c r="AHV8" s="15"/>
      <c r="AHW8" s="7"/>
      <c r="AHX8" s="16"/>
      <c r="AHY8" s="17">
        <f t="shared" ref="AHY8:AHY43" si="129">AHY7+AHV8-AHX8</f>
        <v>0</v>
      </c>
      <c r="AIA8" s="7"/>
      <c r="AIB8" s="2"/>
      <c r="AIC8" s="15"/>
      <c r="AID8" s="7"/>
      <c r="AIE8" s="16"/>
      <c r="AIF8" s="17">
        <f t="shared" ref="AIF8:AIF43" si="130">AIF7+AIC8-AIE8</f>
        <v>0</v>
      </c>
      <c r="AIH8" s="7"/>
      <c r="AII8" s="2"/>
      <c r="AIJ8" s="15"/>
      <c r="AIK8" s="7"/>
      <c r="AIL8" s="16"/>
      <c r="AIM8" s="17">
        <f t="shared" ref="AIM8:AIM43" si="131">AIM7+AIJ8-AIL8</f>
        <v>0</v>
      </c>
      <c r="AIO8" s="112"/>
      <c r="AIP8" s="24"/>
      <c r="AIQ8" s="23"/>
      <c r="AIR8" s="112"/>
      <c r="AIS8" s="27"/>
      <c r="AIT8" s="42">
        <f t="shared" ref="AIT8:AIT43" si="132">AIT7+AIQ8-AIS8</f>
        <v>0</v>
      </c>
      <c r="AIV8" s="7">
        <v>39679</v>
      </c>
      <c r="AIW8" s="2" t="s">
        <v>757</v>
      </c>
      <c r="AIX8" s="15">
        <v>24516</v>
      </c>
      <c r="AIY8" s="61">
        <v>39756</v>
      </c>
      <c r="AIZ8" s="67">
        <v>2620</v>
      </c>
      <c r="AJA8" s="17">
        <f t="shared" ref="AJA8:AJA17" si="133">AJA7+AIX8-AIZ8</f>
        <v>21896</v>
      </c>
      <c r="AJC8" s="7"/>
      <c r="AJD8" s="2"/>
      <c r="AJE8" s="15"/>
      <c r="AJF8" s="7"/>
      <c r="AJG8" s="76"/>
      <c r="AJH8" s="17">
        <f t="shared" ref="AJH8:AJH43" si="134">AJH7+AJE8-AJG8</f>
        <v>0</v>
      </c>
      <c r="AJJ8" s="112"/>
      <c r="AJK8" s="24"/>
      <c r="AJL8" s="23"/>
      <c r="AJM8" s="64"/>
      <c r="AJN8" s="27"/>
      <c r="AJO8" s="17">
        <f t="shared" ref="AJO8:AJO16" si="135">AJO7+AJL8-AJN8</f>
        <v>0</v>
      </c>
      <c r="AJQ8" s="112"/>
      <c r="AJR8" s="24"/>
      <c r="AJS8" s="23"/>
      <c r="AJT8" s="64"/>
      <c r="AJU8" s="27"/>
      <c r="AJV8" s="42">
        <f t="shared" ref="AJV8:AJV16" si="136">AJV7+AJS8-AJU8</f>
        <v>0</v>
      </c>
      <c r="AJX8" s="7">
        <v>41518</v>
      </c>
      <c r="AJY8" s="114" t="s">
        <v>2461</v>
      </c>
      <c r="AJZ8" s="22">
        <v>694</v>
      </c>
      <c r="AKA8" s="7">
        <v>41518</v>
      </c>
      <c r="AKB8" s="16">
        <v>694</v>
      </c>
      <c r="AKC8" s="17">
        <f t="shared" ref="AKC8:AKC70" si="137">AKC7+AJZ8-AKB8</f>
        <v>907</v>
      </c>
      <c r="AKE8" s="7"/>
      <c r="AKF8" s="114"/>
      <c r="AKG8" s="15"/>
      <c r="AKH8" s="7"/>
      <c r="AKI8" s="16"/>
      <c r="AKJ8" s="17">
        <f t="shared" ref="AKJ8:AKJ70" si="138">AKJ7+AKG8-AKI8</f>
        <v>5561.98</v>
      </c>
      <c r="AKL8" s="50">
        <v>41524</v>
      </c>
      <c r="AKM8" s="111" t="s">
        <v>2462</v>
      </c>
      <c r="AKN8" s="82">
        <v>1196</v>
      </c>
      <c r="AKO8" s="50">
        <v>41524</v>
      </c>
      <c r="AKP8" s="82">
        <v>1196</v>
      </c>
      <c r="AKQ8" s="42">
        <f t="shared" ref="AKQ8:AKQ43" si="139">AKQ7+AKN8-AKP8</f>
        <v>0</v>
      </c>
      <c r="AKS8" s="50">
        <v>41523</v>
      </c>
      <c r="AKT8" s="111" t="s">
        <v>2463</v>
      </c>
      <c r="AKU8" s="82">
        <v>1574</v>
      </c>
      <c r="AKV8" s="50">
        <v>41523</v>
      </c>
      <c r="AKW8" s="82">
        <v>1574</v>
      </c>
      <c r="AKX8" s="42">
        <f t="shared" ref="AKX8:AKX43" si="140">AKX7+AKU8-AKW8</f>
        <v>0</v>
      </c>
      <c r="AKZ8" s="50"/>
      <c r="ALA8" s="111"/>
      <c r="ALB8" s="82"/>
      <c r="ALC8" s="50"/>
      <c r="ALD8" s="82"/>
      <c r="ALE8" s="42">
        <f t="shared" ref="ALE8:ALE43" si="141">ALE7+ALB8-ALD8</f>
        <v>0</v>
      </c>
      <c r="ALG8" s="7"/>
      <c r="ALH8" s="34"/>
      <c r="ALI8" s="3"/>
      <c r="ALJ8" s="7"/>
      <c r="ALK8" s="3"/>
      <c r="ALL8" s="17">
        <f t="shared" ref="ALL8:ALL43" si="142">ALL7+ALI8-ALK8</f>
        <v>0</v>
      </c>
      <c r="ALN8" s="426"/>
      <c r="ALO8" s="24"/>
      <c r="ALP8" s="23"/>
      <c r="ALQ8" s="426"/>
      <c r="ALR8" s="27"/>
      <c r="ALS8" s="17">
        <f t="shared" ref="ALS8:ALS70" si="143">ALS7+ALP8-ALR8</f>
        <v>5626</v>
      </c>
      <c r="ALU8" s="428"/>
      <c r="ALW8" s="15"/>
      <c r="ALX8" s="306"/>
      <c r="ALY8" s="76"/>
      <c r="ALZ8" s="17">
        <f t="shared" ref="ALZ8:ALZ43" si="144">ALZ7+ALW8-ALY8</f>
        <v>0</v>
      </c>
      <c r="AMB8" s="306"/>
      <c r="AMC8" s="2"/>
      <c r="AMD8" s="15"/>
      <c r="AME8" s="723"/>
      <c r="AMF8" s="3"/>
      <c r="AMG8" s="17">
        <f t="shared" ref="AMG8:AMG43" si="145">AMG7+AMD8-AMF8</f>
        <v>0</v>
      </c>
      <c r="AMI8" s="7"/>
      <c r="AMJ8" s="260"/>
      <c r="AMK8" s="3"/>
      <c r="AML8" s="33"/>
      <c r="AMM8" s="3"/>
      <c r="AMN8" s="17">
        <f t="shared" ref="AMN8:AMN43" si="146">AMN7+AMK8-AMM8</f>
        <v>0</v>
      </c>
      <c r="AMP8" s="112"/>
      <c r="AMQ8" s="1602"/>
      <c r="AMR8" s="565"/>
      <c r="AMS8" s="1558">
        <v>41504</v>
      </c>
      <c r="AMT8" s="565">
        <v>4260</v>
      </c>
      <c r="AMU8" s="42">
        <f t="shared" ref="AMU8:AMU43" si="147">AMU7+AMR8-AMT8</f>
        <v>-4260</v>
      </c>
      <c r="AMW8" s="31">
        <v>41428</v>
      </c>
      <c r="AMX8" s="312" t="s">
        <v>2301</v>
      </c>
      <c r="AMY8" s="22">
        <v>618.94000000000005</v>
      </c>
      <c r="AMZ8" s="33"/>
      <c r="ANA8" s="3"/>
      <c r="ANB8" s="17">
        <f t="shared" ref="ANB8:ANB43" si="148">ANB7+AMY8-ANA8</f>
        <v>1375.94</v>
      </c>
      <c r="AND8" s="112">
        <v>41518</v>
      </c>
      <c r="ANE8" s="260" t="s">
        <v>2464</v>
      </c>
      <c r="ANF8" s="41">
        <v>5344</v>
      </c>
      <c r="ANG8" s="98">
        <v>41521</v>
      </c>
      <c r="ANH8" s="41">
        <v>5344</v>
      </c>
      <c r="ANI8" s="42">
        <f t="shared" ref="ANI8:ANI43" si="149">ANI7+ANF8-ANH8</f>
        <v>0</v>
      </c>
      <c r="ANK8" s="7"/>
      <c r="ANL8" s="260"/>
      <c r="ANM8" s="3"/>
      <c r="ANN8" s="33"/>
      <c r="ANO8" s="3"/>
      <c r="ANP8" s="17">
        <f t="shared" ref="ANP8:ANP43" si="150">ANP7+ANM8-ANO8</f>
        <v>0</v>
      </c>
      <c r="ANR8" s="1558">
        <v>41530</v>
      </c>
      <c r="ANS8" s="1602" t="s">
        <v>2465</v>
      </c>
      <c r="ANT8" s="1603">
        <v>3652.5</v>
      </c>
      <c r="ANU8" s="1601">
        <v>41531</v>
      </c>
      <c r="ANV8" s="1603">
        <v>3652.5</v>
      </c>
      <c r="ANW8" s="1715">
        <f t="shared" ref="ANW8:ANW43" si="151">ANW7+ANT8-ANV8</f>
        <v>0</v>
      </c>
      <c r="ANY8" s="7"/>
      <c r="ANZ8" s="260"/>
      <c r="AOA8" s="3"/>
      <c r="AOB8" s="33"/>
      <c r="AOC8" s="3"/>
      <c r="AOD8" s="17">
        <f t="shared" ref="AOD8:AOD43" si="152">AOD7+AOA8-AOC8</f>
        <v>0</v>
      </c>
      <c r="AOF8" s="7">
        <v>41523</v>
      </c>
      <c r="AOG8" s="2" t="s">
        <v>2466</v>
      </c>
      <c r="AOH8" s="15">
        <v>2873</v>
      </c>
      <c r="AOI8" s="7">
        <v>41526</v>
      </c>
      <c r="AOJ8" s="16">
        <v>2873</v>
      </c>
      <c r="AOK8" s="17">
        <f t="shared" ref="AOK8:AOK43" si="153">AOK7+AOH8-AOJ8</f>
        <v>0</v>
      </c>
      <c r="AOM8" s="308">
        <v>41517</v>
      </c>
      <c r="AON8" s="230" t="s">
        <v>2339</v>
      </c>
      <c r="AOO8" s="23">
        <v>12254.9</v>
      </c>
      <c r="AOP8" s="322">
        <v>41541</v>
      </c>
      <c r="AOQ8" s="27">
        <v>12254.9</v>
      </c>
      <c r="AOR8" s="17">
        <f t="shared" ref="AOR8:AOR71" si="154">AOR7+AOO8-AOQ8</f>
        <v>0</v>
      </c>
      <c r="AOT8" s="112"/>
      <c r="AOU8" s="260"/>
      <c r="AOV8" s="1533"/>
      <c r="AOW8" s="1568"/>
      <c r="AOX8" s="27"/>
      <c r="AOY8" s="17">
        <f t="shared" ref="AOY8:AOY71" si="155">AOY7+AOV8-AOX8</f>
        <v>30</v>
      </c>
      <c r="APA8" s="7"/>
      <c r="APB8" s="34"/>
      <c r="APC8" s="3"/>
      <c r="APD8" s="49"/>
      <c r="APE8" s="27"/>
      <c r="APF8" s="17">
        <f t="shared" ref="APF8:APF43" si="156">APF7+APC8-APE8</f>
        <v>118452.40000000001</v>
      </c>
      <c r="APH8" s="112"/>
      <c r="API8" s="34"/>
      <c r="APJ8" s="41"/>
      <c r="APK8" s="49"/>
      <c r="APL8" s="27"/>
      <c r="APM8" s="42">
        <f t="shared" ref="APM8:APM43" si="157">APM7+APJ8-APL8</f>
        <v>0</v>
      </c>
      <c r="APO8" s="112"/>
      <c r="APP8" s="24"/>
      <c r="APQ8" s="23"/>
      <c r="APR8" s="564"/>
      <c r="APS8" s="27"/>
      <c r="APT8" s="17">
        <f t="shared" ref="APT8:APT43" si="158">APT7+APQ8-APS8</f>
        <v>0</v>
      </c>
      <c r="APV8" s="7"/>
      <c r="APW8" s="2"/>
      <c r="APX8" s="15"/>
      <c r="APY8" s="7"/>
      <c r="APZ8" s="16"/>
      <c r="AQA8" s="17">
        <f t="shared" ref="AQA8:AQA43" si="159">AQA7+APX8-APZ8</f>
        <v>0</v>
      </c>
      <c r="AQC8" s="7"/>
      <c r="AQD8" s="2"/>
      <c r="AQE8" s="1531"/>
      <c r="AQF8" s="1532"/>
      <c r="AQG8" s="16"/>
      <c r="AQH8" s="17">
        <f t="shared" ref="AQH8:AQH43" si="160">AQH7+AQE8-AQG8</f>
        <v>38.25</v>
      </c>
      <c r="AQJ8" s="7"/>
      <c r="AQK8" s="2"/>
      <c r="AQL8" s="15"/>
      <c r="AQM8" s="7"/>
      <c r="AQN8" s="16"/>
      <c r="AQO8" s="17">
        <f t="shared" ref="AQO8:AQO43" si="161">AQO7+AQL8-AQN8</f>
        <v>0</v>
      </c>
      <c r="AQQ8" s="7"/>
      <c r="AQR8" s="2"/>
      <c r="AQS8" s="15"/>
      <c r="AQT8" s="7"/>
      <c r="AQU8" s="16"/>
      <c r="AQV8" s="17">
        <f t="shared" ref="AQV8:AQV43" si="162">AQV7+AQS8-AQU8</f>
        <v>0</v>
      </c>
      <c r="AQX8" s="7"/>
      <c r="AQY8" s="2"/>
      <c r="AQZ8" s="15"/>
      <c r="ARA8" s="7"/>
      <c r="ARB8" s="16"/>
      <c r="ARC8" s="17">
        <f t="shared" ref="ARC8:ARC43" si="163">ARC7+AQZ8-ARB8</f>
        <v>0</v>
      </c>
      <c r="ARE8" s="112"/>
      <c r="ARF8" s="24"/>
      <c r="ARG8" s="23"/>
      <c r="ARH8" s="112"/>
      <c r="ARI8" s="27"/>
      <c r="ARJ8" s="42">
        <f t="shared" ref="ARJ8:ARJ43" si="164">ARJ7+ARG8-ARI8</f>
        <v>0</v>
      </c>
      <c r="ARL8" s="7"/>
      <c r="ARM8" s="2"/>
      <c r="ARN8" s="15"/>
      <c r="ARO8" s="7"/>
      <c r="ARP8" s="16"/>
      <c r="ARQ8" s="17">
        <f t="shared" ref="ARQ8:ARQ43" si="165">ARQ7+ARN8-ARP8</f>
        <v>0</v>
      </c>
      <c r="ARS8" s="112">
        <v>41545</v>
      </c>
      <c r="ART8" s="24" t="s">
        <v>2467</v>
      </c>
      <c r="ARU8" s="23">
        <v>392.5</v>
      </c>
      <c r="ARV8" s="112">
        <v>41545</v>
      </c>
      <c r="ARW8" s="27">
        <v>392.5</v>
      </c>
      <c r="ARX8" s="42">
        <f t="shared" ref="ARX8:ARX43" si="166">ARX7+ARU8-ARW8</f>
        <v>752.5</v>
      </c>
      <c r="ARZ8" s="112"/>
      <c r="ASA8" s="34"/>
      <c r="ASB8" s="41"/>
      <c r="ASC8" s="112"/>
      <c r="ASD8" s="41"/>
      <c r="ASE8" s="17">
        <f t="shared" ref="ASE8:ASE43" si="167">ASE7+ASB8-ASD8</f>
        <v>10984.74</v>
      </c>
      <c r="ASG8" s="7">
        <v>41302</v>
      </c>
      <c r="ASH8" s="2" t="s">
        <v>947</v>
      </c>
      <c r="ASI8" s="15">
        <v>690.5</v>
      </c>
      <c r="ASJ8" s="112"/>
      <c r="ASK8" s="27"/>
      <c r="ASL8" s="17">
        <f t="shared" ref="ASL8:ASL62" si="168">ASL7+ASI8-ASK8</f>
        <v>1119</v>
      </c>
      <c r="ASN8" s="7"/>
      <c r="ASO8" s="2"/>
      <c r="ASP8" s="15"/>
      <c r="ASQ8" s="112"/>
      <c r="ASR8" s="27"/>
      <c r="ASS8" s="17">
        <f t="shared" ref="ASS8:ASS62" si="169">ASS7+ASP8-ASR8</f>
        <v>21397.43</v>
      </c>
      <c r="ASU8" s="7"/>
      <c r="ASV8" s="2"/>
      <c r="ASW8" s="15"/>
      <c r="ASX8" s="7"/>
      <c r="ASY8" s="16"/>
      <c r="ASZ8" s="17">
        <f t="shared" ref="ASZ8:ASZ43" si="170">ASZ7+ASW8-ASY8</f>
        <v>0</v>
      </c>
      <c r="ATB8" s="112"/>
      <c r="ATC8" s="24"/>
      <c r="ATD8" s="23"/>
      <c r="ATE8" s="112"/>
      <c r="ATF8" s="27"/>
      <c r="ATG8" s="42">
        <f t="shared" ref="ATG8:ATG43" si="171">ATG7+ATD8-ATF8</f>
        <v>2249</v>
      </c>
      <c r="ATI8" s="112"/>
      <c r="ATJ8" s="24"/>
      <c r="ATK8" s="23"/>
      <c r="ATL8" s="112"/>
      <c r="ATM8" s="27"/>
      <c r="ATN8" s="42">
        <f t="shared" ref="ATN8:ATN43" si="172">ATN7+ATK8-ATM8</f>
        <v>0</v>
      </c>
      <c r="ATP8" s="634">
        <v>39766</v>
      </c>
      <c r="ATQ8" s="2" t="s">
        <v>820</v>
      </c>
      <c r="ATR8" s="15">
        <v>1554.5</v>
      </c>
      <c r="ATS8" s="61"/>
      <c r="ATT8" s="27"/>
      <c r="ATU8" s="17">
        <f t="shared" ref="ATU8:ATU38" si="173">ATU7+ATR8-ATT8</f>
        <v>2016.5</v>
      </c>
      <c r="ATW8" s="112"/>
      <c r="ATX8" s="24"/>
      <c r="ATY8" s="1531"/>
      <c r="ATZ8" s="1532"/>
      <c r="AUA8" s="27"/>
      <c r="AUB8" s="17">
        <f t="shared" ref="AUB8:AUB43" si="174">AUB7+ATY8-AUA8</f>
        <v>272</v>
      </c>
      <c r="AUD8" s="7"/>
      <c r="AUE8" s="115"/>
      <c r="AUF8" s="15"/>
      <c r="AUG8" s="7"/>
      <c r="AUH8" s="76"/>
      <c r="AUI8" s="17">
        <f t="shared" ref="AUI8:AUI43" si="175">AUI7+AUF8-AUH8</f>
        <v>0</v>
      </c>
      <c r="AUK8" s="112"/>
      <c r="AUL8" s="111"/>
      <c r="AUM8" s="23"/>
      <c r="AUN8" s="112"/>
      <c r="AUO8" s="140"/>
      <c r="AUP8" s="42">
        <f t="shared" ref="AUP8:AUP43" si="176">AUP7+AUM8-AUO8</f>
        <v>0</v>
      </c>
      <c r="AUR8" s="1558"/>
      <c r="AUS8" s="1727"/>
      <c r="AUT8" s="563"/>
      <c r="AUU8" s="1558"/>
      <c r="AUV8" s="566"/>
      <c r="AUW8" s="1715">
        <f t="shared" ref="AUW8:AUW43" si="177">AUW7+AUT8-AUV8</f>
        <v>0</v>
      </c>
      <c r="AUY8" s="112"/>
      <c r="AUZ8" s="111"/>
      <c r="AVA8" s="23"/>
      <c r="AVB8" s="112"/>
      <c r="AVC8" s="140"/>
      <c r="AVD8" s="42">
        <f t="shared" ref="AVD8:AVD43" si="178">AVD7+AVA8-AVC8</f>
        <v>0</v>
      </c>
      <c r="AVF8" s="7"/>
      <c r="AVG8" s="34"/>
      <c r="AVH8" s="565"/>
      <c r="AVI8" s="1558">
        <v>41380</v>
      </c>
      <c r="AVJ8" s="565">
        <v>1000</v>
      </c>
      <c r="AVK8" s="17">
        <f t="shared" ref="AVK8:AVK43" si="179">AVK7+AVH8-AVJ8</f>
        <v>-1000</v>
      </c>
      <c r="AVM8" s="635">
        <v>39671</v>
      </c>
      <c r="AVN8" s="2" t="s">
        <v>904</v>
      </c>
      <c r="AVO8" s="15">
        <v>404</v>
      </c>
      <c r="AVP8" s="642">
        <v>39675</v>
      </c>
      <c r="AVQ8" s="643">
        <v>398.5</v>
      </c>
      <c r="AVR8" s="17">
        <f t="shared" ref="AVR8:AVR43" si="180">AVR7+AVO8-AVQ8</f>
        <v>766.5</v>
      </c>
      <c r="AVT8" s="1728"/>
      <c r="AVU8" s="1530"/>
      <c r="AVV8" s="563"/>
      <c r="AVW8" s="1732"/>
      <c r="AVX8" s="565"/>
      <c r="AVY8" s="1715">
        <f t="shared" ref="AVY8:AVY43" si="181">AVY7+AVV8-AVX8</f>
        <v>0</v>
      </c>
      <c r="AWA8" s="359">
        <v>41521</v>
      </c>
      <c r="AWB8" s="24" t="s">
        <v>2468</v>
      </c>
      <c r="AWC8" s="23">
        <v>1048</v>
      </c>
      <c r="AWD8" s="112">
        <v>41521</v>
      </c>
      <c r="AWE8" s="27">
        <v>1048</v>
      </c>
      <c r="AWF8" s="17">
        <f t="shared" ref="AWF8:AWF39" si="182">AWF7+AWC8-AWE8</f>
        <v>0</v>
      </c>
      <c r="AWH8" s="421">
        <v>41529</v>
      </c>
      <c r="AWI8" s="24" t="s">
        <v>2469</v>
      </c>
      <c r="AWJ8" s="23">
        <v>8315</v>
      </c>
      <c r="AWK8" s="426">
        <v>41529</v>
      </c>
      <c r="AWL8" s="27">
        <v>8315</v>
      </c>
      <c r="AWM8" s="17">
        <f t="shared" ref="AWM8:AWM39" si="183">AWM7+AWJ8-AWL8</f>
        <v>0</v>
      </c>
      <c r="AWO8" s="308"/>
      <c r="AWP8" s="24"/>
      <c r="AWQ8" s="23"/>
      <c r="AWR8" s="308"/>
      <c r="AWS8" s="27"/>
      <c r="AWT8" s="17">
        <f t="shared" ref="AWT8:AWT44" si="184">AWT7+AWQ8-AWS8</f>
        <v>0</v>
      </c>
      <c r="AWV8" s="308">
        <v>41519</v>
      </c>
      <c r="AWW8" s="24" t="s">
        <v>2470</v>
      </c>
      <c r="AWX8" s="23">
        <v>1364.5</v>
      </c>
      <c r="AWY8" s="308">
        <v>41519</v>
      </c>
      <c r="AWZ8" s="27">
        <v>1364.5</v>
      </c>
      <c r="AXA8" s="17">
        <f t="shared" ref="AXA8:AXA44" si="185">AXA7+AWX8-AWZ8</f>
        <v>0</v>
      </c>
      <c r="AXC8" s="308"/>
      <c r="AXD8" s="312"/>
      <c r="AXE8" s="1531"/>
      <c r="AXF8" s="1567"/>
      <c r="AXG8" s="27"/>
      <c r="AXH8" s="17">
        <f t="shared" ref="AXH8:AXH44" si="186">AXH7+AXE8-AXG8</f>
        <v>157.5</v>
      </c>
      <c r="AXJ8" s="308"/>
      <c r="AXK8" s="24"/>
      <c r="AXL8" s="23"/>
      <c r="AXM8" s="308"/>
      <c r="AXN8" s="27"/>
      <c r="AXO8" s="17">
        <f t="shared" ref="AXO8:AXO44" si="187">AXO7+AXL8-AXN8</f>
        <v>0</v>
      </c>
      <c r="AXQ8" s="308"/>
      <c r="AXR8" s="24"/>
      <c r="AXS8" s="23"/>
      <c r="AXT8" s="308"/>
      <c r="AXU8" s="27"/>
      <c r="AXV8" s="42">
        <f t="shared" ref="AXV8:AXV44" si="188">AXV7+AXS8-AXU8</f>
        <v>0</v>
      </c>
      <c r="AXX8" s="50">
        <v>41523</v>
      </c>
      <c r="AXY8" s="50" t="s">
        <v>2471</v>
      </c>
      <c r="AXZ8" s="633">
        <v>2786.7</v>
      </c>
      <c r="AYA8" s="50">
        <v>41523</v>
      </c>
      <c r="AYB8" s="140">
        <v>2786.7</v>
      </c>
      <c r="AYC8" s="42">
        <f t="shared" ref="AYC8:AYC43" si="189">AYC7+AXZ8-AYB8</f>
        <v>-100</v>
      </c>
      <c r="AYE8" s="112"/>
      <c r="AYF8" s="577"/>
      <c r="AYG8" s="1700"/>
      <c r="AYH8" s="1532"/>
      <c r="AYI8" s="27"/>
      <c r="AYJ8" s="42">
        <f t="shared" ref="AYJ8:AYJ43" si="190">AYJ7+AYG8-AYI8</f>
        <v>1184.5</v>
      </c>
      <c r="AYL8" s="112"/>
      <c r="AYM8" s="577"/>
      <c r="AYN8" s="636"/>
      <c r="AYO8" s="112"/>
      <c r="AYP8" s="27"/>
      <c r="AYQ8" s="42">
        <f t="shared" ref="AYQ8:AYQ43" si="191">AYQ7+AYN8-AYP8</f>
        <v>0</v>
      </c>
      <c r="AYS8" s="112"/>
      <c r="AYT8" s="577"/>
      <c r="AYU8" s="636"/>
      <c r="AYV8" s="112"/>
      <c r="AYW8" s="27"/>
      <c r="AYX8" s="42">
        <f t="shared" ref="AYX8:AYX43" si="192">AYX7+AYU8-AYW8</f>
        <v>0</v>
      </c>
      <c r="AYZ8" s="112"/>
      <c r="AZA8" s="577"/>
      <c r="AZB8" s="636"/>
      <c r="AZC8" s="112"/>
      <c r="AZD8" s="27"/>
      <c r="AZE8" s="42">
        <f t="shared" ref="AZE8:AZE43" si="193">AZE7+AZB8-AZD8</f>
        <v>0</v>
      </c>
      <c r="AZG8" s="112"/>
      <c r="AZH8" s="577"/>
      <c r="AZI8" s="636"/>
      <c r="AZJ8" s="568"/>
      <c r="AZK8" s="27"/>
      <c r="AZL8" s="42">
        <f t="shared" ref="AZL8:AZL43" si="194">AZL7+AZI8-AZK8</f>
        <v>0</v>
      </c>
      <c r="AZN8" s="2"/>
      <c r="AZO8" s="2"/>
      <c r="AZP8" s="15"/>
      <c r="AZQ8" s="7"/>
      <c r="AZR8" s="16"/>
      <c r="AZS8" s="17">
        <f t="shared" ref="AZS8:AZS43" si="195">AZS7+AZP8-AZR8</f>
        <v>0</v>
      </c>
      <c r="AZU8" s="7"/>
      <c r="AZV8" s="2"/>
      <c r="AZW8" s="1531"/>
      <c r="AZX8" s="1568"/>
      <c r="AZY8" s="565"/>
      <c r="AZZ8" s="17">
        <f t="shared" ref="AZZ8:AZZ43" si="196">AZZ7+AZW8-AZY8</f>
        <v>7051.5</v>
      </c>
      <c r="BAB8" s="112"/>
      <c r="BAC8" s="24"/>
      <c r="BAD8" s="23"/>
      <c r="BAE8" s="112"/>
      <c r="BAF8" s="27"/>
      <c r="BAG8" s="42">
        <f t="shared" ref="BAG8:BAG43" si="197">BAG7+BAD8-BAF8</f>
        <v>0</v>
      </c>
      <c r="BAI8" s="112"/>
      <c r="BAJ8" s="577"/>
      <c r="BAK8" s="636"/>
      <c r="BAL8" s="112"/>
      <c r="BAM8" s="27"/>
      <c r="BAN8" s="42">
        <f t="shared" ref="BAN8:BAN43" si="198">BAN7+BAK8-BAM8</f>
        <v>0</v>
      </c>
    </row>
    <row r="9" spans="1:1393" ht="15.75" customHeight="1" x14ac:dyDescent="0.25">
      <c r="A9" s="7"/>
      <c r="B9" s="2"/>
      <c r="C9" s="15"/>
      <c r="D9" s="65"/>
      <c r="E9" s="16"/>
      <c r="F9" s="17">
        <f t="shared" si="0"/>
        <v>6630</v>
      </c>
      <c r="H9" s="112"/>
      <c r="I9" s="24"/>
      <c r="J9" s="23"/>
      <c r="K9" s="50"/>
      <c r="L9" s="27"/>
      <c r="M9" s="42">
        <f t="shared" si="1"/>
        <v>0</v>
      </c>
      <c r="O9" s="112"/>
      <c r="P9" s="24"/>
      <c r="Q9" s="23"/>
      <c r="R9" s="49"/>
      <c r="S9" s="27"/>
      <c r="T9" s="42">
        <f t="shared" si="2"/>
        <v>0</v>
      </c>
      <c r="V9" s="112"/>
      <c r="W9" s="24"/>
      <c r="X9" s="23"/>
      <c r="Y9" s="50"/>
      <c r="Z9" s="52"/>
      <c r="AA9" s="42">
        <f t="shared" si="3"/>
        <v>0</v>
      </c>
      <c r="AC9" s="112"/>
      <c r="AD9" s="24"/>
      <c r="AE9" s="23"/>
      <c r="AF9" s="50"/>
      <c r="AG9" s="52"/>
      <c r="AH9" s="42">
        <f t="shared" si="4"/>
        <v>0</v>
      </c>
      <c r="AJ9" s="112"/>
      <c r="AK9" s="24"/>
      <c r="AL9" s="23"/>
      <c r="AM9" s="50"/>
      <c r="AN9" s="52"/>
      <c r="AO9" s="42">
        <f t="shared" si="5"/>
        <v>0</v>
      </c>
      <c r="AQ9" s="428">
        <v>41517</v>
      </c>
      <c r="AR9" s="2" t="s">
        <v>2325</v>
      </c>
      <c r="AS9" s="15">
        <v>270.5</v>
      </c>
      <c r="AT9" s="618">
        <v>41520</v>
      </c>
      <c r="AU9" s="27">
        <v>270.5</v>
      </c>
      <c r="AV9" s="17">
        <f t="shared" si="6"/>
        <v>376</v>
      </c>
      <c r="AX9" s="31">
        <v>41529</v>
      </c>
      <c r="AY9" s="2" t="s">
        <v>2472</v>
      </c>
      <c r="AZ9" s="15">
        <v>2792</v>
      </c>
      <c r="BA9" s="7">
        <v>41532</v>
      </c>
      <c r="BB9" s="16">
        <v>2792</v>
      </c>
      <c r="BC9" s="17">
        <f t="shared" si="7"/>
        <v>0</v>
      </c>
      <c r="BE9" s="31"/>
      <c r="BF9" s="2"/>
      <c r="BG9" s="15"/>
      <c r="BH9" s="7"/>
      <c r="BI9" s="16"/>
      <c r="BJ9" s="17">
        <f t="shared" si="8"/>
        <v>0</v>
      </c>
      <c r="BL9" s="604">
        <v>39848</v>
      </c>
      <c r="BM9" s="2" t="s">
        <v>905</v>
      </c>
      <c r="BN9" s="23">
        <v>2683</v>
      </c>
      <c r="BO9" s="7">
        <v>39861</v>
      </c>
      <c r="BP9" s="16">
        <v>2683</v>
      </c>
      <c r="BQ9" s="17">
        <f t="shared" si="9"/>
        <v>9905.6</v>
      </c>
      <c r="BS9" s="428">
        <v>39733</v>
      </c>
      <c r="BT9" s="2" t="s">
        <v>807</v>
      </c>
      <c r="BU9" s="23">
        <v>6961.44</v>
      </c>
      <c r="BV9" s="7"/>
      <c r="BW9" s="16"/>
      <c r="BX9" s="17">
        <f t="shared" si="10"/>
        <v>10609.439999999999</v>
      </c>
      <c r="BZ9" s="112"/>
      <c r="CA9" s="24"/>
      <c r="CB9" s="23"/>
      <c r="CC9" s="112"/>
      <c r="CD9" s="27"/>
      <c r="CE9" s="17">
        <f t="shared" si="11"/>
        <v>0</v>
      </c>
      <c r="CG9" s="426">
        <v>41525</v>
      </c>
      <c r="CH9" s="111" t="s">
        <v>2473</v>
      </c>
      <c r="CI9" s="23">
        <v>642</v>
      </c>
      <c r="CJ9" s="50">
        <v>41525</v>
      </c>
      <c r="CK9" s="27">
        <v>642</v>
      </c>
      <c r="CL9" s="17">
        <f t="shared" si="12"/>
        <v>0</v>
      </c>
      <c r="CN9" s="33">
        <v>41475</v>
      </c>
      <c r="CO9" s="1323" t="s">
        <v>2255</v>
      </c>
      <c r="CP9" s="23">
        <v>14229</v>
      </c>
      <c r="CQ9" s="1604">
        <v>41475</v>
      </c>
      <c r="CR9" s="566">
        <v>14229</v>
      </c>
      <c r="CS9" s="17">
        <f t="shared" si="13"/>
        <v>-5428</v>
      </c>
      <c r="CU9" s="112">
        <v>41542</v>
      </c>
      <c r="CV9" s="24" t="s">
        <v>2474</v>
      </c>
      <c r="CW9" s="23">
        <v>4068.5</v>
      </c>
      <c r="CX9" s="618"/>
      <c r="CY9" s="27"/>
      <c r="CZ9" s="17">
        <f t="shared" si="14"/>
        <v>4178.5</v>
      </c>
      <c r="DB9" s="112"/>
      <c r="DC9" s="24"/>
      <c r="DD9" s="41"/>
      <c r="DE9" s="50"/>
      <c r="DF9" s="41"/>
      <c r="DG9" s="17">
        <f t="shared" si="15"/>
        <v>411</v>
      </c>
      <c r="DI9" s="49">
        <v>41521</v>
      </c>
      <c r="DJ9" s="230" t="s">
        <v>2475</v>
      </c>
      <c r="DK9" s="262">
        <v>918</v>
      </c>
      <c r="DL9" s="49">
        <v>41521</v>
      </c>
      <c r="DM9" s="27">
        <v>918</v>
      </c>
      <c r="DN9" s="17">
        <f t="shared" si="16"/>
        <v>0</v>
      </c>
      <c r="DP9" s="49"/>
      <c r="DQ9" s="230"/>
      <c r="DR9" s="262"/>
      <c r="DS9" s="112"/>
      <c r="DT9" s="27"/>
      <c r="DU9" s="17">
        <f t="shared" si="17"/>
        <v>0</v>
      </c>
      <c r="DW9" s="564">
        <v>41541</v>
      </c>
      <c r="DX9" s="1306" t="s">
        <v>2476</v>
      </c>
      <c r="DY9" s="1619">
        <v>378</v>
      </c>
      <c r="DZ9" s="568">
        <v>41546</v>
      </c>
      <c r="EA9" s="1659">
        <v>378</v>
      </c>
      <c r="EB9" s="1677">
        <f t="shared" si="18"/>
        <v>0</v>
      </c>
      <c r="ED9" s="49">
        <v>41521</v>
      </c>
      <c r="EE9" s="230" t="s">
        <v>2477</v>
      </c>
      <c r="EF9" s="262">
        <v>1230</v>
      </c>
      <c r="EG9" s="112">
        <v>41521</v>
      </c>
      <c r="EH9" s="27">
        <v>1230</v>
      </c>
      <c r="EI9" s="42">
        <f t="shared" si="19"/>
        <v>0</v>
      </c>
      <c r="EK9" s="49"/>
      <c r="EL9" s="230"/>
      <c r="EM9" s="262"/>
      <c r="EN9" s="112"/>
      <c r="EO9" s="27"/>
      <c r="EP9" s="17">
        <f t="shared" si="20"/>
        <v>0</v>
      </c>
      <c r="ER9" s="112"/>
      <c r="ES9" s="24"/>
      <c r="ET9" s="41"/>
      <c r="EU9" s="112"/>
      <c r="EV9" s="27"/>
      <c r="EW9" s="17">
        <f t="shared" si="21"/>
        <v>0</v>
      </c>
      <c r="EY9" s="7"/>
      <c r="EZ9" s="2"/>
      <c r="FA9" s="15"/>
      <c r="FB9" s="65"/>
      <c r="FC9" s="297"/>
      <c r="FD9" s="17">
        <f t="shared" si="22"/>
        <v>0</v>
      </c>
      <c r="FF9" s="112"/>
      <c r="FG9" s="24"/>
      <c r="FH9" s="23"/>
      <c r="FI9" s="50"/>
      <c r="FJ9" s="82"/>
      <c r="FK9" s="42">
        <f t="shared" si="23"/>
        <v>0</v>
      </c>
      <c r="FM9" s="7"/>
      <c r="FN9" s="2"/>
      <c r="FO9" s="15"/>
      <c r="FP9" s="7"/>
      <c r="FQ9" s="16"/>
      <c r="FR9" s="17">
        <f t="shared" si="24"/>
        <v>300</v>
      </c>
      <c r="FT9" s="112"/>
      <c r="FU9" s="24"/>
      <c r="FV9" s="23"/>
      <c r="FW9" s="112"/>
      <c r="FX9" s="27"/>
      <c r="FY9" s="42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1558"/>
      <c r="GI9" s="1530"/>
      <c r="GJ9" s="563"/>
      <c r="GK9" s="1558"/>
      <c r="GL9" s="565"/>
      <c r="GM9" s="1715">
        <f t="shared" si="27"/>
        <v>33232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>
        <v>41525</v>
      </c>
      <c r="HK9" s="2" t="s">
        <v>2478</v>
      </c>
      <c r="HL9" s="15">
        <v>1470</v>
      </c>
      <c r="HM9" s="7">
        <v>41525</v>
      </c>
      <c r="HN9" s="16">
        <v>1470</v>
      </c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5020</v>
      </c>
      <c r="HX9" s="7"/>
      <c r="HY9" s="2"/>
      <c r="HZ9" s="15"/>
      <c r="IA9" s="7"/>
      <c r="IB9" s="16"/>
      <c r="IC9" s="17">
        <f t="shared" si="33"/>
        <v>0</v>
      </c>
      <c r="IE9" s="1558">
        <v>41523</v>
      </c>
      <c r="IF9" s="1530" t="s">
        <v>2479</v>
      </c>
      <c r="IG9" s="563">
        <v>1623</v>
      </c>
      <c r="IH9" s="1558">
        <v>41523</v>
      </c>
      <c r="II9" s="565">
        <v>1623</v>
      </c>
      <c r="IJ9" s="1715">
        <f t="shared" si="34"/>
        <v>0</v>
      </c>
      <c r="IL9" s="112"/>
      <c r="IM9" s="24"/>
      <c r="IN9" s="23"/>
      <c r="IO9" s="112"/>
      <c r="IP9" s="27"/>
      <c r="IQ9" s="42">
        <f t="shared" si="35"/>
        <v>855.5</v>
      </c>
      <c r="IS9" s="112"/>
      <c r="IT9" s="63"/>
      <c r="IU9" s="23"/>
      <c r="IV9" s="112"/>
      <c r="IW9" s="140"/>
      <c r="IX9" s="17">
        <f t="shared" si="36"/>
        <v>0</v>
      </c>
      <c r="IZ9" s="112"/>
      <c r="JA9" s="24"/>
      <c r="JB9" s="23"/>
      <c r="JC9" s="112"/>
      <c r="JD9" s="140"/>
      <c r="JE9" s="17">
        <f t="shared" si="37"/>
        <v>0</v>
      </c>
      <c r="JG9" s="49">
        <v>41496</v>
      </c>
      <c r="JH9" s="111" t="s">
        <v>2320</v>
      </c>
      <c r="JI9" s="23">
        <v>15993.6</v>
      </c>
      <c r="JJ9" s="112"/>
      <c r="JK9" s="140"/>
      <c r="JL9" s="17">
        <f t="shared" si="38"/>
        <v>17093.599999999999</v>
      </c>
      <c r="JN9" s="112">
        <v>41537</v>
      </c>
      <c r="JO9" s="24" t="s">
        <v>2480</v>
      </c>
      <c r="JP9" s="23">
        <v>649</v>
      </c>
      <c r="JQ9" s="50">
        <v>41537</v>
      </c>
      <c r="JR9" s="27">
        <v>649</v>
      </c>
      <c r="JS9" s="17">
        <f t="shared" si="39"/>
        <v>0</v>
      </c>
      <c r="JU9" s="112">
        <v>41524</v>
      </c>
      <c r="JV9" s="24" t="s">
        <v>2481</v>
      </c>
      <c r="JW9" s="23">
        <v>4028</v>
      </c>
      <c r="JX9" s="50">
        <v>41524</v>
      </c>
      <c r="JY9" s="27">
        <v>4028</v>
      </c>
      <c r="JZ9" s="42">
        <f t="shared" si="40"/>
        <v>0</v>
      </c>
      <c r="KB9" s="112"/>
      <c r="KC9" s="24"/>
      <c r="KD9" s="23"/>
      <c r="KE9" s="50"/>
      <c r="KF9" s="27"/>
      <c r="KG9" s="42">
        <f t="shared" si="41"/>
        <v>0</v>
      </c>
      <c r="KI9" s="112">
        <v>41527</v>
      </c>
      <c r="KJ9" s="115" t="s">
        <v>2482</v>
      </c>
      <c r="KK9" s="15">
        <v>3266</v>
      </c>
      <c r="KL9" s="7">
        <v>41527</v>
      </c>
      <c r="KM9" s="16">
        <v>3266</v>
      </c>
      <c r="KN9" s="17">
        <f t="shared" si="42"/>
        <v>0</v>
      </c>
      <c r="KP9" s="112"/>
      <c r="KQ9" s="24"/>
      <c r="KR9" s="23"/>
      <c r="KS9" s="50"/>
      <c r="KT9" s="27"/>
      <c r="KU9" s="42">
        <f t="shared" si="43"/>
        <v>0</v>
      </c>
      <c r="KW9" s="112"/>
      <c r="KX9" s="24"/>
      <c r="KY9" s="23"/>
      <c r="KZ9" s="50"/>
      <c r="LA9" s="27"/>
      <c r="LB9" s="42">
        <f t="shared" si="44"/>
        <v>0</v>
      </c>
      <c r="LD9" s="1558"/>
      <c r="LE9" s="1530"/>
      <c r="LF9" s="563"/>
      <c r="LG9" s="1566"/>
      <c r="LH9" s="565"/>
      <c r="LI9" s="1715">
        <f t="shared" si="45"/>
        <v>0</v>
      </c>
      <c r="LJ9" s="32"/>
      <c r="LK9" s="112"/>
      <c r="LL9" s="24"/>
      <c r="LM9" s="23"/>
      <c r="LN9" s="50"/>
      <c r="LO9" s="27"/>
      <c r="LP9" s="17">
        <f t="shared" si="46"/>
        <v>0</v>
      </c>
      <c r="LQ9" s="32"/>
      <c r="LR9" s="112">
        <v>41532</v>
      </c>
      <c r="LS9" s="24" t="s">
        <v>2483</v>
      </c>
      <c r="LT9" s="23">
        <v>2200</v>
      </c>
      <c r="LU9" s="50">
        <v>41532</v>
      </c>
      <c r="LV9" s="27">
        <v>2200</v>
      </c>
      <c r="LW9" s="17">
        <f t="shared" si="47"/>
        <v>0</v>
      </c>
      <c r="LY9" s="7">
        <v>41525</v>
      </c>
      <c r="LZ9" s="2" t="s">
        <v>2484</v>
      </c>
      <c r="MA9" s="15">
        <v>1088</v>
      </c>
      <c r="MB9" s="50">
        <v>41541</v>
      </c>
      <c r="MC9" s="27">
        <v>1088</v>
      </c>
      <c r="MD9" s="17">
        <f t="shared" si="48"/>
        <v>0</v>
      </c>
      <c r="MF9" s="1709">
        <v>41545</v>
      </c>
      <c r="MG9" s="1530" t="s">
        <v>2485</v>
      </c>
      <c r="MH9" s="563">
        <v>6364</v>
      </c>
      <c r="MI9" s="1729"/>
      <c r="MJ9" s="1733"/>
      <c r="MK9" s="1715">
        <f t="shared" si="49"/>
        <v>6364</v>
      </c>
      <c r="MM9" s="308"/>
      <c r="MN9" s="24"/>
      <c r="MO9" s="23"/>
      <c r="MP9" s="322"/>
      <c r="MQ9" s="27"/>
      <c r="MR9" s="17">
        <f t="shared" si="50"/>
        <v>0</v>
      </c>
      <c r="MT9" s="308"/>
      <c r="MU9" s="24"/>
      <c r="MV9" s="23"/>
      <c r="MW9" s="322"/>
      <c r="MX9" s="27"/>
      <c r="MY9" s="42">
        <f t="shared" si="51"/>
        <v>0</v>
      </c>
      <c r="NA9" s="608">
        <v>39890</v>
      </c>
      <c r="NB9" s="139" t="s">
        <v>907</v>
      </c>
      <c r="NC9" s="3">
        <v>1045</v>
      </c>
      <c r="ND9" s="112"/>
      <c r="NE9" s="16"/>
      <c r="NF9" s="17">
        <f t="shared" si="52"/>
        <v>18232.5</v>
      </c>
      <c r="NH9" s="7"/>
      <c r="NI9" s="2"/>
      <c r="NJ9" s="15"/>
      <c r="NK9" s="50"/>
      <c r="NL9" s="27"/>
      <c r="NM9" s="42">
        <f t="shared" si="53"/>
        <v>0</v>
      </c>
      <c r="NO9" s="112"/>
      <c r="NP9" s="24"/>
      <c r="NQ9" s="23"/>
      <c r="NR9" s="50"/>
      <c r="NS9" s="27"/>
      <c r="NT9" s="42">
        <f t="shared" si="54"/>
        <v>0</v>
      </c>
      <c r="NV9" s="7"/>
      <c r="NW9" s="2"/>
      <c r="NX9" s="15"/>
      <c r="NY9" s="50"/>
      <c r="NZ9" s="27"/>
      <c r="OA9" s="42">
        <f t="shared" si="55"/>
        <v>0</v>
      </c>
      <c r="OC9" s="7"/>
      <c r="OD9" s="34"/>
      <c r="OE9" s="3"/>
      <c r="OF9" s="112"/>
      <c r="OG9" s="16"/>
      <c r="OH9" s="17">
        <f t="shared" si="56"/>
        <v>0</v>
      </c>
      <c r="OJ9" s="7"/>
      <c r="OK9" s="34"/>
      <c r="OL9" s="3"/>
      <c r="OM9" s="112"/>
      <c r="ON9" s="16"/>
      <c r="OO9" s="17">
        <f t="shared" si="57"/>
        <v>0</v>
      </c>
      <c r="OQ9" s="7"/>
      <c r="OR9" s="34"/>
      <c r="OS9" s="3"/>
      <c r="OT9" s="112"/>
      <c r="OU9" s="16"/>
      <c r="OV9" s="17">
        <f t="shared" si="58"/>
        <v>0</v>
      </c>
      <c r="OX9" s="112"/>
      <c r="OY9" s="34"/>
      <c r="OZ9" s="41"/>
      <c r="PA9" s="112"/>
      <c r="PB9" s="27"/>
      <c r="PC9" s="42">
        <f t="shared" si="59"/>
        <v>0</v>
      </c>
      <c r="PE9" s="31">
        <v>41453</v>
      </c>
      <c r="PF9" s="312" t="s">
        <v>2110</v>
      </c>
      <c r="PG9" s="22">
        <v>2460</v>
      </c>
      <c r="PH9" s="112"/>
      <c r="PI9" s="16"/>
      <c r="PJ9" s="17">
        <f t="shared" si="60"/>
        <v>5620</v>
      </c>
      <c r="PL9" s="112"/>
      <c r="PM9" s="24"/>
      <c r="PN9" s="23"/>
      <c r="PO9" s="112"/>
      <c r="PP9" s="27"/>
      <c r="PQ9" s="42">
        <f t="shared" si="61"/>
        <v>0</v>
      </c>
      <c r="PS9" s="112"/>
      <c r="PT9" s="24"/>
      <c r="PU9" s="23"/>
      <c r="PV9" s="112"/>
      <c r="PW9" s="27"/>
      <c r="PX9" s="42">
        <f t="shared" si="62"/>
        <v>0</v>
      </c>
      <c r="PZ9" s="7">
        <v>41411</v>
      </c>
      <c r="QA9" s="2" t="s">
        <v>2090</v>
      </c>
      <c r="QB9" s="15">
        <v>786.5</v>
      </c>
      <c r="QC9" s="679">
        <v>41416</v>
      </c>
      <c r="QD9" s="16">
        <v>486.5</v>
      </c>
      <c r="QE9" s="17">
        <f t="shared" si="63"/>
        <v>330</v>
      </c>
      <c r="QG9" s="7"/>
      <c r="QH9" s="2"/>
      <c r="QI9" s="15"/>
      <c r="QJ9" s="61"/>
      <c r="QK9" s="67"/>
      <c r="QL9" s="17">
        <f t="shared" si="64"/>
        <v>0</v>
      </c>
      <c r="QN9" s="7"/>
      <c r="QO9" s="2"/>
      <c r="QP9" s="15"/>
      <c r="QQ9" s="887"/>
      <c r="QR9" s="573"/>
      <c r="QS9" s="17">
        <f t="shared" si="65"/>
        <v>0</v>
      </c>
      <c r="QU9" s="7"/>
      <c r="QV9" s="2"/>
      <c r="QW9" s="15"/>
      <c r="QX9" s="7"/>
      <c r="QY9" s="16"/>
      <c r="QZ9" s="17">
        <f t="shared" si="66"/>
        <v>2980</v>
      </c>
      <c r="RB9" s="7"/>
      <c r="RC9" s="2"/>
      <c r="RD9" s="15"/>
      <c r="RE9" s="61"/>
      <c r="RF9" s="67"/>
      <c r="RG9" s="17">
        <f t="shared" si="67"/>
        <v>0</v>
      </c>
      <c r="RI9" s="65"/>
      <c r="RJ9" s="115"/>
      <c r="RK9" s="297"/>
      <c r="RL9" s="31"/>
      <c r="RM9" s="76"/>
      <c r="RN9" s="17">
        <f t="shared" si="68"/>
        <v>0</v>
      </c>
      <c r="RP9" s="7"/>
      <c r="RQ9" s="2"/>
      <c r="RR9" s="15"/>
      <c r="RS9" s="31"/>
      <c r="RT9" s="76"/>
      <c r="RU9" s="17">
        <f t="shared" si="69"/>
        <v>0</v>
      </c>
      <c r="RW9" s="7"/>
      <c r="RX9" s="2"/>
      <c r="RY9" s="15"/>
      <c r="RZ9" s="61"/>
      <c r="SA9" s="67"/>
      <c r="SB9" s="17">
        <f t="shared" si="70"/>
        <v>0</v>
      </c>
      <c r="SD9" s="112">
        <v>41539</v>
      </c>
      <c r="SE9" s="24" t="s">
        <v>2486</v>
      </c>
      <c r="SF9" s="23">
        <v>3744.5</v>
      </c>
      <c r="SG9" s="259"/>
      <c r="SH9" s="66"/>
      <c r="SI9" s="42">
        <f t="shared" si="71"/>
        <v>7820</v>
      </c>
      <c r="SK9" s="7"/>
      <c r="SL9" s="2"/>
      <c r="SM9" s="15"/>
      <c r="SN9" s="31"/>
      <c r="SO9" s="16"/>
      <c r="SP9" s="17">
        <f t="shared" si="72"/>
        <v>200</v>
      </c>
      <c r="SU9" s="7"/>
      <c r="SV9" s="16"/>
      <c r="SW9" s="17">
        <f t="shared" si="73"/>
        <v>1278</v>
      </c>
      <c r="TB9" s="112"/>
      <c r="TC9" s="27"/>
      <c r="TD9" s="42">
        <f t="shared" si="74"/>
        <v>0</v>
      </c>
      <c r="TF9" s="112"/>
      <c r="TG9" s="34"/>
      <c r="TH9" s="3"/>
      <c r="TI9" s="7"/>
      <c r="TJ9" s="16"/>
      <c r="TK9" s="17">
        <f t="shared" si="75"/>
        <v>0</v>
      </c>
      <c r="TM9" s="112"/>
      <c r="TN9" s="34"/>
      <c r="TO9" s="41"/>
      <c r="TP9" s="112"/>
      <c r="TQ9" s="27"/>
      <c r="TR9" s="42">
        <f t="shared" si="76"/>
        <v>0</v>
      </c>
      <c r="TT9" s="620">
        <v>39918</v>
      </c>
      <c r="TU9" s="2" t="s">
        <v>908</v>
      </c>
      <c r="TV9" s="15">
        <v>14527.66</v>
      </c>
      <c r="TW9" s="7"/>
      <c r="TX9" s="16"/>
      <c r="TY9" s="17">
        <f t="shared" si="77"/>
        <v>14527.66</v>
      </c>
      <c r="UA9" s="306">
        <v>41519</v>
      </c>
      <c r="UB9" s="34" t="s">
        <v>2487</v>
      </c>
      <c r="UC9" s="27">
        <v>338</v>
      </c>
      <c r="UD9" s="306">
        <v>41519</v>
      </c>
      <c r="UE9" s="16">
        <v>338</v>
      </c>
      <c r="UF9" s="17">
        <f t="shared" si="78"/>
        <v>112.5</v>
      </c>
      <c r="UH9" s="308">
        <v>41520</v>
      </c>
      <c r="UI9" s="34" t="s">
        <v>2488</v>
      </c>
      <c r="UJ9" s="27">
        <v>2000</v>
      </c>
      <c r="UK9" s="308">
        <v>41520</v>
      </c>
      <c r="UL9" s="27">
        <v>2000</v>
      </c>
      <c r="UM9" s="42">
        <f t="shared" si="79"/>
        <v>7657</v>
      </c>
      <c r="UO9" s="308"/>
      <c r="UP9" s="34"/>
      <c r="UQ9" s="27"/>
      <c r="UR9" s="308"/>
      <c r="US9" s="27"/>
      <c r="UT9" s="42">
        <f t="shared" si="80"/>
        <v>0</v>
      </c>
      <c r="UV9" s="308"/>
      <c r="UW9" s="34"/>
      <c r="UX9" s="27"/>
      <c r="UY9" s="308"/>
      <c r="UZ9" s="27"/>
      <c r="VA9" s="42">
        <f t="shared" si="81"/>
        <v>0</v>
      </c>
      <c r="VC9" s="308"/>
      <c r="VD9" s="34"/>
      <c r="VE9" s="27"/>
      <c r="VF9" s="308"/>
      <c r="VG9" s="27"/>
      <c r="VH9" s="42">
        <f t="shared" si="82"/>
        <v>0</v>
      </c>
      <c r="VJ9" s="426"/>
      <c r="VK9" s="40"/>
      <c r="VL9" s="16"/>
      <c r="VM9" s="112"/>
      <c r="VN9" s="27"/>
      <c r="VO9" s="17">
        <f t="shared" si="83"/>
        <v>0</v>
      </c>
      <c r="VQ9" s="1529"/>
      <c r="VR9" s="1718"/>
      <c r="VS9" s="565"/>
      <c r="VT9" s="1734"/>
      <c r="VU9" s="1733"/>
      <c r="VV9" s="1715">
        <f t="shared" si="84"/>
        <v>0</v>
      </c>
      <c r="VX9" s="428"/>
      <c r="VY9" s="40"/>
      <c r="VZ9" s="16"/>
      <c r="WA9" s="112"/>
      <c r="WB9" s="27"/>
      <c r="WC9" s="17">
        <f t="shared" si="85"/>
        <v>1712</v>
      </c>
      <c r="WE9" s="112">
        <v>41515</v>
      </c>
      <c r="WF9" s="230" t="s">
        <v>2315</v>
      </c>
      <c r="WG9" s="23">
        <v>2475</v>
      </c>
      <c r="WH9" s="112">
        <v>41524</v>
      </c>
      <c r="WI9" s="27">
        <v>2475</v>
      </c>
      <c r="WJ9" s="17">
        <f t="shared" si="86"/>
        <v>0</v>
      </c>
      <c r="WL9" s="112"/>
      <c r="WM9" s="1476"/>
      <c r="WN9" s="27"/>
      <c r="WO9" s="112"/>
      <c r="WP9" s="27"/>
      <c r="WQ9" s="17">
        <f t="shared" si="87"/>
        <v>0</v>
      </c>
      <c r="WS9" s="112"/>
      <c r="WT9" s="1476"/>
      <c r="WU9" s="27"/>
      <c r="WV9" s="112"/>
      <c r="WW9" s="27"/>
      <c r="WX9" s="42">
        <f t="shared" si="88"/>
        <v>0</v>
      </c>
      <c r="WZ9" s="421">
        <v>41531</v>
      </c>
      <c r="XA9" s="24" t="s">
        <v>2489</v>
      </c>
      <c r="XB9" s="23">
        <v>1733</v>
      </c>
      <c r="XC9" s="112">
        <v>41531</v>
      </c>
      <c r="XD9" s="27">
        <v>1733</v>
      </c>
      <c r="XE9" s="42">
        <f t="shared" si="89"/>
        <v>0</v>
      </c>
      <c r="XG9" s="112"/>
      <c r="XH9" s="1476"/>
      <c r="XI9" s="27"/>
      <c r="XJ9" s="112"/>
      <c r="XK9" s="27"/>
      <c r="XL9" s="17">
        <f t="shared" si="90"/>
        <v>0</v>
      </c>
      <c r="XN9" s="112"/>
      <c r="XO9" s="1476"/>
      <c r="XP9" s="27"/>
      <c r="XQ9" s="112"/>
      <c r="XR9" s="27"/>
      <c r="XS9" s="42">
        <f t="shared" si="91"/>
        <v>3633</v>
      </c>
      <c r="XU9" s="112"/>
      <c r="XV9" s="1476"/>
      <c r="XW9" s="27"/>
      <c r="XX9" s="112"/>
      <c r="XY9" s="27"/>
      <c r="XZ9" s="17">
        <f t="shared" si="92"/>
        <v>0</v>
      </c>
      <c r="YB9" s="1558">
        <v>41543</v>
      </c>
      <c r="YC9" s="1722" t="s">
        <v>2490</v>
      </c>
      <c r="YD9" s="565">
        <v>1842</v>
      </c>
      <c r="YE9" s="1558">
        <v>41543</v>
      </c>
      <c r="YF9" s="565">
        <v>1842</v>
      </c>
      <c r="YG9" s="1715">
        <f t="shared" si="93"/>
        <v>0</v>
      </c>
      <c r="YI9" s="7"/>
      <c r="YJ9" s="114"/>
      <c r="YK9" s="15"/>
      <c r="YL9" s="7"/>
      <c r="YM9" s="16"/>
      <c r="YN9" s="17">
        <f t="shared" si="94"/>
        <v>2227</v>
      </c>
      <c r="YP9" s="625">
        <v>39940</v>
      </c>
      <c r="YQ9" s="645" t="s">
        <v>909</v>
      </c>
      <c r="YR9" s="627">
        <v>5064</v>
      </c>
      <c r="YS9" s="628">
        <v>39979</v>
      </c>
      <c r="YT9" s="627"/>
      <c r="YU9" s="42">
        <f t="shared" si="95"/>
        <v>9963</v>
      </c>
      <c r="YW9" s="7">
        <v>41488</v>
      </c>
      <c r="YX9" s="34" t="s">
        <v>2303</v>
      </c>
      <c r="YY9" s="279">
        <v>5499</v>
      </c>
      <c r="YZ9" s="7">
        <v>41489</v>
      </c>
      <c r="ZA9" s="3">
        <v>2499</v>
      </c>
      <c r="ZB9" s="17">
        <f t="shared" si="96"/>
        <v>3092.5</v>
      </c>
      <c r="ZD9" s="428"/>
      <c r="ZE9" s="2"/>
      <c r="ZF9" s="15"/>
      <c r="ZG9" s="7"/>
      <c r="ZH9" s="3"/>
      <c r="ZI9" s="17">
        <f t="shared" si="97"/>
        <v>0</v>
      </c>
      <c r="ZK9" s="1529"/>
      <c r="ZL9" s="1530"/>
      <c r="ZM9" s="563"/>
      <c r="ZN9" s="1558"/>
      <c r="ZO9" s="1603"/>
      <c r="ZP9" s="1715">
        <f t="shared" si="98"/>
        <v>0</v>
      </c>
      <c r="ZR9" s="426"/>
      <c r="ZS9" s="24"/>
      <c r="ZT9" s="23"/>
      <c r="ZU9" s="112"/>
      <c r="ZV9" s="41"/>
      <c r="ZW9" s="42">
        <f t="shared" si="99"/>
        <v>0</v>
      </c>
      <c r="ZY9" s="306"/>
      <c r="ZZ9" s="2"/>
      <c r="AAA9" s="15"/>
      <c r="AAB9" s="112"/>
      <c r="AAC9" s="140"/>
      <c r="AAD9" s="17">
        <f t="shared" si="100"/>
        <v>0</v>
      </c>
      <c r="AAF9" s="308"/>
      <c r="AAG9" s="24"/>
      <c r="AAH9" s="23"/>
      <c r="AAI9" s="112"/>
      <c r="AAJ9" s="140"/>
      <c r="AAK9" s="42">
        <f t="shared" si="101"/>
        <v>1928</v>
      </c>
      <c r="AAM9" s="112"/>
      <c r="AAN9" s="24"/>
      <c r="AAO9" s="23"/>
      <c r="AAP9" s="259"/>
      <c r="AAQ9" s="27"/>
      <c r="AAR9" s="17">
        <f t="shared" si="102"/>
        <v>0</v>
      </c>
      <c r="AAT9" s="112"/>
      <c r="AAU9" s="24"/>
      <c r="AAV9" s="23"/>
      <c r="AAW9" s="259"/>
      <c r="AAX9" s="27"/>
      <c r="AAY9" s="17">
        <f t="shared" si="103"/>
        <v>0</v>
      </c>
      <c r="ABA9" s="112"/>
      <c r="ABB9" s="24"/>
      <c r="ABC9" s="23"/>
      <c r="ABD9" s="259"/>
      <c r="ABE9" s="27"/>
      <c r="ABF9" s="17">
        <f t="shared" si="104"/>
        <v>767</v>
      </c>
      <c r="ABH9" s="7"/>
      <c r="ABI9" s="2"/>
      <c r="ABJ9" s="15"/>
      <c r="ABK9" s="259"/>
      <c r="ABL9" s="16"/>
      <c r="ABM9" s="17">
        <f t="shared" si="105"/>
        <v>0</v>
      </c>
      <c r="ABO9" s="112"/>
      <c r="ABP9" s="24"/>
      <c r="ABQ9" s="23"/>
      <c r="ABR9" s="259"/>
      <c r="ABS9" s="27"/>
      <c r="ABT9" s="42">
        <f t="shared" si="106"/>
        <v>0</v>
      </c>
      <c r="ABV9" s="112"/>
      <c r="ABW9" s="24"/>
      <c r="ABX9" s="23"/>
      <c r="ABY9" s="259"/>
      <c r="ABZ9" s="27"/>
      <c r="ACA9" s="42">
        <f t="shared" si="107"/>
        <v>0</v>
      </c>
      <c r="ACC9" s="7"/>
      <c r="ACD9" s="2"/>
      <c r="ACE9" s="15"/>
      <c r="ACF9" s="259"/>
      <c r="ACG9" s="16"/>
      <c r="ACH9" s="17">
        <f t="shared" si="108"/>
        <v>0</v>
      </c>
      <c r="ACJ9" s="7">
        <v>41519</v>
      </c>
      <c r="ACK9" s="2" t="s">
        <v>2491</v>
      </c>
      <c r="ACL9" s="15">
        <v>1332</v>
      </c>
      <c r="ACM9" s="31">
        <v>41519</v>
      </c>
      <c r="ACN9" s="16">
        <v>1332</v>
      </c>
      <c r="ACO9" s="17">
        <f t="shared" si="109"/>
        <v>0</v>
      </c>
      <c r="ACQ9" s="306"/>
      <c r="ACR9" s="260"/>
      <c r="ACS9" s="27"/>
      <c r="ACT9" s="495"/>
      <c r="ACU9" s="46"/>
      <c r="ACV9" s="42">
        <f t="shared" si="110"/>
        <v>0</v>
      </c>
      <c r="ACX9" s="308"/>
      <c r="ACY9" s="260"/>
      <c r="ACZ9" s="27"/>
      <c r="ADA9" s="495"/>
      <c r="ADB9" s="46"/>
      <c r="ADC9" s="42">
        <f t="shared" si="111"/>
        <v>0</v>
      </c>
      <c r="ADE9" s="49">
        <v>41521</v>
      </c>
      <c r="ADF9" s="260" t="s">
        <v>2492</v>
      </c>
      <c r="ADG9" s="27">
        <v>1373.5</v>
      </c>
      <c r="ADH9" s="112">
        <v>41521</v>
      </c>
      <c r="ADI9" s="27">
        <v>1373.5</v>
      </c>
      <c r="ADJ9" s="17">
        <f t="shared" si="112"/>
        <v>30</v>
      </c>
      <c r="ADL9" s="7"/>
      <c r="ADM9" s="36"/>
      <c r="ADN9" s="16"/>
      <c r="ADO9" s="112"/>
      <c r="ADP9" s="27"/>
      <c r="ADQ9" s="17">
        <f t="shared" si="113"/>
        <v>0</v>
      </c>
      <c r="ADS9" s="31">
        <v>41517</v>
      </c>
      <c r="ADT9" s="34" t="s">
        <v>2323</v>
      </c>
      <c r="ADU9" s="27">
        <v>16834</v>
      </c>
      <c r="ADV9" s="7">
        <v>41524</v>
      </c>
      <c r="ADW9" s="16">
        <v>16834</v>
      </c>
      <c r="ADX9" s="17">
        <f t="shared" si="114"/>
        <v>-908</v>
      </c>
      <c r="ADZ9" s="7"/>
      <c r="AEA9" s="2"/>
      <c r="AEB9" s="15"/>
      <c r="AEC9" s="7"/>
      <c r="AED9" s="16"/>
      <c r="AEE9" s="17">
        <f t="shared" si="115"/>
        <v>0</v>
      </c>
      <c r="AEG9" s="112">
        <v>41521</v>
      </c>
      <c r="AEH9" s="34" t="s">
        <v>2493</v>
      </c>
      <c r="AEI9" s="140">
        <v>80</v>
      </c>
      <c r="AEJ9" s="50"/>
      <c r="AEK9" s="27"/>
      <c r="AEL9" s="17">
        <f t="shared" si="116"/>
        <v>240</v>
      </c>
      <c r="AEN9" s="49"/>
      <c r="AEO9" s="69"/>
      <c r="AEP9" s="27"/>
      <c r="AEQ9" s="112"/>
      <c r="AER9" s="27"/>
      <c r="AES9" s="17">
        <f t="shared" si="117"/>
        <v>0</v>
      </c>
      <c r="AEU9" s="640"/>
      <c r="AEV9" s="1718"/>
      <c r="AEW9" s="565"/>
      <c r="AEX9" s="1558"/>
      <c r="AEY9" s="565"/>
      <c r="AEZ9" s="1715">
        <f t="shared" si="118"/>
        <v>0</v>
      </c>
      <c r="AFB9" s="7"/>
      <c r="AFC9" s="24"/>
      <c r="AFD9" s="23"/>
      <c r="AFE9" s="49"/>
      <c r="AFF9" s="52"/>
      <c r="AFG9" s="17">
        <f t="shared" si="119"/>
        <v>0</v>
      </c>
      <c r="AFI9" s="50"/>
      <c r="AFJ9" s="111"/>
      <c r="AFK9" s="46"/>
      <c r="AFL9" s="49"/>
      <c r="AFM9" s="27"/>
      <c r="AFN9" s="17">
        <f t="shared" si="120"/>
        <v>0</v>
      </c>
      <c r="AFP9" s="427"/>
      <c r="AFQ9" s="24"/>
      <c r="AFR9" s="23"/>
      <c r="AFS9" s="112"/>
      <c r="AFT9" s="27"/>
      <c r="AFU9" s="17">
        <f t="shared" si="121"/>
        <v>7013</v>
      </c>
      <c r="AFW9" s="112"/>
      <c r="AFX9" s="24"/>
      <c r="AFY9" s="23"/>
      <c r="AFZ9" s="112"/>
      <c r="AGA9" s="27"/>
      <c r="AGB9" s="17">
        <f t="shared" si="122"/>
        <v>0</v>
      </c>
      <c r="AGD9" s="112"/>
      <c r="AGE9" s="24"/>
      <c r="AGF9" s="23"/>
      <c r="AGG9" s="112"/>
      <c r="AGH9" s="27"/>
      <c r="AGI9" s="17">
        <f t="shared" si="123"/>
        <v>0</v>
      </c>
      <c r="AGK9" s="308">
        <v>41519</v>
      </c>
      <c r="AGL9" s="69" t="s">
        <v>2494</v>
      </c>
      <c r="AGM9" s="27">
        <v>3974</v>
      </c>
      <c r="AGN9" s="308">
        <v>41519</v>
      </c>
      <c r="AGO9" s="27">
        <v>3974</v>
      </c>
      <c r="AGP9" s="17">
        <f t="shared" si="124"/>
        <v>102</v>
      </c>
      <c r="AGR9" s="308"/>
      <c r="AGS9" s="69"/>
      <c r="AGT9" s="27"/>
      <c r="AGU9" s="308"/>
      <c r="AGV9" s="27"/>
      <c r="AGW9" s="42">
        <f t="shared" si="125"/>
        <v>0</v>
      </c>
      <c r="AGY9" s="112"/>
      <c r="AGZ9" s="24"/>
      <c r="AHA9" s="23"/>
      <c r="AHB9" s="112"/>
      <c r="AHC9" s="27"/>
      <c r="AHD9" s="17">
        <f t="shared" si="126"/>
        <v>0</v>
      </c>
      <c r="AHF9" s="24"/>
      <c r="AHG9" s="24"/>
      <c r="AHH9" s="37"/>
      <c r="AHI9" s="112"/>
      <c r="AHJ9" s="41"/>
      <c r="AHK9" s="42">
        <f t="shared" si="127"/>
        <v>0</v>
      </c>
      <c r="AHM9" s="112"/>
      <c r="AHO9" s="1657"/>
      <c r="AHP9" s="568"/>
      <c r="AHQ9" s="1658"/>
      <c r="AHR9" s="42">
        <f t="shared" si="128"/>
        <v>13988.5</v>
      </c>
      <c r="AHT9" s="2"/>
      <c r="AHU9" s="2"/>
      <c r="AHV9" s="15"/>
      <c r="AHW9" s="7"/>
      <c r="AHX9" s="16"/>
      <c r="AHY9" s="17">
        <f t="shared" si="129"/>
        <v>0</v>
      </c>
      <c r="AIA9" s="7"/>
      <c r="AIB9" s="2"/>
      <c r="AIC9" s="15"/>
      <c r="AID9" s="7"/>
      <c r="AIE9" s="16"/>
      <c r="AIF9" s="17">
        <f t="shared" si="130"/>
        <v>0</v>
      </c>
      <c r="AIH9" s="7"/>
      <c r="AII9" s="2"/>
      <c r="AIJ9" s="15"/>
      <c r="AIK9" s="7"/>
      <c r="AIL9" s="16"/>
      <c r="AIM9" s="17">
        <f t="shared" si="131"/>
        <v>0</v>
      </c>
      <c r="AIO9" s="112"/>
      <c r="AIP9" s="24"/>
      <c r="AIQ9" s="23"/>
      <c r="AIR9" s="112"/>
      <c r="AIS9" s="27"/>
      <c r="AIT9" s="42">
        <f t="shared" si="132"/>
        <v>0</v>
      </c>
      <c r="AIV9" s="2"/>
      <c r="AIW9" s="2"/>
      <c r="AIY9" s="7">
        <v>39826</v>
      </c>
      <c r="AIZ9" s="3">
        <v>400</v>
      </c>
      <c r="AJA9" s="17">
        <f t="shared" si="133"/>
        <v>21496</v>
      </c>
      <c r="AJC9" s="7"/>
      <c r="AJD9" s="2"/>
      <c r="AJE9" s="15"/>
      <c r="AJF9" s="7"/>
      <c r="AJG9" s="76"/>
      <c r="AJH9" s="17">
        <f t="shared" si="134"/>
        <v>0</v>
      </c>
      <c r="AJJ9" s="112"/>
      <c r="AJK9" s="24"/>
      <c r="AJL9" s="23"/>
      <c r="AJM9" s="646"/>
      <c r="AJN9" s="140"/>
      <c r="AJO9" s="17">
        <f t="shared" si="135"/>
        <v>0</v>
      </c>
      <c r="AJQ9" s="112"/>
      <c r="AJR9" s="24"/>
      <c r="AJS9" s="23"/>
      <c r="AJT9" s="646"/>
      <c r="AJU9" s="140"/>
      <c r="AJV9" s="42">
        <f t="shared" si="136"/>
        <v>0</v>
      </c>
      <c r="AJX9" s="7">
        <v>41519</v>
      </c>
      <c r="AJY9" s="114" t="s">
        <v>2495</v>
      </c>
      <c r="AJZ9" s="15">
        <v>610.5</v>
      </c>
      <c r="AKA9" s="7">
        <v>41519</v>
      </c>
      <c r="AKB9" s="16">
        <v>610.5</v>
      </c>
      <c r="AKC9" s="17">
        <f t="shared" si="137"/>
        <v>907</v>
      </c>
      <c r="AKE9" s="7"/>
      <c r="AKF9" s="114"/>
      <c r="AKG9" s="15"/>
      <c r="AKH9" s="7"/>
      <c r="AKI9" s="16"/>
      <c r="AKJ9" s="17">
        <f t="shared" si="138"/>
        <v>5561.98</v>
      </c>
      <c r="AKL9" s="50">
        <v>41525</v>
      </c>
      <c r="AKM9" s="230" t="s">
        <v>2496</v>
      </c>
      <c r="AKN9" s="82">
        <v>1240</v>
      </c>
      <c r="AKO9" s="50">
        <v>41525</v>
      </c>
      <c r="AKP9" s="52">
        <v>1240</v>
      </c>
      <c r="AKQ9" s="42">
        <f t="shared" si="139"/>
        <v>0</v>
      </c>
      <c r="AKS9" s="50">
        <v>41527</v>
      </c>
      <c r="AKT9" s="230" t="s">
        <v>2497</v>
      </c>
      <c r="AKU9" s="82">
        <v>1548</v>
      </c>
      <c r="AKV9" s="50">
        <v>41527</v>
      </c>
      <c r="AKW9" s="52">
        <v>1548</v>
      </c>
      <c r="AKX9" s="42">
        <f t="shared" si="140"/>
        <v>0</v>
      </c>
      <c r="AKZ9" s="50"/>
      <c r="ALA9" s="230"/>
      <c r="ALB9" s="82"/>
      <c r="ALC9" s="50"/>
      <c r="ALD9" s="52"/>
      <c r="ALE9" s="42">
        <f t="shared" si="141"/>
        <v>0</v>
      </c>
      <c r="ALG9" s="7"/>
      <c r="ALH9" s="2"/>
      <c r="ALI9" s="15"/>
      <c r="ALJ9" s="7"/>
      <c r="ALK9" s="15"/>
      <c r="ALL9" s="17">
        <f t="shared" si="142"/>
        <v>0</v>
      </c>
      <c r="ALN9" s="428">
        <v>41503</v>
      </c>
      <c r="ALO9" s="2" t="s">
        <v>2341</v>
      </c>
      <c r="ALP9" s="1695">
        <v>3611.5</v>
      </c>
      <c r="ALQ9" s="1696">
        <v>41503</v>
      </c>
      <c r="ALR9" s="566">
        <v>3911.5</v>
      </c>
      <c r="ALS9" s="17">
        <f t="shared" si="143"/>
        <v>5326</v>
      </c>
      <c r="ALU9" s="428"/>
      <c r="ALW9" s="15"/>
      <c r="ALX9" s="306"/>
      <c r="ALY9" s="16"/>
      <c r="ALZ9" s="17">
        <f t="shared" si="144"/>
        <v>0</v>
      </c>
      <c r="AMB9" s="306"/>
      <c r="AMC9" s="2"/>
      <c r="AMD9" s="15"/>
      <c r="AME9" s="641"/>
      <c r="AMF9" s="16"/>
      <c r="AMG9" s="17">
        <f t="shared" si="145"/>
        <v>0</v>
      </c>
      <c r="AMI9" s="7"/>
      <c r="AMJ9" s="36"/>
      <c r="AMK9" s="16"/>
      <c r="AML9" s="33"/>
      <c r="AMM9" s="16"/>
      <c r="AMN9" s="17">
        <f t="shared" si="146"/>
        <v>0</v>
      </c>
      <c r="AMP9" s="112">
        <v>41527</v>
      </c>
      <c r="AMQ9" s="260" t="s">
        <v>2498</v>
      </c>
      <c r="AMR9" s="27">
        <v>120</v>
      </c>
      <c r="AMS9" s="112">
        <v>41528</v>
      </c>
      <c r="AMT9" s="27">
        <v>120</v>
      </c>
      <c r="AMU9" s="42">
        <f t="shared" si="147"/>
        <v>-4260</v>
      </c>
      <c r="AMW9" s="31">
        <v>41437</v>
      </c>
      <c r="AMX9" s="312" t="s">
        <v>2305</v>
      </c>
      <c r="AMY9" s="22">
        <v>639.34</v>
      </c>
      <c r="AMZ9" s="33"/>
      <c r="ANA9" s="16"/>
      <c r="ANB9" s="17">
        <f t="shared" si="148"/>
        <v>2015.2800000000002</v>
      </c>
      <c r="AND9" s="112">
        <v>41546</v>
      </c>
      <c r="ANE9" s="303" t="s">
        <v>2499</v>
      </c>
      <c r="ANF9" s="27">
        <v>5522.4</v>
      </c>
      <c r="ANG9" s="99">
        <v>41546</v>
      </c>
      <c r="ANH9" s="27">
        <v>5522.4</v>
      </c>
      <c r="ANI9" s="42">
        <f t="shared" si="149"/>
        <v>0</v>
      </c>
      <c r="ANK9" s="7"/>
      <c r="ANL9" s="36"/>
      <c r="ANM9" s="16"/>
      <c r="ANN9" s="33"/>
      <c r="ANO9" s="16"/>
      <c r="ANP9" s="17">
        <f t="shared" si="150"/>
        <v>0</v>
      </c>
      <c r="ANR9" s="1558"/>
      <c r="ANS9" s="1602"/>
      <c r="ANT9" s="565"/>
      <c r="ANU9" s="1601"/>
      <c r="ANV9" s="565"/>
      <c r="ANW9" s="1715">
        <f t="shared" si="151"/>
        <v>0</v>
      </c>
      <c r="ANY9" s="7"/>
      <c r="ANZ9" s="36"/>
      <c r="AOA9" s="16"/>
      <c r="AOB9" s="33"/>
      <c r="AOC9" s="16"/>
      <c r="AOD9" s="17">
        <f t="shared" si="152"/>
        <v>0</v>
      </c>
      <c r="AOF9" s="7">
        <v>41530</v>
      </c>
      <c r="AOG9" s="115" t="s">
        <v>2500</v>
      </c>
      <c r="AOH9" s="15">
        <v>1671.5</v>
      </c>
      <c r="AOI9" s="7">
        <v>41531</v>
      </c>
      <c r="AOJ9" s="16">
        <v>1671.5</v>
      </c>
      <c r="AOK9" s="17">
        <f t="shared" si="153"/>
        <v>0</v>
      </c>
      <c r="AOM9" s="344">
        <v>41518</v>
      </c>
      <c r="AON9" s="24" t="s">
        <v>2501</v>
      </c>
      <c r="AOO9" s="279">
        <v>972.4</v>
      </c>
      <c r="AOP9" s="322">
        <v>41541</v>
      </c>
      <c r="AOQ9" s="27">
        <v>972.4</v>
      </c>
      <c r="AOR9" s="17">
        <f t="shared" si="154"/>
        <v>0</v>
      </c>
      <c r="AOT9" s="49">
        <v>41505</v>
      </c>
      <c r="AOU9" s="260" t="s">
        <v>2350</v>
      </c>
      <c r="AOV9" s="27">
        <v>1380</v>
      </c>
      <c r="AOW9" s="112">
        <v>41520</v>
      </c>
      <c r="AOX9" s="41">
        <v>1380</v>
      </c>
      <c r="AOY9" s="17">
        <f t="shared" si="155"/>
        <v>30</v>
      </c>
      <c r="APA9" s="7"/>
      <c r="APB9" s="34"/>
      <c r="APC9" s="3"/>
      <c r="APD9" s="648"/>
      <c r="APE9" s="27"/>
      <c r="APF9" s="17">
        <f t="shared" si="156"/>
        <v>118452.40000000001</v>
      </c>
      <c r="APH9" s="112"/>
      <c r="API9" s="34"/>
      <c r="APJ9" s="41"/>
      <c r="APK9" s="648"/>
      <c r="APL9" s="27"/>
      <c r="APM9" s="42">
        <f t="shared" si="157"/>
        <v>0</v>
      </c>
      <c r="APO9" s="7"/>
      <c r="APP9" s="2"/>
      <c r="APQ9" s="15"/>
      <c r="APR9" s="7"/>
      <c r="APS9" s="16"/>
      <c r="APT9" s="17">
        <f t="shared" si="158"/>
        <v>0</v>
      </c>
      <c r="APV9" s="7"/>
      <c r="APW9" s="2"/>
      <c r="APX9" s="15"/>
      <c r="APY9" s="7"/>
      <c r="APZ9" s="16"/>
      <c r="AQA9" s="17">
        <f t="shared" si="159"/>
        <v>0</v>
      </c>
      <c r="AQC9" s="7">
        <v>41519</v>
      </c>
      <c r="AQD9" s="2" t="s">
        <v>2502</v>
      </c>
      <c r="AQE9" s="15">
        <v>4050</v>
      </c>
      <c r="AQF9" s="7">
        <v>41523</v>
      </c>
      <c r="AQG9" s="16">
        <v>4050</v>
      </c>
      <c r="AQH9" s="17">
        <f t="shared" si="160"/>
        <v>38.25</v>
      </c>
      <c r="AQJ9" s="7"/>
      <c r="AQK9" s="2"/>
      <c r="AQL9" s="15"/>
      <c r="AQM9" s="7"/>
      <c r="AQN9" s="16"/>
      <c r="AQO9" s="17">
        <f t="shared" si="161"/>
        <v>0</v>
      </c>
      <c r="AQQ9" s="7"/>
      <c r="AQR9" s="2"/>
      <c r="AQS9" s="15"/>
      <c r="AQT9" s="7"/>
      <c r="AQU9" s="16"/>
      <c r="AQV9" s="17">
        <f t="shared" si="162"/>
        <v>0</v>
      </c>
      <c r="AQX9" s="7"/>
      <c r="AQY9" s="2"/>
      <c r="AQZ9" s="15"/>
      <c r="ARA9" s="7"/>
      <c r="ARB9" s="16"/>
      <c r="ARC9" s="17">
        <f t="shared" si="163"/>
        <v>0</v>
      </c>
      <c r="ARE9" s="112"/>
      <c r="ARF9" s="24"/>
      <c r="ARG9" s="23"/>
      <c r="ARH9" s="112"/>
      <c r="ARI9" s="27"/>
      <c r="ARJ9" s="42">
        <f t="shared" si="164"/>
        <v>0</v>
      </c>
      <c r="ARL9" s="7"/>
      <c r="ARM9" s="2"/>
      <c r="ARN9" s="15"/>
      <c r="ARO9" s="7"/>
      <c r="ARP9" s="16"/>
      <c r="ARQ9" s="17">
        <f t="shared" si="165"/>
        <v>0</v>
      </c>
      <c r="ARS9" s="112"/>
      <c r="ART9" s="24"/>
      <c r="ARU9" s="23"/>
      <c r="ARV9" s="1735"/>
      <c r="ARW9" s="27"/>
      <c r="ARX9" s="42">
        <f t="shared" si="166"/>
        <v>752.5</v>
      </c>
      <c r="ARZ9" s="112"/>
      <c r="ASA9" s="24"/>
      <c r="ASB9" s="23"/>
      <c r="ASC9" s="112"/>
      <c r="ASD9" s="27"/>
      <c r="ASE9" s="17">
        <f t="shared" si="167"/>
        <v>10984.74</v>
      </c>
      <c r="ASG9" s="112">
        <v>41508</v>
      </c>
      <c r="ASH9" s="24" t="s">
        <v>2326</v>
      </c>
      <c r="ASI9" s="23">
        <v>970.84</v>
      </c>
      <c r="ASJ9" s="112"/>
      <c r="ASK9" s="27"/>
      <c r="ASL9" s="17">
        <f t="shared" si="168"/>
        <v>2089.84</v>
      </c>
      <c r="ASN9" s="7"/>
      <c r="ASO9" s="2"/>
      <c r="ASP9" s="15"/>
      <c r="ASQ9" s="7"/>
      <c r="ASR9" s="27"/>
      <c r="ASS9" s="17">
        <f t="shared" si="169"/>
        <v>21397.43</v>
      </c>
      <c r="ASU9" s="7"/>
      <c r="ASV9" s="2"/>
      <c r="ASW9" s="15"/>
      <c r="ASX9" s="7"/>
      <c r="ASY9" s="16"/>
      <c r="ASZ9" s="17">
        <f t="shared" si="170"/>
        <v>0</v>
      </c>
      <c r="ATB9" s="112"/>
      <c r="ATC9" s="24"/>
      <c r="ATD9" s="23"/>
      <c r="ATE9" s="112"/>
      <c r="ATF9" s="27"/>
      <c r="ATG9" s="42">
        <f t="shared" si="171"/>
        <v>2249</v>
      </c>
      <c r="ATI9" s="112"/>
      <c r="ATJ9" s="24"/>
      <c r="ATK9" s="23"/>
      <c r="ATL9" s="112"/>
      <c r="ATM9" s="27"/>
      <c r="ATN9" s="42">
        <f t="shared" si="172"/>
        <v>0</v>
      </c>
      <c r="ATP9" s="634">
        <v>39773</v>
      </c>
      <c r="ATQ9" s="2" t="s">
        <v>910</v>
      </c>
      <c r="ATR9" s="15">
        <v>1084</v>
      </c>
      <c r="ATS9" s="61"/>
      <c r="ATT9" s="23"/>
      <c r="ATU9" s="17">
        <f t="shared" si="173"/>
        <v>3100.5</v>
      </c>
      <c r="ATW9" s="7">
        <v>41510</v>
      </c>
      <c r="ATX9" s="2" t="s">
        <v>2314</v>
      </c>
      <c r="ATY9" s="15">
        <v>1332</v>
      </c>
      <c r="ATZ9" s="1558">
        <v>41512</v>
      </c>
      <c r="AUA9" s="565">
        <v>1496</v>
      </c>
      <c r="AUB9" s="17">
        <f t="shared" si="174"/>
        <v>108</v>
      </c>
      <c r="AUD9" s="7"/>
      <c r="AUE9" s="115"/>
      <c r="AUF9" s="15"/>
      <c r="AUG9" s="31"/>
      <c r="AUH9" s="16"/>
      <c r="AUI9" s="17">
        <f t="shared" si="175"/>
        <v>0</v>
      </c>
      <c r="AUK9" s="112"/>
      <c r="AUL9" s="111"/>
      <c r="AUM9" s="23"/>
      <c r="AUN9" s="49"/>
      <c r="AUO9" s="27"/>
      <c r="AUP9" s="42">
        <f t="shared" si="176"/>
        <v>0</v>
      </c>
      <c r="AUR9" s="1558"/>
      <c r="AUS9" s="1727"/>
      <c r="AUT9" s="563"/>
      <c r="AUU9" s="640"/>
      <c r="AUV9" s="565"/>
      <c r="AUW9" s="1715">
        <f t="shared" si="177"/>
        <v>0</v>
      </c>
      <c r="AUY9" s="112"/>
      <c r="AUZ9" s="111"/>
      <c r="AVA9" s="23"/>
      <c r="AVB9" s="49"/>
      <c r="AVC9" s="27"/>
      <c r="AVD9" s="42">
        <f t="shared" si="178"/>
        <v>0</v>
      </c>
      <c r="AVF9" s="112">
        <v>41518</v>
      </c>
      <c r="AVG9" s="24" t="s">
        <v>2503</v>
      </c>
      <c r="AVH9" s="23">
        <v>8972.5</v>
      </c>
      <c r="AVI9" s="7">
        <v>41522</v>
      </c>
      <c r="AVJ9" s="16">
        <v>8972.5</v>
      </c>
      <c r="AVK9" s="17">
        <f t="shared" si="179"/>
        <v>-1000</v>
      </c>
      <c r="AVM9" s="635">
        <v>39674</v>
      </c>
      <c r="AVN9" s="2" t="s">
        <v>756</v>
      </c>
      <c r="AVO9" s="23">
        <v>1791.5</v>
      </c>
      <c r="AVP9" s="644">
        <v>39688</v>
      </c>
      <c r="AVQ9" s="643">
        <v>1382</v>
      </c>
      <c r="AVR9" s="17">
        <f t="shared" si="180"/>
        <v>1176</v>
      </c>
      <c r="AVT9" s="1728"/>
      <c r="AVU9" s="1530"/>
      <c r="AVV9" s="563"/>
      <c r="AVW9" s="1732"/>
      <c r="AVX9" s="565"/>
      <c r="AVY9" s="1715">
        <f t="shared" si="181"/>
        <v>0</v>
      </c>
      <c r="AWA9" s="359">
        <v>41522</v>
      </c>
      <c r="AWB9" s="24" t="s">
        <v>2504</v>
      </c>
      <c r="AWC9" s="23">
        <v>839</v>
      </c>
      <c r="AWD9" s="112">
        <v>41522</v>
      </c>
      <c r="AWE9" s="27">
        <v>839</v>
      </c>
      <c r="AWF9" s="17">
        <f t="shared" si="182"/>
        <v>0</v>
      </c>
      <c r="AWH9" s="421">
        <v>41544</v>
      </c>
      <c r="AWI9" s="24" t="s">
        <v>2505</v>
      </c>
      <c r="AWJ9" s="23">
        <v>4246</v>
      </c>
      <c r="AWK9" s="426">
        <v>41544</v>
      </c>
      <c r="AWL9" s="27">
        <v>4246</v>
      </c>
      <c r="AWM9" s="17">
        <f t="shared" si="183"/>
        <v>0</v>
      </c>
      <c r="AWO9" s="308"/>
      <c r="AWP9" s="24"/>
      <c r="AWQ9" s="23"/>
      <c r="AWR9" s="308"/>
      <c r="AWS9" s="27"/>
      <c r="AWT9" s="17">
        <f t="shared" si="184"/>
        <v>0</v>
      </c>
      <c r="AWV9" s="308">
        <v>41521</v>
      </c>
      <c r="AWW9" s="24" t="s">
        <v>2506</v>
      </c>
      <c r="AWX9" s="23">
        <v>1532.5</v>
      </c>
      <c r="AWY9" s="308">
        <v>41521</v>
      </c>
      <c r="AWZ9" s="27">
        <v>1532.5</v>
      </c>
      <c r="AXA9" s="17">
        <f t="shared" si="185"/>
        <v>0</v>
      </c>
      <c r="AXC9" s="308">
        <v>41491</v>
      </c>
      <c r="AXD9" s="2" t="s">
        <v>2316</v>
      </c>
      <c r="AXE9" s="15">
        <v>1022</v>
      </c>
      <c r="AXF9" s="308"/>
      <c r="AXG9" s="27"/>
      <c r="AXH9" s="17">
        <f t="shared" si="186"/>
        <v>1179.5</v>
      </c>
      <c r="AXJ9" s="308"/>
      <c r="AXK9" s="24"/>
      <c r="AXL9" s="23"/>
      <c r="AXM9" s="308"/>
      <c r="AXN9" s="27"/>
      <c r="AXO9" s="17">
        <f t="shared" si="187"/>
        <v>0</v>
      </c>
      <c r="AXQ9" s="308"/>
      <c r="AXR9" s="24"/>
      <c r="AXS9" s="23"/>
      <c r="AXT9" s="308"/>
      <c r="AXU9" s="27"/>
      <c r="AXV9" s="42">
        <f t="shared" si="188"/>
        <v>0</v>
      </c>
      <c r="AXX9" s="7"/>
      <c r="AXY9" s="2"/>
      <c r="AXZ9" s="15"/>
      <c r="AYA9" s="7"/>
      <c r="AYB9" s="16"/>
      <c r="AYC9" s="42">
        <f t="shared" si="189"/>
        <v>-100</v>
      </c>
      <c r="AYE9" s="112">
        <v>41523</v>
      </c>
      <c r="AYF9" s="24" t="s">
        <v>2507</v>
      </c>
      <c r="AYG9" s="23">
        <v>2123</v>
      </c>
      <c r="AYH9" s="50">
        <v>41523</v>
      </c>
      <c r="AYI9" s="27">
        <v>2123</v>
      </c>
      <c r="AYJ9" s="42">
        <f t="shared" si="190"/>
        <v>1184.5</v>
      </c>
      <c r="AYL9" s="392"/>
      <c r="AYM9" s="277"/>
      <c r="AYN9" s="649"/>
      <c r="AYO9" s="112"/>
      <c r="AYP9" s="27"/>
      <c r="AYQ9" s="42">
        <f t="shared" si="191"/>
        <v>0</v>
      </c>
      <c r="AYS9" s="392"/>
      <c r="AYT9" s="277"/>
      <c r="AYU9" s="649"/>
      <c r="AYV9" s="112"/>
      <c r="AYW9" s="27"/>
      <c r="AYX9" s="42">
        <f t="shared" si="192"/>
        <v>0</v>
      </c>
      <c r="AYZ9" s="392"/>
      <c r="AZA9" s="277"/>
      <c r="AZB9" s="649"/>
      <c r="AZC9" s="112"/>
      <c r="AZD9" s="27"/>
      <c r="AZE9" s="42">
        <f t="shared" si="193"/>
        <v>0</v>
      </c>
      <c r="AZG9" s="392"/>
      <c r="AZH9" s="277"/>
      <c r="AZI9" s="649"/>
      <c r="AZJ9" s="568"/>
      <c r="AZK9" s="27"/>
      <c r="AZL9" s="42">
        <f t="shared" si="194"/>
        <v>0</v>
      </c>
      <c r="AZN9" s="2"/>
      <c r="AZO9" s="2"/>
      <c r="AZP9" s="15"/>
      <c r="AZQ9" s="7"/>
      <c r="AZR9" s="16"/>
      <c r="AZS9" s="17">
        <f t="shared" si="195"/>
        <v>0</v>
      </c>
      <c r="AZU9" s="7"/>
      <c r="AZV9" s="2"/>
      <c r="AZW9" s="15"/>
      <c r="AZX9" s="564"/>
      <c r="AZY9" s="16"/>
      <c r="AZZ9" s="17">
        <f t="shared" si="196"/>
        <v>7051.5</v>
      </c>
      <c r="BAB9" s="392"/>
      <c r="BAC9" s="277"/>
      <c r="BAD9" s="649"/>
      <c r="BAE9" s="112"/>
      <c r="BAF9" s="27"/>
      <c r="BAG9" s="42">
        <f t="shared" si="197"/>
        <v>0</v>
      </c>
      <c r="BAI9" s="392"/>
      <c r="BAJ9" s="277"/>
      <c r="BAK9" s="649"/>
      <c r="BAL9" s="112"/>
      <c r="BAM9" s="27"/>
      <c r="BAN9" s="42">
        <f t="shared" si="198"/>
        <v>0</v>
      </c>
    </row>
    <row r="10" spans="1:1393" x14ac:dyDescent="0.25">
      <c r="A10" s="7"/>
      <c r="B10" s="34"/>
      <c r="C10" s="27"/>
      <c r="D10" s="7"/>
      <c r="E10" s="16"/>
      <c r="F10" s="17">
        <f t="shared" si="0"/>
        <v>6630</v>
      </c>
      <c r="H10" s="112"/>
      <c r="I10" s="34"/>
      <c r="J10" s="27"/>
      <c r="K10" s="112"/>
      <c r="L10" s="27"/>
      <c r="M10" s="42">
        <f t="shared" si="1"/>
        <v>0</v>
      </c>
      <c r="O10" s="112"/>
      <c r="P10" s="34"/>
      <c r="Q10" s="27"/>
      <c r="R10" s="112"/>
      <c r="S10" s="27"/>
      <c r="T10" s="42">
        <f t="shared" si="2"/>
        <v>0</v>
      </c>
      <c r="V10" s="112"/>
      <c r="W10" s="24"/>
      <c r="X10" s="23"/>
      <c r="Y10" s="50"/>
      <c r="Z10" s="52"/>
      <c r="AA10" s="42">
        <f t="shared" si="3"/>
        <v>0</v>
      </c>
      <c r="AC10" s="112"/>
      <c r="AD10" s="24"/>
      <c r="AE10" s="23"/>
      <c r="AF10" s="50"/>
      <c r="AG10" s="52"/>
      <c r="AH10" s="42">
        <f t="shared" si="4"/>
        <v>0</v>
      </c>
      <c r="AJ10" s="112"/>
      <c r="AK10" s="24"/>
      <c r="AL10" s="23"/>
      <c r="AM10" s="50"/>
      <c r="AN10" s="52"/>
      <c r="AO10" s="42">
        <f t="shared" si="5"/>
        <v>0</v>
      </c>
      <c r="AQ10" s="426">
        <v>41523</v>
      </c>
      <c r="AR10" s="24" t="s">
        <v>2508</v>
      </c>
      <c r="AS10" s="23">
        <v>2552</v>
      </c>
      <c r="AT10" s="618">
        <v>41524</v>
      </c>
      <c r="AU10" s="27">
        <v>2552</v>
      </c>
      <c r="AV10" s="17">
        <f t="shared" si="6"/>
        <v>376</v>
      </c>
      <c r="AX10" s="7">
        <v>41532</v>
      </c>
      <c r="AY10" s="34" t="s">
        <v>2509</v>
      </c>
      <c r="AZ10" s="27">
        <v>1748.5</v>
      </c>
      <c r="BA10" s="7">
        <v>41546</v>
      </c>
      <c r="BB10" s="16">
        <v>1748.5</v>
      </c>
      <c r="BC10" s="17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604">
        <v>39855</v>
      </c>
      <c r="BM10" s="2" t="s">
        <v>911</v>
      </c>
      <c r="BN10" s="27">
        <v>2045</v>
      </c>
      <c r="BO10" s="650">
        <v>40704</v>
      </c>
      <c r="BP10" s="651">
        <v>96</v>
      </c>
      <c r="BQ10" s="17">
        <f t="shared" si="9"/>
        <v>11854.6</v>
      </c>
      <c r="BS10" s="428">
        <v>39753</v>
      </c>
      <c r="BT10" s="2" t="s">
        <v>812</v>
      </c>
      <c r="BU10" s="15">
        <v>0</v>
      </c>
      <c r="BV10" s="7" t="s">
        <v>885</v>
      </c>
      <c r="BW10" s="16"/>
      <c r="BX10" s="17">
        <f t="shared" si="10"/>
        <v>10609.439999999999</v>
      </c>
      <c r="BZ10" s="112"/>
      <c r="CA10" s="24"/>
      <c r="CB10" s="23"/>
      <c r="CC10" s="112"/>
      <c r="CD10" s="27"/>
      <c r="CE10" s="17">
        <f t="shared" si="11"/>
        <v>0</v>
      </c>
      <c r="CG10" s="426"/>
      <c r="CH10" s="221"/>
      <c r="CI10" s="23"/>
      <c r="CJ10" s="50"/>
      <c r="CK10" s="27"/>
      <c r="CL10" s="17">
        <f t="shared" si="12"/>
        <v>0</v>
      </c>
      <c r="CN10" s="33"/>
      <c r="CO10" s="1323"/>
      <c r="CP10" s="23"/>
      <c r="CQ10" s="1604">
        <v>41485</v>
      </c>
      <c r="CR10" s="566">
        <v>12005</v>
      </c>
      <c r="CS10" s="17">
        <v>0</v>
      </c>
      <c r="CU10" s="49"/>
      <c r="CV10" s="24"/>
      <c r="CW10" s="23"/>
      <c r="CX10" s="618"/>
      <c r="CY10" s="27"/>
      <c r="CZ10" s="17">
        <f t="shared" si="14"/>
        <v>4178.5</v>
      </c>
      <c r="DB10" s="112"/>
      <c r="DC10" s="24"/>
      <c r="DD10" s="41"/>
      <c r="DE10" s="50"/>
      <c r="DF10" s="41"/>
      <c r="DG10" s="17">
        <f t="shared" si="15"/>
        <v>411</v>
      </c>
      <c r="DI10" s="49">
        <v>41523</v>
      </c>
      <c r="DJ10" s="230" t="s">
        <v>2510</v>
      </c>
      <c r="DK10" s="262">
        <v>1132</v>
      </c>
      <c r="DL10" s="112">
        <v>41523</v>
      </c>
      <c r="DM10" s="27">
        <v>1132</v>
      </c>
      <c r="DN10" s="17">
        <f t="shared" si="16"/>
        <v>0</v>
      </c>
      <c r="DP10" s="49"/>
      <c r="DQ10" s="230"/>
      <c r="DR10" s="262"/>
      <c r="DS10" s="112"/>
      <c r="DT10" s="27"/>
      <c r="DU10" s="17">
        <f t="shared" si="17"/>
        <v>0</v>
      </c>
      <c r="DW10" s="564">
        <v>41547</v>
      </c>
      <c r="DX10" s="1306" t="s">
        <v>2511</v>
      </c>
      <c r="DY10" s="1619">
        <v>456</v>
      </c>
      <c r="DZ10" s="568"/>
      <c r="EA10" s="1659"/>
      <c r="EB10" s="1677">
        <f t="shared" si="18"/>
        <v>456</v>
      </c>
      <c r="ED10" s="49">
        <v>41523</v>
      </c>
      <c r="EE10" s="230" t="s">
        <v>2512</v>
      </c>
      <c r="EF10" s="262">
        <v>1230</v>
      </c>
      <c r="EG10" s="112">
        <v>41525</v>
      </c>
      <c r="EH10" s="27">
        <v>1230</v>
      </c>
      <c r="EI10" s="42">
        <f t="shared" si="19"/>
        <v>0</v>
      </c>
      <c r="EK10" s="49"/>
      <c r="EL10" s="230"/>
      <c r="EM10" s="262"/>
      <c r="EN10" s="112"/>
      <c r="EO10" s="27"/>
      <c r="EP10" s="17">
        <f t="shared" si="20"/>
        <v>0</v>
      </c>
      <c r="ER10" s="112"/>
      <c r="ES10" s="111"/>
      <c r="ET10" s="41"/>
      <c r="EU10" s="112"/>
      <c r="EV10" s="27"/>
      <c r="EW10" s="17">
        <f t="shared" si="21"/>
        <v>0</v>
      </c>
      <c r="EY10" s="7"/>
      <c r="EZ10" s="2"/>
      <c r="FA10" s="15"/>
      <c r="FB10" s="65"/>
      <c r="FC10" s="22"/>
      <c r="FD10" s="17">
        <f t="shared" si="22"/>
        <v>0</v>
      </c>
      <c r="FF10" s="112"/>
      <c r="FG10" s="24"/>
      <c r="FH10" s="23"/>
      <c r="FI10" s="50"/>
      <c r="FJ10" s="105"/>
      <c r="FK10" s="42">
        <f t="shared" si="23"/>
        <v>0</v>
      </c>
      <c r="FM10" s="7">
        <v>41517</v>
      </c>
      <c r="FN10" s="2" t="s">
        <v>2321</v>
      </c>
      <c r="FO10" s="15">
        <v>2754</v>
      </c>
      <c r="FP10" s="31">
        <v>41530</v>
      </c>
      <c r="FQ10" s="16">
        <v>2754</v>
      </c>
      <c r="FR10" s="17">
        <f t="shared" si="24"/>
        <v>300</v>
      </c>
      <c r="FT10" s="112"/>
      <c r="FU10" s="24"/>
      <c r="FV10" s="23"/>
      <c r="FW10" s="49"/>
      <c r="FX10" s="27"/>
      <c r="FY10" s="42">
        <f t="shared" si="25"/>
        <v>0</v>
      </c>
      <c r="GA10" s="7"/>
      <c r="GB10" s="2"/>
      <c r="GC10" s="27"/>
      <c r="GD10" s="7"/>
      <c r="GE10" s="16"/>
      <c r="GF10" s="17">
        <f t="shared" si="26"/>
        <v>0</v>
      </c>
      <c r="GH10" s="1558"/>
      <c r="GI10" s="1530"/>
      <c r="GJ10" s="565"/>
      <c r="GK10" s="1558"/>
      <c r="GL10" s="565"/>
      <c r="GM10" s="1715">
        <f t="shared" si="27"/>
        <v>33232</v>
      </c>
      <c r="GO10" s="7"/>
      <c r="GP10" s="2"/>
      <c r="GQ10" s="27"/>
      <c r="GR10" s="7"/>
      <c r="GS10" s="16"/>
      <c r="GT10" s="17">
        <f t="shared" si="28"/>
        <v>0</v>
      </c>
      <c r="GV10" s="7"/>
      <c r="GW10" s="2"/>
      <c r="GX10" s="27"/>
      <c r="GY10" s="31"/>
      <c r="GZ10" s="16"/>
      <c r="HA10" s="17">
        <f t="shared" si="29"/>
        <v>0</v>
      </c>
      <c r="HC10" s="7"/>
      <c r="HD10" s="2"/>
      <c r="HE10" s="27"/>
      <c r="HF10" s="7"/>
      <c r="HG10" s="16"/>
      <c r="HH10" s="17">
        <f t="shared" si="30"/>
        <v>0</v>
      </c>
      <c r="HJ10" s="7">
        <v>41530</v>
      </c>
      <c r="HK10" s="2" t="s">
        <v>2513</v>
      </c>
      <c r="HL10" s="27">
        <v>1715</v>
      </c>
      <c r="HM10" s="31">
        <v>41531</v>
      </c>
      <c r="HN10" s="16">
        <v>1715</v>
      </c>
      <c r="HO10" s="17">
        <f t="shared" si="31"/>
        <v>0</v>
      </c>
      <c r="HQ10" s="7"/>
      <c r="HR10" s="2"/>
      <c r="HS10" s="27"/>
      <c r="HT10" s="7"/>
      <c r="HU10" s="16"/>
      <c r="HV10" s="17">
        <f t="shared" si="32"/>
        <v>5020</v>
      </c>
      <c r="HX10" s="7"/>
      <c r="HY10" s="2"/>
      <c r="HZ10" s="27"/>
      <c r="IA10" s="7"/>
      <c r="IB10" s="16"/>
      <c r="IC10" s="17">
        <f t="shared" si="33"/>
        <v>0</v>
      </c>
      <c r="IE10" s="1558">
        <v>41527</v>
      </c>
      <c r="IF10" s="1530" t="s">
        <v>2514</v>
      </c>
      <c r="IG10" s="565">
        <v>1638</v>
      </c>
      <c r="IH10" s="1558">
        <v>41527</v>
      </c>
      <c r="II10" s="565">
        <v>1638</v>
      </c>
      <c r="IJ10" s="1715">
        <f t="shared" si="34"/>
        <v>0</v>
      </c>
      <c r="IL10" s="112"/>
      <c r="IM10" s="24"/>
      <c r="IN10" s="27"/>
      <c r="IO10" s="112"/>
      <c r="IP10" s="27"/>
      <c r="IQ10" s="42">
        <f t="shared" si="35"/>
        <v>855.5</v>
      </c>
      <c r="IS10" s="49"/>
      <c r="IT10" s="652"/>
      <c r="IU10" s="27"/>
      <c r="IV10" s="49"/>
      <c r="IW10" s="27"/>
      <c r="IX10" s="17">
        <f t="shared" si="36"/>
        <v>0</v>
      </c>
      <c r="IZ10" s="112"/>
      <c r="JA10" s="34"/>
      <c r="JB10" s="27"/>
      <c r="JC10" s="49"/>
      <c r="JD10" s="27"/>
      <c r="JE10" s="17">
        <f t="shared" si="37"/>
        <v>0</v>
      </c>
      <c r="JG10" s="112">
        <v>41532</v>
      </c>
      <c r="JH10" s="34" t="s">
        <v>2515</v>
      </c>
      <c r="JI10" s="27">
        <v>2542.5</v>
      </c>
      <c r="JJ10" s="49">
        <v>41532</v>
      </c>
      <c r="JK10" s="27">
        <v>2542.5</v>
      </c>
      <c r="JL10" s="17">
        <f t="shared" si="38"/>
        <v>17093.599999999999</v>
      </c>
      <c r="JN10" s="112">
        <v>41540</v>
      </c>
      <c r="JO10" s="34" t="s">
        <v>691</v>
      </c>
      <c r="JP10" s="27">
        <v>388</v>
      </c>
      <c r="JQ10" s="7">
        <v>41540</v>
      </c>
      <c r="JR10" s="16">
        <v>388</v>
      </c>
      <c r="JS10" s="17">
        <f t="shared" si="39"/>
        <v>0</v>
      </c>
      <c r="JU10" s="112">
        <v>41526</v>
      </c>
      <c r="JV10" s="34" t="s">
        <v>2516</v>
      </c>
      <c r="JW10" s="27">
        <v>3321.5</v>
      </c>
      <c r="JX10" s="112">
        <v>41526</v>
      </c>
      <c r="JY10" s="27">
        <v>3321.5</v>
      </c>
      <c r="JZ10" s="42">
        <f t="shared" si="40"/>
        <v>0</v>
      </c>
      <c r="KB10" s="112"/>
      <c r="KC10" s="34"/>
      <c r="KD10" s="27"/>
      <c r="KE10" s="112"/>
      <c r="KF10" s="27"/>
      <c r="KG10" s="42">
        <f t="shared" si="41"/>
        <v>0</v>
      </c>
      <c r="KI10" s="7">
        <v>41530</v>
      </c>
      <c r="KJ10" s="115" t="s">
        <v>2517</v>
      </c>
      <c r="KK10" s="15">
        <v>2604</v>
      </c>
      <c r="KL10" s="7">
        <v>41531</v>
      </c>
      <c r="KM10" s="16">
        <v>2604</v>
      </c>
      <c r="KN10" s="17">
        <f t="shared" si="42"/>
        <v>0</v>
      </c>
      <c r="KP10" s="112"/>
      <c r="KQ10" s="34"/>
      <c r="KR10" s="27"/>
      <c r="KS10" s="112"/>
      <c r="KT10" s="27"/>
      <c r="KU10" s="42">
        <f t="shared" si="43"/>
        <v>0</v>
      </c>
      <c r="KW10" s="112"/>
      <c r="KX10" s="34"/>
      <c r="KY10" s="27"/>
      <c r="KZ10" s="112"/>
      <c r="LA10" s="27"/>
      <c r="LB10" s="42">
        <f t="shared" si="44"/>
        <v>0</v>
      </c>
      <c r="LD10" s="1558"/>
      <c r="LE10" s="1736"/>
      <c r="LF10" s="565"/>
      <c r="LG10" s="1558"/>
      <c r="LH10" s="565"/>
      <c r="LI10" s="1715">
        <f t="shared" si="45"/>
        <v>0</v>
      </c>
      <c r="LK10" s="112"/>
      <c r="LL10" s="34"/>
      <c r="LM10" s="27"/>
      <c r="LN10" s="7"/>
      <c r="LO10" s="16"/>
      <c r="LP10" s="17">
        <f t="shared" si="46"/>
        <v>0</v>
      </c>
      <c r="LR10" s="112">
        <v>41538</v>
      </c>
      <c r="LS10" s="34" t="s">
        <v>2518</v>
      </c>
      <c r="LT10" s="27">
        <v>2200</v>
      </c>
      <c r="LU10" s="7">
        <v>41538</v>
      </c>
      <c r="LV10" s="16">
        <v>2200</v>
      </c>
      <c r="LW10" s="17">
        <f t="shared" si="47"/>
        <v>0</v>
      </c>
      <c r="LY10" s="112">
        <v>41530</v>
      </c>
      <c r="LZ10" s="34" t="s">
        <v>2519</v>
      </c>
      <c r="MA10" s="27">
        <v>1220.5</v>
      </c>
      <c r="MB10" s="7">
        <v>41530</v>
      </c>
      <c r="MC10" s="16">
        <v>1220.5</v>
      </c>
      <c r="MD10" s="17">
        <f t="shared" si="48"/>
        <v>0</v>
      </c>
      <c r="MF10" s="896"/>
      <c r="MG10" s="1722"/>
      <c r="MH10" s="566"/>
      <c r="MI10" s="1737"/>
      <c r="MJ10" s="1723"/>
      <c r="MK10" s="1715">
        <f>MK9+MH10-MJ10</f>
        <v>6364</v>
      </c>
      <c r="MM10" s="323"/>
      <c r="MN10" s="1476"/>
      <c r="MO10" s="140"/>
      <c r="MP10" s="653"/>
      <c r="MQ10" s="140"/>
      <c r="MR10" s="17">
        <f t="shared" si="50"/>
        <v>0</v>
      </c>
      <c r="MT10" s="322"/>
      <c r="MU10" s="1476"/>
      <c r="MV10" s="140"/>
      <c r="MW10" s="653"/>
      <c r="MX10" s="140"/>
      <c r="MY10" s="42">
        <f t="shared" si="51"/>
        <v>0</v>
      </c>
      <c r="NA10" s="608">
        <v>39899</v>
      </c>
      <c r="NB10" s="115" t="s">
        <v>912</v>
      </c>
      <c r="NC10" s="15">
        <v>4120</v>
      </c>
      <c r="ND10" s="7"/>
      <c r="NE10" s="16"/>
      <c r="NF10" s="17">
        <f t="shared" si="52"/>
        <v>22352.5</v>
      </c>
      <c r="NH10" s="7"/>
      <c r="NI10" s="2"/>
      <c r="NJ10" s="15"/>
      <c r="NK10" s="7"/>
      <c r="NL10" s="27"/>
      <c r="NM10" s="42">
        <f t="shared" si="53"/>
        <v>0</v>
      </c>
      <c r="NO10" s="112"/>
      <c r="NP10" s="24"/>
      <c r="NQ10" s="23"/>
      <c r="NR10" s="112"/>
      <c r="NS10" s="27"/>
      <c r="NT10" s="42">
        <f t="shared" si="54"/>
        <v>0</v>
      </c>
      <c r="NV10" s="7"/>
      <c r="NW10" s="2"/>
      <c r="NX10" s="15"/>
      <c r="NY10" s="7"/>
      <c r="NZ10" s="27"/>
      <c r="OA10" s="42">
        <f t="shared" si="55"/>
        <v>0</v>
      </c>
      <c r="OC10" s="7"/>
      <c r="OD10" s="2"/>
      <c r="OE10" s="15"/>
      <c r="OF10" s="7"/>
      <c r="OG10" s="16"/>
      <c r="OH10" s="17">
        <f t="shared" si="56"/>
        <v>0</v>
      </c>
      <c r="OJ10" s="7"/>
      <c r="OK10" s="2"/>
      <c r="OL10" s="15"/>
      <c r="OM10" s="7"/>
      <c r="ON10" s="16"/>
      <c r="OO10" s="17">
        <f t="shared" si="57"/>
        <v>0</v>
      </c>
      <c r="OQ10" s="7"/>
      <c r="OR10" s="2"/>
      <c r="OS10" s="15"/>
      <c r="OT10" s="7"/>
      <c r="OU10" s="16"/>
      <c r="OV10" s="17">
        <f t="shared" si="58"/>
        <v>0</v>
      </c>
      <c r="OX10" s="112"/>
      <c r="OY10" s="24"/>
      <c r="OZ10" s="23"/>
      <c r="PA10" s="112"/>
      <c r="PB10" s="27"/>
      <c r="PC10" s="42">
        <f t="shared" si="59"/>
        <v>0</v>
      </c>
      <c r="PE10" s="31">
        <v>41458</v>
      </c>
      <c r="PF10" s="1476" t="s">
        <v>2253</v>
      </c>
      <c r="PG10" s="140">
        <v>2520</v>
      </c>
      <c r="PH10" s="7"/>
      <c r="PI10" s="16"/>
      <c r="PJ10" s="17">
        <f t="shared" si="60"/>
        <v>8140</v>
      </c>
      <c r="PL10" s="49"/>
      <c r="PM10" s="24"/>
      <c r="PN10" s="23"/>
      <c r="PO10" s="112"/>
      <c r="PP10" s="27"/>
      <c r="PQ10" s="42">
        <f t="shared" si="61"/>
        <v>0</v>
      </c>
      <c r="PS10" s="49"/>
      <c r="PT10" s="24"/>
      <c r="PU10" s="23"/>
      <c r="PV10" s="112"/>
      <c r="PW10" s="27"/>
      <c r="PX10" s="42">
        <f t="shared" si="62"/>
        <v>0</v>
      </c>
      <c r="PZ10" s="7"/>
      <c r="QA10" s="2"/>
      <c r="QB10" s="1531"/>
      <c r="QC10" s="1532"/>
      <c r="QD10" s="16"/>
      <c r="QE10" s="17">
        <f t="shared" si="63"/>
        <v>330</v>
      </c>
      <c r="QG10" s="7"/>
      <c r="QH10" s="115"/>
      <c r="QI10" s="15"/>
      <c r="QJ10" s="7"/>
      <c r="QK10" s="16"/>
      <c r="QL10" s="17">
        <f t="shared" si="64"/>
        <v>0</v>
      </c>
      <c r="QN10" s="7"/>
      <c r="QO10" s="2"/>
      <c r="QP10" s="15"/>
      <c r="QQ10" s="7"/>
      <c r="QR10" s="16"/>
      <c r="QS10" s="17">
        <f t="shared" si="65"/>
        <v>0</v>
      </c>
      <c r="QU10" s="7"/>
      <c r="QV10" s="115"/>
      <c r="QW10" s="15"/>
      <c r="QX10" s="629"/>
      <c r="QY10" s="574"/>
      <c r="QZ10" s="17">
        <f t="shared" si="66"/>
        <v>2980</v>
      </c>
      <c r="RB10" s="7"/>
      <c r="RC10" s="115"/>
      <c r="RD10" s="15"/>
      <c r="RE10" s="7"/>
      <c r="RF10" s="16"/>
      <c r="RG10" s="17">
        <f t="shared" si="67"/>
        <v>0</v>
      </c>
      <c r="RI10" s="65"/>
      <c r="RJ10" s="139"/>
      <c r="RK10" s="52"/>
      <c r="RL10" s="31"/>
      <c r="RM10" s="76"/>
      <c r="RN10" s="17">
        <f t="shared" si="68"/>
        <v>0</v>
      </c>
      <c r="RP10" s="65"/>
      <c r="RQ10" s="34"/>
      <c r="RR10" s="27"/>
      <c r="RS10" s="31"/>
      <c r="RT10" s="76"/>
      <c r="RU10" s="17">
        <f t="shared" si="69"/>
        <v>0</v>
      </c>
      <c r="RW10" s="65"/>
      <c r="RX10" s="34"/>
      <c r="RY10" s="27"/>
      <c r="RZ10" s="61"/>
      <c r="SA10" s="70"/>
      <c r="SB10" s="17">
        <f t="shared" si="70"/>
        <v>0</v>
      </c>
      <c r="SD10" s="50"/>
      <c r="SE10" s="34"/>
      <c r="SF10" s="27"/>
      <c r="SG10" s="259"/>
      <c r="SH10" s="206"/>
      <c r="SI10" s="42">
        <f t="shared" si="71"/>
        <v>7820</v>
      </c>
      <c r="SK10" s="7"/>
      <c r="SL10" s="2"/>
      <c r="SM10" s="15"/>
      <c r="SN10" s="7"/>
      <c r="SO10" s="16"/>
      <c r="SP10" s="17">
        <f t="shared" si="72"/>
        <v>200</v>
      </c>
      <c r="SR10" s="2"/>
      <c r="SS10" s="2"/>
      <c r="ST10" s="15"/>
      <c r="SU10" s="7"/>
      <c r="SV10" s="16"/>
      <c r="SW10" s="17">
        <f t="shared" si="73"/>
        <v>1278</v>
      </c>
      <c r="SY10" s="24"/>
      <c r="SZ10" s="24"/>
      <c r="TA10" s="23"/>
      <c r="TB10" s="112"/>
      <c r="TC10" s="27"/>
      <c r="TD10" s="42">
        <f t="shared" si="74"/>
        <v>0</v>
      </c>
      <c r="TF10" s="112"/>
      <c r="TG10" s="2"/>
      <c r="TH10" s="15"/>
      <c r="TI10" s="7"/>
      <c r="TJ10" s="16"/>
      <c r="TK10" s="17">
        <f t="shared" si="75"/>
        <v>0</v>
      </c>
      <c r="TM10" s="112"/>
      <c r="TN10" s="24"/>
      <c r="TO10" s="23"/>
      <c r="TP10" s="112"/>
      <c r="TQ10" s="27"/>
      <c r="TR10" s="42">
        <f t="shared" si="76"/>
        <v>0</v>
      </c>
      <c r="TT10" s="620"/>
      <c r="TU10" s="2"/>
      <c r="TV10" s="15"/>
      <c r="TW10" s="7"/>
      <c r="TX10" s="16"/>
      <c r="TY10" s="17">
        <f t="shared" si="77"/>
        <v>14527.66</v>
      </c>
      <c r="UA10" s="308">
        <v>41520</v>
      </c>
      <c r="UB10" s="69" t="s">
        <v>2520</v>
      </c>
      <c r="UC10" s="27">
        <v>247</v>
      </c>
      <c r="UD10" s="306">
        <v>41521</v>
      </c>
      <c r="UE10" s="16">
        <v>247</v>
      </c>
      <c r="UF10" s="17">
        <f t="shared" si="78"/>
        <v>112.5</v>
      </c>
      <c r="UH10" s="308">
        <v>41522</v>
      </c>
      <c r="UI10" s="69" t="s">
        <v>2521</v>
      </c>
      <c r="UJ10" s="27">
        <v>4606</v>
      </c>
      <c r="UK10" s="308">
        <v>41522</v>
      </c>
      <c r="UL10" s="27">
        <v>4606</v>
      </c>
      <c r="UM10" s="42">
        <f t="shared" si="79"/>
        <v>7657</v>
      </c>
      <c r="UO10" s="308"/>
      <c r="UP10" s="69"/>
      <c r="UQ10" s="27"/>
      <c r="UR10" s="308"/>
      <c r="US10" s="27"/>
      <c r="UT10" s="42">
        <f t="shared" si="80"/>
        <v>0</v>
      </c>
      <c r="UV10" s="308"/>
      <c r="UW10" s="69"/>
      <c r="UX10" s="27"/>
      <c r="UY10" s="308"/>
      <c r="UZ10" s="27"/>
      <c r="VA10" s="42">
        <f t="shared" si="81"/>
        <v>0</v>
      </c>
      <c r="VC10" s="308"/>
      <c r="VD10" s="69"/>
      <c r="VE10" s="27"/>
      <c r="VF10" s="308"/>
      <c r="VG10" s="27"/>
      <c r="VH10" s="42">
        <f t="shared" si="82"/>
        <v>0</v>
      </c>
      <c r="VJ10" s="426"/>
      <c r="VK10" s="69"/>
      <c r="VL10" s="27"/>
      <c r="VM10" s="112"/>
      <c r="VN10" s="16"/>
      <c r="VO10" s="17">
        <f t="shared" si="83"/>
        <v>0</v>
      </c>
      <c r="VQ10" s="1529"/>
      <c r="VR10" s="1718"/>
      <c r="VS10" s="565"/>
      <c r="VT10" s="1734"/>
      <c r="VU10" s="1733"/>
      <c r="VV10" s="1715">
        <f t="shared" si="84"/>
        <v>0</v>
      </c>
      <c r="VX10" s="426"/>
      <c r="VY10" s="69"/>
      <c r="VZ10" s="27"/>
      <c r="WA10" s="112"/>
      <c r="WB10" s="16"/>
      <c r="WC10" s="17">
        <f t="shared" si="85"/>
        <v>1712</v>
      </c>
      <c r="WE10" s="7">
        <v>41518</v>
      </c>
      <c r="WF10" s="2" t="s">
        <v>2522</v>
      </c>
      <c r="WG10" s="15">
        <v>725.8</v>
      </c>
      <c r="WH10" s="112">
        <v>41524</v>
      </c>
      <c r="WI10" s="27">
        <v>725.8</v>
      </c>
      <c r="WJ10" s="17">
        <f t="shared" si="86"/>
        <v>0</v>
      </c>
      <c r="WL10" s="112"/>
      <c r="WM10" s="69"/>
      <c r="WN10" s="27"/>
      <c r="WO10" s="112"/>
      <c r="WP10" s="27"/>
      <c r="WQ10" s="17">
        <f t="shared" si="87"/>
        <v>0</v>
      </c>
      <c r="WS10" s="112"/>
      <c r="WT10" s="69"/>
      <c r="WU10" s="27"/>
      <c r="WV10" s="112"/>
      <c r="WW10" s="27"/>
      <c r="WX10" s="42">
        <f t="shared" si="88"/>
        <v>0</v>
      </c>
      <c r="WZ10" s="421">
        <v>41535</v>
      </c>
      <c r="XA10" s="24" t="s">
        <v>2523</v>
      </c>
      <c r="XB10" s="23">
        <v>1393</v>
      </c>
      <c r="XC10" s="112">
        <v>41535</v>
      </c>
      <c r="XD10" s="27">
        <v>1393</v>
      </c>
      <c r="XE10" s="42">
        <f t="shared" si="89"/>
        <v>0</v>
      </c>
      <c r="XG10" s="112"/>
      <c r="XH10" s="69"/>
      <c r="XI10" s="27"/>
      <c r="XJ10" s="112"/>
      <c r="XK10" s="27"/>
      <c r="XL10" s="17">
        <f t="shared" si="90"/>
        <v>0</v>
      </c>
      <c r="XN10" s="112"/>
      <c r="XO10" s="69"/>
      <c r="XP10" s="27"/>
      <c r="XQ10" s="112"/>
      <c r="XR10" s="27"/>
      <c r="XS10" s="42">
        <f t="shared" si="91"/>
        <v>3633</v>
      </c>
      <c r="XU10" s="112"/>
      <c r="XV10" s="69"/>
      <c r="XW10" s="27"/>
      <c r="XX10" s="112"/>
      <c r="XY10" s="27"/>
      <c r="XZ10" s="17">
        <f t="shared" si="92"/>
        <v>0</v>
      </c>
      <c r="YB10" s="1558">
        <v>41547</v>
      </c>
      <c r="YC10" s="1718" t="s">
        <v>2524</v>
      </c>
      <c r="YD10" s="565">
        <v>1890</v>
      </c>
      <c r="YE10" s="1558">
        <v>41547</v>
      </c>
      <c r="YF10" s="565">
        <v>1890</v>
      </c>
      <c r="YG10" s="1715">
        <f t="shared" si="93"/>
        <v>0</v>
      </c>
      <c r="YI10" s="7"/>
      <c r="YJ10" s="114"/>
      <c r="YK10" s="15"/>
      <c r="YL10" s="7"/>
      <c r="YM10" s="16"/>
      <c r="YN10" s="17">
        <f t="shared" si="94"/>
        <v>2227</v>
      </c>
      <c r="YP10" s="625">
        <v>39941</v>
      </c>
      <c r="YQ10" s="626" t="s">
        <v>913</v>
      </c>
      <c r="YR10" s="627">
        <v>2378.34</v>
      </c>
      <c r="YS10" s="628">
        <v>39979</v>
      </c>
      <c r="YT10" s="627"/>
      <c r="YU10" s="42">
        <f t="shared" si="95"/>
        <v>12341.34</v>
      </c>
      <c r="YW10" s="7">
        <v>41532</v>
      </c>
      <c r="YX10" s="34" t="s">
        <v>2525</v>
      </c>
      <c r="YY10" s="27">
        <v>6026</v>
      </c>
      <c r="YZ10" s="50">
        <v>41546</v>
      </c>
      <c r="ZA10" s="140">
        <v>6026</v>
      </c>
      <c r="ZB10" s="17">
        <f t="shared" si="96"/>
        <v>3092.5</v>
      </c>
      <c r="ZD10" s="428"/>
      <c r="ZE10" s="114"/>
      <c r="ZF10" s="15"/>
      <c r="ZG10" s="112"/>
      <c r="ZH10" s="16"/>
      <c r="ZI10" s="17">
        <f t="shared" si="97"/>
        <v>0</v>
      </c>
      <c r="ZK10" s="1529"/>
      <c r="ZL10" s="1717"/>
      <c r="ZM10" s="563"/>
      <c r="ZN10" s="1558"/>
      <c r="ZO10" s="565"/>
      <c r="ZP10" s="1715">
        <f t="shared" si="98"/>
        <v>0</v>
      </c>
      <c r="ZR10" s="426"/>
      <c r="ZS10" s="221"/>
      <c r="ZT10" s="23"/>
      <c r="ZU10" s="112"/>
      <c r="ZV10" s="27"/>
      <c r="ZW10" s="42">
        <f t="shared" si="99"/>
        <v>0</v>
      </c>
      <c r="ZY10" s="306"/>
      <c r="ZZ10" s="2"/>
      <c r="AAA10" s="15"/>
      <c r="AAB10" s="7"/>
      <c r="AAC10" s="16"/>
      <c r="AAD10" s="17">
        <f t="shared" si="100"/>
        <v>0</v>
      </c>
      <c r="AAF10" s="308"/>
      <c r="AAG10" s="24"/>
      <c r="AAH10" s="23"/>
      <c r="AAI10" s="112"/>
      <c r="AAJ10" s="27"/>
      <c r="AAK10" s="42">
        <f t="shared" si="101"/>
        <v>1928</v>
      </c>
      <c r="AAM10" s="112"/>
      <c r="AAN10" s="24"/>
      <c r="AAO10" s="23"/>
      <c r="AAP10" s="112"/>
      <c r="AAQ10" s="27"/>
      <c r="AAR10" s="17">
        <f t="shared" si="102"/>
        <v>0</v>
      </c>
      <c r="AAT10" s="112"/>
      <c r="AAU10" s="24"/>
      <c r="AAV10" s="23"/>
      <c r="AAW10" s="112"/>
      <c r="AAX10" s="27"/>
      <c r="AAY10" s="17">
        <f t="shared" si="103"/>
        <v>0</v>
      </c>
      <c r="ABA10" s="112"/>
      <c r="ABB10" s="24"/>
      <c r="ABC10" s="23"/>
      <c r="ABD10" s="112"/>
      <c r="ABE10" s="27"/>
      <c r="ABF10" s="17">
        <f t="shared" si="104"/>
        <v>767</v>
      </c>
      <c r="ABH10" s="7"/>
      <c r="ABI10" s="654"/>
      <c r="ABJ10" s="15"/>
      <c r="ABK10" s="7"/>
      <c r="ABL10" s="16"/>
      <c r="ABM10" s="17">
        <f t="shared" si="105"/>
        <v>0</v>
      </c>
      <c r="ABO10" s="112"/>
      <c r="ABP10" s="126"/>
      <c r="ABQ10" s="23"/>
      <c r="ABR10" s="112"/>
      <c r="ABS10" s="27"/>
      <c r="ABT10" s="42">
        <f t="shared" si="106"/>
        <v>0</v>
      </c>
      <c r="ABV10" s="112"/>
      <c r="ABW10" s="126"/>
      <c r="ABX10" s="23"/>
      <c r="ABY10" s="112"/>
      <c r="ABZ10" s="27"/>
      <c r="ACA10" s="42">
        <f t="shared" si="107"/>
        <v>0</v>
      </c>
      <c r="ACC10" s="7"/>
      <c r="ACD10" s="2"/>
      <c r="ACE10" s="15"/>
      <c r="ACF10" s="7"/>
      <c r="ACG10" s="16"/>
      <c r="ACH10" s="17">
        <f t="shared" si="108"/>
        <v>0</v>
      </c>
      <c r="ACJ10" s="7">
        <v>41520</v>
      </c>
      <c r="ACK10" s="2" t="s">
        <v>2526</v>
      </c>
      <c r="ACL10" s="15">
        <v>4964</v>
      </c>
      <c r="ACM10" s="7">
        <v>41520</v>
      </c>
      <c r="ACN10" s="16">
        <v>4964</v>
      </c>
      <c r="ACO10" s="17">
        <f t="shared" si="109"/>
        <v>0</v>
      </c>
      <c r="ACQ10" s="306"/>
      <c r="ACR10" s="260"/>
      <c r="ACS10" s="27"/>
      <c r="ACT10" s="495"/>
      <c r="ACU10" s="46"/>
      <c r="ACV10" s="42">
        <f t="shared" si="110"/>
        <v>0</v>
      </c>
      <c r="ACX10" s="308"/>
      <c r="ACY10" s="260"/>
      <c r="ACZ10" s="27"/>
      <c r="ADA10" s="495"/>
      <c r="ADB10" s="46"/>
      <c r="ADC10" s="42">
        <f t="shared" si="111"/>
        <v>0</v>
      </c>
      <c r="ADE10" s="7">
        <v>41524</v>
      </c>
      <c r="ADF10" s="2" t="s">
        <v>2527</v>
      </c>
      <c r="ADG10" s="15">
        <v>1166</v>
      </c>
      <c r="ADH10" s="7">
        <v>41524</v>
      </c>
      <c r="ADI10" s="16">
        <v>1166</v>
      </c>
      <c r="ADJ10" s="17">
        <f t="shared" si="112"/>
        <v>30</v>
      </c>
      <c r="ADL10" s="112"/>
      <c r="ADM10" s="260"/>
      <c r="ADN10" s="27"/>
      <c r="ADO10" s="49"/>
      <c r="ADP10" s="27"/>
      <c r="ADQ10" s="17">
        <f t="shared" si="113"/>
        <v>0</v>
      </c>
      <c r="ADS10" s="7">
        <v>41521</v>
      </c>
      <c r="ADT10" s="2" t="s">
        <v>2528</v>
      </c>
      <c r="ADU10" s="15">
        <v>16560</v>
      </c>
      <c r="ADV10" s="65">
        <v>41528</v>
      </c>
      <c r="ADW10" s="76">
        <v>16560</v>
      </c>
      <c r="ADX10" s="17">
        <f t="shared" si="114"/>
        <v>-908</v>
      </c>
      <c r="ADZ10" s="7"/>
      <c r="AEA10" s="2"/>
      <c r="AEB10" s="15"/>
      <c r="AEC10" s="7"/>
      <c r="AED10" s="16"/>
      <c r="AEE10" s="17">
        <f t="shared" si="115"/>
        <v>0</v>
      </c>
      <c r="AEG10" s="49">
        <v>41523</v>
      </c>
      <c r="AEH10" s="34" t="s">
        <v>2529</v>
      </c>
      <c r="AEI10" s="27">
        <v>90</v>
      </c>
      <c r="AEJ10" s="50">
        <v>41524</v>
      </c>
      <c r="AEK10" s="27">
        <v>90</v>
      </c>
      <c r="AEL10" s="17">
        <f t="shared" si="116"/>
        <v>240</v>
      </c>
      <c r="AEN10" s="49"/>
      <c r="AEO10" s="34"/>
      <c r="AEP10" s="27"/>
      <c r="AEQ10" s="49"/>
      <c r="AER10" s="27"/>
      <c r="AES10" s="17">
        <f t="shared" si="117"/>
        <v>0</v>
      </c>
      <c r="AEU10" s="640"/>
      <c r="AEV10" s="1736"/>
      <c r="AEW10" s="565"/>
      <c r="AEX10" s="640"/>
      <c r="AEY10" s="565"/>
      <c r="AEZ10" s="1715">
        <f t="shared" si="118"/>
        <v>0</v>
      </c>
      <c r="AFB10" s="112"/>
      <c r="AFC10" s="34"/>
      <c r="AFD10" s="27"/>
      <c r="AFE10" s="112"/>
      <c r="AFF10" s="27"/>
      <c r="AFG10" s="17">
        <f t="shared" si="119"/>
        <v>0</v>
      </c>
      <c r="AFI10" s="112"/>
      <c r="AFJ10" s="34"/>
      <c r="AFK10" s="27"/>
      <c r="AFL10" s="112"/>
      <c r="AFM10" s="27"/>
      <c r="AFN10" s="17">
        <f t="shared" si="120"/>
        <v>0</v>
      </c>
      <c r="AFP10" s="427"/>
      <c r="AFQ10" s="34"/>
      <c r="AFR10" s="27"/>
      <c r="AFS10" s="112"/>
      <c r="AFT10" s="27"/>
      <c r="AFU10" s="17">
        <f t="shared" si="121"/>
        <v>7013</v>
      </c>
      <c r="AFW10" s="112"/>
      <c r="AFX10" s="24"/>
      <c r="AFY10" s="23"/>
      <c r="AFZ10" s="112"/>
      <c r="AGA10" s="27"/>
      <c r="AGB10" s="17">
        <f t="shared" si="122"/>
        <v>0</v>
      </c>
      <c r="AGD10" s="112"/>
      <c r="AGE10" s="24"/>
      <c r="AGF10" s="23"/>
      <c r="AGG10" s="112"/>
      <c r="AGH10" s="27"/>
      <c r="AGI10" s="17">
        <f t="shared" si="123"/>
        <v>0</v>
      </c>
      <c r="AGK10" s="322">
        <v>41521</v>
      </c>
      <c r="AGL10" s="230" t="s">
        <v>2530</v>
      </c>
      <c r="AGM10" s="23">
        <v>1604</v>
      </c>
      <c r="AGN10" s="308">
        <v>41522</v>
      </c>
      <c r="AGO10" s="27">
        <v>1604</v>
      </c>
      <c r="AGP10" s="17">
        <f t="shared" si="124"/>
        <v>102</v>
      </c>
      <c r="AGR10" s="322"/>
      <c r="AGS10" s="24"/>
      <c r="AGT10" s="23"/>
      <c r="AGU10" s="308"/>
      <c r="AGV10" s="27"/>
      <c r="AGW10" s="42">
        <f t="shared" si="125"/>
        <v>0</v>
      </c>
      <c r="AGY10" s="112"/>
      <c r="AGZ10" s="24"/>
      <c r="AHA10" s="23"/>
      <c r="AHB10" s="112"/>
      <c r="AHC10" s="27"/>
      <c r="AHD10" s="17">
        <f t="shared" si="126"/>
        <v>0</v>
      </c>
      <c r="AHF10" s="49"/>
      <c r="AHG10" s="24"/>
      <c r="AHH10" s="23"/>
      <c r="AHI10" s="112"/>
      <c r="AHJ10" s="27"/>
      <c r="AHK10" s="42">
        <f t="shared" si="127"/>
        <v>0</v>
      </c>
      <c r="AHM10" s="49"/>
      <c r="AHO10" s="1656"/>
      <c r="AHP10" s="568"/>
      <c r="AHQ10" s="1659"/>
      <c r="AHR10" s="42">
        <f t="shared" si="128"/>
        <v>13988.5</v>
      </c>
      <c r="AHT10" s="2"/>
      <c r="AHU10" s="2"/>
      <c r="AHV10" s="15"/>
      <c r="AHW10" s="7"/>
      <c r="AHX10" s="16"/>
      <c r="AHY10" s="17">
        <f t="shared" si="129"/>
        <v>0</v>
      </c>
      <c r="AIA10" s="7"/>
      <c r="AIB10" s="2"/>
      <c r="AIC10" s="15"/>
      <c r="AID10" s="7"/>
      <c r="AIE10" s="16"/>
      <c r="AIF10" s="17">
        <f t="shared" si="130"/>
        <v>0</v>
      </c>
      <c r="AIH10" s="7"/>
      <c r="AII10" s="2"/>
      <c r="AIJ10" s="15"/>
      <c r="AIK10" s="7"/>
      <c r="AIL10" s="16"/>
      <c r="AIM10" s="17">
        <f t="shared" si="131"/>
        <v>0</v>
      </c>
      <c r="AIO10" s="112"/>
      <c r="AIP10" s="24"/>
      <c r="AIQ10" s="23"/>
      <c r="AIR10" s="112"/>
      <c r="AIS10" s="27"/>
      <c r="AIT10" s="42">
        <f t="shared" si="132"/>
        <v>0</v>
      </c>
      <c r="AIV10" s="31">
        <v>39687</v>
      </c>
      <c r="AIW10" s="2" t="s">
        <v>763</v>
      </c>
      <c r="AIX10" s="15">
        <v>16925</v>
      </c>
      <c r="AIY10" s="7"/>
      <c r="AIZ10" s="16"/>
      <c r="AJA10" s="17">
        <f t="shared" si="133"/>
        <v>38421</v>
      </c>
      <c r="AJC10" s="7"/>
      <c r="AJD10" s="2"/>
      <c r="AJE10" s="15"/>
      <c r="AJF10" s="7"/>
      <c r="AJG10" s="76"/>
      <c r="AJH10" s="17">
        <f t="shared" si="134"/>
        <v>0</v>
      </c>
      <c r="AJJ10" s="49"/>
      <c r="AJK10" s="34"/>
      <c r="AJL10" s="52"/>
      <c r="AJM10" s="50"/>
      <c r="AJN10" s="52"/>
      <c r="AJO10" s="17">
        <f t="shared" si="135"/>
        <v>0</v>
      </c>
      <c r="AJQ10" s="49"/>
      <c r="AJR10" s="34"/>
      <c r="AJS10" s="52"/>
      <c r="AJT10" s="50"/>
      <c r="AJU10" s="52"/>
      <c r="AJV10" s="42">
        <f t="shared" si="136"/>
        <v>0</v>
      </c>
      <c r="AJX10" s="7">
        <v>41519</v>
      </c>
      <c r="AJY10" s="114" t="s">
        <v>2531</v>
      </c>
      <c r="AJZ10" s="15">
        <v>629.5</v>
      </c>
      <c r="AKA10" s="7">
        <v>41521</v>
      </c>
      <c r="AKB10" s="16">
        <v>629.5</v>
      </c>
      <c r="AKC10" s="17">
        <f t="shared" si="137"/>
        <v>907</v>
      </c>
      <c r="AKE10" s="7"/>
      <c r="AKF10" s="114"/>
      <c r="AKG10" s="23"/>
      <c r="AKH10" s="112"/>
      <c r="AKI10" s="27"/>
      <c r="AKJ10" s="17">
        <f t="shared" si="138"/>
        <v>5561.98</v>
      </c>
      <c r="AKL10" s="50">
        <v>41526</v>
      </c>
      <c r="AKM10" s="230" t="s">
        <v>2532</v>
      </c>
      <c r="AKN10" s="82">
        <v>1230.5</v>
      </c>
      <c r="AKO10" s="49">
        <v>41526</v>
      </c>
      <c r="AKP10" s="52">
        <v>1230.5</v>
      </c>
      <c r="AKQ10" s="42">
        <f t="shared" si="139"/>
        <v>0</v>
      </c>
      <c r="AKS10" s="50">
        <v>41529</v>
      </c>
      <c r="AKT10" s="230" t="s">
        <v>2533</v>
      </c>
      <c r="AKU10" s="82">
        <v>1470.5</v>
      </c>
      <c r="AKV10" s="50">
        <v>41529</v>
      </c>
      <c r="AKW10" s="52">
        <v>1470.5</v>
      </c>
      <c r="AKX10" s="42">
        <f t="shared" si="140"/>
        <v>0</v>
      </c>
      <c r="AKZ10" s="50"/>
      <c r="ALA10" s="230"/>
      <c r="ALB10" s="82"/>
      <c r="ALC10" s="50"/>
      <c r="ALD10" s="52"/>
      <c r="ALE10" s="42">
        <f t="shared" si="141"/>
        <v>0</v>
      </c>
      <c r="ALG10" s="112"/>
      <c r="ALH10" s="24"/>
      <c r="ALI10" s="23"/>
      <c r="ALJ10" s="112"/>
      <c r="ALK10" s="27"/>
      <c r="ALL10" s="17">
        <f t="shared" si="142"/>
        <v>0</v>
      </c>
      <c r="ALN10" s="428">
        <v>41518</v>
      </c>
      <c r="ALO10" s="2" t="s">
        <v>2534</v>
      </c>
      <c r="ALP10" s="15">
        <v>2405.5</v>
      </c>
      <c r="ALQ10" s="428">
        <v>41518</v>
      </c>
      <c r="ALR10" s="15">
        <v>2405.5</v>
      </c>
      <c r="ALS10" s="17">
        <f t="shared" si="143"/>
        <v>5326</v>
      </c>
      <c r="ALU10" s="428"/>
      <c r="ALW10" s="15"/>
      <c r="ALX10" s="306"/>
      <c r="ALY10" s="16"/>
      <c r="ALZ10" s="17">
        <f t="shared" si="144"/>
        <v>0</v>
      </c>
      <c r="AMB10" s="323"/>
      <c r="AMC10" s="2"/>
      <c r="AMD10" s="15"/>
      <c r="AME10" s="641"/>
      <c r="AMF10" s="16"/>
      <c r="AMG10" s="17">
        <f t="shared" si="145"/>
        <v>0</v>
      </c>
      <c r="AMI10" s="7"/>
      <c r="AMJ10" s="655"/>
      <c r="AMK10" s="16"/>
      <c r="AML10" s="33"/>
      <c r="AMM10" s="16"/>
      <c r="AMN10" s="17">
        <f t="shared" si="146"/>
        <v>0</v>
      </c>
      <c r="AMP10" s="112">
        <v>41528</v>
      </c>
      <c r="AMQ10" s="260" t="s">
        <v>2535</v>
      </c>
      <c r="AMR10" s="27">
        <v>2342</v>
      </c>
      <c r="AMS10" s="99">
        <v>41528</v>
      </c>
      <c r="AMT10" s="27">
        <v>2342</v>
      </c>
      <c r="AMU10" s="42">
        <f t="shared" si="147"/>
        <v>-4260</v>
      </c>
      <c r="AMW10" s="31">
        <v>41449</v>
      </c>
      <c r="AMX10" s="312" t="s">
        <v>2309</v>
      </c>
      <c r="AMY10" s="22">
        <v>820</v>
      </c>
      <c r="AMZ10" s="33"/>
      <c r="ANA10" s="16"/>
      <c r="ANB10" s="17">
        <f t="shared" si="148"/>
        <v>2835.28</v>
      </c>
      <c r="AND10" s="112"/>
      <c r="ANE10" s="942"/>
      <c r="ANF10" s="27"/>
      <c r="ANG10" s="99"/>
      <c r="ANH10" s="27"/>
      <c r="ANI10" s="42">
        <f t="shared" si="149"/>
        <v>0</v>
      </c>
      <c r="ANK10" s="7"/>
      <c r="ANL10" s="655"/>
      <c r="ANM10" s="16"/>
      <c r="ANN10" s="33"/>
      <c r="ANO10" s="16"/>
      <c r="ANP10" s="17">
        <f t="shared" si="150"/>
        <v>0</v>
      </c>
      <c r="ANR10" s="1558"/>
      <c r="ANS10" s="1738"/>
      <c r="ANT10" s="565"/>
      <c r="ANU10" s="1601"/>
      <c r="ANV10" s="565"/>
      <c r="ANW10" s="1715">
        <f t="shared" si="151"/>
        <v>0</v>
      </c>
      <c r="ANY10" s="7"/>
      <c r="ANZ10" s="655"/>
      <c r="AOA10" s="16"/>
      <c r="AOB10" s="33"/>
      <c r="AOC10" s="16"/>
      <c r="AOD10" s="17">
        <f t="shared" si="152"/>
        <v>0</v>
      </c>
      <c r="AOF10" s="7">
        <v>41530</v>
      </c>
      <c r="AOG10" s="2" t="s">
        <v>2536</v>
      </c>
      <c r="AOH10" s="15">
        <v>613</v>
      </c>
      <c r="AOI10" s="629">
        <v>41531</v>
      </c>
      <c r="AOJ10" s="574">
        <v>613</v>
      </c>
      <c r="AOK10" s="17">
        <f t="shared" si="153"/>
        <v>0</v>
      </c>
      <c r="AOM10" s="308">
        <v>41521</v>
      </c>
      <c r="AON10" s="24" t="s">
        <v>2537</v>
      </c>
      <c r="AOO10" s="23">
        <v>11552</v>
      </c>
      <c r="AOP10" s="322">
        <v>41541</v>
      </c>
      <c r="AOQ10" s="27">
        <v>11552</v>
      </c>
      <c r="AOR10" s="17">
        <f t="shared" si="154"/>
        <v>0</v>
      </c>
      <c r="AOT10" s="49">
        <v>41506</v>
      </c>
      <c r="AOU10" s="260" t="s">
        <v>2351</v>
      </c>
      <c r="AOV10" s="27">
        <v>1380</v>
      </c>
      <c r="AOW10" s="50">
        <v>41520</v>
      </c>
      <c r="AOX10" s="27">
        <v>1380</v>
      </c>
      <c r="AOY10" s="17">
        <f t="shared" si="155"/>
        <v>30</v>
      </c>
      <c r="APA10" s="7"/>
      <c r="APB10" s="34"/>
      <c r="APC10" s="3"/>
      <c r="APD10" s="648"/>
      <c r="APE10" s="27"/>
      <c r="APF10" s="17">
        <f t="shared" si="156"/>
        <v>118452.40000000001</v>
      </c>
      <c r="APH10" s="112"/>
      <c r="API10" s="34"/>
      <c r="APJ10" s="41"/>
      <c r="APK10" s="648"/>
      <c r="APL10" s="27"/>
      <c r="APM10" s="42">
        <f t="shared" si="157"/>
        <v>0</v>
      </c>
      <c r="APO10" s="2"/>
      <c r="APP10" s="2"/>
      <c r="APQ10" s="15"/>
      <c r="APR10" s="7"/>
      <c r="APS10" s="76"/>
      <c r="APT10" s="17">
        <f t="shared" si="158"/>
        <v>0</v>
      </c>
      <c r="APV10" s="7"/>
      <c r="APW10" s="2"/>
      <c r="APX10" s="15"/>
      <c r="APY10" s="7"/>
      <c r="APZ10" s="76"/>
      <c r="AQA10" s="17">
        <f t="shared" si="159"/>
        <v>0</v>
      </c>
      <c r="AQC10" s="7">
        <v>41526</v>
      </c>
      <c r="AQD10" s="2" t="s">
        <v>2538</v>
      </c>
      <c r="AQE10" s="15">
        <v>4943.25</v>
      </c>
      <c r="AQF10" s="7">
        <v>41531</v>
      </c>
      <c r="AQG10" s="76">
        <v>4943.25</v>
      </c>
      <c r="AQH10" s="17">
        <f t="shared" si="160"/>
        <v>38.25</v>
      </c>
      <c r="AQJ10" s="7"/>
      <c r="AQK10" s="2"/>
      <c r="AQL10" s="15"/>
      <c r="AQM10" s="7"/>
      <c r="AQN10" s="76"/>
      <c r="AQO10" s="17">
        <f t="shared" si="161"/>
        <v>0</v>
      </c>
      <c r="AQQ10" s="7"/>
      <c r="AQR10" s="2"/>
      <c r="AQS10" s="15"/>
      <c r="AQT10" s="7"/>
      <c r="AQU10" s="76"/>
      <c r="AQV10" s="17">
        <f t="shared" si="162"/>
        <v>0</v>
      </c>
      <c r="AQX10" s="7"/>
      <c r="AQY10" s="2"/>
      <c r="AQZ10" s="15"/>
      <c r="ARA10" s="7"/>
      <c r="ARB10" s="76"/>
      <c r="ARC10" s="17">
        <f t="shared" si="163"/>
        <v>0</v>
      </c>
      <c r="ARE10" s="112"/>
      <c r="ARF10" s="24"/>
      <c r="ARG10" s="23"/>
      <c r="ARH10" s="112"/>
      <c r="ARI10" s="140"/>
      <c r="ARJ10" s="42">
        <f t="shared" si="164"/>
        <v>0</v>
      </c>
      <c r="ARL10" s="112"/>
      <c r="ARM10" s="24"/>
      <c r="ARN10" s="23"/>
      <c r="ARO10" s="112"/>
      <c r="ARP10" s="27"/>
      <c r="ARQ10" s="17">
        <f t="shared" si="165"/>
        <v>0</v>
      </c>
      <c r="ARS10" s="112"/>
      <c r="ART10" s="24"/>
      <c r="ARU10" s="23"/>
      <c r="ARV10" s="112"/>
      <c r="ARW10" s="27"/>
      <c r="ARX10" s="42">
        <f t="shared" si="166"/>
        <v>752.5</v>
      </c>
      <c r="ARZ10" s="112"/>
      <c r="ASA10" s="24"/>
      <c r="ASB10" s="23"/>
      <c r="ASC10" s="112"/>
      <c r="ASD10" s="27"/>
      <c r="ASE10" s="17">
        <f t="shared" si="167"/>
        <v>10984.74</v>
      </c>
      <c r="ASG10" s="112">
        <v>41512</v>
      </c>
      <c r="ASH10" s="24" t="s">
        <v>2327</v>
      </c>
      <c r="ASI10" s="23">
        <v>2792.63</v>
      </c>
      <c r="ASJ10" s="112"/>
      <c r="ASK10" s="27"/>
      <c r="ASL10" s="17">
        <f t="shared" si="168"/>
        <v>4882.47</v>
      </c>
      <c r="ASN10" s="7"/>
      <c r="ASO10" s="2"/>
      <c r="ASP10" s="15"/>
      <c r="ASQ10" s="7"/>
      <c r="ASR10" s="27"/>
      <c r="ASS10" s="17">
        <f t="shared" si="169"/>
        <v>21397.43</v>
      </c>
      <c r="ASU10" s="112"/>
      <c r="ASV10" s="24"/>
      <c r="ASW10" s="23"/>
      <c r="ASX10" s="112"/>
      <c r="ASY10" s="27"/>
      <c r="ASZ10" s="17">
        <f t="shared" si="170"/>
        <v>0</v>
      </c>
      <c r="ATB10" s="112"/>
      <c r="ATC10" s="24"/>
      <c r="ATD10" s="23"/>
      <c r="ATE10" s="112"/>
      <c r="ATF10" s="27"/>
      <c r="ATG10" s="42">
        <f t="shared" si="171"/>
        <v>2249</v>
      </c>
      <c r="ATI10" s="112"/>
      <c r="ATJ10" s="24"/>
      <c r="ATK10" s="23"/>
      <c r="ATL10" s="112"/>
      <c r="ATM10" s="27"/>
      <c r="ATN10" s="42">
        <f t="shared" si="172"/>
        <v>0</v>
      </c>
      <c r="ATP10" s="634">
        <v>39780</v>
      </c>
      <c r="ATQ10" s="2" t="s">
        <v>914</v>
      </c>
      <c r="ATR10" s="15">
        <v>1425</v>
      </c>
      <c r="ATS10" s="61"/>
      <c r="ATT10" s="23"/>
      <c r="ATU10" s="17">
        <f t="shared" si="173"/>
        <v>4525.5</v>
      </c>
      <c r="ATW10" s="112"/>
      <c r="ATX10" s="24"/>
      <c r="ATY10" s="1698"/>
      <c r="ATZ10" s="1697"/>
      <c r="AUA10" s="27"/>
      <c r="AUB10" s="17">
        <f t="shared" si="174"/>
        <v>108</v>
      </c>
      <c r="AUD10" s="7"/>
      <c r="AUE10" s="139"/>
      <c r="AUF10" s="27"/>
      <c r="AUG10" s="112"/>
      <c r="AUH10" s="16"/>
      <c r="AUI10" s="17">
        <f t="shared" si="175"/>
        <v>0</v>
      </c>
      <c r="AUK10" s="112"/>
      <c r="AUL10" s="139"/>
      <c r="AUM10" s="27"/>
      <c r="AUN10" s="112"/>
      <c r="AUO10" s="27"/>
      <c r="AUP10" s="42">
        <f t="shared" si="176"/>
        <v>0</v>
      </c>
      <c r="AUR10" s="1558"/>
      <c r="AUS10" s="1739"/>
      <c r="AUT10" s="565"/>
      <c r="AUU10" s="1558"/>
      <c r="AUV10" s="565"/>
      <c r="AUW10" s="1715">
        <f t="shared" si="177"/>
        <v>0</v>
      </c>
      <c r="AUY10" s="112"/>
      <c r="AUZ10" s="139"/>
      <c r="AVA10" s="27"/>
      <c r="AVB10" s="112"/>
      <c r="AVC10" s="27"/>
      <c r="AVD10" s="42">
        <f t="shared" si="178"/>
        <v>0</v>
      </c>
      <c r="AVF10" s="7">
        <v>41521</v>
      </c>
      <c r="AVG10" s="34" t="s">
        <v>2539</v>
      </c>
      <c r="AVH10" s="27">
        <v>3661</v>
      </c>
      <c r="AVI10" s="112">
        <v>41521</v>
      </c>
      <c r="AVJ10" s="76">
        <v>3661</v>
      </c>
      <c r="AVK10" s="17">
        <f t="shared" si="179"/>
        <v>-1000</v>
      </c>
      <c r="AVM10" s="635">
        <v>39697</v>
      </c>
      <c r="AVN10" s="2" t="s">
        <v>915</v>
      </c>
      <c r="AVO10" s="15">
        <v>4217</v>
      </c>
      <c r="AVR10" s="17">
        <f t="shared" si="180"/>
        <v>5393</v>
      </c>
      <c r="AVT10" s="1728"/>
      <c r="AVU10" s="1530"/>
      <c r="AVV10" s="563"/>
      <c r="AVY10" s="1715">
        <f t="shared" si="181"/>
        <v>0</v>
      </c>
      <c r="AWA10" s="359">
        <v>41527</v>
      </c>
      <c r="AWB10" s="24" t="s">
        <v>2540</v>
      </c>
      <c r="AWC10" s="23">
        <v>635</v>
      </c>
      <c r="AWD10" s="112">
        <v>41527</v>
      </c>
      <c r="AWE10" s="27">
        <v>635</v>
      </c>
      <c r="AWF10" s="17">
        <f t="shared" si="182"/>
        <v>0</v>
      </c>
      <c r="AWH10" s="421"/>
      <c r="AWI10" s="24"/>
      <c r="AWJ10" s="23"/>
      <c r="AWK10" s="497"/>
      <c r="AWL10" s="27"/>
      <c r="AWM10" s="17">
        <f t="shared" si="183"/>
        <v>0</v>
      </c>
      <c r="AWO10" s="308"/>
      <c r="AWP10" s="24"/>
      <c r="AWQ10" s="23"/>
      <c r="AWR10" s="308"/>
      <c r="AWS10" s="27"/>
      <c r="AWT10" s="17">
        <f t="shared" si="184"/>
        <v>0</v>
      </c>
      <c r="AWV10" s="308">
        <v>41522</v>
      </c>
      <c r="AWW10" s="24" t="s">
        <v>2541</v>
      </c>
      <c r="AWX10" s="23">
        <v>1198</v>
      </c>
      <c r="AWY10" s="308">
        <v>41522</v>
      </c>
      <c r="AWZ10" s="27">
        <v>1198</v>
      </c>
      <c r="AXA10" s="17">
        <f t="shared" si="185"/>
        <v>0</v>
      </c>
      <c r="AXC10" s="308">
        <v>41516</v>
      </c>
      <c r="AXD10" s="2" t="s">
        <v>2346</v>
      </c>
      <c r="AXE10" s="15">
        <v>1212</v>
      </c>
      <c r="AXF10" s="308">
        <v>41518</v>
      </c>
      <c r="AXG10" s="27">
        <v>1212</v>
      </c>
      <c r="AXH10" s="17">
        <f t="shared" si="186"/>
        <v>1179.5</v>
      </c>
      <c r="AXJ10" s="308"/>
      <c r="AXK10" s="24"/>
      <c r="AXL10" s="23"/>
      <c r="AXM10" s="308"/>
      <c r="AXN10" s="27"/>
      <c r="AXO10" s="17">
        <f t="shared" si="187"/>
        <v>0</v>
      </c>
      <c r="AXQ10" s="308"/>
      <c r="AXR10" s="24"/>
      <c r="AXS10" s="23"/>
      <c r="AXT10" s="308"/>
      <c r="AXU10" s="27"/>
      <c r="AXV10" s="42">
        <f t="shared" si="188"/>
        <v>0</v>
      </c>
      <c r="AXX10" s="7"/>
      <c r="AXY10" s="115"/>
      <c r="AXZ10" s="15"/>
      <c r="AYA10" s="7"/>
      <c r="AYB10" s="16"/>
      <c r="AYC10" s="42">
        <f t="shared" si="189"/>
        <v>-100</v>
      </c>
      <c r="AYE10" s="392"/>
      <c r="AYF10" s="277"/>
      <c r="AYG10" s="649"/>
      <c r="AYH10" s="112"/>
      <c r="AYI10" s="27"/>
      <c r="AYJ10" s="42">
        <f t="shared" si="190"/>
        <v>1184.5</v>
      </c>
      <c r="AYL10" s="392"/>
      <c r="AYM10" s="277"/>
      <c r="AYN10" s="649"/>
      <c r="AYO10" s="112"/>
      <c r="AYP10" s="27"/>
      <c r="AYQ10" s="42">
        <f t="shared" si="191"/>
        <v>0</v>
      </c>
      <c r="AYS10" s="392"/>
      <c r="AYT10" s="277"/>
      <c r="AYU10" s="649"/>
      <c r="AYV10" s="112"/>
      <c r="AYW10" s="27"/>
      <c r="AYX10" s="42">
        <f t="shared" si="192"/>
        <v>0</v>
      </c>
      <c r="AYZ10" s="392"/>
      <c r="AZA10" s="277"/>
      <c r="AZB10" s="649"/>
      <c r="AZC10" s="112"/>
      <c r="AZD10" s="27"/>
      <c r="AZE10" s="42">
        <f t="shared" si="193"/>
        <v>0</v>
      </c>
      <c r="AZG10" s="392"/>
      <c r="AZH10" s="277"/>
      <c r="AZI10" s="649"/>
      <c r="AZJ10" s="568"/>
      <c r="AZK10" s="27"/>
      <c r="AZL10" s="42">
        <f t="shared" si="194"/>
        <v>0</v>
      </c>
      <c r="AZN10" s="2"/>
      <c r="AZO10" s="2"/>
      <c r="AZP10" s="15"/>
      <c r="AZQ10" s="7"/>
      <c r="AZR10" s="16"/>
      <c r="AZS10" s="17">
        <f t="shared" si="195"/>
        <v>0</v>
      </c>
      <c r="AZU10" s="7"/>
      <c r="AZV10" s="2"/>
      <c r="AZW10" s="15"/>
      <c r="AZX10" s="629"/>
      <c r="AZY10" s="16"/>
      <c r="AZZ10" s="17">
        <f t="shared" si="196"/>
        <v>7051.5</v>
      </c>
      <c r="BAB10" s="277"/>
      <c r="BAC10" s="277"/>
      <c r="BAD10" s="656"/>
      <c r="BAE10" s="112"/>
      <c r="BAF10" s="27"/>
      <c r="BAG10" s="42">
        <f t="shared" si="197"/>
        <v>0</v>
      </c>
      <c r="BAI10" s="277"/>
      <c r="BAJ10" s="277"/>
      <c r="BAK10" s="656"/>
      <c r="BAL10" s="112"/>
      <c r="BAM10" s="27"/>
      <c r="BAN10" s="42">
        <f t="shared" si="198"/>
        <v>0</v>
      </c>
    </row>
    <row r="11" spans="1:1393" x14ac:dyDescent="0.25">
      <c r="A11" s="7"/>
      <c r="B11" s="2"/>
      <c r="C11" s="15"/>
      <c r="D11" s="7"/>
      <c r="E11" s="16"/>
      <c r="F11" s="17">
        <f t="shared" si="0"/>
        <v>6630</v>
      </c>
      <c r="H11" s="112"/>
      <c r="I11" s="24"/>
      <c r="J11" s="23"/>
      <c r="K11" s="112"/>
      <c r="L11" s="27"/>
      <c r="M11" s="42">
        <f t="shared" si="1"/>
        <v>0</v>
      </c>
      <c r="O11" s="112"/>
      <c r="P11" s="24"/>
      <c r="Q11" s="23"/>
      <c r="R11" s="112"/>
      <c r="S11" s="27"/>
      <c r="T11" s="42">
        <f t="shared" si="2"/>
        <v>0</v>
      </c>
      <c r="V11" s="112"/>
      <c r="W11" s="34"/>
      <c r="X11" s="27"/>
      <c r="Y11" s="50"/>
      <c r="Z11" s="52"/>
      <c r="AA11" s="42">
        <f t="shared" si="3"/>
        <v>0</v>
      </c>
      <c r="AC11" s="112"/>
      <c r="AD11" s="34"/>
      <c r="AE11" s="27"/>
      <c r="AF11" s="50"/>
      <c r="AG11" s="52"/>
      <c r="AH11" s="42">
        <f t="shared" si="4"/>
        <v>0</v>
      </c>
      <c r="AJ11" s="112"/>
      <c r="AK11" s="34"/>
      <c r="AL11" s="27"/>
      <c r="AM11" s="50"/>
      <c r="AN11" s="52"/>
      <c r="AO11" s="42">
        <f t="shared" si="5"/>
        <v>0</v>
      </c>
      <c r="AQ11" s="428">
        <v>41527</v>
      </c>
      <c r="AR11" s="34" t="s">
        <v>2542</v>
      </c>
      <c r="AS11" s="27">
        <v>526.5</v>
      </c>
      <c r="AT11" s="7">
        <v>41527</v>
      </c>
      <c r="AU11" s="16">
        <v>526.5</v>
      </c>
      <c r="AV11" s="17">
        <f t="shared" si="6"/>
        <v>376</v>
      </c>
      <c r="AX11" s="7">
        <v>41538</v>
      </c>
      <c r="AY11" s="34" t="s">
        <v>2543</v>
      </c>
      <c r="AZ11" s="27">
        <v>4719</v>
      </c>
      <c r="BA11" s="7">
        <v>41541</v>
      </c>
      <c r="BB11" s="16">
        <v>4719</v>
      </c>
      <c r="BC11" s="17">
        <f t="shared" si="7"/>
        <v>0</v>
      </c>
      <c r="BE11" s="7"/>
      <c r="BF11" s="34"/>
      <c r="BG11" s="27"/>
      <c r="BH11" s="7"/>
      <c r="BI11" s="16"/>
      <c r="BJ11" s="17">
        <f t="shared" si="8"/>
        <v>0</v>
      </c>
      <c r="BL11" s="604"/>
      <c r="BM11" s="2"/>
      <c r="BN11" s="15"/>
      <c r="BO11" s="7"/>
      <c r="BP11" s="16"/>
      <c r="BQ11" s="17">
        <f t="shared" si="9"/>
        <v>11854.6</v>
      </c>
      <c r="BS11" s="428">
        <v>39759</v>
      </c>
      <c r="BT11" s="2" t="s">
        <v>817</v>
      </c>
      <c r="BU11" s="15">
        <v>1733.6</v>
      </c>
      <c r="BV11" s="7"/>
      <c r="BW11" s="16"/>
      <c r="BX11" s="17">
        <f t="shared" si="10"/>
        <v>12343.039999999999</v>
      </c>
      <c r="BZ11" s="112"/>
      <c r="CA11" s="24"/>
      <c r="CB11" s="23"/>
      <c r="CC11" s="112"/>
      <c r="CD11" s="27"/>
      <c r="CE11" s="17">
        <f t="shared" si="11"/>
        <v>0</v>
      </c>
      <c r="CG11" s="7"/>
      <c r="CH11" s="114"/>
      <c r="CI11" s="23"/>
      <c r="CJ11" s="7"/>
      <c r="CK11" s="16"/>
      <c r="CL11" s="17">
        <f t="shared" si="12"/>
        <v>0</v>
      </c>
      <c r="CN11" s="112"/>
      <c r="CO11" s="24"/>
      <c r="CP11" s="23"/>
      <c r="CQ11" s="564"/>
      <c r="CR11" s="27"/>
      <c r="CS11" s="17">
        <f t="shared" ref="CS11:CS38" si="199">CS10+CP11-CR11</f>
        <v>0</v>
      </c>
      <c r="CU11" s="112"/>
      <c r="CV11" s="24"/>
      <c r="CW11" s="23"/>
      <c r="CX11" s="564"/>
      <c r="CY11" s="27"/>
      <c r="CZ11" s="17">
        <f t="shared" si="14"/>
        <v>4178.5</v>
      </c>
      <c r="DB11" s="112"/>
      <c r="DC11" s="24"/>
      <c r="DD11" s="41"/>
      <c r="DE11" s="49"/>
      <c r="DF11" s="41"/>
      <c r="DG11" s="17">
        <f t="shared" ref="DG11:DG17" si="200">DG10+DD11+-DF11</f>
        <v>411</v>
      </c>
      <c r="DI11" s="49">
        <v>41525</v>
      </c>
      <c r="DJ11" s="230" t="s">
        <v>2544</v>
      </c>
      <c r="DK11" s="262">
        <v>1182.5</v>
      </c>
      <c r="DL11" s="50">
        <v>41525</v>
      </c>
      <c r="DM11" s="41">
        <v>1182.5</v>
      </c>
      <c r="DN11" s="17">
        <f t="shared" ref="DN11:DN19" si="201">DN10+DK11+-DM11</f>
        <v>0</v>
      </c>
      <c r="DP11" s="49"/>
      <c r="DQ11" s="230"/>
      <c r="DR11" s="262"/>
      <c r="DS11" s="50"/>
      <c r="DT11" s="41"/>
      <c r="DU11" s="17">
        <f t="shared" ref="DU11:DU19" si="202">DU10+DR11+-DT11</f>
        <v>0</v>
      </c>
      <c r="DW11" s="564"/>
      <c r="DX11" s="1306"/>
      <c r="DY11" s="1619"/>
      <c r="DZ11" s="568"/>
      <c r="EA11" s="1658"/>
      <c r="EB11" s="1677">
        <f t="shared" ref="EB11:EB19" si="203">EB10+DY11+-EA11</f>
        <v>456</v>
      </c>
      <c r="ED11" s="112">
        <v>41523</v>
      </c>
      <c r="EE11" s="24" t="s">
        <v>2545</v>
      </c>
      <c r="EF11" s="23">
        <v>3280</v>
      </c>
      <c r="EG11" s="112">
        <v>41524</v>
      </c>
      <c r="EH11" s="27">
        <v>3280</v>
      </c>
      <c r="EI11" s="42">
        <f t="shared" ref="EI11:EI19" si="204">EI10+EF11+-EH11</f>
        <v>0</v>
      </c>
      <c r="EK11" s="49"/>
      <c r="EL11" s="230"/>
      <c r="EM11" s="262"/>
      <c r="EN11" s="50"/>
      <c r="EO11" s="41"/>
      <c r="EP11" s="17">
        <f t="shared" ref="EP11:EP19" si="205">EP10+EM11+-EO11</f>
        <v>0</v>
      </c>
      <c r="ER11" s="112"/>
      <c r="ES11" s="111"/>
      <c r="ET11" s="41"/>
      <c r="EU11" s="50"/>
      <c r="EV11" s="41"/>
      <c r="EW11" s="17">
        <f t="shared" ref="EW11:EW71" si="206">EW10+ET11+-EV11</f>
        <v>0</v>
      </c>
      <c r="EY11" s="7"/>
      <c r="EZ11" s="2"/>
      <c r="FA11" s="15"/>
      <c r="FB11" s="65"/>
      <c r="FC11" s="297"/>
      <c r="FD11" s="17">
        <f t="shared" si="22"/>
        <v>0</v>
      </c>
      <c r="FF11" s="112"/>
      <c r="FG11" s="24"/>
      <c r="FH11" s="23"/>
      <c r="FI11" s="50"/>
      <c r="FJ11" s="82"/>
      <c r="FK11" s="42">
        <f t="shared" si="23"/>
        <v>0</v>
      </c>
      <c r="FM11" s="7">
        <v>41523</v>
      </c>
      <c r="FN11" s="2" t="s">
        <v>2546</v>
      </c>
      <c r="FO11" s="15">
        <v>2603</v>
      </c>
      <c r="FP11" s="49">
        <v>41530</v>
      </c>
      <c r="FQ11" s="16">
        <v>2603</v>
      </c>
      <c r="FR11" s="17">
        <f t="shared" si="24"/>
        <v>300</v>
      </c>
      <c r="FT11" s="112"/>
      <c r="FU11" s="24"/>
      <c r="FV11" s="23"/>
      <c r="FW11" s="49"/>
      <c r="FX11" s="27"/>
      <c r="FY11" s="42">
        <f t="shared" si="25"/>
        <v>0</v>
      </c>
      <c r="GA11" s="7"/>
      <c r="GB11" s="2"/>
      <c r="GC11" s="15"/>
      <c r="GD11" s="112"/>
      <c r="GE11" s="16"/>
      <c r="GF11" s="17">
        <f t="shared" si="26"/>
        <v>0</v>
      </c>
      <c r="GH11" s="1558"/>
      <c r="GI11" s="1530"/>
      <c r="GJ11" s="563"/>
      <c r="GK11" s="1558"/>
      <c r="GL11" s="565"/>
      <c r="GM11" s="1715">
        <f t="shared" si="27"/>
        <v>33232</v>
      </c>
      <c r="GO11" s="7"/>
      <c r="GP11" s="2"/>
      <c r="GQ11" s="15"/>
      <c r="GR11" s="112"/>
      <c r="GS11" s="16"/>
      <c r="GT11" s="17">
        <f t="shared" si="28"/>
        <v>0</v>
      </c>
      <c r="GV11" s="7"/>
      <c r="GW11" s="2"/>
      <c r="GX11" s="15"/>
      <c r="GY11" s="112"/>
      <c r="GZ11" s="16"/>
      <c r="HA11" s="17">
        <f t="shared" si="29"/>
        <v>0</v>
      </c>
      <c r="HC11" s="7"/>
      <c r="HD11" s="2"/>
      <c r="HE11" s="15"/>
      <c r="HF11" s="112"/>
      <c r="HG11" s="16"/>
      <c r="HH11" s="17">
        <f t="shared" si="30"/>
        <v>0</v>
      </c>
      <c r="HJ11" s="7">
        <v>41532</v>
      </c>
      <c r="HK11" s="2" t="s">
        <v>2547</v>
      </c>
      <c r="HL11" s="15">
        <v>1470</v>
      </c>
      <c r="HM11" s="7">
        <v>41533</v>
      </c>
      <c r="HN11" s="16">
        <v>1470</v>
      </c>
      <c r="HO11" s="17">
        <f t="shared" si="31"/>
        <v>0</v>
      </c>
      <c r="HQ11" s="7"/>
      <c r="HR11" s="2"/>
      <c r="HS11" s="15"/>
      <c r="HT11" s="112"/>
      <c r="HU11" s="16"/>
      <c r="HV11" s="17">
        <f t="shared" si="32"/>
        <v>5020</v>
      </c>
      <c r="HX11" s="7"/>
      <c r="HY11" s="2"/>
      <c r="HZ11" s="15"/>
      <c r="IA11" s="112"/>
      <c r="IB11" s="16"/>
      <c r="IC11" s="17">
        <f t="shared" si="33"/>
        <v>0</v>
      </c>
      <c r="IE11" s="1558">
        <v>41529</v>
      </c>
      <c r="IF11" s="1530" t="s">
        <v>2548</v>
      </c>
      <c r="IG11" s="563">
        <v>1473</v>
      </c>
      <c r="IH11" s="1558">
        <v>41529</v>
      </c>
      <c r="II11" s="565">
        <v>1473</v>
      </c>
      <c r="IJ11" s="1715">
        <f t="shared" si="34"/>
        <v>0</v>
      </c>
      <c r="IL11" s="112"/>
      <c r="IM11" s="24"/>
      <c r="IN11" s="23"/>
      <c r="IO11" s="112"/>
      <c r="IP11" s="27"/>
      <c r="IQ11" s="42">
        <f t="shared" si="35"/>
        <v>855.5</v>
      </c>
      <c r="IS11" s="112"/>
      <c r="IT11" s="652"/>
      <c r="IU11" s="27"/>
      <c r="IV11" s="112"/>
      <c r="IW11" s="27"/>
      <c r="IX11" s="17">
        <f t="shared" si="36"/>
        <v>0</v>
      </c>
      <c r="IZ11" s="112"/>
      <c r="JA11" s="34"/>
      <c r="JB11" s="27"/>
      <c r="JC11" s="112"/>
      <c r="JD11" s="27"/>
      <c r="JE11" s="17">
        <f t="shared" si="37"/>
        <v>0</v>
      </c>
      <c r="JG11" s="112">
        <v>41532</v>
      </c>
      <c r="JH11" s="34" t="s">
        <v>2549</v>
      </c>
      <c r="JI11" s="27">
        <v>5141</v>
      </c>
      <c r="JJ11" s="112">
        <v>41533</v>
      </c>
      <c r="JK11" s="27">
        <v>5141</v>
      </c>
      <c r="JL11" s="17">
        <f t="shared" si="38"/>
        <v>17093.599999999999</v>
      </c>
      <c r="JN11" s="112">
        <v>41542</v>
      </c>
      <c r="JO11" s="111" t="s">
        <v>2550</v>
      </c>
      <c r="JP11" s="23">
        <v>343</v>
      </c>
      <c r="JQ11" s="112">
        <v>41542</v>
      </c>
      <c r="JR11" s="27">
        <v>343</v>
      </c>
      <c r="JS11" s="17">
        <f t="shared" si="39"/>
        <v>0</v>
      </c>
      <c r="JU11" s="112">
        <v>41528</v>
      </c>
      <c r="JV11" s="34" t="s">
        <v>2551</v>
      </c>
      <c r="JW11" s="27">
        <v>1356.4</v>
      </c>
      <c r="JX11" s="49">
        <v>41528</v>
      </c>
      <c r="JY11" s="27">
        <v>1356.4</v>
      </c>
      <c r="JZ11" s="42">
        <f t="shared" si="40"/>
        <v>0</v>
      </c>
      <c r="KB11" s="112"/>
      <c r="KC11" s="34"/>
      <c r="KD11" s="27"/>
      <c r="KE11" s="49"/>
      <c r="KF11" s="27"/>
      <c r="KG11" s="42">
        <f t="shared" si="41"/>
        <v>0</v>
      </c>
      <c r="KI11" s="7">
        <v>41534</v>
      </c>
      <c r="KJ11" s="2" t="s">
        <v>2552</v>
      </c>
      <c r="KK11" s="15">
        <v>2957.4</v>
      </c>
      <c r="KL11" s="7">
        <v>41535</v>
      </c>
      <c r="KM11" s="16">
        <v>2957.4</v>
      </c>
      <c r="KN11" s="17">
        <f t="shared" si="42"/>
        <v>0</v>
      </c>
      <c r="KP11" s="112"/>
      <c r="KQ11" s="34"/>
      <c r="KR11" s="27"/>
      <c r="KS11" s="112"/>
      <c r="KT11" s="27"/>
      <c r="KU11" s="42">
        <f t="shared" si="43"/>
        <v>0</v>
      </c>
      <c r="KW11" s="112"/>
      <c r="KX11" s="34"/>
      <c r="KY11" s="27"/>
      <c r="KZ11" s="112"/>
      <c r="LA11" s="27"/>
      <c r="LB11" s="42">
        <f t="shared" si="44"/>
        <v>0</v>
      </c>
      <c r="LD11" s="1558"/>
      <c r="LE11" s="1736"/>
      <c r="LF11" s="565"/>
      <c r="LG11" s="1558"/>
      <c r="LH11" s="565"/>
      <c r="LI11" s="1715">
        <f t="shared" si="45"/>
        <v>0</v>
      </c>
      <c r="LK11" s="7"/>
      <c r="LL11" s="34"/>
      <c r="LM11" s="27"/>
      <c r="LN11" s="7"/>
      <c r="LO11" s="16"/>
      <c r="LP11" s="17">
        <f t="shared" si="46"/>
        <v>0</v>
      </c>
      <c r="LR11" s="7">
        <v>41542</v>
      </c>
      <c r="LS11" s="34" t="s">
        <v>2553</v>
      </c>
      <c r="LT11" s="27">
        <v>920</v>
      </c>
      <c r="LU11" s="7">
        <v>41542</v>
      </c>
      <c r="LV11" s="16">
        <v>920</v>
      </c>
      <c r="LW11" s="17">
        <f t="shared" si="47"/>
        <v>0</v>
      </c>
      <c r="LY11" s="7">
        <v>41535</v>
      </c>
      <c r="LZ11" s="34" t="s">
        <v>2554</v>
      </c>
      <c r="MA11" s="27">
        <v>996</v>
      </c>
      <c r="MB11" s="7">
        <v>41535</v>
      </c>
      <c r="MC11" s="16">
        <v>996</v>
      </c>
      <c r="MD11" s="17">
        <f t="shared" si="48"/>
        <v>0</v>
      </c>
      <c r="MF11" s="1709"/>
      <c r="MG11" s="1736"/>
      <c r="MH11" s="565"/>
      <c r="MI11" s="1604"/>
      <c r="MJ11" s="1733"/>
      <c r="MK11" s="1715">
        <f t="shared" si="49"/>
        <v>6364</v>
      </c>
      <c r="MM11" s="306"/>
      <c r="MN11" s="34"/>
      <c r="MO11" s="27"/>
      <c r="MP11" s="49"/>
      <c r="MQ11" s="27"/>
      <c r="MR11" s="17">
        <f t="shared" si="50"/>
        <v>0</v>
      </c>
      <c r="MT11" s="308"/>
      <c r="MU11" s="34"/>
      <c r="MV11" s="27"/>
      <c r="MW11" s="49"/>
      <c r="MX11" s="27"/>
      <c r="MY11" s="42">
        <f t="shared" si="51"/>
        <v>0</v>
      </c>
      <c r="NA11" s="482"/>
      <c r="NB11" s="652"/>
      <c r="NC11" s="27"/>
      <c r="ND11" s="7"/>
      <c r="NE11" s="16"/>
      <c r="NF11" s="17">
        <f t="shared" si="52"/>
        <v>22352.5</v>
      </c>
      <c r="NH11" s="7"/>
      <c r="NI11" s="2"/>
      <c r="NJ11" s="15"/>
      <c r="NK11" s="112"/>
      <c r="NL11" s="27"/>
      <c r="NM11" s="42">
        <f t="shared" si="53"/>
        <v>0</v>
      </c>
      <c r="NO11" s="7"/>
      <c r="NP11" s="2"/>
      <c r="NQ11" s="15"/>
      <c r="NR11" s="112"/>
      <c r="NS11" s="27"/>
      <c r="NT11" s="42">
        <f t="shared" si="54"/>
        <v>0</v>
      </c>
      <c r="NV11" s="7"/>
      <c r="NW11" s="2"/>
      <c r="NX11" s="15"/>
      <c r="NY11" s="112"/>
      <c r="NZ11" s="27"/>
      <c r="OA11" s="42">
        <f t="shared" si="55"/>
        <v>0</v>
      </c>
      <c r="OC11" s="7"/>
      <c r="OD11" s="652"/>
      <c r="OE11" s="27"/>
      <c r="OF11" s="7"/>
      <c r="OG11" s="16"/>
      <c r="OH11" s="17">
        <f t="shared" si="56"/>
        <v>0</v>
      </c>
      <c r="OJ11" s="7"/>
      <c r="OK11" s="652"/>
      <c r="OL11" s="27"/>
      <c r="OM11" s="7"/>
      <c r="ON11" s="16"/>
      <c r="OO11" s="17">
        <f t="shared" si="57"/>
        <v>0</v>
      </c>
      <c r="OQ11" s="7"/>
      <c r="OR11" s="652"/>
      <c r="OS11" s="27"/>
      <c r="OT11" s="7"/>
      <c r="OU11" s="16"/>
      <c r="OV11" s="17">
        <f t="shared" si="58"/>
        <v>0</v>
      </c>
      <c r="OX11" s="112"/>
      <c r="OY11" s="652"/>
      <c r="OZ11" s="27"/>
      <c r="PA11" s="112"/>
      <c r="PB11" s="27"/>
      <c r="PC11" s="42">
        <f t="shared" si="59"/>
        <v>0</v>
      </c>
      <c r="PE11" s="31">
        <v>41519</v>
      </c>
      <c r="PF11" s="2" t="s">
        <v>2555</v>
      </c>
      <c r="PG11" s="15">
        <v>1600</v>
      </c>
      <c r="PH11" s="7">
        <v>41519</v>
      </c>
      <c r="PI11" s="16">
        <v>1600</v>
      </c>
      <c r="PJ11" s="17">
        <f t="shared" si="60"/>
        <v>8140</v>
      </c>
      <c r="PL11" s="49"/>
      <c r="PM11" s="24"/>
      <c r="PN11" s="23"/>
      <c r="PO11" s="112"/>
      <c r="PP11" s="27"/>
      <c r="PQ11" s="42">
        <f t="shared" si="61"/>
        <v>0</v>
      </c>
      <c r="PS11" s="49"/>
      <c r="PT11" s="24"/>
      <c r="PU11" s="23"/>
      <c r="PV11" s="112"/>
      <c r="PW11" s="27"/>
      <c r="PX11" s="42">
        <f t="shared" si="62"/>
        <v>0</v>
      </c>
      <c r="PZ11" s="7">
        <v>41435</v>
      </c>
      <c r="QA11" s="2" t="s">
        <v>2109</v>
      </c>
      <c r="QB11" s="15">
        <v>1103.5</v>
      </c>
      <c r="QC11" s="7"/>
      <c r="QD11" s="16"/>
      <c r="QE11" s="17">
        <f t="shared" si="63"/>
        <v>1433.5</v>
      </c>
      <c r="QG11" s="7"/>
      <c r="QH11" s="652"/>
      <c r="QI11" s="27"/>
      <c r="QJ11" s="7"/>
      <c r="QK11" s="16"/>
      <c r="QL11" s="17">
        <f t="shared" si="64"/>
        <v>0</v>
      </c>
      <c r="QN11" s="7"/>
      <c r="QO11" s="34"/>
      <c r="QP11" s="27"/>
      <c r="QQ11" s="7"/>
      <c r="QR11" s="76"/>
      <c r="QS11" s="17">
        <f t="shared" si="65"/>
        <v>0</v>
      </c>
      <c r="QU11" s="7"/>
      <c r="QV11" s="652"/>
      <c r="QW11" s="27"/>
      <c r="QX11" s="629"/>
      <c r="QY11" s="574"/>
      <c r="QZ11" s="17">
        <f t="shared" si="66"/>
        <v>2980</v>
      </c>
      <c r="RB11" s="7"/>
      <c r="RC11" s="652"/>
      <c r="RD11" s="27"/>
      <c r="RE11" s="7"/>
      <c r="RF11" s="16"/>
      <c r="RG11" s="17">
        <f t="shared" si="67"/>
        <v>0</v>
      </c>
      <c r="RI11" s="65"/>
      <c r="RJ11" s="115"/>
      <c r="RK11" s="22"/>
      <c r="RL11" s="65"/>
      <c r="RM11" s="77"/>
      <c r="RN11" s="17">
        <f t="shared" si="68"/>
        <v>0</v>
      </c>
      <c r="RP11" s="7"/>
      <c r="RQ11" s="2"/>
      <c r="RR11" s="22"/>
      <c r="RS11" s="7"/>
      <c r="RT11" s="16"/>
      <c r="RU11" s="17">
        <f t="shared" si="69"/>
        <v>0</v>
      </c>
      <c r="RW11" s="7"/>
      <c r="RX11" s="2"/>
      <c r="RY11" s="22"/>
      <c r="RZ11" s="7"/>
      <c r="SA11" s="16"/>
      <c r="SB11" s="17">
        <f t="shared" si="70"/>
        <v>0</v>
      </c>
      <c r="SD11" s="112"/>
      <c r="SE11" s="24"/>
      <c r="SF11" s="105"/>
      <c r="SG11" s="112"/>
      <c r="SH11" s="27"/>
      <c r="SI11" s="42">
        <f t="shared" si="71"/>
        <v>7820</v>
      </c>
      <c r="SK11" s="7"/>
      <c r="SL11" s="2"/>
      <c r="SM11" s="15"/>
      <c r="SN11" s="7"/>
      <c r="SO11" s="16"/>
      <c r="SP11" s="17">
        <f t="shared" si="72"/>
        <v>200</v>
      </c>
      <c r="SR11" s="2"/>
      <c r="SS11" s="2"/>
      <c r="ST11" s="15"/>
      <c r="SU11" s="7"/>
      <c r="SV11" s="16"/>
      <c r="SW11" s="17">
        <f t="shared" si="73"/>
        <v>1278</v>
      </c>
      <c r="SY11" s="24"/>
      <c r="SZ11" s="24"/>
      <c r="TA11" s="23"/>
      <c r="TB11" s="112"/>
      <c r="TC11" s="27"/>
      <c r="TD11" s="42">
        <f t="shared" si="74"/>
        <v>0</v>
      </c>
      <c r="TF11" s="24"/>
      <c r="TG11" s="2"/>
      <c r="TH11" s="15"/>
      <c r="TI11" s="7"/>
      <c r="TJ11" s="16"/>
      <c r="TK11" s="17">
        <f t="shared" si="75"/>
        <v>0</v>
      </c>
      <c r="TM11" s="112"/>
      <c r="TN11" s="24"/>
      <c r="TO11" s="23"/>
      <c r="TP11" s="112"/>
      <c r="TQ11" s="27"/>
      <c r="TR11" s="42">
        <f t="shared" si="76"/>
        <v>0</v>
      </c>
      <c r="TT11" s="657"/>
      <c r="TU11" s="2"/>
      <c r="TV11" s="15"/>
      <c r="TW11" s="7"/>
      <c r="TX11" s="16"/>
      <c r="TY11" s="17">
        <f t="shared" si="77"/>
        <v>14527.66</v>
      </c>
      <c r="UA11" s="306">
        <v>41521</v>
      </c>
      <c r="UB11" s="34" t="s">
        <v>2556</v>
      </c>
      <c r="UC11" s="27">
        <v>503</v>
      </c>
      <c r="UD11" s="306">
        <v>41521</v>
      </c>
      <c r="UE11" s="16">
        <v>503</v>
      </c>
      <c r="UF11" s="17">
        <f t="shared" si="78"/>
        <v>112.5</v>
      </c>
      <c r="UH11" s="308">
        <v>41522</v>
      </c>
      <c r="UI11" s="24" t="s">
        <v>2557</v>
      </c>
      <c r="UJ11" s="23">
        <v>2070.5</v>
      </c>
      <c r="UK11" s="308">
        <v>41523</v>
      </c>
      <c r="UL11" s="27">
        <v>2070.5</v>
      </c>
      <c r="UM11" s="42">
        <f t="shared" si="79"/>
        <v>7657</v>
      </c>
      <c r="UO11" s="308"/>
      <c r="UP11" s="34"/>
      <c r="UQ11" s="27"/>
      <c r="UR11" s="308"/>
      <c r="US11" s="27"/>
      <c r="UT11" s="42">
        <f t="shared" si="80"/>
        <v>0</v>
      </c>
      <c r="UV11" s="308"/>
      <c r="UW11" s="34"/>
      <c r="UX11" s="27"/>
      <c r="UY11" s="308"/>
      <c r="UZ11" s="27"/>
      <c r="VA11" s="42">
        <f t="shared" si="81"/>
        <v>0</v>
      </c>
      <c r="VC11" s="308"/>
      <c r="VD11" s="34"/>
      <c r="VE11" s="27"/>
      <c r="VF11" s="308"/>
      <c r="VG11" s="27"/>
      <c r="VH11" s="42">
        <f t="shared" si="82"/>
        <v>0</v>
      </c>
      <c r="VJ11" s="426"/>
      <c r="VK11" s="69"/>
      <c r="VL11" s="27"/>
      <c r="VM11" s="50"/>
      <c r="VN11" s="77"/>
      <c r="VO11" s="17">
        <f t="shared" si="83"/>
        <v>0</v>
      </c>
      <c r="VQ11" s="1529"/>
      <c r="VR11" s="1718"/>
      <c r="VS11" s="565"/>
      <c r="VT11" s="1734"/>
      <c r="VU11" s="1733"/>
      <c r="VV11" s="1715">
        <f t="shared" si="84"/>
        <v>0</v>
      </c>
      <c r="VX11" s="428"/>
      <c r="VY11" s="69"/>
      <c r="VZ11" s="27"/>
      <c r="WA11" s="50"/>
      <c r="WB11" s="77"/>
      <c r="WC11" s="17">
        <f t="shared" si="85"/>
        <v>1712</v>
      </c>
      <c r="WE11" s="7">
        <v>41525</v>
      </c>
      <c r="WF11" s="2" t="s">
        <v>2558</v>
      </c>
      <c r="WG11" s="15">
        <v>972</v>
      </c>
      <c r="WH11" s="112">
        <v>41536</v>
      </c>
      <c r="WI11" s="27">
        <v>972</v>
      </c>
      <c r="WJ11" s="17">
        <f t="shared" si="86"/>
        <v>0</v>
      </c>
      <c r="WL11" s="112"/>
      <c r="WM11" s="230"/>
      <c r="WN11" s="23"/>
      <c r="WO11" s="112"/>
      <c r="WP11" s="27"/>
      <c r="WQ11" s="17">
        <f t="shared" si="87"/>
        <v>0</v>
      </c>
      <c r="WS11" s="112"/>
      <c r="WT11" s="230"/>
      <c r="WU11" s="23"/>
      <c r="WV11" s="112"/>
      <c r="WW11" s="27"/>
      <c r="WX11" s="42">
        <f t="shared" si="88"/>
        <v>0</v>
      </c>
      <c r="WZ11" s="421">
        <v>41541</v>
      </c>
      <c r="XA11" s="230" t="s">
        <v>2559</v>
      </c>
      <c r="XB11" s="23">
        <v>1402</v>
      </c>
      <c r="XC11" s="112">
        <v>41541</v>
      </c>
      <c r="XD11" s="27">
        <v>1402</v>
      </c>
      <c r="XE11" s="42">
        <f t="shared" si="89"/>
        <v>0</v>
      </c>
      <c r="XG11" s="112"/>
      <c r="XH11" s="230"/>
      <c r="XI11" s="23"/>
      <c r="XJ11" s="112"/>
      <c r="XK11" s="27"/>
      <c r="XL11" s="17">
        <f t="shared" si="90"/>
        <v>0</v>
      </c>
      <c r="XN11" s="112"/>
      <c r="XO11" s="230"/>
      <c r="XP11" s="23"/>
      <c r="XQ11" s="112"/>
      <c r="XR11" s="27"/>
      <c r="XS11" s="42">
        <f t="shared" si="91"/>
        <v>3633</v>
      </c>
      <c r="XU11" s="112"/>
      <c r="XV11" s="230"/>
      <c r="XW11" s="23"/>
      <c r="XX11" s="112"/>
      <c r="XY11" s="27"/>
      <c r="XZ11" s="17">
        <f t="shared" si="92"/>
        <v>0</v>
      </c>
      <c r="YB11" s="1558"/>
      <c r="YC11" s="883"/>
      <c r="YD11" s="563"/>
      <c r="YE11" s="1558"/>
      <c r="YF11" s="565"/>
      <c r="YG11" s="1715">
        <f t="shared" si="93"/>
        <v>0</v>
      </c>
      <c r="YI11" s="7"/>
      <c r="YJ11" s="114"/>
      <c r="YK11" s="15"/>
      <c r="YL11" s="7"/>
      <c r="YM11" s="16"/>
      <c r="YN11" s="17">
        <f t="shared" si="94"/>
        <v>2227</v>
      </c>
      <c r="YP11" s="625">
        <v>39944</v>
      </c>
      <c r="YQ11" s="645" t="s">
        <v>916</v>
      </c>
      <c r="YR11" s="627">
        <v>4027</v>
      </c>
      <c r="YS11" s="628">
        <v>39979</v>
      </c>
      <c r="YT11" s="627"/>
      <c r="YU11" s="42">
        <f t="shared" si="95"/>
        <v>16368.34</v>
      </c>
      <c r="YW11" s="7">
        <v>41538</v>
      </c>
      <c r="YX11" s="34" t="s">
        <v>2560</v>
      </c>
      <c r="YY11" s="27">
        <v>7084</v>
      </c>
      <c r="YZ11" s="112">
        <v>41541</v>
      </c>
      <c r="ZA11" s="16">
        <v>7084</v>
      </c>
      <c r="ZB11" s="17">
        <f t="shared" si="96"/>
        <v>3092.5</v>
      </c>
      <c r="ZD11" s="428"/>
      <c r="ZE11" s="114"/>
      <c r="ZF11" s="15"/>
      <c r="ZG11" s="112"/>
      <c r="ZH11" s="16"/>
      <c r="ZI11" s="17">
        <f t="shared" si="97"/>
        <v>0</v>
      </c>
      <c r="ZK11" s="1529"/>
      <c r="ZL11" s="1717"/>
      <c r="ZM11" s="563"/>
      <c r="ZN11" s="1558"/>
      <c r="ZO11" s="565"/>
      <c r="ZP11" s="1715">
        <f t="shared" si="98"/>
        <v>0</v>
      </c>
      <c r="ZR11" s="426"/>
      <c r="ZS11" s="221"/>
      <c r="ZT11" s="23"/>
      <c r="ZU11" s="112"/>
      <c r="ZV11" s="27"/>
      <c r="ZW11" s="42">
        <f t="shared" si="99"/>
        <v>0</v>
      </c>
      <c r="ZY11" s="306"/>
      <c r="ZZ11" s="2"/>
      <c r="AAA11" s="23"/>
      <c r="AAB11" s="7"/>
      <c r="AAC11" s="16"/>
      <c r="AAD11" s="17">
        <f t="shared" si="100"/>
        <v>0</v>
      </c>
      <c r="AAF11" s="308"/>
      <c r="AAG11" s="24"/>
      <c r="AAH11" s="23"/>
      <c r="AAI11" s="112"/>
      <c r="AAJ11" s="27"/>
      <c r="AAK11" s="42">
        <f t="shared" si="101"/>
        <v>1928</v>
      </c>
      <c r="AAM11" s="7"/>
      <c r="AAN11" s="2"/>
      <c r="AAO11" s="15"/>
      <c r="AAP11" s="50"/>
      <c r="AAQ11" s="16"/>
      <c r="AAR11" s="17">
        <f t="shared" si="102"/>
        <v>0</v>
      </c>
      <c r="AAT11" s="7"/>
      <c r="AAU11" s="2"/>
      <c r="AAV11" s="15"/>
      <c r="AAW11" s="50"/>
      <c r="AAX11" s="16"/>
      <c r="AAY11" s="17">
        <f t="shared" si="103"/>
        <v>0</v>
      </c>
      <c r="ABA11" s="7"/>
      <c r="ABB11" s="2"/>
      <c r="ABC11" s="15"/>
      <c r="ABD11" s="50"/>
      <c r="ABE11" s="16"/>
      <c r="ABF11" s="17">
        <f t="shared" si="104"/>
        <v>767</v>
      </c>
      <c r="ABH11" s="7"/>
      <c r="ABI11" s="2"/>
      <c r="ABJ11" s="15"/>
      <c r="ABK11" s="65"/>
      <c r="ABL11" s="16"/>
      <c r="ABM11" s="17">
        <f t="shared" si="105"/>
        <v>0</v>
      </c>
      <c r="ABO11" s="112"/>
      <c r="ABP11" s="24"/>
      <c r="ABQ11" s="23"/>
      <c r="ABR11" s="50"/>
      <c r="ABS11" s="27"/>
      <c r="ABT11" s="42">
        <f t="shared" si="106"/>
        <v>0</v>
      </c>
      <c r="ABV11" s="112"/>
      <c r="ABW11" s="24"/>
      <c r="ABX11" s="23"/>
      <c r="ABY11" s="50"/>
      <c r="ABZ11" s="27"/>
      <c r="ACA11" s="42">
        <f t="shared" si="107"/>
        <v>0</v>
      </c>
      <c r="ACC11" s="7"/>
      <c r="ACD11" s="2"/>
      <c r="ACE11" s="15"/>
      <c r="ACF11" s="65"/>
      <c r="ACG11" s="16"/>
      <c r="ACH11" s="17">
        <f t="shared" si="108"/>
        <v>0</v>
      </c>
      <c r="ACJ11" s="7">
        <v>41521</v>
      </c>
      <c r="ACK11" s="2" t="s">
        <v>2561</v>
      </c>
      <c r="ACL11" s="15">
        <v>5368</v>
      </c>
      <c r="ACM11" s="7">
        <v>41521</v>
      </c>
      <c r="ACN11" s="16">
        <v>5368</v>
      </c>
      <c r="ACO11" s="17">
        <f t="shared" si="109"/>
        <v>0</v>
      </c>
      <c r="ACQ11" s="306"/>
      <c r="ACR11" s="260"/>
      <c r="ACS11" s="27"/>
      <c r="ACT11" s="493"/>
      <c r="ACU11" s="46"/>
      <c r="ACV11" s="42">
        <f t="shared" si="110"/>
        <v>0</v>
      </c>
      <c r="ACX11" s="308"/>
      <c r="ACY11" s="260"/>
      <c r="ACZ11" s="27"/>
      <c r="ADA11" s="495"/>
      <c r="ADB11" s="46"/>
      <c r="ADC11" s="42">
        <f t="shared" si="111"/>
        <v>0</v>
      </c>
      <c r="ADE11" s="49">
        <v>41526</v>
      </c>
      <c r="ADF11" s="260" t="s">
        <v>2562</v>
      </c>
      <c r="ADG11" s="27">
        <v>1169</v>
      </c>
      <c r="ADH11" s="50">
        <v>41526</v>
      </c>
      <c r="ADI11" s="27">
        <v>1169</v>
      </c>
      <c r="ADJ11" s="17">
        <f t="shared" si="112"/>
        <v>30</v>
      </c>
      <c r="ADL11" s="112"/>
      <c r="ADM11" s="260"/>
      <c r="ADN11" s="27"/>
      <c r="ADO11" s="50"/>
      <c r="ADP11" s="27"/>
      <c r="ADQ11" s="17">
        <f t="shared" si="113"/>
        <v>0</v>
      </c>
      <c r="ADS11" s="7">
        <v>41524</v>
      </c>
      <c r="ADT11" s="2" t="s">
        <v>2563</v>
      </c>
      <c r="ADU11" s="15">
        <v>8242</v>
      </c>
      <c r="ADV11" s="7">
        <v>41531</v>
      </c>
      <c r="ADW11" s="16">
        <v>8242</v>
      </c>
      <c r="ADX11" s="17">
        <f t="shared" si="114"/>
        <v>-908</v>
      </c>
      <c r="ADZ11" s="7"/>
      <c r="AEA11" s="2"/>
      <c r="AEB11" s="15"/>
      <c r="AEC11" s="7"/>
      <c r="AED11" s="16"/>
      <c r="AEE11" s="17">
        <f t="shared" si="115"/>
        <v>0</v>
      </c>
      <c r="AEG11" s="112">
        <v>41524</v>
      </c>
      <c r="AEH11" s="1476" t="s">
        <v>2564</v>
      </c>
      <c r="AEI11" s="27">
        <v>88</v>
      </c>
      <c r="AEJ11" s="49">
        <v>41524</v>
      </c>
      <c r="AEK11" s="27">
        <v>88</v>
      </c>
      <c r="AEL11" s="17">
        <f t="shared" si="116"/>
        <v>240</v>
      </c>
      <c r="AEN11" s="112"/>
      <c r="AEO11" s="34"/>
      <c r="AEP11" s="27"/>
      <c r="AEQ11" s="49"/>
      <c r="AER11" s="27"/>
      <c r="AES11" s="17">
        <f t="shared" si="117"/>
        <v>0</v>
      </c>
      <c r="AEU11" s="1558"/>
      <c r="AEV11" s="1736"/>
      <c r="AEW11" s="565"/>
      <c r="AEX11" s="640"/>
      <c r="AEY11" s="565"/>
      <c r="AEZ11" s="1715">
        <f t="shared" si="118"/>
        <v>0</v>
      </c>
      <c r="AFB11" s="112"/>
      <c r="AFC11" s="24"/>
      <c r="AFD11" s="23"/>
      <c r="AFE11" s="112"/>
      <c r="AFF11" s="52"/>
      <c r="AFG11" s="17">
        <f t="shared" si="119"/>
        <v>0</v>
      </c>
      <c r="AFI11" s="112"/>
      <c r="AFJ11" s="24"/>
      <c r="AFK11" s="23"/>
      <c r="AFL11" s="112"/>
      <c r="AFM11" s="27"/>
      <c r="AFN11" s="17">
        <f t="shared" si="120"/>
        <v>0</v>
      </c>
      <c r="AFP11" s="427"/>
      <c r="AFQ11" s="24"/>
      <c r="AFR11" s="23"/>
      <c r="AFS11" s="112"/>
      <c r="AFT11" s="27"/>
      <c r="AFU11" s="17">
        <f t="shared" si="121"/>
        <v>7013</v>
      </c>
      <c r="AFW11" s="112"/>
      <c r="AFX11" s="24"/>
      <c r="AFY11" s="23"/>
      <c r="AFZ11" s="112"/>
      <c r="AGA11" s="27"/>
      <c r="AGB11" s="17">
        <f t="shared" si="122"/>
        <v>0</v>
      </c>
      <c r="AGD11" s="112"/>
      <c r="AGE11" s="24"/>
      <c r="AGF11" s="23"/>
      <c r="AGG11" s="112"/>
      <c r="AGH11" s="27"/>
      <c r="AGI11" s="17">
        <f t="shared" si="123"/>
        <v>0</v>
      </c>
      <c r="AGK11" s="322">
        <v>41523</v>
      </c>
      <c r="AGL11" s="24" t="s">
        <v>2565</v>
      </c>
      <c r="AGM11" s="23">
        <v>3809</v>
      </c>
      <c r="AGN11" s="308">
        <v>41525</v>
      </c>
      <c r="AGO11" s="27">
        <v>3809</v>
      </c>
      <c r="AGP11" s="17">
        <f t="shared" si="124"/>
        <v>102</v>
      </c>
      <c r="AGR11" s="322"/>
      <c r="AGS11" s="24"/>
      <c r="AGT11" s="23"/>
      <c r="AGU11" s="308"/>
      <c r="AGV11" s="27"/>
      <c r="AGW11" s="42">
        <f t="shared" si="125"/>
        <v>0</v>
      </c>
      <c r="AGY11" s="112"/>
      <c r="AGZ11" s="24"/>
      <c r="AHA11" s="23"/>
      <c r="AHB11" s="112"/>
      <c r="AHC11" s="27"/>
      <c r="AHD11" s="17">
        <f t="shared" si="126"/>
        <v>0</v>
      </c>
      <c r="AHF11" s="112"/>
      <c r="AHG11" s="24"/>
      <c r="AHH11" s="23"/>
      <c r="AHI11" s="112"/>
      <c r="AHJ11" s="27"/>
      <c r="AHK11" s="42">
        <f t="shared" si="127"/>
        <v>0</v>
      </c>
      <c r="AHM11" s="112"/>
      <c r="AHO11" s="1656"/>
      <c r="AHP11" s="568"/>
      <c r="AHQ11" s="1659"/>
      <c r="AHR11" s="42">
        <f t="shared" si="128"/>
        <v>13988.5</v>
      </c>
      <c r="AHT11" s="2"/>
      <c r="AHU11" s="2"/>
      <c r="AHV11" s="15"/>
      <c r="AHW11" s="7"/>
      <c r="AHX11" s="16"/>
      <c r="AHY11" s="17">
        <f t="shared" si="129"/>
        <v>0</v>
      </c>
      <c r="AIA11" s="2"/>
      <c r="AIB11" s="2"/>
      <c r="AIC11" s="15"/>
      <c r="AID11" s="7"/>
      <c r="AIE11" s="16"/>
      <c r="AIF11" s="17">
        <f t="shared" si="130"/>
        <v>0</v>
      </c>
      <c r="AIH11" s="2"/>
      <c r="AII11" s="2"/>
      <c r="AIJ11" s="15"/>
      <c r="AIK11" s="7"/>
      <c r="AIL11" s="16"/>
      <c r="AIM11" s="17">
        <f t="shared" si="131"/>
        <v>0</v>
      </c>
      <c r="AIO11" s="24"/>
      <c r="AIP11" s="24"/>
      <c r="AIQ11" s="23"/>
      <c r="AIR11" s="112"/>
      <c r="AIS11" s="27"/>
      <c r="AIT11" s="42">
        <f t="shared" si="132"/>
        <v>0</v>
      </c>
      <c r="AIV11" s="7">
        <v>39690</v>
      </c>
      <c r="AIW11" s="2" t="s">
        <v>777</v>
      </c>
      <c r="AIX11" s="15">
        <v>6855.12</v>
      </c>
      <c r="AIY11" s="112">
        <v>39730</v>
      </c>
      <c r="AIZ11" s="16">
        <v>6855.12</v>
      </c>
      <c r="AJA11" s="17">
        <f t="shared" si="133"/>
        <v>38421</v>
      </c>
      <c r="AJC11" s="7"/>
      <c r="AJD11" s="115"/>
      <c r="AJE11" s="23"/>
      <c r="AJF11" s="112"/>
      <c r="AJG11" s="16"/>
      <c r="AJH11" s="42">
        <f t="shared" si="134"/>
        <v>0</v>
      </c>
      <c r="AJJ11" s="7"/>
      <c r="AJK11" s="34"/>
      <c r="AJL11" s="27"/>
      <c r="AJM11" s="31"/>
      <c r="AJN11" s="77"/>
      <c r="AJO11" s="17">
        <f t="shared" si="135"/>
        <v>0</v>
      </c>
      <c r="AJQ11" s="112"/>
      <c r="AJR11" s="34"/>
      <c r="AJS11" s="27"/>
      <c r="AJT11" s="49"/>
      <c r="AJU11" s="52"/>
      <c r="AJV11" s="42">
        <f t="shared" si="136"/>
        <v>0</v>
      </c>
      <c r="AJX11" s="7">
        <v>41520</v>
      </c>
      <c r="AJY11" s="114" t="s">
        <v>2566</v>
      </c>
      <c r="AJZ11" s="15">
        <v>818.5</v>
      </c>
      <c r="AKA11" s="7">
        <v>41521</v>
      </c>
      <c r="AKB11" s="16">
        <v>818.5</v>
      </c>
      <c r="AKC11" s="17">
        <f t="shared" si="137"/>
        <v>907</v>
      </c>
      <c r="AKE11" s="7"/>
      <c r="AKF11" s="114"/>
      <c r="AKG11" s="23"/>
      <c r="AKH11" s="112"/>
      <c r="AKI11" s="27"/>
      <c r="AKJ11" s="17">
        <f t="shared" si="138"/>
        <v>5561.98</v>
      </c>
      <c r="AKL11" s="50">
        <v>41528</v>
      </c>
      <c r="AKM11" s="111" t="s">
        <v>2567</v>
      </c>
      <c r="AKN11" s="52">
        <v>1379</v>
      </c>
      <c r="AKO11" s="50">
        <v>41528</v>
      </c>
      <c r="AKP11" s="52">
        <v>1379</v>
      </c>
      <c r="AKQ11" s="42">
        <f t="shared" si="139"/>
        <v>0</v>
      </c>
      <c r="AKS11" s="50">
        <v>41535</v>
      </c>
      <c r="AKT11" s="111" t="s">
        <v>2568</v>
      </c>
      <c r="AKU11" s="52">
        <v>1318</v>
      </c>
      <c r="AKV11" s="50">
        <v>41535</v>
      </c>
      <c r="AKW11" s="52">
        <v>1318</v>
      </c>
      <c r="AKX11" s="42">
        <f t="shared" si="140"/>
        <v>0</v>
      </c>
      <c r="AKZ11" s="50"/>
      <c r="ALA11" s="111"/>
      <c r="ALB11" s="52"/>
      <c r="ALC11" s="50"/>
      <c r="ALD11" s="52"/>
      <c r="ALE11" s="42">
        <f t="shared" si="141"/>
        <v>0</v>
      </c>
      <c r="ALG11" s="50"/>
      <c r="ALH11" s="112"/>
      <c r="ALI11" s="633"/>
      <c r="ALJ11" s="49"/>
      <c r="ALK11" s="140"/>
      <c r="ALL11" s="17">
        <f t="shared" si="142"/>
        <v>0</v>
      </c>
      <c r="ALN11" s="428">
        <v>41519</v>
      </c>
      <c r="ALO11" s="2" t="s">
        <v>2569</v>
      </c>
      <c r="ALP11" s="15">
        <v>1437</v>
      </c>
      <c r="ALQ11" s="407">
        <v>41521</v>
      </c>
      <c r="ALR11" s="15">
        <v>1437</v>
      </c>
      <c r="ALS11" s="17">
        <f t="shared" si="143"/>
        <v>5326</v>
      </c>
      <c r="ALU11" s="428"/>
      <c r="ALW11" s="15"/>
      <c r="ALX11" s="306"/>
      <c r="ALY11" s="16"/>
      <c r="ALZ11" s="17">
        <f t="shared" si="144"/>
        <v>0</v>
      </c>
      <c r="AMB11" s="306"/>
      <c r="AMC11" s="115"/>
      <c r="AMD11" s="15"/>
      <c r="AME11" s="641"/>
      <c r="AMF11" s="16"/>
      <c r="AMG11" s="17">
        <f t="shared" si="145"/>
        <v>0</v>
      </c>
      <c r="AMI11" s="7"/>
      <c r="AMJ11" s="655"/>
      <c r="AMK11" s="16"/>
      <c r="AML11" s="33"/>
      <c r="AMM11" s="16"/>
      <c r="AMN11" s="17">
        <f t="shared" si="146"/>
        <v>0</v>
      </c>
      <c r="AMP11" s="112">
        <v>41531</v>
      </c>
      <c r="AMQ11" s="942" t="s">
        <v>2570</v>
      </c>
      <c r="AMR11" s="27">
        <v>1069</v>
      </c>
      <c r="AMS11" s="99">
        <v>41531</v>
      </c>
      <c r="AMT11" s="27">
        <v>1069</v>
      </c>
      <c r="AMU11" s="42">
        <f t="shared" si="147"/>
        <v>-4260</v>
      </c>
      <c r="AMW11" s="65">
        <v>41487</v>
      </c>
      <c r="AMX11" s="115" t="s">
        <v>2571</v>
      </c>
      <c r="AMY11" s="297">
        <v>281</v>
      </c>
      <c r="AMZ11" s="33"/>
      <c r="ANA11" s="16"/>
      <c r="ANB11" s="17">
        <f t="shared" si="148"/>
        <v>3116.28</v>
      </c>
      <c r="AND11" s="112"/>
      <c r="ANE11" s="1322"/>
      <c r="ANF11" s="27"/>
      <c r="ANG11" s="99"/>
      <c r="ANH11" s="27"/>
      <c r="ANI11" s="42">
        <f t="shared" si="149"/>
        <v>0</v>
      </c>
      <c r="ANK11" s="7"/>
      <c r="ANL11" s="658"/>
      <c r="ANM11" s="16"/>
      <c r="ANN11" s="33"/>
      <c r="ANO11" s="16"/>
      <c r="ANP11" s="17">
        <f t="shared" si="150"/>
        <v>0</v>
      </c>
      <c r="ANR11" s="1558"/>
      <c r="ANS11" s="1740"/>
      <c r="ANT11" s="565"/>
      <c r="ANU11" s="1601"/>
      <c r="ANV11" s="565"/>
      <c r="ANW11" s="1715">
        <f t="shared" si="151"/>
        <v>0</v>
      </c>
      <c r="ANY11" s="7"/>
      <c r="ANZ11" s="658"/>
      <c r="AOA11" s="16"/>
      <c r="AOB11" s="33"/>
      <c r="AOC11" s="16"/>
      <c r="AOD11" s="17">
        <f t="shared" si="152"/>
        <v>0</v>
      </c>
      <c r="AOF11" s="7">
        <v>41539</v>
      </c>
      <c r="AOG11" s="2" t="s">
        <v>2572</v>
      </c>
      <c r="AOH11" s="15">
        <v>2208</v>
      </c>
      <c r="AOI11" s="887">
        <v>41540</v>
      </c>
      <c r="AOJ11" s="573">
        <v>2208</v>
      </c>
      <c r="AOK11" s="17">
        <f t="shared" si="153"/>
        <v>0</v>
      </c>
      <c r="AOM11" s="308">
        <v>41522</v>
      </c>
      <c r="AON11" s="24" t="s">
        <v>2573</v>
      </c>
      <c r="AOO11" s="23">
        <v>1114</v>
      </c>
      <c r="AOP11" s="322">
        <v>41541</v>
      </c>
      <c r="AOQ11" s="27">
        <v>1114</v>
      </c>
      <c r="AOR11" s="17">
        <f t="shared" si="154"/>
        <v>0</v>
      </c>
      <c r="AOT11" s="112">
        <v>41507</v>
      </c>
      <c r="AOU11" s="260" t="s">
        <v>2352</v>
      </c>
      <c r="AOV11" s="27">
        <v>1380</v>
      </c>
      <c r="AOW11" s="50">
        <v>41520</v>
      </c>
      <c r="AOX11" s="27">
        <v>1380</v>
      </c>
      <c r="AOY11" s="17">
        <f t="shared" si="155"/>
        <v>30</v>
      </c>
      <c r="APA11" s="7"/>
      <c r="APB11" s="34"/>
      <c r="APC11" s="3"/>
      <c r="APD11" s="648"/>
      <c r="APE11" s="27"/>
      <c r="APF11" s="17">
        <f t="shared" si="156"/>
        <v>118452.40000000001</v>
      </c>
      <c r="APH11" s="112"/>
      <c r="API11" s="34"/>
      <c r="APJ11" s="41"/>
      <c r="APK11" s="648"/>
      <c r="APL11" s="27"/>
      <c r="APM11" s="42">
        <f t="shared" si="157"/>
        <v>0</v>
      </c>
      <c r="APO11" s="2"/>
      <c r="APP11" s="2"/>
      <c r="APQ11" s="15"/>
      <c r="APR11" s="7"/>
      <c r="APS11" s="16"/>
      <c r="APT11" s="17">
        <f t="shared" si="158"/>
        <v>0</v>
      </c>
      <c r="APV11" s="7"/>
      <c r="APW11" s="2"/>
      <c r="APX11" s="15"/>
      <c r="APY11" s="7"/>
      <c r="APZ11" s="16"/>
      <c r="AQA11" s="17">
        <f t="shared" si="159"/>
        <v>0</v>
      </c>
      <c r="AQC11" s="7">
        <v>41533</v>
      </c>
      <c r="AQD11" s="2" t="s">
        <v>2574</v>
      </c>
      <c r="AQE11" s="15">
        <v>4730.7</v>
      </c>
      <c r="AQF11" s="7">
        <v>41538</v>
      </c>
      <c r="AQG11" s="16">
        <v>4730.7</v>
      </c>
      <c r="AQH11" s="17">
        <f t="shared" si="160"/>
        <v>38.25</v>
      </c>
      <c r="AQJ11" s="7"/>
      <c r="AQK11" s="2"/>
      <c r="AQL11" s="15"/>
      <c r="AQM11" s="7"/>
      <c r="AQN11" s="16"/>
      <c r="AQO11" s="17">
        <f t="shared" si="161"/>
        <v>0</v>
      </c>
      <c r="AQQ11" s="7"/>
      <c r="AQR11" s="2"/>
      <c r="AQS11" s="15"/>
      <c r="AQT11" s="7"/>
      <c r="AQU11" s="16"/>
      <c r="AQV11" s="17">
        <f t="shared" si="162"/>
        <v>0</v>
      </c>
      <c r="AQX11" s="7"/>
      <c r="AQY11" s="2"/>
      <c r="AQZ11" s="15"/>
      <c r="ARA11" s="7"/>
      <c r="ARB11" s="16"/>
      <c r="ARC11" s="17">
        <f t="shared" si="163"/>
        <v>0</v>
      </c>
      <c r="ARE11" s="112"/>
      <c r="ARF11" s="24"/>
      <c r="ARG11" s="23"/>
      <c r="ARH11" s="112"/>
      <c r="ARI11" s="27"/>
      <c r="ARJ11" s="42">
        <f t="shared" si="164"/>
        <v>0</v>
      </c>
      <c r="ARL11" s="7"/>
      <c r="ARM11" s="2"/>
      <c r="ARN11" s="15"/>
      <c r="ARO11" s="65"/>
      <c r="ARP11" s="16"/>
      <c r="ARQ11" s="17">
        <f t="shared" si="165"/>
        <v>0</v>
      </c>
      <c r="ARS11" s="112"/>
      <c r="ART11" s="24"/>
      <c r="ARU11" s="23"/>
      <c r="ARV11" s="50"/>
      <c r="ARW11" s="27"/>
      <c r="ARX11" s="42">
        <f t="shared" si="166"/>
        <v>752.5</v>
      </c>
      <c r="ARZ11" s="112"/>
      <c r="ASA11" s="24"/>
      <c r="ASB11" s="23"/>
      <c r="ASC11" s="50"/>
      <c r="ASD11" s="27"/>
      <c r="ASE11" s="17">
        <f t="shared" si="167"/>
        <v>10984.74</v>
      </c>
      <c r="ASG11" s="112">
        <v>41514</v>
      </c>
      <c r="ASH11" s="24" t="s">
        <v>2328</v>
      </c>
      <c r="ASI11" s="23">
        <v>217.55</v>
      </c>
      <c r="ASJ11" s="112"/>
      <c r="ASK11" s="27"/>
      <c r="ASL11" s="17">
        <f t="shared" si="168"/>
        <v>5100.0200000000004</v>
      </c>
      <c r="ASN11" s="7"/>
      <c r="ASO11" s="2"/>
      <c r="ASP11" s="15"/>
      <c r="ASQ11" s="7"/>
      <c r="ASR11" s="16"/>
      <c r="ASS11" s="17">
        <f t="shared" si="169"/>
        <v>21397.43</v>
      </c>
      <c r="ASU11" s="7"/>
      <c r="ASV11" s="2"/>
      <c r="ASW11" s="15"/>
      <c r="ASX11" s="65"/>
      <c r="ASY11" s="16"/>
      <c r="ASZ11" s="17">
        <f t="shared" si="170"/>
        <v>0</v>
      </c>
      <c r="ATB11" s="112"/>
      <c r="ATC11" s="24"/>
      <c r="ATD11" s="23"/>
      <c r="ATE11" s="50"/>
      <c r="ATF11" s="27"/>
      <c r="ATG11" s="42">
        <f t="shared" si="171"/>
        <v>2249</v>
      </c>
      <c r="ATI11" s="112"/>
      <c r="ATJ11" s="24"/>
      <c r="ATK11" s="23"/>
      <c r="ATL11" s="50"/>
      <c r="ATM11" s="27"/>
      <c r="ATN11" s="42">
        <f t="shared" si="172"/>
        <v>0</v>
      </c>
      <c r="ATP11" s="7">
        <v>39788</v>
      </c>
      <c r="ATQ11" s="195" t="s">
        <v>917</v>
      </c>
      <c r="ATR11" s="15">
        <v>1068</v>
      </c>
      <c r="ATS11" s="61">
        <v>39848</v>
      </c>
      <c r="ATT11" s="23"/>
      <c r="ATU11" s="17">
        <f t="shared" si="173"/>
        <v>5593.5</v>
      </c>
      <c r="ATW11" s="7">
        <v>41524</v>
      </c>
      <c r="ATX11" s="2" t="s">
        <v>2575</v>
      </c>
      <c r="ATY11" s="15">
        <v>1975</v>
      </c>
      <c r="ATZ11" s="7">
        <v>41524</v>
      </c>
      <c r="AUA11" s="16">
        <v>1975</v>
      </c>
      <c r="AUB11" s="17">
        <f t="shared" si="174"/>
        <v>108</v>
      </c>
      <c r="AUD11" s="7"/>
      <c r="AUE11" s="139"/>
      <c r="AUF11" s="27"/>
      <c r="AUG11" s="112"/>
      <c r="AUH11" s="16"/>
      <c r="AUI11" s="17">
        <f t="shared" si="175"/>
        <v>0</v>
      </c>
      <c r="AUK11" s="112"/>
      <c r="AUL11" s="139"/>
      <c r="AUM11" s="27"/>
      <c r="AUN11" s="112"/>
      <c r="AUO11" s="27"/>
      <c r="AUP11" s="42">
        <f t="shared" si="176"/>
        <v>0</v>
      </c>
      <c r="AUR11" s="1558"/>
      <c r="AUS11" s="1739"/>
      <c r="AUT11" s="565"/>
      <c r="AUU11" s="1558"/>
      <c r="AUV11" s="565"/>
      <c r="AUW11" s="1715">
        <f t="shared" si="177"/>
        <v>0</v>
      </c>
      <c r="AUY11" s="112"/>
      <c r="AUZ11" s="139"/>
      <c r="AVA11" s="27"/>
      <c r="AVB11" s="112"/>
      <c r="AVC11" s="27"/>
      <c r="AVD11" s="42">
        <f t="shared" si="178"/>
        <v>0</v>
      </c>
      <c r="AVF11" s="112">
        <v>41525</v>
      </c>
      <c r="AVG11" s="34" t="s">
        <v>2576</v>
      </c>
      <c r="AVH11" s="27">
        <v>9229</v>
      </c>
      <c r="AVI11" s="112">
        <v>41541</v>
      </c>
      <c r="AVJ11" s="27">
        <v>9229</v>
      </c>
      <c r="AVK11" s="17">
        <f t="shared" si="179"/>
        <v>-1000</v>
      </c>
      <c r="AVM11" s="635">
        <v>39699</v>
      </c>
      <c r="AVN11" s="2" t="s">
        <v>918</v>
      </c>
      <c r="AVO11" s="15">
        <v>1545</v>
      </c>
      <c r="AVR11" s="17">
        <f t="shared" si="180"/>
        <v>6938</v>
      </c>
      <c r="AVT11" s="1728"/>
      <c r="AVU11" s="1530"/>
      <c r="AVV11" s="563"/>
      <c r="AVY11" s="1715">
        <f t="shared" si="181"/>
        <v>0</v>
      </c>
      <c r="AWA11" s="359">
        <v>41528</v>
      </c>
      <c r="AWB11" s="24" t="s">
        <v>2577</v>
      </c>
      <c r="AWC11" s="23">
        <v>863</v>
      </c>
      <c r="AWD11" s="112">
        <v>41528</v>
      </c>
      <c r="AWE11" s="27">
        <v>863</v>
      </c>
      <c r="AWF11" s="17">
        <f t="shared" si="182"/>
        <v>0</v>
      </c>
      <c r="AWH11" s="421"/>
      <c r="AWI11" s="24"/>
      <c r="AWJ11" s="23"/>
      <c r="AWK11" s="497"/>
      <c r="AWL11" s="27"/>
      <c r="AWM11" s="17">
        <f t="shared" si="183"/>
        <v>0</v>
      </c>
      <c r="AWO11" s="308"/>
      <c r="AWP11" s="24"/>
      <c r="AWQ11" s="23"/>
      <c r="AWR11" s="308"/>
      <c r="AWS11" s="27"/>
      <c r="AWT11" s="17">
        <f t="shared" si="184"/>
        <v>0</v>
      </c>
      <c r="AWV11" s="306">
        <v>41526</v>
      </c>
      <c r="AWW11" s="2" t="s">
        <v>2578</v>
      </c>
      <c r="AWX11" s="15">
        <v>361</v>
      </c>
      <c r="AWY11" s="31">
        <v>41526</v>
      </c>
      <c r="AWZ11" s="16">
        <v>361</v>
      </c>
      <c r="AXA11" s="17">
        <f t="shared" si="185"/>
        <v>0</v>
      </c>
      <c r="AXC11" s="308">
        <v>41517</v>
      </c>
      <c r="AXD11" s="2" t="s">
        <v>2348</v>
      </c>
      <c r="AXE11" s="15">
        <v>2686</v>
      </c>
      <c r="AXF11" s="308">
        <v>41518</v>
      </c>
      <c r="AXG11" s="27">
        <v>2686</v>
      </c>
      <c r="AXH11" s="17">
        <f t="shared" si="186"/>
        <v>1179.5</v>
      </c>
      <c r="AXJ11" s="308"/>
      <c r="AXK11" s="24"/>
      <c r="AXL11" s="23"/>
      <c r="AXM11" s="308"/>
      <c r="AXN11" s="27"/>
      <c r="AXO11" s="17">
        <f t="shared" si="187"/>
        <v>0</v>
      </c>
      <c r="AXQ11" s="308"/>
      <c r="AXR11" s="24"/>
      <c r="AXS11" s="23"/>
      <c r="AXT11" s="308"/>
      <c r="AXU11" s="27"/>
      <c r="AXV11" s="42">
        <f t="shared" si="188"/>
        <v>0</v>
      </c>
      <c r="AXX11" s="7"/>
      <c r="AXY11" s="115"/>
      <c r="AXZ11" s="15"/>
      <c r="AYA11" s="7"/>
      <c r="AYB11" s="16"/>
      <c r="AYC11" s="42">
        <f t="shared" si="189"/>
        <v>-100</v>
      </c>
      <c r="AYE11" s="112"/>
      <c r="AYF11" s="24"/>
      <c r="AYG11" s="291"/>
      <c r="AYH11" s="112"/>
      <c r="AYI11" s="27"/>
      <c r="AYJ11" s="42">
        <f t="shared" si="190"/>
        <v>1184.5</v>
      </c>
      <c r="AYL11" s="112"/>
      <c r="AYM11" s="24"/>
      <c r="AYN11" s="291"/>
      <c r="AYO11" s="112"/>
      <c r="AYP11" s="27"/>
      <c r="AYQ11" s="42">
        <f t="shared" si="191"/>
        <v>0</v>
      </c>
      <c r="AYS11" s="112"/>
      <c r="AYT11" s="24"/>
      <c r="AYU11" s="291"/>
      <c r="AYV11" s="112"/>
      <c r="AYW11" s="27"/>
      <c r="AYX11" s="42">
        <f t="shared" si="192"/>
        <v>0</v>
      </c>
      <c r="AYZ11" s="112"/>
      <c r="AZA11" s="24"/>
      <c r="AZB11" s="291"/>
      <c r="AZC11" s="112"/>
      <c r="AZD11" s="27"/>
      <c r="AZE11" s="42">
        <f t="shared" si="193"/>
        <v>0</v>
      </c>
      <c r="AZG11" s="112"/>
      <c r="AZH11" s="24"/>
      <c r="AZI11" s="291"/>
      <c r="AZJ11" s="568"/>
      <c r="AZK11" s="27"/>
      <c r="AZL11" s="42">
        <f t="shared" si="194"/>
        <v>0</v>
      </c>
      <c r="AZN11" s="2"/>
      <c r="AZO11" s="2"/>
      <c r="AZP11" s="15"/>
      <c r="AZQ11" s="7"/>
      <c r="AZR11" s="16"/>
      <c r="AZS11" s="17">
        <f t="shared" si="195"/>
        <v>0</v>
      </c>
      <c r="AZU11" s="2"/>
      <c r="AZV11" s="2"/>
      <c r="AZW11" s="15"/>
      <c r="AZX11" s="629"/>
      <c r="AZY11" s="16"/>
      <c r="AZZ11" s="17">
        <f t="shared" si="196"/>
        <v>7051.5</v>
      </c>
      <c r="BAB11" s="24"/>
      <c r="BAC11" s="24"/>
      <c r="BAD11" s="291"/>
      <c r="BAE11" s="112"/>
      <c r="BAF11" s="27"/>
      <c r="BAG11" s="42">
        <f t="shared" si="197"/>
        <v>0</v>
      </c>
      <c r="BAI11" s="24"/>
      <c r="BAJ11" s="24"/>
      <c r="BAK11" s="291"/>
      <c r="BAL11" s="112"/>
      <c r="BAM11" s="27"/>
      <c r="BAN11" s="42">
        <f t="shared" si="198"/>
        <v>0</v>
      </c>
    </row>
    <row r="12" spans="1:1393" x14ac:dyDescent="0.25">
      <c r="A12" s="7"/>
      <c r="B12" s="2"/>
      <c r="C12" s="15"/>
      <c r="D12" s="7"/>
      <c r="E12" s="16"/>
      <c r="F12" s="17">
        <f t="shared" si="0"/>
        <v>6630</v>
      </c>
      <c r="H12" s="112"/>
      <c r="I12" s="24"/>
      <c r="J12" s="23"/>
      <c r="K12" s="112"/>
      <c r="L12" s="27"/>
      <c r="M12" s="42">
        <f t="shared" si="1"/>
        <v>0</v>
      </c>
      <c r="O12" s="112"/>
      <c r="P12" s="24"/>
      <c r="Q12" s="23"/>
      <c r="R12" s="112"/>
      <c r="S12" s="27"/>
      <c r="T12" s="42">
        <f t="shared" si="2"/>
        <v>0</v>
      </c>
      <c r="V12" s="112"/>
      <c r="W12" s="24"/>
      <c r="X12" s="23"/>
      <c r="Y12" s="50"/>
      <c r="Z12" s="52"/>
      <c r="AA12" s="42">
        <f t="shared" si="3"/>
        <v>0</v>
      </c>
      <c r="AC12" s="112"/>
      <c r="AD12" s="24"/>
      <c r="AE12" s="23"/>
      <c r="AF12" s="50"/>
      <c r="AG12" s="52"/>
      <c r="AH12" s="42">
        <f t="shared" si="4"/>
        <v>0</v>
      </c>
      <c r="AJ12" s="112"/>
      <c r="AK12" s="24"/>
      <c r="AL12" s="23"/>
      <c r="AM12" s="50"/>
      <c r="AN12" s="52"/>
      <c r="AO12" s="42">
        <f t="shared" si="5"/>
        <v>0</v>
      </c>
      <c r="AQ12" s="428">
        <v>41530</v>
      </c>
      <c r="AR12" s="34" t="s">
        <v>2579</v>
      </c>
      <c r="AS12" s="27">
        <v>2585</v>
      </c>
      <c r="AT12" s="31">
        <v>41531</v>
      </c>
      <c r="AU12" s="16">
        <v>2585</v>
      </c>
      <c r="AV12" s="17">
        <f t="shared" si="6"/>
        <v>376</v>
      </c>
      <c r="AX12" s="7">
        <v>41547</v>
      </c>
      <c r="AY12" s="34" t="s">
        <v>2580</v>
      </c>
      <c r="AZ12" s="27">
        <v>1731.5</v>
      </c>
      <c r="BA12" s="65"/>
      <c r="BB12" s="16"/>
      <c r="BC12" s="17">
        <f t="shared" si="7"/>
        <v>1731.5</v>
      </c>
      <c r="BE12" s="7"/>
      <c r="BF12" s="34"/>
      <c r="BG12" s="27"/>
      <c r="BH12" s="31"/>
      <c r="BI12" s="16"/>
      <c r="BJ12" s="17">
        <f t="shared" si="8"/>
        <v>0</v>
      </c>
      <c r="BL12" s="604">
        <v>39863</v>
      </c>
      <c r="BM12" s="2" t="s">
        <v>919</v>
      </c>
      <c r="BN12" s="15">
        <v>2701.5</v>
      </c>
      <c r="BO12" s="7">
        <v>39876</v>
      </c>
      <c r="BP12" s="16">
        <v>2701.5</v>
      </c>
      <c r="BQ12" s="17">
        <f t="shared" si="9"/>
        <v>11854.6</v>
      </c>
      <c r="BS12" s="428">
        <v>39776</v>
      </c>
      <c r="BT12" s="2" t="s">
        <v>920</v>
      </c>
      <c r="BU12" s="15">
        <v>6487</v>
      </c>
      <c r="BV12" s="7"/>
      <c r="BW12" s="16"/>
      <c r="BX12" s="17">
        <f t="shared" si="10"/>
        <v>18830.04</v>
      </c>
      <c r="BZ12" s="112"/>
      <c r="CA12" s="24"/>
      <c r="CB12" s="23"/>
      <c r="CC12" s="112"/>
      <c r="CD12" s="27"/>
      <c r="CE12" s="17">
        <f t="shared" si="11"/>
        <v>0</v>
      </c>
      <c r="CG12" s="426"/>
      <c r="CH12" s="221"/>
      <c r="CI12" s="23"/>
      <c r="CJ12" s="50"/>
      <c r="CK12" s="27"/>
      <c r="CL12" s="17">
        <f t="shared" si="12"/>
        <v>0</v>
      </c>
      <c r="CN12" s="7">
        <v>41511</v>
      </c>
      <c r="CO12" s="1008" t="s">
        <v>2333</v>
      </c>
      <c r="CP12" s="15">
        <v>14830</v>
      </c>
      <c r="CQ12" s="1741">
        <v>41521</v>
      </c>
      <c r="CR12" s="27">
        <v>14830</v>
      </c>
      <c r="CS12" s="17">
        <f t="shared" si="199"/>
        <v>0</v>
      </c>
      <c r="CU12" s="112"/>
      <c r="CV12" s="24"/>
      <c r="CW12" s="23"/>
      <c r="CX12" s="618"/>
      <c r="CY12" s="27"/>
      <c r="CZ12" s="17">
        <f t="shared" si="14"/>
        <v>4178.5</v>
      </c>
      <c r="DB12" s="112"/>
      <c r="DC12" s="24"/>
      <c r="DD12" s="41"/>
      <c r="DE12" s="50"/>
      <c r="DF12" s="41"/>
      <c r="DG12" s="17">
        <f t="shared" si="200"/>
        <v>411</v>
      </c>
      <c r="DI12" s="49">
        <v>41526</v>
      </c>
      <c r="DJ12" s="230" t="s">
        <v>2581</v>
      </c>
      <c r="DK12" s="140">
        <v>1463</v>
      </c>
      <c r="DL12" s="50">
        <v>41526</v>
      </c>
      <c r="DM12" s="41">
        <v>1463</v>
      </c>
      <c r="DN12" s="17">
        <f t="shared" si="201"/>
        <v>0</v>
      </c>
      <c r="DP12" s="49"/>
      <c r="DQ12" s="230"/>
      <c r="DR12" s="140"/>
      <c r="DS12" s="50"/>
      <c r="DT12" s="41"/>
      <c r="DU12" s="17">
        <f t="shared" si="202"/>
        <v>0</v>
      </c>
      <c r="DW12" s="564"/>
      <c r="DX12" s="1306"/>
      <c r="DY12" s="571"/>
      <c r="DZ12" s="568"/>
      <c r="EA12" s="1658"/>
      <c r="EB12" s="1677">
        <f t="shared" si="203"/>
        <v>456</v>
      </c>
      <c r="ED12" s="112">
        <v>41524</v>
      </c>
      <c r="EE12" s="24" t="s">
        <v>2582</v>
      </c>
      <c r="EF12" s="23">
        <v>3304</v>
      </c>
      <c r="EG12" s="112">
        <v>41541</v>
      </c>
      <c r="EH12" s="27">
        <v>3304</v>
      </c>
      <c r="EI12" s="42">
        <f t="shared" si="204"/>
        <v>0</v>
      </c>
      <c r="EK12" s="49"/>
      <c r="EL12" s="230"/>
      <c r="EM12" s="140"/>
      <c r="EN12" s="50"/>
      <c r="EO12" s="41"/>
      <c r="EP12" s="17">
        <f t="shared" si="205"/>
        <v>0</v>
      </c>
      <c r="ER12" s="112"/>
      <c r="ES12" s="111"/>
      <c r="ET12" s="27"/>
      <c r="EU12" s="50"/>
      <c r="EV12" s="41"/>
      <c r="EW12" s="17">
        <f t="shared" si="206"/>
        <v>0</v>
      </c>
      <c r="EY12" s="7"/>
      <c r="EZ12" s="2"/>
      <c r="FA12" s="15"/>
      <c r="FB12" s="65"/>
      <c r="FC12" s="22"/>
      <c r="FD12" s="17">
        <f t="shared" si="22"/>
        <v>0</v>
      </c>
      <c r="FF12" s="112"/>
      <c r="FG12" s="24"/>
      <c r="FH12" s="23"/>
      <c r="FI12" s="50"/>
      <c r="FJ12" s="105"/>
      <c r="FK12" s="42">
        <f t="shared" si="23"/>
        <v>0</v>
      </c>
      <c r="FM12" s="7">
        <v>41530</v>
      </c>
      <c r="FN12" s="2" t="s">
        <v>2583</v>
      </c>
      <c r="FO12" s="15">
        <v>3001</v>
      </c>
      <c r="FP12" s="31">
        <v>41537</v>
      </c>
      <c r="FQ12" s="16">
        <v>3001</v>
      </c>
      <c r="FR12" s="17">
        <f t="shared" si="24"/>
        <v>300</v>
      </c>
      <c r="FT12" s="112"/>
      <c r="FU12" s="24"/>
      <c r="FV12" s="23"/>
      <c r="FW12" s="112"/>
      <c r="FX12" s="27"/>
      <c r="FY12" s="42">
        <f t="shared" si="25"/>
        <v>0</v>
      </c>
      <c r="GA12" s="7"/>
      <c r="GB12" s="2"/>
      <c r="GC12" s="15"/>
      <c r="GD12" s="7"/>
      <c r="GE12" s="16"/>
      <c r="GF12" s="17">
        <f t="shared" si="26"/>
        <v>0</v>
      </c>
      <c r="GH12" s="1558"/>
      <c r="GI12" s="1530"/>
      <c r="GJ12" s="563"/>
      <c r="GK12" s="1558"/>
      <c r="GL12" s="565"/>
      <c r="GM12" s="1715">
        <f t="shared" si="27"/>
        <v>33232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>
        <v>41536</v>
      </c>
      <c r="HK12" s="312" t="s">
        <v>2584</v>
      </c>
      <c r="HL12" s="15">
        <v>1470</v>
      </c>
      <c r="HM12" s="7">
        <v>41536</v>
      </c>
      <c r="HN12" s="16">
        <v>1470</v>
      </c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5020</v>
      </c>
      <c r="HX12" s="7"/>
      <c r="HY12" s="2"/>
      <c r="HZ12" s="15"/>
      <c r="IA12" s="7"/>
      <c r="IB12" s="16"/>
      <c r="IC12" s="17">
        <f t="shared" si="33"/>
        <v>0</v>
      </c>
      <c r="IE12" s="1558">
        <v>41529</v>
      </c>
      <c r="IF12" s="1530" t="s">
        <v>2585</v>
      </c>
      <c r="IG12" s="563">
        <v>594</v>
      </c>
      <c r="IH12" s="1558">
        <v>41529</v>
      </c>
      <c r="II12" s="565">
        <v>594</v>
      </c>
      <c r="IJ12" s="1715">
        <f t="shared" si="34"/>
        <v>0</v>
      </c>
      <c r="IL12" s="112"/>
      <c r="IM12" s="24"/>
      <c r="IN12" s="23"/>
      <c r="IO12" s="112"/>
      <c r="IP12" s="27"/>
      <c r="IQ12" s="42">
        <f t="shared" si="35"/>
        <v>855.5</v>
      </c>
      <c r="IS12" s="49"/>
      <c r="IT12" s="63"/>
      <c r="IU12" s="23"/>
      <c r="IV12" s="112"/>
      <c r="IW12" s="27"/>
      <c r="IX12" s="17">
        <f t="shared" si="36"/>
        <v>0</v>
      </c>
      <c r="IZ12" s="49"/>
      <c r="JA12" s="24"/>
      <c r="JB12" s="23"/>
      <c r="JC12" s="112"/>
      <c r="JD12" s="27"/>
      <c r="JE12" s="17">
        <f t="shared" si="37"/>
        <v>0</v>
      </c>
      <c r="JG12" s="49"/>
      <c r="JH12" s="111"/>
      <c r="JI12" s="23"/>
      <c r="JJ12" s="112"/>
      <c r="JK12" s="27"/>
      <c r="JL12" s="17">
        <f t="shared" si="38"/>
        <v>17093.599999999999</v>
      </c>
      <c r="JN12" s="65">
        <v>41544</v>
      </c>
      <c r="JO12" s="2" t="s">
        <v>2586</v>
      </c>
      <c r="JP12" s="15">
        <v>362</v>
      </c>
      <c r="JQ12" s="7">
        <v>41544</v>
      </c>
      <c r="JR12" s="16">
        <v>362</v>
      </c>
      <c r="JS12" s="17">
        <f t="shared" si="39"/>
        <v>0</v>
      </c>
      <c r="JU12" s="50">
        <v>41530</v>
      </c>
      <c r="JV12" s="24" t="s">
        <v>2587</v>
      </c>
      <c r="JW12" s="23">
        <v>7579.5</v>
      </c>
      <c r="JX12" s="112">
        <v>41531</v>
      </c>
      <c r="JY12" s="27">
        <v>7579.5</v>
      </c>
      <c r="JZ12" s="42">
        <f t="shared" si="40"/>
        <v>0</v>
      </c>
      <c r="KB12" s="50"/>
      <c r="KC12" s="24"/>
      <c r="KD12" s="23"/>
      <c r="KE12" s="112"/>
      <c r="KF12" s="27"/>
      <c r="KG12" s="42">
        <f t="shared" si="41"/>
        <v>0</v>
      </c>
      <c r="KI12" s="7">
        <v>41545</v>
      </c>
      <c r="KJ12" s="2" t="s">
        <v>2588</v>
      </c>
      <c r="KK12" s="15">
        <v>2948</v>
      </c>
      <c r="KL12" s="7">
        <v>41545</v>
      </c>
      <c r="KM12" s="16">
        <v>2948</v>
      </c>
      <c r="KN12" s="17">
        <f t="shared" si="42"/>
        <v>0</v>
      </c>
      <c r="KP12" s="50"/>
      <c r="KQ12" s="24"/>
      <c r="KR12" s="23"/>
      <c r="KS12" s="112"/>
      <c r="KT12" s="27"/>
      <c r="KU12" s="42">
        <f t="shared" si="43"/>
        <v>0</v>
      </c>
      <c r="KW12" s="50"/>
      <c r="KX12" s="24"/>
      <c r="KY12" s="23"/>
      <c r="KZ12" s="112"/>
      <c r="LA12" s="27"/>
      <c r="LB12" s="42">
        <f t="shared" si="44"/>
        <v>0</v>
      </c>
      <c r="LD12" s="1566"/>
      <c r="LE12" s="1530"/>
      <c r="LF12" s="563"/>
      <c r="LG12" s="1558"/>
      <c r="LH12" s="565"/>
      <c r="LI12" s="1715">
        <f t="shared" si="45"/>
        <v>0</v>
      </c>
      <c r="LK12" s="65"/>
      <c r="LL12" s="2"/>
      <c r="LM12" s="15"/>
      <c r="LN12" s="7"/>
      <c r="LO12" s="16"/>
      <c r="LP12" s="17">
        <f t="shared" si="46"/>
        <v>0</v>
      </c>
      <c r="LR12" s="65">
        <v>41545</v>
      </c>
      <c r="LS12" s="2" t="s">
        <v>2589</v>
      </c>
      <c r="LT12" s="15">
        <v>1380</v>
      </c>
      <c r="LU12" s="7">
        <v>41545</v>
      </c>
      <c r="LV12" s="16">
        <v>1380</v>
      </c>
      <c r="LW12" s="17">
        <f t="shared" si="47"/>
        <v>0</v>
      </c>
      <c r="LY12" s="31">
        <v>41537</v>
      </c>
      <c r="LZ12" s="2" t="s">
        <v>2590</v>
      </c>
      <c r="MA12" s="15">
        <v>1020</v>
      </c>
      <c r="MB12" s="7"/>
      <c r="MC12" s="16"/>
      <c r="MD12" s="17">
        <f t="shared" si="48"/>
        <v>1020</v>
      </c>
      <c r="MF12" s="1709"/>
      <c r="MG12" s="1558"/>
      <c r="MH12" s="563"/>
      <c r="MI12" s="1734"/>
      <c r="MJ12" s="1733"/>
      <c r="MK12" s="1715">
        <f t="shared" si="49"/>
        <v>6364</v>
      </c>
      <c r="MM12" s="306"/>
      <c r="MN12" s="112"/>
      <c r="MO12" s="23"/>
      <c r="MP12" s="112"/>
      <c r="MQ12" s="27"/>
      <c r="MR12" s="17">
        <f t="shared" si="50"/>
        <v>0</v>
      </c>
      <c r="MT12" s="308"/>
      <c r="MU12" s="112"/>
      <c r="MV12" s="23"/>
      <c r="MW12" s="112"/>
      <c r="MX12" s="27"/>
      <c r="MY12" s="42">
        <f t="shared" si="51"/>
        <v>0</v>
      </c>
      <c r="NA12" s="482"/>
      <c r="NB12" s="2"/>
      <c r="NC12" s="15"/>
      <c r="ND12" s="7"/>
      <c r="NE12" s="16"/>
      <c r="NF12" s="17">
        <f t="shared" si="52"/>
        <v>22352.5</v>
      </c>
      <c r="NH12" s="7"/>
      <c r="NI12" s="659"/>
      <c r="NJ12" s="27"/>
      <c r="NK12" s="660"/>
      <c r="NL12" s="27"/>
      <c r="NM12" s="42">
        <f t="shared" si="53"/>
        <v>0</v>
      </c>
      <c r="NO12" s="7"/>
      <c r="NP12" s="659"/>
      <c r="NQ12" s="27"/>
      <c r="NR12" s="660"/>
      <c r="NS12" s="27"/>
      <c r="NT12" s="42">
        <f t="shared" si="54"/>
        <v>0</v>
      </c>
      <c r="NV12" s="7"/>
      <c r="NW12" s="659"/>
      <c r="NX12" s="27"/>
      <c r="NY12" s="660"/>
      <c r="NZ12" s="27"/>
      <c r="OA12" s="42">
        <f t="shared" si="55"/>
        <v>0</v>
      </c>
      <c r="OC12" s="31"/>
      <c r="OD12" s="2"/>
      <c r="OE12" s="15"/>
      <c r="OF12" s="7"/>
      <c r="OG12" s="16"/>
      <c r="OH12" s="17">
        <f t="shared" si="56"/>
        <v>0</v>
      </c>
      <c r="OJ12" s="31"/>
      <c r="OK12" s="2"/>
      <c r="OL12" s="15"/>
      <c r="OM12" s="7"/>
      <c r="ON12" s="16"/>
      <c r="OO12" s="17">
        <f t="shared" si="57"/>
        <v>0</v>
      </c>
      <c r="OQ12" s="31"/>
      <c r="OR12" s="2"/>
      <c r="OS12" s="15"/>
      <c r="OT12" s="7"/>
      <c r="OU12" s="16"/>
      <c r="OV12" s="17">
        <f t="shared" si="58"/>
        <v>0</v>
      </c>
      <c r="OX12" s="49"/>
      <c r="OY12" s="24"/>
      <c r="OZ12" s="23"/>
      <c r="PA12" s="112"/>
      <c r="PB12" s="27"/>
      <c r="PC12" s="42">
        <f t="shared" si="59"/>
        <v>0</v>
      </c>
      <c r="PE12" s="31">
        <v>41519</v>
      </c>
      <c r="PF12" s="2" t="s">
        <v>2591</v>
      </c>
      <c r="PG12" s="15">
        <v>2048</v>
      </c>
      <c r="PH12" s="7">
        <v>41521</v>
      </c>
      <c r="PI12" s="16">
        <v>2048</v>
      </c>
      <c r="PJ12" s="17">
        <f t="shared" si="60"/>
        <v>8140</v>
      </c>
      <c r="PL12" s="49"/>
      <c r="PM12" s="24"/>
      <c r="PN12" s="23"/>
      <c r="PO12" s="112"/>
      <c r="PP12" s="27"/>
      <c r="PQ12" s="42">
        <f t="shared" si="61"/>
        <v>0</v>
      </c>
      <c r="PS12" s="49"/>
      <c r="PT12" s="24"/>
      <c r="PU12" s="23"/>
      <c r="PV12" s="112"/>
      <c r="PW12" s="27"/>
      <c r="PX12" s="42">
        <f t="shared" si="62"/>
        <v>0</v>
      </c>
      <c r="PZ12" s="7">
        <v>41503</v>
      </c>
      <c r="QA12" s="36" t="s">
        <v>2332</v>
      </c>
      <c r="QB12" s="23">
        <v>566.5</v>
      </c>
      <c r="QC12" s="7">
        <v>41541</v>
      </c>
      <c r="QD12" s="16">
        <v>566.5</v>
      </c>
      <c r="QE12" s="17">
        <f t="shared" si="63"/>
        <v>1433.5</v>
      </c>
      <c r="QG12" s="31"/>
      <c r="QH12" s="2"/>
      <c r="QI12" s="15"/>
      <c r="QJ12" s="7"/>
      <c r="QK12" s="16"/>
      <c r="QL12" s="17">
        <f t="shared" si="64"/>
        <v>0</v>
      </c>
      <c r="QN12" s="31"/>
      <c r="QO12" s="2"/>
      <c r="QP12" s="15"/>
      <c r="QQ12" s="7"/>
      <c r="QR12" s="16"/>
      <c r="QS12" s="17">
        <f t="shared" si="65"/>
        <v>0</v>
      </c>
      <c r="QU12" s="31"/>
      <c r="QV12" s="2"/>
      <c r="QW12" s="15"/>
      <c r="QX12" s="629"/>
      <c r="QY12" s="574"/>
      <c r="QZ12" s="17">
        <f t="shared" si="66"/>
        <v>2980</v>
      </c>
      <c r="RB12" s="31"/>
      <c r="RC12" s="2"/>
      <c r="RD12" s="15"/>
      <c r="RE12" s="7"/>
      <c r="RF12" s="16"/>
      <c r="RG12" s="17">
        <f t="shared" si="67"/>
        <v>0</v>
      </c>
      <c r="RI12" s="1"/>
      <c r="RJ12" s="34"/>
      <c r="RK12" s="27"/>
      <c r="RL12" s="7"/>
      <c r="RM12" s="16"/>
      <c r="RN12" s="17">
        <f t="shared" si="68"/>
        <v>0</v>
      </c>
      <c r="RP12" s="1"/>
      <c r="RQ12" s="34"/>
      <c r="RR12" s="27"/>
      <c r="RS12" s="7"/>
      <c r="RT12" s="16"/>
      <c r="RU12" s="17">
        <f t="shared" si="69"/>
        <v>0</v>
      </c>
      <c r="RW12" s="1"/>
      <c r="RX12" s="34"/>
      <c r="RY12" s="27"/>
      <c r="RZ12" s="7"/>
      <c r="SA12" s="16"/>
      <c r="SB12" s="17">
        <f t="shared" si="70"/>
        <v>0</v>
      </c>
      <c r="SD12" s="38"/>
      <c r="SE12" s="34"/>
      <c r="SF12" s="27"/>
      <c r="SG12" s="112"/>
      <c r="SH12" s="27"/>
      <c r="SI12" s="42">
        <f t="shared" si="71"/>
        <v>7820</v>
      </c>
      <c r="SK12" s="7"/>
      <c r="SL12" s="2"/>
      <c r="SM12" s="15"/>
      <c r="SN12" s="7"/>
      <c r="SO12" s="16"/>
      <c r="SP12" s="17">
        <f t="shared" si="72"/>
        <v>200</v>
      </c>
      <c r="SR12" s="2"/>
      <c r="SS12" s="2"/>
      <c r="ST12" s="15"/>
      <c r="SU12" s="7"/>
      <c r="SV12" s="16"/>
      <c r="SW12" s="17">
        <f t="shared" si="73"/>
        <v>1278</v>
      </c>
      <c r="SY12" s="24"/>
      <c r="SZ12" s="24"/>
      <c r="TA12" s="23"/>
      <c r="TB12" s="112"/>
      <c r="TC12" s="27"/>
      <c r="TD12" s="42">
        <f t="shared" si="74"/>
        <v>0</v>
      </c>
      <c r="TF12" s="24"/>
      <c r="TG12" s="2"/>
      <c r="TH12" s="15"/>
      <c r="TI12" s="7"/>
      <c r="TJ12" s="16"/>
      <c r="TK12" s="17">
        <f t="shared" si="75"/>
        <v>0</v>
      </c>
      <c r="TM12" s="112"/>
      <c r="TN12" s="24"/>
      <c r="TO12" s="23"/>
      <c r="TP12" s="112"/>
      <c r="TQ12" s="27"/>
      <c r="TR12" s="42">
        <f t="shared" si="76"/>
        <v>0</v>
      </c>
      <c r="TT12" s="2"/>
      <c r="TU12" s="2"/>
      <c r="TV12" s="15"/>
      <c r="TW12" s="7"/>
      <c r="TX12" s="16"/>
      <c r="TY12" s="17">
        <f t="shared" si="77"/>
        <v>14527.66</v>
      </c>
      <c r="UA12" s="308">
        <v>41523</v>
      </c>
      <c r="UB12" s="69" t="s">
        <v>2592</v>
      </c>
      <c r="UC12" s="27">
        <v>477</v>
      </c>
      <c r="UD12" s="306">
        <v>41523</v>
      </c>
      <c r="UE12" s="16">
        <v>477</v>
      </c>
      <c r="UF12" s="17">
        <f t="shared" si="78"/>
        <v>112.5</v>
      </c>
      <c r="UH12" s="308">
        <v>41523</v>
      </c>
      <c r="UI12" s="69" t="s">
        <v>2593</v>
      </c>
      <c r="UJ12" s="27">
        <v>4100</v>
      </c>
      <c r="UK12" s="308">
        <v>41529</v>
      </c>
      <c r="UL12" s="27">
        <v>4100</v>
      </c>
      <c r="UM12" s="42">
        <f t="shared" si="79"/>
        <v>7657</v>
      </c>
      <c r="UO12" s="308"/>
      <c r="UP12" s="69"/>
      <c r="UQ12" s="27"/>
      <c r="UR12" s="308"/>
      <c r="US12" s="27"/>
      <c r="UT12" s="42">
        <f t="shared" si="80"/>
        <v>0</v>
      </c>
      <c r="UV12" s="308"/>
      <c r="UW12" s="69"/>
      <c r="UX12" s="27"/>
      <c r="UY12" s="308"/>
      <c r="UZ12" s="27"/>
      <c r="VA12" s="42">
        <f t="shared" si="81"/>
        <v>0</v>
      </c>
      <c r="VC12" s="308"/>
      <c r="VD12" s="69"/>
      <c r="VE12" s="27"/>
      <c r="VF12" s="308"/>
      <c r="VG12" s="27"/>
      <c r="VH12" s="42">
        <f t="shared" si="82"/>
        <v>0</v>
      </c>
      <c r="VJ12" s="426"/>
      <c r="VK12" s="69"/>
      <c r="VL12" s="27"/>
      <c r="VM12" s="7"/>
      <c r="VN12" s="16"/>
      <c r="VO12" s="17">
        <f t="shared" si="83"/>
        <v>0</v>
      </c>
      <c r="VQ12" s="1558"/>
      <c r="VR12" s="1718"/>
      <c r="VS12" s="565"/>
      <c r="VT12" s="1734"/>
      <c r="VU12" s="1733"/>
      <c r="VV12" s="1715">
        <f t="shared" si="84"/>
        <v>0</v>
      </c>
      <c r="VX12" s="112"/>
      <c r="VY12" s="69"/>
      <c r="VZ12" s="27"/>
      <c r="WA12" s="50"/>
      <c r="WB12" s="52"/>
      <c r="WC12" s="17">
        <f t="shared" si="85"/>
        <v>1712</v>
      </c>
      <c r="WE12" s="7">
        <v>41527</v>
      </c>
      <c r="WF12" s="2" t="s">
        <v>2594</v>
      </c>
      <c r="WG12" s="15">
        <v>2750.8</v>
      </c>
      <c r="WH12" s="50">
        <v>41527</v>
      </c>
      <c r="WI12" s="52">
        <v>2750.8</v>
      </c>
      <c r="WJ12" s="17">
        <f t="shared" si="86"/>
        <v>0</v>
      </c>
      <c r="WL12" s="7"/>
      <c r="WM12" s="34"/>
      <c r="WN12" s="27"/>
      <c r="WO12" s="50"/>
      <c r="WP12" s="52"/>
      <c r="WQ12" s="17">
        <f t="shared" si="87"/>
        <v>0</v>
      </c>
      <c r="WS12" s="112"/>
      <c r="WT12" s="34"/>
      <c r="WU12" s="27"/>
      <c r="WV12" s="50"/>
      <c r="WW12" s="52"/>
      <c r="WX12" s="42">
        <f t="shared" si="88"/>
        <v>0</v>
      </c>
      <c r="WZ12" s="421"/>
      <c r="XA12" s="34"/>
      <c r="XB12" s="27"/>
      <c r="XC12" s="50"/>
      <c r="XD12" s="52"/>
      <c r="XE12" s="42">
        <f t="shared" si="89"/>
        <v>0</v>
      </c>
      <c r="XG12" s="112"/>
      <c r="XH12" s="34"/>
      <c r="XI12" s="27"/>
      <c r="XJ12" s="50"/>
      <c r="XK12" s="52"/>
      <c r="XL12" s="17">
        <f t="shared" si="90"/>
        <v>0</v>
      </c>
      <c r="XN12" s="112"/>
      <c r="XO12" s="34"/>
      <c r="XP12" s="27"/>
      <c r="XQ12" s="50"/>
      <c r="XR12" s="52"/>
      <c r="XS12" s="42">
        <f t="shared" si="91"/>
        <v>3633</v>
      </c>
      <c r="XU12" s="112"/>
      <c r="XV12" s="34"/>
      <c r="XW12" s="27"/>
      <c r="XX12" s="50"/>
      <c r="XY12" s="52"/>
      <c r="XZ12" s="17">
        <f t="shared" si="92"/>
        <v>0</v>
      </c>
      <c r="YB12" s="1558"/>
      <c r="YC12" s="1736"/>
      <c r="YD12" s="565"/>
      <c r="YE12" s="1566"/>
      <c r="YF12" s="1726"/>
      <c r="YG12" s="1715">
        <f t="shared" si="93"/>
        <v>0</v>
      </c>
      <c r="YI12" s="7"/>
      <c r="YJ12" s="114"/>
      <c r="YK12" s="15"/>
      <c r="YL12" s="7"/>
      <c r="YM12" s="16"/>
      <c r="YN12" s="17">
        <f t="shared" si="94"/>
        <v>2227</v>
      </c>
      <c r="YP12" s="625">
        <v>39945</v>
      </c>
      <c r="YQ12" s="645" t="s">
        <v>921</v>
      </c>
      <c r="YR12" s="627">
        <v>6588.5</v>
      </c>
      <c r="YS12" s="628">
        <v>39979</v>
      </c>
      <c r="YT12" s="627"/>
      <c r="YU12" s="42">
        <f t="shared" si="95"/>
        <v>22956.84</v>
      </c>
      <c r="YW12" s="7">
        <v>41546</v>
      </c>
      <c r="YX12" s="2" t="s">
        <v>2595</v>
      </c>
      <c r="YY12" s="15">
        <v>4777</v>
      </c>
      <c r="YZ12" s="7">
        <v>41547</v>
      </c>
      <c r="ZA12" s="16">
        <v>4777</v>
      </c>
      <c r="ZB12" s="17">
        <f t="shared" si="96"/>
        <v>3092.5</v>
      </c>
      <c r="ZD12" s="428"/>
      <c r="ZE12" s="114"/>
      <c r="ZF12" s="15"/>
      <c r="ZG12" s="112"/>
      <c r="ZH12" s="16"/>
      <c r="ZI12" s="17">
        <f t="shared" si="97"/>
        <v>0</v>
      </c>
      <c r="ZK12" s="1529"/>
      <c r="ZL12" s="1717"/>
      <c r="ZM12" s="563"/>
      <c r="ZN12" s="1558"/>
      <c r="ZO12" s="565"/>
      <c r="ZP12" s="1715">
        <f t="shared" si="98"/>
        <v>0</v>
      </c>
      <c r="ZR12" s="426"/>
      <c r="ZS12" s="221"/>
      <c r="ZT12" s="23"/>
      <c r="ZU12" s="112"/>
      <c r="ZV12" s="27"/>
      <c r="ZW12" s="42">
        <f t="shared" si="99"/>
        <v>0</v>
      </c>
      <c r="ZY12" s="306"/>
      <c r="ZZ12" s="115"/>
      <c r="AAA12" s="15"/>
      <c r="AAB12" s="7"/>
      <c r="AAC12" s="76"/>
      <c r="AAD12" s="17">
        <f t="shared" si="100"/>
        <v>0</v>
      </c>
      <c r="AAF12" s="308"/>
      <c r="AAG12" s="111"/>
      <c r="AAH12" s="23"/>
      <c r="AAI12" s="112"/>
      <c r="AAJ12" s="140"/>
      <c r="AAK12" s="42">
        <f t="shared" si="101"/>
        <v>1928</v>
      </c>
      <c r="AAM12" s="7"/>
      <c r="AAN12" s="2"/>
      <c r="AAO12" s="15"/>
      <c r="AAP12" s="7"/>
      <c r="AAQ12" s="16"/>
      <c r="AAR12" s="17">
        <f t="shared" si="102"/>
        <v>0</v>
      </c>
      <c r="AAT12" s="7"/>
      <c r="AAU12" s="2"/>
      <c r="AAV12" s="15"/>
      <c r="AAW12" s="7"/>
      <c r="AAX12" s="16"/>
      <c r="AAY12" s="17">
        <f t="shared" si="103"/>
        <v>0</v>
      </c>
      <c r="ABA12" s="7"/>
      <c r="ABB12" s="2"/>
      <c r="ABC12" s="15"/>
      <c r="ABD12" s="7"/>
      <c r="ABE12" s="16"/>
      <c r="ABF12" s="17">
        <f t="shared" si="104"/>
        <v>767</v>
      </c>
      <c r="ABH12" s="7"/>
      <c r="ABI12" s="2"/>
      <c r="ABJ12" s="15"/>
      <c r="ABK12" s="7"/>
      <c r="ABL12" s="16"/>
      <c r="ABM12" s="17">
        <f t="shared" si="105"/>
        <v>0</v>
      </c>
      <c r="ABO12" s="112"/>
      <c r="ABP12" s="24"/>
      <c r="ABQ12" s="23"/>
      <c r="ABR12" s="112"/>
      <c r="ABS12" s="27"/>
      <c r="ABT12" s="42">
        <f t="shared" si="106"/>
        <v>0</v>
      </c>
      <c r="ABV12" s="112"/>
      <c r="ABW12" s="24"/>
      <c r="ABX12" s="23"/>
      <c r="ABY12" s="112"/>
      <c r="ABZ12" s="27"/>
      <c r="ACA12" s="42">
        <f t="shared" si="107"/>
        <v>0</v>
      </c>
      <c r="ACC12" s="7"/>
      <c r="ACD12" s="2"/>
      <c r="ACE12" s="15"/>
      <c r="ACF12" s="7"/>
      <c r="ACG12" s="16"/>
      <c r="ACH12" s="17">
        <f t="shared" si="108"/>
        <v>0</v>
      </c>
      <c r="ACJ12" s="7">
        <v>41522</v>
      </c>
      <c r="ACK12" s="2" t="s">
        <v>2596</v>
      </c>
      <c r="ACL12" s="15">
        <v>6020</v>
      </c>
      <c r="ACM12" s="7">
        <v>41522</v>
      </c>
      <c r="ACN12" s="16">
        <v>6020</v>
      </c>
      <c r="ACO12" s="17">
        <f t="shared" si="109"/>
        <v>0</v>
      </c>
      <c r="ACQ12" s="306"/>
      <c r="ACR12" s="260"/>
      <c r="ACS12" s="320"/>
      <c r="ACT12" s="493"/>
      <c r="ACU12" s="52"/>
      <c r="ACV12" s="42">
        <f t="shared" si="110"/>
        <v>0</v>
      </c>
      <c r="ACX12" s="308"/>
      <c r="ACY12" s="260"/>
      <c r="ACZ12" s="289"/>
      <c r="ADA12" s="495"/>
      <c r="ADB12" s="52"/>
      <c r="ADC12" s="42">
        <f t="shared" si="111"/>
        <v>0</v>
      </c>
      <c r="ADE12" s="7">
        <v>41529</v>
      </c>
      <c r="ADF12" s="36" t="s">
        <v>2597</v>
      </c>
      <c r="ADG12" s="27">
        <v>1166</v>
      </c>
      <c r="ADH12" s="112">
        <v>41529</v>
      </c>
      <c r="ADI12" s="27">
        <v>1166</v>
      </c>
      <c r="ADJ12" s="17">
        <f t="shared" si="112"/>
        <v>30</v>
      </c>
      <c r="ADL12" s="112"/>
      <c r="ADM12" s="260"/>
      <c r="ADN12" s="27"/>
      <c r="ADO12" s="112"/>
      <c r="ADP12" s="27"/>
      <c r="ADQ12" s="17">
        <f t="shared" si="113"/>
        <v>0</v>
      </c>
      <c r="ADS12" s="7">
        <v>41528</v>
      </c>
      <c r="ADT12" s="34" t="s">
        <v>2598</v>
      </c>
      <c r="ADU12" s="27">
        <v>11814.5</v>
      </c>
      <c r="ADV12" s="7">
        <v>41535</v>
      </c>
      <c r="ADW12" s="16">
        <v>11814.5</v>
      </c>
      <c r="ADX12" s="17">
        <f t="shared" si="114"/>
        <v>-908</v>
      </c>
      <c r="ADZ12" s="2"/>
      <c r="AEA12" s="2"/>
      <c r="AEB12" s="15"/>
      <c r="AEC12" s="7"/>
      <c r="AED12" s="16"/>
      <c r="AEE12" s="17">
        <f t="shared" si="115"/>
        <v>0</v>
      </c>
      <c r="AEG12" s="112">
        <v>41527</v>
      </c>
      <c r="AEH12" s="34" t="s">
        <v>2599</v>
      </c>
      <c r="AEI12" s="27">
        <v>324</v>
      </c>
      <c r="AEJ12" s="49">
        <v>41527</v>
      </c>
      <c r="AEK12" s="27">
        <v>324</v>
      </c>
      <c r="AEL12" s="17">
        <f t="shared" si="116"/>
        <v>240</v>
      </c>
      <c r="AEN12" s="112"/>
      <c r="AEO12" s="34"/>
      <c r="AEP12" s="27"/>
      <c r="AEQ12" s="112"/>
      <c r="AER12" s="27"/>
      <c r="AES12" s="17">
        <f t="shared" si="117"/>
        <v>0</v>
      </c>
      <c r="AEU12" s="1558"/>
      <c r="AEV12" s="1736"/>
      <c r="AEW12" s="565"/>
      <c r="AEX12" s="1558"/>
      <c r="AEY12" s="565"/>
      <c r="AEZ12" s="1715">
        <f t="shared" si="118"/>
        <v>0</v>
      </c>
      <c r="AFB12" s="7"/>
      <c r="AFC12" s="34"/>
      <c r="AFD12" s="27"/>
      <c r="AFE12" s="7"/>
      <c r="AFF12" s="52"/>
      <c r="AFG12" s="17">
        <f t="shared" si="119"/>
        <v>0</v>
      </c>
      <c r="AFI12" s="112"/>
      <c r="AFJ12" s="24"/>
      <c r="AFK12" s="23"/>
      <c r="AFL12" s="50"/>
      <c r="AFM12" s="27"/>
      <c r="AFN12" s="17">
        <f t="shared" si="120"/>
        <v>0</v>
      </c>
      <c r="AFP12" s="427"/>
      <c r="AFQ12" s="24"/>
      <c r="AFR12" s="23"/>
      <c r="AFS12" s="50"/>
      <c r="AFT12" s="27"/>
      <c r="AFU12" s="17">
        <f t="shared" si="121"/>
        <v>7013</v>
      </c>
      <c r="AFW12" s="112"/>
      <c r="AFX12" s="24"/>
      <c r="AFY12" s="23"/>
      <c r="AFZ12" s="112"/>
      <c r="AGA12" s="27"/>
      <c r="AGB12" s="17">
        <f t="shared" si="122"/>
        <v>0</v>
      </c>
      <c r="AGD12" s="112"/>
      <c r="AGE12" s="24"/>
      <c r="AGF12" s="23"/>
      <c r="AGG12" s="112"/>
      <c r="AGH12" s="27"/>
      <c r="AGI12" s="17">
        <f t="shared" si="123"/>
        <v>0</v>
      </c>
      <c r="AGK12" s="322">
        <v>41524</v>
      </c>
      <c r="AGL12" s="24" t="s">
        <v>2600</v>
      </c>
      <c r="AGM12" s="23">
        <v>1060.5</v>
      </c>
      <c r="AGN12" s="308">
        <v>41524</v>
      </c>
      <c r="AGO12" s="27">
        <v>1060.5</v>
      </c>
      <c r="AGP12" s="17">
        <f t="shared" si="124"/>
        <v>102</v>
      </c>
      <c r="AGR12" s="322"/>
      <c r="AGS12" s="24"/>
      <c r="AGT12" s="23"/>
      <c r="AGU12" s="308"/>
      <c r="AGV12" s="27"/>
      <c r="AGW12" s="42">
        <f t="shared" si="125"/>
        <v>0</v>
      </c>
      <c r="AGY12" s="112"/>
      <c r="AGZ12" s="24"/>
      <c r="AHA12" s="23"/>
      <c r="AHB12" s="112"/>
      <c r="AHC12" s="27"/>
      <c r="AHD12" s="17">
        <f t="shared" si="126"/>
        <v>0</v>
      </c>
      <c r="AHF12" s="112"/>
      <c r="AHG12" s="24"/>
      <c r="AHH12" s="23"/>
      <c r="AHI12" s="112"/>
      <c r="AHJ12" s="27"/>
      <c r="AHK12" s="42">
        <f t="shared" si="127"/>
        <v>0</v>
      </c>
      <c r="AHM12" s="112"/>
      <c r="AHO12" s="1656"/>
      <c r="AHP12" s="568"/>
      <c r="AHQ12" s="1659"/>
      <c r="AHR12" s="42">
        <f t="shared" si="128"/>
        <v>13988.5</v>
      </c>
      <c r="AHT12" s="2"/>
      <c r="AHU12" s="2"/>
      <c r="AHV12" s="15"/>
      <c r="AHW12" s="7"/>
      <c r="AHX12" s="16"/>
      <c r="AHY12" s="17">
        <f t="shared" si="129"/>
        <v>0</v>
      </c>
      <c r="AIA12" s="2"/>
      <c r="AIB12" s="2"/>
      <c r="AIC12" s="15"/>
      <c r="AID12" s="7"/>
      <c r="AIE12" s="16"/>
      <c r="AIF12" s="17">
        <f t="shared" si="130"/>
        <v>0</v>
      </c>
      <c r="AIH12" s="2"/>
      <c r="AII12" s="2"/>
      <c r="AIJ12" s="15"/>
      <c r="AIK12" s="7"/>
      <c r="AIL12" s="16"/>
      <c r="AIM12" s="17">
        <f t="shared" si="131"/>
        <v>0</v>
      </c>
      <c r="AIO12" s="24"/>
      <c r="AIP12" s="24"/>
      <c r="AIQ12" s="23"/>
      <c r="AIR12" s="112"/>
      <c r="AIS12" s="27"/>
      <c r="AIT12" s="42">
        <f t="shared" si="132"/>
        <v>0</v>
      </c>
      <c r="AIV12" s="7">
        <v>39694</v>
      </c>
      <c r="AIW12" s="2" t="s">
        <v>778</v>
      </c>
      <c r="AIX12" s="15">
        <v>11151.6</v>
      </c>
      <c r="AIY12" s="112">
        <v>39730</v>
      </c>
      <c r="AIZ12" s="16">
        <v>11151.6</v>
      </c>
      <c r="AJA12" s="17">
        <f t="shared" si="133"/>
        <v>38421</v>
      </c>
      <c r="AJC12" s="7"/>
      <c r="AJD12" s="115"/>
      <c r="AJE12" s="23"/>
      <c r="AJF12" s="112"/>
      <c r="AJG12" s="16"/>
      <c r="AJH12" s="17">
        <f t="shared" si="134"/>
        <v>0</v>
      </c>
      <c r="AJJ12" s="7"/>
      <c r="AJK12" s="34"/>
      <c r="AJL12" s="52"/>
      <c r="AJM12" s="65"/>
      <c r="AJN12" s="77"/>
      <c r="AJO12" s="17">
        <f t="shared" si="135"/>
        <v>0</v>
      </c>
      <c r="AJQ12" s="112"/>
      <c r="AJR12" s="34"/>
      <c r="AJS12" s="52"/>
      <c r="AJT12" s="50"/>
      <c r="AJU12" s="52"/>
      <c r="AJV12" s="42">
        <f t="shared" si="136"/>
        <v>0</v>
      </c>
      <c r="AJX12" s="7">
        <v>41521</v>
      </c>
      <c r="AJY12" s="114" t="s">
        <v>2601</v>
      </c>
      <c r="AJZ12" s="15">
        <v>743</v>
      </c>
      <c r="AKA12" s="7">
        <v>41523</v>
      </c>
      <c r="AKB12" s="16">
        <v>743</v>
      </c>
      <c r="AKC12" s="17">
        <f t="shared" si="137"/>
        <v>907</v>
      </c>
      <c r="AKE12" s="7"/>
      <c r="AKF12" s="114"/>
      <c r="AKG12" s="23"/>
      <c r="AKH12" s="7"/>
      <c r="AKI12" s="16"/>
      <c r="AKJ12" s="17">
        <f t="shared" si="138"/>
        <v>5561.98</v>
      </c>
      <c r="AKL12" s="50">
        <v>41530</v>
      </c>
      <c r="AKM12" s="111" t="s">
        <v>2602</v>
      </c>
      <c r="AKN12" s="82">
        <v>1625</v>
      </c>
      <c r="AKO12" s="50">
        <v>41531</v>
      </c>
      <c r="AKP12" s="52">
        <v>1625</v>
      </c>
      <c r="AKQ12" s="42">
        <f t="shared" si="139"/>
        <v>0</v>
      </c>
      <c r="AKS12" s="112">
        <v>41540</v>
      </c>
      <c r="AKT12" s="24" t="s">
        <v>2603</v>
      </c>
      <c r="AKU12" s="23">
        <v>1666</v>
      </c>
      <c r="AKV12" s="112">
        <v>41540</v>
      </c>
      <c r="AKW12" s="27">
        <v>1666</v>
      </c>
      <c r="AKX12" s="42">
        <f t="shared" si="140"/>
        <v>0</v>
      </c>
      <c r="AKZ12" s="50"/>
      <c r="ALA12" s="111"/>
      <c r="ALB12" s="82"/>
      <c r="ALC12" s="50"/>
      <c r="ALD12" s="52"/>
      <c r="ALE12" s="42">
        <f t="shared" si="141"/>
        <v>0</v>
      </c>
      <c r="ALG12" s="112"/>
      <c r="ALH12" s="24"/>
      <c r="ALI12" s="27"/>
      <c r="ALJ12" s="112"/>
      <c r="ALK12" s="27"/>
      <c r="ALL12" s="17">
        <f t="shared" si="142"/>
        <v>0</v>
      </c>
      <c r="ALN12" s="428">
        <v>41520</v>
      </c>
      <c r="ALO12" s="2" t="s">
        <v>2604</v>
      </c>
      <c r="ALP12" s="15">
        <v>8094</v>
      </c>
      <c r="ALQ12" s="428">
        <v>41520</v>
      </c>
      <c r="ALR12" s="15">
        <v>8094</v>
      </c>
      <c r="ALS12" s="17">
        <f t="shared" si="143"/>
        <v>5326</v>
      </c>
      <c r="ALU12" s="428"/>
      <c r="ALW12" s="15"/>
      <c r="ALX12" s="306"/>
      <c r="ALY12" s="16"/>
      <c r="ALZ12" s="17">
        <f t="shared" si="144"/>
        <v>0</v>
      </c>
      <c r="AMB12" s="306"/>
      <c r="AMC12" s="2"/>
      <c r="AMD12" s="15"/>
      <c r="AME12" s="641"/>
      <c r="AMF12" s="16"/>
      <c r="AMG12" s="17">
        <f t="shared" si="145"/>
        <v>0</v>
      </c>
      <c r="AMI12" s="7"/>
      <c r="AMJ12" s="655"/>
      <c r="AMK12" s="16"/>
      <c r="AML12" s="33"/>
      <c r="AMM12" s="16"/>
      <c r="AMN12" s="17">
        <f t="shared" si="146"/>
        <v>0</v>
      </c>
      <c r="AMP12" s="112">
        <v>41500</v>
      </c>
      <c r="AMQ12" s="942" t="s">
        <v>2605</v>
      </c>
      <c r="AMR12" s="27">
        <v>2726</v>
      </c>
      <c r="AMS12" s="99">
        <v>41532</v>
      </c>
      <c r="AMT12" s="27">
        <v>2726</v>
      </c>
      <c r="AMU12" s="42">
        <f t="shared" si="147"/>
        <v>-4260</v>
      </c>
      <c r="AMW12" s="65">
        <v>41499</v>
      </c>
      <c r="AMX12" s="115" t="s">
        <v>2606</v>
      </c>
      <c r="AMY12" s="297">
        <v>92</v>
      </c>
      <c r="AMZ12" s="61"/>
      <c r="ANA12" s="67"/>
      <c r="ANB12" s="17">
        <f t="shared" si="148"/>
        <v>3208.28</v>
      </c>
      <c r="AND12" s="112"/>
      <c r="ANE12" s="24"/>
      <c r="ANF12" s="23"/>
      <c r="ANG12" s="259"/>
      <c r="ANH12" s="66"/>
      <c r="ANI12" s="42">
        <f t="shared" si="149"/>
        <v>0</v>
      </c>
      <c r="ANK12" s="7"/>
      <c r="ANL12" s="2"/>
      <c r="ANM12" s="15"/>
      <c r="ANN12" s="61"/>
      <c r="ANO12" s="67"/>
      <c r="ANP12" s="17">
        <f t="shared" si="150"/>
        <v>0</v>
      </c>
      <c r="ANR12" s="1558"/>
      <c r="ANS12" s="1530"/>
      <c r="ANT12" s="563"/>
      <c r="ANU12" s="1719"/>
      <c r="ANV12" s="1742"/>
      <c r="ANW12" s="1715">
        <f t="shared" si="151"/>
        <v>0</v>
      </c>
      <c r="ANY12" s="7"/>
      <c r="ANZ12" s="2"/>
      <c r="AOA12" s="15"/>
      <c r="AOB12" s="61"/>
      <c r="AOC12" s="67"/>
      <c r="AOD12" s="17">
        <f t="shared" si="152"/>
        <v>0</v>
      </c>
      <c r="AOF12" s="7"/>
      <c r="AOG12" s="2"/>
      <c r="AOH12" s="15"/>
      <c r="AOI12" s="61"/>
      <c r="AOJ12" s="67"/>
      <c r="AOK12" s="17">
        <f t="shared" si="153"/>
        <v>0</v>
      </c>
      <c r="AOM12" s="308">
        <v>41523</v>
      </c>
      <c r="AON12" s="24" t="s">
        <v>2607</v>
      </c>
      <c r="AOO12" s="105">
        <v>7332.75</v>
      </c>
      <c r="AOP12" s="322">
        <v>41541</v>
      </c>
      <c r="AOQ12" s="27">
        <v>7332.75</v>
      </c>
      <c r="AOR12" s="17">
        <f t="shared" si="154"/>
        <v>0</v>
      </c>
      <c r="AOT12" s="112">
        <v>41508</v>
      </c>
      <c r="AOU12" s="260" t="s">
        <v>2353</v>
      </c>
      <c r="AOV12" s="27">
        <v>1380</v>
      </c>
      <c r="AOW12" s="50">
        <v>41520</v>
      </c>
      <c r="AOX12" s="27">
        <v>1380</v>
      </c>
      <c r="AOY12" s="17">
        <f t="shared" si="155"/>
        <v>30</v>
      </c>
      <c r="APA12" s="7"/>
      <c r="APB12" s="34"/>
      <c r="APC12" s="3"/>
      <c r="APD12" s="648"/>
      <c r="APE12" s="27"/>
      <c r="APF12" s="17">
        <f t="shared" si="156"/>
        <v>118452.40000000001</v>
      </c>
      <c r="APH12" s="112"/>
      <c r="API12" s="34"/>
      <c r="APJ12" s="41"/>
      <c r="APK12" s="648"/>
      <c r="APL12" s="27"/>
      <c r="APM12" s="42">
        <f t="shared" si="157"/>
        <v>0</v>
      </c>
      <c r="APO12" s="2"/>
      <c r="APP12" s="2"/>
      <c r="APQ12" s="15"/>
      <c r="APR12" s="7"/>
      <c r="APS12" s="16"/>
      <c r="APT12" s="17">
        <f t="shared" si="158"/>
        <v>0</v>
      </c>
      <c r="APV12" s="7"/>
      <c r="APW12" s="2"/>
      <c r="APX12" s="15"/>
      <c r="APY12" s="7"/>
      <c r="APZ12" s="16"/>
      <c r="AQA12" s="17">
        <f t="shared" si="159"/>
        <v>0</v>
      </c>
      <c r="AQC12" s="7">
        <v>41540</v>
      </c>
      <c r="AQD12" s="2" t="s">
        <v>2608</v>
      </c>
      <c r="AQE12" s="15">
        <v>4129</v>
      </c>
      <c r="AQF12" s="7">
        <v>41545</v>
      </c>
      <c r="AQG12" s="16">
        <v>4086.95</v>
      </c>
      <c r="AQH12" s="17">
        <f t="shared" si="160"/>
        <v>80.300000000000182</v>
      </c>
      <c r="AQJ12" s="7"/>
      <c r="AQK12" s="2"/>
      <c r="AQL12" s="15"/>
      <c r="AQM12" s="7"/>
      <c r="AQN12" s="16"/>
      <c r="AQO12" s="17">
        <f t="shared" si="161"/>
        <v>0</v>
      </c>
      <c r="AQQ12" s="7"/>
      <c r="AQR12" s="2"/>
      <c r="AQS12" s="23"/>
      <c r="AQT12" s="7"/>
      <c r="AQU12" s="16"/>
      <c r="AQV12" s="17">
        <f t="shared" si="162"/>
        <v>0</v>
      </c>
      <c r="AQX12" s="7"/>
      <c r="AQY12" s="2"/>
      <c r="AQZ12" s="23"/>
      <c r="ARA12" s="7"/>
      <c r="ARB12" s="16"/>
      <c r="ARC12" s="17">
        <f t="shared" si="163"/>
        <v>0</v>
      </c>
      <c r="ARE12" s="112"/>
      <c r="ARF12" s="24"/>
      <c r="ARG12" s="23"/>
      <c r="ARH12" s="112"/>
      <c r="ARI12" s="27"/>
      <c r="ARJ12" s="42">
        <f t="shared" si="164"/>
        <v>0</v>
      </c>
      <c r="ARL12" s="7"/>
      <c r="ARM12" s="2"/>
      <c r="ARN12" s="23"/>
      <c r="ARO12" s="7"/>
      <c r="ARP12" s="16"/>
      <c r="ARQ12" s="17">
        <f t="shared" si="165"/>
        <v>0</v>
      </c>
      <c r="ARS12" s="112"/>
      <c r="ART12" s="24"/>
      <c r="ARU12" s="23"/>
      <c r="ARV12" s="112"/>
      <c r="ARW12" s="27"/>
      <c r="ARX12" s="42">
        <f t="shared" si="166"/>
        <v>752.5</v>
      </c>
      <c r="ARZ12" s="112"/>
      <c r="ASA12" s="24"/>
      <c r="ASB12" s="23"/>
      <c r="ASC12" s="112"/>
      <c r="ASD12" s="27"/>
      <c r="ASE12" s="17">
        <f t="shared" si="167"/>
        <v>10984.74</v>
      </c>
      <c r="ASG12" s="112">
        <v>41515</v>
      </c>
      <c r="ASH12" s="24" t="s">
        <v>2329</v>
      </c>
      <c r="ASI12" s="23">
        <v>1121.28</v>
      </c>
      <c r="ASJ12" s="112"/>
      <c r="ASK12" s="27"/>
      <c r="ASL12" s="17">
        <f t="shared" si="168"/>
        <v>6221.3</v>
      </c>
      <c r="ASN12" s="7"/>
      <c r="ASO12" s="2"/>
      <c r="ASP12" s="15"/>
      <c r="ASQ12" s="7"/>
      <c r="ASR12" s="16"/>
      <c r="ASS12" s="17">
        <f t="shared" si="169"/>
        <v>21397.43</v>
      </c>
      <c r="ASU12" s="426"/>
      <c r="ASV12" s="24"/>
      <c r="ASW12" s="23"/>
      <c r="ASX12" s="112"/>
      <c r="ASY12" s="27"/>
      <c r="ASZ12" s="17">
        <f t="shared" si="170"/>
        <v>0</v>
      </c>
      <c r="ATB12" s="426"/>
      <c r="ATC12" s="24"/>
      <c r="ATD12" s="23"/>
      <c r="ATE12" s="112"/>
      <c r="ATF12" s="27"/>
      <c r="ATG12" s="42">
        <f t="shared" si="171"/>
        <v>2249</v>
      </c>
      <c r="ATI12" s="426"/>
      <c r="ATJ12" s="24"/>
      <c r="ATK12" s="23"/>
      <c r="ATL12" s="112"/>
      <c r="ATM12" s="27"/>
      <c r="ATN12" s="42">
        <f t="shared" si="172"/>
        <v>0</v>
      </c>
      <c r="ATP12" s="7">
        <v>39794</v>
      </c>
      <c r="ATQ12" s="195" t="s">
        <v>922</v>
      </c>
      <c r="ATR12" s="15">
        <v>1205.5</v>
      </c>
      <c r="ATS12" s="61">
        <v>39848</v>
      </c>
      <c r="ATT12" s="23"/>
      <c r="ATU12" s="17">
        <f t="shared" si="173"/>
        <v>6799</v>
      </c>
      <c r="ATW12" s="112">
        <v>41526</v>
      </c>
      <c r="ATX12" s="24" t="s">
        <v>2609</v>
      </c>
      <c r="ATY12" s="23">
        <v>413</v>
      </c>
      <c r="ATZ12" s="112">
        <v>41528</v>
      </c>
      <c r="AUA12" s="27">
        <v>413</v>
      </c>
      <c r="AUB12" s="17">
        <f t="shared" si="174"/>
        <v>108</v>
      </c>
      <c r="AUD12" s="7"/>
      <c r="AUE12" s="139"/>
      <c r="AUF12" s="27"/>
      <c r="AUG12" s="112"/>
      <c r="AUH12" s="16"/>
      <c r="AUI12" s="17">
        <f t="shared" si="175"/>
        <v>0</v>
      </c>
      <c r="AUK12" s="112"/>
      <c r="AUL12" s="139"/>
      <c r="AUM12" s="27"/>
      <c r="AUN12" s="112"/>
      <c r="AUO12" s="27"/>
      <c r="AUP12" s="42">
        <f t="shared" si="176"/>
        <v>0</v>
      </c>
      <c r="AUR12" s="1558"/>
      <c r="AUS12" s="1739"/>
      <c r="AUT12" s="565"/>
      <c r="AUU12" s="1558"/>
      <c r="AUV12" s="565"/>
      <c r="AUW12" s="1715">
        <f t="shared" si="177"/>
        <v>0</v>
      </c>
      <c r="AUY12" s="112"/>
      <c r="AUZ12" s="139"/>
      <c r="AVA12" s="27"/>
      <c r="AVB12" s="112"/>
      <c r="AVC12" s="27"/>
      <c r="AVD12" s="42">
        <f t="shared" si="178"/>
        <v>0</v>
      </c>
      <c r="AVF12" s="112">
        <v>41528</v>
      </c>
      <c r="AVG12" s="34" t="s">
        <v>2610</v>
      </c>
      <c r="AVH12" s="27">
        <v>4476</v>
      </c>
      <c r="AVI12" s="112">
        <v>41528</v>
      </c>
      <c r="AVJ12" s="27">
        <v>4476</v>
      </c>
      <c r="AVK12" s="17">
        <f t="shared" si="179"/>
        <v>-1000</v>
      </c>
      <c r="AVM12" s="606"/>
      <c r="AVN12" s="2"/>
      <c r="AVO12" s="15"/>
      <c r="AVP12" s="7"/>
      <c r="AVQ12" s="16"/>
      <c r="AVR12" s="17">
        <f t="shared" si="180"/>
        <v>6938</v>
      </c>
      <c r="AVT12" s="1728"/>
      <c r="AVU12" s="1530"/>
      <c r="AVV12" s="563"/>
      <c r="AVW12" s="1558"/>
      <c r="AVX12" s="565"/>
      <c r="AVY12" s="1715">
        <f t="shared" si="181"/>
        <v>0</v>
      </c>
      <c r="AWA12" s="359">
        <v>41529</v>
      </c>
      <c r="AWB12" s="24" t="s">
        <v>2611</v>
      </c>
      <c r="AWC12" s="23">
        <v>806.5</v>
      </c>
      <c r="AWD12" s="677">
        <v>41529</v>
      </c>
      <c r="AWE12" s="573">
        <v>806.5</v>
      </c>
      <c r="AWF12" s="17">
        <f t="shared" si="182"/>
        <v>0</v>
      </c>
      <c r="AWH12" s="421"/>
      <c r="AWI12" s="24"/>
      <c r="AWJ12" s="23"/>
      <c r="AWK12" s="426"/>
      <c r="AWL12" s="27"/>
      <c r="AWM12" s="17">
        <f t="shared" si="183"/>
        <v>0</v>
      </c>
      <c r="AWO12" s="308"/>
      <c r="AWP12" s="24"/>
      <c r="AWQ12" s="23"/>
      <c r="AWR12" s="308"/>
      <c r="AWS12" s="27"/>
      <c r="AWT12" s="17">
        <f t="shared" si="184"/>
        <v>0</v>
      </c>
      <c r="AWV12" s="308">
        <v>41527</v>
      </c>
      <c r="AWW12" s="230" t="s">
        <v>2612</v>
      </c>
      <c r="AWX12" s="23">
        <v>1666</v>
      </c>
      <c r="AWY12" s="308">
        <v>41527</v>
      </c>
      <c r="AWZ12" s="27">
        <v>1666</v>
      </c>
      <c r="AXA12" s="17">
        <f t="shared" si="185"/>
        <v>0</v>
      </c>
      <c r="AXC12" s="308">
        <v>41518</v>
      </c>
      <c r="AXD12" s="24" t="s">
        <v>2613</v>
      </c>
      <c r="AXE12" s="23">
        <v>1640</v>
      </c>
      <c r="AXF12" s="308">
        <v>41521</v>
      </c>
      <c r="AXG12" s="27">
        <v>1640</v>
      </c>
      <c r="AXH12" s="17">
        <f t="shared" si="186"/>
        <v>1179.5</v>
      </c>
      <c r="AXJ12" s="308"/>
      <c r="AXK12" s="24"/>
      <c r="AXL12" s="23"/>
      <c r="AXM12" s="308"/>
      <c r="AXN12" s="27"/>
      <c r="AXO12" s="17">
        <f t="shared" si="187"/>
        <v>0</v>
      </c>
      <c r="AXQ12" s="308"/>
      <c r="AXR12" s="24"/>
      <c r="AXS12" s="23"/>
      <c r="AXT12" s="308"/>
      <c r="AXU12" s="27"/>
      <c r="AXV12" s="42">
        <f t="shared" si="188"/>
        <v>0</v>
      </c>
      <c r="AXX12" s="112"/>
      <c r="AXY12" s="24"/>
      <c r="AXZ12" s="291"/>
      <c r="AYA12" s="112"/>
      <c r="AYB12" s="140"/>
      <c r="AYC12" s="42">
        <f t="shared" si="189"/>
        <v>-100</v>
      </c>
      <c r="AYE12" s="112"/>
      <c r="AYF12" s="24"/>
      <c r="AYG12" s="291"/>
      <c r="AYH12" s="112"/>
      <c r="AYI12" s="140"/>
      <c r="AYJ12" s="42">
        <f t="shared" si="190"/>
        <v>1184.5</v>
      </c>
      <c r="AYL12" s="112"/>
      <c r="AYM12" s="24"/>
      <c r="AYN12" s="291"/>
      <c r="AYO12" s="112"/>
      <c r="AYP12" s="140"/>
      <c r="AYQ12" s="42">
        <f t="shared" si="191"/>
        <v>0</v>
      </c>
      <c r="AYS12" s="112"/>
      <c r="AYT12" s="24"/>
      <c r="AYU12" s="291"/>
      <c r="AYV12" s="112"/>
      <c r="AYW12" s="140"/>
      <c r="AYX12" s="42">
        <f t="shared" si="192"/>
        <v>0</v>
      </c>
      <c r="AYZ12" s="112"/>
      <c r="AZA12" s="24"/>
      <c r="AZB12" s="291"/>
      <c r="AZC12" s="112"/>
      <c r="AZD12" s="140"/>
      <c r="AZE12" s="42">
        <f t="shared" si="193"/>
        <v>0</v>
      </c>
      <c r="AZG12" s="112"/>
      <c r="AZH12" s="24"/>
      <c r="AZI12" s="291"/>
      <c r="AZJ12" s="568"/>
      <c r="AZK12" s="140"/>
      <c r="AZL12" s="42">
        <f t="shared" si="194"/>
        <v>0</v>
      </c>
      <c r="AZN12" s="2"/>
      <c r="AZO12" s="2"/>
      <c r="AZP12" s="15"/>
      <c r="AZQ12" s="7"/>
      <c r="AZR12" s="16"/>
      <c r="AZS12" s="17">
        <f t="shared" si="195"/>
        <v>0</v>
      </c>
      <c r="AZU12" s="2"/>
      <c r="AZV12" s="2"/>
      <c r="AZW12" s="15"/>
      <c r="AZX12" s="629"/>
      <c r="AZY12" s="16"/>
      <c r="AZZ12" s="17">
        <f t="shared" si="196"/>
        <v>7051.5</v>
      </c>
      <c r="BAB12" s="24"/>
      <c r="BAC12" s="24"/>
      <c r="BAD12" s="291"/>
      <c r="BAE12" s="112"/>
      <c r="BAF12" s="140"/>
      <c r="BAG12" s="42">
        <f t="shared" si="197"/>
        <v>0</v>
      </c>
      <c r="BAI12" s="24"/>
      <c r="BAJ12" s="24"/>
      <c r="BAK12" s="291"/>
      <c r="BAL12" s="112"/>
      <c r="BAM12" s="140"/>
      <c r="BAN12" s="42">
        <f t="shared" si="198"/>
        <v>0</v>
      </c>
    </row>
    <row r="13" spans="1:1393" x14ac:dyDescent="0.25">
      <c r="D13" s="7"/>
      <c r="E13" s="16"/>
      <c r="F13" s="17">
        <f t="shared" si="0"/>
        <v>6630</v>
      </c>
      <c r="K13" s="112"/>
      <c r="L13" s="27"/>
      <c r="M13" s="42">
        <f t="shared" si="1"/>
        <v>0</v>
      </c>
      <c r="R13" s="112"/>
      <c r="S13" s="27"/>
      <c r="T13" s="42">
        <f t="shared" si="2"/>
        <v>0</v>
      </c>
      <c r="V13" s="112"/>
      <c r="W13" s="34"/>
      <c r="X13" s="27"/>
      <c r="Y13" s="50"/>
      <c r="Z13" s="52"/>
      <c r="AA13" s="42">
        <f t="shared" si="3"/>
        <v>0</v>
      </c>
      <c r="AC13" s="112"/>
      <c r="AD13" s="34"/>
      <c r="AE13" s="27"/>
      <c r="AF13" s="50"/>
      <c r="AG13" s="52"/>
      <c r="AH13" s="42">
        <f t="shared" si="4"/>
        <v>0</v>
      </c>
      <c r="AJ13" s="112"/>
      <c r="AK13" s="34"/>
      <c r="AL13" s="27"/>
      <c r="AM13" s="50"/>
      <c r="AN13" s="52"/>
      <c r="AO13" s="42">
        <f t="shared" si="5"/>
        <v>0</v>
      </c>
      <c r="AQ13" s="428">
        <v>41532</v>
      </c>
      <c r="AR13" s="34" t="s">
        <v>2614</v>
      </c>
      <c r="AS13" s="27">
        <v>8403</v>
      </c>
      <c r="AT13" s="7">
        <v>41532</v>
      </c>
      <c r="AU13" s="16">
        <v>8403</v>
      </c>
      <c r="AV13" s="17">
        <f t="shared" si="6"/>
        <v>376</v>
      </c>
      <c r="AX13" s="7"/>
      <c r="AY13" s="34"/>
      <c r="AZ13" s="27"/>
      <c r="BA13" s="7"/>
      <c r="BB13" s="16"/>
      <c r="BC13" s="17">
        <f t="shared" si="7"/>
        <v>1731.5</v>
      </c>
      <c r="BE13" s="7"/>
      <c r="BF13" s="34"/>
      <c r="BG13" s="27"/>
      <c r="BH13" s="7"/>
      <c r="BI13" s="16"/>
      <c r="BJ13" s="17">
        <f t="shared" si="8"/>
        <v>0</v>
      </c>
      <c r="BL13" s="604">
        <v>39869</v>
      </c>
      <c r="BM13" s="2" t="s">
        <v>923</v>
      </c>
      <c r="BN13" s="15">
        <v>2671.5</v>
      </c>
      <c r="BO13" s="7"/>
      <c r="BP13" s="16"/>
      <c r="BQ13" s="17">
        <f t="shared" si="9"/>
        <v>14526.1</v>
      </c>
      <c r="BS13" s="428">
        <v>39790</v>
      </c>
      <c r="BT13" s="2" t="s">
        <v>924</v>
      </c>
      <c r="BU13" s="15">
        <v>0</v>
      </c>
      <c r="BV13" s="7" t="s">
        <v>925</v>
      </c>
      <c r="BW13" s="16"/>
      <c r="BX13" s="17">
        <f t="shared" si="10"/>
        <v>18830.04</v>
      </c>
      <c r="BZ13" s="112"/>
      <c r="CA13" s="24"/>
      <c r="CB13" s="23"/>
      <c r="CC13" s="112"/>
      <c r="CD13" s="27"/>
      <c r="CE13" s="17">
        <f t="shared" si="11"/>
        <v>0</v>
      </c>
      <c r="CG13" s="427"/>
      <c r="CH13" s="221"/>
      <c r="CI13" s="23"/>
      <c r="CJ13" s="50"/>
      <c r="CK13" s="27"/>
      <c r="CL13" s="17">
        <f t="shared" si="12"/>
        <v>0</v>
      </c>
      <c r="CN13" s="7">
        <v>41516</v>
      </c>
      <c r="CO13" s="1008" t="s">
        <v>2336</v>
      </c>
      <c r="CP13" s="15">
        <v>24166</v>
      </c>
      <c r="CQ13" s="618">
        <v>41530</v>
      </c>
      <c r="CR13" s="27">
        <v>24166</v>
      </c>
      <c r="CS13" s="17">
        <f t="shared" si="199"/>
        <v>0</v>
      </c>
      <c r="CU13" s="112"/>
      <c r="CV13" s="24"/>
      <c r="CW13" s="23"/>
      <c r="CX13" s="618"/>
      <c r="CY13" s="27"/>
      <c r="CZ13" s="17">
        <f t="shared" si="14"/>
        <v>4178.5</v>
      </c>
      <c r="DB13" s="112"/>
      <c r="DC13" s="24"/>
      <c r="DD13" s="41"/>
      <c r="DE13" s="49"/>
      <c r="DF13" s="41"/>
      <c r="DG13" s="17">
        <f t="shared" si="200"/>
        <v>411</v>
      </c>
      <c r="DI13" s="112">
        <v>41527</v>
      </c>
      <c r="DJ13" s="111" t="s">
        <v>2615</v>
      </c>
      <c r="DK13" s="41">
        <v>765</v>
      </c>
      <c r="DL13" s="50">
        <v>41527</v>
      </c>
      <c r="DM13" s="41">
        <v>765</v>
      </c>
      <c r="DN13" s="17">
        <f t="shared" si="201"/>
        <v>0</v>
      </c>
      <c r="DP13" s="112"/>
      <c r="DQ13" s="111"/>
      <c r="DR13" s="41"/>
      <c r="DS13" s="50"/>
      <c r="DT13" s="41"/>
      <c r="DU13" s="17">
        <f t="shared" si="202"/>
        <v>0</v>
      </c>
      <c r="DW13" s="568"/>
      <c r="DX13" s="577"/>
      <c r="DY13" s="1658"/>
      <c r="DZ13" s="568"/>
      <c r="EA13" s="1658"/>
      <c r="EB13" s="1677">
        <f t="shared" si="203"/>
        <v>456</v>
      </c>
      <c r="ED13" s="112">
        <v>41526</v>
      </c>
      <c r="EE13" s="24" t="s">
        <v>2616</v>
      </c>
      <c r="EF13" s="23">
        <v>1435</v>
      </c>
      <c r="EG13" s="112">
        <v>41530</v>
      </c>
      <c r="EH13" s="27">
        <v>1435</v>
      </c>
      <c r="EI13" s="42">
        <f t="shared" si="204"/>
        <v>0</v>
      </c>
      <c r="EK13" s="112"/>
      <c r="EL13" s="111"/>
      <c r="EM13" s="41"/>
      <c r="EN13" s="50"/>
      <c r="EO13" s="41"/>
      <c r="EP13" s="17">
        <f t="shared" si="205"/>
        <v>0</v>
      </c>
      <c r="ER13" s="112"/>
      <c r="ES13" s="111"/>
      <c r="ET13" s="41"/>
      <c r="EU13" s="50"/>
      <c r="EV13" s="41"/>
      <c r="EW13" s="17">
        <f t="shared" si="206"/>
        <v>0</v>
      </c>
      <c r="EY13" s="31"/>
      <c r="EZ13" s="2"/>
      <c r="FA13" s="15"/>
      <c r="FB13" s="65"/>
      <c r="FC13" s="297"/>
      <c r="FD13" s="17">
        <f t="shared" si="22"/>
        <v>0</v>
      </c>
      <c r="FF13" s="49"/>
      <c r="FG13" s="24"/>
      <c r="FH13" s="23"/>
      <c r="FI13" s="50"/>
      <c r="FJ13" s="82"/>
      <c r="FK13" s="42">
        <f t="shared" si="23"/>
        <v>0</v>
      </c>
      <c r="FM13" s="7">
        <v>41538</v>
      </c>
      <c r="FN13" s="2" t="s">
        <v>2617</v>
      </c>
      <c r="FO13" s="15">
        <v>2280</v>
      </c>
      <c r="FP13" s="7"/>
      <c r="FQ13" s="16"/>
      <c r="FR13" s="17">
        <f t="shared" si="24"/>
        <v>2580</v>
      </c>
      <c r="FT13" s="112"/>
      <c r="FU13" s="24"/>
      <c r="FV13" s="23"/>
      <c r="FW13" s="112"/>
      <c r="FX13" s="27"/>
      <c r="FY13" s="42">
        <f t="shared" si="25"/>
        <v>0</v>
      </c>
      <c r="GA13" s="2"/>
      <c r="GB13" s="2"/>
      <c r="GC13" s="15"/>
      <c r="GD13" s="7"/>
      <c r="GE13" s="16"/>
      <c r="GF13" s="17">
        <f t="shared" si="26"/>
        <v>0</v>
      </c>
      <c r="GH13" s="1530"/>
      <c r="GI13" s="1530"/>
      <c r="GJ13" s="563"/>
      <c r="GK13" s="1558"/>
      <c r="GL13" s="565"/>
      <c r="GM13" s="1715">
        <f t="shared" si="27"/>
        <v>33232</v>
      </c>
      <c r="GO13" s="2"/>
      <c r="GP13" s="2"/>
      <c r="GQ13" s="15"/>
      <c r="GR13" s="7"/>
      <c r="GS13" s="16"/>
      <c r="GT13" s="17">
        <f t="shared" si="28"/>
        <v>0</v>
      </c>
      <c r="GV13" s="7"/>
      <c r="GW13" s="2"/>
      <c r="GX13" s="15"/>
      <c r="GY13" s="7"/>
      <c r="GZ13" s="16"/>
      <c r="HA13" s="17">
        <f t="shared" si="29"/>
        <v>0</v>
      </c>
      <c r="HC13" s="7"/>
      <c r="HD13" s="2"/>
      <c r="HE13" s="23"/>
      <c r="HF13" s="7"/>
      <c r="HG13" s="16"/>
      <c r="HH13" s="17">
        <f t="shared" si="30"/>
        <v>0</v>
      </c>
      <c r="HJ13" s="7">
        <v>41539</v>
      </c>
      <c r="HK13" s="2" t="s">
        <v>2618</v>
      </c>
      <c r="HL13" s="15">
        <v>1470</v>
      </c>
      <c r="HM13" s="7">
        <v>41539</v>
      </c>
      <c r="HN13" s="16">
        <v>1470</v>
      </c>
      <c r="HO13" s="17">
        <f t="shared" si="31"/>
        <v>0</v>
      </c>
      <c r="HQ13" s="2"/>
      <c r="HR13" s="2"/>
      <c r="HS13" s="15"/>
      <c r="HT13" s="7"/>
      <c r="HU13" s="16"/>
      <c r="HV13" s="17">
        <f t="shared" si="32"/>
        <v>5020</v>
      </c>
      <c r="HX13" s="7"/>
      <c r="HY13" s="2"/>
      <c r="HZ13" s="15"/>
      <c r="IA13" s="7"/>
      <c r="IB13" s="16"/>
      <c r="IC13" s="17">
        <f t="shared" si="33"/>
        <v>0</v>
      </c>
      <c r="IE13" s="1558">
        <v>41530</v>
      </c>
      <c r="IF13" s="1530" t="s">
        <v>2619</v>
      </c>
      <c r="IG13" s="563">
        <v>2193</v>
      </c>
      <c r="IH13" s="1558">
        <v>41531</v>
      </c>
      <c r="II13" s="565">
        <v>2193</v>
      </c>
      <c r="IJ13" s="1715">
        <f t="shared" si="34"/>
        <v>0</v>
      </c>
      <c r="IL13" s="112"/>
      <c r="IM13" s="24"/>
      <c r="IN13" s="23"/>
      <c r="IO13" s="112"/>
      <c r="IP13" s="27"/>
      <c r="IQ13" s="42">
        <f t="shared" si="35"/>
        <v>855.5</v>
      </c>
      <c r="IS13" s="112"/>
      <c r="IT13" s="63"/>
      <c r="IU13" s="23"/>
      <c r="IV13" s="112"/>
      <c r="IW13" s="27"/>
      <c r="IX13" s="17">
        <f t="shared" si="36"/>
        <v>0</v>
      </c>
      <c r="IZ13" s="112"/>
      <c r="JA13" s="24"/>
      <c r="JB13" s="23"/>
      <c r="JC13" s="49"/>
      <c r="JD13" s="27"/>
      <c r="JE13" s="17">
        <f t="shared" si="37"/>
        <v>0</v>
      </c>
      <c r="JG13" s="112"/>
      <c r="JH13" s="111"/>
      <c r="JI13" s="23"/>
      <c r="JJ13" s="112"/>
      <c r="JK13" s="27"/>
      <c r="JL13" s="17">
        <f t="shared" si="38"/>
        <v>17093.599999999999</v>
      </c>
      <c r="JN13" s="7"/>
      <c r="JO13" s="2"/>
      <c r="JP13" s="15"/>
      <c r="JQ13" s="112"/>
      <c r="JR13" s="16"/>
      <c r="JS13" s="17">
        <f t="shared" si="39"/>
        <v>0</v>
      </c>
      <c r="JU13" s="112">
        <v>41531</v>
      </c>
      <c r="JV13" s="111" t="s">
        <v>2620</v>
      </c>
      <c r="JW13" s="23">
        <v>6478</v>
      </c>
      <c r="JX13" s="112">
        <v>41531</v>
      </c>
      <c r="JY13" s="27">
        <v>6478</v>
      </c>
      <c r="JZ13" s="42">
        <f t="shared" si="40"/>
        <v>0</v>
      </c>
      <c r="KB13" s="112"/>
      <c r="KC13" s="24"/>
      <c r="KD13" s="23"/>
      <c r="KE13" s="112"/>
      <c r="KF13" s="27"/>
      <c r="KG13" s="42">
        <f t="shared" si="41"/>
        <v>0</v>
      </c>
      <c r="KI13" s="7">
        <v>41547</v>
      </c>
      <c r="KJ13" s="2" t="s">
        <v>2621</v>
      </c>
      <c r="KK13" s="15">
        <v>3799.5</v>
      </c>
      <c r="KL13" s="112"/>
      <c r="KM13" s="16"/>
      <c r="KN13" s="17">
        <f t="shared" si="42"/>
        <v>3799.5</v>
      </c>
      <c r="KP13" s="112"/>
      <c r="KQ13" s="24"/>
      <c r="KR13" s="23"/>
      <c r="KS13" s="112"/>
      <c r="KT13" s="27"/>
      <c r="KU13" s="42">
        <f t="shared" si="43"/>
        <v>0</v>
      </c>
      <c r="KW13" s="112"/>
      <c r="KX13" s="24"/>
      <c r="KY13" s="23"/>
      <c r="KZ13" s="112"/>
      <c r="LA13" s="27"/>
      <c r="LB13" s="42">
        <f t="shared" si="44"/>
        <v>0</v>
      </c>
      <c r="LD13" s="1558"/>
      <c r="LE13" s="1530"/>
      <c r="LF13" s="563"/>
      <c r="LG13" s="1558"/>
      <c r="LH13" s="565"/>
      <c r="LI13" s="1715">
        <f t="shared" si="45"/>
        <v>0</v>
      </c>
      <c r="LK13" s="7"/>
      <c r="LL13" s="2"/>
      <c r="LM13" s="15"/>
      <c r="LN13" s="112"/>
      <c r="LO13" s="16"/>
      <c r="LP13" s="17">
        <f t="shared" si="46"/>
        <v>0</v>
      </c>
      <c r="LR13" s="7">
        <v>41547</v>
      </c>
      <c r="LS13" s="2" t="s">
        <v>2622</v>
      </c>
      <c r="LT13" s="15">
        <v>2318.5</v>
      </c>
      <c r="LU13" s="112">
        <v>41547</v>
      </c>
      <c r="LV13" s="16">
        <v>2318.5</v>
      </c>
      <c r="LW13" s="17">
        <f t="shared" si="47"/>
        <v>0</v>
      </c>
      <c r="LY13" s="7">
        <v>41540</v>
      </c>
      <c r="LZ13" s="2" t="s">
        <v>2623</v>
      </c>
      <c r="MA13" s="15">
        <v>795.5</v>
      </c>
      <c r="MB13" s="112">
        <v>41543</v>
      </c>
      <c r="MC13" s="16">
        <v>795.5</v>
      </c>
      <c r="MD13" s="17">
        <f t="shared" si="48"/>
        <v>1020</v>
      </c>
      <c r="MF13" s="1709"/>
      <c r="MG13" s="1530"/>
      <c r="MH13" s="563"/>
      <c r="MI13" s="1734"/>
      <c r="MJ13" s="1733"/>
      <c r="MK13" s="1715">
        <f t="shared" si="49"/>
        <v>6364</v>
      </c>
      <c r="MM13" s="306"/>
      <c r="MN13" s="24"/>
      <c r="MO13" s="23"/>
      <c r="MP13" s="112"/>
      <c r="MQ13" s="27"/>
      <c r="MR13" s="17">
        <f t="shared" si="50"/>
        <v>0</v>
      </c>
      <c r="MT13" s="308"/>
      <c r="MU13" s="24"/>
      <c r="MV13" s="23"/>
      <c r="MW13" s="112"/>
      <c r="MX13" s="27"/>
      <c r="MY13" s="42">
        <f t="shared" si="51"/>
        <v>0</v>
      </c>
      <c r="NA13" s="482"/>
      <c r="NB13" s="34"/>
      <c r="NC13" s="27"/>
      <c r="ND13" s="7"/>
      <c r="NE13" s="16"/>
      <c r="NF13" s="102">
        <f t="shared" si="52"/>
        <v>22352.5</v>
      </c>
      <c r="NH13" s="7"/>
      <c r="NI13" s="2"/>
      <c r="NJ13" s="15"/>
      <c r="NK13" s="112"/>
      <c r="NL13" s="16"/>
      <c r="NM13" s="42">
        <f t="shared" si="53"/>
        <v>0</v>
      </c>
      <c r="NO13" s="7"/>
      <c r="NP13" s="2"/>
      <c r="NQ13" s="15"/>
      <c r="NR13" s="112"/>
      <c r="NS13" s="16"/>
      <c r="NT13" s="42">
        <f t="shared" si="54"/>
        <v>0</v>
      </c>
      <c r="NV13" s="7"/>
      <c r="NW13" s="2"/>
      <c r="NX13" s="15"/>
      <c r="NY13" s="112"/>
      <c r="NZ13" s="16"/>
      <c r="OA13" s="42">
        <f t="shared" si="55"/>
        <v>0</v>
      </c>
      <c r="OC13" s="7"/>
      <c r="OD13" s="34"/>
      <c r="OE13" s="27"/>
      <c r="OF13" s="7"/>
      <c r="OG13" s="16"/>
      <c r="OH13" s="102">
        <f t="shared" si="56"/>
        <v>0</v>
      </c>
      <c r="OJ13" s="7"/>
      <c r="OK13" s="34"/>
      <c r="OL13" s="27"/>
      <c r="OM13" s="7"/>
      <c r="ON13" s="16"/>
      <c r="OO13" s="102">
        <f t="shared" si="57"/>
        <v>0</v>
      </c>
      <c r="OQ13" s="7"/>
      <c r="OR13" s="34"/>
      <c r="OS13" s="27"/>
      <c r="OT13" s="7"/>
      <c r="OU13" s="16"/>
      <c r="OV13" s="102">
        <f t="shared" si="58"/>
        <v>0</v>
      </c>
      <c r="OX13" s="112"/>
      <c r="OY13" s="34"/>
      <c r="OZ13" s="27"/>
      <c r="PA13" s="112"/>
      <c r="PB13" s="27"/>
      <c r="PC13" s="102">
        <f t="shared" si="59"/>
        <v>0</v>
      </c>
      <c r="PE13" s="65">
        <v>41521</v>
      </c>
      <c r="PF13" s="34" t="s">
        <v>2624</v>
      </c>
      <c r="PG13" s="27">
        <v>2000</v>
      </c>
      <c r="PH13" s="7">
        <v>41523</v>
      </c>
      <c r="PI13" s="16">
        <v>2000</v>
      </c>
      <c r="PJ13" s="102">
        <f t="shared" si="60"/>
        <v>8140</v>
      </c>
      <c r="PL13" s="50"/>
      <c r="PM13" s="34"/>
      <c r="PN13" s="27"/>
      <c r="PO13" s="112"/>
      <c r="PP13" s="27"/>
      <c r="PQ13" s="102">
        <f t="shared" si="61"/>
        <v>0</v>
      </c>
      <c r="PS13" s="50"/>
      <c r="PT13" s="34"/>
      <c r="PU13" s="27"/>
      <c r="PV13" s="112"/>
      <c r="PW13" s="27"/>
      <c r="PX13" s="102">
        <f t="shared" si="62"/>
        <v>0</v>
      </c>
      <c r="PZ13" s="7">
        <v>41504</v>
      </c>
      <c r="QA13" s="36" t="s">
        <v>2334</v>
      </c>
      <c r="QB13" s="23">
        <v>752</v>
      </c>
      <c r="QC13" s="7">
        <v>41541</v>
      </c>
      <c r="QD13" s="16">
        <v>752</v>
      </c>
      <c r="QE13" s="102">
        <f t="shared" si="63"/>
        <v>1433.5</v>
      </c>
      <c r="QG13" s="7"/>
      <c r="QH13" s="34"/>
      <c r="QI13" s="27"/>
      <c r="QJ13" s="7"/>
      <c r="QK13" s="16"/>
      <c r="QL13" s="102">
        <f t="shared" si="64"/>
        <v>0</v>
      </c>
      <c r="QN13" s="7"/>
      <c r="QO13" s="34"/>
      <c r="QP13" s="27"/>
      <c r="QQ13" s="7"/>
      <c r="QR13" s="16"/>
      <c r="QS13" s="102">
        <f t="shared" si="65"/>
        <v>0</v>
      </c>
      <c r="QU13" s="7"/>
      <c r="QV13" s="34"/>
      <c r="QW13" s="27"/>
      <c r="QX13" s="629"/>
      <c r="QY13" s="574"/>
      <c r="QZ13" s="102">
        <f t="shared" si="66"/>
        <v>2980</v>
      </c>
      <c r="RB13" s="7"/>
      <c r="RC13" s="34"/>
      <c r="RD13" s="27"/>
      <c r="RE13" s="7"/>
      <c r="RF13" s="16"/>
      <c r="RG13" s="102">
        <f t="shared" si="67"/>
        <v>0</v>
      </c>
      <c r="RI13" s="1"/>
      <c r="RJ13" s="34"/>
      <c r="RK13" s="27"/>
      <c r="RL13" s="7"/>
      <c r="RM13" s="16"/>
      <c r="RN13" s="17">
        <f t="shared" si="68"/>
        <v>0</v>
      </c>
      <c r="RP13" s="1"/>
      <c r="RQ13" s="34"/>
      <c r="RR13" s="27"/>
      <c r="RS13" s="7"/>
      <c r="RT13" s="16"/>
      <c r="RU13" s="17">
        <f t="shared" si="69"/>
        <v>0</v>
      </c>
      <c r="RW13" s="1"/>
      <c r="RX13" s="34"/>
      <c r="RY13" s="27"/>
      <c r="RZ13" s="7"/>
      <c r="SA13" s="16"/>
      <c r="SB13" s="17">
        <f t="shared" si="70"/>
        <v>0</v>
      </c>
      <c r="SD13" s="38"/>
      <c r="SE13" s="34"/>
      <c r="SF13" s="27"/>
      <c r="SG13" s="112"/>
      <c r="SH13" s="27"/>
      <c r="SI13" s="42">
        <f t="shared" si="71"/>
        <v>7820</v>
      </c>
      <c r="SK13" s="7"/>
      <c r="SL13" s="2"/>
      <c r="SM13" s="15"/>
      <c r="SN13" s="7"/>
      <c r="SO13" s="16"/>
      <c r="SP13" s="17">
        <f t="shared" si="72"/>
        <v>200</v>
      </c>
      <c r="SR13" s="2"/>
      <c r="SS13" s="2"/>
      <c r="ST13" s="15"/>
      <c r="SU13" s="7"/>
      <c r="SV13" s="16"/>
      <c r="SW13" s="17">
        <f t="shared" si="73"/>
        <v>1278</v>
      </c>
      <c r="SY13" s="24"/>
      <c r="SZ13" s="24"/>
      <c r="TA13" s="23"/>
      <c r="TB13" s="112"/>
      <c r="TC13" s="27"/>
      <c r="TD13" s="42">
        <f t="shared" si="74"/>
        <v>0</v>
      </c>
      <c r="TF13" s="24"/>
      <c r="TG13" s="2"/>
      <c r="TH13" s="15"/>
      <c r="TI13" s="7"/>
      <c r="TJ13" s="16"/>
      <c r="TK13" s="17">
        <f t="shared" si="75"/>
        <v>0</v>
      </c>
      <c r="TM13" s="112"/>
      <c r="TN13" s="24"/>
      <c r="TO13" s="23"/>
      <c r="TP13" s="112"/>
      <c r="TQ13" s="27"/>
      <c r="TR13" s="42">
        <f t="shared" si="76"/>
        <v>0</v>
      </c>
      <c r="TT13" s="2"/>
      <c r="TU13" s="2"/>
      <c r="TV13" s="15"/>
      <c r="TW13" s="7"/>
      <c r="TX13" s="16"/>
      <c r="TY13" s="17">
        <f t="shared" si="77"/>
        <v>14527.66</v>
      </c>
      <c r="UA13" s="306">
        <v>41524</v>
      </c>
      <c r="UB13" s="34" t="s">
        <v>2625</v>
      </c>
      <c r="UC13" s="27">
        <v>654</v>
      </c>
      <c r="UD13" s="306">
        <v>41524</v>
      </c>
      <c r="UE13" s="16">
        <v>654</v>
      </c>
      <c r="UF13" s="17">
        <f t="shared" si="78"/>
        <v>112.5</v>
      </c>
      <c r="UH13" s="308">
        <v>41524</v>
      </c>
      <c r="UI13" s="34" t="s">
        <v>2626</v>
      </c>
      <c r="UJ13" s="27">
        <v>20552</v>
      </c>
      <c r="UK13" s="308">
        <v>41524</v>
      </c>
      <c r="UL13" s="27">
        <v>20552</v>
      </c>
      <c r="UM13" s="42">
        <f t="shared" si="79"/>
        <v>7657</v>
      </c>
      <c r="UO13" s="308"/>
      <c r="UP13" s="34"/>
      <c r="UQ13" s="27"/>
      <c r="UR13" s="308"/>
      <c r="US13" s="27"/>
      <c r="UT13" s="42">
        <f t="shared" si="80"/>
        <v>0</v>
      </c>
      <c r="UV13" s="308"/>
      <c r="UW13" s="34"/>
      <c r="UX13" s="27"/>
      <c r="UY13" s="308"/>
      <c r="UZ13" s="27"/>
      <c r="VA13" s="42">
        <f t="shared" si="81"/>
        <v>0</v>
      </c>
      <c r="VC13" s="308"/>
      <c r="VD13" s="34"/>
      <c r="VE13" s="27"/>
      <c r="VF13" s="308"/>
      <c r="VG13" s="27"/>
      <c r="VH13" s="42">
        <f t="shared" si="82"/>
        <v>0</v>
      </c>
      <c r="VJ13" s="426"/>
      <c r="VK13" s="69"/>
      <c r="VL13" s="27"/>
      <c r="VM13" s="65"/>
      <c r="VN13" s="16"/>
      <c r="VO13" s="17">
        <f t="shared" si="83"/>
        <v>0</v>
      </c>
      <c r="VQ13" s="1558"/>
      <c r="VR13" s="1718"/>
      <c r="VS13" s="565"/>
      <c r="VT13" s="1734"/>
      <c r="VU13" s="1733"/>
      <c r="VV13" s="1715">
        <f t="shared" si="84"/>
        <v>0</v>
      </c>
      <c r="VX13" s="7"/>
      <c r="VY13" s="40"/>
      <c r="VZ13" s="16"/>
      <c r="WA13" s="65"/>
      <c r="WB13" s="77"/>
      <c r="WC13" s="17">
        <f t="shared" si="85"/>
        <v>1712</v>
      </c>
      <c r="WE13" s="112">
        <v>41530</v>
      </c>
      <c r="WF13" s="230" t="s">
        <v>2627</v>
      </c>
      <c r="WG13" s="23">
        <v>428</v>
      </c>
      <c r="WH13" s="112">
        <v>41536</v>
      </c>
      <c r="WI13" s="27">
        <v>428</v>
      </c>
      <c r="WJ13" s="17">
        <f t="shared" si="86"/>
        <v>0</v>
      </c>
      <c r="WL13" s="112"/>
      <c r="WM13" s="230"/>
      <c r="WN13" s="23"/>
      <c r="WO13" s="112"/>
      <c r="WP13" s="27"/>
      <c r="WQ13" s="17">
        <f t="shared" si="87"/>
        <v>0</v>
      </c>
      <c r="WS13" s="112"/>
      <c r="WT13" s="230"/>
      <c r="WU13" s="23"/>
      <c r="WV13" s="112"/>
      <c r="WW13" s="27"/>
      <c r="WX13" s="42">
        <f t="shared" si="88"/>
        <v>0</v>
      </c>
      <c r="WZ13" s="421"/>
      <c r="XA13" s="230"/>
      <c r="XB13" s="23"/>
      <c r="XC13" s="112"/>
      <c r="XD13" s="27"/>
      <c r="XE13" s="42">
        <f t="shared" si="89"/>
        <v>0</v>
      </c>
      <c r="XG13" s="112"/>
      <c r="XH13" s="230"/>
      <c r="XI13" s="23"/>
      <c r="XJ13" s="112"/>
      <c r="XK13" s="27"/>
      <c r="XL13" s="17">
        <f t="shared" si="90"/>
        <v>0</v>
      </c>
      <c r="XN13" s="112"/>
      <c r="XO13" s="230"/>
      <c r="XP13" s="23"/>
      <c r="XQ13" s="112"/>
      <c r="XR13" s="27"/>
      <c r="XS13" s="42">
        <f t="shared" si="91"/>
        <v>3633</v>
      </c>
      <c r="XU13" s="112"/>
      <c r="XV13" s="230"/>
      <c r="XW13" s="23"/>
      <c r="XX13" s="112"/>
      <c r="XY13" s="27"/>
      <c r="XZ13" s="17">
        <f t="shared" si="92"/>
        <v>0</v>
      </c>
      <c r="YB13" s="1558"/>
      <c r="YC13" s="883"/>
      <c r="YD13" s="563"/>
      <c r="YE13" s="1558"/>
      <c r="YF13" s="565"/>
      <c r="YG13" s="1715">
        <f t="shared" si="93"/>
        <v>0</v>
      </c>
      <c r="YI13" s="7"/>
      <c r="YJ13" s="114"/>
      <c r="YK13" s="15"/>
      <c r="YL13" s="7"/>
      <c r="YM13" s="16"/>
      <c r="YN13" s="17">
        <f t="shared" si="94"/>
        <v>2227</v>
      </c>
      <c r="YP13" s="625"/>
      <c r="YQ13" s="626"/>
      <c r="YR13" s="627"/>
      <c r="YS13" s="661"/>
      <c r="YT13" s="627"/>
      <c r="YU13" s="42">
        <f t="shared" si="95"/>
        <v>22956.84</v>
      </c>
      <c r="YW13" s="7"/>
      <c r="YX13" s="2"/>
      <c r="YY13" s="15"/>
      <c r="YZ13" s="112"/>
      <c r="ZA13" s="16"/>
      <c r="ZB13" s="17">
        <f t="shared" si="96"/>
        <v>3092.5</v>
      </c>
      <c r="ZD13" s="428"/>
      <c r="ZE13" s="114"/>
      <c r="ZF13" s="15"/>
      <c r="ZG13" s="112"/>
      <c r="ZH13" s="16"/>
      <c r="ZI13" s="17">
        <f t="shared" si="97"/>
        <v>0</v>
      </c>
      <c r="ZK13" s="1529"/>
      <c r="ZL13" s="1717"/>
      <c r="ZM13" s="563"/>
      <c r="ZN13" s="1558"/>
      <c r="ZO13" s="565"/>
      <c r="ZP13" s="1715">
        <f t="shared" si="98"/>
        <v>0</v>
      </c>
      <c r="ZR13" s="426"/>
      <c r="ZS13" s="221"/>
      <c r="ZT13" s="23"/>
      <c r="ZU13" s="112"/>
      <c r="ZV13" s="27"/>
      <c r="ZW13" s="42">
        <f t="shared" si="99"/>
        <v>0</v>
      </c>
      <c r="ZY13" s="306"/>
      <c r="ZZ13" s="115"/>
      <c r="AAA13" s="15"/>
      <c r="AAB13" s="7"/>
      <c r="AAC13" s="16"/>
      <c r="AAD13" s="17">
        <f t="shared" si="100"/>
        <v>0</v>
      </c>
      <c r="AAF13" s="308"/>
      <c r="AAG13" s="111"/>
      <c r="AAH13" s="23"/>
      <c r="AAI13" s="112"/>
      <c r="AAJ13" s="27"/>
      <c r="AAK13" s="42">
        <f t="shared" si="101"/>
        <v>1928</v>
      </c>
      <c r="AAM13" s="7"/>
      <c r="AAN13" s="2"/>
      <c r="AAO13" s="15"/>
      <c r="AAP13" s="7"/>
      <c r="AAQ13" s="16"/>
      <c r="AAR13" s="17">
        <f t="shared" si="102"/>
        <v>0</v>
      </c>
      <c r="AAT13" s="7"/>
      <c r="AAU13" s="2"/>
      <c r="AAV13" s="15"/>
      <c r="AAW13" s="7"/>
      <c r="AAX13" s="16"/>
      <c r="AAY13" s="17">
        <f t="shared" si="103"/>
        <v>0</v>
      </c>
      <c r="ABA13" s="7"/>
      <c r="ABB13" s="2"/>
      <c r="ABC13" s="15"/>
      <c r="ABD13" s="7"/>
      <c r="ABE13" s="16"/>
      <c r="ABF13" s="17">
        <f t="shared" si="104"/>
        <v>767</v>
      </c>
      <c r="ABH13" s="2"/>
      <c r="ABI13" s="2"/>
      <c r="ABJ13" s="15"/>
      <c r="ABK13" s="7"/>
      <c r="ABL13" s="16"/>
      <c r="ABM13" s="17">
        <f t="shared" si="105"/>
        <v>0</v>
      </c>
      <c r="ABO13" s="24"/>
      <c r="ABP13" s="24"/>
      <c r="ABQ13" s="23"/>
      <c r="ABR13" s="112"/>
      <c r="ABS13" s="27"/>
      <c r="ABT13" s="42">
        <f t="shared" si="106"/>
        <v>0</v>
      </c>
      <c r="ABV13" s="24"/>
      <c r="ABW13" s="24"/>
      <c r="ABX13" s="23"/>
      <c r="ABY13" s="112"/>
      <c r="ABZ13" s="27"/>
      <c r="ACA13" s="42">
        <f t="shared" si="107"/>
        <v>0</v>
      </c>
      <c r="ACC13" s="2"/>
      <c r="ACD13" s="2"/>
      <c r="ACE13" s="15"/>
      <c r="ACF13" s="7"/>
      <c r="ACG13" s="16"/>
      <c r="ACH13" s="17">
        <f t="shared" si="108"/>
        <v>0</v>
      </c>
      <c r="ACJ13" s="7">
        <v>41523</v>
      </c>
      <c r="ACK13" s="2" t="s">
        <v>2628</v>
      </c>
      <c r="ACL13" s="15">
        <v>5740</v>
      </c>
      <c r="ACM13" s="7">
        <v>41523</v>
      </c>
      <c r="ACN13" s="16">
        <v>5740</v>
      </c>
      <c r="ACO13" s="17">
        <f t="shared" si="109"/>
        <v>0</v>
      </c>
      <c r="ACQ13" s="306"/>
      <c r="ACR13" s="260"/>
      <c r="ACS13" s="27"/>
      <c r="ACT13" s="495"/>
      <c r="ACU13" s="52"/>
      <c r="ACV13" s="42">
        <f t="shared" si="110"/>
        <v>0</v>
      </c>
      <c r="ACX13" s="308"/>
      <c r="ACY13" s="260"/>
      <c r="ACZ13" s="27"/>
      <c r="ADA13" s="495"/>
      <c r="ADB13" s="52"/>
      <c r="ADC13" s="42">
        <f t="shared" si="111"/>
        <v>0</v>
      </c>
      <c r="ADE13" s="7">
        <v>41530</v>
      </c>
      <c r="ADF13" s="36" t="s">
        <v>2629</v>
      </c>
      <c r="ADG13" s="16">
        <v>1866</v>
      </c>
      <c r="ADH13" s="112">
        <v>41531</v>
      </c>
      <c r="ADI13" s="27">
        <v>1866</v>
      </c>
      <c r="ADJ13" s="17">
        <f t="shared" si="112"/>
        <v>30</v>
      </c>
      <c r="ADL13" s="49"/>
      <c r="ADM13" s="260"/>
      <c r="ADN13" s="27"/>
      <c r="ADO13" s="112"/>
      <c r="ADP13" s="27"/>
      <c r="ADQ13" s="17">
        <f t="shared" si="113"/>
        <v>0</v>
      </c>
      <c r="ADS13" s="7">
        <v>41532</v>
      </c>
      <c r="ADT13" s="2" t="s">
        <v>2630</v>
      </c>
      <c r="ADU13" s="15">
        <v>21801</v>
      </c>
      <c r="ADV13" s="49">
        <v>41538</v>
      </c>
      <c r="ADW13" s="27">
        <v>21801</v>
      </c>
      <c r="ADX13" s="17">
        <f t="shared" si="114"/>
        <v>-908</v>
      </c>
      <c r="ADZ13" s="2"/>
      <c r="AEA13" s="2"/>
      <c r="AEB13" s="15"/>
      <c r="AEC13" s="7"/>
      <c r="AED13" s="16"/>
      <c r="AEE13" s="17">
        <f t="shared" si="115"/>
        <v>0</v>
      </c>
      <c r="AEG13" s="112">
        <v>41531</v>
      </c>
      <c r="AEH13" s="69" t="s">
        <v>2631</v>
      </c>
      <c r="AEI13" s="27">
        <v>2487.5</v>
      </c>
      <c r="AEJ13" s="112">
        <v>41531</v>
      </c>
      <c r="AEK13" s="27">
        <v>2487.5</v>
      </c>
      <c r="AEL13" s="17">
        <f t="shared" si="116"/>
        <v>240</v>
      </c>
      <c r="AEN13" s="112"/>
      <c r="AEO13" s="69"/>
      <c r="AEP13" s="27"/>
      <c r="AEQ13" s="50"/>
      <c r="AER13" s="27"/>
      <c r="AES13" s="17">
        <f t="shared" si="117"/>
        <v>0</v>
      </c>
      <c r="AEU13" s="1558"/>
      <c r="AEV13" s="1718"/>
      <c r="AEW13" s="565"/>
      <c r="AEX13" s="1566"/>
      <c r="AEY13" s="565"/>
      <c r="AEZ13" s="1715">
        <f t="shared" si="118"/>
        <v>0</v>
      </c>
      <c r="AFB13" s="112"/>
      <c r="AFC13" s="24"/>
      <c r="AFD13" s="23"/>
      <c r="AFE13" s="112"/>
      <c r="AFF13" s="27"/>
      <c r="AFG13" s="17">
        <f t="shared" si="119"/>
        <v>0</v>
      </c>
      <c r="AFI13" s="112"/>
      <c r="AFJ13" s="24"/>
      <c r="AFK13" s="23"/>
      <c r="AFL13" s="112"/>
      <c r="AFM13" s="27"/>
      <c r="AFN13" s="17">
        <f t="shared" si="120"/>
        <v>0</v>
      </c>
      <c r="AFP13" s="427"/>
      <c r="AFQ13" s="24"/>
      <c r="AFR13" s="23"/>
      <c r="AFS13" s="112"/>
      <c r="AFT13" s="27"/>
      <c r="AFU13" s="17">
        <f t="shared" si="121"/>
        <v>7013</v>
      </c>
      <c r="AFW13" s="112"/>
      <c r="AFX13" s="24"/>
      <c r="AFY13" s="23"/>
      <c r="AFZ13" s="112"/>
      <c r="AGA13" s="27"/>
      <c r="AGB13" s="17">
        <f t="shared" si="122"/>
        <v>0</v>
      </c>
      <c r="AGD13" s="112"/>
      <c r="AGE13" s="24"/>
      <c r="AGF13" s="23"/>
      <c r="AGG13" s="112"/>
      <c r="AGH13" s="27"/>
      <c r="AGI13" s="17">
        <f t="shared" si="123"/>
        <v>0</v>
      </c>
      <c r="AGK13" s="322">
        <v>41528</v>
      </c>
      <c r="AGL13" s="24" t="s">
        <v>2632</v>
      </c>
      <c r="AGM13" s="23">
        <v>3542</v>
      </c>
      <c r="AGN13" s="308">
        <v>41528</v>
      </c>
      <c r="AGO13" s="27">
        <v>3542</v>
      </c>
      <c r="AGP13" s="17">
        <f t="shared" si="124"/>
        <v>102</v>
      </c>
      <c r="AGR13" s="322"/>
      <c r="AGS13" s="24"/>
      <c r="AGT13" s="23"/>
      <c r="AGU13" s="308"/>
      <c r="AGV13" s="27"/>
      <c r="AGW13" s="42">
        <f t="shared" si="125"/>
        <v>0</v>
      </c>
      <c r="AGY13" s="112"/>
      <c r="AGZ13" s="24"/>
      <c r="AHA13" s="23"/>
      <c r="AHB13" s="112"/>
      <c r="AHC13" s="27"/>
      <c r="AHD13" s="17">
        <f t="shared" si="126"/>
        <v>0</v>
      </c>
      <c r="AHF13" s="112"/>
      <c r="AHG13" s="24"/>
      <c r="AHH13" s="23"/>
      <c r="AHI13" s="112"/>
      <c r="AHJ13" s="27"/>
      <c r="AHK13" s="42">
        <f t="shared" si="127"/>
        <v>0</v>
      </c>
      <c r="AHM13" s="112"/>
      <c r="AHO13" s="1656"/>
      <c r="AHP13" s="568"/>
      <c r="AHQ13" s="1659"/>
      <c r="AHR13" s="42">
        <f t="shared" si="128"/>
        <v>13988.5</v>
      </c>
      <c r="AHT13" s="2"/>
      <c r="AHU13" s="2"/>
      <c r="AHV13" s="15"/>
      <c r="AHW13" s="7"/>
      <c r="AHX13" s="16"/>
      <c r="AHY13" s="17">
        <f t="shared" si="129"/>
        <v>0</v>
      </c>
      <c r="AIA13" s="2"/>
      <c r="AIB13" s="2"/>
      <c r="AIC13" s="15"/>
      <c r="AID13" s="7"/>
      <c r="AIE13" s="16"/>
      <c r="AIF13" s="17">
        <f t="shared" si="130"/>
        <v>0</v>
      </c>
      <c r="AIH13" s="2"/>
      <c r="AII13" s="2"/>
      <c r="AIJ13" s="15"/>
      <c r="AIK13" s="7"/>
      <c r="AIL13" s="16"/>
      <c r="AIM13" s="17">
        <f t="shared" si="131"/>
        <v>0</v>
      </c>
      <c r="AIO13" s="24"/>
      <c r="AIP13" s="24"/>
      <c r="AIQ13" s="23"/>
      <c r="AIR13" s="112"/>
      <c r="AIS13" s="27"/>
      <c r="AIT13" s="42">
        <f t="shared" si="132"/>
        <v>0</v>
      </c>
      <c r="AIV13" s="7">
        <v>39700</v>
      </c>
      <c r="AIW13" s="2" t="s">
        <v>926</v>
      </c>
      <c r="AIX13" s="15">
        <v>12630</v>
      </c>
      <c r="AIY13" s="112">
        <v>39730</v>
      </c>
      <c r="AIZ13" s="27">
        <v>12630</v>
      </c>
      <c r="AJA13" s="17">
        <f t="shared" si="133"/>
        <v>38421</v>
      </c>
      <c r="AJC13" s="7"/>
      <c r="AJD13" s="115"/>
      <c r="AJE13" s="15"/>
      <c r="AJF13" s="7"/>
      <c r="AJG13" s="16"/>
      <c r="AJH13" s="17">
        <f t="shared" si="134"/>
        <v>0</v>
      </c>
      <c r="AJJ13" s="7"/>
      <c r="AJK13" s="34"/>
      <c r="AJL13" s="27"/>
      <c r="AJM13" s="7"/>
      <c r="AJN13" s="52"/>
      <c r="AJO13" s="17">
        <f t="shared" si="135"/>
        <v>0</v>
      </c>
      <c r="AJQ13" s="112"/>
      <c r="AJR13" s="34"/>
      <c r="AJS13" s="27"/>
      <c r="AJT13" s="112"/>
      <c r="AJU13" s="52"/>
      <c r="AJV13" s="42">
        <f t="shared" si="136"/>
        <v>0</v>
      </c>
      <c r="AJX13" s="7">
        <v>41521</v>
      </c>
      <c r="AJY13" s="114" t="s">
        <v>2633</v>
      </c>
      <c r="AJZ13" s="15">
        <v>463.5</v>
      </c>
      <c r="AKA13" s="7">
        <v>41521</v>
      </c>
      <c r="AKB13" s="16">
        <v>463.5</v>
      </c>
      <c r="AKC13" s="17">
        <f t="shared" si="137"/>
        <v>907</v>
      </c>
      <c r="AKE13" s="7"/>
      <c r="AKF13" s="114"/>
      <c r="AKG13" s="22"/>
      <c r="AKH13" s="7"/>
      <c r="AKI13" s="16"/>
      <c r="AKJ13" s="17">
        <f t="shared" si="138"/>
        <v>5561.98</v>
      </c>
      <c r="AKL13" s="50">
        <v>41531</v>
      </c>
      <c r="AKM13" s="111" t="s">
        <v>2634</v>
      </c>
      <c r="AKN13" s="105">
        <v>1026.8</v>
      </c>
      <c r="AKO13" s="50">
        <v>41531</v>
      </c>
      <c r="AKP13" s="52">
        <v>1026.8</v>
      </c>
      <c r="AKQ13" s="42">
        <f t="shared" si="139"/>
        <v>0</v>
      </c>
      <c r="AKS13" s="112">
        <v>41547</v>
      </c>
      <c r="AKT13" s="24" t="s">
        <v>2635</v>
      </c>
      <c r="AKU13" s="23">
        <v>1217</v>
      </c>
      <c r="AKV13" s="112">
        <v>41547</v>
      </c>
      <c r="AKW13" s="27">
        <v>1217</v>
      </c>
      <c r="AKX13" s="42">
        <f t="shared" si="140"/>
        <v>0</v>
      </c>
      <c r="AKZ13" s="50"/>
      <c r="ALA13" s="111"/>
      <c r="ALB13" s="105"/>
      <c r="ALC13" s="50"/>
      <c r="ALD13" s="52"/>
      <c r="ALE13" s="42">
        <f t="shared" si="141"/>
        <v>0</v>
      </c>
      <c r="ALG13" s="7"/>
      <c r="ALH13" s="2"/>
      <c r="ALI13" s="15"/>
      <c r="ALJ13" s="7"/>
      <c r="ALK13" s="16"/>
      <c r="ALL13" s="17">
        <f t="shared" si="142"/>
        <v>0</v>
      </c>
      <c r="ALN13" s="428">
        <v>41521</v>
      </c>
      <c r="ALO13" s="2" t="s">
        <v>2636</v>
      </c>
      <c r="ALP13" s="15">
        <v>897</v>
      </c>
      <c r="ALQ13" s="428">
        <v>41521</v>
      </c>
      <c r="ALR13" s="15">
        <v>897</v>
      </c>
      <c r="ALS13" s="17">
        <f t="shared" si="143"/>
        <v>5326</v>
      </c>
      <c r="ALU13" s="428"/>
      <c r="ALW13" s="15"/>
      <c r="ALX13" s="306"/>
      <c r="ALY13" s="16"/>
      <c r="ALZ13" s="17">
        <f t="shared" si="144"/>
        <v>0</v>
      </c>
      <c r="AMB13" s="306"/>
      <c r="AMC13" s="2"/>
      <c r="AMD13" s="3"/>
      <c r="AME13" s="641"/>
      <c r="AMF13" s="16"/>
      <c r="AMG13" s="17">
        <f t="shared" si="145"/>
        <v>0</v>
      </c>
      <c r="AMI13" s="7"/>
      <c r="AMJ13" s="36"/>
      <c r="AMK13" s="3"/>
      <c r="AML13" s="33"/>
      <c r="AMM13" s="16"/>
      <c r="AMN13" s="17">
        <f t="shared" si="146"/>
        <v>0</v>
      </c>
      <c r="AMP13" s="112">
        <v>41534</v>
      </c>
      <c r="AMQ13" s="260" t="s">
        <v>2637</v>
      </c>
      <c r="AMR13" s="41">
        <v>2043.6</v>
      </c>
      <c r="AMS13" s="99">
        <v>41535</v>
      </c>
      <c r="AMT13" s="27">
        <v>2043.6</v>
      </c>
      <c r="AMU13" s="42">
        <f t="shared" si="147"/>
        <v>-4260</v>
      </c>
      <c r="AMW13" s="65">
        <v>41505</v>
      </c>
      <c r="AMX13" s="115" t="s">
        <v>2638</v>
      </c>
      <c r="AMY13" s="297">
        <v>232</v>
      </c>
      <c r="AMZ13" s="7"/>
      <c r="ANA13" s="16"/>
      <c r="ANB13" s="17">
        <f t="shared" si="148"/>
        <v>3440.28</v>
      </c>
      <c r="AND13" s="112"/>
      <c r="ANE13" s="24"/>
      <c r="ANF13" s="23"/>
      <c r="ANG13" s="112"/>
      <c r="ANH13" s="27"/>
      <c r="ANI13" s="42">
        <f t="shared" si="149"/>
        <v>0</v>
      </c>
      <c r="ANN13" s="7"/>
      <c r="ANO13" s="16"/>
      <c r="ANP13" s="17">
        <f t="shared" si="150"/>
        <v>0</v>
      </c>
      <c r="ANU13" s="1558"/>
      <c r="ANV13" s="565"/>
      <c r="ANW13" s="1715">
        <f t="shared" si="151"/>
        <v>0</v>
      </c>
      <c r="AOB13" s="7"/>
      <c r="AOC13" s="16"/>
      <c r="AOD13" s="17">
        <f t="shared" si="152"/>
        <v>0</v>
      </c>
      <c r="AOI13" s="7"/>
      <c r="AOJ13" s="16"/>
      <c r="AOK13" s="17">
        <f t="shared" si="153"/>
        <v>0</v>
      </c>
      <c r="AOM13" s="308">
        <v>41524</v>
      </c>
      <c r="AON13" s="24" t="s">
        <v>2639</v>
      </c>
      <c r="AOO13" s="105">
        <v>5521.4</v>
      </c>
      <c r="AOP13" s="322">
        <v>41541</v>
      </c>
      <c r="AOQ13" s="27">
        <v>5521.4</v>
      </c>
      <c r="AOR13" s="17">
        <f t="shared" si="154"/>
        <v>0</v>
      </c>
      <c r="AOT13" s="49">
        <v>41509</v>
      </c>
      <c r="AOU13" s="260" t="s">
        <v>2354</v>
      </c>
      <c r="AOV13" s="27">
        <v>2760</v>
      </c>
      <c r="AOW13" s="50">
        <v>41520</v>
      </c>
      <c r="AOX13" s="27">
        <v>2760</v>
      </c>
      <c r="AOY13" s="17">
        <f t="shared" si="155"/>
        <v>30</v>
      </c>
      <c r="APA13" s="7"/>
      <c r="APB13" s="34"/>
      <c r="APC13" s="3"/>
      <c r="APD13" s="648"/>
      <c r="APE13" s="27"/>
      <c r="APF13" s="17">
        <f t="shared" si="156"/>
        <v>118452.40000000001</v>
      </c>
      <c r="APH13" s="112"/>
      <c r="API13" s="34"/>
      <c r="APJ13" s="41"/>
      <c r="APK13" s="648"/>
      <c r="APL13" s="27"/>
      <c r="APM13" s="42">
        <f t="shared" si="157"/>
        <v>0</v>
      </c>
      <c r="APO13" s="2"/>
      <c r="APP13" s="2"/>
      <c r="APQ13" s="15"/>
      <c r="APR13" s="7"/>
      <c r="APS13" s="16"/>
      <c r="APT13" s="17">
        <f t="shared" si="158"/>
        <v>0</v>
      </c>
      <c r="APV13" s="2"/>
      <c r="APW13" s="2"/>
      <c r="APX13" s="15"/>
      <c r="APY13" s="7"/>
      <c r="APZ13" s="16"/>
      <c r="AQA13" s="17">
        <f t="shared" si="159"/>
        <v>0</v>
      </c>
      <c r="AQC13" s="7">
        <v>41547</v>
      </c>
      <c r="AQD13" s="2" t="s">
        <v>2640</v>
      </c>
      <c r="AQE13" s="15">
        <v>4085.3</v>
      </c>
      <c r="AQF13" s="7"/>
      <c r="AQG13" s="16"/>
      <c r="AQH13" s="17">
        <f t="shared" si="160"/>
        <v>4165.6000000000004</v>
      </c>
      <c r="AQJ13" s="2"/>
      <c r="AQK13" s="2"/>
      <c r="AQL13" s="15"/>
      <c r="AQM13" s="7"/>
      <c r="AQN13" s="16"/>
      <c r="AQO13" s="17">
        <f t="shared" si="161"/>
        <v>0</v>
      </c>
      <c r="AQQ13" s="7"/>
      <c r="AQR13" s="2"/>
      <c r="AQS13" s="15"/>
      <c r="AQT13" s="112"/>
      <c r="AQU13" s="16"/>
      <c r="AQV13" s="17">
        <f t="shared" si="162"/>
        <v>0</v>
      </c>
      <c r="AQX13" s="7"/>
      <c r="AQY13" s="2"/>
      <c r="AQZ13" s="15"/>
      <c r="ARA13" s="112"/>
      <c r="ARB13" s="16"/>
      <c r="ARC13" s="17">
        <f t="shared" si="163"/>
        <v>0</v>
      </c>
      <c r="ARE13" s="112"/>
      <c r="ARF13" s="24"/>
      <c r="ARG13" s="23"/>
      <c r="ARH13" s="112"/>
      <c r="ARI13" s="27"/>
      <c r="ARJ13" s="42">
        <f t="shared" si="164"/>
        <v>0</v>
      </c>
      <c r="ARL13" s="7"/>
      <c r="ARM13" s="2"/>
      <c r="ARN13" s="15"/>
      <c r="ARO13" s="112"/>
      <c r="ARP13" s="16"/>
      <c r="ARQ13" s="17">
        <f t="shared" si="165"/>
        <v>0</v>
      </c>
      <c r="ARS13" s="112"/>
      <c r="ART13" s="24"/>
      <c r="ARU13" s="23"/>
      <c r="ARV13" s="112"/>
      <c r="ARW13" s="27"/>
      <c r="ARX13" s="42">
        <f t="shared" si="166"/>
        <v>752.5</v>
      </c>
      <c r="ARZ13" s="7"/>
      <c r="ASA13" s="2"/>
      <c r="ASB13" s="15"/>
      <c r="ASC13" s="7"/>
      <c r="ASD13" s="16"/>
      <c r="ASE13" s="17">
        <f t="shared" si="167"/>
        <v>10984.74</v>
      </c>
      <c r="ASG13" s="112">
        <v>41515</v>
      </c>
      <c r="ASH13" s="24" t="s">
        <v>2330</v>
      </c>
      <c r="ASI13" s="23">
        <v>871.68</v>
      </c>
      <c r="ASJ13" s="112"/>
      <c r="ASK13" s="27"/>
      <c r="ASL13" s="17">
        <f t="shared" si="168"/>
        <v>7092.9800000000005</v>
      </c>
      <c r="ASN13" s="7"/>
      <c r="ASO13" s="2"/>
      <c r="ASP13" s="15"/>
      <c r="ASQ13" s="7"/>
      <c r="ASR13" s="16"/>
      <c r="ASS13" s="17">
        <f t="shared" si="169"/>
        <v>21397.43</v>
      </c>
      <c r="ASU13" s="426"/>
      <c r="ASV13" s="24"/>
      <c r="ASW13" s="23"/>
      <c r="ASX13" s="112"/>
      <c r="ASY13" s="27"/>
      <c r="ASZ13" s="17">
        <f t="shared" si="170"/>
        <v>0</v>
      </c>
      <c r="ATB13" s="426"/>
      <c r="ATC13" s="24"/>
      <c r="ATD13" s="23"/>
      <c r="ATE13" s="112"/>
      <c r="ATF13" s="27"/>
      <c r="ATG13" s="42">
        <f t="shared" si="171"/>
        <v>2249</v>
      </c>
      <c r="ATI13" s="426"/>
      <c r="ATJ13" s="24"/>
      <c r="ATK13" s="23"/>
      <c r="ATL13" s="112"/>
      <c r="ATM13" s="27"/>
      <c r="ATN13" s="42">
        <f t="shared" si="172"/>
        <v>0</v>
      </c>
      <c r="ATP13" s="7">
        <v>39801</v>
      </c>
      <c r="ATQ13" s="195" t="s">
        <v>927</v>
      </c>
      <c r="ATR13" s="15">
        <v>2897</v>
      </c>
      <c r="ATS13" s="61">
        <v>39848</v>
      </c>
      <c r="ATT13" s="23"/>
      <c r="ATU13" s="17">
        <f t="shared" si="173"/>
        <v>9696</v>
      </c>
      <c r="ATW13" s="112">
        <v>41531</v>
      </c>
      <c r="ATX13" s="24" t="s">
        <v>2641</v>
      </c>
      <c r="ATY13" s="23">
        <v>2221.98</v>
      </c>
      <c r="ATZ13" s="112">
        <v>41532</v>
      </c>
      <c r="AUA13" s="27">
        <v>2221.98</v>
      </c>
      <c r="AUB13" s="17">
        <f t="shared" si="174"/>
        <v>108</v>
      </c>
      <c r="AUD13" s="31"/>
      <c r="AUE13" s="139"/>
      <c r="AUF13" s="27"/>
      <c r="AUG13" s="7"/>
      <c r="AUH13" s="16"/>
      <c r="AUI13" s="17">
        <f t="shared" si="175"/>
        <v>0</v>
      </c>
      <c r="AUK13" s="49"/>
      <c r="AUL13" s="139"/>
      <c r="AUM13" s="27"/>
      <c r="AUN13" s="112"/>
      <c r="AUO13" s="27"/>
      <c r="AUP13" s="42">
        <f t="shared" si="176"/>
        <v>0</v>
      </c>
      <c r="AUR13" s="640"/>
      <c r="AUS13" s="1739"/>
      <c r="AUT13" s="565"/>
      <c r="AUU13" s="1558"/>
      <c r="AUV13" s="565"/>
      <c r="AUW13" s="1715">
        <f t="shared" si="177"/>
        <v>0</v>
      </c>
      <c r="AUY13" s="49"/>
      <c r="AUZ13" s="139"/>
      <c r="AVA13" s="27"/>
      <c r="AVB13" s="112"/>
      <c r="AVC13" s="27"/>
      <c r="AVD13" s="42">
        <f t="shared" si="178"/>
        <v>0</v>
      </c>
      <c r="AVF13" s="7">
        <v>41532</v>
      </c>
      <c r="AVG13" s="2" t="s">
        <v>2642</v>
      </c>
      <c r="AVH13" s="15">
        <v>5572</v>
      </c>
      <c r="AVI13" s="7">
        <v>41532</v>
      </c>
      <c r="AVJ13" s="16">
        <v>5572</v>
      </c>
      <c r="AVK13" s="17">
        <f t="shared" si="179"/>
        <v>-1000</v>
      </c>
      <c r="AVM13" s="7">
        <v>41530</v>
      </c>
      <c r="AVN13" s="2" t="s">
        <v>2643</v>
      </c>
      <c r="AVO13" s="15">
        <v>5197</v>
      </c>
      <c r="AVP13" s="7">
        <v>41530</v>
      </c>
      <c r="AVQ13" s="16">
        <v>5197</v>
      </c>
      <c r="AVR13" s="17">
        <f t="shared" si="180"/>
        <v>6938</v>
      </c>
      <c r="AVT13" s="1743"/>
      <c r="AVU13" s="1530"/>
      <c r="AVV13" s="563"/>
      <c r="AVW13" s="1558"/>
      <c r="AVX13" s="565"/>
      <c r="AVY13" s="1715">
        <f t="shared" si="181"/>
        <v>0</v>
      </c>
      <c r="AWA13" s="7">
        <v>41530</v>
      </c>
      <c r="AWB13" s="2" t="s">
        <v>2644</v>
      </c>
      <c r="AWC13" s="15">
        <v>907</v>
      </c>
      <c r="AWD13" s="7">
        <v>41531</v>
      </c>
      <c r="AWE13" s="16">
        <v>907</v>
      </c>
      <c r="AWF13" s="17">
        <f t="shared" si="182"/>
        <v>0</v>
      </c>
      <c r="AWH13" s="421"/>
      <c r="AWI13" s="24"/>
      <c r="AWJ13" s="23"/>
      <c r="AWK13" s="426"/>
      <c r="AWL13" s="27"/>
      <c r="AWM13" s="17">
        <f t="shared" si="183"/>
        <v>0</v>
      </c>
      <c r="AWO13" s="308"/>
      <c r="AWP13" s="2"/>
      <c r="AWQ13" s="15"/>
      <c r="AWR13" s="306"/>
      <c r="AWS13" s="16"/>
      <c r="AWT13" s="17">
        <f t="shared" si="184"/>
        <v>0</v>
      </c>
      <c r="AWV13" s="308">
        <v>41530</v>
      </c>
      <c r="AWW13" s="2" t="s">
        <v>2645</v>
      </c>
      <c r="AWX13" s="15">
        <v>1207</v>
      </c>
      <c r="AWY13" s="306">
        <v>41531</v>
      </c>
      <c r="AWZ13" s="16">
        <v>1207</v>
      </c>
      <c r="AXA13" s="17">
        <f t="shared" si="185"/>
        <v>0</v>
      </c>
      <c r="AXC13" s="308">
        <v>41519</v>
      </c>
      <c r="AXD13" s="2" t="s">
        <v>2646</v>
      </c>
      <c r="AXE13" s="15">
        <v>1033</v>
      </c>
      <c r="AXF13" s="306">
        <v>41519</v>
      </c>
      <c r="AXG13" s="16">
        <v>1033</v>
      </c>
      <c r="AXH13" s="17">
        <f t="shared" si="186"/>
        <v>1179.5</v>
      </c>
      <c r="AXJ13" s="308"/>
      <c r="AXK13" s="2"/>
      <c r="AXL13" s="15"/>
      <c r="AXM13" s="306"/>
      <c r="AXN13" s="16"/>
      <c r="AXO13" s="17">
        <f t="shared" si="187"/>
        <v>0</v>
      </c>
      <c r="AXQ13" s="308"/>
      <c r="AXR13" s="24"/>
      <c r="AXS13" s="23"/>
      <c r="AXT13" s="308"/>
      <c r="AXU13" s="27"/>
      <c r="AXV13" s="42">
        <f t="shared" si="188"/>
        <v>0</v>
      </c>
      <c r="AXX13" s="24"/>
      <c r="AXY13" s="24"/>
      <c r="AXZ13" s="291"/>
      <c r="AYA13" s="112"/>
      <c r="AYB13" s="27"/>
      <c r="AYC13" s="42">
        <f t="shared" si="189"/>
        <v>-100</v>
      </c>
      <c r="AYE13" s="112"/>
      <c r="AYF13" s="24"/>
      <c r="AYG13" s="291"/>
      <c r="AYH13" s="112"/>
      <c r="AYI13" s="27"/>
      <c r="AYJ13" s="42">
        <f t="shared" si="190"/>
        <v>1184.5</v>
      </c>
      <c r="AYL13" s="24"/>
      <c r="AYM13" s="24"/>
      <c r="AYN13" s="291"/>
      <c r="AYO13" s="112"/>
      <c r="AYP13" s="27"/>
      <c r="AYQ13" s="42">
        <f t="shared" si="191"/>
        <v>0</v>
      </c>
      <c r="AYS13" s="24"/>
      <c r="AYT13" s="24"/>
      <c r="AYU13" s="291"/>
      <c r="AYV13" s="112"/>
      <c r="AYW13" s="27"/>
      <c r="AYX13" s="42">
        <f t="shared" si="192"/>
        <v>0</v>
      </c>
      <c r="AYZ13" s="24"/>
      <c r="AZA13" s="24"/>
      <c r="AZB13" s="291"/>
      <c r="AZC13" s="112"/>
      <c r="AZD13" s="27"/>
      <c r="AZE13" s="42">
        <f t="shared" si="193"/>
        <v>0</v>
      </c>
      <c r="AZG13" s="24"/>
      <c r="AZH13" s="24"/>
      <c r="AZI13" s="291"/>
      <c r="AZJ13" s="568"/>
      <c r="AZK13" s="27"/>
      <c r="AZL13" s="42">
        <f t="shared" si="194"/>
        <v>0</v>
      </c>
      <c r="AZN13" s="2"/>
      <c r="AZO13" s="2"/>
      <c r="AZP13" s="15"/>
      <c r="AZQ13" s="7"/>
      <c r="AZR13" s="16"/>
      <c r="AZS13" s="17">
        <f t="shared" si="195"/>
        <v>0</v>
      </c>
      <c r="AZU13" s="2"/>
      <c r="AZV13" s="2"/>
      <c r="AZW13" s="15"/>
      <c r="AZX13" s="629"/>
      <c r="AZY13" s="16"/>
      <c r="AZZ13" s="17">
        <f t="shared" si="196"/>
        <v>7051.5</v>
      </c>
      <c r="BAB13" s="24"/>
      <c r="BAC13" s="24"/>
      <c r="BAD13" s="291"/>
      <c r="BAE13" s="112"/>
      <c r="BAF13" s="27"/>
      <c r="BAG13" s="42">
        <f t="shared" si="197"/>
        <v>0</v>
      </c>
      <c r="BAI13" s="24"/>
      <c r="BAJ13" s="24"/>
      <c r="BAK13" s="291"/>
      <c r="BAL13" s="112"/>
      <c r="BAM13" s="27"/>
      <c r="BAN13" s="42">
        <f t="shared" si="198"/>
        <v>0</v>
      </c>
    </row>
    <row r="14" spans="1:1393" x14ac:dyDescent="0.25">
      <c r="A14" s="1"/>
      <c r="C14" s="279"/>
      <c r="D14" s="7"/>
      <c r="E14" s="16"/>
      <c r="F14" s="17">
        <f t="shared" si="0"/>
        <v>6630</v>
      </c>
      <c r="H14" s="38"/>
      <c r="J14" s="288"/>
      <c r="K14" s="112"/>
      <c r="L14" s="27"/>
      <c r="M14" s="42">
        <f t="shared" si="1"/>
        <v>0</v>
      </c>
      <c r="O14" s="38"/>
      <c r="Q14" s="288"/>
      <c r="R14" s="112"/>
      <c r="S14" s="27"/>
      <c r="T14" s="42">
        <f t="shared" si="2"/>
        <v>0</v>
      </c>
      <c r="V14" s="112"/>
      <c r="W14" s="34"/>
      <c r="X14" s="27"/>
      <c r="Y14" s="50"/>
      <c r="Z14" s="52"/>
      <c r="AA14" s="42">
        <f t="shared" si="3"/>
        <v>0</v>
      </c>
      <c r="AC14" s="112"/>
      <c r="AD14" s="34"/>
      <c r="AE14" s="27"/>
      <c r="AF14" s="50"/>
      <c r="AG14" s="52"/>
      <c r="AH14" s="42">
        <f t="shared" si="4"/>
        <v>0</v>
      </c>
      <c r="AJ14" s="112"/>
      <c r="AK14" s="34"/>
      <c r="AL14" s="27"/>
      <c r="AM14" s="50"/>
      <c r="AN14" s="52"/>
      <c r="AO14" s="42">
        <f t="shared" si="5"/>
        <v>0</v>
      </c>
      <c r="AQ14" s="307">
        <v>41536</v>
      </c>
      <c r="AR14" s="115" t="s">
        <v>2647</v>
      </c>
      <c r="AS14" s="297">
        <v>8814</v>
      </c>
      <c r="AT14" s="7">
        <v>41537</v>
      </c>
      <c r="AU14" s="16">
        <v>8814</v>
      </c>
      <c r="AV14" s="17">
        <f t="shared" si="6"/>
        <v>376</v>
      </c>
      <c r="AX14" s="7"/>
      <c r="AY14" s="34"/>
      <c r="AZ14" s="27"/>
      <c r="BA14" s="7"/>
      <c r="BB14" s="16"/>
      <c r="BC14" s="17">
        <f t="shared" si="7"/>
        <v>1731.5</v>
      </c>
      <c r="BE14" s="7"/>
      <c r="BF14" s="34"/>
      <c r="BG14" s="27"/>
      <c r="BH14" s="7"/>
      <c r="BI14" s="16"/>
      <c r="BJ14" s="17">
        <f t="shared" si="8"/>
        <v>0</v>
      </c>
      <c r="BL14" s="604">
        <v>39876</v>
      </c>
      <c r="BM14" s="2" t="s">
        <v>928</v>
      </c>
      <c r="BN14" s="15">
        <v>2580.5</v>
      </c>
      <c r="BO14" s="7">
        <v>39880</v>
      </c>
      <c r="BP14" s="16">
        <v>2580.5</v>
      </c>
      <c r="BQ14" s="17">
        <f t="shared" si="9"/>
        <v>14526.099999999999</v>
      </c>
      <c r="BR14" s="551" t="s">
        <v>61</v>
      </c>
      <c r="BS14" s="428">
        <v>39795</v>
      </c>
      <c r="BT14" s="2" t="s">
        <v>929</v>
      </c>
      <c r="BU14" s="15">
        <v>5228</v>
      </c>
      <c r="BV14" s="7"/>
      <c r="BW14" s="16"/>
      <c r="BX14" s="17">
        <f t="shared" si="10"/>
        <v>24058.04</v>
      </c>
      <c r="BZ14" s="112"/>
      <c r="CA14" s="24"/>
      <c r="CB14" s="23"/>
      <c r="CC14" s="112"/>
      <c r="CD14" s="27"/>
      <c r="CE14" s="17">
        <f t="shared" si="11"/>
        <v>0</v>
      </c>
      <c r="CG14" s="495"/>
      <c r="CH14" s="221"/>
      <c r="CI14" s="82"/>
      <c r="CJ14" s="50"/>
      <c r="CK14" s="27"/>
      <c r="CL14" s="17">
        <f t="shared" si="12"/>
        <v>0</v>
      </c>
      <c r="CN14" s="33">
        <v>41521</v>
      </c>
      <c r="CO14" s="1008" t="s">
        <v>2648</v>
      </c>
      <c r="CP14" s="15">
        <v>7854</v>
      </c>
      <c r="CQ14" s="618">
        <v>41521</v>
      </c>
      <c r="CR14" s="27">
        <v>7854</v>
      </c>
      <c r="CS14" s="17">
        <f t="shared" si="199"/>
        <v>0</v>
      </c>
      <c r="CU14" s="112"/>
      <c r="CV14" s="24"/>
      <c r="CW14" s="23"/>
      <c r="CX14" s="618"/>
      <c r="CY14" s="27"/>
      <c r="CZ14" s="17">
        <f t="shared" si="14"/>
        <v>4178.5</v>
      </c>
      <c r="DB14" s="112"/>
      <c r="DC14" s="24"/>
      <c r="DD14" s="41"/>
      <c r="DE14" s="50"/>
      <c r="DF14" s="41"/>
      <c r="DG14" s="17">
        <f t="shared" si="200"/>
        <v>411</v>
      </c>
      <c r="DI14" s="112">
        <v>41528</v>
      </c>
      <c r="DJ14" s="111" t="s">
        <v>2649</v>
      </c>
      <c r="DK14" s="41">
        <v>1289.5</v>
      </c>
      <c r="DL14" s="50">
        <v>41528</v>
      </c>
      <c r="DM14" s="41">
        <v>1289.5</v>
      </c>
      <c r="DN14" s="17">
        <f t="shared" si="201"/>
        <v>0</v>
      </c>
      <c r="DP14" s="112"/>
      <c r="DQ14" s="111"/>
      <c r="DR14" s="41"/>
      <c r="DS14" s="50"/>
      <c r="DT14" s="41"/>
      <c r="DU14" s="17">
        <f t="shared" si="202"/>
        <v>0</v>
      </c>
      <c r="DW14" s="568"/>
      <c r="DX14" s="577"/>
      <c r="DY14" s="1658"/>
      <c r="DZ14" s="568"/>
      <c r="EA14" s="1658"/>
      <c r="EB14" s="1677">
        <f t="shared" si="203"/>
        <v>456</v>
      </c>
      <c r="ED14" s="112">
        <v>41528</v>
      </c>
      <c r="EE14" s="24" t="s">
        <v>2650</v>
      </c>
      <c r="EF14" s="23">
        <v>1230</v>
      </c>
      <c r="EG14" s="112">
        <v>41529</v>
      </c>
      <c r="EH14" s="27">
        <v>1230</v>
      </c>
      <c r="EI14" s="42">
        <f t="shared" si="204"/>
        <v>0</v>
      </c>
      <c r="EK14" s="112"/>
      <c r="EL14" s="111"/>
      <c r="EM14" s="41"/>
      <c r="EN14" s="50"/>
      <c r="EO14" s="41"/>
      <c r="EP14" s="17">
        <f t="shared" si="205"/>
        <v>0</v>
      </c>
      <c r="ER14" s="112"/>
      <c r="ES14" s="111"/>
      <c r="ET14" s="41"/>
      <c r="EU14" s="50"/>
      <c r="EV14" s="41"/>
      <c r="EW14" s="17">
        <f t="shared" si="206"/>
        <v>0</v>
      </c>
      <c r="EY14" s="7"/>
      <c r="EZ14" s="34"/>
      <c r="FA14" s="23"/>
      <c r="FB14" s="65"/>
      <c r="FC14" s="82"/>
      <c r="FD14" s="17">
        <f t="shared" si="22"/>
        <v>0</v>
      </c>
      <c r="FF14" s="112"/>
      <c r="FG14" s="34"/>
      <c r="FH14" s="23"/>
      <c r="FI14" s="50"/>
      <c r="FJ14" s="82"/>
      <c r="FK14" s="42">
        <f t="shared" si="23"/>
        <v>0</v>
      </c>
      <c r="FM14" s="7"/>
      <c r="FN14" s="2"/>
      <c r="FO14" s="15"/>
      <c r="FP14" s="7"/>
      <c r="FQ14" s="16"/>
      <c r="FR14" s="17">
        <f t="shared" si="24"/>
        <v>2580</v>
      </c>
      <c r="FT14" s="112"/>
      <c r="FU14" s="24"/>
      <c r="FV14" s="23"/>
      <c r="FW14" s="112"/>
      <c r="FX14" s="27"/>
      <c r="FY14" s="42">
        <f t="shared" si="25"/>
        <v>0</v>
      </c>
      <c r="GA14" s="2"/>
      <c r="GB14" s="2"/>
      <c r="GC14" s="15"/>
      <c r="GD14" s="7"/>
      <c r="GE14" s="16"/>
      <c r="GF14" s="17">
        <f t="shared" si="26"/>
        <v>0</v>
      </c>
      <c r="GH14" s="1530"/>
      <c r="GI14" s="1530"/>
      <c r="GJ14" s="563"/>
      <c r="GK14" s="1558"/>
      <c r="GL14" s="565"/>
      <c r="GM14" s="1715">
        <f t="shared" si="27"/>
        <v>33232</v>
      </c>
      <c r="GO14" s="2"/>
      <c r="GP14" s="2"/>
      <c r="GQ14" s="15"/>
      <c r="GR14" s="7"/>
      <c r="GS14" s="16"/>
      <c r="GT14" s="17">
        <f t="shared" si="28"/>
        <v>0</v>
      </c>
      <c r="GV14" s="7"/>
      <c r="GW14" s="2"/>
      <c r="GX14" s="15"/>
      <c r="GY14" s="7"/>
      <c r="GZ14" s="16"/>
      <c r="HA14" s="17">
        <f t="shared" si="29"/>
        <v>0</v>
      </c>
      <c r="HC14" s="7"/>
      <c r="HD14" s="2"/>
      <c r="HE14" s="15"/>
      <c r="HF14" s="7"/>
      <c r="HG14" s="16"/>
      <c r="HH14" s="17">
        <f t="shared" si="30"/>
        <v>0</v>
      </c>
      <c r="HJ14" s="7">
        <v>41540</v>
      </c>
      <c r="HK14" s="2" t="s">
        <v>2651</v>
      </c>
      <c r="HL14" s="15">
        <v>980</v>
      </c>
      <c r="HM14" s="7">
        <v>41540</v>
      </c>
      <c r="HN14" s="16">
        <v>980</v>
      </c>
      <c r="HO14" s="17">
        <f t="shared" si="31"/>
        <v>0</v>
      </c>
      <c r="HQ14" s="2"/>
      <c r="HR14" s="2"/>
      <c r="HS14" s="15"/>
      <c r="HT14" s="7"/>
      <c r="HU14" s="16"/>
      <c r="HV14" s="17">
        <f t="shared" si="32"/>
        <v>5020</v>
      </c>
      <c r="HX14" s="7"/>
      <c r="HY14" s="2"/>
      <c r="HZ14" s="15"/>
      <c r="IA14" s="7"/>
      <c r="IB14" s="16"/>
      <c r="IC14" s="17">
        <f t="shared" si="33"/>
        <v>0</v>
      </c>
      <c r="IE14" s="1558">
        <v>41535</v>
      </c>
      <c r="IF14" s="1530" t="s">
        <v>2652</v>
      </c>
      <c r="IG14" s="563">
        <v>1376</v>
      </c>
      <c r="IH14" s="1558">
        <v>41535</v>
      </c>
      <c r="II14" s="565">
        <v>1376</v>
      </c>
      <c r="IJ14" s="1715">
        <f t="shared" si="34"/>
        <v>0</v>
      </c>
      <c r="IL14" s="112"/>
      <c r="IM14" s="24"/>
      <c r="IN14" s="23"/>
      <c r="IO14" s="112"/>
      <c r="IP14" s="27"/>
      <c r="IQ14" s="42">
        <f t="shared" si="35"/>
        <v>855.5</v>
      </c>
      <c r="IS14" s="112"/>
      <c r="IT14" s="647"/>
      <c r="IU14" s="23"/>
      <c r="IV14" s="112"/>
      <c r="IW14" s="27"/>
      <c r="IX14" s="17">
        <f t="shared" si="36"/>
        <v>0</v>
      </c>
      <c r="IZ14" s="112"/>
      <c r="JA14" s="111"/>
      <c r="JB14" s="23"/>
      <c r="JC14" s="112"/>
      <c r="JD14" s="27"/>
      <c r="JE14" s="17">
        <f t="shared" si="37"/>
        <v>0</v>
      </c>
      <c r="JG14" s="112"/>
      <c r="JH14" s="111"/>
      <c r="JI14" s="23"/>
      <c r="JJ14" s="112"/>
      <c r="JK14" s="27"/>
      <c r="JL14" s="17">
        <f t="shared" si="38"/>
        <v>17093.599999999999</v>
      </c>
      <c r="JN14" s="7"/>
      <c r="JO14" s="2"/>
      <c r="JP14" s="15"/>
      <c r="JQ14" s="112"/>
      <c r="JR14" s="16"/>
      <c r="JS14" s="17">
        <f t="shared" si="39"/>
        <v>0</v>
      </c>
      <c r="JU14" s="112">
        <v>41532</v>
      </c>
      <c r="JV14" s="111" t="s">
        <v>2653</v>
      </c>
      <c r="JW14" s="23">
        <v>2061</v>
      </c>
      <c r="JX14" s="112">
        <v>41532</v>
      </c>
      <c r="JY14" s="27">
        <v>2061</v>
      </c>
      <c r="JZ14" s="42">
        <f t="shared" si="40"/>
        <v>0</v>
      </c>
      <c r="KB14" s="112"/>
      <c r="KC14" s="24"/>
      <c r="KD14" s="23"/>
      <c r="KE14" s="112"/>
      <c r="KF14" s="27"/>
      <c r="KG14" s="42">
        <f t="shared" si="41"/>
        <v>0</v>
      </c>
      <c r="KI14" s="7"/>
      <c r="KJ14" s="2"/>
      <c r="KK14" s="15"/>
      <c r="KL14" s="112"/>
      <c r="KM14" s="16"/>
      <c r="KN14" s="17">
        <f t="shared" si="42"/>
        <v>3799.5</v>
      </c>
      <c r="KP14" s="112"/>
      <c r="KQ14" s="24"/>
      <c r="KR14" s="23"/>
      <c r="KS14" s="112"/>
      <c r="KT14" s="27"/>
      <c r="KU14" s="42">
        <f t="shared" si="43"/>
        <v>0</v>
      </c>
      <c r="KW14" s="112"/>
      <c r="KX14" s="24"/>
      <c r="KY14" s="23"/>
      <c r="KZ14" s="112"/>
      <c r="LA14" s="27"/>
      <c r="LB14" s="42">
        <f t="shared" si="44"/>
        <v>0</v>
      </c>
      <c r="LD14" s="1558"/>
      <c r="LE14" s="1530"/>
      <c r="LF14" s="563"/>
      <c r="LG14" s="1558"/>
      <c r="LH14" s="565"/>
      <c r="LI14" s="1715">
        <f t="shared" si="45"/>
        <v>0</v>
      </c>
      <c r="LK14" s="7"/>
      <c r="LL14" s="2"/>
      <c r="LM14" s="15"/>
      <c r="LN14" s="112"/>
      <c r="LO14" s="16"/>
      <c r="LP14" s="17">
        <f t="shared" si="46"/>
        <v>0</v>
      </c>
      <c r="LR14" s="7"/>
      <c r="LS14" s="2"/>
      <c r="LT14" s="15"/>
      <c r="LU14" s="112"/>
      <c r="LV14" s="16"/>
      <c r="LW14" s="17">
        <f t="shared" si="47"/>
        <v>0</v>
      </c>
      <c r="LY14" s="7">
        <v>41543</v>
      </c>
      <c r="LZ14" s="2" t="s">
        <v>2654</v>
      </c>
      <c r="MA14" s="15">
        <v>1237.5999999999999</v>
      </c>
      <c r="MB14" s="7">
        <v>41546</v>
      </c>
      <c r="MC14" s="16">
        <v>1237.5999999999999</v>
      </c>
      <c r="MD14" s="17">
        <f t="shared" si="48"/>
        <v>1020</v>
      </c>
      <c r="MF14" s="1709"/>
      <c r="MG14" s="1530"/>
      <c r="MH14" s="563"/>
      <c r="MI14" s="1604"/>
      <c r="MJ14" s="1733"/>
      <c r="MK14" s="1715">
        <f t="shared" si="49"/>
        <v>6364</v>
      </c>
      <c r="MM14" s="306"/>
      <c r="MN14" s="24"/>
      <c r="MO14" s="23"/>
      <c r="MP14" s="49"/>
      <c r="MQ14" s="27"/>
      <c r="MR14" s="17">
        <f t="shared" si="50"/>
        <v>0</v>
      </c>
      <c r="MT14" s="308"/>
      <c r="MU14" s="24"/>
      <c r="MV14" s="23"/>
      <c r="MW14" s="49"/>
      <c r="MX14" s="27"/>
      <c r="MY14" s="42">
        <f t="shared" si="51"/>
        <v>0</v>
      </c>
      <c r="ND14" s="7"/>
      <c r="NE14" s="16"/>
      <c r="NF14" s="17">
        <f t="shared" si="52"/>
        <v>22352.5</v>
      </c>
      <c r="NH14" s="7"/>
      <c r="NI14" s="2"/>
      <c r="NJ14" s="15"/>
      <c r="NK14" s="65"/>
      <c r="NL14" s="16"/>
      <c r="NM14" s="42">
        <f t="shared" si="53"/>
        <v>0</v>
      </c>
      <c r="NO14" s="7"/>
      <c r="NP14" s="2"/>
      <c r="NQ14" s="15"/>
      <c r="NR14" s="65"/>
      <c r="NS14" s="16"/>
      <c r="NT14" s="42">
        <f t="shared" si="54"/>
        <v>0</v>
      </c>
      <c r="NV14" s="7"/>
      <c r="NW14" s="2"/>
      <c r="NX14" s="15"/>
      <c r="NY14" s="65"/>
      <c r="NZ14" s="16"/>
      <c r="OA14" s="42">
        <f t="shared" si="55"/>
        <v>0</v>
      </c>
      <c r="OF14" s="7"/>
      <c r="OG14" s="16"/>
      <c r="OH14" s="17">
        <f t="shared" si="56"/>
        <v>0</v>
      </c>
      <c r="OM14" s="7"/>
      <c r="ON14" s="16"/>
      <c r="OO14" s="17">
        <f t="shared" si="57"/>
        <v>0</v>
      </c>
      <c r="OT14" s="7"/>
      <c r="OU14" s="16"/>
      <c r="OV14" s="17">
        <f t="shared" si="58"/>
        <v>0</v>
      </c>
      <c r="PA14" s="112"/>
      <c r="PB14" s="27"/>
      <c r="PC14" s="42">
        <f t="shared" si="59"/>
        <v>0</v>
      </c>
      <c r="PE14" s="7">
        <v>41521</v>
      </c>
      <c r="PF14" s="34" t="s">
        <v>2655</v>
      </c>
      <c r="PG14" s="27">
        <v>1600</v>
      </c>
      <c r="PH14" s="7">
        <v>41521</v>
      </c>
      <c r="PI14" s="16">
        <v>1600</v>
      </c>
      <c r="PJ14" s="17">
        <f t="shared" si="60"/>
        <v>8140</v>
      </c>
      <c r="PL14" s="112"/>
      <c r="PM14" s="34"/>
      <c r="PN14" s="27"/>
      <c r="PO14" s="112"/>
      <c r="PP14" s="27"/>
      <c r="PQ14" s="42">
        <f t="shared" si="61"/>
        <v>0</v>
      </c>
      <c r="PS14" s="112"/>
      <c r="PT14" s="34"/>
      <c r="PU14" s="27"/>
      <c r="PV14" s="112"/>
      <c r="PW14" s="27"/>
      <c r="PX14" s="42">
        <f t="shared" si="62"/>
        <v>0</v>
      </c>
      <c r="PZ14" s="7">
        <v>41505</v>
      </c>
      <c r="QA14" s="36" t="s">
        <v>2335</v>
      </c>
      <c r="QB14" s="3">
        <v>518</v>
      </c>
      <c r="QC14" s="7">
        <v>41541</v>
      </c>
      <c r="QD14" s="16">
        <v>518</v>
      </c>
      <c r="QE14" s="17">
        <f t="shared" si="63"/>
        <v>1433.5</v>
      </c>
      <c r="QG14" s="7"/>
      <c r="QH14" s="34"/>
      <c r="QI14" s="27"/>
      <c r="QJ14" s="7"/>
      <c r="QK14" s="16"/>
      <c r="QL14" s="102">
        <f t="shared" si="64"/>
        <v>0</v>
      </c>
      <c r="QN14" s="7"/>
      <c r="QO14" s="34"/>
      <c r="QP14" s="27"/>
      <c r="QQ14" s="7"/>
      <c r="QR14" s="16"/>
      <c r="QS14" s="102">
        <f t="shared" si="65"/>
        <v>0</v>
      </c>
      <c r="QU14" s="7"/>
      <c r="QV14" s="34"/>
      <c r="QW14" s="27"/>
      <c r="QX14" s="629"/>
      <c r="QY14" s="574"/>
      <c r="QZ14" s="102">
        <f t="shared" si="66"/>
        <v>2980</v>
      </c>
      <c r="RB14" s="7"/>
      <c r="RC14" s="34"/>
      <c r="RD14" s="27"/>
      <c r="RE14" s="7"/>
      <c r="RF14" s="16"/>
      <c r="RG14" s="102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2"/>
      <c r="RQ14" s="114"/>
      <c r="RR14" s="15"/>
      <c r="RS14" s="65"/>
      <c r="RT14" s="77"/>
      <c r="RU14" s="17">
        <f t="shared" si="69"/>
        <v>0</v>
      </c>
      <c r="RW14" s="2"/>
      <c r="RX14" s="114"/>
      <c r="RY14" s="15"/>
      <c r="RZ14" s="65"/>
      <c r="SA14" s="77"/>
      <c r="SB14" s="17">
        <f t="shared" si="70"/>
        <v>0</v>
      </c>
      <c r="SD14" s="24"/>
      <c r="SE14" s="221"/>
      <c r="SF14" s="23"/>
      <c r="SG14" s="50"/>
      <c r="SH14" s="52"/>
      <c r="SI14" s="42">
        <f t="shared" si="71"/>
        <v>7820</v>
      </c>
      <c r="SK14" s="7"/>
      <c r="SL14" s="2"/>
      <c r="SM14" s="15"/>
      <c r="SN14" s="7"/>
      <c r="SO14" s="16"/>
      <c r="SP14" s="17">
        <f t="shared" si="72"/>
        <v>200</v>
      </c>
      <c r="SR14" s="2"/>
      <c r="SS14" s="2"/>
      <c r="ST14" s="15"/>
      <c r="SU14" s="7"/>
      <c r="SV14" s="16"/>
      <c r="SW14" s="17">
        <f t="shared" si="73"/>
        <v>1278</v>
      </c>
      <c r="SY14" s="24"/>
      <c r="SZ14" s="24"/>
      <c r="TA14" s="23"/>
      <c r="TB14" s="112"/>
      <c r="TC14" s="27"/>
      <c r="TD14" s="42">
        <f t="shared" si="74"/>
        <v>0</v>
      </c>
      <c r="TF14" s="24"/>
      <c r="TG14" s="2"/>
      <c r="TH14" s="15"/>
      <c r="TI14" s="7"/>
      <c r="TJ14" s="16"/>
      <c r="TK14" s="17">
        <f t="shared" si="75"/>
        <v>0</v>
      </c>
      <c r="TM14" s="112"/>
      <c r="TN14" s="24"/>
      <c r="TO14" s="23"/>
      <c r="TP14" s="112"/>
      <c r="TQ14" s="27"/>
      <c r="TR14" s="42">
        <f t="shared" si="76"/>
        <v>0</v>
      </c>
      <c r="TT14" s="2"/>
      <c r="TU14" s="2"/>
      <c r="TV14" s="15"/>
      <c r="TW14" s="7"/>
      <c r="TX14" s="16"/>
      <c r="TY14" s="17"/>
      <c r="UA14" s="306">
        <v>41525</v>
      </c>
      <c r="UB14" s="2" t="s">
        <v>2656</v>
      </c>
      <c r="UC14" s="15">
        <v>472</v>
      </c>
      <c r="UD14" s="306">
        <v>41525</v>
      </c>
      <c r="UE14" s="16">
        <v>472</v>
      </c>
      <c r="UF14" s="17">
        <f t="shared" si="78"/>
        <v>112.5</v>
      </c>
      <c r="UH14" s="308">
        <v>41531</v>
      </c>
      <c r="UI14" s="24" t="s">
        <v>2657</v>
      </c>
      <c r="UJ14" s="23">
        <v>2486.5</v>
      </c>
      <c r="UK14" s="308">
        <v>41536</v>
      </c>
      <c r="UL14" s="27">
        <v>2486.5</v>
      </c>
      <c r="UM14" s="42">
        <f t="shared" si="79"/>
        <v>7657</v>
      </c>
      <c r="UO14" s="308"/>
      <c r="UP14" s="24"/>
      <c r="UQ14" s="23"/>
      <c r="UR14" s="308"/>
      <c r="US14" s="27"/>
      <c r="UT14" s="42">
        <f t="shared" si="80"/>
        <v>0</v>
      </c>
      <c r="UV14" s="308"/>
      <c r="UW14" s="24"/>
      <c r="UX14" s="23"/>
      <c r="UY14" s="308"/>
      <c r="UZ14" s="27"/>
      <c r="VA14" s="42">
        <f t="shared" si="81"/>
        <v>0</v>
      </c>
      <c r="VC14" s="308"/>
      <c r="VD14" s="24"/>
      <c r="VE14" s="23"/>
      <c r="VF14" s="308"/>
      <c r="VG14" s="27"/>
      <c r="VH14" s="42">
        <f t="shared" si="82"/>
        <v>0</v>
      </c>
      <c r="VJ14" s="426"/>
      <c r="VK14" s="40"/>
      <c r="VL14" s="16"/>
      <c r="VM14" s="65"/>
      <c r="VN14" s="16"/>
      <c r="VO14" s="17">
        <f t="shared" si="83"/>
        <v>0</v>
      </c>
      <c r="VQ14" s="1558"/>
      <c r="VR14" s="1718"/>
      <c r="VS14" s="565"/>
      <c r="VT14" s="1734"/>
      <c r="VU14" s="1733"/>
      <c r="VV14" s="1715">
        <f t="shared" si="84"/>
        <v>0</v>
      </c>
      <c r="VX14" s="7"/>
      <c r="VY14" s="40"/>
      <c r="VZ14" s="16"/>
      <c r="WA14" s="65"/>
      <c r="WB14" s="77"/>
      <c r="WC14" s="17">
        <f t="shared" si="85"/>
        <v>1712</v>
      </c>
      <c r="WE14" s="7">
        <v>41533</v>
      </c>
      <c r="WF14" s="1476" t="s">
        <v>2658</v>
      </c>
      <c r="WG14" s="27">
        <v>288</v>
      </c>
      <c r="WH14" s="7">
        <v>41536</v>
      </c>
      <c r="WI14" s="27">
        <v>288</v>
      </c>
      <c r="WJ14" s="17">
        <f t="shared" si="86"/>
        <v>0</v>
      </c>
      <c r="WL14" s="7"/>
      <c r="WM14" s="1476"/>
      <c r="WN14" s="27"/>
      <c r="WO14" s="7"/>
      <c r="WP14" s="27"/>
      <c r="WQ14" s="17">
        <f t="shared" si="87"/>
        <v>0</v>
      </c>
      <c r="WS14" s="112"/>
      <c r="WT14" s="1476"/>
      <c r="WU14" s="27"/>
      <c r="WV14" s="112"/>
      <c r="WW14" s="27"/>
      <c r="WX14" s="42">
        <f t="shared" si="88"/>
        <v>0</v>
      </c>
      <c r="WZ14" s="421"/>
      <c r="XA14" s="1476"/>
      <c r="XB14" s="27"/>
      <c r="XC14" s="112"/>
      <c r="XD14" s="27"/>
      <c r="XE14" s="42">
        <f t="shared" si="89"/>
        <v>0</v>
      </c>
      <c r="XG14" s="112"/>
      <c r="XH14" s="1476"/>
      <c r="XI14" s="27"/>
      <c r="XJ14" s="112"/>
      <c r="XK14" s="27"/>
      <c r="XL14" s="17">
        <f t="shared" si="90"/>
        <v>0</v>
      </c>
      <c r="XN14" s="112"/>
      <c r="XO14" s="1476"/>
      <c r="XP14" s="27"/>
      <c r="XQ14" s="112"/>
      <c r="XR14" s="27"/>
      <c r="XS14" s="42">
        <f t="shared" si="91"/>
        <v>3633</v>
      </c>
      <c r="XU14" s="112"/>
      <c r="XV14" s="1476"/>
      <c r="XW14" s="27"/>
      <c r="XX14" s="112"/>
      <c r="XY14" s="27"/>
      <c r="XZ14" s="17">
        <f t="shared" si="92"/>
        <v>0</v>
      </c>
      <c r="YB14" s="1558"/>
      <c r="YC14" s="1722"/>
      <c r="YD14" s="565"/>
      <c r="YE14" s="1558"/>
      <c r="YF14" s="565"/>
      <c r="YG14" s="1715">
        <f t="shared" si="93"/>
        <v>0</v>
      </c>
      <c r="YI14" s="7"/>
      <c r="YJ14" s="114"/>
      <c r="YK14" s="15"/>
      <c r="YL14" s="7"/>
      <c r="YM14" s="16"/>
      <c r="YN14" s="17">
        <f t="shared" si="94"/>
        <v>2227</v>
      </c>
      <c r="YR14" s="663"/>
      <c r="YS14" s="664"/>
      <c r="YT14" s="663"/>
      <c r="YU14" s="42">
        <f t="shared" si="95"/>
        <v>22956.84</v>
      </c>
      <c r="YW14" s="7"/>
      <c r="YX14" s="2"/>
      <c r="YY14" s="15"/>
      <c r="YZ14" s="7"/>
      <c r="ZA14" s="16"/>
      <c r="ZB14" s="17">
        <f t="shared" si="96"/>
        <v>3092.5</v>
      </c>
      <c r="ZD14" s="428"/>
      <c r="ZE14" s="114"/>
      <c r="ZF14" s="15"/>
      <c r="ZG14" s="7"/>
      <c r="ZH14" s="16"/>
      <c r="ZI14" s="17">
        <f t="shared" si="97"/>
        <v>0</v>
      </c>
      <c r="ZK14" s="1529"/>
      <c r="ZL14" s="1717"/>
      <c r="ZM14" s="563"/>
      <c r="ZN14" s="1558"/>
      <c r="ZO14" s="565"/>
      <c r="ZP14" s="1715">
        <f t="shared" si="98"/>
        <v>0</v>
      </c>
      <c r="ZR14" s="426"/>
      <c r="ZS14" s="221"/>
      <c r="ZT14" s="23"/>
      <c r="ZU14" s="112"/>
      <c r="ZV14" s="27"/>
      <c r="ZW14" s="42">
        <f t="shared" si="99"/>
        <v>0</v>
      </c>
      <c r="ZY14" s="306"/>
      <c r="ZZ14" s="115"/>
      <c r="AAA14" s="22"/>
      <c r="AAB14" s="7"/>
      <c r="AAC14" s="16"/>
      <c r="AAD14" s="17">
        <f t="shared" si="100"/>
        <v>0</v>
      </c>
      <c r="AAF14" s="308"/>
      <c r="AAG14" s="111"/>
      <c r="AAH14" s="105"/>
      <c r="AAI14" s="112"/>
      <c r="AAJ14" s="27"/>
      <c r="AAK14" s="42">
        <f t="shared" si="101"/>
        <v>1928</v>
      </c>
      <c r="AAM14" s="7"/>
      <c r="AAN14" s="2"/>
      <c r="AAO14" s="15"/>
      <c r="AAP14" s="7"/>
      <c r="AAQ14" s="16"/>
      <c r="AAR14" s="17">
        <f t="shared" si="102"/>
        <v>0</v>
      </c>
      <c r="AAT14" s="7"/>
      <c r="AAU14" s="2"/>
      <c r="AAV14" s="15"/>
      <c r="AAW14" s="7"/>
      <c r="AAX14" s="16"/>
      <c r="AAY14" s="17">
        <f t="shared" si="103"/>
        <v>0</v>
      </c>
      <c r="ABA14" s="7"/>
      <c r="ABB14" s="2"/>
      <c r="ABC14" s="15"/>
      <c r="ABD14" s="7"/>
      <c r="ABE14" s="16"/>
      <c r="ABF14" s="17">
        <f t="shared" si="104"/>
        <v>767</v>
      </c>
      <c r="ABH14" s="2"/>
      <c r="ABI14" s="2"/>
      <c r="ABJ14" s="15"/>
      <c r="ABK14" s="7"/>
      <c r="ABL14" s="16"/>
      <c r="ABM14" s="17">
        <f t="shared" si="105"/>
        <v>0</v>
      </c>
      <c r="ABO14" s="24"/>
      <c r="ABP14" s="24"/>
      <c r="ABQ14" s="23"/>
      <c r="ABR14" s="112"/>
      <c r="ABS14" s="27"/>
      <c r="ABT14" s="42">
        <f t="shared" si="106"/>
        <v>0</v>
      </c>
      <c r="ABV14" s="24"/>
      <c r="ABW14" s="24"/>
      <c r="ABX14" s="23"/>
      <c r="ABY14" s="112"/>
      <c r="ABZ14" s="27"/>
      <c r="ACA14" s="42">
        <f t="shared" si="107"/>
        <v>0</v>
      </c>
      <c r="ACC14" s="2"/>
      <c r="ACD14" s="2"/>
      <c r="ACE14" s="15"/>
      <c r="ACF14" s="7"/>
      <c r="ACG14" s="16"/>
      <c r="ACH14" s="17">
        <f t="shared" si="108"/>
        <v>0</v>
      </c>
      <c r="ACJ14" s="7">
        <v>41523</v>
      </c>
      <c r="ACK14" s="2" t="s">
        <v>2659</v>
      </c>
      <c r="ACL14" s="15">
        <v>2590</v>
      </c>
      <c r="ACM14" s="7">
        <v>41541</v>
      </c>
      <c r="ACN14" s="16">
        <v>2590</v>
      </c>
      <c r="ACO14" s="17">
        <f t="shared" si="109"/>
        <v>0</v>
      </c>
      <c r="ACQ14" s="306"/>
      <c r="ACR14" s="260"/>
      <c r="ACS14" s="27"/>
      <c r="ACT14" s="495"/>
      <c r="ACU14" s="52"/>
      <c r="ACV14" s="42">
        <f t="shared" si="110"/>
        <v>0</v>
      </c>
      <c r="ACX14" s="308"/>
      <c r="ACY14" s="260"/>
      <c r="ACZ14" s="27"/>
      <c r="ADA14" s="495"/>
      <c r="ADB14" s="52"/>
      <c r="ADC14" s="42">
        <f t="shared" si="111"/>
        <v>0</v>
      </c>
      <c r="ADE14" s="112">
        <v>41531</v>
      </c>
      <c r="ADF14" s="260" t="s">
        <v>2660</v>
      </c>
      <c r="ADG14" s="27">
        <v>1160</v>
      </c>
      <c r="ADH14" s="112">
        <v>41531</v>
      </c>
      <c r="ADI14" s="27">
        <v>1160</v>
      </c>
      <c r="ADJ14" s="17">
        <f t="shared" si="112"/>
        <v>30</v>
      </c>
      <c r="ADL14" s="112"/>
      <c r="ADM14" s="260"/>
      <c r="ADN14" s="27"/>
      <c r="ADO14" s="112"/>
      <c r="ADP14" s="27"/>
      <c r="ADQ14" s="17">
        <f t="shared" si="113"/>
        <v>0</v>
      </c>
      <c r="ADS14" s="112">
        <v>41533</v>
      </c>
      <c r="ADT14" s="24" t="s">
        <v>2661</v>
      </c>
      <c r="ADU14" s="23">
        <v>5270</v>
      </c>
      <c r="ADV14" s="112">
        <v>41533</v>
      </c>
      <c r="ADW14" s="27">
        <v>5270</v>
      </c>
      <c r="ADX14" s="17">
        <f t="shared" si="114"/>
        <v>-908</v>
      </c>
      <c r="ADZ14" s="2"/>
      <c r="AEA14" s="2"/>
      <c r="AEB14" s="15"/>
      <c r="AEC14" s="7"/>
      <c r="AED14" s="16"/>
      <c r="AEE14" s="17">
        <f t="shared" si="115"/>
        <v>0</v>
      </c>
      <c r="AEG14" s="7">
        <v>41537</v>
      </c>
      <c r="AEH14" s="40" t="s">
        <v>2662</v>
      </c>
      <c r="AEI14" s="16">
        <v>136.5</v>
      </c>
      <c r="AEJ14" s="7">
        <v>41538</v>
      </c>
      <c r="AEK14" s="16">
        <v>136.5</v>
      </c>
      <c r="AEL14" s="17">
        <f t="shared" si="116"/>
        <v>240</v>
      </c>
      <c r="AEN14" s="112"/>
      <c r="AEO14" s="69"/>
      <c r="AEP14" s="27"/>
      <c r="AEQ14" s="49"/>
      <c r="AER14" s="27"/>
      <c r="AES14" s="17">
        <f t="shared" si="117"/>
        <v>0</v>
      </c>
      <c r="AEU14" s="1558"/>
      <c r="AEV14" s="1718"/>
      <c r="AEW14" s="565"/>
      <c r="AEX14" s="640"/>
      <c r="AEY14" s="565"/>
      <c r="AEZ14" s="1715">
        <f t="shared" si="118"/>
        <v>0</v>
      </c>
      <c r="AFB14" s="112"/>
      <c r="AFC14" s="24"/>
      <c r="AFD14" s="23"/>
      <c r="AFE14" s="50"/>
      <c r="AFF14" s="52"/>
      <c r="AFG14" s="17">
        <f t="shared" si="119"/>
        <v>0</v>
      </c>
      <c r="AFI14" s="112"/>
      <c r="AFJ14" s="24"/>
      <c r="AFK14" s="23"/>
      <c r="AFL14" s="50"/>
      <c r="AFM14" s="52"/>
      <c r="AFN14" s="17">
        <f t="shared" si="120"/>
        <v>0</v>
      </c>
      <c r="AFP14" s="427"/>
      <c r="AFQ14" s="24"/>
      <c r="AFR14" s="23"/>
      <c r="AFS14" s="49"/>
      <c r="AFT14" s="52"/>
      <c r="AFU14" s="17">
        <f t="shared" si="121"/>
        <v>7013</v>
      </c>
      <c r="AFW14" s="112"/>
      <c r="AFX14" s="24"/>
      <c r="AFY14" s="23"/>
      <c r="AFZ14" s="112"/>
      <c r="AGA14" s="27"/>
      <c r="AGB14" s="17">
        <f t="shared" si="122"/>
        <v>0</v>
      </c>
      <c r="AGD14" s="112"/>
      <c r="AGE14" s="24"/>
      <c r="AGF14" s="23"/>
      <c r="AGG14" s="112"/>
      <c r="AGH14" s="27"/>
      <c r="AGI14" s="17">
        <f t="shared" si="123"/>
        <v>0</v>
      </c>
      <c r="AGK14" s="322">
        <v>41530</v>
      </c>
      <c r="AGL14" s="69" t="s">
        <v>2663</v>
      </c>
      <c r="AGM14" s="27">
        <v>2066.5</v>
      </c>
      <c r="AGN14" s="308">
        <v>41530</v>
      </c>
      <c r="AGO14" s="27">
        <v>2066.5</v>
      </c>
      <c r="AGP14" s="17">
        <f t="shared" si="124"/>
        <v>102</v>
      </c>
      <c r="AGR14" s="322"/>
      <c r="AGS14" s="69"/>
      <c r="AGT14" s="27"/>
      <c r="AGU14" s="308"/>
      <c r="AGV14" s="27"/>
      <c r="AGW14" s="42">
        <f t="shared" si="125"/>
        <v>0</v>
      </c>
      <c r="AGY14" s="112"/>
      <c r="AGZ14" s="24"/>
      <c r="AHA14" s="23"/>
      <c r="AHB14" s="112"/>
      <c r="AHC14" s="27"/>
      <c r="AHD14" s="17">
        <f t="shared" si="126"/>
        <v>0</v>
      </c>
      <c r="AHF14" s="112"/>
      <c r="AHG14" s="24"/>
      <c r="AHH14" s="23"/>
      <c r="AHI14" s="112"/>
      <c r="AHJ14" s="27"/>
      <c r="AHK14" s="42">
        <f t="shared" si="127"/>
        <v>0</v>
      </c>
      <c r="AHM14" s="112"/>
      <c r="AHO14" s="1656"/>
      <c r="AHP14" s="568"/>
      <c r="AHQ14" s="1659"/>
      <c r="AHR14" s="42">
        <f t="shared" si="128"/>
        <v>13988.5</v>
      </c>
      <c r="AHT14" s="2"/>
      <c r="AHU14" s="2"/>
      <c r="AHV14" s="15"/>
      <c r="AHW14" s="7"/>
      <c r="AHX14" s="16"/>
      <c r="AHY14" s="17">
        <f t="shared" si="129"/>
        <v>0</v>
      </c>
      <c r="AIA14" s="2"/>
      <c r="AIB14" s="2"/>
      <c r="AIC14" s="15"/>
      <c r="AID14" s="7"/>
      <c r="AIE14" s="16"/>
      <c r="AIF14" s="17">
        <f t="shared" si="130"/>
        <v>0</v>
      </c>
      <c r="AIH14" s="2"/>
      <c r="AII14" s="2"/>
      <c r="AIJ14" s="15"/>
      <c r="AIK14" s="7"/>
      <c r="AIL14" s="16"/>
      <c r="AIM14" s="17">
        <f t="shared" si="131"/>
        <v>0</v>
      </c>
      <c r="AIO14" s="24"/>
      <c r="AIP14" s="24"/>
      <c r="AIQ14" s="23"/>
      <c r="AIR14" s="112"/>
      <c r="AIS14" s="27"/>
      <c r="AIT14" s="42">
        <f t="shared" si="132"/>
        <v>0</v>
      </c>
      <c r="AIV14" s="7">
        <v>39706</v>
      </c>
      <c r="AIW14" s="2" t="s">
        <v>930</v>
      </c>
      <c r="AIX14" s="15">
        <v>16835</v>
      </c>
      <c r="AIY14" s="7"/>
      <c r="AIZ14" s="16"/>
      <c r="AJA14" s="17">
        <f t="shared" si="133"/>
        <v>55256</v>
      </c>
      <c r="AJC14" s="7"/>
      <c r="AJD14" s="115"/>
      <c r="AJE14" s="23"/>
      <c r="AJF14" s="7"/>
      <c r="AJG14" s="16"/>
      <c r="AJH14" s="17">
        <f t="shared" si="134"/>
        <v>0</v>
      </c>
      <c r="AJJ14" s="7"/>
      <c r="AJK14" s="34"/>
      <c r="AJL14" s="52"/>
      <c r="AJM14" s="7"/>
      <c r="AJN14" s="140"/>
      <c r="AJO14" s="17">
        <f t="shared" si="135"/>
        <v>0</v>
      </c>
      <c r="AJQ14" s="112"/>
      <c r="AJR14" s="34"/>
      <c r="AJS14" s="52"/>
      <c r="AJT14" s="112"/>
      <c r="AJU14" s="140"/>
      <c r="AJV14" s="42">
        <f t="shared" si="136"/>
        <v>0</v>
      </c>
      <c r="AJX14" s="7">
        <v>41521</v>
      </c>
      <c r="AJY14" s="114" t="s">
        <v>2664</v>
      </c>
      <c r="AJZ14" s="15">
        <v>468</v>
      </c>
      <c r="AKA14" s="7">
        <v>41521</v>
      </c>
      <c r="AKB14" s="16">
        <v>468</v>
      </c>
      <c r="AKC14" s="17">
        <f t="shared" si="137"/>
        <v>907</v>
      </c>
      <c r="AKE14" s="7"/>
      <c r="AKF14" s="114"/>
      <c r="AKG14" s="15"/>
      <c r="AKH14" s="7"/>
      <c r="AKI14" s="16"/>
      <c r="AKJ14" s="17">
        <f t="shared" si="138"/>
        <v>5561.98</v>
      </c>
      <c r="AKL14" s="50">
        <v>41535</v>
      </c>
      <c r="AKM14" s="111" t="s">
        <v>2665</v>
      </c>
      <c r="AKN14" s="82">
        <v>1104</v>
      </c>
      <c r="AKO14" s="50">
        <v>41535</v>
      </c>
      <c r="AKP14" s="52">
        <v>1104</v>
      </c>
      <c r="AKQ14" s="42">
        <f t="shared" si="139"/>
        <v>0</v>
      </c>
      <c r="AKS14" s="50"/>
      <c r="AKT14" s="111"/>
      <c r="AKU14" s="82"/>
      <c r="AKV14" s="50"/>
      <c r="AKW14" s="52"/>
      <c r="AKX14" s="42">
        <f t="shared" si="140"/>
        <v>0</v>
      </c>
      <c r="AKZ14" s="50"/>
      <c r="ALA14" s="111"/>
      <c r="ALB14" s="82"/>
      <c r="ALC14" s="50"/>
      <c r="ALD14" s="52"/>
      <c r="ALE14" s="42">
        <f t="shared" si="141"/>
        <v>0</v>
      </c>
      <c r="ALG14" s="7"/>
      <c r="ALH14" s="2"/>
      <c r="ALI14" s="15"/>
      <c r="ALJ14" s="7"/>
      <c r="ALK14" s="16"/>
      <c r="ALL14" s="17">
        <f t="shared" si="142"/>
        <v>0</v>
      </c>
      <c r="ALN14" s="428">
        <v>41521</v>
      </c>
      <c r="ALO14" s="2" t="s">
        <v>2666</v>
      </c>
      <c r="ALP14" s="15">
        <v>2848.5</v>
      </c>
      <c r="ALQ14" s="428">
        <v>41521</v>
      </c>
      <c r="ALR14" s="15">
        <v>2848.5</v>
      </c>
      <c r="ALS14" s="17">
        <f t="shared" si="143"/>
        <v>5326</v>
      </c>
      <c r="ALU14" s="428"/>
      <c r="ALW14" s="15"/>
      <c r="ALX14" s="306"/>
      <c r="ALY14" s="16"/>
      <c r="ALZ14" s="17">
        <f t="shared" si="144"/>
        <v>0</v>
      </c>
      <c r="AMB14" s="306"/>
      <c r="AMC14" s="2"/>
      <c r="AMD14" s="15"/>
      <c r="AME14" s="641"/>
      <c r="AMF14" s="16"/>
      <c r="AMG14" s="17">
        <f t="shared" si="145"/>
        <v>0</v>
      </c>
      <c r="AMI14" s="7"/>
      <c r="AMJ14" s="36"/>
      <c r="AMK14" s="16"/>
      <c r="AML14" s="33"/>
      <c r="AMM14" s="76"/>
      <c r="AMN14" s="17">
        <f t="shared" si="146"/>
        <v>0</v>
      </c>
      <c r="AMP14" s="112">
        <v>41535</v>
      </c>
      <c r="AMQ14" s="24" t="s">
        <v>2667</v>
      </c>
      <c r="AMR14" s="23">
        <v>3091</v>
      </c>
      <c r="AMS14" s="112">
        <v>41535</v>
      </c>
      <c r="AMT14" s="27">
        <v>3091</v>
      </c>
      <c r="AMU14" s="42">
        <f t="shared" si="147"/>
        <v>-4260</v>
      </c>
      <c r="AMW14" s="7">
        <v>41513</v>
      </c>
      <c r="AMX14" s="115" t="s">
        <v>2668</v>
      </c>
      <c r="AMY14" s="23">
        <v>265.5</v>
      </c>
      <c r="AMZ14" s="7"/>
      <c r="ANA14" s="16"/>
      <c r="ANB14" s="17">
        <f t="shared" si="148"/>
        <v>3705.78</v>
      </c>
      <c r="AND14" s="112"/>
      <c r="ANE14" s="24"/>
      <c r="ANF14" s="23"/>
      <c r="ANG14" s="112"/>
      <c r="ANH14" s="27"/>
      <c r="ANI14" s="42">
        <f t="shared" si="149"/>
        <v>0</v>
      </c>
      <c r="ANK14" s="2"/>
      <c r="ANL14" s="2"/>
      <c r="ANM14" s="15"/>
      <c r="ANN14" s="7"/>
      <c r="ANO14" s="16"/>
      <c r="ANP14" s="17">
        <f t="shared" si="150"/>
        <v>0</v>
      </c>
      <c r="ANR14" s="1530"/>
      <c r="ANS14" s="1530"/>
      <c r="ANT14" s="563"/>
      <c r="ANU14" s="1558"/>
      <c r="ANV14" s="565"/>
      <c r="ANW14" s="1715">
        <f t="shared" si="151"/>
        <v>0</v>
      </c>
      <c r="ANY14" s="2"/>
      <c r="ANZ14" s="2"/>
      <c r="AOA14" s="15"/>
      <c r="AOB14" s="7"/>
      <c r="AOC14" s="16"/>
      <c r="AOD14" s="17">
        <f t="shared" si="152"/>
        <v>0</v>
      </c>
      <c r="AOF14" s="2"/>
      <c r="AOG14" s="2"/>
      <c r="AOH14" s="15"/>
      <c r="AOI14" s="7"/>
      <c r="AOJ14" s="16"/>
      <c r="AOK14" s="17">
        <f t="shared" si="153"/>
        <v>0</v>
      </c>
      <c r="AOM14" s="308">
        <v>41525</v>
      </c>
      <c r="AON14" s="24" t="s">
        <v>2669</v>
      </c>
      <c r="AOO14" s="23">
        <v>593.5</v>
      </c>
      <c r="AOP14" s="322">
        <v>41541</v>
      </c>
      <c r="AOQ14" s="27">
        <v>593.5</v>
      </c>
      <c r="AOR14" s="17">
        <f t="shared" si="154"/>
        <v>0</v>
      </c>
      <c r="AOT14" s="112">
        <v>41510</v>
      </c>
      <c r="AOU14" s="303" t="s">
        <v>2355</v>
      </c>
      <c r="AOV14" s="27">
        <v>2760</v>
      </c>
      <c r="AOW14" s="50">
        <v>41520</v>
      </c>
      <c r="AOX14" s="27">
        <v>2760</v>
      </c>
      <c r="AOY14" s="17">
        <f t="shared" si="155"/>
        <v>30</v>
      </c>
      <c r="APA14" s="7"/>
      <c r="APB14" s="34"/>
      <c r="APC14" s="3"/>
      <c r="APD14" s="610"/>
      <c r="APE14" s="27"/>
      <c r="APF14" s="17">
        <f t="shared" si="156"/>
        <v>118452.40000000001</v>
      </c>
      <c r="APH14" s="112"/>
      <c r="API14" s="34"/>
      <c r="APJ14" s="41"/>
      <c r="APK14" s="610"/>
      <c r="APL14" s="27"/>
      <c r="APM14" s="42">
        <f t="shared" si="157"/>
        <v>0</v>
      </c>
      <c r="APO14" s="2"/>
      <c r="APP14" s="2"/>
      <c r="APQ14" s="15"/>
      <c r="APR14" s="7"/>
      <c r="APS14" s="16"/>
      <c r="APT14" s="17">
        <f t="shared" si="158"/>
        <v>0</v>
      </c>
      <c r="APV14" s="2"/>
      <c r="APW14" s="2"/>
      <c r="APX14" s="15"/>
      <c r="APY14" s="7"/>
      <c r="APZ14" s="16"/>
      <c r="AQA14" s="17">
        <f t="shared" si="159"/>
        <v>0</v>
      </c>
      <c r="AQC14" s="2"/>
      <c r="AQD14" s="2"/>
      <c r="AQE14" s="15"/>
      <c r="AQF14" s="7"/>
      <c r="AQG14" s="16"/>
      <c r="AQH14" s="17">
        <f t="shared" si="160"/>
        <v>4165.6000000000004</v>
      </c>
      <c r="AQJ14" s="2"/>
      <c r="AQK14" s="2"/>
      <c r="AQL14" s="15"/>
      <c r="AQM14" s="7"/>
      <c r="AQN14" s="16"/>
      <c r="AQO14" s="17">
        <f t="shared" si="161"/>
        <v>0</v>
      </c>
      <c r="AQQ14" s="7"/>
      <c r="AQR14" s="2"/>
      <c r="AQS14" s="23"/>
      <c r="AQT14" s="7"/>
      <c r="AQU14" s="16"/>
      <c r="AQV14" s="17">
        <f t="shared" si="162"/>
        <v>0</v>
      </c>
      <c r="AQX14" s="7"/>
      <c r="AQY14" s="2"/>
      <c r="AQZ14" s="23"/>
      <c r="ARA14" s="7"/>
      <c r="ARB14" s="16"/>
      <c r="ARC14" s="17">
        <f t="shared" si="163"/>
        <v>0</v>
      </c>
      <c r="ARE14" s="112"/>
      <c r="ARF14" s="24"/>
      <c r="ARG14" s="23"/>
      <c r="ARH14" s="112"/>
      <c r="ARI14" s="27"/>
      <c r="ARJ14" s="42">
        <f t="shared" si="164"/>
        <v>0</v>
      </c>
      <c r="ARL14" s="7"/>
      <c r="ARM14" s="2"/>
      <c r="ARN14" s="23"/>
      <c r="ARO14" s="7"/>
      <c r="ARP14" s="16"/>
      <c r="ARQ14" s="17">
        <f t="shared" si="165"/>
        <v>0</v>
      </c>
      <c r="ARS14" s="112"/>
      <c r="ART14" s="24"/>
      <c r="ARU14" s="23"/>
      <c r="ARV14" s="112"/>
      <c r="ARW14" s="27"/>
      <c r="ARX14" s="42">
        <f t="shared" si="166"/>
        <v>752.5</v>
      </c>
      <c r="ARZ14" s="2"/>
      <c r="ASA14" s="2"/>
      <c r="ASB14" s="15"/>
      <c r="ASC14" s="7"/>
      <c r="ASD14" s="16"/>
      <c r="ASE14" s="17">
        <f t="shared" si="167"/>
        <v>10984.74</v>
      </c>
      <c r="ASG14" s="112">
        <v>41519</v>
      </c>
      <c r="ASH14" s="24" t="s">
        <v>2670</v>
      </c>
      <c r="ASI14" s="23">
        <v>559</v>
      </c>
      <c r="ASJ14" s="112"/>
      <c r="ASK14" s="27"/>
      <c r="ASL14" s="17">
        <f t="shared" si="168"/>
        <v>7651.9800000000005</v>
      </c>
      <c r="ASN14" s="31"/>
      <c r="ASO14" s="2"/>
      <c r="ASP14" s="15"/>
      <c r="ASQ14" s="7"/>
      <c r="ASR14" s="16"/>
      <c r="ASS14" s="17">
        <f t="shared" si="169"/>
        <v>21397.43</v>
      </c>
      <c r="ASU14" s="112"/>
      <c r="ASV14" s="34"/>
      <c r="ASW14" s="23"/>
      <c r="ASX14" s="112"/>
      <c r="ASY14" s="27"/>
      <c r="ASZ14" s="17">
        <f t="shared" si="170"/>
        <v>0</v>
      </c>
      <c r="ATB14" s="112"/>
      <c r="ATC14" s="34"/>
      <c r="ATD14" s="23"/>
      <c r="ATE14" s="112"/>
      <c r="ATF14" s="27"/>
      <c r="ATG14" s="42">
        <f t="shared" si="171"/>
        <v>2249</v>
      </c>
      <c r="ATI14" s="112"/>
      <c r="ATJ14" s="34"/>
      <c r="ATK14" s="23"/>
      <c r="ATL14" s="112"/>
      <c r="ATM14" s="27"/>
      <c r="ATN14" s="42">
        <f t="shared" si="172"/>
        <v>0</v>
      </c>
      <c r="ATP14" s="7">
        <v>39808</v>
      </c>
      <c r="ATQ14" s="195" t="s">
        <v>931</v>
      </c>
      <c r="ATR14" s="15">
        <v>919</v>
      </c>
      <c r="ATS14" s="61">
        <v>39848</v>
      </c>
      <c r="ATT14" s="23"/>
      <c r="ATU14" s="17">
        <f t="shared" si="173"/>
        <v>10615</v>
      </c>
      <c r="ATW14" s="7">
        <v>41540</v>
      </c>
      <c r="ATX14" s="2" t="s">
        <v>2671</v>
      </c>
      <c r="ATY14" s="15">
        <v>2351.5</v>
      </c>
      <c r="ATZ14" s="7">
        <v>41541</v>
      </c>
      <c r="AUA14" s="16">
        <v>2351.5</v>
      </c>
      <c r="AUB14" s="17">
        <f t="shared" si="174"/>
        <v>108</v>
      </c>
      <c r="AUD14" s="7"/>
      <c r="AUE14" s="115"/>
      <c r="AUF14" s="15"/>
      <c r="AUG14" s="7"/>
      <c r="AUH14" s="16"/>
      <c r="AUI14" s="17">
        <f t="shared" si="175"/>
        <v>0</v>
      </c>
      <c r="AUK14" s="112"/>
      <c r="AUL14" s="111"/>
      <c r="AUM14" s="23"/>
      <c r="AUN14" s="112"/>
      <c r="AUO14" s="27"/>
      <c r="AUP14" s="42">
        <f t="shared" si="176"/>
        <v>0</v>
      </c>
      <c r="AUR14" s="1558"/>
      <c r="AUS14" s="1727"/>
      <c r="AUT14" s="563"/>
      <c r="AUU14" s="1558"/>
      <c r="AUV14" s="565"/>
      <c r="AUW14" s="1715">
        <f t="shared" si="177"/>
        <v>0</v>
      </c>
      <c r="AUY14" s="112"/>
      <c r="AUZ14" s="111"/>
      <c r="AVA14" s="23"/>
      <c r="AVB14" s="112"/>
      <c r="AVC14" s="27"/>
      <c r="AVD14" s="42">
        <f t="shared" si="178"/>
        <v>0</v>
      </c>
      <c r="AVF14" s="7">
        <v>41535</v>
      </c>
      <c r="AVG14" s="2" t="s">
        <v>2672</v>
      </c>
      <c r="AVH14" s="15">
        <v>3616.5</v>
      </c>
      <c r="AVI14" s="7">
        <v>41535</v>
      </c>
      <c r="AVJ14" s="16">
        <v>3616.5</v>
      </c>
      <c r="AVK14" s="17">
        <f t="shared" si="179"/>
        <v>-1000</v>
      </c>
      <c r="AVM14" s="665"/>
      <c r="AVR14" s="17">
        <f t="shared" si="180"/>
        <v>6938</v>
      </c>
      <c r="AVT14" s="1744"/>
      <c r="AVY14" s="1715">
        <f t="shared" si="181"/>
        <v>0</v>
      </c>
      <c r="AWA14" s="7">
        <v>41531</v>
      </c>
      <c r="AWB14" s="2" t="s">
        <v>2673</v>
      </c>
      <c r="AWC14" s="15">
        <v>207</v>
      </c>
      <c r="AWD14" s="7">
        <v>41531</v>
      </c>
      <c r="AWE14" s="16">
        <v>207</v>
      </c>
      <c r="AWF14" s="17">
        <f t="shared" si="182"/>
        <v>0</v>
      </c>
      <c r="AWH14" s="421"/>
      <c r="AWK14" s="423"/>
      <c r="AWM14" s="17">
        <f t="shared" si="183"/>
        <v>0</v>
      </c>
      <c r="AWO14" s="308"/>
      <c r="AWP14" s="2"/>
      <c r="AWQ14" s="23"/>
      <c r="AWR14" s="306"/>
      <c r="AWS14" s="27"/>
      <c r="AWT14" s="17">
        <f t="shared" si="184"/>
        <v>0</v>
      </c>
      <c r="AWV14" s="308">
        <v>41531</v>
      </c>
      <c r="AWW14" s="2" t="s">
        <v>2674</v>
      </c>
      <c r="AWX14" s="23">
        <v>1493.5</v>
      </c>
      <c r="AWY14" s="323">
        <v>41531</v>
      </c>
      <c r="AWZ14" s="27">
        <v>1493.5</v>
      </c>
      <c r="AXA14" s="17">
        <f t="shared" si="185"/>
        <v>0</v>
      </c>
      <c r="AXC14" s="308">
        <v>41520</v>
      </c>
      <c r="AXD14" s="2" t="s">
        <v>2675</v>
      </c>
      <c r="AXE14" s="23">
        <v>822</v>
      </c>
      <c r="AXF14" s="323">
        <v>41521</v>
      </c>
      <c r="AXG14" s="27">
        <v>822</v>
      </c>
      <c r="AXH14" s="17">
        <f t="shared" si="186"/>
        <v>1179.5</v>
      </c>
      <c r="AXJ14" s="308"/>
      <c r="AXK14" s="2"/>
      <c r="AXL14" s="23"/>
      <c r="AXM14" s="306"/>
      <c r="AXN14" s="27"/>
      <c r="AXO14" s="17">
        <f t="shared" si="187"/>
        <v>0</v>
      </c>
      <c r="AXQ14" s="308"/>
      <c r="AXR14" s="24"/>
      <c r="AXS14" s="23"/>
      <c r="AXT14" s="308"/>
      <c r="AXU14" s="27"/>
      <c r="AXV14" s="42">
        <f t="shared" si="188"/>
        <v>0</v>
      </c>
      <c r="AXX14" s="24"/>
      <c r="AXY14" s="24"/>
      <c r="AXZ14" s="291"/>
      <c r="AYA14" s="112"/>
      <c r="AYB14" s="27"/>
      <c r="AYC14" s="42">
        <f t="shared" si="189"/>
        <v>-100</v>
      </c>
      <c r="AYE14" s="112"/>
      <c r="AYF14" s="24"/>
      <c r="AYG14" s="291"/>
      <c r="AYH14" s="112"/>
      <c r="AYI14" s="27"/>
      <c r="AYJ14" s="42">
        <f t="shared" si="190"/>
        <v>1184.5</v>
      </c>
      <c r="AYL14" s="24"/>
      <c r="AYM14" s="24"/>
      <c r="AYN14" s="291"/>
      <c r="AYO14" s="112"/>
      <c r="AYP14" s="27"/>
      <c r="AYQ14" s="42">
        <f t="shared" si="191"/>
        <v>0</v>
      </c>
      <c r="AYS14" s="24"/>
      <c r="AYT14" s="24"/>
      <c r="AYU14" s="291"/>
      <c r="AYV14" s="112"/>
      <c r="AYW14" s="27"/>
      <c r="AYX14" s="42">
        <f t="shared" si="192"/>
        <v>0</v>
      </c>
      <c r="AYZ14" s="24"/>
      <c r="AZA14" s="24"/>
      <c r="AZB14" s="291"/>
      <c r="AZC14" s="112"/>
      <c r="AZD14" s="27"/>
      <c r="AZE14" s="42">
        <f t="shared" si="193"/>
        <v>0</v>
      </c>
      <c r="AZG14" s="24"/>
      <c r="AZH14" s="24"/>
      <c r="AZI14" s="291"/>
      <c r="AZJ14" s="568"/>
      <c r="AZK14" s="27"/>
      <c r="AZL14" s="42">
        <f t="shared" si="194"/>
        <v>0</v>
      </c>
      <c r="AZN14" s="2"/>
      <c r="AZO14" s="2"/>
      <c r="AZP14" s="15"/>
      <c r="AZQ14" s="7"/>
      <c r="AZR14" s="16"/>
      <c r="AZS14" s="17">
        <f t="shared" si="195"/>
        <v>0</v>
      </c>
      <c r="AZU14" s="2"/>
      <c r="AZV14" s="2"/>
      <c r="AZW14" s="15"/>
      <c r="AZX14" s="629"/>
      <c r="AZY14" s="16"/>
      <c r="AZZ14" s="17">
        <f t="shared" si="196"/>
        <v>7051.5</v>
      </c>
      <c r="BAB14" s="24"/>
      <c r="BAC14" s="24"/>
      <c r="BAD14" s="291"/>
      <c r="BAE14" s="112"/>
      <c r="BAF14" s="27"/>
      <c r="BAG14" s="42">
        <f t="shared" si="197"/>
        <v>0</v>
      </c>
      <c r="BAI14" s="24"/>
      <c r="BAJ14" s="24"/>
      <c r="BAK14" s="291"/>
      <c r="BAL14" s="112"/>
      <c r="BAM14" s="27"/>
      <c r="BAN14" s="42">
        <f t="shared" si="198"/>
        <v>0</v>
      </c>
    </row>
    <row r="15" spans="1:1393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2"/>
      <c r="L15" s="27"/>
      <c r="M15" s="42">
        <f t="shared" si="1"/>
        <v>0</v>
      </c>
      <c r="O15" s="24"/>
      <c r="P15" s="24"/>
      <c r="Q15" s="23"/>
      <c r="R15" s="112"/>
      <c r="S15" s="27"/>
      <c r="T15" s="42">
        <f t="shared" si="2"/>
        <v>0</v>
      </c>
      <c r="V15" s="112"/>
      <c r="W15" s="24"/>
      <c r="X15" s="23"/>
      <c r="Y15" s="50"/>
      <c r="Z15" s="52"/>
      <c r="AA15" s="42">
        <f t="shared" si="3"/>
        <v>0</v>
      </c>
      <c r="AC15" s="112"/>
      <c r="AD15" s="24"/>
      <c r="AE15" s="23"/>
      <c r="AF15" s="50"/>
      <c r="AG15" s="52"/>
      <c r="AH15" s="42">
        <f t="shared" si="4"/>
        <v>0</v>
      </c>
      <c r="AJ15" s="112"/>
      <c r="AK15" s="24"/>
      <c r="AL15" s="23"/>
      <c r="AM15" s="50"/>
      <c r="AN15" s="52"/>
      <c r="AO15" s="42">
        <f t="shared" si="5"/>
        <v>0</v>
      </c>
      <c r="AR15" s="2"/>
      <c r="AS15" s="15"/>
      <c r="AT15" s="7"/>
      <c r="AU15" s="16"/>
      <c r="AV15" s="17">
        <f t="shared" si="6"/>
        <v>376</v>
      </c>
      <c r="AX15" s="7"/>
      <c r="AY15" s="2"/>
      <c r="AZ15" s="15"/>
      <c r="BA15" s="7"/>
      <c r="BB15" s="16"/>
      <c r="BC15" s="17">
        <f t="shared" si="7"/>
        <v>1731.5</v>
      </c>
      <c r="BE15" s="7"/>
      <c r="BF15" s="2"/>
      <c r="BG15" s="15"/>
      <c r="BH15" s="7"/>
      <c r="BI15" s="16"/>
      <c r="BJ15" s="17">
        <f t="shared" si="8"/>
        <v>0</v>
      </c>
      <c r="BL15" s="604">
        <v>39883</v>
      </c>
      <c r="BM15" s="2" t="s">
        <v>932</v>
      </c>
      <c r="BN15" s="15">
        <v>1447</v>
      </c>
      <c r="BO15" s="650">
        <v>40704</v>
      </c>
      <c r="BP15" s="651">
        <v>1447</v>
      </c>
      <c r="BQ15" s="17">
        <f t="shared" si="9"/>
        <v>14526.099999999999</v>
      </c>
      <c r="BS15" s="428">
        <v>39846</v>
      </c>
      <c r="BT15" s="2" t="s">
        <v>933</v>
      </c>
      <c r="BU15" s="621"/>
      <c r="BV15" s="7"/>
      <c r="BW15" s="16"/>
      <c r="BX15" s="17">
        <f t="shared" si="10"/>
        <v>24058.04</v>
      </c>
      <c r="BZ15" s="112"/>
      <c r="CA15" s="24"/>
      <c r="CB15" s="23"/>
      <c r="CC15" s="112"/>
      <c r="CD15" s="27"/>
      <c r="CE15" s="17">
        <f t="shared" si="11"/>
        <v>0</v>
      </c>
      <c r="CG15" s="426"/>
      <c r="CH15" s="221"/>
      <c r="CI15" s="23"/>
      <c r="CJ15" s="50"/>
      <c r="CK15" s="27"/>
      <c r="CL15" s="17">
        <f t="shared" si="12"/>
        <v>0</v>
      </c>
      <c r="CN15" s="33">
        <v>41523</v>
      </c>
      <c r="CO15" s="1323" t="s">
        <v>2676</v>
      </c>
      <c r="CP15" s="23">
        <v>28995.5</v>
      </c>
      <c r="CQ15" s="564"/>
      <c r="CR15" s="27"/>
      <c r="CS15" s="17">
        <f t="shared" si="199"/>
        <v>28995.5</v>
      </c>
      <c r="CU15" s="112"/>
      <c r="CV15" s="24"/>
      <c r="CW15" s="23"/>
      <c r="CX15" s="564"/>
      <c r="CY15" s="27"/>
      <c r="CZ15" s="17">
        <f t="shared" si="14"/>
        <v>4178.5</v>
      </c>
      <c r="DB15" s="112"/>
      <c r="DC15" s="24"/>
      <c r="DD15" s="41"/>
      <c r="DE15" s="49"/>
      <c r="DF15" s="41"/>
      <c r="DG15" s="17">
        <f t="shared" si="200"/>
        <v>411</v>
      </c>
      <c r="DI15" s="112">
        <v>41529</v>
      </c>
      <c r="DJ15" s="111" t="s">
        <v>2677</v>
      </c>
      <c r="DK15" s="41">
        <v>690</v>
      </c>
      <c r="DL15" s="49">
        <v>41529</v>
      </c>
      <c r="DM15" s="41">
        <v>690</v>
      </c>
      <c r="DN15" s="17">
        <f t="shared" si="201"/>
        <v>0</v>
      </c>
      <c r="DP15" s="112"/>
      <c r="DQ15" s="111"/>
      <c r="DR15" s="41"/>
      <c r="DS15" s="49"/>
      <c r="DT15" s="41"/>
      <c r="DU15" s="17">
        <f t="shared" si="202"/>
        <v>0</v>
      </c>
      <c r="DW15" s="568"/>
      <c r="DX15" s="577"/>
      <c r="DY15" s="1658"/>
      <c r="DZ15" s="564"/>
      <c r="EA15" s="1658"/>
      <c r="EB15" s="1677">
        <f t="shared" si="203"/>
        <v>456</v>
      </c>
      <c r="ED15" s="112">
        <v>41530</v>
      </c>
      <c r="EE15" s="24" t="s">
        <v>2678</v>
      </c>
      <c r="EF15" s="23">
        <v>1845</v>
      </c>
      <c r="EG15" s="112">
        <v>41533</v>
      </c>
      <c r="EH15" s="27">
        <v>1845</v>
      </c>
      <c r="EI15" s="42">
        <f t="shared" si="204"/>
        <v>0</v>
      </c>
      <c r="EK15" s="112"/>
      <c r="EL15" s="111"/>
      <c r="EM15" s="41"/>
      <c r="EN15" s="49"/>
      <c r="EO15" s="41"/>
      <c r="EP15" s="17">
        <f t="shared" si="205"/>
        <v>0</v>
      </c>
      <c r="ER15" s="112"/>
      <c r="ES15" s="111"/>
      <c r="ET15" s="41"/>
      <c r="EU15" s="49"/>
      <c r="EV15" s="41"/>
      <c r="EW15" s="17">
        <f t="shared" si="206"/>
        <v>0</v>
      </c>
      <c r="EY15" s="7"/>
      <c r="EZ15" s="34"/>
      <c r="FA15" s="15"/>
      <c r="FB15" s="65"/>
      <c r="FC15" s="297"/>
      <c r="FD15" s="17">
        <f t="shared" si="22"/>
        <v>0</v>
      </c>
      <c r="FF15" s="112"/>
      <c r="FG15" s="34"/>
      <c r="FH15" s="23"/>
      <c r="FI15" s="50"/>
      <c r="FJ15" s="82"/>
      <c r="FK15" s="42">
        <f t="shared" si="23"/>
        <v>0</v>
      </c>
      <c r="FM15" s="7"/>
      <c r="FN15" s="2"/>
      <c r="FO15" s="15"/>
      <c r="FP15" s="7"/>
      <c r="FQ15" s="16"/>
      <c r="FR15" s="17">
        <f t="shared" si="24"/>
        <v>2580</v>
      </c>
      <c r="FT15" s="112"/>
      <c r="FU15" s="24"/>
      <c r="FV15" s="23"/>
      <c r="FW15" s="112"/>
      <c r="FX15" s="27"/>
      <c r="FY15" s="42">
        <f t="shared" si="25"/>
        <v>0</v>
      </c>
      <c r="GA15" s="2"/>
      <c r="GB15" s="2"/>
      <c r="GC15" s="15"/>
      <c r="GD15" s="7"/>
      <c r="GE15" s="16"/>
      <c r="GF15" s="17">
        <f t="shared" si="26"/>
        <v>0</v>
      </c>
      <c r="GH15" s="1530"/>
      <c r="GI15" s="1530"/>
      <c r="GJ15" s="563"/>
      <c r="GK15" s="1558"/>
      <c r="GL15" s="565"/>
      <c r="GM15" s="1715">
        <f t="shared" si="27"/>
        <v>33232</v>
      </c>
      <c r="GO15" s="2"/>
      <c r="GP15" s="2"/>
      <c r="GQ15" s="15"/>
      <c r="GR15" s="7"/>
      <c r="GS15" s="16"/>
      <c r="GT15" s="17">
        <f t="shared" si="28"/>
        <v>0</v>
      </c>
      <c r="GV15" s="2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77"/>
      <c r="HH15" s="17">
        <f t="shared" si="30"/>
        <v>0</v>
      </c>
      <c r="HJ15" s="7">
        <v>41542</v>
      </c>
      <c r="HK15" s="2" t="s">
        <v>2679</v>
      </c>
      <c r="HL15" s="15">
        <v>1470</v>
      </c>
      <c r="HM15" s="31">
        <v>41542</v>
      </c>
      <c r="HN15" s="16">
        <v>1470</v>
      </c>
      <c r="HO15" s="17">
        <f t="shared" si="31"/>
        <v>0</v>
      </c>
      <c r="HQ15" s="2"/>
      <c r="HR15" s="2"/>
      <c r="HS15" s="15"/>
      <c r="HT15" s="7"/>
      <c r="HU15" s="16"/>
      <c r="HV15" s="17">
        <f t="shared" si="32"/>
        <v>5020</v>
      </c>
      <c r="HX15" s="7"/>
      <c r="HY15" s="2"/>
      <c r="HZ15" s="15"/>
      <c r="IA15" s="7"/>
      <c r="IB15" s="16"/>
      <c r="IC15" s="17">
        <f t="shared" si="33"/>
        <v>0</v>
      </c>
      <c r="IE15" s="1558">
        <v>41536</v>
      </c>
      <c r="IF15" s="1530" t="s">
        <v>2680</v>
      </c>
      <c r="IG15" s="563">
        <v>1550</v>
      </c>
      <c r="IH15" s="1558">
        <v>41536</v>
      </c>
      <c r="II15" s="565">
        <v>1550</v>
      </c>
      <c r="IJ15" s="1715">
        <f t="shared" si="34"/>
        <v>0</v>
      </c>
      <c r="IL15" s="112"/>
      <c r="IM15" s="24"/>
      <c r="IN15" s="23"/>
      <c r="IO15" s="112"/>
      <c r="IP15" s="27"/>
      <c r="IQ15" s="42">
        <f t="shared" si="35"/>
        <v>855.5</v>
      </c>
      <c r="IS15" s="49"/>
      <c r="IT15" s="63"/>
      <c r="IU15" s="23"/>
      <c r="IV15" s="49"/>
      <c r="IW15" s="27"/>
      <c r="IX15" s="17">
        <f t="shared" si="36"/>
        <v>0</v>
      </c>
      <c r="IZ15" s="49"/>
      <c r="JA15" s="111"/>
      <c r="JB15" s="23"/>
      <c r="JC15" s="49"/>
      <c r="JD15" s="27"/>
      <c r="JE15" s="17">
        <f t="shared" si="37"/>
        <v>0</v>
      </c>
      <c r="JG15" s="49"/>
      <c r="JH15" s="111"/>
      <c r="JI15" s="23"/>
      <c r="JJ15" s="49"/>
      <c r="JK15" s="27"/>
      <c r="JL15" s="17">
        <f t="shared" si="38"/>
        <v>17093.599999999999</v>
      </c>
      <c r="JN15" s="7"/>
      <c r="JO15" s="2"/>
      <c r="JP15" s="15"/>
      <c r="JQ15" s="7"/>
      <c r="JR15" s="16"/>
      <c r="JS15" s="17">
        <f t="shared" si="39"/>
        <v>0</v>
      </c>
      <c r="JU15" s="112">
        <v>41532</v>
      </c>
      <c r="JV15" s="111" t="s">
        <v>2681</v>
      </c>
      <c r="JW15" s="23">
        <v>5057</v>
      </c>
      <c r="JX15" s="112">
        <v>41532</v>
      </c>
      <c r="JY15" s="27">
        <v>5057</v>
      </c>
      <c r="JZ15" s="42">
        <f t="shared" si="40"/>
        <v>0</v>
      </c>
      <c r="KB15" s="112"/>
      <c r="KC15" s="24"/>
      <c r="KD15" s="23"/>
      <c r="KE15" s="112"/>
      <c r="KF15" s="27"/>
      <c r="KG15" s="42">
        <f t="shared" si="41"/>
        <v>0</v>
      </c>
      <c r="KI15" s="7"/>
      <c r="KJ15" s="2"/>
      <c r="KK15" s="15"/>
      <c r="KL15" s="7"/>
      <c r="KM15" s="16"/>
      <c r="KN15" s="17">
        <f t="shared" si="42"/>
        <v>3799.5</v>
      </c>
      <c r="KP15" s="112"/>
      <c r="KQ15" s="24"/>
      <c r="KR15" s="23"/>
      <c r="KS15" s="112"/>
      <c r="KT15" s="27"/>
      <c r="KU15" s="42">
        <f t="shared" si="43"/>
        <v>0</v>
      </c>
      <c r="KW15" s="112"/>
      <c r="KX15" s="24"/>
      <c r="KY15" s="23"/>
      <c r="KZ15" s="112"/>
      <c r="LA15" s="27"/>
      <c r="LB15" s="42">
        <f t="shared" si="44"/>
        <v>0</v>
      </c>
      <c r="LD15" s="1558"/>
      <c r="LE15" s="1530"/>
      <c r="LF15" s="563"/>
      <c r="LG15" s="1558"/>
      <c r="LH15" s="565"/>
      <c r="LI15" s="1715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1020</v>
      </c>
      <c r="MF15" s="1709"/>
      <c r="MG15" s="1530"/>
      <c r="MH15" s="563"/>
      <c r="MI15" s="1734"/>
      <c r="MJ15" s="1733"/>
      <c r="MK15" s="1715">
        <f t="shared" si="49"/>
        <v>6364</v>
      </c>
      <c r="MM15" s="308"/>
      <c r="MN15" s="24"/>
      <c r="MO15" s="23"/>
      <c r="MP15" s="112"/>
      <c r="MQ15" s="27"/>
      <c r="MR15" s="17">
        <f t="shared" si="50"/>
        <v>0</v>
      </c>
      <c r="MT15" s="308"/>
      <c r="MU15" s="24"/>
      <c r="MV15" s="23"/>
      <c r="MW15" s="112"/>
      <c r="MX15" s="27"/>
      <c r="MY15" s="42">
        <f t="shared" si="51"/>
        <v>0</v>
      </c>
      <c r="ND15" s="7"/>
      <c r="NE15" s="16"/>
      <c r="NF15" s="17">
        <f t="shared" si="52"/>
        <v>22352.5</v>
      </c>
      <c r="NH15" s="7"/>
      <c r="NI15" s="2"/>
      <c r="NJ15" s="15"/>
      <c r="NK15" s="7"/>
      <c r="NL15" s="16"/>
      <c r="NM15" s="42">
        <f t="shared" si="53"/>
        <v>0</v>
      </c>
      <c r="NO15" s="7"/>
      <c r="NP15" s="2"/>
      <c r="NQ15" s="15"/>
      <c r="NR15" s="7"/>
      <c r="NS15" s="16"/>
      <c r="NT15" s="42">
        <f t="shared" si="54"/>
        <v>0</v>
      </c>
      <c r="NV15" s="7"/>
      <c r="NW15" s="2"/>
      <c r="NX15" s="15"/>
      <c r="NY15" s="7"/>
      <c r="NZ15" s="16"/>
      <c r="OA15" s="42">
        <f t="shared" si="55"/>
        <v>0</v>
      </c>
      <c r="OF15" s="7"/>
      <c r="OG15" s="16"/>
      <c r="OH15" s="17">
        <f t="shared" si="56"/>
        <v>0</v>
      </c>
      <c r="OM15" s="7"/>
      <c r="ON15" s="16"/>
      <c r="OO15" s="17">
        <f t="shared" si="57"/>
        <v>0</v>
      </c>
      <c r="OT15" s="7"/>
      <c r="OU15" s="16"/>
      <c r="OV15" s="17">
        <f t="shared" si="58"/>
        <v>0</v>
      </c>
      <c r="PA15" s="112"/>
      <c r="PB15" s="27"/>
      <c r="PC15" s="42">
        <f t="shared" si="59"/>
        <v>0</v>
      </c>
      <c r="PE15" s="7">
        <v>41523</v>
      </c>
      <c r="PF15" s="34" t="s">
        <v>2682</v>
      </c>
      <c r="PG15" s="27">
        <v>2000</v>
      </c>
      <c r="PH15" s="31">
        <v>41525</v>
      </c>
      <c r="PI15" s="16">
        <v>2000</v>
      </c>
      <c r="PJ15" s="17">
        <f t="shared" si="60"/>
        <v>8140</v>
      </c>
      <c r="PL15" s="112"/>
      <c r="PM15" s="34"/>
      <c r="PN15" s="27"/>
      <c r="PO15" s="49"/>
      <c r="PP15" s="27"/>
      <c r="PQ15" s="42">
        <f t="shared" si="61"/>
        <v>0</v>
      </c>
      <c r="PS15" s="112"/>
      <c r="PT15" s="34"/>
      <c r="PU15" s="27"/>
      <c r="PV15" s="49"/>
      <c r="PW15" s="27"/>
      <c r="PX15" s="42">
        <f t="shared" si="62"/>
        <v>0</v>
      </c>
      <c r="PZ15" s="7">
        <v>41506</v>
      </c>
      <c r="QA15" s="36" t="s">
        <v>2338</v>
      </c>
      <c r="QB15" s="3">
        <v>497.6</v>
      </c>
      <c r="QC15" s="31">
        <v>41541</v>
      </c>
      <c r="QD15" s="16">
        <v>497.6</v>
      </c>
      <c r="QE15" s="17">
        <f t="shared" si="63"/>
        <v>1433.5</v>
      </c>
      <c r="QG15" s="2"/>
      <c r="QH15" s="2"/>
      <c r="QI15" s="15"/>
      <c r="QJ15" s="7"/>
      <c r="QK15" s="16"/>
      <c r="QL15" s="102">
        <f t="shared" si="64"/>
        <v>0</v>
      </c>
      <c r="QN15" s="7"/>
      <c r="QO15" s="2"/>
      <c r="QP15" s="15"/>
      <c r="QQ15" s="7"/>
      <c r="QR15" s="16"/>
      <c r="QS15" s="102">
        <f t="shared" si="65"/>
        <v>0</v>
      </c>
      <c r="QU15" s="2"/>
      <c r="QV15" s="2"/>
      <c r="QW15" s="15"/>
      <c r="QX15" s="629"/>
      <c r="QY15" s="574"/>
      <c r="QZ15" s="102">
        <f t="shared" si="66"/>
        <v>2980</v>
      </c>
      <c r="RB15" s="2"/>
      <c r="RC15" s="2"/>
      <c r="RD15" s="15"/>
      <c r="RE15" s="7"/>
      <c r="RF15" s="16"/>
      <c r="RG15" s="102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114"/>
      <c r="RR15" s="15"/>
      <c r="RS15" s="65"/>
      <c r="RT15" s="77"/>
      <c r="RU15" s="17">
        <f t="shared" si="69"/>
        <v>0</v>
      </c>
      <c r="RW15" s="2"/>
      <c r="RX15" s="114"/>
      <c r="RY15" s="15"/>
      <c r="RZ15" s="65"/>
      <c r="SA15" s="77"/>
      <c r="SB15" s="17">
        <f t="shared" si="70"/>
        <v>0</v>
      </c>
      <c r="SD15" s="24"/>
      <c r="SE15" s="221"/>
      <c r="SF15" s="23"/>
      <c r="SG15" s="50"/>
      <c r="SH15" s="52"/>
      <c r="SI15" s="42">
        <f t="shared" si="71"/>
        <v>7820</v>
      </c>
      <c r="SK15" s="7"/>
      <c r="SL15" s="2"/>
      <c r="SM15" s="15"/>
      <c r="SN15" s="7"/>
      <c r="SO15" s="16"/>
      <c r="SP15" s="17">
        <f t="shared" si="72"/>
        <v>200</v>
      </c>
      <c r="SR15" s="2"/>
      <c r="SS15" s="2"/>
      <c r="ST15" s="15"/>
      <c r="SU15" s="7"/>
      <c r="SV15" s="16"/>
      <c r="SW15" s="17">
        <f t="shared" si="73"/>
        <v>1278</v>
      </c>
      <c r="SY15" s="24"/>
      <c r="SZ15" s="24"/>
      <c r="TA15" s="23"/>
      <c r="TB15" s="112"/>
      <c r="TC15" s="27"/>
      <c r="TD15" s="42">
        <f t="shared" si="74"/>
        <v>0</v>
      </c>
      <c r="TF15" s="24"/>
      <c r="TG15" s="2"/>
      <c r="TH15" s="15"/>
      <c r="TI15" s="7"/>
      <c r="TJ15" s="16"/>
      <c r="TK15" s="17">
        <f t="shared" si="75"/>
        <v>0</v>
      </c>
      <c r="TM15" s="112"/>
      <c r="TN15" s="24"/>
      <c r="TO15" s="23"/>
      <c r="TP15" s="112"/>
      <c r="TQ15" s="27"/>
      <c r="TR15" s="42">
        <f t="shared" si="76"/>
        <v>0</v>
      </c>
      <c r="TT15" s="241"/>
      <c r="TU15" s="241"/>
      <c r="TV15" s="621"/>
      <c r="TW15" s="666"/>
      <c r="TX15" s="643"/>
      <c r="TY15" s="17"/>
      <c r="UA15" s="306">
        <v>41526</v>
      </c>
      <c r="UB15" s="2" t="s">
        <v>2683</v>
      </c>
      <c r="UC15" s="15">
        <v>369.5</v>
      </c>
      <c r="UD15" s="306">
        <v>41526</v>
      </c>
      <c r="UE15" s="16">
        <v>369.5</v>
      </c>
      <c r="UF15" s="17">
        <f t="shared" si="78"/>
        <v>112.5</v>
      </c>
      <c r="UH15" s="308">
        <v>41546</v>
      </c>
      <c r="UI15" s="24" t="s">
        <v>2684</v>
      </c>
      <c r="UJ15" s="23">
        <v>11100</v>
      </c>
      <c r="UK15" s="308">
        <v>41546</v>
      </c>
      <c r="UL15" s="27">
        <v>11100</v>
      </c>
      <c r="UM15" s="42">
        <f t="shared" si="79"/>
        <v>7657</v>
      </c>
      <c r="UO15" s="308"/>
      <c r="UP15" s="24"/>
      <c r="UQ15" s="23"/>
      <c r="UR15" s="308"/>
      <c r="US15" s="27"/>
      <c r="UT15" s="42">
        <f t="shared" si="80"/>
        <v>0</v>
      </c>
      <c r="UV15" s="308"/>
      <c r="UW15" s="24"/>
      <c r="UX15" s="23"/>
      <c r="UY15" s="308"/>
      <c r="UZ15" s="27"/>
      <c r="VA15" s="42">
        <f t="shared" si="81"/>
        <v>0</v>
      </c>
      <c r="VC15" s="308"/>
      <c r="VD15" s="24"/>
      <c r="VE15" s="23"/>
      <c r="VF15" s="308"/>
      <c r="VG15" s="27"/>
      <c r="VH15" s="42">
        <f t="shared" si="82"/>
        <v>0</v>
      </c>
      <c r="VJ15" s="426"/>
      <c r="VK15" s="40"/>
      <c r="VL15" s="16"/>
      <c r="VM15" s="7"/>
      <c r="VN15" s="77"/>
      <c r="VO15" s="17">
        <f t="shared" si="83"/>
        <v>0</v>
      </c>
      <c r="VQ15" s="1558"/>
      <c r="VR15" s="1718"/>
      <c r="VS15" s="565"/>
      <c r="VT15" s="1734"/>
      <c r="VU15" s="1733"/>
      <c r="VV15" s="1715">
        <f t="shared" si="84"/>
        <v>0</v>
      </c>
      <c r="VX15" s="7"/>
      <c r="VY15" s="40"/>
      <c r="VZ15" s="16"/>
      <c r="WA15" s="65"/>
      <c r="WB15" s="77"/>
      <c r="WC15" s="17">
        <f t="shared" si="85"/>
        <v>1712</v>
      </c>
      <c r="WE15" s="112">
        <v>41534</v>
      </c>
      <c r="WF15" s="230" t="s">
        <v>2685</v>
      </c>
      <c r="WG15" s="23">
        <v>2002</v>
      </c>
      <c r="WH15" s="112">
        <v>41536</v>
      </c>
      <c r="WI15" s="27">
        <v>2002</v>
      </c>
      <c r="WJ15" s="17">
        <f t="shared" si="86"/>
        <v>0</v>
      </c>
      <c r="WL15" s="112"/>
      <c r="WM15" s="230"/>
      <c r="WN15" s="23"/>
      <c r="WO15" s="112"/>
      <c r="WP15" s="27"/>
      <c r="WQ15" s="17">
        <f t="shared" si="87"/>
        <v>0</v>
      </c>
      <c r="WS15" s="112"/>
      <c r="WT15" s="230"/>
      <c r="WU15" s="23"/>
      <c r="WV15" s="112"/>
      <c r="WW15" s="27"/>
      <c r="WX15" s="42">
        <f t="shared" si="88"/>
        <v>0</v>
      </c>
      <c r="WZ15" s="421"/>
      <c r="XA15" s="230"/>
      <c r="XB15" s="23"/>
      <c r="XC15" s="112"/>
      <c r="XD15" s="27"/>
      <c r="XE15" s="42">
        <f t="shared" si="89"/>
        <v>0</v>
      </c>
      <c r="XG15" s="112"/>
      <c r="XH15" s="230"/>
      <c r="XI15" s="23"/>
      <c r="XJ15" s="112"/>
      <c r="XK15" s="27"/>
      <c r="XL15" s="17">
        <f t="shared" si="90"/>
        <v>0</v>
      </c>
      <c r="XN15" s="112"/>
      <c r="XO15" s="230"/>
      <c r="XP15" s="23"/>
      <c r="XQ15" s="112"/>
      <c r="XR15" s="27"/>
      <c r="XS15" s="42">
        <f t="shared" si="91"/>
        <v>3633</v>
      </c>
      <c r="XU15" s="112"/>
      <c r="XV15" s="230"/>
      <c r="XW15" s="23"/>
      <c r="XX15" s="112"/>
      <c r="XY15" s="27"/>
      <c r="XZ15" s="17">
        <f t="shared" si="92"/>
        <v>0</v>
      </c>
      <c r="YB15" s="1558"/>
      <c r="YC15" s="883"/>
      <c r="YD15" s="563"/>
      <c r="YE15" s="1558"/>
      <c r="YF15" s="565"/>
      <c r="YG15" s="1715">
        <f t="shared" si="93"/>
        <v>0</v>
      </c>
      <c r="YI15" s="7"/>
      <c r="YJ15" s="114"/>
      <c r="YK15" s="15"/>
      <c r="YL15" s="7"/>
      <c r="YM15" s="16"/>
      <c r="YN15" s="17">
        <f t="shared" si="94"/>
        <v>2227</v>
      </c>
      <c r="YR15" s="663"/>
      <c r="YS15" s="664"/>
      <c r="YT15" s="663"/>
      <c r="YU15" s="42">
        <f t="shared" si="95"/>
        <v>22956.84</v>
      </c>
      <c r="YW15" s="7"/>
      <c r="YX15" s="2"/>
      <c r="YY15" s="15"/>
      <c r="YZ15" s="7"/>
      <c r="ZA15" s="16"/>
      <c r="ZB15" s="17">
        <f t="shared" si="96"/>
        <v>3092.5</v>
      </c>
      <c r="ZD15" s="428"/>
      <c r="ZE15" s="114"/>
      <c r="ZF15" s="15"/>
      <c r="ZG15" s="7"/>
      <c r="ZH15" s="16"/>
      <c r="ZI15" s="17">
        <f t="shared" si="97"/>
        <v>0</v>
      </c>
      <c r="ZK15" s="1529"/>
      <c r="ZL15" s="1717"/>
      <c r="ZM15" s="563"/>
      <c r="ZN15" s="1558"/>
      <c r="ZO15" s="565"/>
      <c r="ZP15" s="1715">
        <f t="shared" si="98"/>
        <v>0</v>
      </c>
      <c r="ZR15" s="426"/>
      <c r="ZS15" s="221"/>
      <c r="ZT15" s="23"/>
      <c r="ZU15" s="112"/>
      <c r="ZV15" s="27"/>
      <c r="ZW15" s="42">
        <f t="shared" si="99"/>
        <v>0</v>
      </c>
      <c r="ZY15" s="306"/>
      <c r="ZZ15" s="115"/>
      <c r="AAA15" s="15"/>
      <c r="AAB15" s="7"/>
      <c r="AAC15" s="16"/>
      <c r="AAD15" s="17">
        <f t="shared" si="100"/>
        <v>0</v>
      </c>
      <c r="AAF15" s="308"/>
      <c r="AAG15" s="111"/>
      <c r="AAH15" s="23"/>
      <c r="AAI15" s="112"/>
      <c r="AAJ15" s="27"/>
      <c r="AAK15" s="42">
        <f t="shared" si="101"/>
        <v>1928</v>
      </c>
      <c r="AAM15" s="2"/>
      <c r="AAN15" s="2"/>
      <c r="AAO15" s="15"/>
      <c r="AAP15" s="7"/>
      <c r="AAQ15" s="16"/>
      <c r="AAR15" s="17">
        <f t="shared" si="102"/>
        <v>0</v>
      </c>
      <c r="AAT15" s="2"/>
      <c r="AAU15" s="2"/>
      <c r="AAV15" s="15"/>
      <c r="AAW15" s="7"/>
      <c r="AAX15" s="16"/>
      <c r="AAY15" s="17">
        <f t="shared" si="103"/>
        <v>0</v>
      </c>
      <c r="ABA15" s="2"/>
      <c r="ABB15" s="2"/>
      <c r="ABC15" s="15"/>
      <c r="ABD15" s="7"/>
      <c r="ABE15" s="16"/>
      <c r="ABF15" s="17">
        <f t="shared" si="104"/>
        <v>767</v>
      </c>
      <c r="ABH15" s="2"/>
      <c r="ABI15" s="2"/>
      <c r="ABJ15" s="15"/>
      <c r="ABK15" s="7"/>
      <c r="ABL15" s="16"/>
      <c r="ABM15" s="17">
        <f t="shared" si="105"/>
        <v>0</v>
      </c>
      <c r="ABO15" s="24"/>
      <c r="ABP15" s="24"/>
      <c r="ABQ15" s="23"/>
      <c r="ABR15" s="112"/>
      <c r="ABS15" s="27"/>
      <c r="ABT15" s="42">
        <f t="shared" si="106"/>
        <v>0</v>
      </c>
      <c r="ABV15" s="24"/>
      <c r="ABW15" s="24"/>
      <c r="ABX15" s="23"/>
      <c r="ABY15" s="112"/>
      <c r="ABZ15" s="27"/>
      <c r="ACA15" s="42">
        <f t="shared" si="107"/>
        <v>0</v>
      </c>
      <c r="ACC15" s="2"/>
      <c r="ACD15" s="2"/>
      <c r="ACE15" s="15"/>
      <c r="ACF15" s="7"/>
      <c r="ACG15" s="16"/>
      <c r="ACH15" s="17">
        <f t="shared" si="108"/>
        <v>0</v>
      </c>
      <c r="ACJ15" s="7">
        <v>41524</v>
      </c>
      <c r="ACK15" s="2" t="s">
        <v>2686</v>
      </c>
      <c r="ACL15" s="15">
        <v>7280</v>
      </c>
      <c r="ACM15" s="31">
        <v>41524</v>
      </c>
      <c r="ACN15" s="16">
        <v>7280</v>
      </c>
      <c r="ACO15" s="17">
        <f t="shared" si="109"/>
        <v>0</v>
      </c>
      <c r="ACQ15" s="306"/>
      <c r="ACR15" s="260"/>
      <c r="ACS15" s="27"/>
      <c r="ACT15" s="493"/>
      <c r="ACU15" s="81"/>
      <c r="ACV15" s="42">
        <f t="shared" si="110"/>
        <v>0</v>
      </c>
      <c r="ACX15" s="308"/>
      <c r="ACY15" s="260"/>
      <c r="ACZ15" s="27"/>
      <c r="ADA15" s="495"/>
      <c r="ADB15" s="46"/>
      <c r="ADC15" s="42">
        <f t="shared" si="111"/>
        <v>0</v>
      </c>
      <c r="ADE15" s="112">
        <v>41532</v>
      </c>
      <c r="ADF15" s="260" t="s">
        <v>2687</v>
      </c>
      <c r="ADG15" s="27">
        <v>1177.5</v>
      </c>
      <c r="ADH15" s="112">
        <v>41535</v>
      </c>
      <c r="ADI15" s="27">
        <v>1177.5</v>
      </c>
      <c r="ADJ15" s="17">
        <f t="shared" si="112"/>
        <v>30</v>
      </c>
      <c r="ADL15" s="112"/>
      <c r="ADM15" s="260"/>
      <c r="ADN15" s="27"/>
      <c r="ADO15" s="112"/>
      <c r="ADP15" s="27"/>
      <c r="ADQ15" s="17">
        <f t="shared" si="113"/>
        <v>0</v>
      </c>
      <c r="ADS15" s="7">
        <v>41535</v>
      </c>
      <c r="ADT15" s="2" t="s">
        <v>2688</v>
      </c>
      <c r="ADU15" s="15">
        <v>189</v>
      </c>
      <c r="ADV15" s="7">
        <v>41542</v>
      </c>
      <c r="ADW15" s="16">
        <v>18990</v>
      </c>
      <c r="ADX15" s="17">
        <f t="shared" si="114"/>
        <v>-19709</v>
      </c>
      <c r="ADZ15" s="2"/>
      <c r="AEA15" s="2"/>
      <c r="AEB15" s="15"/>
      <c r="AEC15" s="7"/>
      <c r="AED15" s="16"/>
      <c r="AEE15" s="17">
        <f t="shared" si="115"/>
        <v>0</v>
      </c>
      <c r="AEG15" s="112">
        <v>41540</v>
      </c>
      <c r="AEH15" s="34" t="s">
        <v>2689</v>
      </c>
      <c r="AEI15" s="27">
        <v>246</v>
      </c>
      <c r="AEJ15" s="112">
        <v>41541</v>
      </c>
      <c r="AEK15" s="27">
        <v>246</v>
      </c>
      <c r="AEL15" s="17">
        <f t="shared" si="116"/>
        <v>240</v>
      </c>
      <c r="AEN15" s="112"/>
      <c r="AEO15" s="34"/>
      <c r="AEP15" s="27"/>
      <c r="AEQ15" s="112"/>
      <c r="AER15" s="27"/>
      <c r="AES15" s="17">
        <f t="shared" si="117"/>
        <v>0</v>
      </c>
      <c r="AEU15" s="1558"/>
      <c r="AEV15" s="1736"/>
      <c r="AEW15" s="565"/>
      <c r="AEX15" s="1558"/>
      <c r="AEY15" s="565"/>
      <c r="AEZ15" s="1715">
        <f t="shared" si="118"/>
        <v>0</v>
      </c>
      <c r="AFB15" s="112"/>
      <c r="AFC15" s="24" t="s">
        <v>61</v>
      </c>
      <c r="AFD15" s="23"/>
      <c r="AFE15" s="112"/>
      <c r="AFF15" s="52"/>
      <c r="AFG15" s="17">
        <f t="shared" si="119"/>
        <v>0</v>
      </c>
      <c r="AFI15" s="112"/>
      <c r="AFJ15" s="24"/>
      <c r="AFK15" s="23"/>
      <c r="AFL15" s="50"/>
      <c r="AFM15" s="52"/>
      <c r="AFN15" s="17">
        <f t="shared" si="120"/>
        <v>0</v>
      </c>
      <c r="AFP15" s="427"/>
      <c r="AFQ15" s="24"/>
      <c r="AFR15" s="23"/>
      <c r="AFS15" s="50"/>
      <c r="AFT15" s="52"/>
      <c r="AFU15" s="17">
        <f t="shared" si="121"/>
        <v>7013</v>
      </c>
      <c r="AFW15" s="112"/>
      <c r="AFX15" s="69"/>
      <c r="AFY15" s="27"/>
      <c r="AFZ15" s="112"/>
      <c r="AGA15" s="27"/>
      <c r="AGB15" s="17">
        <f t="shared" si="122"/>
        <v>0</v>
      </c>
      <c r="AGD15" s="112"/>
      <c r="AGE15" s="69"/>
      <c r="AGF15" s="27"/>
      <c r="AGG15" s="112"/>
      <c r="AGH15" s="27"/>
      <c r="AGI15" s="17">
        <f t="shared" si="123"/>
        <v>0</v>
      </c>
      <c r="AGK15" s="322">
        <v>41536</v>
      </c>
      <c r="AGL15" s="1476" t="s">
        <v>2690</v>
      </c>
      <c r="AGM15" s="27">
        <v>1370.4</v>
      </c>
      <c r="AGN15" s="322">
        <v>41538</v>
      </c>
      <c r="AGO15" s="27">
        <v>1370.4</v>
      </c>
      <c r="AGP15" s="17">
        <f t="shared" si="124"/>
        <v>102</v>
      </c>
      <c r="AGR15" s="322"/>
      <c r="AGS15" s="1476"/>
      <c r="AGT15" s="27"/>
      <c r="AGU15" s="322"/>
      <c r="AGV15" s="27"/>
      <c r="AGW15" s="42">
        <f t="shared" si="125"/>
        <v>0</v>
      </c>
      <c r="AGY15" s="112"/>
      <c r="AGZ15" s="69"/>
      <c r="AHA15" s="27"/>
      <c r="AHB15" s="112"/>
      <c r="AHC15" s="27"/>
      <c r="AHD15" s="17">
        <f t="shared" si="126"/>
        <v>0</v>
      </c>
      <c r="AHF15" s="112"/>
      <c r="AHG15" s="24"/>
      <c r="AHH15" s="23"/>
      <c r="AHI15" s="112"/>
      <c r="AHJ15" s="27"/>
      <c r="AHK15" s="42">
        <f t="shared" si="127"/>
        <v>0</v>
      </c>
      <c r="AHM15" s="112"/>
      <c r="AHO15" s="1656"/>
      <c r="AHP15" s="568"/>
      <c r="AHQ15" s="1659"/>
      <c r="AHR15" s="42">
        <f t="shared" si="128"/>
        <v>13988.5</v>
      </c>
      <c r="AHT15" s="2"/>
      <c r="AHU15" s="2"/>
      <c r="AHV15" s="15"/>
      <c r="AHW15" s="7"/>
      <c r="AHX15" s="16"/>
      <c r="AHY15" s="17">
        <f t="shared" si="129"/>
        <v>0</v>
      </c>
      <c r="AIA15" s="2"/>
      <c r="AIB15" s="2"/>
      <c r="AIC15" s="15"/>
      <c r="AID15" s="7"/>
      <c r="AIE15" s="16"/>
      <c r="AIF15" s="17">
        <f t="shared" si="130"/>
        <v>0</v>
      </c>
      <c r="AIH15" s="2"/>
      <c r="AII15" s="2"/>
      <c r="AIJ15" s="15"/>
      <c r="AIK15" s="7"/>
      <c r="AIL15" s="16"/>
      <c r="AIM15" s="17">
        <f t="shared" si="131"/>
        <v>0</v>
      </c>
      <c r="AIO15" s="24"/>
      <c r="AIP15" s="24"/>
      <c r="AIQ15" s="23"/>
      <c r="AIR15" s="112"/>
      <c r="AIS15" s="27"/>
      <c r="AIT15" s="42">
        <f t="shared" si="132"/>
        <v>0</v>
      </c>
      <c r="AIV15" s="7">
        <v>39716</v>
      </c>
      <c r="AIW15" s="2" t="s">
        <v>791</v>
      </c>
      <c r="AIX15" s="15">
        <v>22187</v>
      </c>
      <c r="AIY15" s="7"/>
      <c r="AIZ15" s="16"/>
      <c r="AJA15" s="17">
        <f t="shared" si="133"/>
        <v>77443</v>
      </c>
      <c r="AJC15" s="7"/>
      <c r="AJD15" s="115"/>
      <c r="AJE15" s="15"/>
      <c r="AJF15" s="112"/>
      <c r="AJG15" s="16"/>
      <c r="AJH15" s="17">
        <f t="shared" si="134"/>
        <v>0</v>
      </c>
      <c r="AJJ15" s="7"/>
      <c r="AJK15" s="34"/>
      <c r="AJL15" s="27"/>
      <c r="AJM15" s="7"/>
      <c r="AJN15" s="27"/>
      <c r="AJO15" s="17">
        <f t="shared" si="135"/>
        <v>0</v>
      </c>
      <c r="AJQ15" s="112"/>
      <c r="AJR15" s="34"/>
      <c r="AJS15" s="27"/>
      <c r="AJT15" s="112"/>
      <c r="AJU15" s="27"/>
      <c r="AJV15" s="42">
        <f t="shared" si="136"/>
        <v>0</v>
      </c>
      <c r="AJX15" s="7">
        <v>41522</v>
      </c>
      <c r="AJY15" s="114" t="s">
        <v>2691</v>
      </c>
      <c r="AJZ15" s="15">
        <v>675</v>
      </c>
      <c r="AKA15" s="7"/>
      <c r="AKB15" s="16"/>
      <c r="AKC15" s="17">
        <f t="shared" si="137"/>
        <v>1582</v>
      </c>
      <c r="AKE15" s="7"/>
      <c r="AKF15" s="114"/>
      <c r="AKG15" s="15"/>
      <c r="AKH15" s="7"/>
      <c r="AKI15" s="16"/>
      <c r="AKJ15" s="17">
        <f t="shared" si="138"/>
        <v>5561.98</v>
      </c>
      <c r="AKL15" s="50">
        <v>41543</v>
      </c>
      <c r="AKM15" s="111" t="s">
        <v>2692</v>
      </c>
      <c r="AKN15" s="82">
        <v>1020</v>
      </c>
      <c r="AKO15" s="50">
        <v>41543</v>
      </c>
      <c r="AKP15" s="52">
        <v>1020</v>
      </c>
      <c r="AKQ15" s="42">
        <f t="shared" si="139"/>
        <v>0</v>
      </c>
      <c r="AKS15" s="50"/>
      <c r="AKT15" s="111"/>
      <c r="AKU15" s="82"/>
      <c r="AKV15" s="50"/>
      <c r="AKW15" s="52"/>
      <c r="AKX15" s="42">
        <f t="shared" si="140"/>
        <v>0</v>
      </c>
      <c r="AKZ15" s="50"/>
      <c r="ALA15" s="111"/>
      <c r="ALB15" s="82"/>
      <c r="ALC15" s="50"/>
      <c r="ALD15" s="52"/>
      <c r="ALE15" s="42">
        <f t="shared" si="141"/>
        <v>0</v>
      </c>
      <c r="ALG15" s="7"/>
      <c r="ALH15" s="2"/>
      <c r="ALI15" s="15"/>
      <c r="ALJ15" s="7"/>
      <c r="ALK15" s="16"/>
      <c r="ALL15" s="17">
        <f t="shared" si="142"/>
        <v>0</v>
      </c>
      <c r="ALN15" s="428">
        <v>41521</v>
      </c>
      <c r="ALO15" s="2" t="s">
        <v>2693</v>
      </c>
      <c r="ALP15" s="15">
        <v>450</v>
      </c>
      <c r="ALQ15" s="428">
        <v>41521</v>
      </c>
      <c r="ALR15" s="15">
        <v>450</v>
      </c>
      <c r="ALS15" s="17">
        <f t="shared" si="143"/>
        <v>5326</v>
      </c>
      <c r="ALU15" s="428"/>
      <c r="ALW15" s="15"/>
      <c r="ALX15" s="306"/>
      <c r="ALY15" s="16"/>
      <c r="ALZ15" s="17">
        <f t="shared" si="144"/>
        <v>0</v>
      </c>
      <c r="AMB15" s="306"/>
      <c r="AMC15" s="2"/>
      <c r="AMD15" s="15"/>
      <c r="AME15" s="428"/>
      <c r="AMF15" s="16"/>
      <c r="AMG15" s="17">
        <f t="shared" si="145"/>
        <v>0</v>
      </c>
      <c r="AMI15" s="7"/>
      <c r="AMJ15" s="36"/>
      <c r="AMK15" s="16"/>
      <c r="AML15" s="7"/>
      <c r="AMM15" s="16"/>
      <c r="AMN15" s="17">
        <f t="shared" si="146"/>
        <v>0</v>
      </c>
      <c r="AMP15" s="112">
        <v>41536</v>
      </c>
      <c r="AMQ15" s="24" t="s">
        <v>2694</v>
      </c>
      <c r="AMR15" s="23">
        <v>2600</v>
      </c>
      <c r="AMS15" s="112"/>
      <c r="AMT15" s="27"/>
      <c r="AMU15" s="42">
        <f t="shared" si="147"/>
        <v>-1660</v>
      </c>
      <c r="AMW15" s="7">
        <v>41513</v>
      </c>
      <c r="AMX15" s="115" t="s">
        <v>2695</v>
      </c>
      <c r="AMY15" s="23">
        <v>507.5</v>
      </c>
      <c r="AMZ15" s="7"/>
      <c r="ANA15" s="16"/>
      <c r="ANB15" s="17">
        <f t="shared" si="148"/>
        <v>4213.2800000000007</v>
      </c>
      <c r="AND15" s="112"/>
      <c r="ANE15" s="24"/>
      <c r="ANF15" s="23"/>
      <c r="ANG15" s="112"/>
      <c r="ANH15" s="27"/>
      <c r="ANI15" s="42">
        <f t="shared" si="149"/>
        <v>0</v>
      </c>
      <c r="ANK15" s="2"/>
      <c r="ANL15" s="2"/>
      <c r="ANM15" s="15"/>
      <c r="ANN15" s="7"/>
      <c r="ANO15" s="16"/>
      <c r="ANP15" s="17">
        <f t="shared" si="150"/>
        <v>0</v>
      </c>
      <c r="ANR15" s="1530"/>
      <c r="ANS15" s="1530"/>
      <c r="ANT15" s="563"/>
      <c r="ANU15" s="1558"/>
      <c r="ANV15" s="565"/>
      <c r="ANW15" s="1715">
        <f t="shared" si="151"/>
        <v>0</v>
      </c>
      <c r="ANY15" s="2"/>
      <c r="ANZ15" s="2"/>
      <c r="AOA15" s="15"/>
      <c r="AOB15" s="7"/>
      <c r="AOC15" s="16"/>
      <c r="AOD15" s="17">
        <f t="shared" si="152"/>
        <v>0</v>
      </c>
      <c r="AOF15" s="2"/>
      <c r="AOG15" s="2"/>
      <c r="AOH15" s="15"/>
      <c r="AOI15" s="7"/>
      <c r="AOJ15" s="16"/>
      <c r="AOK15" s="17">
        <f t="shared" si="153"/>
        <v>0</v>
      </c>
      <c r="AOM15" s="308">
        <v>41526</v>
      </c>
      <c r="AON15" s="24" t="s">
        <v>2696</v>
      </c>
      <c r="AOO15" s="105">
        <v>8543.5</v>
      </c>
      <c r="AOP15" s="322">
        <v>41541</v>
      </c>
      <c r="AOQ15" s="27">
        <v>8543.5</v>
      </c>
      <c r="AOR15" s="17">
        <f t="shared" si="154"/>
        <v>0</v>
      </c>
      <c r="AOT15" s="112">
        <v>41511</v>
      </c>
      <c r="AOU15" s="260" t="s">
        <v>2356</v>
      </c>
      <c r="AOV15" s="27">
        <v>2760</v>
      </c>
      <c r="AOW15" s="50">
        <v>41520</v>
      </c>
      <c r="AOX15" s="27">
        <v>2760</v>
      </c>
      <c r="AOY15" s="17">
        <f t="shared" si="155"/>
        <v>30</v>
      </c>
      <c r="APA15" s="7"/>
      <c r="APB15" s="34"/>
      <c r="APC15" s="3"/>
      <c r="APD15" s="610"/>
      <c r="APE15" s="27"/>
      <c r="APF15" s="17">
        <f t="shared" si="156"/>
        <v>118452.40000000001</v>
      </c>
      <c r="APH15" s="112"/>
      <c r="API15" s="34"/>
      <c r="APJ15" s="41"/>
      <c r="APK15" s="610"/>
      <c r="APL15" s="27"/>
      <c r="APM15" s="42">
        <f t="shared" si="157"/>
        <v>0</v>
      </c>
      <c r="APO15" s="2"/>
      <c r="APP15" s="2"/>
      <c r="APQ15" s="15"/>
      <c r="APR15" s="7"/>
      <c r="APS15" s="16"/>
      <c r="APT15" s="17">
        <f t="shared" si="158"/>
        <v>0</v>
      </c>
      <c r="APV15" s="2"/>
      <c r="APW15" s="2"/>
      <c r="APX15" s="15"/>
      <c r="APY15" s="7"/>
      <c r="APZ15" s="16"/>
      <c r="AQA15" s="17">
        <f t="shared" si="159"/>
        <v>0</v>
      </c>
      <c r="AQC15" s="2"/>
      <c r="AQD15" s="2"/>
      <c r="AQE15" s="15"/>
      <c r="AQF15" s="7"/>
      <c r="AQG15" s="16"/>
      <c r="AQH15" s="17">
        <f t="shared" si="160"/>
        <v>4165.6000000000004</v>
      </c>
      <c r="AQJ15" s="2"/>
      <c r="AQK15" s="2"/>
      <c r="AQL15" s="15"/>
      <c r="AQM15" s="7"/>
      <c r="AQN15" s="16"/>
      <c r="AQO15" s="17">
        <f t="shared" si="161"/>
        <v>0</v>
      </c>
      <c r="AQQ15" s="7"/>
      <c r="AQR15" s="2"/>
      <c r="AQS15" s="15"/>
      <c r="AQT15" s="7"/>
      <c r="AQU15" s="16"/>
      <c r="AQV15" s="17">
        <f t="shared" si="162"/>
        <v>0</v>
      </c>
      <c r="AQX15" s="7"/>
      <c r="AQY15" s="2"/>
      <c r="AQZ15" s="15"/>
      <c r="ARA15" s="7"/>
      <c r="ARB15" s="16"/>
      <c r="ARC15" s="17">
        <f t="shared" si="163"/>
        <v>0</v>
      </c>
      <c r="ARE15" s="112"/>
      <c r="ARF15" s="24"/>
      <c r="ARG15" s="23"/>
      <c r="ARH15" s="112"/>
      <c r="ARI15" s="27"/>
      <c r="ARJ15" s="42">
        <f t="shared" si="164"/>
        <v>0</v>
      </c>
      <c r="ARL15" s="7"/>
      <c r="ARM15" s="2"/>
      <c r="ARN15" s="15"/>
      <c r="ARO15" s="7"/>
      <c r="ARP15" s="16"/>
      <c r="ARQ15" s="17">
        <f t="shared" si="165"/>
        <v>0</v>
      </c>
      <c r="ARS15" s="112"/>
      <c r="ART15" s="24"/>
      <c r="ARU15" s="23"/>
      <c r="ARV15" s="112"/>
      <c r="ARW15" s="27"/>
      <c r="ARX15" s="42">
        <f t="shared" si="166"/>
        <v>752.5</v>
      </c>
      <c r="ARZ15" s="2"/>
      <c r="ASA15" s="2"/>
      <c r="ASB15" s="15"/>
      <c r="ASC15" s="7"/>
      <c r="ASD15" s="16"/>
      <c r="ASE15" s="17">
        <f t="shared" si="167"/>
        <v>10984.74</v>
      </c>
      <c r="ASG15" s="112">
        <v>41521</v>
      </c>
      <c r="ASH15" s="24" t="s">
        <v>2697</v>
      </c>
      <c r="ASI15" s="23">
        <v>918</v>
      </c>
      <c r="ASJ15" s="49"/>
      <c r="ASK15" s="27"/>
      <c r="ASL15" s="17">
        <f t="shared" si="168"/>
        <v>8569.98</v>
      </c>
      <c r="ASN15" s="7"/>
      <c r="ASO15" s="2"/>
      <c r="ASP15" s="15"/>
      <c r="ASQ15" s="7"/>
      <c r="ASR15" s="16"/>
      <c r="ASS15" s="17">
        <f t="shared" si="169"/>
        <v>21397.43</v>
      </c>
      <c r="ASU15" s="112"/>
      <c r="ASV15" s="34"/>
      <c r="ASW15" s="23"/>
      <c r="ASX15" s="112"/>
      <c r="ASY15" s="27"/>
      <c r="ASZ15" s="17">
        <f t="shared" si="170"/>
        <v>0</v>
      </c>
      <c r="ATB15" s="112"/>
      <c r="ATC15" s="34"/>
      <c r="ATD15" s="23"/>
      <c r="ATE15" s="112"/>
      <c r="ATF15" s="27"/>
      <c r="ATG15" s="42">
        <f t="shared" si="171"/>
        <v>2249</v>
      </c>
      <c r="ATI15" s="112"/>
      <c r="ATJ15" s="34"/>
      <c r="ATK15" s="23"/>
      <c r="ATL15" s="112"/>
      <c r="ATM15" s="27"/>
      <c r="ATN15" s="42">
        <f t="shared" si="172"/>
        <v>0</v>
      </c>
      <c r="ATP15" s="7">
        <v>39815</v>
      </c>
      <c r="ATQ15" s="667" t="s">
        <v>934</v>
      </c>
      <c r="ATR15" s="23">
        <v>1073.5</v>
      </c>
      <c r="ATS15" s="61">
        <v>39864</v>
      </c>
      <c r="ATT15" s="66"/>
      <c r="ATU15" s="17">
        <f t="shared" si="173"/>
        <v>11688.5</v>
      </c>
      <c r="ATW15" s="7">
        <v>41545</v>
      </c>
      <c r="ATX15" s="2" t="s">
        <v>2698</v>
      </c>
      <c r="ATY15" s="15">
        <v>1852</v>
      </c>
      <c r="ATZ15" s="7">
        <v>41545</v>
      </c>
      <c r="AUA15" s="16">
        <v>1852</v>
      </c>
      <c r="AUB15" s="17">
        <f t="shared" si="174"/>
        <v>108</v>
      </c>
      <c r="AUD15" s="31"/>
      <c r="AUE15" s="115"/>
      <c r="AUF15" s="15"/>
      <c r="AUG15" s="7"/>
      <c r="AUH15" s="16"/>
      <c r="AUI15" s="17">
        <f t="shared" si="175"/>
        <v>0</v>
      </c>
      <c r="AUK15" s="49"/>
      <c r="AUL15" s="111"/>
      <c r="AUM15" s="23"/>
      <c r="AUN15" s="112"/>
      <c r="AUO15" s="27"/>
      <c r="AUP15" s="42">
        <f t="shared" si="176"/>
        <v>0</v>
      </c>
      <c r="AUR15" s="640"/>
      <c r="AUS15" s="1727"/>
      <c r="AUT15" s="563"/>
      <c r="AUU15" s="1558"/>
      <c r="AUV15" s="565"/>
      <c r="AUW15" s="1715">
        <f t="shared" si="177"/>
        <v>0</v>
      </c>
      <c r="AUY15" s="49"/>
      <c r="AUZ15" s="111"/>
      <c r="AVA15" s="23"/>
      <c r="AVB15" s="112"/>
      <c r="AVC15" s="27"/>
      <c r="AVD15" s="42">
        <f t="shared" si="178"/>
        <v>0</v>
      </c>
      <c r="AVF15" s="112">
        <v>41539</v>
      </c>
      <c r="AVG15" s="34" t="s">
        <v>2699</v>
      </c>
      <c r="AVH15" s="27">
        <v>10452.5</v>
      </c>
      <c r="AVI15" s="112">
        <v>41540</v>
      </c>
      <c r="AVJ15" s="27">
        <v>10452.5</v>
      </c>
      <c r="AVK15" s="17">
        <f t="shared" si="179"/>
        <v>-1000</v>
      </c>
      <c r="AVR15" s="17">
        <f t="shared" si="180"/>
        <v>6938</v>
      </c>
      <c r="AVT15" s="1745"/>
      <c r="AVY15" s="1715">
        <f t="shared" si="181"/>
        <v>0</v>
      </c>
      <c r="AWA15" s="7">
        <v>41532</v>
      </c>
      <c r="AWB15" s="2" t="s">
        <v>2700</v>
      </c>
      <c r="AWC15" s="15">
        <v>745</v>
      </c>
      <c r="AWD15" s="7">
        <v>41532</v>
      </c>
      <c r="AWE15" s="16">
        <v>745</v>
      </c>
      <c r="AWF15" s="17">
        <f t="shared" si="182"/>
        <v>0</v>
      </c>
      <c r="AWH15" s="421"/>
      <c r="AWK15" s="423"/>
      <c r="AWM15" s="17">
        <f t="shared" si="183"/>
        <v>0</v>
      </c>
      <c r="AWO15" s="308"/>
      <c r="AWP15" s="2"/>
      <c r="AWQ15" s="23"/>
      <c r="AWR15" s="306"/>
      <c r="AWS15" s="27"/>
      <c r="AWT15" s="17">
        <f t="shared" si="184"/>
        <v>0</v>
      </c>
      <c r="AWV15" s="322">
        <v>41536</v>
      </c>
      <c r="AWW15" s="2" t="s">
        <v>2701</v>
      </c>
      <c r="AWX15" s="23">
        <v>1063</v>
      </c>
      <c r="AWY15" s="306">
        <v>41536</v>
      </c>
      <c r="AWZ15" s="27">
        <v>1063</v>
      </c>
      <c r="AXA15" s="17">
        <f t="shared" si="185"/>
        <v>0</v>
      </c>
      <c r="AXC15" s="308">
        <v>41521</v>
      </c>
      <c r="AXD15" s="312" t="s">
        <v>2702</v>
      </c>
      <c r="AXE15" s="23">
        <v>840</v>
      </c>
      <c r="AXF15" s="306">
        <v>41521</v>
      </c>
      <c r="AXG15" s="27">
        <v>840</v>
      </c>
      <c r="AXH15" s="17">
        <f t="shared" si="186"/>
        <v>1179.5</v>
      </c>
      <c r="AXJ15" s="308"/>
      <c r="AXK15" s="2"/>
      <c r="AXL15" s="23"/>
      <c r="AXM15" s="306"/>
      <c r="AXN15" s="27"/>
      <c r="AXO15" s="17">
        <f t="shared" si="187"/>
        <v>0</v>
      </c>
      <c r="AXQ15" s="308"/>
      <c r="AXR15" s="24"/>
      <c r="AXS15" s="23"/>
      <c r="AXT15" s="308"/>
      <c r="AXU15" s="27"/>
      <c r="AXV15" s="42">
        <f t="shared" si="188"/>
        <v>0</v>
      </c>
      <c r="AXX15" s="2"/>
      <c r="AXY15" s="2"/>
      <c r="AXZ15" s="292"/>
      <c r="AYA15" s="7"/>
      <c r="AYB15" s="16"/>
      <c r="AYC15" s="17">
        <f t="shared" si="189"/>
        <v>-100</v>
      </c>
      <c r="AYE15" s="7"/>
      <c r="AYF15" s="2"/>
      <c r="AYG15" s="292"/>
      <c r="AYH15" s="7"/>
      <c r="AYI15" s="16"/>
      <c r="AYJ15" s="17">
        <f t="shared" si="190"/>
        <v>1184.5</v>
      </c>
      <c r="AYL15" s="24"/>
      <c r="AYM15" s="24"/>
      <c r="AYN15" s="291"/>
      <c r="AYO15" s="112"/>
      <c r="AYP15" s="27"/>
      <c r="AYQ15" s="42">
        <f t="shared" si="191"/>
        <v>0</v>
      </c>
      <c r="AYS15" s="24"/>
      <c r="AYT15" s="2"/>
      <c r="AYU15" s="292"/>
      <c r="AYV15" s="7"/>
      <c r="AYW15" s="16"/>
      <c r="AYX15" s="17">
        <f t="shared" si="192"/>
        <v>0</v>
      </c>
      <c r="AYZ15" s="24"/>
      <c r="AZA15" s="24"/>
      <c r="AZB15" s="291"/>
      <c r="AZC15" s="112"/>
      <c r="AZD15" s="27"/>
      <c r="AZE15" s="42">
        <f t="shared" si="193"/>
        <v>0</v>
      </c>
      <c r="AZG15" s="2"/>
      <c r="AZH15" s="2"/>
      <c r="AZI15" s="292"/>
      <c r="AZJ15" s="629"/>
      <c r="AZK15" s="16"/>
      <c r="AZL15" s="17">
        <f t="shared" si="194"/>
        <v>0</v>
      </c>
      <c r="AZN15" s="2"/>
      <c r="AZO15" s="2"/>
      <c r="AZP15" s="15"/>
      <c r="AZQ15" s="7"/>
      <c r="AZR15" s="16"/>
      <c r="AZS15" s="17">
        <f t="shared" si="195"/>
        <v>0</v>
      </c>
      <c r="AZU15" s="2"/>
      <c r="AZV15" s="2"/>
      <c r="AZW15" s="15"/>
      <c r="AZX15" s="629"/>
      <c r="AZY15" s="16"/>
      <c r="AZZ15" s="17">
        <f t="shared" si="196"/>
        <v>7051.5</v>
      </c>
      <c r="BAB15" s="24"/>
      <c r="BAC15" s="24"/>
      <c r="BAD15" s="291"/>
      <c r="BAE15" s="112"/>
      <c r="BAF15" s="27"/>
      <c r="BAG15" s="42">
        <f t="shared" si="197"/>
        <v>0</v>
      </c>
      <c r="BAI15" s="2"/>
      <c r="BAJ15" s="2"/>
      <c r="BAK15" s="292"/>
      <c r="BAL15" s="7"/>
      <c r="BAM15" s="16"/>
      <c r="BAN15" s="17">
        <f t="shared" si="198"/>
        <v>0</v>
      </c>
    </row>
    <row r="16" spans="1:1393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2"/>
      <c r="L16" s="27"/>
      <c r="M16" s="42">
        <f t="shared" si="1"/>
        <v>0</v>
      </c>
      <c r="O16" s="24"/>
      <c r="P16" s="24"/>
      <c r="Q16" s="23"/>
      <c r="R16" s="112"/>
      <c r="S16" s="27"/>
      <c r="T16" s="42">
        <f t="shared" si="2"/>
        <v>0</v>
      </c>
      <c r="V16" s="112"/>
      <c r="W16" s="24"/>
      <c r="X16" s="23"/>
      <c r="Y16" s="50"/>
      <c r="Z16" s="52"/>
      <c r="AA16" s="42">
        <f t="shared" si="3"/>
        <v>0</v>
      </c>
      <c r="AC16" s="112"/>
      <c r="AD16" s="24"/>
      <c r="AE16" s="23"/>
      <c r="AF16" s="50"/>
      <c r="AG16" s="52"/>
      <c r="AH16" s="42">
        <f t="shared" si="4"/>
        <v>0</v>
      </c>
      <c r="AJ16" s="112"/>
      <c r="AK16" s="24"/>
      <c r="AL16" s="23"/>
      <c r="AM16" s="50"/>
      <c r="AN16" s="52"/>
      <c r="AO16" s="42">
        <f t="shared" si="5"/>
        <v>0</v>
      </c>
      <c r="AR16" s="312"/>
      <c r="AS16" s="15"/>
      <c r="AT16" s="31"/>
      <c r="AU16" s="16"/>
      <c r="AV16" s="17">
        <f t="shared" si="6"/>
        <v>376</v>
      </c>
      <c r="AX16" s="7"/>
      <c r="AY16" s="2"/>
      <c r="AZ16" s="15"/>
      <c r="BA16" s="7"/>
      <c r="BB16" s="16"/>
      <c r="BC16" s="17">
        <f t="shared" si="7"/>
        <v>1731.5</v>
      </c>
      <c r="BE16" s="7"/>
      <c r="BF16" s="2"/>
      <c r="BG16" s="15"/>
      <c r="BH16" s="7"/>
      <c r="BI16" s="16"/>
      <c r="BJ16" s="17">
        <f t="shared" si="8"/>
        <v>0</v>
      </c>
      <c r="BL16" s="604"/>
      <c r="BM16" s="2"/>
      <c r="BN16" s="15"/>
      <c r="BO16" s="61"/>
      <c r="BP16" s="67"/>
      <c r="BQ16" s="17">
        <f t="shared" si="9"/>
        <v>14526.099999999999</v>
      </c>
      <c r="BS16" s="428">
        <v>39921</v>
      </c>
      <c r="BT16" s="2" t="s">
        <v>935</v>
      </c>
      <c r="BU16" s="621"/>
      <c r="BV16" s="1"/>
      <c r="BW16" s="16"/>
      <c r="BX16" s="17">
        <f t="shared" si="10"/>
        <v>24058.04</v>
      </c>
      <c r="BZ16" s="112"/>
      <c r="CA16" s="24"/>
      <c r="CB16" s="23"/>
      <c r="CC16" s="112"/>
      <c r="CD16" s="27"/>
      <c r="CE16" s="17">
        <f t="shared" si="11"/>
        <v>0</v>
      </c>
      <c r="CG16" s="427"/>
      <c r="CH16" s="221"/>
      <c r="CI16" s="23"/>
      <c r="CJ16" s="50"/>
      <c r="CK16" s="27"/>
      <c r="CL16" s="17">
        <f t="shared" si="12"/>
        <v>0</v>
      </c>
      <c r="CN16" s="7">
        <v>41528</v>
      </c>
      <c r="CO16" s="1008" t="s">
        <v>2703</v>
      </c>
      <c r="CP16" s="15">
        <v>15427.5</v>
      </c>
      <c r="CQ16" s="7">
        <v>41540</v>
      </c>
      <c r="CR16" s="16">
        <v>15427.5</v>
      </c>
      <c r="CS16" s="17">
        <f t="shared" si="199"/>
        <v>28995.5</v>
      </c>
      <c r="CU16" s="49"/>
      <c r="CV16" s="24"/>
      <c r="CW16" s="23"/>
      <c r="CX16" s="564"/>
      <c r="CY16" s="27"/>
      <c r="CZ16" s="17">
        <f t="shared" si="14"/>
        <v>4178.5</v>
      </c>
      <c r="DB16" s="112"/>
      <c r="DC16" s="24"/>
      <c r="DD16" s="41"/>
      <c r="DE16" s="112"/>
      <c r="DF16" s="262"/>
      <c r="DG16" s="17">
        <f t="shared" si="200"/>
        <v>411</v>
      </c>
      <c r="DI16" s="112">
        <v>41530</v>
      </c>
      <c r="DJ16" s="230" t="s">
        <v>2704</v>
      </c>
      <c r="DK16" s="41">
        <v>2333</v>
      </c>
      <c r="DL16" s="50">
        <v>41531</v>
      </c>
      <c r="DM16" s="262">
        <v>2333</v>
      </c>
      <c r="DN16" s="17">
        <f t="shared" si="201"/>
        <v>0</v>
      </c>
      <c r="DP16" s="112"/>
      <c r="DQ16" s="111"/>
      <c r="DR16" s="41"/>
      <c r="DS16" s="50"/>
      <c r="DT16" s="262"/>
      <c r="DU16" s="17">
        <f t="shared" si="202"/>
        <v>0</v>
      </c>
      <c r="DW16" s="568"/>
      <c r="DX16" s="577"/>
      <c r="DY16" s="1658"/>
      <c r="DZ16" s="568"/>
      <c r="EA16" s="1619"/>
      <c r="EB16" s="1677">
        <f t="shared" si="203"/>
        <v>456</v>
      </c>
      <c r="ED16" s="112">
        <v>41530</v>
      </c>
      <c r="EE16" s="111" t="s">
        <v>2705</v>
      </c>
      <c r="EF16" s="41">
        <v>3706.5</v>
      </c>
      <c r="EG16" s="50">
        <v>41531</v>
      </c>
      <c r="EH16" s="262">
        <v>3706.5</v>
      </c>
      <c r="EI16" s="42">
        <f t="shared" si="204"/>
        <v>0</v>
      </c>
      <c r="EK16" s="112"/>
      <c r="EL16" s="111"/>
      <c r="EM16" s="41"/>
      <c r="EN16" s="50"/>
      <c r="EO16" s="262"/>
      <c r="EP16" s="17">
        <f t="shared" si="205"/>
        <v>0</v>
      </c>
      <c r="ER16" s="112"/>
      <c r="ES16" s="111"/>
      <c r="ET16" s="41"/>
      <c r="EU16" s="50"/>
      <c r="EV16" s="41"/>
      <c r="EW16" s="17">
        <f t="shared" si="206"/>
        <v>0</v>
      </c>
      <c r="EY16" s="7"/>
      <c r="EZ16" s="34"/>
      <c r="FA16" s="23"/>
      <c r="FB16" s="65"/>
      <c r="FC16" s="297"/>
      <c r="FD16" s="17">
        <f t="shared" si="22"/>
        <v>0</v>
      </c>
      <c r="FF16" s="112"/>
      <c r="FG16" s="34"/>
      <c r="FH16" s="23"/>
      <c r="FI16" s="50"/>
      <c r="FJ16" s="82"/>
      <c r="FK16" s="42">
        <f t="shared" si="23"/>
        <v>0</v>
      </c>
      <c r="FM16" s="7"/>
      <c r="FN16" s="2"/>
      <c r="FO16" s="15"/>
      <c r="FP16" s="65"/>
      <c r="FQ16" s="77"/>
      <c r="FR16" s="17">
        <f t="shared" si="24"/>
        <v>2580</v>
      </c>
      <c r="FT16" s="112"/>
      <c r="FU16" s="24"/>
      <c r="FV16" s="23"/>
      <c r="FW16" s="50"/>
      <c r="FX16" s="52"/>
      <c r="FY16" s="42">
        <f t="shared" si="25"/>
        <v>0</v>
      </c>
      <c r="GA16" s="7"/>
      <c r="GB16" s="2"/>
      <c r="GC16" s="15"/>
      <c r="GD16" s="65"/>
      <c r="GE16" s="77"/>
      <c r="GF16" s="17">
        <f t="shared" si="26"/>
        <v>0</v>
      </c>
      <c r="GH16" s="1558"/>
      <c r="GI16" s="1530"/>
      <c r="GJ16" s="563"/>
      <c r="GK16" s="1566"/>
      <c r="GL16" s="1726"/>
      <c r="GM16" s="1715">
        <f t="shared" si="27"/>
        <v>33232</v>
      </c>
      <c r="GO16" s="7"/>
      <c r="GP16" s="2"/>
      <c r="GQ16" s="15"/>
      <c r="GR16" s="65"/>
      <c r="GS16" s="77"/>
      <c r="GT16" s="17">
        <f t="shared" si="28"/>
        <v>0</v>
      </c>
      <c r="GV16" s="2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>
        <v>41545</v>
      </c>
      <c r="HK16" s="2" t="s">
        <v>2706</v>
      </c>
      <c r="HL16" s="15">
        <v>1470</v>
      </c>
      <c r="HM16" s="7">
        <v>41545</v>
      </c>
      <c r="HN16" s="16">
        <v>1470</v>
      </c>
      <c r="HO16" s="17">
        <f t="shared" si="31"/>
        <v>0</v>
      </c>
      <c r="HQ16" s="2"/>
      <c r="HR16" s="2"/>
      <c r="HS16" s="15"/>
      <c r="HT16" s="7"/>
      <c r="HU16" s="16"/>
      <c r="HV16" s="17">
        <f t="shared" si="32"/>
        <v>5020</v>
      </c>
      <c r="HX16" s="7"/>
      <c r="HY16" s="2"/>
      <c r="HZ16" s="15"/>
      <c r="IA16" s="7"/>
      <c r="IB16" s="140"/>
      <c r="IC16" s="102">
        <f t="shared" si="33"/>
        <v>0</v>
      </c>
      <c r="IE16" s="1558">
        <v>41541</v>
      </c>
      <c r="IF16" s="1530" t="s">
        <v>2707</v>
      </c>
      <c r="IG16" s="563">
        <v>1498.5</v>
      </c>
      <c r="IH16" s="1558">
        <v>41541</v>
      </c>
      <c r="II16" s="566">
        <v>1498.5</v>
      </c>
      <c r="IJ16" s="1746">
        <f t="shared" si="34"/>
        <v>0</v>
      </c>
      <c r="IL16" s="112"/>
      <c r="IM16" s="24"/>
      <c r="IN16" s="23"/>
      <c r="IO16" s="112"/>
      <c r="IP16" s="140"/>
      <c r="IQ16" s="102">
        <f t="shared" si="35"/>
        <v>855.5</v>
      </c>
      <c r="IS16" s="112"/>
      <c r="IT16" s="63"/>
      <c r="IU16" s="23"/>
      <c r="IV16" s="112"/>
      <c r="IW16" s="27"/>
      <c r="IX16" s="17">
        <f t="shared" si="36"/>
        <v>0</v>
      </c>
      <c r="IZ16" s="112"/>
      <c r="JA16" s="111"/>
      <c r="JB16" s="23"/>
      <c r="JC16" s="112"/>
      <c r="JD16" s="27"/>
      <c r="JE16" s="17">
        <f t="shared" si="37"/>
        <v>0</v>
      </c>
      <c r="JG16" s="49"/>
      <c r="JH16" s="111"/>
      <c r="JI16" s="23"/>
      <c r="JJ16" s="112"/>
      <c r="JK16" s="27"/>
      <c r="JL16" s="17">
        <f t="shared" si="38"/>
        <v>17093.599999999999</v>
      </c>
      <c r="JN16" s="112"/>
      <c r="JO16" s="111"/>
      <c r="JP16" s="23"/>
      <c r="JQ16" s="112"/>
      <c r="JR16" s="27"/>
      <c r="JS16" s="17">
        <f t="shared" si="39"/>
        <v>0</v>
      </c>
      <c r="JU16" s="112">
        <v>41533</v>
      </c>
      <c r="JV16" s="111" t="s">
        <v>2708</v>
      </c>
      <c r="JW16" s="23">
        <v>2058.6</v>
      </c>
      <c r="JX16" s="112">
        <v>41533</v>
      </c>
      <c r="JY16" s="27">
        <v>2058.6</v>
      </c>
      <c r="JZ16" s="42">
        <f t="shared" si="40"/>
        <v>0</v>
      </c>
      <c r="KB16" s="112"/>
      <c r="KC16" s="111"/>
      <c r="KD16" s="23"/>
      <c r="KE16" s="112"/>
      <c r="KF16" s="27"/>
      <c r="KG16" s="42">
        <f t="shared" si="41"/>
        <v>0</v>
      </c>
      <c r="KI16" s="7"/>
      <c r="KJ16" s="2"/>
      <c r="KK16" s="15"/>
      <c r="KL16" s="7"/>
      <c r="KM16" s="16"/>
      <c r="KN16" s="17">
        <f t="shared" si="42"/>
        <v>3799.5</v>
      </c>
      <c r="KP16" s="112"/>
      <c r="KQ16" s="24"/>
      <c r="KR16" s="23"/>
      <c r="KS16" s="112"/>
      <c r="KT16" s="27"/>
      <c r="KU16" s="42">
        <f t="shared" si="43"/>
        <v>0</v>
      </c>
      <c r="KW16" s="112"/>
      <c r="KX16" s="24"/>
      <c r="KY16" s="23"/>
      <c r="KZ16" s="112"/>
      <c r="LA16" s="27"/>
      <c r="LB16" s="42">
        <f t="shared" si="44"/>
        <v>0</v>
      </c>
      <c r="LD16" s="1558"/>
      <c r="LE16" s="1530"/>
      <c r="LF16" s="563"/>
      <c r="LG16" s="1558"/>
      <c r="LH16" s="565"/>
      <c r="LI16" s="1715">
        <f t="shared" si="45"/>
        <v>0</v>
      </c>
      <c r="LK16" s="7"/>
      <c r="LL16" s="2"/>
      <c r="LM16" s="15"/>
      <c r="LN16" s="7"/>
      <c r="LO16" s="16"/>
      <c r="LP16" s="17">
        <f t="shared" si="46"/>
        <v>0</v>
      </c>
      <c r="LR16" s="7"/>
      <c r="LS16" s="2"/>
      <c r="LT16" s="15"/>
      <c r="LU16" s="7"/>
      <c r="LV16" s="16"/>
      <c r="LW16" s="17">
        <f t="shared" si="47"/>
        <v>0</v>
      </c>
      <c r="LY16" s="7"/>
      <c r="LZ16" s="2"/>
      <c r="MA16" s="15"/>
      <c r="MB16" s="7"/>
      <c r="MC16" s="16"/>
      <c r="MD16" s="17">
        <f t="shared" si="48"/>
        <v>1020</v>
      </c>
      <c r="MF16" s="1709"/>
      <c r="MG16" s="1530"/>
      <c r="MH16" s="563"/>
      <c r="MI16" s="1734"/>
      <c r="MJ16" s="1733"/>
      <c r="MK16" s="1715">
        <f t="shared" si="49"/>
        <v>6364</v>
      </c>
      <c r="MM16" s="308"/>
      <c r="MN16" s="24"/>
      <c r="MO16" s="23"/>
      <c r="MP16" s="112"/>
      <c r="MQ16" s="27"/>
      <c r="MR16" s="17">
        <f t="shared" si="50"/>
        <v>0</v>
      </c>
      <c r="MT16" s="308"/>
      <c r="MU16" s="24"/>
      <c r="MV16" s="23"/>
      <c r="MW16" s="112"/>
      <c r="MX16" s="27"/>
      <c r="MY16" s="42">
        <f t="shared" si="51"/>
        <v>0</v>
      </c>
      <c r="NA16" s="482"/>
      <c r="NB16" s="2"/>
      <c r="NC16" s="15"/>
      <c r="ND16" s="7"/>
      <c r="NE16" s="16"/>
      <c r="NF16" s="17">
        <f>NF15+NC16-NE16</f>
        <v>22352.5</v>
      </c>
      <c r="NH16" s="65"/>
      <c r="NI16" s="34"/>
      <c r="NJ16" s="27"/>
      <c r="NK16" s="7"/>
      <c r="NL16" s="27"/>
      <c r="NM16" s="42">
        <f t="shared" si="53"/>
        <v>0</v>
      </c>
      <c r="NO16" s="65"/>
      <c r="NP16" s="34"/>
      <c r="NQ16" s="27"/>
      <c r="NR16" s="7"/>
      <c r="NS16" s="27"/>
      <c r="NT16" s="42">
        <f t="shared" si="54"/>
        <v>0</v>
      </c>
      <c r="NV16" s="65"/>
      <c r="NW16" s="34"/>
      <c r="NX16" s="27"/>
      <c r="NY16" s="7"/>
      <c r="NZ16" s="27"/>
      <c r="OA16" s="42">
        <f t="shared" si="55"/>
        <v>0</v>
      </c>
      <c r="OF16" s="7"/>
      <c r="OG16" s="16"/>
      <c r="OH16" s="17">
        <f t="shared" si="56"/>
        <v>0</v>
      </c>
      <c r="OM16" s="7"/>
      <c r="ON16" s="16"/>
      <c r="OO16" s="17">
        <f t="shared" si="57"/>
        <v>0</v>
      </c>
      <c r="OT16" s="7"/>
      <c r="OU16" s="16"/>
      <c r="OV16" s="17">
        <f t="shared" si="58"/>
        <v>0</v>
      </c>
      <c r="PA16" s="112"/>
      <c r="PB16" s="27"/>
      <c r="PC16" s="42">
        <f t="shared" si="59"/>
        <v>0</v>
      </c>
      <c r="PE16" s="7">
        <v>41523</v>
      </c>
      <c r="PF16" s="34" t="s">
        <v>2709</v>
      </c>
      <c r="PG16" s="27">
        <v>2800</v>
      </c>
      <c r="PH16" s="7">
        <v>41524</v>
      </c>
      <c r="PI16" s="16">
        <v>2800</v>
      </c>
      <c r="PJ16" s="17">
        <f t="shared" si="60"/>
        <v>8140</v>
      </c>
      <c r="PL16" s="112"/>
      <c r="PM16" s="34"/>
      <c r="PN16" s="27"/>
      <c r="PO16" s="112"/>
      <c r="PP16" s="27"/>
      <c r="PQ16" s="42">
        <f t="shared" si="61"/>
        <v>0</v>
      </c>
      <c r="PS16" s="112"/>
      <c r="PT16" s="34"/>
      <c r="PU16" s="27"/>
      <c r="PV16" s="112"/>
      <c r="PW16" s="27"/>
      <c r="PX16" s="42">
        <f t="shared" si="62"/>
        <v>0</v>
      </c>
      <c r="PZ16" s="7">
        <v>41509</v>
      </c>
      <c r="QA16" s="2" t="s">
        <v>2340</v>
      </c>
      <c r="QB16" s="15">
        <v>845.5</v>
      </c>
      <c r="QC16" s="31">
        <v>41541</v>
      </c>
      <c r="QD16" s="16">
        <v>845.5</v>
      </c>
      <c r="QE16" s="17">
        <f t="shared" si="63"/>
        <v>1433.5</v>
      </c>
      <c r="QG16" s="2"/>
      <c r="QH16" s="2"/>
      <c r="QI16" s="15"/>
      <c r="QJ16" s="7"/>
      <c r="QK16" s="16"/>
      <c r="QL16" s="102">
        <f t="shared" si="64"/>
        <v>0</v>
      </c>
      <c r="QN16" s="7"/>
      <c r="QO16" s="2"/>
      <c r="QP16" s="15"/>
      <c r="QQ16" s="7"/>
      <c r="QR16" s="16"/>
      <c r="QS16" s="102">
        <f t="shared" si="65"/>
        <v>0</v>
      </c>
      <c r="QU16" s="2"/>
      <c r="QV16" s="2"/>
      <c r="QW16" s="15"/>
      <c r="QX16" s="629"/>
      <c r="QY16" s="574"/>
      <c r="QZ16" s="102">
        <f t="shared" si="66"/>
        <v>2980</v>
      </c>
      <c r="RB16" s="2"/>
      <c r="RC16" s="2"/>
      <c r="RD16" s="15"/>
      <c r="RE16" s="7"/>
      <c r="RF16" s="16"/>
      <c r="RG16" s="102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114"/>
      <c r="RR16" s="15"/>
      <c r="RS16" s="65"/>
      <c r="RT16" s="77"/>
      <c r="RU16" s="17">
        <f t="shared" si="69"/>
        <v>0</v>
      </c>
      <c r="RW16" s="2"/>
      <c r="RX16" s="114"/>
      <c r="RY16" s="15"/>
      <c r="RZ16" s="65"/>
      <c r="SA16" s="77"/>
      <c r="SB16" s="17">
        <f t="shared" si="70"/>
        <v>0</v>
      </c>
      <c r="SD16" s="24"/>
      <c r="SE16" s="221"/>
      <c r="SF16" s="23"/>
      <c r="SG16" s="50"/>
      <c r="SH16" s="52"/>
      <c r="SI16" s="42">
        <f t="shared" si="71"/>
        <v>7820</v>
      </c>
      <c r="SK16" s="7"/>
      <c r="SL16" s="2"/>
      <c r="SM16" s="15"/>
      <c r="SN16" s="7"/>
      <c r="SO16" s="16"/>
      <c r="SP16" s="17">
        <f t="shared" si="72"/>
        <v>200</v>
      </c>
      <c r="SR16" s="2"/>
      <c r="SS16" s="2"/>
      <c r="ST16" s="15"/>
      <c r="SU16" s="7"/>
      <c r="SV16" s="16"/>
      <c r="SW16" s="17">
        <f t="shared" si="73"/>
        <v>1278</v>
      </c>
      <c r="SY16" s="24"/>
      <c r="SZ16" s="24"/>
      <c r="TA16" s="23"/>
      <c r="TB16" s="112"/>
      <c r="TC16" s="27"/>
      <c r="TD16" s="42">
        <f t="shared" si="74"/>
        <v>0</v>
      </c>
      <c r="TF16" s="24"/>
      <c r="TG16" s="2"/>
      <c r="TH16" s="15"/>
      <c r="TI16" s="7"/>
      <c r="TJ16" s="16"/>
      <c r="TK16" s="17">
        <f t="shared" si="75"/>
        <v>0</v>
      </c>
      <c r="TM16" s="112"/>
      <c r="TN16" s="24"/>
      <c r="TO16" s="23"/>
      <c r="TP16" s="112"/>
      <c r="TQ16" s="27"/>
      <c r="TR16" s="42">
        <f t="shared" si="76"/>
        <v>0</v>
      </c>
      <c r="TT16" s="2"/>
      <c r="TU16" s="2"/>
      <c r="TV16" s="15"/>
      <c r="TW16" s="7"/>
      <c r="TX16" s="16"/>
      <c r="TY16" s="17"/>
      <c r="UA16" s="306">
        <v>41527</v>
      </c>
      <c r="UB16" s="2" t="s">
        <v>2710</v>
      </c>
      <c r="UC16" s="15">
        <v>487</v>
      </c>
      <c r="UD16" s="306">
        <v>41527</v>
      </c>
      <c r="UE16" s="16">
        <v>487</v>
      </c>
      <c r="UF16" s="17">
        <f t="shared" si="78"/>
        <v>112.5</v>
      </c>
      <c r="UH16" s="308"/>
      <c r="UI16" s="24"/>
      <c r="UJ16" s="23"/>
      <c r="UK16" s="308"/>
      <c r="UL16" s="27"/>
      <c r="UM16" s="42">
        <f t="shared" si="79"/>
        <v>7657</v>
      </c>
      <c r="UO16" s="308"/>
      <c r="UP16" s="24"/>
      <c r="UQ16" s="23"/>
      <c r="UR16" s="308"/>
      <c r="US16" s="27"/>
      <c r="UT16" s="42">
        <f t="shared" si="80"/>
        <v>0</v>
      </c>
      <c r="UV16" s="308"/>
      <c r="UW16" s="24"/>
      <c r="UX16" s="23"/>
      <c r="UY16" s="308"/>
      <c r="UZ16" s="27"/>
      <c r="VA16" s="42">
        <f t="shared" si="81"/>
        <v>0</v>
      </c>
      <c r="VC16" s="308"/>
      <c r="VD16" s="24"/>
      <c r="VE16" s="23"/>
      <c r="VF16" s="308"/>
      <c r="VG16" s="27"/>
      <c r="VH16" s="42">
        <f t="shared" si="82"/>
        <v>0</v>
      </c>
      <c r="VJ16" s="426"/>
      <c r="VK16" s="69"/>
      <c r="VL16" s="27"/>
      <c r="VM16" s="65"/>
      <c r="VN16" s="77"/>
      <c r="VO16" s="17">
        <f t="shared" si="83"/>
        <v>0</v>
      </c>
      <c r="VQ16" s="1558"/>
      <c r="VR16" s="1718"/>
      <c r="VS16" s="565"/>
      <c r="VT16" s="1566"/>
      <c r="VU16" s="1726"/>
      <c r="VV16" s="1715">
        <f t="shared" si="84"/>
        <v>0</v>
      </c>
      <c r="VX16" s="7"/>
      <c r="VY16" s="69"/>
      <c r="VZ16" s="27"/>
      <c r="WA16" s="65"/>
      <c r="WB16" s="77"/>
      <c r="WC16" s="17">
        <f t="shared" si="85"/>
        <v>1712</v>
      </c>
      <c r="WE16" s="7">
        <v>41536</v>
      </c>
      <c r="WF16" s="2" t="s">
        <v>2711</v>
      </c>
      <c r="WG16" s="15">
        <v>2048</v>
      </c>
      <c r="WH16" s="7">
        <v>41536</v>
      </c>
      <c r="WI16" s="16">
        <v>2048</v>
      </c>
      <c r="WJ16" s="17">
        <f t="shared" si="86"/>
        <v>0</v>
      </c>
      <c r="WL16" s="7"/>
      <c r="WM16" s="2"/>
      <c r="WN16" s="15"/>
      <c r="WO16" s="7"/>
      <c r="WP16" s="16"/>
      <c r="WQ16" s="17">
        <f t="shared" si="87"/>
        <v>0</v>
      </c>
      <c r="WS16" s="112"/>
      <c r="WT16" s="24"/>
      <c r="WU16" s="23"/>
      <c r="WV16" s="112"/>
      <c r="WW16" s="27"/>
      <c r="WX16" s="42">
        <f t="shared" si="88"/>
        <v>0</v>
      </c>
      <c r="WZ16" s="421"/>
      <c r="XA16" s="24"/>
      <c r="XB16" s="23"/>
      <c r="XC16" s="112"/>
      <c r="XD16" s="27"/>
      <c r="XE16" s="42">
        <f t="shared" si="89"/>
        <v>0</v>
      </c>
      <c r="XG16" s="7"/>
      <c r="XH16" s="1476"/>
      <c r="XI16" s="27"/>
      <c r="XJ16" s="112"/>
      <c r="XK16" s="27"/>
      <c r="XL16" s="17">
        <f t="shared" si="90"/>
        <v>0</v>
      </c>
      <c r="XN16" s="112"/>
      <c r="XO16" s="1476"/>
      <c r="XP16" s="27"/>
      <c r="XQ16" s="112"/>
      <c r="XR16" s="27"/>
      <c r="XS16" s="42">
        <f t="shared" si="91"/>
        <v>3633</v>
      </c>
      <c r="XU16" s="7"/>
      <c r="XV16" s="1476"/>
      <c r="XW16" s="27"/>
      <c r="XX16" s="112"/>
      <c r="XY16" s="27"/>
      <c r="XZ16" s="17">
        <f t="shared" si="92"/>
        <v>0</v>
      </c>
      <c r="YB16" s="1558"/>
      <c r="YC16" s="1722"/>
      <c r="YD16" s="565"/>
      <c r="YE16" s="1558"/>
      <c r="YF16" s="565"/>
      <c r="YG16" s="1715">
        <f t="shared" si="93"/>
        <v>0</v>
      </c>
      <c r="YI16" s="7"/>
      <c r="YJ16" s="114"/>
      <c r="YK16" s="15"/>
      <c r="YL16" s="7"/>
      <c r="YM16" s="16"/>
      <c r="YN16" s="17">
        <f t="shared" si="94"/>
        <v>2227</v>
      </c>
      <c r="YR16" s="663"/>
      <c r="YS16" s="664"/>
      <c r="YT16" s="663"/>
      <c r="YU16" s="42">
        <f t="shared" si="95"/>
        <v>22956.84</v>
      </c>
      <c r="YW16" s="7"/>
      <c r="YX16" s="2"/>
      <c r="YY16" s="15"/>
      <c r="YZ16" s="7"/>
      <c r="ZA16" s="16"/>
      <c r="ZB16" s="17">
        <f t="shared" si="96"/>
        <v>3092.5</v>
      </c>
      <c r="ZD16" s="428"/>
      <c r="ZE16" s="114"/>
      <c r="ZF16" s="15"/>
      <c r="ZG16" s="7"/>
      <c r="ZH16" s="16"/>
      <c r="ZI16" s="17">
        <f t="shared" si="97"/>
        <v>0</v>
      </c>
      <c r="ZK16" s="1529"/>
      <c r="ZL16" s="1717"/>
      <c r="ZM16" s="563"/>
      <c r="ZN16" s="1558"/>
      <c r="ZO16" s="565"/>
      <c r="ZP16" s="1715">
        <f t="shared" si="98"/>
        <v>0</v>
      </c>
      <c r="ZR16" s="426"/>
      <c r="ZS16" s="221"/>
      <c r="ZT16" s="23"/>
      <c r="ZU16" s="112"/>
      <c r="ZV16" s="27"/>
      <c r="ZW16" s="42">
        <f t="shared" si="99"/>
        <v>0</v>
      </c>
      <c r="ZY16" s="306"/>
      <c r="ZZ16" s="115"/>
      <c r="AAA16" s="15"/>
      <c r="AAB16" s="7"/>
      <c r="AAC16" s="16"/>
      <c r="AAD16" s="17">
        <f>AAD15+AAA16-AAC16</f>
        <v>0</v>
      </c>
      <c r="AAF16" s="308"/>
      <c r="AAG16" s="111"/>
      <c r="AAH16" s="23"/>
      <c r="AAI16" s="112"/>
      <c r="AAJ16" s="27"/>
      <c r="AAK16" s="42">
        <f>AAK15+AAH16-AAJ16</f>
        <v>1928</v>
      </c>
      <c r="AAM16" s="2"/>
      <c r="AAN16" s="2"/>
      <c r="AAO16" s="15"/>
      <c r="AAP16" s="7"/>
      <c r="AAQ16" s="16"/>
      <c r="AAR16" s="17">
        <f t="shared" si="102"/>
        <v>0</v>
      </c>
      <c r="AAT16" s="2"/>
      <c r="AAU16" s="2"/>
      <c r="AAV16" s="15"/>
      <c r="AAW16" s="7"/>
      <c r="AAX16" s="16"/>
      <c r="AAY16" s="17">
        <f t="shared" si="103"/>
        <v>0</v>
      </c>
      <c r="ABA16" s="2"/>
      <c r="ABB16" s="2"/>
      <c r="ABC16" s="15"/>
      <c r="ABD16" s="7"/>
      <c r="ABE16" s="16"/>
      <c r="ABF16" s="17">
        <f t="shared" si="104"/>
        <v>767</v>
      </c>
      <c r="ABH16" s="2"/>
      <c r="ABI16" s="2"/>
      <c r="ABJ16" s="15"/>
      <c r="ABK16" s="7"/>
      <c r="ABL16" s="16"/>
      <c r="ABM16" s="17">
        <f t="shared" si="105"/>
        <v>0</v>
      </c>
      <c r="ABO16" s="24"/>
      <c r="ABP16" s="24"/>
      <c r="ABQ16" s="23"/>
      <c r="ABR16" s="112"/>
      <c r="ABS16" s="27"/>
      <c r="ABT16" s="42">
        <f t="shared" si="106"/>
        <v>0</v>
      </c>
      <c r="ABV16" s="24"/>
      <c r="ABW16" s="24"/>
      <c r="ABX16" s="23"/>
      <c r="ABY16" s="112"/>
      <c r="ABZ16" s="27"/>
      <c r="ACA16" s="42">
        <f t="shared" si="107"/>
        <v>0</v>
      </c>
      <c r="ACC16" s="2"/>
      <c r="ACD16" s="2"/>
      <c r="ACE16" s="15"/>
      <c r="ACF16" s="7"/>
      <c r="ACG16" s="16"/>
      <c r="ACH16" s="17">
        <f t="shared" si="108"/>
        <v>0</v>
      </c>
      <c r="ACJ16" s="7">
        <v>41525</v>
      </c>
      <c r="ACK16" s="2" t="s">
        <v>2712</v>
      </c>
      <c r="ACL16" s="15">
        <v>2024</v>
      </c>
      <c r="ACM16" s="7">
        <v>41525</v>
      </c>
      <c r="ACN16" s="16">
        <v>2024</v>
      </c>
      <c r="ACO16" s="17">
        <f t="shared" si="109"/>
        <v>0</v>
      </c>
      <c r="ACQ16" s="306"/>
      <c r="ACR16" s="260"/>
      <c r="ACS16" s="27"/>
      <c r="ACT16" s="495"/>
      <c r="ACU16" s="52"/>
      <c r="ACV16" s="42">
        <f t="shared" si="110"/>
        <v>0</v>
      </c>
      <c r="ACX16" s="308"/>
      <c r="ACY16" s="260"/>
      <c r="ACZ16" s="27"/>
      <c r="ADA16" s="495"/>
      <c r="ADB16" s="52"/>
      <c r="ADC16" s="42">
        <f t="shared" si="111"/>
        <v>0</v>
      </c>
      <c r="ADE16" s="49">
        <v>41535</v>
      </c>
      <c r="ADF16" s="260" t="s">
        <v>2713</v>
      </c>
      <c r="ADG16" s="27">
        <v>1105.5</v>
      </c>
      <c r="ADH16" s="112"/>
      <c r="ADI16" s="27"/>
      <c r="ADJ16" s="17">
        <f t="shared" si="112"/>
        <v>1135.5</v>
      </c>
      <c r="ADL16" s="49"/>
      <c r="ADM16" s="260"/>
      <c r="ADN16" s="27"/>
      <c r="ADO16" s="112"/>
      <c r="ADP16" s="27"/>
      <c r="ADQ16" s="17">
        <f t="shared" si="113"/>
        <v>0</v>
      </c>
      <c r="ADS16" s="7">
        <v>41539</v>
      </c>
      <c r="ADT16" s="2" t="s">
        <v>2714</v>
      </c>
      <c r="ADU16" s="15">
        <v>17570</v>
      </c>
      <c r="ADV16" s="31">
        <v>41545</v>
      </c>
      <c r="ADW16" s="16">
        <v>17570</v>
      </c>
      <c r="ADX16" s="17">
        <f t="shared" si="114"/>
        <v>-19709</v>
      </c>
      <c r="ADZ16" s="2"/>
      <c r="AEA16" s="2"/>
      <c r="AEB16" s="15"/>
      <c r="AEC16" s="7"/>
      <c r="AED16" s="16"/>
      <c r="AEE16" s="17">
        <f t="shared" si="115"/>
        <v>0</v>
      </c>
      <c r="AEG16" s="112">
        <v>41545</v>
      </c>
      <c r="AEH16" s="69" t="s">
        <v>2715</v>
      </c>
      <c r="AEI16" s="27">
        <v>84</v>
      </c>
      <c r="AEJ16" s="49">
        <v>41545</v>
      </c>
      <c r="AEK16" s="140">
        <v>84</v>
      </c>
      <c r="AEL16" s="17">
        <f t="shared" si="116"/>
        <v>240</v>
      </c>
      <c r="AEN16" s="112"/>
      <c r="AEO16" s="69"/>
      <c r="AEP16" s="27"/>
      <c r="AEQ16" s="112"/>
      <c r="AER16" s="140"/>
      <c r="AES16" s="17">
        <f t="shared" si="117"/>
        <v>0</v>
      </c>
      <c r="AEU16" s="1558"/>
      <c r="AEV16" s="1718"/>
      <c r="AEW16" s="565"/>
      <c r="AEX16" s="1558"/>
      <c r="AEY16" s="566"/>
      <c r="AEZ16" s="1715">
        <f t="shared" si="118"/>
        <v>0</v>
      </c>
      <c r="AFB16" s="7"/>
      <c r="AFC16" s="230"/>
      <c r="AFD16" s="23"/>
      <c r="AFE16" s="50"/>
      <c r="AFF16" s="52"/>
      <c r="AFG16" s="17">
        <f t="shared" si="119"/>
        <v>0</v>
      </c>
      <c r="AFL16" s="50"/>
      <c r="AFM16" s="52"/>
      <c r="AFN16" s="17">
        <f t="shared" si="120"/>
        <v>0</v>
      </c>
      <c r="AFP16" s="427"/>
      <c r="AFQ16" s="24"/>
      <c r="AFR16" s="23"/>
      <c r="AFS16" s="50"/>
      <c r="AFT16" s="52"/>
      <c r="AFU16" s="17">
        <f t="shared" si="121"/>
        <v>7013</v>
      </c>
      <c r="AFW16" s="7"/>
      <c r="AFX16" s="34"/>
      <c r="AFY16" s="27"/>
      <c r="AFZ16" s="50"/>
      <c r="AGA16" s="27"/>
      <c r="AGB16" s="17">
        <f t="shared" si="122"/>
        <v>0</v>
      </c>
      <c r="AGD16" s="7"/>
      <c r="AGE16" s="34"/>
      <c r="AGF16" s="27"/>
      <c r="AGG16" s="50"/>
      <c r="AGH16" s="27"/>
      <c r="AGI16" s="17">
        <f t="shared" si="123"/>
        <v>0</v>
      </c>
      <c r="AGK16" s="322">
        <v>41542</v>
      </c>
      <c r="AGL16" s="1476" t="s">
        <v>2716</v>
      </c>
      <c r="AGM16" s="27">
        <v>5287</v>
      </c>
      <c r="AGN16" s="421">
        <v>41544</v>
      </c>
      <c r="AGO16" s="140">
        <v>5287</v>
      </c>
      <c r="AGP16" s="17">
        <f t="shared" si="124"/>
        <v>102</v>
      </c>
      <c r="AGR16" s="322"/>
      <c r="AGS16" s="1476"/>
      <c r="AGT16" s="27"/>
      <c r="AGU16" s="421"/>
      <c r="AGV16" s="140"/>
      <c r="AGW16" s="42">
        <f t="shared" si="125"/>
        <v>0</v>
      </c>
      <c r="AGY16" s="7"/>
      <c r="AGZ16" s="34"/>
      <c r="AHA16" s="27"/>
      <c r="AHB16" s="50"/>
      <c r="AHC16" s="27"/>
      <c r="AHD16" s="17">
        <f t="shared" si="126"/>
        <v>0</v>
      </c>
      <c r="AHF16" s="112"/>
      <c r="AHG16" s="24"/>
      <c r="AHH16" s="23"/>
      <c r="AHI16" s="112"/>
      <c r="AHJ16" s="27"/>
      <c r="AHK16" s="42">
        <f t="shared" si="127"/>
        <v>0</v>
      </c>
      <c r="AHM16" s="112"/>
      <c r="AHO16" s="1656"/>
      <c r="AHP16" s="568"/>
      <c r="AHQ16" s="1659"/>
      <c r="AHR16" s="42">
        <f t="shared" si="128"/>
        <v>13988.5</v>
      </c>
      <c r="AHT16" s="2"/>
      <c r="AHU16" s="2"/>
      <c r="AHV16" s="15"/>
      <c r="AHW16" s="7"/>
      <c r="AHX16" s="16"/>
      <c r="AHY16" s="17">
        <f t="shared" si="129"/>
        <v>0</v>
      </c>
      <c r="AIA16" s="2"/>
      <c r="AIB16" s="2"/>
      <c r="AIC16" s="15"/>
      <c r="AID16" s="7"/>
      <c r="AIE16" s="16"/>
      <c r="AIF16" s="17">
        <f t="shared" si="130"/>
        <v>0</v>
      </c>
      <c r="AIH16" s="2"/>
      <c r="AII16" s="2"/>
      <c r="AIJ16" s="15"/>
      <c r="AIK16" s="7"/>
      <c r="AIL16" s="16"/>
      <c r="AIM16" s="17">
        <f t="shared" si="131"/>
        <v>0</v>
      </c>
      <c r="AIO16" s="24"/>
      <c r="AIP16" s="24"/>
      <c r="AIQ16" s="23"/>
      <c r="AIR16" s="112"/>
      <c r="AIS16" s="27"/>
      <c r="AIT16" s="42">
        <f t="shared" si="132"/>
        <v>0</v>
      </c>
      <c r="AIV16" s="7">
        <v>39721</v>
      </c>
      <c r="AIW16" s="2" t="s">
        <v>796</v>
      </c>
      <c r="AIX16" s="15">
        <v>13056</v>
      </c>
      <c r="AIY16" s="7"/>
      <c r="AIZ16" s="16"/>
      <c r="AJA16" s="17">
        <f t="shared" si="133"/>
        <v>90499</v>
      </c>
      <c r="AJC16" s="7"/>
      <c r="AJD16" s="115"/>
      <c r="AJE16" s="15"/>
      <c r="AJF16" s="112"/>
      <c r="AJG16" s="16"/>
      <c r="AJH16" s="17">
        <f t="shared" si="134"/>
        <v>0</v>
      </c>
      <c r="AJJ16" s="7"/>
      <c r="AJK16" s="34"/>
      <c r="AJL16" s="52"/>
      <c r="AJM16" s="7"/>
      <c r="AJN16" s="27"/>
      <c r="AJO16" s="17">
        <f t="shared" si="135"/>
        <v>0</v>
      </c>
      <c r="AJQ16" s="112"/>
      <c r="AJR16" s="34"/>
      <c r="AJS16" s="52"/>
      <c r="AJT16" s="112"/>
      <c r="AJU16" s="27"/>
      <c r="AJV16" s="42">
        <f t="shared" si="136"/>
        <v>0</v>
      </c>
      <c r="AJX16" s="7">
        <v>41522</v>
      </c>
      <c r="AJY16" s="114" t="s">
        <v>2717</v>
      </c>
      <c r="AJZ16" s="15">
        <v>64</v>
      </c>
      <c r="AKA16" s="7">
        <v>41522</v>
      </c>
      <c r="AKB16" s="16">
        <v>64</v>
      </c>
      <c r="AKC16" s="17">
        <f t="shared" si="137"/>
        <v>1582</v>
      </c>
      <c r="AKE16" s="7"/>
      <c r="AKF16" s="114"/>
      <c r="AKG16" s="15"/>
      <c r="AKH16" s="7"/>
      <c r="AKI16" s="16"/>
      <c r="AKJ16" s="17">
        <f t="shared" si="138"/>
        <v>5561.98</v>
      </c>
      <c r="AKL16" s="50">
        <v>41541</v>
      </c>
      <c r="AKM16" s="111" t="s">
        <v>2718</v>
      </c>
      <c r="AKN16" s="82">
        <v>1235</v>
      </c>
      <c r="AKO16" s="50">
        <v>41544</v>
      </c>
      <c r="AKP16" s="52">
        <v>1235</v>
      </c>
      <c r="AKQ16" s="42">
        <f t="shared" si="139"/>
        <v>0</v>
      </c>
      <c r="AKS16" s="50"/>
      <c r="AKT16" s="111"/>
      <c r="AKU16" s="82"/>
      <c r="AKV16" s="50"/>
      <c r="AKW16" s="52"/>
      <c r="AKX16" s="42">
        <f t="shared" si="140"/>
        <v>0</v>
      </c>
      <c r="AKZ16" s="50"/>
      <c r="ALA16" s="111"/>
      <c r="ALB16" s="82"/>
      <c r="ALC16" s="50"/>
      <c r="ALD16" s="52"/>
      <c r="ALE16" s="42">
        <f t="shared" si="141"/>
        <v>0</v>
      </c>
      <c r="ALG16" s="7"/>
      <c r="ALH16" s="2"/>
      <c r="ALI16" s="15"/>
      <c r="ALJ16" s="7"/>
      <c r="ALK16" s="16"/>
      <c r="ALL16" s="17">
        <f t="shared" si="142"/>
        <v>0</v>
      </c>
      <c r="ALN16" s="428">
        <v>41522</v>
      </c>
      <c r="ALO16" s="2" t="s">
        <v>2719</v>
      </c>
      <c r="ALP16" s="15">
        <v>2040</v>
      </c>
      <c r="ALQ16" s="428">
        <v>41522</v>
      </c>
      <c r="ALR16" s="15">
        <v>2040</v>
      </c>
      <c r="ALS16" s="17">
        <f t="shared" si="143"/>
        <v>5326</v>
      </c>
      <c r="ALU16" s="428"/>
      <c r="ALW16" s="15"/>
      <c r="ALX16" s="306"/>
      <c r="ALY16" s="16"/>
      <c r="ALZ16" s="17">
        <f t="shared" si="144"/>
        <v>0</v>
      </c>
      <c r="AMB16" s="306"/>
      <c r="AMC16" s="2"/>
      <c r="AMD16" s="15"/>
      <c r="AME16" s="428"/>
      <c r="AMF16" s="16"/>
      <c r="AMG16" s="17">
        <f t="shared" si="145"/>
        <v>0</v>
      </c>
      <c r="AMI16" s="7"/>
      <c r="AMJ16" s="36"/>
      <c r="AMK16" s="16"/>
      <c r="AML16" s="7"/>
      <c r="AMM16" s="16"/>
      <c r="AMN16" s="17">
        <f t="shared" si="146"/>
        <v>0</v>
      </c>
      <c r="AMP16" s="112">
        <v>41542</v>
      </c>
      <c r="AMQ16" s="24" t="s">
        <v>2720</v>
      </c>
      <c r="AMR16" s="23">
        <v>3992</v>
      </c>
      <c r="AMS16" s="112">
        <v>41543</v>
      </c>
      <c r="AMT16" s="27">
        <v>3992</v>
      </c>
      <c r="AMU16" s="42">
        <f t="shared" si="147"/>
        <v>-1660</v>
      </c>
      <c r="AMW16" s="7">
        <v>41522</v>
      </c>
      <c r="AMX16" s="2" t="s">
        <v>2721</v>
      </c>
      <c r="AMY16" s="15">
        <v>666</v>
      </c>
      <c r="AMZ16" s="7"/>
      <c r="ANA16" s="16"/>
      <c r="ANB16" s="17">
        <f t="shared" si="148"/>
        <v>4879.2800000000007</v>
      </c>
      <c r="AND16" s="112"/>
      <c r="ANE16" s="24"/>
      <c r="ANF16" s="23"/>
      <c r="ANG16" s="112"/>
      <c r="ANH16" s="27"/>
      <c r="ANI16" s="42">
        <f t="shared" si="149"/>
        <v>0</v>
      </c>
      <c r="ANK16" s="2"/>
      <c r="ANL16" s="2"/>
      <c r="ANM16" s="15"/>
      <c r="ANN16" s="7"/>
      <c r="ANO16" s="16"/>
      <c r="ANP16" s="17">
        <f t="shared" si="150"/>
        <v>0</v>
      </c>
      <c r="ANR16" s="1530"/>
      <c r="ANS16" s="1530"/>
      <c r="ANT16" s="563"/>
      <c r="ANU16" s="1558"/>
      <c r="ANV16" s="565"/>
      <c r="ANW16" s="1715">
        <f t="shared" si="151"/>
        <v>0</v>
      </c>
      <c r="ANY16" s="2"/>
      <c r="ANZ16" s="2"/>
      <c r="AOA16" s="15"/>
      <c r="AOB16" s="7"/>
      <c r="AOC16" s="16"/>
      <c r="AOD16" s="17">
        <f t="shared" si="152"/>
        <v>0</v>
      </c>
      <c r="AOF16" s="2"/>
      <c r="AOG16" s="2"/>
      <c r="AOH16" s="15"/>
      <c r="AOI16" s="7"/>
      <c r="AOJ16" s="16"/>
      <c r="AOK16" s="17">
        <f t="shared" si="153"/>
        <v>0</v>
      </c>
      <c r="AOM16" s="308">
        <v>41527</v>
      </c>
      <c r="AON16" s="230" t="s">
        <v>2722</v>
      </c>
      <c r="AOO16" s="23">
        <v>14052.5</v>
      </c>
      <c r="AOP16" s="322">
        <v>41541</v>
      </c>
      <c r="AOQ16" s="27">
        <v>14052.5</v>
      </c>
      <c r="AOR16" s="17">
        <f t="shared" si="154"/>
        <v>0</v>
      </c>
      <c r="AOT16" s="112"/>
      <c r="AOU16" s="260"/>
      <c r="AOV16" s="27"/>
      <c r="AOW16" s="50"/>
      <c r="AOX16" s="27"/>
      <c r="AOY16" s="17">
        <f t="shared" si="155"/>
        <v>30</v>
      </c>
      <c r="APA16" s="112"/>
      <c r="APB16" s="24"/>
      <c r="APC16" s="23"/>
      <c r="APD16" s="610"/>
      <c r="APE16" s="27"/>
      <c r="APF16" s="17">
        <f t="shared" si="156"/>
        <v>118452.40000000001</v>
      </c>
      <c r="APH16" s="112"/>
      <c r="API16" s="24"/>
      <c r="APJ16" s="23"/>
      <c r="APK16" s="610"/>
      <c r="APL16" s="27"/>
      <c r="APM16" s="42">
        <f t="shared" si="157"/>
        <v>0</v>
      </c>
      <c r="APO16" s="2"/>
      <c r="APP16" s="2"/>
      <c r="APQ16" s="15"/>
      <c r="APR16" s="7"/>
      <c r="APS16" s="16"/>
      <c r="APT16" s="17">
        <f t="shared" si="158"/>
        <v>0</v>
      </c>
      <c r="APV16" s="2"/>
      <c r="APW16" s="2"/>
      <c r="APX16" s="15"/>
      <c r="APY16" s="7"/>
      <c r="APZ16" s="16"/>
      <c r="AQA16" s="17">
        <f t="shared" si="159"/>
        <v>0</v>
      </c>
      <c r="AQC16" s="2"/>
      <c r="AQD16" s="2"/>
      <c r="AQE16" s="15"/>
      <c r="AQF16" s="7"/>
      <c r="AQG16" s="16"/>
      <c r="AQH16" s="17">
        <f t="shared" si="160"/>
        <v>4165.6000000000004</v>
      </c>
      <c r="AQJ16" s="2"/>
      <c r="AQK16" s="2"/>
      <c r="AQL16" s="15"/>
      <c r="AQM16" s="7"/>
      <c r="AQN16" s="16"/>
      <c r="AQO16" s="17">
        <f t="shared" si="161"/>
        <v>0</v>
      </c>
      <c r="AQQ16" s="7"/>
      <c r="AQR16" s="2"/>
      <c r="AQS16" s="15"/>
      <c r="AQT16" s="7"/>
      <c r="AQU16" s="16"/>
      <c r="AQV16" s="17">
        <f t="shared" si="162"/>
        <v>0</v>
      </c>
      <c r="AQX16" s="7"/>
      <c r="AQY16" s="2"/>
      <c r="AQZ16" s="15"/>
      <c r="ARA16" s="7"/>
      <c r="ARB16" s="16"/>
      <c r="ARC16" s="17">
        <f t="shared" si="163"/>
        <v>0</v>
      </c>
      <c r="ARE16" s="112"/>
      <c r="ARF16" s="24"/>
      <c r="ARG16" s="23"/>
      <c r="ARH16" s="112"/>
      <c r="ARI16" s="27"/>
      <c r="ARJ16" s="42">
        <f t="shared" si="164"/>
        <v>0</v>
      </c>
      <c r="ARL16" s="7"/>
      <c r="ARM16" s="2"/>
      <c r="ARN16" s="15"/>
      <c r="ARO16" s="7"/>
      <c r="ARP16" s="16"/>
      <c r="ARQ16" s="17">
        <f t="shared" si="165"/>
        <v>0</v>
      </c>
      <c r="ARS16" s="112"/>
      <c r="ART16" s="24"/>
      <c r="ARU16" s="23"/>
      <c r="ARV16" s="112"/>
      <c r="ARW16" s="27"/>
      <c r="ARX16" s="42">
        <f t="shared" si="166"/>
        <v>752.5</v>
      </c>
      <c r="ARZ16" s="2"/>
      <c r="ASA16" s="2"/>
      <c r="ASB16" s="15"/>
      <c r="ASC16" s="7"/>
      <c r="ASD16" s="16"/>
      <c r="ASE16" s="17">
        <f t="shared" si="167"/>
        <v>10984.74</v>
      </c>
      <c r="ASG16" s="112">
        <v>41521</v>
      </c>
      <c r="ASH16" s="24" t="s">
        <v>2723</v>
      </c>
      <c r="ASI16" s="23">
        <v>316</v>
      </c>
      <c r="ASJ16" s="112"/>
      <c r="ASK16" s="27"/>
      <c r="ASL16" s="17">
        <f t="shared" si="168"/>
        <v>8885.98</v>
      </c>
      <c r="ASN16" s="7"/>
      <c r="ASO16" s="2"/>
      <c r="ASP16" s="15"/>
      <c r="ASQ16" s="33"/>
      <c r="ASR16" s="16"/>
      <c r="ASS16" s="17">
        <f t="shared" si="169"/>
        <v>21397.43</v>
      </c>
      <c r="ASU16" s="426"/>
      <c r="ASV16" s="24"/>
      <c r="ASW16" s="23"/>
      <c r="ASX16" s="103"/>
      <c r="ASY16" s="27"/>
      <c r="ASZ16" s="17">
        <f t="shared" si="170"/>
        <v>0</v>
      </c>
      <c r="ATB16" s="426"/>
      <c r="ATC16" s="24"/>
      <c r="ATD16" s="23"/>
      <c r="ATE16" s="103"/>
      <c r="ATF16" s="27"/>
      <c r="ATG16" s="42">
        <f t="shared" si="171"/>
        <v>2249</v>
      </c>
      <c r="ATI16" s="426"/>
      <c r="ATJ16" s="24"/>
      <c r="ATK16" s="23"/>
      <c r="ATL16" s="103"/>
      <c r="ATM16" s="27"/>
      <c r="ATN16" s="42">
        <f t="shared" si="172"/>
        <v>0</v>
      </c>
      <c r="ATP16" s="7">
        <v>39821</v>
      </c>
      <c r="ATQ16" s="667" t="s">
        <v>936</v>
      </c>
      <c r="ATR16" s="23">
        <v>612</v>
      </c>
      <c r="ATS16" s="61">
        <v>39864</v>
      </c>
      <c r="ATT16" s="66"/>
      <c r="ATU16" s="17">
        <f t="shared" si="173"/>
        <v>12300.5</v>
      </c>
      <c r="ATW16" s="2"/>
      <c r="ATX16" s="2"/>
      <c r="ATY16" s="15"/>
      <c r="ATZ16" s="7"/>
      <c r="AUA16" s="16"/>
      <c r="AUB16" s="17">
        <f t="shared" si="174"/>
        <v>108</v>
      </c>
      <c r="AUD16" s="7"/>
      <c r="AUE16" s="115"/>
      <c r="AUF16" s="15"/>
      <c r="AUG16" s="7"/>
      <c r="AUH16" s="16"/>
      <c r="AUI16" s="17">
        <f t="shared" si="175"/>
        <v>0</v>
      </c>
      <c r="AUK16" s="112"/>
      <c r="AUL16" s="111"/>
      <c r="AUM16" s="23"/>
      <c r="AUN16" s="112"/>
      <c r="AUO16" s="27"/>
      <c r="AUP16" s="42">
        <f t="shared" si="176"/>
        <v>0</v>
      </c>
      <c r="AUR16" s="1558"/>
      <c r="AUS16" s="1727"/>
      <c r="AUT16" s="563"/>
      <c r="AUU16" s="1558"/>
      <c r="AUV16" s="565"/>
      <c r="AUW16" s="1715">
        <f t="shared" si="177"/>
        <v>0</v>
      </c>
      <c r="AUY16" s="112"/>
      <c r="AUZ16" s="111"/>
      <c r="AVA16" s="23"/>
      <c r="AVB16" s="112"/>
      <c r="AVC16" s="27"/>
      <c r="AVD16" s="42">
        <f t="shared" si="178"/>
        <v>0</v>
      </c>
      <c r="AVF16" s="112">
        <v>41542</v>
      </c>
      <c r="AVG16" s="24" t="s">
        <v>2724</v>
      </c>
      <c r="AVH16" s="23">
        <v>3844</v>
      </c>
      <c r="AVI16" s="112">
        <v>41543</v>
      </c>
      <c r="AVJ16" s="27">
        <v>3844</v>
      </c>
      <c r="AVK16" s="17">
        <f t="shared" si="179"/>
        <v>-1000</v>
      </c>
      <c r="AVM16" s="2"/>
      <c r="AVN16" s="2"/>
      <c r="AVO16" s="15"/>
      <c r="AVP16" s="7"/>
      <c r="AVQ16" s="16"/>
      <c r="AVR16" s="17">
        <f t="shared" si="180"/>
        <v>6938</v>
      </c>
      <c r="AVT16" s="1743"/>
      <c r="AVU16" s="1530"/>
      <c r="AVV16" s="563"/>
      <c r="AVW16" s="1558"/>
      <c r="AVX16" s="565"/>
      <c r="AVY16" s="1715">
        <f t="shared" si="181"/>
        <v>0</v>
      </c>
      <c r="AWA16" s="359">
        <v>41534</v>
      </c>
      <c r="AWB16" s="2" t="s">
        <v>2725</v>
      </c>
      <c r="AWC16" s="15">
        <v>624.6</v>
      </c>
      <c r="AWD16" s="7">
        <v>41534</v>
      </c>
      <c r="AWE16" s="16">
        <v>624.6</v>
      </c>
      <c r="AWF16" s="17">
        <f t="shared" si="182"/>
        <v>0</v>
      </c>
      <c r="AWH16" s="421"/>
      <c r="AWI16" s="2"/>
      <c r="AWJ16" s="15"/>
      <c r="AWK16" s="428"/>
      <c r="AWL16" s="16"/>
      <c r="AWM16" s="17">
        <f t="shared" si="183"/>
        <v>0</v>
      </c>
      <c r="AWO16" s="308"/>
      <c r="AWP16" s="2"/>
      <c r="AWQ16" s="23"/>
      <c r="AWR16" s="306"/>
      <c r="AWS16" s="16"/>
      <c r="AWT16" s="17">
        <f t="shared" si="184"/>
        <v>0</v>
      </c>
      <c r="AWV16" s="308">
        <v>41537</v>
      </c>
      <c r="AWW16" s="2" t="s">
        <v>2726</v>
      </c>
      <c r="AWX16" s="23">
        <v>1541</v>
      </c>
      <c r="AWY16" s="306">
        <v>41537</v>
      </c>
      <c r="AWZ16" s="16">
        <v>1541</v>
      </c>
      <c r="AXA16" s="17">
        <f t="shared" si="185"/>
        <v>0</v>
      </c>
      <c r="AXC16" s="308">
        <v>41522</v>
      </c>
      <c r="AXD16" s="312" t="s">
        <v>2727</v>
      </c>
      <c r="AXE16" s="23">
        <v>900</v>
      </c>
      <c r="AXF16" s="306">
        <v>41522</v>
      </c>
      <c r="AXG16" s="16">
        <v>900</v>
      </c>
      <c r="AXH16" s="17">
        <f t="shared" si="186"/>
        <v>1179.5</v>
      </c>
      <c r="AXJ16" s="308"/>
      <c r="AXK16" s="2"/>
      <c r="AXL16" s="23"/>
      <c r="AXM16" s="306"/>
      <c r="AXN16" s="16"/>
      <c r="AXO16" s="17">
        <f t="shared" si="187"/>
        <v>0</v>
      </c>
      <c r="AXQ16" s="308"/>
      <c r="AXR16" s="24"/>
      <c r="AXS16" s="23"/>
      <c r="AXT16" s="308"/>
      <c r="AXU16" s="27"/>
      <c r="AXV16" s="42">
        <f t="shared" si="188"/>
        <v>0</v>
      </c>
      <c r="AXX16" s="2"/>
      <c r="AXY16" s="2"/>
      <c r="AXZ16" s="292"/>
      <c r="AYA16" s="7"/>
      <c r="AYB16" s="16"/>
      <c r="AYC16" s="17">
        <f t="shared" si="189"/>
        <v>-100</v>
      </c>
      <c r="AYE16" s="7"/>
      <c r="AYF16" s="2"/>
      <c r="AYG16" s="292"/>
      <c r="AYH16" s="7"/>
      <c r="AYI16" s="16"/>
      <c r="AYJ16" s="17">
        <f t="shared" si="190"/>
        <v>1184.5</v>
      </c>
      <c r="AYL16" s="24"/>
      <c r="AYM16" s="24"/>
      <c r="AYN16" s="291"/>
      <c r="AYO16" s="112"/>
      <c r="AYP16" s="27"/>
      <c r="AYQ16" s="42">
        <f t="shared" si="191"/>
        <v>0</v>
      </c>
      <c r="AYS16" s="24"/>
      <c r="AYT16" s="2"/>
      <c r="AYU16" s="292"/>
      <c r="AYV16" s="7"/>
      <c r="AYW16" s="16"/>
      <c r="AYX16" s="17">
        <f t="shared" si="192"/>
        <v>0</v>
      </c>
      <c r="AYZ16" s="24"/>
      <c r="AZA16" s="24"/>
      <c r="AZB16" s="291"/>
      <c r="AZC16" s="112"/>
      <c r="AZD16" s="27"/>
      <c r="AZE16" s="42">
        <f t="shared" si="193"/>
        <v>0</v>
      </c>
      <c r="AZG16" s="2"/>
      <c r="AZH16" s="2"/>
      <c r="AZI16" s="292"/>
      <c r="AZJ16" s="629"/>
      <c r="AZK16" s="16"/>
      <c r="AZL16" s="17">
        <f t="shared" si="194"/>
        <v>0</v>
      </c>
      <c r="AZN16" s="2"/>
      <c r="AZO16" s="2"/>
      <c r="AZP16" s="15"/>
      <c r="AZQ16" s="7"/>
      <c r="AZR16" s="16"/>
      <c r="AZS16" s="17">
        <f t="shared" si="195"/>
        <v>0</v>
      </c>
      <c r="AZU16" s="2"/>
      <c r="AZV16" s="2"/>
      <c r="AZW16" s="15"/>
      <c r="AZX16" s="629"/>
      <c r="AZY16" s="16"/>
      <c r="AZZ16" s="17">
        <f t="shared" si="196"/>
        <v>7051.5</v>
      </c>
      <c r="BAB16" s="24"/>
      <c r="BAC16" s="24"/>
      <c r="BAD16" s="291"/>
      <c r="BAE16" s="112"/>
      <c r="BAF16" s="27"/>
      <c r="BAG16" s="42">
        <f t="shared" si="197"/>
        <v>0</v>
      </c>
      <c r="BAI16" s="2"/>
      <c r="BAJ16" s="2"/>
      <c r="BAK16" s="292"/>
      <c r="BAL16" s="7"/>
      <c r="BAM16" s="16"/>
      <c r="BAN16" s="17">
        <f t="shared" si="198"/>
        <v>0</v>
      </c>
    </row>
    <row r="17" spans="1:1392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2"/>
      <c r="L17" s="27"/>
      <c r="M17" s="42">
        <f t="shared" si="1"/>
        <v>0</v>
      </c>
      <c r="O17" s="24"/>
      <c r="P17" s="24"/>
      <c r="Q17" s="23"/>
      <c r="R17" s="112"/>
      <c r="S17" s="27"/>
      <c r="T17" s="42">
        <f t="shared" si="2"/>
        <v>0</v>
      </c>
      <c r="V17" s="112"/>
      <c r="W17" s="24"/>
      <c r="X17" s="23"/>
      <c r="Y17" s="50"/>
      <c r="Z17" s="52"/>
      <c r="AA17" s="42">
        <f t="shared" si="3"/>
        <v>0</v>
      </c>
      <c r="AC17" s="112"/>
      <c r="AD17" s="24"/>
      <c r="AE17" s="23"/>
      <c r="AF17" s="50"/>
      <c r="AG17" s="52"/>
      <c r="AH17" s="42">
        <f t="shared" si="4"/>
        <v>0</v>
      </c>
      <c r="AJ17" s="112"/>
      <c r="AK17" s="24"/>
      <c r="AL17" s="23"/>
      <c r="AM17" s="50"/>
      <c r="AN17" s="52"/>
      <c r="AO17" s="42">
        <f t="shared" si="5"/>
        <v>0</v>
      </c>
      <c r="AR17" s="2"/>
      <c r="AS17" s="15"/>
      <c r="AT17" s="7"/>
      <c r="AU17" s="16"/>
      <c r="AV17" s="17">
        <f t="shared" si="6"/>
        <v>376</v>
      </c>
      <c r="AX17" s="7"/>
      <c r="AY17" s="2"/>
      <c r="AZ17" s="15"/>
      <c r="BA17" s="7"/>
      <c r="BB17" s="16"/>
      <c r="BC17" s="17">
        <f t="shared" si="7"/>
        <v>1731.5</v>
      </c>
      <c r="BE17" s="7"/>
      <c r="BF17" s="2"/>
      <c r="BG17" s="15"/>
      <c r="BH17" s="7"/>
      <c r="BI17" s="16"/>
      <c r="BJ17" s="17">
        <f t="shared" si="8"/>
        <v>0</v>
      </c>
      <c r="BL17" s="604"/>
      <c r="BM17" s="36"/>
      <c r="BN17" s="16"/>
      <c r="BO17" s="7"/>
      <c r="BP17" s="16"/>
      <c r="BQ17" s="17">
        <f t="shared" si="9"/>
        <v>14526.099999999999</v>
      </c>
      <c r="BS17" s="428">
        <v>40012</v>
      </c>
      <c r="BT17" s="2" t="s">
        <v>937</v>
      </c>
      <c r="BU17" s="23">
        <v>0</v>
      </c>
      <c r="BV17" s="551" t="s">
        <v>938</v>
      </c>
      <c r="BW17" s="16"/>
      <c r="BX17" s="17">
        <f t="shared" si="10"/>
        <v>24058.04</v>
      </c>
      <c r="BZ17" s="112"/>
      <c r="CA17" s="24"/>
      <c r="CB17" s="23"/>
      <c r="CC17" s="112"/>
      <c r="CD17" s="27"/>
      <c r="CE17" s="17">
        <f t="shared" si="11"/>
        <v>0</v>
      </c>
      <c r="CG17" s="426"/>
      <c r="CH17" s="221"/>
      <c r="CI17" s="23"/>
      <c r="CJ17" s="112"/>
      <c r="CK17" s="27"/>
      <c r="CL17" s="17">
        <f t="shared" si="12"/>
        <v>0</v>
      </c>
      <c r="CN17" s="7">
        <v>41530</v>
      </c>
      <c r="CO17" s="1008" t="s">
        <v>2728</v>
      </c>
      <c r="CP17" s="15">
        <v>28223.200000000001</v>
      </c>
      <c r="CQ17" s="7">
        <v>41533</v>
      </c>
      <c r="CR17" s="16">
        <v>28223.200000000001</v>
      </c>
      <c r="CS17" s="17">
        <f t="shared" si="199"/>
        <v>28995.499999999996</v>
      </c>
      <c r="CU17" s="668"/>
      <c r="CV17" s="24"/>
      <c r="CW17" s="23"/>
      <c r="CX17" s="564"/>
      <c r="CY17" s="27"/>
      <c r="CZ17" s="17">
        <f t="shared" si="14"/>
        <v>4178.5</v>
      </c>
      <c r="DB17" s="112"/>
      <c r="DC17" s="24"/>
      <c r="DD17" s="41"/>
      <c r="DE17" s="50"/>
      <c r="DF17" s="41"/>
      <c r="DG17" s="17">
        <f t="shared" si="200"/>
        <v>411</v>
      </c>
      <c r="DI17" s="112">
        <v>41531</v>
      </c>
      <c r="DJ17" s="111" t="s">
        <v>2729</v>
      </c>
      <c r="DK17" s="41">
        <v>1074</v>
      </c>
      <c r="DL17" s="50">
        <v>41531</v>
      </c>
      <c r="DM17" s="41">
        <v>1074</v>
      </c>
      <c r="DN17" s="17">
        <f t="shared" si="201"/>
        <v>0</v>
      </c>
      <c r="DP17" s="112"/>
      <c r="DQ17" s="111"/>
      <c r="DR17" s="41"/>
      <c r="DS17" s="50"/>
      <c r="DT17" s="41"/>
      <c r="DU17" s="17">
        <f t="shared" si="202"/>
        <v>0</v>
      </c>
      <c r="DW17" s="568"/>
      <c r="DX17" s="577"/>
      <c r="DY17" s="1658"/>
      <c r="DZ17" s="568"/>
      <c r="EA17" s="1658"/>
      <c r="EB17" s="1677">
        <f t="shared" si="203"/>
        <v>456</v>
      </c>
      <c r="ED17" s="112">
        <v>41532</v>
      </c>
      <c r="EE17" s="111" t="s">
        <v>2730</v>
      </c>
      <c r="EF17" s="41">
        <v>4206.5</v>
      </c>
      <c r="EG17" s="50">
        <v>41532</v>
      </c>
      <c r="EH17" s="41">
        <v>4206.5</v>
      </c>
      <c r="EI17" s="42">
        <f t="shared" si="204"/>
        <v>0</v>
      </c>
      <c r="EK17" s="112"/>
      <c r="EL17" s="111"/>
      <c r="EM17" s="41"/>
      <c r="EN17" s="50"/>
      <c r="EO17" s="41"/>
      <c r="EP17" s="17">
        <f t="shared" si="205"/>
        <v>0</v>
      </c>
      <c r="ER17" s="112"/>
      <c r="ES17" s="111"/>
      <c r="ET17" s="41"/>
      <c r="EU17" s="50"/>
      <c r="EV17" s="41"/>
      <c r="EW17" s="17">
        <f t="shared" si="206"/>
        <v>0</v>
      </c>
      <c r="EY17" s="7"/>
      <c r="EZ17" s="34"/>
      <c r="FA17" s="15"/>
      <c r="FB17" s="65"/>
      <c r="FC17" s="297"/>
      <c r="FD17" s="17">
        <f t="shared" si="22"/>
        <v>0</v>
      </c>
      <c r="FF17" s="112"/>
      <c r="FG17" s="34"/>
      <c r="FH17" s="23"/>
      <c r="FI17" s="50"/>
      <c r="FJ17" s="82"/>
      <c r="FK17" s="42">
        <f t="shared" si="23"/>
        <v>0</v>
      </c>
      <c r="FM17" s="7"/>
      <c r="FN17" s="2"/>
      <c r="FO17" s="15"/>
      <c r="FP17" s="7"/>
      <c r="FQ17" s="16"/>
      <c r="FR17" s="17">
        <f t="shared" si="24"/>
        <v>2580</v>
      </c>
      <c r="FT17" s="112"/>
      <c r="FU17" s="24"/>
      <c r="FV17" s="23"/>
      <c r="FW17" s="112"/>
      <c r="FX17" s="27"/>
      <c r="FY17" s="42">
        <f t="shared" si="25"/>
        <v>0</v>
      </c>
      <c r="GA17" s="31"/>
      <c r="GB17" s="2"/>
      <c r="GC17" s="15"/>
      <c r="GD17" s="7"/>
      <c r="GE17" s="16"/>
      <c r="GF17" s="17">
        <f t="shared" si="26"/>
        <v>0</v>
      </c>
      <c r="GH17" s="640"/>
      <c r="GI17" s="1530"/>
      <c r="GJ17" s="563"/>
      <c r="GK17" s="1558"/>
      <c r="GL17" s="565"/>
      <c r="GM17" s="1715">
        <f t="shared" si="27"/>
        <v>33232</v>
      </c>
      <c r="GO17" s="31"/>
      <c r="GP17" s="2"/>
      <c r="GQ17" s="15"/>
      <c r="GR17" s="7"/>
      <c r="GS17" s="16"/>
      <c r="GT17" s="17">
        <f t="shared" si="28"/>
        <v>0</v>
      </c>
      <c r="GV17" s="2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2"/>
      <c r="HR17" s="2"/>
      <c r="HS17" s="15"/>
      <c r="HT17" s="7"/>
      <c r="HU17" s="16"/>
      <c r="HV17" s="17">
        <f t="shared" si="32"/>
        <v>5020</v>
      </c>
      <c r="HX17" s="7"/>
      <c r="HY17" s="2"/>
      <c r="HZ17" s="15"/>
      <c r="IA17" s="7"/>
      <c r="IB17" s="16"/>
      <c r="IC17" s="102">
        <f t="shared" si="33"/>
        <v>0</v>
      </c>
      <c r="IE17" s="1558">
        <v>41543</v>
      </c>
      <c r="IF17" s="1530" t="s">
        <v>2731</v>
      </c>
      <c r="IG17" s="563">
        <v>1427.5</v>
      </c>
      <c r="IH17" s="1558">
        <v>41543</v>
      </c>
      <c r="II17" s="565">
        <v>1427.5</v>
      </c>
      <c r="IJ17" s="1746">
        <f t="shared" si="34"/>
        <v>0</v>
      </c>
      <c r="IL17" s="112"/>
      <c r="IM17" s="24"/>
      <c r="IN17" s="23"/>
      <c r="IO17" s="112"/>
      <c r="IP17" s="27"/>
      <c r="IQ17" s="102">
        <f t="shared" si="35"/>
        <v>855.5</v>
      </c>
      <c r="IS17" s="112"/>
      <c r="IT17" s="63"/>
      <c r="IU17" s="23"/>
      <c r="IV17" s="112"/>
      <c r="IW17" s="27"/>
      <c r="IX17" s="17">
        <f t="shared" si="36"/>
        <v>0</v>
      </c>
      <c r="IZ17" s="112"/>
      <c r="JA17" s="111"/>
      <c r="JB17" s="23"/>
      <c r="JC17" s="112"/>
      <c r="JD17" s="27"/>
      <c r="JE17" s="17">
        <f t="shared" si="37"/>
        <v>0</v>
      </c>
      <c r="JG17" s="112"/>
      <c r="JH17" s="111"/>
      <c r="JI17" s="23"/>
      <c r="JJ17" s="112"/>
      <c r="JK17" s="27"/>
      <c r="JL17" s="17">
        <f t="shared" si="38"/>
        <v>17093.599999999999</v>
      </c>
      <c r="JN17" s="112"/>
      <c r="JO17" s="111"/>
      <c r="JP17" s="23"/>
      <c r="JQ17" s="112"/>
      <c r="JR17" s="27"/>
      <c r="JS17" s="17">
        <f t="shared" si="39"/>
        <v>0</v>
      </c>
      <c r="JU17" s="112">
        <v>41535</v>
      </c>
      <c r="JV17" s="111" t="s">
        <v>2732</v>
      </c>
      <c r="JW17" s="23">
        <v>5660</v>
      </c>
      <c r="JX17" s="112">
        <v>41535</v>
      </c>
      <c r="JY17" s="27">
        <v>5660</v>
      </c>
      <c r="JZ17" s="42">
        <f t="shared" si="40"/>
        <v>0</v>
      </c>
      <c r="KB17" s="112"/>
      <c r="KC17" s="111"/>
      <c r="KD17" s="23"/>
      <c r="KE17" s="112"/>
      <c r="KF17" s="27"/>
      <c r="KG17" s="42">
        <f t="shared" si="41"/>
        <v>0</v>
      </c>
      <c r="KI17" s="7"/>
      <c r="KJ17" s="2"/>
      <c r="KK17" s="15"/>
      <c r="KL17" s="7"/>
      <c r="KM17" s="16"/>
      <c r="KN17" s="17">
        <f t="shared" si="42"/>
        <v>3799.5</v>
      </c>
      <c r="KP17" s="112"/>
      <c r="KQ17" s="24"/>
      <c r="KR17" s="23"/>
      <c r="KS17" s="112"/>
      <c r="KT17" s="27"/>
      <c r="KU17" s="42">
        <f t="shared" si="43"/>
        <v>0</v>
      </c>
      <c r="KW17" s="112"/>
      <c r="KX17" s="24"/>
      <c r="KY17" s="23"/>
      <c r="KZ17" s="112"/>
      <c r="LA17" s="27"/>
      <c r="LB17" s="42">
        <f t="shared" si="44"/>
        <v>0</v>
      </c>
      <c r="LD17" s="1558"/>
      <c r="LE17" s="1530"/>
      <c r="LF17" s="563"/>
      <c r="LG17" s="1558"/>
      <c r="LH17" s="565"/>
      <c r="LI17" s="1715">
        <f t="shared" si="45"/>
        <v>0</v>
      </c>
      <c r="LK17" s="7"/>
      <c r="LL17" s="2"/>
      <c r="LM17" s="15"/>
      <c r="LN17" s="7"/>
      <c r="LO17" s="16"/>
      <c r="LP17" s="17">
        <f t="shared" si="46"/>
        <v>0</v>
      </c>
      <c r="LR17" s="7"/>
      <c r="LS17" s="2"/>
      <c r="LT17" s="15"/>
      <c r="LU17" s="7"/>
      <c r="LV17" s="16"/>
      <c r="LW17" s="17">
        <f t="shared" si="47"/>
        <v>0</v>
      </c>
      <c r="LY17" s="7"/>
      <c r="LZ17" s="2"/>
      <c r="MA17" s="15"/>
      <c r="MB17" s="7"/>
      <c r="MC17" s="16"/>
      <c r="MD17" s="17">
        <f t="shared" si="48"/>
        <v>1020</v>
      </c>
      <c r="MF17" s="1709"/>
      <c r="MG17" s="1530"/>
      <c r="MH17" s="563"/>
      <c r="MI17" s="1558"/>
      <c r="MJ17" s="565"/>
      <c r="MK17" s="1715">
        <f t="shared" si="49"/>
        <v>6364</v>
      </c>
      <c r="MM17" s="308"/>
      <c r="MN17" s="24"/>
      <c r="MO17" s="23"/>
      <c r="MP17" s="112"/>
      <c r="MQ17" s="27"/>
      <c r="MR17" s="17">
        <f t="shared" si="50"/>
        <v>0</v>
      </c>
      <c r="MT17" s="308"/>
      <c r="MU17" s="24"/>
      <c r="MV17" s="23"/>
      <c r="MW17" s="112"/>
      <c r="MX17" s="27"/>
      <c r="MY17" s="42">
        <f t="shared" si="51"/>
        <v>0</v>
      </c>
      <c r="NA17" s="482"/>
      <c r="NB17" s="2"/>
      <c r="NC17" s="15"/>
      <c r="ND17" s="7"/>
      <c r="NE17" s="16"/>
      <c r="NF17" s="17">
        <f>NF16+NC17-NE17</f>
        <v>22352.5</v>
      </c>
      <c r="NH17" s="7"/>
      <c r="NI17" s="34"/>
      <c r="NJ17" s="27"/>
      <c r="NK17" s="7"/>
      <c r="NL17" s="16"/>
      <c r="NM17" s="42">
        <f t="shared" si="53"/>
        <v>0</v>
      </c>
      <c r="NO17" s="7"/>
      <c r="NP17" s="34"/>
      <c r="NQ17" s="27"/>
      <c r="NR17" s="7"/>
      <c r="NS17" s="16"/>
      <c r="NT17" s="42">
        <f t="shared" si="54"/>
        <v>0</v>
      </c>
      <c r="NV17" s="7"/>
      <c r="NW17" s="34"/>
      <c r="NX17" s="27"/>
      <c r="NY17" s="7"/>
      <c r="NZ17" s="16"/>
      <c r="OA17" s="42">
        <f t="shared" si="55"/>
        <v>0</v>
      </c>
      <c r="OC17" s="2"/>
      <c r="OD17" s="2"/>
      <c r="OE17" s="15"/>
      <c r="OF17" s="7"/>
      <c r="OG17" s="16"/>
      <c r="OH17" s="17">
        <f t="shared" si="56"/>
        <v>0</v>
      </c>
      <c r="OJ17" s="2"/>
      <c r="OK17" s="2"/>
      <c r="OL17" s="15"/>
      <c r="OM17" s="7"/>
      <c r="ON17" s="16"/>
      <c r="OO17" s="17">
        <f t="shared" si="57"/>
        <v>0</v>
      </c>
      <c r="OQ17" s="2"/>
      <c r="OR17" s="2"/>
      <c r="OS17" s="15"/>
      <c r="OT17" s="7"/>
      <c r="OU17" s="16"/>
      <c r="OV17" s="17">
        <f t="shared" si="58"/>
        <v>0</v>
      </c>
      <c r="OX17" s="24"/>
      <c r="OY17" s="24"/>
      <c r="OZ17" s="23"/>
      <c r="PA17" s="112"/>
      <c r="PB17" s="27"/>
      <c r="PC17" s="42">
        <f t="shared" si="59"/>
        <v>0</v>
      </c>
      <c r="PE17" s="7">
        <v>41524</v>
      </c>
      <c r="PF17" s="2" t="s">
        <v>2733</v>
      </c>
      <c r="PG17" s="15">
        <v>3600</v>
      </c>
      <c r="PH17" s="679">
        <v>41541</v>
      </c>
      <c r="PI17" s="16">
        <v>3600</v>
      </c>
      <c r="PJ17" s="17">
        <f t="shared" si="60"/>
        <v>8140</v>
      </c>
      <c r="PL17" s="112"/>
      <c r="PM17" s="24"/>
      <c r="PN17" s="23"/>
      <c r="PO17" s="112"/>
      <c r="PP17" s="27"/>
      <c r="PQ17" s="42">
        <f t="shared" si="61"/>
        <v>0</v>
      </c>
      <c r="PS17" s="112"/>
      <c r="PT17" s="24"/>
      <c r="PU17" s="23"/>
      <c r="PV17" s="112"/>
      <c r="PW17" s="27"/>
      <c r="PX17" s="42">
        <f t="shared" si="62"/>
        <v>0</v>
      </c>
      <c r="PZ17" s="7">
        <v>41511</v>
      </c>
      <c r="QA17" s="2" t="s">
        <v>2342</v>
      </c>
      <c r="QB17" s="15">
        <v>666</v>
      </c>
      <c r="QC17" s="7">
        <v>41541</v>
      </c>
      <c r="QD17" s="16">
        <v>666</v>
      </c>
      <c r="QE17" s="17">
        <f t="shared" si="63"/>
        <v>1433.5</v>
      </c>
      <c r="QG17" s="2"/>
      <c r="QH17" s="2"/>
      <c r="QI17" s="15"/>
      <c r="QJ17" s="7"/>
      <c r="QK17" s="16"/>
      <c r="QL17" s="102">
        <f t="shared" si="64"/>
        <v>0</v>
      </c>
      <c r="QN17" s="7"/>
      <c r="QO17" s="2"/>
      <c r="QP17" s="15"/>
      <c r="QQ17" s="7"/>
      <c r="QR17" s="16"/>
      <c r="QS17" s="102">
        <f t="shared" si="65"/>
        <v>0</v>
      </c>
      <c r="QU17" s="2"/>
      <c r="QV17" s="2"/>
      <c r="QW17" s="15"/>
      <c r="QX17" s="629"/>
      <c r="QY17" s="574"/>
      <c r="QZ17" s="102">
        <f t="shared" si="66"/>
        <v>2980</v>
      </c>
      <c r="RB17" s="2"/>
      <c r="RC17" s="2"/>
      <c r="RD17" s="15"/>
      <c r="RE17" s="7"/>
      <c r="RF17" s="16"/>
      <c r="RG17" s="102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114"/>
      <c r="RR17" s="15"/>
      <c r="RS17" s="7"/>
      <c r="RT17" s="16"/>
      <c r="RU17" s="17">
        <f t="shared" si="69"/>
        <v>0</v>
      </c>
      <c r="RW17" s="2"/>
      <c r="RX17" s="114"/>
      <c r="RY17" s="15"/>
      <c r="RZ17" s="7"/>
      <c r="SA17" s="16"/>
      <c r="SB17" s="17">
        <f t="shared" si="70"/>
        <v>0</v>
      </c>
      <c r="SD17" s="24"/>
      <c r="SE17" s="221"/>
      <c r="SF17" s="23"/>
      <c r="SG17" s="112"/>
      <c r="SH17" s="27"/>
      <c r="SI17" s="42">
        <f t="shared" si="71"/>
        <v>7820</v>
      </c>
      <c r="SK17" s="7"/>
      <c r="SL17" s="2"/>
      <c r="SM17" s="15"/>
      <c r="SN17" s="7"/>
      <c r="SO17" s="16"/>
      <c r="SP17" s="17">
        <f t="shared" si="72"/>
        <v>200</v>
      </c>
      <c r="SR17" s="2"/>
      <c r="SS17" s="2"/>
      <c r="ST17" s="15"/>
      <c r="SU17" s="7"/>
      <c r="SV17" s="16"/>
      <c r="SW17" s="17">
        <f t="shared" si="73"/>
        <v>1278</v>
      </c>
      <c r="SY17" s="24"/>
      <c r="SZ17" s="24"/>
      <c r="TA17" s="23"/>
      <c r="TB17" s="112"/>
      <c r="TC17" s="27"/>
      <c r="TD17" s="42">
        <f t="shared" si="74"/>
        <v>0</v>
      </c>
      <c r="TF17" s="24"/>
      <c r="TG17" s="2"/>
      <c r="TH17" s="15"/>
      <c r="TI17" s="7"/>
      <c r="TJ17" s="16"/>
      <c r="TK17" s="17">
        <f t="shared" si="75"/>
        <v>0</v>
      </c>
      <c r="TM17" s="112"/>
      <c r="TN17" s="24"/>
      <c r="TO17" s="23"/>
      <c r="TP17" s="112"/>
      <c r="TQ17" s="27"/>
      <c r="TR17" s="42">
        <f t="shared" si="76"/>
        <v>0</v>
      </c>
      <c r="TT17" s="7"/>
      <c r="TU17" s="2"/>
      <c r="TV17" s="15"/>
      <c r="TW17" s="7"/>
      <c r="TX17" s="16"/>
      <c r="TY17" s="17"/>
      <c r="UA17" s="306">
        <v>41528</v>
      </c>
      <c r="UB17" s="2" t="s">
        <v>2734</v>
      </c>
      <c r="UC17" s="15">
        <v>495</v>
      </c>
      <c r="UD17" s="306">
        <v>41528</v>
      </c>
      <c r="UE17" s="16">
        <v>495</v>
      </c>
      <c r="UF17" s="17">
        <f t="shared" si="78"/>
        <v>112.5</v>
      </c>
      <c r="UH17" s="308"/>
      <c r="UI17" s="24"/>
      <c r="UJ17" s="23"/>
      <c r="UK17" s="308"/>
      <c r="UL17" s="27"/>
      <c r="UM17" s="42">
        <f t="shared" si="79"/>
        <v>7657</v>
      </c>
      <c r="UO17" s="308"/>
      <c r="UP17" s="24"/>
      <c r="UQ17" s="23"/>
      <c r="UR17" s="308"/>
      <c r="US17" s="27"/>
      <c r="UT17" s="42">
        <f t="shared" si="80"/>
        <v>0</v>
      </c>
      <c r="UV17" s="308"/>
      <c r="UW17" s="24"/>
      <c r="UX17" s="23"/>
      <c r="UY17" s="308"/>
      <c r="UZ17" s="27"/>
      <c r="VA17" s="42">
        <f t="shared" si="81"/>
        <v>0</v>
      </c>
      <c r="VC17" s="308"/>
      <c r="VD17" s="24"/>
      <c r="VE17" s="23"/>
      <c r="VF17" s="308"/>
      <c r="VG17" s="27"/>
      <c r="VH17" s="42">
        <f t="shared" si="82"/>
        <v>0</v>
      </c>
      <c r="VJ17" s="495"/>
      <c r="VK17" s="69"/>
      <c r="VL17" s="16"/>
      <c r="VM17" s="65"/>
      <c r="VN17" s="77"/>
      <c r="VO17" s="17">
        <f t="shared" si="83"/>
        <v>0</v>
      </c>
      <c r="VQ17" s="1566"/>
      <c r="VR17" s="1718"/>
      <c r="VS17" s="565"/>
      <c r="VT17" s="1566"/>
      <c r="VU17" s="1726"/>
      <c r="VV17" s="1715">
        <f t="shared" si="84"/>
        <v>0</v>
      </c>
      <c r="VX17" s="65"/>
      <c r="VY17" s="69"/>
      <c r="VZ17" s="16"/>
      <c r="WA17" s="65"/>
      <c r="WB17" s="77"/>
      <c r="WC17" s="17">
        <f t="shared" si="85"/>
        <v>1712</v>
      </c>
      <c r="WE17" s="7">
        <v>41544</v>
      </c>
      <c r="WF17" s="2" t="s">
        <v>2735</v>
      </c>
      <c r="WG17" s="15">
        <v>2944</v>
      </c>
      <c r="WH17" s="7"/>
      <c r="WI17" s="16"/>
      <c r="WJ17" s="17">
        <f t="shared" si="86"/>
        <v>2944</v>
      </c>
      <c r="WL17" s="7"/>
      <c r="WM17" s="2"/>
      <c r="WN17" s="15"/>
      <c r="WO17" s="7"/>
      <c r="WP17" s="16"/>
      <c r="WQ17" s="17">
        <f t="shared" si="87"/>
        <v>0</v>
      </c>
      <c r="WS17" s="112"/>
      <c r="WT17" s="24"/>
      <c r="WU17" s="23"/>
      <c r="WV17" s="112"/>
      <c r="WW17" s="27"/>
      <c r="WX17" s="42">
        <f t="shared" si="88"/>
        <v>0</v>
      </c>
      <c r="WZ17" s="421"/>
      <c r="XA17" s="24"/>
      <c r="XB17" s="23"/>
      <c r="XC17" s="112"/>
      <c r="XD17" s="27"/>
      <c r="XE17" s="42">
        <f t="shared" si="89"/>
        <v>0</v>
      </c>
      <c r="XG17" s="112"/>
      <c r="XH17" s="230"/>
      <c r="XI17" s="23"/>
      <c r="XJ17" s="112"/>
      <c r="XK17" s="27"/>
      <c r="XL17" s="17">
        <f t="shared" si="90"/>
        <v>0</v>
      </c>
      <c r="XN17" s="112"/>
      <c r="XO17" s="230"/>
      <c r="XP17" s="23"/>
      <c r="XQ17" s="112"/>
      <c r="XR17" s="27"/>
      <c r="XS17" s="42">
        <f t="shared" si="91"/>
        <v>3633</v>
      </c>
      <c r="XU17" s="112"/>
      <c r="XV17" s="230"/>
      <c r="XW17" s="23"/>
      <c r="XX17" s="112"/>
      <c r="XY17" s="27"/>
      <c r="XZ17" s="17">
        <f t="shared" si="92"/>
        <v>0</v>
      </c>
      <c r="YB17" s="1558"/>
      <c r="YC17" s="883"/>
      <c r="YD17" s="563"/>
      <c r="YE17" s="1558"/>
      <c r="YF17" s="565"/>
      <c r="YG17" s="1715">
        <f t="shared" si="93"/>
        <v>0</v>
      </c>
      <c r="YI17" s="7"/>
      <c r="YJ17" s="114"/>
      <c r="YK17" s="15"/>
      <c r="YL17" s="7"/>
      <c r="YM17" s="16"/>
      <c r="YN17" s="17">
        <f t="shared" si="94"/>
        <v>2227</v>
      </c>
      <c r="YR17" s="663"/>
      <c r="YS17" s="664"/>
      <c r="YT17" s="669"/>
      <c r="YU17" s="42">
        <f t="shared" si="95"/>
        <v>22956.84</v>
      </c>
      <c r="YW17" s="7"/>
      <c r="YX17" s="2"/>
      <c r="YY17" s="15"/>
      <c r="YZ17" s="7"/>
      <c r="ZA17" s="16"/>
      <c r="ZB17" s="17">
        <f t="shared" si="96"/>
        <v>3092.5</v>
      </c>
      <c r="ZD17" s="428"/>
      <c r="ZE17" s="114"/>
      <c r="ZF17" s="15"/>
      <c r="ZG17" s="7"/>
      <c r="ZH17" s="3"/>
      <c r="ZI17" s="17">
        <f t="shared" si="97"/>
        <v>0</v>
      </c>
      <c r="ZK17" s="1529"/>
      <c r="ZL17" s="1717"/>
      <c r="ZM17" s="563"/>
      <c r="ZN17" s="1558"/>
      <c r="ZO17" s="1603"/>
      <c r="ZP17" s="1715">
        <f t="shared" si="98"/>
        <v>0</v>
      </c>
      <c r="ZR17" s="426"/>
      <c r="ZS17" s="221"/>
      <c r="ZT17" s="23"/>
      <c r="ZU17" s="112"/>
      <c r="ZV17" s="41"/>
      <c r="ZW17" s="42">
        <f t="shared" si="99"/>
        <v>0</v>
      </c>
      <c r="ZY17" s="306"/>
      <c r="ZZ17" s="115"/>
      <c r="AAA17" s="15"/>
      <c r="AAB17" s="7"/>
      <c r="AAC17" s="16"/>
      <c r="AAD17" s="17">
        <f>AAD16+AAA17-AAC17</f>
        <v>0</v>
      </c>
      <c r="AAF17" s="308"/>
      <c r="AAG17" s="111"/>
      <c r="AAH17" s="23"/>
      <c r="AAI17" s="112"/>
      <c r="AAJ17" s="27"/>
      <c r="AAK17" s="42">
        <f>AAK16+AAH17-AAJ17</f>
        <v>1928</v>
      </c>
      <c r="AAM17" s="2"/>
      <c r="AAN17" s="2"/>
      <c r="AAO17" s="15"/>
      <c r="AAP17" s="7"/>
      <c r="AAQ17" s="16"/>
      <c r="AAR17" s="17">
        <f t="shared" si="102"/>
        <v>0</v>
      </c>
      <c r="AAT17" s="2"/>
      <c r="AAU17" s="2"/>
      <c r="AAV17" s="15"/>
      <c r="AAW17" s="7"/>
      <c r="AAX17" s="16"/>
      <c r="AAY17" s="17">
        <f t="shared" si="103"/>
        <v>0</v>
      </c>
      <c r="ABA17" s="2"/>
      <c r="ABB17" s="2"/>
      <c r="ABC17" s="15"/>
      <c r="ABD17" s="7"/>
      <c r="ABE17" s="16"/>
      <c r="ABF17" s="17">
        <f t="shared" si="104"/>
        <v>767</v>
      </c>
      <c r="ABH17" s="2"/>
      <c r="ABI17" s="2"/>
      <c r="ABJ17" s="15"/>
      <c r="ABK17" s="7"/>
      <c r="ABL17" s="16"/>
      <c r="ABM17" s="17">
        <f t="shared" si="105"/>
        <v>0</v>
      </c>
      <c r="ABO17" s="24"/>
      <c r="ABP17" s="24"/>
      <c r="ABQ17" s="23"/>
      <c r="ABR17" s="112"/>
      <c r="ABS17" s="27"/>
      <c r="ABT17" s="42">
        <f t="shared" si="106"/>
        <v>0</v>
      </c>
      <c r="ABV17" s="24"/>
      <c r="ABW17" s="24"/>
      <c r="ABX17" s="23"/>
      <c r="ABY17" s="112"/>
      <c r="ABZ17" s="27"/>
      <c r="ACA17" s="42">
        <f t="shared" si="107"/>
        <v>0</v>
      </c>
      <c r="ACC17" s="2"/>
      <c r="ACD17" s="2"/>
      <c r="ACE17" s="15"/>
      <c r="ACF17" s="7"/>
      <c r="ACG17" s="16"/>
      <c r="ACH17" s="17">
        <f t="shared" si="108"/>
        <v>0</v>
      </c>
      <c r="ACJ17" s="7">
        <v>41525</v>
      </c>
      <c r="ACK17" s="312" t="s">
        <v>2736</v>
      </c>
      <c r="ACL17" s="15">
        <v>5438</v>
      </c>
      <c r="ACM17" s="7">
        <v>41525</v>
      </c>
      <c r="ACN17" s="16">
        <v>5438</v>
      </c>
      <c r="ACO17" s="17">
        <f t="shared" si="109"/>
        <v>0</v>
      </c>
      <c r="ACQ17" s="306"/>
      <c r="ACR17" s="260"/>
      <c r="ACS17" s="27"/>
      <c r="ACT17" s="495"/>
      <c r="ACU17" s="52"/>
      <c r="ACV17" s="42">
        <f t="shared" si="110"/>
        <v>0</v>
      </c>
      <c r="ACX17" s="308"/>
      <c r="ACY17" s="260"/>
      <c r="ACZ17" s="27"/>
      <c r="ADA17" s="495"/>
      <c r="ADB17" s="52"/>
      <c r="ADC17" s="42">
        <f t="shared" si="111"/>
        <v>0</v>
      </c>
      <c r="ADE17" s="112">
        <v>41536</v>
      </c>
      <c r="ADF17" s="260" t="s">
        <v>2737</v>
      </c>
      <c r="ADG17" s="27">
        <v>1160</v>
      </c>
      <c r="ADH17" s="7">
        <v>41536</v>
      </c>
      <c r="ADI17" s="16">
        <v>1160</v>
      </c>
      <c r="ADJ17" s="17">
        <f t="shared" si="112"/>
        <v>1135.5</v>
      </c>
      <c r="ADL17" s="7"/>
      <c r="ADM17" s="260"/>
      <c r="ADN17" s="27"/>
      <c r="ADO17" s="31"/>
      <c r="ADP17" s="16"/>
      <c r="ADQ17" s="17">
        <f t="shared" si="113"/>
        <v>0</v>
      </c>
      <c r="ADS17" s="31">
        <v>41543</v>
      </c>
      <c r="ADT17" s="34" t="s">
        <v>2738</v>
      </c>
      <c r="ADU17" s="27">
        <v>20161</v>
      </c>
      <c r="ADV17" s="7"/>
      <c r="ADW17" s="16"/>
      <c r="ADX17" s="17">
        <f t="shared" si="114"/>
        <v>452</v>
      </c>
      <c r="ADZ17" s="2"/>
      <c r="AEA17" s="2"/>
      <c r="AEB17" s="15"/>
      <c r="AEC17" s="7"/>
      <c r="AED17" s="16"/>
      <c r="AEE17" s="17">
        <f t="shared" si="115"/>
        <v>0</v>
      </c>
      <c r="AEG17" s="112">
        <v>41546</v>
      </c>
      <c r="AEH17" s="1476" t="s">
        <v>2739</v>
      </c>
      <c r="AEI17" s="27">
        <v>225</v>
      </c>
      <c r="AEJ17" s="112">
        <v>41546</v>
      </c>
      <c r="AEK17" s="27">
        <v>225</v>
      </c>
      <c r="AEL17" s="17">
        <f t="shared" si="116"/>
        <v>240</v>
      </c>
      <c r="AEN17" s="112"/>
      <c r="AEO17" s="34"/>
      <c r="AEP17" s="27"/>
      <c r="AEQ17" s="112"/>
      <c r="AER17" s="27"/>
      <c r="AES17" s="17">
        <f t="shared" si="117"/>
        <v>0</v>
      </c>
      <c r="AEU17" s="1558"/>
      <c r="AEV17" s="1736"/>
      <c r="AEW17" s="565"/>
      <c r="AEX17" s="1558"/>
      <c r="AEY17" s="565"/>
      <c r="AEZ17" s="1715">
        <f t="shared" si="118"/>
        <v>0</v>
      </c>
      <c r="AFB17" s="7"/>
      <c r="AFC17" s="24"/>
      <c r="AFD17" s="23"/>
      <c r="AFE17" s="50"/>
      <c r="AFF17" s="52"/>
      <c r="AFG17" s="17">
        <f t="shared" si="119"/>
        <v>0</v>
      </c>
      <c r="AFL17" s="50"/>
      <c r="AFM17" s="52"/>
      <c r="AFN17" s="17">
        <f t="shared" si="120"/>
        <v>0</v>
      </c>
      <c r="AFP17" s="496"/>
      <c r="AFQ17" s="62"/>
      <c r="AFR17" s="670"/>
      <c r="AFS17" s="50"/>
      <c r="AFT17" s="52"/>
      <c r="AFU17" s="17">
        <f t="shared" si="121"/>
        <v>7013</v>
      </c>
      <c r="AFW17" s="49"/>
      <c r="AFX17" s="69"/>
      <c r="AFY17" s="27"/>
      <c r="AFZ17" s="50"/>
      <c r="AGA17" s="27"/>
      <c r="AGB17" s="17">
        <f t="shared" si="122"/>
        <v>0</v>
      </c>
      <c r="AGD17" s="49"/>
      <c r="AGE17" s="69"/>
      <c r="AGF17" s="27"/>
      <c r="AGG17" s="50"/>
      <c r="AGH17" s="27"/>
      <c r="AGI17" s="17">
        <f t="shared" si="123"/>
        <v>0</v>
      </c>
      <c r="AGK17" s="322">
        <v>41543</v>
      </c>
      <c r="AGL17" s="69" t="s">
        <v>2740</v>
      </c>
      <c r="AGM17" s="27">
        <v>828.6</v>
      </c>
      <c r="AGN17" s="308">
        <v>41546</v>
      </c>
      <c r="AGO17" s="27">
        <v>828.6</v>
      </c>
      <c r="AGP17" s="17">
        <f t="shared" si="124"/>
        <v>102</v>
      </c>
      <c r="AGR17" s="322"/>
      <c r="AGS17" s="69"/>
      <c r="AGT17" s="27"/>
      <c r="AGU17" s="308"/>
      <c r="AGV17" s="27"/>
      <c r="AGW17" s="42">
        <f t="shared" si="125"/>
        <v>0</v>
      </c>
      <c r="AGY17" s="49"/>
      <c r="AGZ17" s="69"/>
      <c r="AHA17" s="27"/>
      <c r="AHB17" s="50"/>
      <c r="AHC17" s="27"/>
      <c r="AHD17" s="17">
        <f t="shared" si="126"/>
        <v>0</v>
      </c>
      <c r="AHF17" s="112"/>
      <c r="AHG17" s="24"/>
      <c r="AHH17" s="23"/>
      <c r="AHI17" s="112"/>
      <c r="AHJ17" s="27"/>
      <c r="AHK17" s="42">
        <f t="shared" si="127"/>
        <v>0</v>
      </c>
      <c r="AHM17" s="112"/>
      <c r="AHO17" s="1656"/>
      <c r="AHP17" s="568"/>
      <c r="AHQ17" s="1659"/>
      <c r="AHR17" s="42">
        <f t="shared" si="128"/>
        <v>13988.5</v>
      </c>
      <c r="AHT17" s="2"/>
      <c r="AHU17" s="2"/>
      <c r="AHV17" s="15"/>
      <c r="AHW17" s="7"/>
      <c r="AHX17" s="16"/>
      <c r="AHY17" s="17">
        <f t="shared" si="129"/>
        <v>0</v>
      </c>
      <c r="AIA17" s="2"/>
      <c r="AIB17" s="2"/>
      <c r="AIC17" s="15"/>
      <c r="AID17" s="7"/>
      <c r="AIE17" s="16"/>
      <c r="AIF17" s="17">
        <f t="shared" si="130"/>
        <v>0</v>
      </c>
      <c r="AIH17" s="2"/>
      <c r="AII17" s="2"/>
      <c r="AIJ17" s="15"/>
      <c r="AIK17" s="7"/>
      <c r="AIL17" s="16"/>
      <c r="AIM17" s="17">
        <f t="shared" si="131"/>
        <v>0</v>
      </c>
      <c r="AIO17" s="24"/>
      <c r="AIP17" s="24"/>
      <c r="AIQ17" s="23"/>
      <c r="AIR17" s="112"/>
      <c r="AIS17" s="27"/>
      <c r="AIT17" s="42">
        <f t="shared" si="132"/>
        <v>0</v>
      </c>
      <c r="AIV17" s="7">
        <v>39729</v>
      </c>
      <c r="AIW17" s="2" t="s">
        <v>805</v>
      </c>
      <c r="AIX17" s="15">
        <v>16748</v>
      </c>
      <c r="AIY17" s="7"/>
      <c r="AIZ17" s="16"/>
      <c r="AJA17" s="78">
        <f t="shared" si="133"/>
        <v>107247</v>
      </c>
      <c r="AJC17" s="7"/>
      <c r="AJD17" s="115"/>
      <c r="AJE17" s="15"/>
      <c r="AJF17" s="61"/>
      <c r="AJG17" s="67"/>
      <c r="AJH17" s="17">
        <f t="shared" si="134"/>
        <v>0</v>
      </c>
      <c r="AJJ17" s="7"/>
      <c r="AJK17" s="34"/>
      <c r="AJL17" s="52"/>
      <c r="AJM17" s="7"/>
      <c r="AJN17" s="16"/>
      <c r="AJO17" s="17">
        <f>AJO16+AJL17-AJN17</f>
        <v>0</v>
      </c>
      <c r="AJQ17" s="112"/>
      <c r="AJR17" s="34"/>
      <c r="AJS17" s="52"/>
      <c r="AJT17" s="112"/>
      <c r="AJU17" s="27"/>
      <c r="AJV17" s="42">
        <f>AJV16+AJS17-AJU17</f>
        <v>0</v>
      </c>
      <c r="AJX17" s="7">
        <v>41523</v>
      </c>
      <c r="AJY17" s="114" t="s">
        <v>2741</v>
      </c>
      <c r="AJZ17" s="15">
        <v>507</v>
      </c>
      <c r="AKA17" s="7">
        <v>41523</v>
      </c>
      <c r="AKB17" s="16">
        <v>507</v>
      </c>
      <c r="AKC17" s="17">
        <f t="shared" si="137"/>
        <v>1582</v>
      </c>
      <c r="AKE17" s="7"/>
      <c r="AKF17" s="114"/>
      <c r="AKG17" s="15"/>
      <c r="AKH17" s="7"/>
      <c r="AKI17" s="16"/>
      <c r="AKJ17" s="17">
        <f t="shared" si="138"/>
        <v>5561.98</v>
      </c>
      <c r="AKL17" s="50">
        <v>41545</v>
      </c>
      <c r="AKM17" s="111" t="s">
        <v>2742</v>
      </c>
      <c r="AKN17" s="82">
        <v>1284</v>
      </c>
      <c r="AKO17" s="50">
        <v>41545</v>
      </c>
      <c r="AKP17" s="52">
        <v>1284</v>
      </c>
      <c r="AKQ17" s="42">
        <f t="shared" si="139"/>
        <v>0</v>
      </c>
      <c r="AKS17" s="50"/>
      <c r="AKT17" s="111"/>
      <c r="AKU17" s="82"/>
      <c r="AKV17" s="50"/>
      <c r="AKW17" s="52"/>
      <c r="AKX17" s="42">
        <f t="shared" si="140"/>
        <v>0</v>
      </c>
      <c r="AKZ17" s="50"/>
      <c r="ALA17" s="111"/>
      <c r="ALB17" s="82"/>
      <c r="ALC17" s="50"/>
      <c r="ALD17" s="52"/>
      <c r="ALE17" s="42">
        <f t="shared" si="141"/>
        <v>0</v>
      </c>
      <c r="ALG17" s="7"/>
      <c r="ALH17" s="2"/>
      <c r="ALI17" s="15"/>
      <c r="ALJ17" s="7"/>
      <c r="ALK17" s="16"/>
      <c r="ALL17" s="17">
        <f t="shared" si="142"/>
        <v>0</v>
      </c>
      <c r="ALN17" s="428">
        <v>41523</v>
      </c>
      <c r="ALO17" s="2" t="s">
        <v>2743</v>
      </c>
      <c r="ALP17" s="15">
        <v>9027</v>
      </c>
      <c r="ALQ17" s="407">
        <v>41523</v>
      </c>
      <c r="ALR17" s="15">
        <v>9027</v>
      </c>
      <c r="ALS17" s="17">
        <f t="shared" si="143"/>
        <v>5326</v>
      </c>
      <c r="ALU17" s="428"/>
      <c r="ALW17" s="15"/>
      <c r="ALX17" s="306"/>
      <c r="ALY17" s="16"/>
      <c r="ALZ17" s="17">
        <f t="shared" si="144"/>
        <v>0</v>
      </c>
      <c r="AMB17" s="306"/>
      <c r="AMC17" s="2"/>
      <c r="AMD17" s="15"/>
      <c r="AME17" s="428"/>
      <c r="AMF17" s="16"/>
      <c r="AMG17" s="17">
        <f t="shared" si="145"/>
        <v>0</v>
      </c>
      <c r="AMI17" s="7"/>
      <c r="AMJ17" s="2"/>
      <c r="AMK17" s="15"/>
      <c r="AML17" s="7"/>
      <c r="AMM17" s="16"/>
      <c r="AMN17" s="17">
        <f t="shared" si="146"/>
        <v>0</v>
      </c>
      <c r="AMP17" s="112">
        <v>41543</v>
      </c>
      <c r="AMQ17" s="24" t="s">
        <v>2744</v>
      </c>
      <c r="AMR17" s="23">
        <v>391</v>
      </c>
      <c r="AMS17" s="112">
        <v>41543</v>
      </c>
      <c r="AMT17" s="27">
        <v>391</v>
      </c>
      <c r="AMU17" s="42">
        <f t="shared" si="147"/>
        <v>-1660</v>
      </c>
      <c r="AMW17" s="7">
        <v>41522</v>
      </c>
      <c r="AMX17" s="2" t="s">
        <v>2745</v>
      </c>
      <c r="AMY17" s="15">
        <v>176</v>
      </c>
      <c r="AMZ17" s="7">
        <v>41522</v>
      </c>
      <c r="ANA17" s="16">
        <v>176</v>
      </c>
      <c r="ANB17" s="17">
        <f t="shared" si="148"/>
        <v>4879.2800000000007</v>
      </c>
      <c r="AND17" s="24"/>
      <c r="ANE17" s="24"/>
      <c r="ANF17" s="23"/>
      <c r="ANG17" s="112"/>
      <c r="ANH17" s="27"/>
      <c r="ANI17" s="42">
        <f t="shared" si="149"/>
        <v>0</v>
      </c>
      <c r="ANK17" s="2"/>
      <c r="ANL17" s="2"/>
      <c r="ANM17" s="15"/>
      <c r="ANN17" s="7"/>
      <c r="ANO17" s="16"/>
      <c r="ANP17" s="17">
        <f t="shared" si="150"/>
        <v>0</v>
      </c>
      <c r="ANR17" s="1530"/>
      <c r="ANS17" s="1530"/>
      <c r="ANT17" s="563"/>
      <c r="ANU17" s="1558"/>
      <c r="ANV17" s="565"/>
      <c r="ANW17" s="1715">
        <f t="shared" si="151"/>
        <v>0</v>
      </c>
      <c r="ANY17" s="2"/>
      <c r="ANZ17" s="2"/>
      <c r="AOA17" s="15"/>
      <c r="AOB17" s="7"/>
      <c r="AOC17" s="16"/>
      <c r="AOD17" s="17">
        <f t="shared" si="152"/>
        <v>0</v>
      </c>
      <c r="AOF17" s="2"/>
      <c r="AOG17" s="2"/>
      <c r="AOH17" s="15"/>
      <c r="AOI17" s="7"/>
      <c r="AOJ17" s="16"/>
      <c r="AOK17" s="17">
        <f t="shared" si="153"/>
        <v>0</v>
      </c>
      <c r="AOM17" s="308">
        <v>41528</v>
      </c>
      <c r="AON17" s="24" t="s">
        <v>2746</v>
      </c>
      <c r="AOO17" s="23">
        <v>691.6</v>
      </c>
      <c r="AOP17" s="322">
        <v>41541</v>
      </c>
      <c r="AOQ17" s="27">
        <v>691.6</v>
      </c>
      <c r="AOR17" s="17">
        <f t="shared" si="154"/>
        <v>0</v>
      </c>
      <c r="AOT17" s="49">
        <v>41512</v>
      </c>
      <c r="AOU17" s="260" t="s">
        <v>2357</v>
      </c>
      <c r="AOV17" s="27">
        <v>1380</v>
      </c>
      <c r="AOW17" s="50">
        <v>41527</v>
      </c>
      <c r="AOX17" s="27">
        <v>1380</v>
      </c>
      <c r="AOY17" s="17">
        <f t="shared" si="155"/>
        <v>30</v>
      </c>
      <c r="APA17" s="112"/>
      <c r="APB17" s="24"/>
      <c r="APC17" s="23"/>
      <c r="APD17" s="610"/>
      <c r="APE17" s="27"/>
      <c r="APF17" s="17">
        <f t="shared" si="156"/>
        <v>118452.40000000001</v>
      </c>
      <c r="APH17" s="112"/>
      <c r="API17" s="24"/>
      <c r="APJ17" s="23"/>
      <c r="APK17" s="610"/>
      <c r="APL17" s="27"/>
      <c r="APM17" s="42">
        <f t="shared" si="157"/>
        <v>0</v>
      </c>
      <c r="APO17" s="2"/>
      <c r="APP17" s="2"/>
      <c r="APQ17" s="15"/>
      <c r="APR17" s="7"/>
      <c r="APS17" s="16"/>
      <c r="APT17" s="17">
        <f t="shared" si="158"/>
        <v>0</v>
      </c>
      <c r="APV17" s="2"/>
      <c r="APW17" s="2"/>
      <c r="APX17" s="15"/>
      <c r="APY17" s="7"/>
      <c r="APZ17" s="16"/>
      <c r="AQA17" s="17">
        <f t="shared" si="159"/>
        <v>0</v>
      </c>
      <c r="AQC17" s="2"/>
      <c r="AQD17" s="2"/>
      <c r="AQE17" s="15"/>
      <c r="AQF17" s="7"/>
      <c r="AQG17" s="16"/>
      <c r="AQH17" s="17">
        <f t="shared" si="160"/>
        <v>4165.6000000000004</v>
      </c>
      <c r="AQJ17" s="2"/>
      <c r="AQK17" s="2"/>
      <c r="AQL17" s="15"/>
      <c r="AQM17" s="7"/>
      <c r="AQN17" s="16"/>
      <c r="AQO17" s="17">
        <f t="shared" si="161"/>
        <v>0</v>
      </c>
      <c r="AQQ17" s="2"/>
      <c r="AQR17" s="2"/>
      <c r="AQS17" s="15"/>
      <c r="AQT17" s="7"/>
      <c r="AQU17" s="16"/>
      <c r="AQV17" s="17">
        <f t="shared" si="162"/>
        <v>0</v>
      </c>
      <c r="AQX17" s="2"/>
      <c r="AQY17" s="2"/>
      <c r="AQZ17" s="15"/>
      <c r="ARA17" s="7"/>
      <c r="ARB17" s="16"/>
      <c r="ARC17" s="17">
        <f t="shared" si="163"/>
        <v>0</v>
      </c>
      <c r="ARE17" s="24"/>
      <c r="ARF17" s="24"/>
      <c r="ARG17" s="23"/>
      <c r="ARH17" s="112"/>
      <c r="ARI17" s="27"/>
      <c r="ARJ17" s="42">
        <f t="shared" si="164"/>
        <v>0</v>
      </c>
      <c r="ARL17" s="2"/>
      <c r="ARM17" s="2"/>
      <c r="ARN17" s="15"/>
      <c r="ARO17" s="7"/>
      <c r="ARP17" s="16"/>
      <c r="ARQ17" s="17">
        <f t="shared" si="165"/>
        <v>0</v>
      </c>
      <c r="ARS17" s="24"/>
      <c r="ART17" s="24"/>
      <c r="ARU17" s="23"/>
      <c r="ARV17" s="112"/>
      <c r="ARW17" s="27"/>
      <c r="ARX17" s="42">
        <f t="shared" si="166"/>
        <v>752.5</v>
      </c>
      <c r="ARZ17" s="2"/>
      <c r="ASA17" s="2"/>
      <c r="ASB17" s="15"/>
      <c r="ASC17" s="7"/>
      <c r="ASD17" s="16"/>
      <c r="ASE17" s="17">
        <f t="shared" si="167"/>
        <v>10984.74</v>
      </c>
      <c r="ASG17" s="7">
        <v>41522</v>
      </c>
      <c r="ASH17" s="34" t="s">
        <v>2747</v>
      </c>
      <c r="ASI17" s="15">
        <v>1743.36</v>
      </c>
      <c r="ASJ17" s="33"/>
      <c r="ASK17" s="27"/>
      <c r="ASL17" s="17">
        <f t="shared" si="168"/>
        <v>10629.34</v>
      </c>
      <c r="ASN17" s="7"/>
      <c r="ASO17" s="2"/>
      <c r="ASP17" s="15"/>
      <c r="ASQ17" s="33"/>
      <c r="ASR17" s="76"/>
      <c r="ASS17" s="17">
        <f t="shared" si="169"/>
        <v>21397.43</v>
      </c>
      <c r="ASU17" s="426"/>
      <c r="ASV17" s="24"/>
      <c r="ASW17" s="27"/>
      <c r="ASX17" s="103"/>
      <c r="ASY17" s="27"/>
      <c r="ASZ17" s="17">
        <f t="shared" si="170"/>
        <v>0</v>
      </c>
      <c r="ATB17" s="426"/>
      <c r="ATC17" s="24"/>
      <c r="ATD17" s="27"/>
      <c r="ATE17" s="103"/>
      <c r="ATF17" s="27"/>
      <c r="ATG17" s="42">
        <f t="shared" si="171"/>
        <v>2249</v>
      </c>
      <c r="ATI17" s="426"/>
      <c r="ATJ17" s="24"/>
      <c r="ATK17" s="27"/>
      <c r="ATL17" s="103"/>
      <c r="ATM17" s="27"/>
      <c r="ATN17" s="42">
        <f t="shared" si="172"/>
        <v>0</v>
      </c>
      <c r="ATP17" s="7"/>
      <c r="ATQ17" s="24"/>
      <c r="ATR17" s="23"/>
      <c r="ATS17" s="7"/>
      <c r="ATT17" s="77"/>
      <c r="ATU17" s="17">
        <f t="shared" si="173"/>
        <v>12300.5</v>
      </c>
      <c r="ATW17" s="2"/>
      <c r="ATX17" s="2"/>
      <c r="ATY17" s="15"/>
      <c r="ATZ17" s="7"/>
      <c r="AUA17" s="16"/>
      <c r="AUB17" s="17">
        <f t="shared" si="174"/>
        <v>108</v>
      </c>
      <c r="AUD17" s="7"/>
      <c r="AUE17" s="115"/>
      <c r="AUF17" s="15"/>
      <c r="AUG17" s="7"/>
      <c r="AUH17" s="16"/>
      <c r="AUI17" s="17">
        <f t="shared" si="175"/>
        <v>0</v>
      </c>
      <c r="AUK17" s="112"/>
      <c r="AUL17" s="111"/>
      <c r="AUM17" s="23"/>
      <c r="AUN17" s="112"/>
      <c r="AUO17" s="27"/>
      <c r="AUP17" s="42">
        <f t="shared" si="176"/>
        <v>0</v>
      </c>
      <c r="AUR17" s="1558"/>
      <c r="AUS17" s="1727"/>
      <c r="AUT17" s="563"/>
      <c r="AUU17" s="1558"/>
      <c r="AUV17" s="565"/>
      <c r="AUW17" s="1715">
        <f t="shared" si="177"/>
        <v>0</v>
      </c>
      <c r="AUY17" s="112"/>
      <c r="AUZ17" s="111"/>
      <c r="AVA17" s="23"/>
      <c r="AVB17" s="112"/>
      <c r="AVC17" s="27"/>
      <c r="AVD17" s="42">
        <f t="shared" si="178"/>
        <v>0</v>
      </c>
      <c r="AVF17" s="112">
        <v>41546</v>
      </c>
      <c r="AVG17" s="24" t="s">
        <v>2748</v>
      </c>
      <c r="AVH17" s="23">
        <v>8178</v>
      </c>
      <c r="AVI17" s="112">
        <v>41546</v>
      </c>
      <c r="AVJ17" s="27">
        <v>8178</v>
      </c>
      <c r="AVK17" s="17">
        <f t="shared" si="179"/>
        <v>-1000</v>
      </c>
      <c r="AVM17" s="2"/>
      <c r="AVN17" s="2"/>
      <c r="AVO17" s="15"/>
      <c r="AVP17" s="7"/>
      <c r="AVQ17" s="16"/>
      <c r="AVR17" s="17">
        <f t="shared" si="180"/>
        <v>6938</v>
      </c>
      <c r="AVT17" s="1743"/>
      <c r="AVU17" s="1530"/>
      <c r="AVV17" s="563"/>
      <c r="AVW17" s="1558"/>
      <c r="AVX17" s="565"/>
      <c r="AVY17" s="1715">
        <f t="shared" si="181"/>
        <v>0</v>
      </c>
      <c r="AWA17" s="359">
        <v>41537</v>
      </c>
      <c r="AWB17" s="2" t="s">
        <v>2749</v>
      </c>
      <c r="AWC17" s="15">
        <v>700</v>
      </c>
      <c r="AWD17" s="7">
        <v>41537</v>
      </c>
      <c r="AWE17" s="16">
        <v>700</v>
      </c>
      <c r="AWF17" s="17">
        <f t="shared" si="182"/>
        <v>0</v>
      </c>
      <c r="AWH17" s="421"/>
      <c r="AWI17" s="2"/>
      <c r="AWJ17" s="15"/>
      <c r="AWK17" s="428"/>
      <c r="AWL17" s="16"/>
      <c r="AWM17" s="17">
        <f t="shared" si="183"/>
        <v>0</v>
      </c>
      <c r="AWO17" s="308"/>
      <c r="AWP17" s="2"/>
      <c r="AWQ17" s="23"/>
      <c r="AWR17" s="306"/>
      <c r="AWS17" s="16"/>
      <c r="AWT17" s="17">
        <f t="shared" si="184"/>
        <v>0</v>
      </c>
      <c r="AWV17" s="308">
        <v>41538</v>
      </c>
      <c r="AWW17" s="2" t="s">
        <v>2750</v>
      </c>
      <c r="AWX17" s="23">
        <v>939</v>
      </c>
      <c r="AWY17" s="306">
        <v>41538</v>
      </c>
      <c r="AWZ17" s="16">
        <v>939</v>
      </c>
      <c r="AXA17" s="17">
        <f t="shared" si="185"/>
        <v>0</v>
      </c>
      <c r="AXC17" s="308">
        <v>41523</v>
      </c>
      <c r="AXD17" s="2" t="s">
        <v>2751</v>
      </c>
      <c r="AXE17" s="23">
        <v>1214</v>
      </c>
      <c r="AXF17" s="306">
        <v>41523</v>
      </c>
      <c r="AXG17" s="16">
        <v>1214</v>
      </c>
      <c r="AXH17" s="17">
        <f t="shared" si="186"/>
        <v>1179.5</v>
      </c>
      <c r="AXJ17" s="308"/>
      <c r="AXK17" s="2"/>
      <c r="AXL17" s="23"/>
      <c r="AXM17" s="306"/>
      <c r="AXN17" s="16"/>
      <c r="AXO17" s="17">
        <f t="shared" si="187"/>
        <v>0</v>
      </c>
      <c r="AXQ17" s="308"/>
      <c r="AXR17" s="24"/>
      <c r="AXS17" s="23"/>
      <c r="AXT17" s="308"/>
      <c r="AXU17" s="27"/>
      <c r="AXV17" s="42">
        <f t="shared" si="188"/>
        <v>0</v>
      </c>
      <c r="AXX17" s="2"/>
      <c r="AXY17" s="2"/>
      <c r="AXZ17" s="292"/>
      <c r="AYA17" s="7"/>
      <c r="AYB17" s="16"/>
      <c r="AYC17" s="17">
        <f t="shared" si="189"/>
        <v>-100</v>
      </c>
      <c r="AYE17" s="7"/>
      <c r="AYF17" s="2"/>
      <c r="AYG17" s="292"/>
      <c r="AYH17" s="7"/>
      <c r="AYI17" s="16"/>
      <c r="AYJ17" s="17">
        <f t="shared" si="190"/>
        <v>1184.5</v>
      </c>
      <c r="AYL17" s="24"/>
      <c r="AYM17" s="24"/>
      <c r="AYN17" s="291"/>
      <c r="AYO17" s="112"/>
      <c r="AYP17" s="27"/>
      <c r="AYQ17" s="42">
        <f t="shared" si="191"/>
        <v>0</v>
      </c>
      <c r="AYS17" s="24"/>
      <c r="AYT17" s="2"/>
      <c r="AYU17" s="292"/>
      <c r="AYV17" s="7"/>
      <c r="AYW17" s="16"/>
      <c r="AYX17" s="17">
        <f t="shared" si="192"/>
        <v>0</v>
      </c>
      <c r="AYZ17" s="24"/>
      <c r="AZA17" s="24"/>
      <c r="AZB17" s="291"/>
      <c r="AZC17" s="112"/>
      <c r="AZD17" s="27"/>
      <c r="AZE17" s="42">
        <f t="shared" si="193"/>
        <v>0</v>
      </c>
      <c r="AZG17" s="2"/>
      <c r="AZH17" s="2"/>
      <c r="AZI17" s="292"/>
      <c r="AZJ17" s="629"/>
      <c r="AZK17" s="16"/>
      <c r="AZL17" s="17">
        <f t="shared" si="194"/>
        <v>0</v>
      </c>
      <c r="AZN17" s="2"/>
      <c r="AZO17" s="2"/>
      <c r="AZP17" s="15"/>
      <c r="AZQ17" s="7"/>
      <c r="AZR17" s="16"/>
      <c r="AZS17" s="17">
        <f t="shared" si="195"/>
        <v>0</v>
      </c>
      <c r="AZU17" s="2"/>
      <c r="AZV17" s="2"/>
      <c r="AZW17" s="15"/>
      <c r="AZX17" s="629"/>
      <c r="AZY17" s="16"/>
      <c r="AZZ17" s="17">
        <f t="shared" si="196"/>
        <v>7051.5</v>
      </c>
      <c r="BAB17" s="24"/>
      <c r="BAC17" s="24"/>
      <c r="BAD17" s="291"/>
      <c r="BAE17" s="112"/>
      <c r="BAF17" s="27"/>
      <c r="BAG17" s="42">
        <f t="shared" si="197"/>
        <v>0</v>
      </c>
      <c r="BAI17" s="2"/>
      <c r="BAJ17" s="2"/>
      <c r="BAK17" s="292"/>
      <c r="BAL17" s="7"/>
      <c r="BAM17" s="16"/>
      <c r="BAN17" s="17">
        <f t="shared" si="198"/>
        <v>0</v>
      </c>
    </row>
    <row r="18" spans="1:1392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2"/>
      <c r="L18" s="27"/>
      <c r="M18" s="42">
        <f t="shared" si="1"/>
        <v>0</v>
      </c>
      <c r="O18" s="24"/>
      <c r="P18" s="24"/>
      <c r="Q18" s="23"/>
      <c r="R18" s="112"/>
      <c r="S18" s="27"/>
      <c r="T18" s="42">
        <f t="shared" si="2"/>
        <v>0</v>
      </c>
      <c r="V18" s="24"/>
      <c r="W18" s="24"/>
      <c r="X18" s="23"/>
      <c r="Y18" s="112"/>
      <c r="Z18" s="27"/>
      <c r="AA18" s="42">
        <f t="shared" si="3"/>
        <v>0</v>
      </c>
      <c r="AC18" s="24"/>
      <c r="AD18" s="24"/>
      <c r="AE18" s="23"/>
      <c r="AF18" s="112"/>
      <c r="AG18" s="27"/>
      <c r="AH18" s="42">
        <f t="shared" si="4"/>
        <v>0</v>
      </c>
      <c r="AJ18" s="24"/>
      <c r="AK18" s="24"/>
      <c r="AL18" s="23"/>
      <c r="AM18" s="112"/>
      <c r="AN18" s="27"/>
      <c r="AO18" s="42">
        <f t="shared" si="5"/>
        <v>0</v>
      </c>
      <c r="AR18" s="2"/>
      <c r="AS18" s="15"/>
      <c r="AT18" s="7"/>
      <c r="AU18" s="16"/>
      <c r="AV18" s="17">
        <f t="shared" si="6"/>
        <v>376</v>
      </c>
      <c r="AX18" s="31"/>
      <c r="AY18" s="2"/>
      <c r="AZ18" s="15"/>
      <c r="BA18" s="31"/>
      <c r="BB18" s="16"/>
      <c r="BC18" s="17">
        <f t="shared" si="7"/>
        <v>1731.5</v>
      </c>
      <c r="BE18" s="7"/>
      <c r="BF18" s="2"/>
      <c r="BG18" s="15"/>
      <c r="BH18" s="31"/>
      <c r="BI18" s="16"/>
      <c r="BJ18" s="17">
        <f t="shared" si="8"/>
        <v>0</v>
      </c>
      <c r="BL18" s="7"/>
      <c r="BM18" s="36"/>
      <c r="BN18" s="27"/>
      <c r="BO18" s="61"/>
      <c r="BP18" s="67"/>
      <c r="BQ18" s="17">
        <f t="shared" si="9"/>
        <v>14526.099999999999</v>
      </c>
      <c r="BS18" s="428">
        <v>40018</v>
      </c>
      <c r="BT18" s="34" t="s">
        <v>939</v>
      </c>
      <c r="BU18" s="23">
        <v>0</v>
      </c>
      <c r="BV18" s="275" t="s">
        <v>938</v>
      </c>
      <c r="BW18" s="16"/>
      <c r="BX18" s="17">
        <f t="shared" si="10"/>
        <v>24058.04</v>
      </c>
      <c r="BZ18" s="112"/>
      <c r="CA18" s="24"/>
      <c r="CB18" s="23"/>
      <c r="CC18" s="112"/>
      <c r="CD18" s="27"/>
      <c r="CE18" s="17">
        <f t="shared" si="11"/>
        <v>0</v>
      </c>
      <c r="CG18" s="426"/>
      <c r="CH18" s="221"/>
      <c r="CI18" s="23"/>
      <c r="CJ18" s="112"/>
      <c r="CK18" s="27"/>
      <c r="CL18" s="17">
        <f t="shared" si="12"/>
        <v>0</v>
      </c>
      <c r="CN18" s="7">
        <v>41533</v>
      </c>
      <c r="CO18" s="1008" t="s">
        <v>2752</v>
      </c>
      <c r="CP18" s="15">
        <v>8666.5</v>
      </c>
      <c r="CQ18" s="564">
        <v>41540</v>
      </c>
      <c r="CR18" s="27">
        <v>8666.5</v>
      </c>
      <c r="CS18" s="17">
        <f t="shared" si="199"/>
        <v>28995.5</v>
      </c>
      <c r="CU18" s="7"/>
      <c r="CV18" s="2"/>
      <c r="CW18" s="15"/>
      <c r="CX18" s="564"/>
      <c r="CY18" s="16"/>
      <c r="CZ18" s="17">
        <f t="shared" si="14"/>
        <v>4178.5</v>
      </c>
      <c r="DB18" s="7"/>
      <c r="DC18" s="2"/>
      <c r="DD18" s="292"/>
      <c r="DE18" s="7"/>
      <c r="DF18" s="16"/>
      <c r="DG18" s="17">
        <f t="shared" ref="DG18:DG65" si="207">DG17+DD18-DF18</f>
        <v>411</v>
      </c>
      <c r="DI18" s="112">
        <v>41532</v>
      </c>
      <c r="DJ18" s="111" t="s">
        <v>2753</v>
      </c>
      <c r="DK18" s="41">
        <v>1418</v>
      </c>
      <c r="DL18" s="50">
        <v>41532</v>
      </c>
      <c r="DM18" s="41">
        <v>1418</v>
      </c>
      <c r="DN18" s="17">
        <f t="shared" si="201"/>
        <v>0</v>
      </c>
      <c r="DP18" s="112"/>
      <c r="DQ18" s="111"/>
      <c r="DR18" s="41"/>
      <c r="DS18" s="50"/>
      <c r="DT18" s="41"/>
      <c r="DU18" s="17">
        <f t="shared" si="202"/>
        <v>0</v>
      </c>
      <c r="DW18" s="568"/>
      <c r="DX18" s="577"/>
      <c r="DY18" s="1658"/>
      <c r="DZ18" s="568"/>
      <c r="EA18" s="1658"/>
      <c r="EB18" s="1677">
        <f t="shared" si="203"/>
        <v>456</v>
      </c>
      <c r="ED18" s="112">
        <v>41532</v>
      </c>
      <c r="EE18" s="111" t="s">
        <v>2754</v>
      </c>
      <c r="EF18" s="41">
        <v>4120.5</v>
      </c>
      <c r="EG18" s="50">
        <v>41536</v>
      </c>
      <c r="EH18" s="41">
        <v>4120.5</v>
      </c>
      <c r="EI18" s="42">
        <f t="shared" si="204"/>
        <v>0</v>
      </c>
      <c r="EK18" s="112"/>
      <c r="EL18" s="111"/>
      <c r="EM18" s="41"/>
      <c r="EN18" s="50"/>
      <c r="EO18" s="41"/>
      <c r="EP18" s="17">
        <f t="shared" si="205"/>
        <v>0</v>
      </c>
      <c r="ER18" s="112"/>
      <c r="ES18" s="111"/>
      <c r="ET18" s="41"/>
      <c r="EU18" s="50"/>
      <c r="EV18" s="41"/>
      <c r="EW18" s="17">
        <f t="shared" si="206"/>
        <v>0</v>
      </c>
      <c r="EY18" s="7"/>
      <c r="EZ18" s="34"/>
      <c r="FA18" s="15"/>
      <c r="FB18" s="65"/>
      <c r="FC18" s="297"/>
      <c r="FD18" s="17">
        <f t="shared" si="22"/>
        <v>0</v>
      </c>
      <c r="FF18" s="112"/>
      <c r="FG18" s="34"/>
      <c r="FH18" s="23"/>
      <c r="FI18" s="50"/>
      <c r="FJ18" s="82"/>
      <c r="FK18" s="42">
        <f t="shared" si="23"/>
        <v>0</v>
      </c>
      <c r="FM18" s="7"/>
      <c r="FN18" s="2"/>
      <c r="FO18" s="15"/>
      <c r="FP18" s="7"/>
      <c r="FQ18" s="16"/>
      <c r="FR18" s="17">
        <f t="shared" si="24"/>
        <v>2580</v>
      </c>
      <c r="FT18" s="112"/>
      <c r="FU18" s="24"/>
      <c r="FV18" s="23"/>
      <c r="FW18" s="112"/>
      <c r="FX18" s="27"/>
      <c r="FY18" s="42">
        <f t="shared" si="25"/>
        <v>0</v>
      </c>
      <c r="GA18" s="7"/>
      <c r="GB18" s="2"/>
      <c r="GC18" s="15"/>
      <c r="GD18" s="7"/>
      <c r="GE18" s="16"/>
      <c r="GF18" s="17">
        <f t="shared" si="26"/>
        <v>0</v>
      </c>
      <c r="GH18" s="1558"/>
      <c r="GI18" s="1530"/>
      <c r="GJ18" s="563"/>
      <c r="GK18" s="1558"/>
      <c r="GL18" s="565"/>
      <c r="GM18" s="1715">
        <f t="shared" si="27"/>
        <v>33232</v>
      </c>
      <c r="GO18" s="7"/>
      <c r="GP18" s="2"/>
      <c r="GQ18" s="15"/>
      <c r="GR18" s="7"/>
      <c r="GS18" s="16"/>
      <c r="GT18" s="17">
        <f t="shared" si="28"/>
        <v>0</v>
      </c>
      <c r="GV18" s="2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2"/>
      <c r="HR18" s="2"/>
      <c r="HS18" s="15"/>
      <c r="HT18" s="7"/>
      <c r="HU18" s="16"/>
      <c r="HV18" s="17">
        <f t="shared" si="32"/>
        <v>5020</v>
      </c>
      <c r="HX18" s="7"/>
      <c r="HY18" s="2"/>
      <c r="HZ18" s="15"/>
      <c r="IA18" s="7"/>
      <c r="IB18" s="16"/>
      <c r="IC18" s="102">
        <f t="shared" si="33"/>
        <v>0</v>
      </c>
      <c r="IE18" s="1558">
        <v>41545</v>
      </c>
      <c r="IF18" s="1530" t="s">
        <v>2755</v>
      </c>
      <c r="IG18" s="563">
        <v>1180</v>
      </c>
      <c r="IH18" s="1558">
        <v>41545</v>
      </c>
      <c r="II18" s="565">
        <v>1180</v>
      </c>
      <c r="IJ18" s="1746">
        <f t="shared" si="34"/>
        <v>0</v>
      </c>
      <c r="IL18" s="112"/>
      <c r="IM18" s="24"/>
      <c r="IN18" s="23"/>
      <c r="IO18" s="112"/>
      <c r="IP18" s="27"/>
      <c r="IQ18" s="102">
        <f t="shared" si="35"/>
        <v>855.5</v>
      </c>
      <c r="IS18" s="112"/>
      <c r="IT18" s="63"/>
      <c r="IU18" s="23"/>
      <c r="IV18" s="112"/>
      <c r="IW18" s="140"/>
      <c r="IX18" s="17">
        <f t="shared" si="36"/>
        <v>0</v>
      </c>
      <c r="IZ18" s="112"/>
      <c r="JA18" s="111"/>
      <c r="JB18" s="23"/>
      <c r="JC18" s="112"/>
      <c r="JD18" s="140"/>
      <c r="JE18" s="17">
        <f t="shared" si="37"/>
        <v>0</v>
      </c>
      <c r="JG18" s="112"/>
      <c r="JH18" s="111"/>
      <c r="JI18" s="23"/>
      <c r="JJ18" s="112"/>
      <c r="JK18" s="140"/>
      <c r="JL18" s="17">
        <f t="shared" si="38"/>
        <v>17093.599999999999</v>
      </c>
      <c r="JN18" s="112"/>
      <c r="JO18" s="111"/>
      <c r="JP18" s="23"/>
      <c r="JQ18" s="112"/>
      <c r="JR18" s="140"/>
      <c r="JS18" s="17">
        <f t="shared" si="39"/>
        <v>0</v>
      </c>
      <c r="JU18" s="112">
        <v>41537</v>
      </c>
      <c r="JV18" s="111" t="s">
        <v>2756</v>
      </c>
      <c r="JW18" s="23">
        <v>681</v>
      </c>
      <c r="JX18" s="112">
        <v>41537</v>
      </c>
      <c r="JY18" s="140">
        <v>681</v>
      </c>
      <c r="JZ18" s="42">
        <f t="shared" si="40"/>
        <v>0</v>
      </c>
      <c r="KB18" s="112"/>
      <c r="KC18" s="111"/>
      <c r="KD18" s="23"/>
      <c r="KE18" s="112"/>
      <c r="KF18" s="140"/>
      <c r="KG18" s="42">
        <f t="shared" si="41"/>
        <v>0</v>
      </c>
      <c r="KI18" s="7"/>
      <c r="KJ18" s="115"/>
      <c r="KK18" s="15"/>
      <c r="KL18" s="7"/>
      <c r="KM18" s="16"/>
      <c r="KN18" s="17">
        <f t="shared" si="42"/>
        <v>3799.5</v>
      </c>
      <c r="KP18" s="112"/>
      <c r="KQ18" s="111"/>
      <c r="KR18" s="23"/>
      <c r="KS18" s="112"/>
      <c r="KT18" s="27"/>
      <c r="KU18" s="42">
        <f t="shared" si="43"/>
        <v>0</v>
      </c>
      <c r="KW18" s="112"/>
      <c r="KX18" s="111"/>
      <c r="KY18" s="23"/>
      <c r="KZ18" s="112"/>
      <c r="LA18" s="27"/>
      <c r="LB18" s="42">
        <f t="shared" si="44"/>
        <v>0</v>
      </c>
      <c r="LD18" s="1558"/>
      <c r="LE18" s="1727"/>
      <c r="LF18" s="563"/>
      <c r="LG18" s="1558"/>
      <c r="LH18" s="565"/>
      <c r="LI18" s="1715">
        <f t="shared" si="45"/>
        <v>0</v>
      </c>
      <c r="LK18" s="7"/>
      <c r="LL18" s="115"/>
      <c r="LM18" s="15"/>
      <c r="LN18" s="7"/>
      <c r="LO18" s="16"/>
      <c r="LP18" s="17">
        <f t="shared" si="46"/>
        <v>0</v>
      </c>
      <c r="LR18" s="7"/>
      <c r="LS18" s="115"/>
      <c r="LT18" s="15"/>
      <c r="LU18" s="7"/>
      <c r="LV18" s="16"/>
      <c r="LW18" s="17">
        <f t="shared" si="47"/>
        <v>0</v>
      </c>
      <c r="LY18" s="7"/>
      <c r="LZ18" s="2"/>
      <c r="MA18" s="15"/>
      <c r="MB18" s="7"/>
      <c r="MC18" s="16"/>
      <c r="MD18" s="17">
        <f t="shared" si="48"/>
        <v>1020</v>
      </c>
      <c r="MF18" s="1709"/>
      <c r="MG18" s="1530"/>
      <c r="MH18" s="563"/>
      <c r="MI18" s="1558"/>
      <c r="MJ18" s="565"/>
      <c r="MK18" s="1715">
        <f t="shared" si="49"/>
        <v>6364</v>
      </c>
      <c r="MM18" s="308"/>
      <c r="MN18" s="24"/>
      <c r="MO18" s="23"/>
      <c r="MP18" s="112"/>
      <c r="MQ18" s="27"/>
      <c r="MR18" s="17">
        <f t="shared" si="50"/>
        <v>0</v>
      </c>
      <c r="MT18" s="308"/>
      <c r="MU18" s="24"/>
      <c r="MV18" s="23"/>
      <c r="MW18" s="112"/>
      <c r="MX18" s="27"/>
      <c r="MY18" s="42">
        <f t="shared" si="51"/>
        <v>0</v>
      </c>
      <c r="NA18" s="482"/>
      <c r="NB18" s="2"/>
      <c r="NC18" s="15"/>
      <c r="ND18" s="7"/>
      <c r="NE18" s="16"/>
      <c r="NF18" s="17">
        <f>NF17+NC18-NE18</f>
        <v>22352.5</v>
      </c>
      <c r="NH18" s="7"/>
      <c r="NI18" s="2"/>
      <c r="NJ18" s="15"/>
      <c r="NK18" s="7"/>
      <c r="NL18" s="16"/>
      <c r="NM18" s="42">
        <f t="shared" si="53"/>
        <v>0</v>
      </c>
      <c r="NO18" s="7"/>
      <c r="NP18" s="2"/>
      <c r="NQ18" s="15"/>
      <c r="NR18" s="7"/>
      <c r="NS18" s="16"/>
      <c r="NT18" s="42">
        <f t="shared" si="54"/>
        <v>0</v>
      </c>
      <c r="NV18" s="7"/>
      <c r="NW18" s="2"/>
      <c r="NX18" s="15"/>
      <c r="NY18" s="7"/>
      <c r="NZ18" s="16"/>
      <c r="OA18" s="42">
        <f t="shared" si="55"/>
        <v>0</v>
      </c>
      <c r="OC18" s="2"/>
      <c r="OD18" s="2"/>
      <c r="OE18" s="15"/>
      <c r="OF18" s="7"/>
      <c r="OG18" s="16"/>
      <c r="OH18" s="17">
        <f t="shared" si="56"/>
        <v>0</v>
      </c>
      <c r="OJ18" s="2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4"/>
      <c r="OY18" s="24"/>
      <c r="OZ18" s="23"/>
      <c r="PA18" s="112"/>
      <c r="PB18" s="27"/>
      <c r="PC18" s="42">
        <f t="shared" si="59"/>
        <v>0</v>
      </c>
      <c r="PE18" s="7">
        <v>41526</v>
      </c>
      <c r="PF18" s="312" t="s">
        <v>2757</v>
      </c>
      <c r="PG18" s="15">
        <v>1600</v>
      </c>
      <c r="PH18" s="679">
        <v>41530</v>
      </c>
      <c r="PI18" s="16">
        <v>1600</v>
      </c>
      <c r="PJ18" s="17">
        <f t="shared" si="60"/>
        <v>8140</v>
      </c>
      <c r="PL18" s="112"/>
      <c r="PM18" s="24"/>
      <c r="PN18" s="23"/>
      <c r="PO18" s="112"/>
      <c r="PP18" s="27"/>
      <c r="PQ18" s="42">
        <f t="shared" si="61"/>
        <v>0</v>
      </c>
      <c r="PS18" s="112"/>
      <c r="PT18" s="24"/>
      <c r="PU18" s="23"/>
      <c r="PV18" s="112"/>
      <c r="PW18" s="27"/>
      <c r="PX18" s="42">
        <f t="shared" si="62"/>
        <v>0</v>
      </c>
      <c r="PZ18" s="7">
        <v>41513</v>
      </c>
      <c r="QA18" s="2" t="s">
        <v>2344</v>
      </c>
      <c r="QB18" s="15">
        <v>847.6</v>
      </c>
      <c r="QC18" s="7">
        <v>41541</v>
      </c>
      <c r="QD18" s="16">
        <v>847.6</v>
      </c>
      <c r="QE18" s="17">
        <f t="shared" si="63"/>
        <v>1433.5</v>
      </c>
      <c r="QG18" s="2"/>
      <c r="QH18" s="2"/>
      <c r="QI18" s="15"/>
      <c r="QJ18" s="7"/>
      <c r="QK18" s="16"/>
      <c r="QL18" s="102">
        <f t="shared" si="64"/>
        <v>0</v>
      </c>
      <c r="QN18" s="31"/>
      <c r="QO18" s="2"/>
      <c r="QP18" s="15"/>
      <c r="QQ18" s="7"/>
      <c r="QR18" s="16"/>
      <c r="QS18" s="102">
        <f t="shared" si="65"/>
        <v>0</v>
      </c>
      <c r="QU18" s="2"/>
      <c r="QV18" s="2"/>
      <c r="QW18" s="15"/>
      <c r="QX18" s="629"/>
      <c r="QY18" s="574"/>
      <c r="QZ18" s="102">
        <f t="shared" si="66"/>
        <v>2980</v>
      </c>
      <c r="RB18" s="2"/>
      <c r="RC18" s="2"/>
      <c r="RD18" s="15"/>
      <c r="RE18" s="7"/>
      <c r="RF18" s="16"/>
      <c r="RG18" s="102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114"/>
      <c r="RR18" s="15"/>
      <c r="RS18" s="7"/>
      <c r="RT18" s="16"/>
      <c r="RU18" s="17">
        <f t="shared" si="69"/>
        <v>0</v>
      </c>
      <c r="RW18" s="2"/>
      <c r="RX18" s="114"/>
      <c r="RY18" s="15"/>
      <c r="RZ18" s="7"/>
      <c r="SA18" s="16"/>
      <c r="SB18" s="17">
        <f t="shared" si="70"/>
        <v>0</v>
      </c>
      <c r="SD18" s="24"/>
      <c r="SE18" s="221"/>
      <c r="SF18" s="23"/>
      <c r="SG18" s="112"/>
      <c r="SH18" s="27"/>
      <c r="SI18" s="42">
        <f t="shared" si="71"/>
        <v>7820</v>
      </c>
      <c r="SK18" s="2"/>
      <c r="SL18" s="2"/>
      <c r="SM18" s="15"/>
      <c r="SN18" s="7"/>
      <c r="SO18" s="16"/>
      <c r="SP18" s="17">
        <f t="shared" si="72"/>
        <v>200</v>
      </c>
      <c r="SR18" s="2"/>
      <c r="SS18" s="2"/>
      <c r="ST18" s="15"/>
      <c r="SU18" s="7"/>
      <c r="SV18" s="16"/>
      <c r="SW18" s="17">
        <f t="shared" si="73"/>
        <v>1278</v>
      </c>
      <c r="SY18" s="24"/>
      <c r="SZ18" s="24"/>
      <c r="TA18" s="23"/>
      <c r="TB18" s="112"/>
      <c r="TC18" s="27"/>
      <c r="TD18" s="42">
        <f t="shared" si="74"/>
        <v>0</v>
      </c>
      <c r="TF18" s="24"/>
      <c r="TG18" s="2"/>
      <c r="TH18" s="15"/>
      <c r="TI18" s="7"/>
      <c r="TJ18" s="16"/>
      <c r="TK18" s="17">
        <f t="shared" si="75"/>
        <v>0</v>
      </c>
      <c r="TM18" s="112"/>
      <c r="TN18" s="24"/>
      <c r="TO18" s="23"/>
      <c r="TP18" s="112"/>
      <c r="TQ18" s="27"/>
      <c r="TR18" s="42">
        <f t="shared" si="76"/>
        <v>0</v>
      </c>
      <c r="TT18" s="7"/>
      <c r="TU18" s="2"/>
      <c r="TV18" s="15"/>
      <c r="TW18" s="7"/>
      <c r="TX18" s="16"/>
      <c r="TY18" s="17">
        <f t="shared" si="77"/>
        <v>0</v>
      </c>
      <c r="UA18" s="306">
        <v>41529</v>
      </c>
      <c r="UB18" s="2" t="s">
        <v>2758</v>
      </c>
      <c r="UC18" s="15">
        <v>509.6</v>
      </c>
      <c r="UD18" s="306">
        <v>41529</v>
      </c>
      <c r="UE18" s="16">
        <v>509.6</v>
      </c>
      <c r="UF18" s="17">
        <f t="shared" si="78"/>
        <v>112.5</v>
      </c>
      <c r="UH18" s="308"/>
      <c r="UI18" s="24"/>
      <c r="UJ18" s="23"/>
      <c r="UK18" s="308"/>
      <c r="UL18" s="27"/>
      <c r="UM18" s="42">
        <f t="shared" si="79"/>
        <v>7657</v>
      </c>
      <c r="UO18" s="308"/>
      <c r="UP18" s="24"/>
      <c r="UQ18" s="23"/>
      <c r="UR18" s="308"/>
      <c r="US18" s="27"/>
      <c r="UT18" s="42">
        <f t="shared" si="80"/>
        <v>0</v>
      </c>
      <c r="UV18" s="308"/>
      <c r="UW18" s="24"/>
      <c r="UX18" s="23"/>
      <c r="UY18" s="308"/>
      <c r="UZ18" s="27"/>
      <c r="VA18" s="42">
        <f t="shared" si="81"/>
        <v>0</v>
      </c>
      <c r="VC18" s="308"/>
      <c r="VD18" s="24"/>
      <c r="VE18" s="23"/>
      <c r="VF18" s="308"/>
      <c r="VG18" s="27"/>
      <c r="VH18" s="42">
        <f t="shared" si="82"/>
        <v>0</v>
      </c>
      <c r="VJ18" s="426"/>
      <c r="VK18" s="69"/>
      <c r="VL18" s="27"/>
      <c r="VM18" s="50"/>
      <c r="VN18" s="52"/>
      <c r="VO18" s="17">
        <f t="shared" si="83"/>
        <v>0</v>
      </c>
      <c r="VQ18" s="1558"/>
      <c r="VR18" s="1718"/>
      <c r="VS18" s="565"/>
      <c r="VT18" s="1566"/>
      <c r="VU18" s="1726"/>
      <c r="VV18" s="1715">
        <f t="shared" si="84"/>
        <v>0</v>
      </c>
      <c r="VX18" s="112"/>
      <c r="VY18" s="69"/>
      <c r="VZ18" s="27"/>
      <c r="WA18" s="50"/>
      <c r="WB18" s="52"/>
      <c r="WC18" s="17">
        <f t="shared" si="85"/>
        <v>1712</v>
      </c>
      <c r="WE18" s="7">
        <v>41545</v>
      </c>
      <c r="WF18" s="2" t="s">
        <v>2759</v>
      </c>
      <c r="WG18" s="15">
        <v>2852</v>
      </c>
      <c r="WH18" s="7"/>
      <c r="WI18" s="16"/>
      <c r="WJ18" s="17">
        <f t="shared" si="86"/>
        <v>5796</v>
      </c>
      <c r="WL18" s="7"/>
      <c r="WM18" s="2"/>
      <c r="WN18" s="15"/>
      <c r="WO18" s="7"/>
      <c r="WP18" s="16"/>
      <c r="WQ18" s="17">
        <f t="shared" si="87"/>
        <v>0</v>
      </c>
      <c r="WS18" s="112"/>
      <c r="WT18" s="24"/>
      <c r="WU18" s="23"/>
      <c r="WV18" s="112"/>
      <c r="WW18" s="27"/>
      <c r="WX18" s="42">
        <f t="shared" si="88"/>
        <v>0</v>
      </c>
      <c r="WZ18" s="421"/>
      <c r="XA18" s="24"/>
      <c r="XB18" s="23"/>
      <c r="XC18" s="112"/>
      <c r="XD18" s="27"/>
      <c r="XE18" s="42">
        <f t="shared" si="89"/>
        <v>0</v>
      </c>
      <c r="XG18" s="7"/>
      <c r="XH18" s="1476"/>
      <c r="XI18" s="27"/>
      <c r="XJ18" s="50"/>
      <c r="XK18" s="27"/>
      <c r="XL18" s="17">
        <f t="shared" si="90"/>
        <v>0</v>
      </c>
      <c r="XN18" s="112"/>
      <c r="XO18" s="1476"/>
      <c r="XP18" s="27"/>
      <c r="XQ18" s="50"/>
      <c r="XR18" s="27"/>
      <c r="XS18" s="42">
        <f t="shared" si="91"/>
        <v>3633</v>
      </c>
      <c r="XU18" s="7"/>
      <c r="XV18" s="1476"/>
      <c r="XW18" s="27"/>
      <c r="XX18" s="50"/>
      <c r="XY18" s="27"/>
      <c r="XZ18" s="17">
        <f t="shared" si="92"/>
        <v>0</v>
      </c>
      <c r="YB18" s="1558"/>
      <c r="YC18" s="1722"/>
      <c r="YD18" s="565"/>
      <c r="YE18" s="1566"/>
      <c r="YF18" s="565"/>
      <c r="YG18" s="1715">
        <f t="shared" si="93"/>
        <v>0</v>
      </c>
      <c r="YI18" s="7"/>
      <c r="YJ18" s="114"/>
      <c r="YK18" s="15"/>
      <c r="YL18" s="7"/>
      <c r="YM18" s="16"/>
      <c r="YN18" s="17">
        <f t="shared" si="94"/>
        <v>2227</v>
      </c>
      <c r="YR18" s="663"/>
      <c r="YS18" s="664"/>
      <c r="YT18" s="663"/>
      <c r="YU18" s="42">
        <f t="shared" si="95"/>
        <v>22956.84</v>
      </c>
      <c r="YW18" s="7"/>
      <c r="YX18" s="2"/>
      <c r="YY18" s="15"/>
      <c r="YZ18" s="7"/>
      <c r="ZA18" s="16"/>
      <c r="ZB18" s="17">
        <f t="shared" si="96"/>
        <v>3092.5</v>
      </c>
      <c r="ZD18" s="428"/>
      <c r="ZE18" s="114"/>
      <c r="ZF18" s="15"/>
      <c r="ZG18" s="7"/>
      <c r="ZH18" s="3"/>
      <c r="ZI18" s="17">
        <f t="shared" si="97"/>
        <v>0</v>
      </c>
      <c r="ZK18" s="1529"/>
      <c r="ZL18" s="1717"/>
      <c r="ZM18" s="563"/>
      <c r="ZN18" s="1558"/>
      <c r="ZO18" s="1603"/>
      <c r="ZP18" s="1715">
        <f t="shared" si="98"/>
        <v>0</v>
      </c>
      <c r="ZR18" s="426"/>
      <c r="ZS18" s="221"/>
      <c r="ZT18" s="23"/>
      <c r="ZU18" s="112"/>
      <c r="ZV18" s="41"/>
      <c r="ZW18" s="42">
        <f t="shared" si="99"/>
        <v>0</v>
      </c>
      <c r="ZY18" s="306"/>
      <c r="ZZ18" s="115"/>
      <c r="AAA18" s="15"/>
      <c r="AAB18" s="7"/>
      <c r="AAC18" s="16"/>
      <c r="AAD18" s="17">
        <f>AAD17+AAA18-AAC18</f>
        <v>0</v>
      </c>
      <c r="AAF18" s="308"/>
      <c r="AAG18" s="111"/>
      <c r="AAH18" s="23"/>
      <c r="AAI18" s="112"/>
      <c r="AAJ18" s="27"/>
      <c r="AAK18" s="42">
        <f>AAK17+AAH18-AAJ18</f>
        <v>1928</v>
      </c>
      <c r="AAM18" s="2"/>
      <c r="AAN18" s="2"/>
      <c r="AAO18" s="15"/>
      <c r="AAP18" s="7"/>
      <c r="AAQ18" s="16"/>
      <c r="AAR18" s="17">
        <f t="shared" si="102"/>
        <v>0</v>
      </c>
      <c r="AAT18" s="2"/>
      <c r="AAU18" s="2"/>
      <c r="AAV18" s="15"/>
      <c r="AAW18" s="7"/>
      <c r="AAX18" s="16"/>
      <c r="AAY18" s="17">
        <f t="shared" si="103"/>
        <v>0</v>
      </c>
      <c r="ABA18" s="2"/>
      <c r="ABB18" s="2"/>
      <c r="ABC18" s="15"/>
      <c r="ABD18" s="7"/>
      <c r="ABE18" s="16"/>
      <c r="ABF18" s="17">
        <f t="shared" si="104"/>
        <v>767</v>
      </c>
      <c r="ABH18" s="2"/>
      <c r="ABI18" s="2"/>
      <c r="ABJ18" s="15"/>
      <c r="ABK18" s="7"/>
      <c r="ABL18" s="16"/>
      <c r="ABM18" s="17">
        <f t="shared" si="105"/>
        <v>0</v>
      </c>
      <c r="ABO18" s="24"/>
      <c r="ABP18" s="24"/>
      <c r="ABQ18" s="23"/>
      <c r="ABR18" s="112"/>
      <c r="ABS18" s="27"/>
      <c r="ABT18" s="42">
        <f t="shared" si="106"/>
        <v>0</v>
      </c>
      <c r="ABV18" s="24"/>
      <c r="ABW18" s="24"/>
      <c r="ABX18" s="23"/>
      <c r="ABY18" s="112"/>
      <c r="ABZ18" s="27"/>
      <c r="ACA18" s="42">
        <f t="shared" si="107"/>
        <v>0</v>
      </c>
      <c r="ACC18" s="2"/>
      <c r="ACD18" s="2"/>
      <c r="ACE18" s="15"/>
      <c r="ACF18" s="7"/>
      <c r="ACG18" s="16"/>
      <c r="ACH18" s="17">
        <f t="shared" si="108"/>
        <v>0</v>
      </c>
      <c r="ACJ18" s="7">
        <v>41526</v>
      </c>
      <c r="ACK18" s="2" t="s">
        <v>2760</v>
      </c>
      <c r="ACL18" s="23">
        <v>6102</v>
      </c>
      <c r="ACM18" s="7">
        <v>41526</v>
      </c>
      <c r="ACN18" s="16">
        <v>6102</v>
      </c>
      <c r="ACO18" s="17">
        <f t="shared" si="109"/>
        <v>0</v>
      </c>
      <c r="ACQ18" s="306"/>
      <c r="ACR18" s="260"/>
      <c r="ACS18" s="27"/>
      <c r="ACT18" s="426"/>
      <c r="ACU18" s="52"/>
      <c r="ACV18" s="42">
        <f t="shared" si="110"/>
        <v>0</v>
      </c>
      <c r="ACX18" s="308"/>
      <c r="ACY18" s="260"/>
      <c r="ACZ18" s="27"/>
      <c r="ADB18" s="52"/>
      <c r="ADC18" s="42">
        <f t="shared" si="111"/>
        <v>0</v>
      </c>
      <c r="ADE18" s="7">
        <v>41542</v>
      </c>
      <c r="ADF18" s="2" t="s">
        <v>2761</v>
      </c>
      <c r="ADG18" s="15">
        <v>1437</v>
      </c>
      <c r="ADH18" s="7">
        <v>41542</v>
      </c>
      <c r="ADI18" s="16">
        <v>1437</v>
      </c>
      <c r="ADJ18" s="17">
        <f t="shared" si="112"/>
        <v>1135.5</v>
      </c>
      <c r="ADL18" s="31"/>
      <c r="ADM18" s="260"/>
      <c r="ADN18" s="27"/>
      <c r="ADO18" s="31"/>
      <c r="ADP18" s="16"/>
      <c r="ADQ18" s="17">
        <f t="shared" si="113"/>
        <v>0</v>
      </c>
      <c r="ADS18" s="31">
        <v>41545</v>
      </c>
      <c r="ADT18" s="34" t="s">
        <v>2762</v>
      </c>
      <c r="ADU18" s="27">
        <v>16168</v>
      </c>
      <c r="ADV18" s="7"/>
      <c r="ADW18" s="16"/>
      <c r="ADX18" s="17">
        <f t="shared" si="114"/>
        <v>16620</v>
      </c>
      <c r="ADZ18" s="2"/>
      <c r="AEA18" s="2"/>
      <c r="AEB18" s="15"/>
      <c r="AEC18" s="7"/>
      <c r="AED18" s="16"/>
      <c r="AEE18" s="17">
        <f t="shared" si="115"/>
        <v>0</v>
      </c>
      <c r="AEG18" s="112"/>
      <c r="AEH18" s="673"/>
      <c r="AEI18" s="27"/>
      <c r="AEJ18" s="112"/>
      <c r="AEK18" s="27"/>
      <c r="AEL18" s="17">
        <f t="shared" si="116"/>
        <v>240</v>
      </c>
      <c r="AEN18" s="112"/>
      <c r="AEO18" s="69"/>
      <c r="AEP18" s="27"/>
      <c r="AEQ18" s="112"/>
      <c r="AER18" s="27"/>
      <c r="AES18" s="17">
        <f t="shared" si="117"/>
        <v>0</v>
      </c>
      <c r="AEU18" s="1558"/>
      <c r="AEV18" s="1718"/>
      <c r="AEW18" s="565"/>
      <c r="AEX18" s="1558"/>
      <c r="AEY18" s="565"/>
      <c r="AEZ18" s="1715">
        <f t="shared" si="118"/>
        <v>0</v>
      </c>
      <c r="AFB18" s="7"/>
      <c r="AFC18" s="24"/>
      <c r="AFD18" s="23"/>
      <c r="AFE18" s="259"/>
      <c r="AFF18" s="66"/>
      <c r="AFG18" s="17">
        <f t="shared" si="119"/>
        <v>0</v>
      </c>
      <c r="AFL18" s="259"/>
      <c r="AFM18" s="66"/>
      <c r="AFN18" s="17">
        <f t="shared" si="120"/>
        <v>0</v>
      </c>
      <c r="AFP18" s="1534"/>
      <c r="AFQ18" s="127"/>
      <c r="AFR18" s="127"/>
      <c r="AFS18" s="259"/>
      <c r="AFT18" s="66"/>
      <c r="AFU18" s="17">
        <f t="shared" si="121"/>
        <v>7013</v>
      </c>
      <c r="AFW18" s="112"/>
      <c r="AFX18" s="69"/>
      <c r="AFY18" s="27"/>
      <c r="AFZ18" s="50"/>
      <c r="AGA18" s="27"/>
      <c r="AGB18" s="17">
        <f t="shared" si="122"/>
        <v>0</v>
      </c>
      <c r="AGD18" s="112"/>
      <c r="AGE18" s="69"/>
      <c r="AGF18" s="27"/>
      <c r="AGG18" s="50"/>
      <c r="AGH18" s="27"/>
      <c r="AGI18" s="17">
        <f t="shared" si="123"/>
        <v>0</v>
      </c>
      <c r="AGK18" s="322">
        <v>41544</v>
      </c>
      <c r="AGL18" s="1747" t="s">
        <v>2763</v>
      </c>
      <c r="AGM18" s="27">
        <v>681</v>
      </c>
      <c r="AGN18" s="308">
        <v>41546</v>
      </c>
      <c r="AGO18" s="27">
        <v>681</v>
      </c>
      <c r="AGP18" s="17">
        <f t="shared" si="124"/>
        <v>102</v>
      </c>
      <c r="AGR18" s="322"/>
      <c r="AGS18" s="69"/>
      <c r="AGT18" s="27"/>
      <c r="AGU18" s="308"/>
      <c r="AGV18" s="27"/>
      <c r="AGW18" s="42">
        <f t="shared" si="125"/>
        <v>0</v>
      </c>
      <c r="AGY18" s="112"/>
      <c r="AGZ18" s="69"/>
      <c r="AHA18" s="27"/>
      <c r="AHB18" s="50"/>
      <c r="AHC18" s="27"/>
      <c r="AHD18" s="17">
        <f t="shared" si="126"/>
        <v>0</v>
      </c>
      <c r="AHF18" s="24"/>
      <c r="AHG18" s="24"/>
      <c r="AHH18" s="2084"/>
      <c r="AHI18" s="2085"/>
      <c r="AHJ18" s="2085"/>
      <c r="AHK18" s="42">
        <f t="shared" si="127"/>
        <v>0</v>
      </c>
      <c r="AHO18" s="2086"/>
      <c r="AHP18" s="2087"/>
      <c r="AHQ18" s="2087"/>
      <c r="AHR18" s="42">
        <f t="shared" si="128"/>
        <v>13988.5</v>
      </c>
      <c r="AHT18" s="2"/>
      <c r="AHU18" s="2"/>
      <c r="AHV18" s="15"/>
      <c r="AHW18" s="7"/>
      <c r="AHX18" s="16"/>
      <c r="AHY18" s="17">
        <f t="shared" si="129"/>
        <v>0</v>
      </c>
      <c r="AIA18" s="2"/>
      <c r="AIB18" s="2"/>
      <c r="AIC18" s="15"/>
      <c r="AID18" s="7"/>
      <c r="AIE18" s="16"/>
      <c r="AIF18" s="17">
        <f t="shared" si="130"/>
        <v>0</v>
      </c>
      <c r="AIH18" s="2"/>
      <c r="AII18" s="2"/>
      <c r="AIJ18" s="15"/>
      <c r="AIK18" s="7"/>
      <c r="AIL18" s="16"/>
      <c r="AIM18" s="17">
        <f t="shared" si="131"/>
        <v>0</v>
      </c>
      <c r="AIO18" s="24"/>
      <c r="AIP18" s="24"/>
      <c r="AIQ18" s="23"/>
      <c r="AIR18" s="112"/>
      <c r="AIS18" s="27"/>
      <c r="AIT18" s="42">
        <f t="shared" si="132"/>
        <v>0</v>
      </c>
      <c r="AIV18" s="671"/>
      <c r="AIW18" s="671"/>
      <c r="AIX18" s="2088" t="s">
        <v>940</v>
      </c>
      <c r="AIY18" s="2089"/>
      <c r="AIZ18" s="2089"/>
      <c r="AJA18" s="672">
        <v>107247</v>
      </c>
      <c r="AJC18" s="7"/>
      <c r="AJD18" s="115"/>
      <c r="AJE18" s="15"/>
      <c r="AJF18" s="61"/>
      <c r="AJG18" s="67"/>
      <c r="AJH18" s="17">
        <f t="shared" si="134"/>
        <v>0</v>
      </c>
      <c r="AJJ18" s="7"/>
      <c r="AJK18" s="34"/>
      <c r="AJL18" s="52"/>
      <c r="AJM18" s="1"/>
      <c r="AJN18" s="16"/>
      <c r="AJO18" s="17">
        <f>AJO17+AJL18-AJN18</f>
        <v>0</v>
      </c>
      <c r="AJQ18" s="112"/>
      <c r="AJR18" s="34"/>
      <c r="AJS18" s="52"/>
      <c r="AJT18" s="38"/>
      <c r="AJU18" s="27"/>
      <c r="AJV18" s="42">
        <f>AJV17+AJS18-AJU18</f>
        <v>0</v>
      </c>
      <c r="AJX18" s="7">
        <v>41523</v>
      </c>
      <c r="AJY18" s="114" t="s">
        <v>2764</v>
      </c>
      <c r="AJZ18" s="15">
        <v>752</v>
      </c>
      <c r="AKA18" s="7">
        <v>41523</v>
      </c>
      <c r="AKB18" s="16">
        <v>752</v>
      </c>
      <c r="AKC18" s="17">
        <f t="shared" si="137"/>
        <v>1582</v>
      </c>
      <c r="AKE18" s="7"/>
      <c r="AKF18" s="114"/>
      <c r="AKG18" s="15"/>
      <c r="AKH18" s="7"/>
      <c r="AKI18" s="16"/>
      <c r="AKJ18" s="17">
        <f t="shared" si="138"/>
        <v>5561.98</v>
      </c>
      <c r="AKL18" s="50">
        <v>41546</v>
      </c>
      <c r="AKM18" s="111" t="s">
        <v>2765</v>
      </c>
      <c r="AKN18" s="82">
        <v>1335</v>
      </c>
      <c r="AKO18" s="50">
        <v>41546</v>
      </c>
      <c r="AKP18" s="52">
        <v>1335</v>
      </c>
      <c r="AKQ18" s="42">
        <f t="shared" si="139"/>
        <v>0</v>
      </c>
      <c r="AKS18" s="50"/>
      <c r="AKT18" s="111"/>
      <c r="AKU18" s="82"/>
      <c r="AKV18" s="50"/>
      <c r="AKW18" s="52"/>
      <c r="AKX18" s="42">
        <f t="shared" si="140"/>
        <v>0</v>
      </c>
      <c r="AKZ18" s="50"/>
      <c r="ALA18" s="111"/>
      <c r="ALB18" s="82"/>
      <c r="ALC18" s="50"/>
      <c r="ALD18" s="52"/>
      <c r="ALE18" s="42">
        <f t="shared" si="141"/>
        <v>0</v>
      </c>
      <c r="ALG18" s="7"/>
      <c r="ALH18" s="2"/>
      <c r="ALI18" s="15"/>
      <c r="ALJ18" s="7"/>
      <c r="ALK18" s="16"/>
      <c r="ALL18" s="17">
        <f t="shared" si="142"/>
        <v>0</v>
      </c>
      <c r="ALN18" s="428">
        <v>41524</v>
      </c>
      <c r="ALO18" s="2" t="s">
        <v>2766</v>
      </c>
      <c r="ALP18" s="15">
        <v>2723</v>
      </c>
      <c r="ALQ18" s="428">
        <v>41524</v>
      </c>
      <c r="ALR18" s="15">
        <v>2723</v>
      </c>
      <c r="ALS18" s="17">
        <f t="shared" si="143"/>
        <v>5326</v>
      </c>
      <c r="ALU18" s="428"/>
      <c r="ALW18" s="15"/>
      <c r="ALX18" s="306"/>
      <c r="ALY18" s="16"/>
      <c r="ALZ18" s="17">
        <f t="shared" si="144"/>
        <v>0</v>
      </c>
      <c r="AMB18" s="306"/>
      <c r="AMC18" s="2"/>
      <c r="AMD18" s="15"/>
      <c r="AME18" s="428"/>
      <c r="AMF18" s="16"/>
      <c r="AMG18" s="17">
        <f t="shared" si="145"/>
        <v>0</v>
      </c>
      <c r="AMI18" s="7"/>
      <c r="AMJ18" s="2"/>
      <c r="AMK18" s="15"/>
      <c r="AML18" s="7"/>
      <c r="AMM18" s="16"/>
      <c r="AMN18" s="17">
        <f t="shared" si="146"/>
        <v>0</v>
      </c>
      <c r="AMP18" s="112"/>
      <c r="AMQ18" s="24"/>
      <c r="AMR18" s="23"/>
      <c r="AMS18" s="112"/>
      <c r="AMT18" s="27"/>
      <c r="AMU18" s="42">
        <f t="shared" si="147"/>
        <v>-1660</v>
      </c>
      <c r="AMW18" s="7">
        <v>41522</v>
      </c>
      <c r="AMX18" s="2" t="s">
        <v>2767</v>
      </c>
      <c r="AMY18" s="15">
        <v>184.5</v>
      </c>
      <c r="AMZ18" s="7"/>
      <c r="ANA18" s="16"/>
      <c r="ANB18" s="17">
        <f t="shared" si="148"/>
        <v>5063.7800000000007</v>
      </c>
      <c r="AND18" s="24"/>
      <c r="ANE18" s="24"/>
      <c r="ANF18" s="23"/>
      <c r="ANG18" s="112"/>
      <c r="ANH18" s="27"/>
      <c r="ANI18" s="42">
        <f t="shared" si="149"/>
        <v>0</v>
      </c>
      <c r="ANK18" s="2"/>
      <c r="ANL18" s="2"/>
      <c r="ANM18" s="15"/>
      <c r="ANN18" s="7"/>
      <c r="ANO18" s="16"/>
      <c r="ANP18" s="17">
        <f t="shared" si="150"/>
        <v>0</v>
      </c>
      <c r="ANR18" s="1530"/>
      <c r="ANS18" s="1530"/>
      <c r="ANT18" s="563"/>
      <c r="ANU18" s="1558"/>
      <c r="ANV18" s="565"/>
      <c r="ANW18" s="1715">
        <f t="shared" si="151"/>
        <v>0</v>
      </c>
      <c r="ANY18" s="2"/>
      <c r="ANZ18" s="2"/>
      <c r="AOA18" s="15"/>
      <c r="AOB18" s="7"/>
      <c r="AOC18" s="16"/>
      <c r="AOD18" s="17">
        <f t="shared" si="152"/>
        <v>0</v>
      </c>
      <c r="AOF18" s="2"/>
      <c r="AOG18" s="2"/>
      <c r="AOH18" s="15"/>
      <c r="AOI18" s="7"/>
      <c r="AOJ18" s="16"/>
      <c r="AOK18" s="17">
        <f t="shared" si="153"/>
        <v>0</v>
      </c>
      <c r="AOM18" s="308">
        <v>41530</v>
      </c>
      <c r="AON18" s="24" t="s">
        <v>2768</v>
      </c>
      <c r="AOO18" s="23">
        <v>25835</v>
      </c>
      <c r="AOP18" s="322">
        <v>41541</v>
      </c>
      <c r="AOQ18" s="27">
        <v>25835</v>
      </c>
      <c r="AOR18" s="17">
        <f t="shared" si="154"/>
        <v>0</v>
      </c>
      <c r="AOT18" s="49">
        <v>41513</v>
      </c>
      <c r="AOU18" s="260" t="s">
        <v>2358</v>
      </c>
      <c r="AOV18" s="27">
        <v>1380</v>
      </c>
      <c r="AOW18" s="50">
        <v>41527</v>
      </c>
      <c r="AOX18" s="27">
        <v>1380</v>
      </c>
      <c r="AOY18" s="17">
        <f t="shared" si="155"/>
        <v>30</v>
      </c>
      <c r="APA18" s="112"/>
      <c r="APB18" s="24"/>
      <c r="APC18" s="23"/>
      <c r="APD18" s="610"/>
      <c r="APE18" s="27"/>
      <c r="APF18" s="17">
        <f t="shared" si="156"/>
        <v>118452.40000000001</v>
      </c>
      <c r="APH18" s="112"/>
      <c r="API18" s="24"/>
      <c r="APJ18" s="23"/>
      <c r="APK18" s="610"/>
      <c r="APL18" s="27"/>
      <c r="APM18" s="42">
        <f t="shared" si="157"/>
        <v>0</v>
      </c>
      <c r="APO18" s="2"/>
      <c r="APP18" s="2"/>
      <c r="APQ18" s="15"/>
      <c r="APR18" s="7"/>
      <c r="APS18" s="16"/>
      <c r="APT18" s="17">
        <f t="shared" si="158"/>
        <v>0</v>
      </c>
      <c r="APV18" s="2"/>
      <c r="APW18" s="2"/>
      <c r="APX18" s="15"/>
      <c r="APY18" s="7"/>
      <c r="APZ18" s="16"/>
      <c r="AQA18" s="17">
        <f t="shared" si="159"/>
        <v>0</v>
      </c>
      <c r="AQC18" s="2"/>
      <c r="AQD18" s="2"/>
      <c r="AQE18" s="15"/>
      <c r="AQF18" s="7"/>
      <c r="AQG18" s="16"/>
      <c r="AQH18" s="17">
        <f t="shared" si="160"/>
        <v>4165.6000000000004</v>
      </c>
      <c r="AQJ18" s="2"/>
      <c r="AQK18" s="2"/>
      <c r="AQL18" s="15"/>
      <c r="AQM18" s="7"/>
      <c r="AQN18" s="16"/>
      <c r="AQO18" s="17">
        <f t="shared" si="161"/>
        <v>0</v>
      </c>
      <c r="AQQ18" s="2"/>
      <c r="AQR18" s="2"/>
      <c r="AQS18" s="15"/>
      <c r="AQT18" s="7"/>
      <c r="AQU18" s="16"/>
      <c r="AQV18" s="17">
        <f t="shared" si="162"/>
        <v>0</v>
      </c>
      <c r="AQX18" s="2"/>
      <c r="AQY18" s="2"/>
      <c r="AQZ18" s="15"/>
      <c r="ARA18" s="7"/>
      <c r="ARB18" s="16"/>
      <c r="ARC18" s="17">
        <f t="shared" si="163"/>
        <v>0</v>
      </c>
      <c r="ARE18" s="24"/>
      <c r="ARF18" s="24"/>
      <c r="ARG18" s="23"/>
      <c r="ARH18" s="112"/>
      <c r="ARI18" s="27"/>
      <c r="ARJ18" s="42">
        <f t="shared" si="164"/>
        <v>0</v>
      </c>
      <c r="ARL18" s="2"/>
      <c r="ARM18" s="2"/>
      <c r="ARN18" s="15"/>
      <c r="ARO18" s="7"/>
      <c r="ARP18" s="16"/>
      <c r="ARQ18" s="17">
        <f t="shared" si="165"/>
        <v>0</v>
      </c>
      <c r="ARS18" s="24"/>
      <c r="ART18" s="24"/>
      <c r="ARU18" s="23"/>
      <c r="ARV18" s="112"/>
      <c r="ARW18" s="27"/>
      <c r="ARX18" s="42">
        <f t="shared" si="166"/>
        <v>752.5</v>
      </c>
      <c r="ARZ18" s="2"/>
      <c r="ASA18" s="2"/>
      <c r="ASB18" s="15"/>
      <c r="ASC18" s="7"/>
      <c r="ASD18" s="16"/>
      <c r="ASE18" s="17">
        <f t="shared" si="167"/>
        <v>10984.74</v>
      </c>
      <c r="ASG18" s="7">
        <v>41527</v>
      </c>
      <c r="ASH18" s="36" t="s">
        <v>2769</v>
      </c>
      <c r="ASI18" s="27">
        <v>414.95</v>
      </c>
      <c r="ASJ18" s="7"/>
      <c r="ASK18" s="27"/>
      <c r="ASL18" s="17">
        <f t="shared" si="168"/>
        <v>11044.29</v>
      </c>
      <c r="ASN18" s="7"/>
      <c r="ASO18" s="2"/>
      <c r="ASP18" s="15"/>
      <c r="ASQ18" s="33"/>
      <c r="ASR18" s="76"/>
      <c r="ASS18" s="17">
        <f t="shared" si="169"/>
        <v>21397.43</v>
      </c>
      <c r="ASU18" s="426"/>
      <c r="ASV18" s="24"/>
      <c r="ASW18" s="23"/>
      <c r="ASX18" s="112"/>
      <c r="ASY18" s="27"/>
      <c r="ASZ18" s="17">
        <f t="shared" si="170"/>
        <v>0</v>
      </c>
      <c r="ATB18" s="426"/>
      <c r="ATC18" s="24"/>
      <c r="ATD18" s="23"/>
      <c r="ATE18" s="112"/>
      <c r="ATF18" s="27"/>
      <c r="ATG18" s="42">
        <f t="shared" si="171"/>
        <v>2249</v>
      </c>
      <c r="ATI18" s="426"/>
      <c r="ATJ18" s="24"/>
      <c r="ATK18" s="23"/>
      <c r="ATL18" s="112"/>
      <c r="ATM18" s="27"/>
      <c r="ATN18" s="42">
        <f t="shared" si="172"/>
        <v>0</v>
      </c>
      <c r="ATP18" s="7"/>
      <c r="ATQ18" s="24"/>
      <c r="ATR18" s="23"/>
      <c r="ATS18" s="7"/>
      <c r="ATT18" s="77"/>
      <c r="ATU18" s="17">
        <f t="shared" si="173"/>
        <v>12300.5</v>
      </c>
      <c r="ATW18" s="2"/>
      <c r="ATX18" s="2"/>
      <c r="ATY18" s="15"/>
      <c r="ATZ18" s="7"/>
      <c r="AUA18" s="16"/>
      <c r="AUB18" s="17">
        <f t="shared" si="174"/>
        <v>108</v>
      </c>
      <c r="AUD18" s="7"/>
      <c r="AUE18" s="115"/>
      <c r="AUF18" s="23"/>
      <c r="AUG18" s="7"/>
      <c r="AUH18" s="16"/>
      <c r="AUI18" s="17">
        <f t="shared" si="175"/>
        <v>0</v>
      </c>
      <c r="AUK18" s="112"/>
      <c r="AUL18" s="111"/>
      <c r="AUM18" s="23"/>
      <c r="AUN18" s="112"/>
      <c r="AUO18" s="27"/>
      <c r="AUP18" s="42">
        <f t="shared" si="176"/>
        <v>0</v>
      </c>
      <c r="AUR18" s="1558"/>
      <c r="AUS18" s="1727"/>
      <c r="AUT18" s="563"/>
      <c r="AUU18" s="1558"/>
      <c r="AUV18" s="565"/>
      <c r="AUW18" s="1715">
        <f t="shared" si="177"/>
        <v>0</v>
      </c>
      <c r="AUY18" s="112"/>
      <c r="AUZ18" s="111"/>
      <c r="AVA18" s="23"/>
      <c r="AVB18" s="112"/>
      <c r="AVC18" s="27"/>
      <c r="AVD18" s="42">
        <f t="shared" si="178"/>
        <v>0</v>
      </c>
      <c r="AVF18" s="7"/>
      <c r="AVG18" s="2"/>
      <c r="AVH18" s="15"/>
      <c r="AVI18" s="7"/>
      <c r="AVJ18" s="16"/>
      <c r="AVK18" s="17">
        <f t="shared" si="179"/>
        <v>-1000</v>
      </c>
      <c r="AVM18" s="359"/>
      <c r="AVN18" s="2"/>
      <c r="AVO18" s="15"/>
      <c r="AVP18" s="7"/>
      <c r="AVQ18" s="16"/>
      <c r="AVR18" s="17">
        <f t="shared" si="180"/>
        <v>6938</v>
      </c>
      <c r="AVT18" s="1748"/>
      <c r="AVU18" s="1530"/>
      <c r="AVV18" s="563"/>
      <c r="AVW18" s="1558"/>
      <c r="AVX18" s="565"/>
      <c r="AVY18" s="1715">
        <f t="shared" si="181"/>
        <v>0</v>
      </c>
      <c r="AWA18" s="308"/>
      <c r="AWB18" s="2"/>
      <c r="AWC18" s="23"/>
      <c r="AWD18" s="421"/>
      <c r="AWE18" s="16"/>
      <c r="AWF18" s="17">
        <f t="shared" si="182"/>
        <v>0</v>
      </c>
      <c r="AWH18" s="421"/>
      <c r="AWI18" s="2"/>
      <c r="AWJ18" s="23"/>
      <c r="AWK18" s="495"/>
      <c r="AWL18" s="16"/>
      <c r="AWM18" s="17">
        <f t="shared" si="183"/>
        <v>0</v>
      </c>
      <c r="AWO18" s="308"/>
      <c r="AWP18" s="2"/>
      <c r="AWQ18" s="23"/>
      <c r="AWR18" s="421"/>
      <c r="AWS18" s="16"/>
      <c r="AWT18" s="17">
        <f t="shared" si="184"/>
        <v>0</v>
      </c>
      <c r="AWV18" s="308">
        <v>41538</v>
      </c>
      <c r="AWW18" s="2" t="s">
        <v>2770</v>
      </c>
      <c r="AWX18" s="23">
        <v>2108</v>
      </c>
      <c r="AWY18" s="421">
        <v>41538</v>
      </c>
      <c r="AWZ18" s="16">
        <v>2108</v>
      </c>
      <c r="AXA18" s="17">
        <f t="shared" si="185"/>
        <v>0</v>
      </c>
      <c r="AXC18" s="308">
        <v>41524</v>
      </c>
      <c r="AXD18" s="2" t="s">
        <v>2771</v>
      </c>
      <c r="AXE18" s="23">
        <v>2694</v>
      </c>
      <c r="AXF18" s="421">
        <v>41524</v>
      </c>
      <c r="AXG18" s="16">
        <v>2694</v>
      </c>
      <c r="AXH18" s="17">
        <f t="shared" si="186"/>
        <v>1179.5</v>
      </c>
      <c r="AXJ18" s="308"/>
      <c r="AXK18" s="2"/>
      <c r="AXL18" s="23"/>
      <c r="AXM18" s="421"/>
      <c r="AXN18" s="16"/>
      <c r="AXO18" s="17">
        <f t="shared" si="187"/>
        <v>0</v>
      </c>
      <c r="AXQ18" s="308"/>
      <c r="AXR18" s="24"/>
      <c r="AXS18" s="23"/>
      <c r="AXT18" s="421"/>
      <c r="AXU18" s="27"/>
      <c r="AXV18" s="42">
        <f t="shared" si="188"/>
        <v>0</v>
      </c>
      <c r="AXX18" s="2"/>
      <c r="AXY18" s="2"/>
      <c r="AXZ18" s="292"/>
      <c r="AYA18" s="7"/>
      <c r="AYB18" s="16"/>
      <c r="AYC18" s="17">
        <f t="shared" si="189"/>
        <v>-100</v>
      </c>
      <c r="AYE18" s="7"/>
      <c r="AYF18" s="2"/>
      <c r="AYG18" s="292"/>
      <c r="AYH18" s="31"/>
      <c r="AYI18" s="16"/>
      <c r="AYJ18" s="17">
        <f t="shared" si="190"/>
        <v>1184.5</v>
      </c>
      <c r="AYL18" s="24"/>
      <c r="AYM18" s="24"/>
      <c r="AYN18" s="291"/>
      <c r="AYO18" s="112"/>
      <c r="AYP18" s="27"/>
      <c r="AYQ18" s="42">
        <f t="shared" si="191"/>
        <v>0</v>
      </c>
      <c r="AYS18" s="24"/>
      <c r="AYT18" s="2"/>
      <c r="AYU18" s="292"/>
      <c r="AYV18" s="7"/>
      <c r="AYW18" s="16"/>
      <c r="AYX18" s="17">
        <f t="shared" si="192"/>
        <v>0</v>
      </c>
      <c r="AYZ18" s="24"/>
      <c r="AZA18" s="24"/>
      <c r="AZB18" s="291"/>
      <c r="AZC18" s="112"/>
      <c r="AZD18" s="27"/>
      <c r="AZE18" s="42">
        <f t="shared" si="193"/>
        <v>0</v>
      </c>
      <c r="AZG18" s="2"/>
      <c r="AZH18" s="2"/>
      <c r="AZI18" s="292"/>
      <c r="AZJ18" s="629"/>
      <c r="AZK18" s="16"/>
      <c r="AZL18" s="17">
        <f t="shared" si="194"/>
        <v>0</v>
      </c>
      <c r="AZN18" s="2"/>
      <c r="AZO18" s="2"/>
      <c r="AZP18" s="15"/>
      <c r="AZQ18" s="7"/>
      <c r="AZR18" s="16"/>
      <c r="AZS18" s="17">
        <f t="shared" si="195"/>
        <v>0</v>
      </c>
      <c r="AZU18" s="2"/>
      <c r="AZV18" s="2"/>
      <c r="AZW18" s="15"/>
      <c r="AZX18" s="629"/>
      <c r="AZY18" s="16"/>
      <c r="AZZ18" s="17">
        <f t="shared" si="196"/>
        <v>7051.5</v>
      </c>
      <c r="BAB18" s="24"/>
      <c r="BAC18" s="24"/>
      <c r="BAD18" s="291"/>
      <c r="BAE18" s="112"/>
      <c r="BAF18" s="27"/>
      <c r="BAG18" s="42">
        <f t="shared" si="197"/>
        <v>0</v>
      </c>
      <c r="BAI18" s="2"/>
      <c r="BAJ18" s="2"/>
      <c r="BAK18" s="292"/>
      <c r="BAL18" s="7"/>
      <c r="BAM18" s="16"/>
      <c r="BAN18" s="17">
        <f t="shared" si="198"/>
        <v>0</v>
      </c>
    </row>
    <row r="19" spans="1:1392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2"/>
      <c r="L19" s="27"/>
      <c r="M19" s="42">
        <f t="shared" si="1"/>
        <v>0</v>
      </c>
      <c r="O19" s="24"/>
      <c r="P19" s="24"/>
      <c r="Q19" s="23"/>
      <c r="R19" s="112"/>
      <c r="S19" s="27"/>
      <c r="T19" s="42">
        <f t="shared" si="2"/>
        <v>0</v>
      </c>
      <c r="V19" s="24"/>
      <c r="W19" s="24"/>
      <c r="X19" s="23"/>
      <c r="Y19" s="112"/>
      <c r="Z19" s="27"/>
      <c r="AA19" s="42">
        <f t="shared" si="3"/>
        <v>0</v>
      </c>
      <c r="AC19" s="24"/>
      <c r="AD19" s="24"/>
      <c r="AE19" s="23"/>
      <c r="AF19" s="112"/>
      <c r="AG19" s="27"/>
      <c r="AH19" s="42">
        <f t="shared" si="4"/>
        <v>0</v>
      </c>
      <c r="AJ19" s="24"/>
      <c r="AK19" s="24"/>
      <c r="AL19" s="23"/>
      <c r="AM19" s="112"/>
      <c r="AN19" s="27"/>
      <c r="AO19" s="42">
        <f t="shared" si="5"/>
        <v>0</v>
      </c>
      <c r="AR19" s="2"/>
      <c r="AS19" s="15"/>
      <c r="AT19" s="7"/>
      <c r="AU19" s="16"/>
      <c r="AV19" s="17">
        <f t="shared" si="6"/>
        <v>376</v>
      </c>
      <c r="AX19" s="7"/>
      <c r="AY19" s="312"/>
      <c r="AZ19" s="15"/>
      <c r="BA19" s="7"/>
      <c r="BB19" s="16"/>
      <c r="BC19" s="17">
        <f t="shared" si="7"/>
        <v>1731.5</v>
      </c>
      <c r="BE19" s="7"/>
      <c r="BF19" s="2"/>
      <c r="BG19" s="15"/>
      <c r="BH19" s="7"/>
      <c r="BI19" s="16"/>
      <c r="BJ19" s="17">
        <f t="shared" si="8"/>
        <v>0</v>
      </c>
      <c r="BL19" s="7"/>
      <c r="BM19" s="36"/>
      <c r="BN19" s="16"/>
      <c r="BO19" s="259"/>
      <c r="BP19" s="67"/>
      <c r="BQ19" s="17">
        <f t="shared" si="9"/>
        <v>14526.099999999999</v>
      </c>
      <c r="BS19" s="428">
        <v>40075</v>
      </c>
      <c r="BT19" s="2" t="s">
        <v>941</v>
      </c>
      <c r="BU19" s="621"/>
      <c r="BV19" s="7" t="s">
        <v>942</v>
      </c>
      <c r="BW19" s="27"/>
      <c r="BX19" s="17">
        <f t="shared" si="10"/>
        <v>24058.04</v>
      </c>
      <c r="BZ19" s="112"/>
      <c r="CA19" s="24"/>
      <c r="CB19" s="23"/>
      <c r="CC19" s="112"/>
      <c r="CD19" s="27"/>
      <c r="CE19" s="17">
        <f t="shared" si="11"/>
        <v>0</v>
      </c>
      <c r="CG19" s="426"/>
      <c r="CH19" s="221"/>
      <c r="CI19" s="23"/>
      <c r="CJ19" s="112"/>
      <c r="CK19" s="27"/>
      <c r="CL19" s="17">
        <f t="shared" si="12"/>
        <v>0</v>
      </c>
      <c r="CN19" s="33">
        <v>41536</v>
      </c>
      <c r="CO19" s="2" t="s">
        <v>2772</v>
      </c>
      <c r="CP19" s="15">
        <v>15032.76</v>
      </c>
      <c r="CQ19" s="564">
        <v>41540</v>
      </c>
      <c r="CR19" s="16">
        <v>15032.76</v>
      </c>
      <c r="CS19" s="17">
        <f t="shared" si="199"/>
        <v>28995.5</v>
      </c>
      <c r="CU19" s="7"/>
      <c r="CV19" s="2"/>
      <c r="CW19" s="15"/>
      <c r="CX19" s="564"/>
      <c r="CY19" s="16"/>
      <c r="CZ19" s="17">
        <f t="shared" si="14"/>
        <v>4178.5</v>
      </c>
      <c r="DB19" s="7"/>
      <c r="DC19" s="2"/>
      <c r="DD19" s="292"/>
      <c r="DE19" s="7"/>
      <c r="DF19" s="16"/>
      <c r="DG19" s="17">
        <f t="shared" si="207"/>
        <v>411</v>
      </c>
      <c r="DI19" s="7">
        <v>41535</v>
      </c>
      <c r="DJ19" s="2" t="s">
        <v>2773</v>
      </c>
      <c r="DK19" s="15">
        <v>1562</v>
      </c>
      <c r="DL19" s="7">
        <v>41535</v>
      </c>
      <c r="DM19" s="16">
        <v>1562</v>
      </c>
      <c r="DN19" s="17">
        <f t="shared" si="201"/>
        <v>0</v>
      </c>
      <c r="DP19" s="112"/>
      <c r="DQ19" s="24"/>
      <c r="DR19" s="41"/>
      <c r="DS19" s="50"/>
      <c r="DT19" s="41"/>
      <c r="DU19" s="17">
        <f t="shared" si="202"/>
        <v>0</v>
      </c>
      <c r="DW19" s="568"/>
      <c r="DX19" s="577"/>
      <c r="DY19" s="1658"/>
      <c r="DZ19" s="568"/>
      <c r="EA19" s="1658"/>
      <c r="EB19" s="1677">
        <f t="shared" si="203"/>
        <v>456</v>
      </c>
      <c r="ED19" s="112">
        <v>41536</v>
      </c>
      <c r="EE19" s="24" t="s">
        <v>2774</v>
      </c>
      <c r="EF19" s="41">
        <v>1230</v>
      </c>
      <c r="EG19" s="50">
        <v>41536</v>
      </c>
      <c r="EH19" s="41">
        <v>1230</v>
      </c>
      <c r="EI19" s="42">
        <f t="shared" si="204"/>
        <v>0</v>
      </c>
      <c r="EK19" s="112"/>
      <c r="EL19" s="24"/>
      <c r="EM19" s="41"/>
      <c r="EN19" s="50"/>
      <c r="EO19" s="41"/>
      <c r="EP19" s="17">
        <f t="shared" si="205"/>
        <v>0</v>
      </c>
      <c r="ER19" s="112"/>
      <c r="ES19" s="111"/>
      <c r="ET19" s="41"/>
      <c r="EU19" s="50"/>
      <c r="EV19" s="41"/>
      <c r="EW19" s="17">
        <f t="shared" si="206"/>
        <v>0</v>
      </c>
      <c r="EY19" s="7"/>
      <c r="EZ19" s="34"/>
      <c r="FA19" s="23"/>
      <c r="FB19" s="65"/>
      <c r="FC19" s="297"/>
      <c r="FD19" s="17">
        <f t="shared" si="22"/>
        <v>0</v>
      </c>
      <c r="FF19" s="112"/>
      <c r="FG19" s="34"/>
      <c r="FH19" s="23"/>
      <c r="FI19" s="50"/>
      <c r="FJ19" s="82"/>
      <c r="FK19" s="42">
        <f t="shared" si="23"/>
        <v>0</v>
      </c>
      <c r="FM19" s="7"/>
      <c r="FN19" s="2"/>
      <c r="FO19" s="15"/>
      <c r="FP19" s="7"/>
      <c r="FQ19" s="16"/>
      <c r="FR19" s="17">
        <f t="shared" si="24"/>
        <v>2580</v>
      </c>
      <c r="FT19" s="112"/>
      <c r="FU19" s="24"/>
      <c r="FV19" s="23"/>
      <c r="FW19" s="112"/>
      <c r="FX19" s="27"/>
      <c r="FY19" s="42">
        <f t="shared" si="25"/>
        <v>0</v>
      </c>
      <c r="GA19" s="7"/>
      <c r="GB19" s="2"/>
      <c r="GC19" s="15"/>
      <c r="GD19" s="7"/>
      <c r="GE19" s="16"/>
      <c r="GF19" s="17">
        <f t="shared" si="26"/>
        <v>0</v>
      </c>
      <c r="GH19" s="1558"/>
      <c r="GI19" s="1530"/>
      <c r="GJ19" s="563"/>
      <c r="GK19" s="1558"/>
      <c r="GL19" s="565"/>
      <c r="GM19" s="1715">
        <f t="shared" si="27"/>
        <v>33232</v>
      </c>
      <c r="GO19" s="7"/>
      <c r="GP19" s="2"/>
      <c r="GQ19" s="15"/>
      <c r="GR19" s="7"/>
      <c r="GS19" s="16"/>
      <c r="GT19" s="17">
        <f t="shared" si="28"/>
        <v>0</v>
      </c>
      <c r="GV19" s="2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7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5020</v>
      </c>
      <c r="HX19" s="7"/>
      <c r="HY19" s="2"/>
      <c r="HZ19" s="15"/>
      <c r="IA19" s="7"/>
      <c r="IB19" s="16"/>
      <c r="IC19" s="102">
        <f t="shared" si="33"/>
        <v>0</v>
      </c>
      <c r="IE19" s="1558"/>
      <c r="IF19" s="1530"/>
      <c r="IG19" s="563"/>
      <c r="IH19" s="1558"/>
      <c r="II19" s="565"/>
      <c r="IJ19" s="1746">
        <f t="shared" si="34"/>
        <v>0</v>
      </c>
      <c r="IL19" s="112"/>
      <c r="IM19" s="24"/>
      <c r="IN19" s="23"/>
      <c r="IO19" s="112"/>
      <c r="IP19" s="27"/>
      <c r="IQ19" s="102">
        <f t="shared" si="35"/>
        <v>855.5</v>
      </c>
      <c r="IS19" s="112"/>
      <c r="IT19" s="63"/>
      <c r="IU19" s="23"/>
      <c r="IV19" s="112"/>
      <c r="IW19" s="27"/>
      <c r="IX19" s="17">
        <f t="shared" si="36"/>
        <v>0</v>
      </c>
      <c r="IZ19" s="112"/>
      <c r="JA19" s="111"/>
      <c r="JB19" s="23"/>
      <c r="JC19" s="112"/>
      <c r="JD19" s="27"/>
      <c r="JE19" s="17">
        <f t="shared" si="37"/>
        <v>0</v>
      </c>
      <c r="JG19" s="112"/>
      <c r="JH19" s="111"/>
      <c r="JI19" s="23"/>
      <c r="JJ19" s="112"/>
      <c r="JK19" s="27"/>
      <c r="JL19" s="17">
        <f t="shared" si="38"/>
        <v>17093.599999999999</v>
      </c>
      <c r="JN19" s="112"/>
      <c r="JO19" s="111"/>
      <c r="JP19" s="23"/>
      <c r="JQ19" s="112"/>
      <c r="JR19" s="27"/>
      <c r="JS19" s="17">
        <f t="shared" si="39"/>
        <v>0</v>
      </c>
      <c r="JU19" s="112">
        <v>41538</v>
      </c>
      <c r="JV19" s="111" t="s">
        <v>2775</v>
      </c>
      <c r="JW19" s="23">
        <v>6149</v>
      </c>
      <c r="JX19" s="112">
        <v>41538</v>
      </c>
      <c r="JY19" s="27">
        <v>6149</v>
      </c>
      <c r="JZ19" s="42">
        <f t="shared" si="40"/>
        <v>0</v>
      </c>
      <c r="KB19" s="112"/>
      <c r="KC19" s="111"/>
      <c r="KD19" s="23"/>
      <c r="KE19" s="112"/>
      <c r="KF19" s="27"/>
      <c r="KG19" s="42">
        <f t="shared" si="41"/>
        <v>0</v>
      </c>
      <c r="KI19" s="7"/>
      <c r="KJ19" s="115"/>
      <c r="KK19" s="15"/>
      <c r="KL19" s="7"/>
      <c r="KM19" s="16"/>
      <c r="KN19" s="17">
        <f t="shared" si="42"/>
        <v>3799.5</v>
      </c>
      <c r="KP19" s="112"/>
      <c r="KQ19" s="111"/>
      <c r="KR19" s="23"/>
      <c r="KS19" s="112"/>
      <c r="KT19" s="27"/>
      <c r="KU19" s="42">
        <f t="shared" si="43"/>
        <v>0</v>
      </c>
      <c r="KW19" s="112"/>
      <c r="KX19" s="111"/>
      <c r="KY19" s="23"/>
      <c r="KZ19" s="112"/>
      <c r="LA19" s="27"/>
      <c r="LB19" s="42">
        <f t="shared" si="44"/>
        <v>0</v>
      </c>
      <c r="LD19" s="1558"/>
      <c r="LE19" s="1727"/>
      <c r="LF19" s="563"/>
      <c r="LG19" s="1558"/>
      <c r="LH19" s="565"/>
      <c r="LI19" s="1715">
        <f t="shared" si="45"/>
        <v>0</v>
      </c>
      <c r="LK19" s="7"/>
      <c r="LL19" s="115"/>
      <c r="LM19" s="15"/>
      <c r="LN19" s="7"/>
      <c r="LO19" s="16"/>
      <c r="LP19" s="17">
        <f t="shared" si="46"/>
        <v>0</v>
      </c>
      <c r="LR19" s="7"/>
      <c r="LS19" s="115"/>
      <c r="LT19" s="15"/>
      <c r="LU19" s="7"/>
      <c r="LV19" s="16"/>
      <c r="LW19" s="17">
        <f t="shared" si="47"/>
        <v>0</v>
      </c>
      <c r="LY19" s="31"/>
      <c r="LZ19" s="2"/>
      <c r="MA19" s="15"/>
      <c r="MB19" s="7"/>
      <c r="MC19" s="16"/>
      <c r="MD19" s="17">
        <f t="shared" si="48"/>
        <v>1020</v>
      </c>
      <c r="MF19" s="1709"/>
      <c r="MG19" s="1530"/>
      <c r="MH19" s="563"/>
      <c r="MI19" s="1558"/>
      <c r="MJ19" s="565"/>
      <c r="MK19" s="1715">
        <f t="shared" si="49"/>
        <v>6364</v>
      </c>
      <c r="MM19" s="306"/>
      <c r="MN19" s="2"/>
      <c r="MO19" s="15"/>
      <c r="MP19" s="7"/>
      <c r="MQ19" s="16"/>
      <c r="MR19" s="17">
        <f t="shared" si="50"/>
        <v>0</v>
      </c>
      <c r="MT19" s="308"/>
      <c r="MU19" s="24"/>
      <c r="MV19" s="23"/>
      <c r="MW19" s="112"/>
      <c r="MX19" s="27"/>
      <c r="MY19" s="42">
        <f t="shared" si="51"/>
        <v>0</v>
      </c>
      <c r="NA19" s="482"/>
      <c r="NB19" s="2"/>
      <c r="NC19" s="15"/>
      <c r="ND19" s="7"/>
      <c r="NE19" s="16"/>
      <c r="NF19" s="17">
        <f t="shared" ref="NF19:NF43" si="208">NF18+NC19-NE19</f>
        <v>22352.5</v>
      </c>
      <c r="NH19" s="7"/>
      <c r="NI19" s="2"/>
      <c r="NJ19" s="15"/>
      <c r="NK19" s="7"/>
      <c r="NL19" s="16"/>
      <c r="NM19" s="42">
        <f t="shared" si="53"/>
        <v>0</v>
      </c>
      <c r="NO19" s="7"/>
      <c r="NP19" s="2"/>
      <c r="NQ19" s="15"/>
      <c r="NR19" s="7"/>
      <c r="NS19" s="16"/>
      <c r="NT19" s="42">
        <f t="shared" si="54"/>
        <v>0</v>
      </c>
      <c r="NV19" s="7"/>
      <c r="NW19" s="2"/>
      <c r="NX19" s="15"/>
      <c r="NY19" s="7"/>
      <c r="NZ19" s="16"/>
      <c r="OA19" s="42">
        <f t="shared" si="55"/>
        <v>0</v>
      </c>
      <c r="OC19" s="2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4"/>
      <c r="OY19" s="24"/>
      <c r="OZ19" s="23"/>
      <c r="PA19" s="112"/>
      <c r="PB19" s="27"/>
      <c r="PC19" s="42">
        <f t="shared" si="59"/>
        <v>0</v>
      </c>
      <c r="PE19" s="7">
        <v>41526</v>
      </c>
      <c r="PF19" s="2" t="s">
        <v>2776</v>
      </c>
      <c r="PG19" s="15">
        <v>1200</v>
      </c>
      <c r="PH19" s="679">
        <v>41526</v>
      </c>
      <c r="PI19" s="16">
        <v>1200</v>
      </c>
      <c r="PJ19" s="17">
        <f t="shared" si="60"/>
        <v>8140</v>
      </c>
      <c r="PL19" s="112"/>
      <c r="PM19" s="24"/>
      <c r="PN19" s="23"/>
      <c r="PO19" s="112"/>
      <c r="PP19" s="27"/>
      <c r="PQ19" s="42">
        <f t="shared" si="61"/>
        <v>0</v>
      </c>
      <c r="PS19" s="112"/>
      <c r="PT19" s="24"/>
      <c r="PU19" s="23"/>
      <c r="PV19" s="112"/>
      <c r="PW19" s="27"/>
      <c r="PX19" s="42">
        <f t="shared" si="62"/>
        <v>0</v>
      </c>
      <c r="PZ19" s="7">
        <v>41515</v>
      </c>
      <c r="QA19" s="2" t="s">
        <v>2345</v>
      </c>
      <c r="QB19" s="15">
        <v>551</v>
      </c>
      <c r="QC19" s="7">
        <v>41541</v>
      </c>
      <c r="QD19" s="16">
        <v>551</v>
      </c>
      <c r="QE19" s="17">
        <f t="shared" si="63"/>
        <v>1433.5</v>
      </c>
      <c r="QG19" s="2"/>
      <c r="QH19" s="2"/>
      <c r="QI19" s="15"/>
      <c r="QJ19" s="7"/>
      <c r="QK19" s="16"/>
      <c r="QL19" s="102">
        <f t="shared" si="64"/>
        <v>0</v>
      </c>
      <c r="QN19" s="7"/>
      <c r="QO19" s="2"/>
      <c r="QP19" s="15"/>
      <c r="QQ19" s="7"/>
      <c r="QR19" s="16"/>
      <c r="QS19" s="102">
        <f t="shared" si="65"/>
        <v>0</v>
      </c>
      <c r="QU19" s="2"/>
      <c r="QV19" s="2"/>
      <c r="QW19" s="15"/>
      <c r="QX19" s="629"/>
      <c r="QY19" s="574"/>
      <c r="QZ19" s="102">
        <f t="shared" si="66"/>
        <v>2980</v>
      </c>
      <c r="RB19" s="2"/>
      <c r="RC19" s="2"/>
      <c r="RD19" s="15"/>
      <c r="RE19" s="7"/>
      <c r="RF19" s="16"/>
      <c r="RG19" s="102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114"/>
      <c r="RR19" s="15"/>
      <c r="RS19" s="7"/>
      <c r="RT19" s="16"/>
      <c r="RU19" s="17">
        <f t="shared" si="69"/>
        <v>0</v>
      </c>
      <c r="RW19" s="2"/>
      <c r="RX19" s="114"/>
      <c r="RY19" s="15"/>
      <c r="RZ19" s="7"/>
      <c r="SA19" s="16"/>
      <c r="SB19" s="17">
        <f t="shared" si="70"/>
        <v>0</v>
      </c>
      <c r="SD19" s="24"/>
      <c r="SE19" s="221"/>
      <c r="SF19" s="23"/>
      <c r="SG19" s="112"/>
      <c r="SH19" s="27"/>
      <c r="SI19" s="42">
        <f t="shared" si="71"/>
        <v>7820</v>
      </c>
      <c r="SK19" s="2"/>
      <c r="SL19" s="2"/>
      <c r="SM19" s="15"/>
      <c r="SN19" s="7"/>
      <c r="SO19" s="16"/>
      <c r="SP19" s="17">
        <f t="shared" si="72"/>
        <v>200</v>
      </c>
      <c r="SR19" s="2"/>
      <c r="SS19" s="2"/>
      <c r="ST19" s="15"/>
      <c r="SU19" s="7"/>
      <c r="SV19" s="16"/>
      <c r="SW19" s="17">
        <f t="shared" si="73"/>
        <v>1278</v>
      </c>
      <c r="SY19" s="24"/>
      <c r="SZ19" s="24"/>
      <c r="TA19" s="23"/>
      <c r="TB19" s="112"/>
      <c r="TC19" s="27"/>
      <c r="TD19" s="42">
        <f t="shared" si="74"/>
        <v>0</v>
      </c>
      <c r="TF19" s="24"/>
      <c r="TG19" s="2"/>
      <c r="TH19" s="15"/>
      <c r="TI19" s="7"/>
      <c r="TJ19" s="16"/>
      <c r="TK19" s="17">
        <f t="shared" si="75"/>
        <v>0</v>
      </c>
      <c r="TM19" s="24"/>
      <c r="TN19" s="24"/>
      <c r="TO19" s="23"/>
      <c r="TP19" s="112"/>
      <c r="TQ19" s="27"/>
      <c r="TR19" s="42">
        <f t="shared" si="76"/>
        <v>0</v>
      </c>
      <c r="TT19" s="2"/>
      <c r="TU19" s="2"/>
      <c r="TV19" s="15"/>
      <c r="TW19" s="7"/>
      <c r="TX19" s="16"/>
      <c r="TY19" s="17">
        <f t="shared" si="77"/>
        <v>0</v>
      </c>
      <c r="UA19" s="306">
        <v>41530</v>
      </c>
      <c r="UB19" s="2" t="s">
        <v>2777</v>
      </c>
      <c r="UC19" s="15">
        <v>371.5</v>
      </c>
      <c r="UD19" s="306">
        <v>41531</v>
      </c>
      <c r="UE19" s="16">
        <v>371.5</v>
      </c>
      <c r="UF19" s="17">
        <f t="shared" si="78"/>
        <v>112.5</v>
      </c>
      <c r="UH19" s="308"/>
      <c r="UI19" s="24"/>
      <c r="UJ19" s="23"/>
      <c r="UK19" s="308"/>
      <c r="UL19" s="27"/>
      <c r="UM19" s="42">
        <f t="shared" si="79"/>
        <v>7657</v>
      </c>
      <c r="UO19" s="308"/>
      <c r="UP19" s="24"/>
      <c r="UQ19" s="23"/>
      <c r="UR19" s="308"/>
      <c r="US19" s="27"/>
      <c r="UT19" s="42">
        <f t="shared" si="80"/>
        <v>0</v>
      </c>
      <c r="UV19" s="308"/>
      <c r="UW19" s="24"/>
      <c r="UX19" s="23"/>
      <c r="UY19" s="308"/>
      <c r="UZ19" s="27"/>
      <c r="VA19" s="42">
        <f t="shared" si="81"/>
        <v>0</v>
      </c>
      <c r="VC19" s="308"/>
      <c r="VD19" s="24"/>
      <c r="VE19" s="23"/>
      <c r="VF19" s="308"/>
      <c r="VG19" s="27"/>
      <c r="VH19" s="42">
        <f t="shared" si="82"/>
        <v>0</v>
      </c>
      <c r="VJ19" s="426"/>
      <c r="VK19" s="69"/>
      <c r="VL19" s="27"/>
      <c r="VM19" s="65"/>
      <c r="VN19" s="52"/>
      <c r="VO19" s="17">
        <f t="shared" si="83"/>
        <v>0</v>
      </c>
      <c r="VQ19" s="1558"/>
      <c r="VR19" s="1718"/>
      <c r="VS19" s="565"/>
      <c r="VT19" s="1566"/>
      <c r="VU19" s="1726"/>
      <c r="VV19" s="1715">
        <f t="shared" si="84"/>
        <v>0</v>
      </c>
      <c r="VX19" s="7"/>
      <c r="VY19" s="69"/>
      <c r="VZ19" s="27"/>
      <c r="WA19" s="65"/>
      <c r="WB19" s="52"/>
      <c r="WC19" s="17">
        <f t="shared" si="85"/>
        <v>1712</v>
      </c>
      <c r="WE19" s="7"/>
      <c r="WF19" s="2"/>
      <c r="WG19" s="15"/>
      <c r="WH19" s="7"/>
      <c r="WI19" s="16"/>
      <c r="WJ19" s="17">
        <f t="shared" si="86"/>
        <v>5796</v>
      </c>
      <c r="WL19" s="7"/>
      <c r="WM19" s="2"/>
      <c r="WN19" s="15"/>
      <c r="WO19" s="7"/>
      <c r="WP19" s="16"/>
      <c r="WQ19" s="17">
        <f t="shared" si="87"/>
        <v>0</v>
      </c>
      <c r="WS19" s="112"/>
      <c r="WT19" s="24"/>
      <c r="WU19" s="23"/>
      <c r="WV19" s="112"/>
      <c r="WW19" s="27"/>
      <c r="WX19" s="42">
        <f t="shared" si="88"/>
        <v>0</v>
      </c>
      <c r="WZ19" s="421"/>
      <c r="XA19" s="24"/>
      <c r="XB19" s="23"/>
      <c r="XC19" s="112"/>
      <c r="XD19" s="27"/>
      <c r="XE19" s="42">
        <f t="shared" si="89"/>
        <v>0</v>
      </c>
      <c r="XG19" s="112"/>
      <c r="XH19" s="673"/>
      <c r="XI19" s="27"/>
      <c r="XJ19" s="112"/>
      <c r="XK19" s="27"/>
      <c r="XL19" s="17">
        <f t="shared" si="90"/>
        <v>0</v>
      </c>
      <c r="XN19" s="112"/>
      <c r="XO19" s="673"/>
      <c r="XP19" s="27"/>
      <c r="XQ19" s="112"/>
      <c r="XR19" s="27"/>
      <c r="XS19" s="42">
        <f t="shared" si="91"/>
        <v>3633</v>
      </c>
      <c r="XU19" s="112"/>
      <c r="XV19" s="673"/>
      <c r="XW19" s="27"/>
      <c r="XX19" s="112"/>
      <c r="XY19" s="27"/>
      <c r="XZ19" s="17">
        <f t="shared" si="92"/>
        <v>0</v>
      </c>
      <c r="YB19" s="1558"/>
      <c r="YC19" s="1749"/>
      <c r="YD19" s="565"/>
      <c r="YE19" s="1558"/>
      <c r="YF19" s="565"/>
      <c r="YG19" s="1715">
        <f t="shared" si="93"/>
        <v>0</v>
      </c>
      <c r="YI19" s="7"/>
      <c r="YJ19" s="114"/>
      <c r="YK19" s="15"/>
      <c r="YL19" s="7"/>
      <c r="YM19" s="76"/>
      <c r="YN19" s="17">
        <f t="shared" si="94"/>
        <v>2227</v>
      </c>
      <c r="YR19" s="663"/>
      <c r="YS19" s="664"/>
      <c r="YT19" s="663"/>
      <c r="YU19" s="42">
        <f t="shared" si="95"/>
        <v>22956.84</v>
      </c>
      <c r="YW19" s="7"/>
      <c r="YX19" s="2"/>
      <c r="YY19" s="15"/>
      <c r="YZ19" s="7"/>
      <c r="ZA19" s="16"/>
      <c r="ZB19" s="17">
        <f t="shared" si="96"/>
        <v>3092.5</v>
      </c>
      <c r="ZD19" s="428"/>
      <c r="ZE19" s="114"/>
      <c r="ZF19" s="15"/>
      <c r="ZG19" s="112"/>
      <c r="ZH19" s="16"/>
      <c r="ZI19" s="17">
        <f t="shared" si="97"/>
        <v>0</v>
      </c>
      <c r="ZK19" s="1529"/>
      <c r="ZL19" s="1717"/>
      <c r="ZM19" s="563"/>
      <c r="ZN19" s="1558"/>
      <c r="ZO19" s="565"/>
      <c r="ZP19" s="1715">
        <f t="shared" si="98"/>
        <v>0</v>
      </c>
      <c r="ZR19" s="426"/>
      <c r="ZS19" s="221"/>
      <c r="ZT19" s="23"/>
      <c r="ZU19" s="112"/>
      <c r="ZV19" s="27"/>
      <c r="ZW19" s="42">
        <f t="shared" si="99"/>
        <v>0</v>
      </c>
      <c r="ZY19" s="306"/>
      <c r="ZZ19" s="115"/>
      <c r="AAA19" s="15"/>
      <c r="AAB19" s="7"/>
      <c r="AAC19" s="16"/>
      <c r="AAD19" s="17">
        <f t="shared" si="100"/>
        <v>0</v>
      </c>
      <c r="AAF19" s="308"/>
      <c r="AAG19" s="111"/>
      <c r="AAH19" s="23"/>
      <c r="AAI19" s="112"/>
      <c r="AAJ19" s="27"/>
      <c r="AAK19" s="42">
        <f t="shared" ref="AAK19:AAK27" si="209">AAK18+AAH19-AAJ19</f>
        <v>1928</v>
      </c>
      <c r="AAM19" s="2"/>
      <c r="AAN19" s="2"/>
      <c r="AAO19" s="15"/>
      <c r="AAP19" s="7"/>
      <c r="AAQ19" s="16"/>
      <c r="AAR19" s="17">
        <f t="shared" si="102"/>
        <v>0</v>
      </c>
      <c r="AAT19" s="2"/>
      <c r="AAU19" s="2"/>
      <c r="AAV19" s="15"/>
      <c r="AAW19" s="7"/>
      <c r="AAX19" s="16"/>
      <c r="AAY19" s="17">
        <f t="shared" si="103"/>
        <v>0</v>
      </c>
      <c r="ABA19" s="2"/>
      <c r="ABB19" s="2"/>
      <c r="ABC19" s="15"/>
      <c r="ABD19" s="7"/>
      <c r="ABE19" s="16"/>
      <c r="ABF19" s="17">
        <f t="shared" si="104"/>
        <v>767</v>
      </c>
      <c r="ABH19" s="2"/>
      <c r="ABI19" s="2"/>
      <c r="ABJ19" s="15"/>
      <c r="ABK19" s="7"/>
      <c r="ABL19" s="16"/>
      <c r="ABM19" s="17">
        <f t="shared" si="105"/>
        <v>0</v>
      </c>
      <c r="ABO19" s="24"/>
      <c r="ABP19" s="24"/>
      <c r="ABQ19" s="23"/>
      <c r="ABR19" s="112"/>
      <c r="ABS19" s="27"/>
      <c r="ABT19" s="42">
        <f t="shared" si="106"/>
        <v>0</v>
      </c>
      <c r="ABV19" s="24"/>
      <c r="ABW19" s="24"/>
      <c r="ABX19" s="23"/>
      <c r="ABY19" s="112"/>
      <c r="ABZ19" s="27"/>
      <c r="ACA19" s="42">
        <f t="shared" si="107"/>
        <v>0</v>
      </c>
      <c r="ACC19" s="2"/>
      <c r="ACD19" s="2"/>
      <c r="ACE19" s="15"/>
      <c r="ACF19" s="7"/>
      <c r="ACG19" s="16"/>
      <c r="ACH19" s="17">
        <f t="shared" si="108"/>
        <v>0</v>
      </c>
      <c r="ACJ19" s="7">
        <v>41527</v>
      </c>
      <c r="ACK19" s="2" t="s">
        <v>2778</v>
      </c>
      <c r="ACL19" s="23">
        <v>5521.5</v>
      </c>
      <c r="ACM19" s="31">
        <v>41527</v>
      </c>
      <c r="ACN19" s="16">
        <v>5521.5</v>
      </c>
      <c r="ACO19" s="17">
        <f t="shared" si="109"/>
        <v>0</v>
      </c>
      <c r="ACQ19" s="306"/>
      <c r="ACR19" s="260"/>
      <c r="ACS19" s="27"/>
      <c r="ACT19" s="426"/>
      <c r="ACU19" s="41"/>
      <c r="ACV19" s="42">
        <f t="shared" si="110"/>
        <v>0</v>
      </c>
      <c r="ACX19" s="308"/>
      <c r="ACY19" s="260"/>
      <c r="ACZ19" s="27"/>
      <c r="ADB19" s="41"/>
      <c r="ADC19" s="42">
        <f t="shared" si="111"/>
        <v>0</v>
      </c>
      <c r="ADE19" s="7">
        <v>41544</v>
      </c>
      <c r="ADF19" s="2" t="s">
        <v>2779</v>
      </c>
      <c r="ADG19" s="15">
        <v>1555</v>
      </c>
      <c r="ADH19" s="7">
        <v>41544</v>
      </c>
      <c r="ADI19" s="16">
        <v>1555</v>
      </c>
      <c r="ADJ19" s="17">
        <f t="shared" si="112"/>
        <v>1135.5</v>
      </c>
      <c r="ADL19" s="7"/>
      <c r="ADM19" s="36"/>
      <c r="ADN19" s="16"/>
      <c r="ADO19" s="7"/>
      <c r="ADP19" s="16"/>
      <c r="ADQ19" s="17">
        <f t="shared" si="113"/>
        <v>0</v>
      </c>
      <c r="ADS19" s="7"/>
      <c r="ADT19" s="2"/>
      <c r="ADU19" s="15"/>
      <c r="ADV19" s="7"/>
      <c r="ADW19" s="16"/>
      <c r="ADX19" s="17">
        <f t="shared" si="114"/>
        <v>16620</v>
      </c>
      <c r="ADZ19" s="2"/>
      <c r="AEA19" s="2"/>
      <c r="AEB19" s="15"/>
      <c r="AEC19" s="7"/>
      <c r="AED19" s="16"/>
      <c r="AEE19" s="17">
        <f t="shared" si="115"/>
        <v>0</v>
      </c>
      <c r="AEG19" s="112"/>
      <c r="AEH19" s="69"/>
      <c r="AEI19" s="27"/>
      <c r="AEJ19" s="49"/>
      <c r="AEK19" s="27"/>
      <c r="AEL19" s="17">
        <f t="shared" si="116"/>
        <v>240</v>
      </c>
      <c r="AEN19" s="112"/>
      <c r="AEO19" s="69"/>
      <c r="AEP19" s="27"/>
      <c r="AEQ19" s="49"/>
      <c r="AER19" s="27"/>
      <c r="AES19" s="17">
        <f t="shared" si="117"/>
        <v>0</v>
      </c>
      <c r="AEU19" s="1558"/>
      <c r="AEV19" s="1718"/>
      <c r="AEW19" s="565"/>
      <c r="AEX19" s="640"/>
      <c r="AEY19" s="565"/>
      <c r="AEZ19" s="1715">
        <f t="shared" si="118"/>
        <v>0</v>
      </c>
      <c r="AFB19" s="112"/>
      <c r="AFC19" s="34"/>
      <c r="AFD19" s="27"/>
      <c r="AFE19" s="259"/>
      <c r="AFF19" s="66"/>
      <c r="AFG19" s="17">
        <f t="shared" si="119"/>
        <v>0</v>
      </c>
      <c r="AFI19" s="112"/>
      <c r="AFJ19" s="34"/>
      <c r="AFK19" s="27"/>
      <c r="AFL19" s="259"/>
      <c r="AFM19" s="66"/>
      <c r="AFN19" s="17">
        <f t="shared" si="120"/>
        <v>0</v>
      </c>
      <c r="AFP19" s="427"/>
      <c r="AFQ19" s="34"/>
      <c r="AFR19" s="27"/>
      <c r="AFS19" s="259"/>
      <c r="AFT19" s="66"/>
      <c r="AFU19" s="17">
        <f t="shared" si="121"/>
        <v>7013</v>
      </c>
      <c r="AFW19" s="112"/>
      <c r="AFX19" s="69"/>
      <c r="AFY19" s="27"/>
      <c r="AFZ19" s="50"/>
      <c r="AGA19" s="27"/>
      <c r="AGB19" s="17">
        <f t="shared" si="122"/>
        <v>0</v>
      </c>
      <c r="AGD19" s="112"/>
      <c r="AGE19" s="69"/>
      <c r="AGF19" s="27"/>
      <c r="AGG19" s="50"/>
      <c r="AGH19" s="27"/>
      <c r="AGI19" s="17">
        <f t="shared" si="123"/>
        <v>0</v>
      </c>
      <c r="AGK19" s="308">
        <v>41547</v>
      </c>
      <c r="AGL19" s="69" t="s">
        <v>2780</v>
      </c>
      <c r="AGM19" s="27">
        <v>2263.5</v>
      </c>
      <c r="AGN19" s="308">
        <v>41547</v>
      </c>
      <c r="AGO19" s="27">
        <v>2263.5</v>
      </c>
      <c r="AGP19" s="17">
        <f t="shared" si="124"/>
        <v>102</v>
      </c>
      <c r="AGR19" s="308"/>
      <c r="AGS19" s="69"/>
      <c r="AGT19" s="27"/>
      <c r="AGU19" s="308"/>
      <c r="AGV19" s="27"/>
      <c r="AGW19" s="42">
        <f t="shared" si="125"/>
        <v>0</v>
      </c>
      <c r="AGY19" s="112"/>
      <c r="AGZ19" s="69"/>
      <c r="AHA19" s="27"/>
      <c r="AHB19" s="50"/>
      <c r="AHC19" s="27"/>
      <c r="AHD19" s="17">
        <f t="shared" si="126"/>
        <v>0</v>
      </c>
      <c r="AHF19" s="24"/>
      <c r="AHG19" s="24"/>
      <c r="AHH19" s="2084"/>
      <c r="AHI19" s="2085"/>
      <c r="AHJ19" s="2085"/>
      <c r="AHK19" s="42">
        <f t="shared" si="127"/>
        <v>0</v>
      </c>
      <c r="AHO19" s="2086"/>
      <c r="AHP19" s="2087"/>
      <c r="AHQ19" s="2087"/>
      <c r="AHR19" s="42">
        <f t="shared" si="128"/>
        <v>13988.5</v>
      </c>
      <c r="AHT19" s="2"/>
      <c r="AHU19" s="2"/>
      <c r="AHV19" s="15"/>
      <c r="AHW19" s="7"/>
      <c r="AHX19" s="16"/>
      <c r="AHY19" s="17">
        <f t="shared" si="129"/>
        <v>0</v>
      </c>
      <c r="AIA19" s="2"/>
      <c r="AIB19" s="2"/>
      <c r="AIC19" s="15"/>
      <c r="AID19" s="7"/>
      <c r="AIE19" s="16"/>
      <c r="AIF19" s="17">
        <f t="shared" si="130"/>
        <v>0</v>
      </c>
      <c r="AIH19" s="2"/>
      <c r="AII19" s="2"/>
      <c r="AIJ19" s="15"/>
      <c r="AIK19" s="7"/>
      <c r="AIL19" s="16"/>
      <c r="AIM19" s="17">
        <f t="shared" si="131"/>
        <v>0</v>
      </c>
      <c r="AIO19" s="24"/>
      <c r="AIP19" s="24"/>
      <c r="AIQ19" s="23"/>
      <c r="AIR19" s="112"/>
      <c r="AIS19" s="27"/>
      <c r="AIT19" s="42">
        <f t="shared" si="132"/>
        <v>0</v>
      </c>
      <c r="AIV19" s="671"/>
      <c r="AIW19" s="671"/>
      <c r="AIX19" s="2088"/>
      <c r="AIY19" s="2089"/>
      <c r="AIZ19" s="2089"/>
      <c r="AJA19" s="672"/>
      <c r="AJC19" s="7"/>
      <c r="AJD19" s="115"/>
      <c r="AJE19" s="15"/>
      <c r="AJF19" s="7"/>
      <c r="AJG19" s="16"/>
      <c r="AJH19" s="17">
        <f t="shared" si="134"/>
        <v>0</v>
      </c>
      <c r="AJJ19" s="2"/>
      <c r="AJK19" s="2"/>
      <c r="AJL19" s="15"/>
      <c r="AJM19" s="7"/>
      <c r="AJN19" s="16"/>
      <c r="AJO19" s="17">
        <f t="shared" ref="AJO19:AJO41" si="210">AJO18+AJL19-AJN19</f>
        <v>0</v>
      </c>
      <c r="AJQ19" s="24"/>
      <c r="AJR19" s="24"/>
      <c r="AJS19" s="23"/>
      <c r="AJT19" s="112"/>
      <c r="AJU19" s="27"/>
      <c r="AJV19" s="42">
        <f t="shared" ref="AJV19:AJV41" si="211">AJV18+AJS19-AJU19</f>
        <v>0</v>
      </c>
      <c r="AJX19" s="7">
        <v>41523</v>
      </c>
      <c r="AJY19" s="114" t="s">
        <v>2781</v>
      </c>
      <c r="AJZ19" s="15">
        <v>544</v>
      </c>
      <c r="AKA19" s="7">
        <v>41524</v>
      </c>
      <c r="AKB19" s="16">
        <v>544</v>
      </c>
      <c r="AKC19" s="17">
        <f t="shared" si="137"/>
        <v>1582</v>
      </c>
      <c r="AKE19" s="7"/>
      <c r="AKF19" s="114"/>
      <c r="AKG19" s="15"/>
      <c r="AKH19" s="7"/>
      <c r="AKI19" s="16"/>
      <c r="AKJ19" s="17">
        <f t="shared" si="138"/>
        <v>5561.98</v>
      </c>
      <c r="AKL19" s="50">
        <v>41547</v>
      </c>
      <c r="AKM19" s="111" t="s">
        <v>2782</v>
      </c>
      <c r="AKN19" s="82">
        <v>819</v>
      </c>
      <c r="AKO19" s="50">
        <v>41547</v>
      </c>
      <c r="AKP19" s="52">
        <v>819</v>
      </c>
      <c r="AKQ19" s="42">
        <f t="shared" si="139"/>
        <v>0</v>
      </c>
      <c r="AKS19" s="50"/>
      <c r="AKT19" s="111"/>
      <c r="AKU19" s="82"/>
      <c r="AKV19" s="50"/>
      <c r="AKW19" s="52"/>
      <c r="AKX19" s="42">
        <f t="shared" si="140"/>
        <v>0</v>
      </c>
      <c r="AKZ19" s="50"/>
      <c r="ALA19" s="111"/>
      <c r="ALB19" s="82"/>
      <c r="ALC19" s="50"/>
      <c r="ALD19" s="52"/>
      <c r="ALE19" s="42">
        <f t="shared" si="141"/>
        <v>0</v>
      </c>
      <c r="ALG19" s="7"/>
      <c r="ALH19" s="2"/>
      <c r="ALI19" s="15"/>
      <c r="ALJ19" s="7"/>
      <c r="ALK19" s="16"/>
      <c r="ALL19" s="17">
        <f t="shared" si="142"/>
        <v>0</v>
      </c>
      <c r="ALN19" s="428">
        <v>41525</v>
      </c>
      <c r="ALO19" s="2" t="s">
        <v>2783</v>
      </c>
      <c r="ALP19" s="15">
        <v>1948.5</v>
      </c>
      <c r="ALQ19" s="428">
        <v>41525</v>
      </c>
      <c r="ALR19" s="15">
        <v>1948.5</v>
      </c>
      <c r="ALS19" s="17">
        <f t="shared" si="143"/>
        <v>5326</v>
      </c>
      <c r="ALU19" s="428"/>
      <c r="ALW19" s="15"/>
      <c r="ALX19" s="306"/>
      <c r="ALY19" s="76"/>
      <c r="ALZ19" s="17">
        <f t="shared" si="144"/>
        <v>0</v>
      </c>
      <c r="AMB19" s="306"/>
      <c r="AMC19" s="2"/>
      <c r="AMD19" s="15"/>
      <c r="AME19" s="428"/>
      <c r="AMF19" s="16"/>
      <c r="AMG19" s="17">
        <f t="shared" si="145"/>
        <v>0</v>
      </c>
      <c r="AMI19" s="7"/>
      <c r="AMJ19" s="2"/>
      <c r="AMK19" s="15"/>
      <c r="AML19" s="7"/>
      <c r="AMM19" s="16"/>
      <c r="AMN19" s="17">
        <f t="shared" si="146"/>
        <v>0</v>
      </c>
      <c r="AMP19" s="112"/>
      <c r="AMQ19" s="24"/>
      <c r="AMR19" s="23"/>
      <c r="AMS19" s="112"/>
      <c r="AMT19" s="27"/>
      <c r="AMU19" s="42">
        <f t="shared" si="147"/>
        <v>-1660</v>
      </c>
      <c r="AMW19" s="7">
        <v>41528</v>
      </c>
      <c r="AMX19" s="2" t="s">
        <v>2784</v>
      </c>
      <c r="AMY19" s="15">
        <v>498</v>
      </c>
      <c r="AMZ19" s="7"/>
      <c r="ANA19" s="16"/>
      <c r="ANB19" s="17">
        <f t="shared" si="148"/>
        <v>5561.7800000000007</v>
      </c>
      <c r="AND19" s="24"/>
      <c r="ANE19" s="24"/>
      <c r="ANF19" s="23"/>
      <c r="ANG19" s="112"/>
      <c r="ANH19" s="27"/>
      <c r="ANI19" s="42">
        <f t="shared" si="149"/>
        <v>0</v>
      </c>
      <c r="ANK19" s="2"/>
      <c r="ANL19" s="2"/>
      <c r="ANM19" s="15"/>
      <c r="ANN19" s="7"/>
      <c r="ANO19" s="16"/>
      <c r="ANP19" s="17">
        <f t="shared" si="150"/>
        <v>0</v>
      </c>
      <c r="ANR19" s="1530"/>
      <c r="ANS19" s="1530"/>
      <c r="ANT19" s="563"/>
      <c r="ANU19" s="1558"/>
      <c r="ANV19" s="565"/>
      <c r="ANW19" s="1715">
        <f t="shared" si="151"/>
        <v>0</v>
      </c>
      <c r="ANY19" s="2"/>
      <c r="ANZ19" s="2"/>
      <c r="AOA19" s="15"/>
      <c r="AOB19" s="7"/>
      <c r="AOC19" s="16"/>
      <c r="AOD19" s="17">
        <f t="shared" si="152"/>
        <v>0</v>
      </c>
      <c r="AOF19" s="2"/>
      <c r="AOG19" s="2"/>
      <c r="AOH19" s="15"/>
      <c r="AOI19" s="7"/>
      <c r="AOJ19" s="16"/>
      <c r="AOK19" s="17">
        <f t="shared" si="153"/>
        <v>0</v>
      </c>
      <c r="AOM19" s="308">
        <v>41531</v>
      </c>
      <c r="AON19" s="24" t="s">
        <v>2785</v>
      </c>
      <c r="AOO19" s="105">
        <v>31730</v>
      </c>
      <c r="AOP19" s="308"/>
      <c r="AOQ19" s="27"/>
      <c r="AOR19" s="17">
        <f t="shared" si="154"/>
        <v>31730</v>
      </c>
      <c r="AOT19" s="49">
        <v>41514</v>
      </c>
      <c r="AOU19" s="260" t="s">
        <v>2359</v>
      </c>
      <c r="AOV19" s="27">
        <v>1380</v>
      </c>
      <c r="AOW19" s="50">
        <v>41527</v>
      </c>
      <c r="AOX19" s="27">
        <v>1380</v>
      </c>
      <c r="AOY19" s="17">
        <f t="shared" si="155"/>
        <v>30</v>
      </c>
      <c r="APA19" s="112"/>
      <c r="APB19" s="24"/>
      <c r="APC19" s="23"/>
      <c r="APD19" s="610"/>
      <c r="APE19" s="27"/>
      <c r="APF19" s="17">
        <f t="shared" si="156"/>
        <v>118452.40000000001</v>
      </c>
      <c r="APH19" s="112"/>
      <c r="API19" s="24"/>
      <c r="APJ19" s="23"/>
      <c r="APK19" s="610"/>
      <c r="APL19" s="27"/>
      <c r="APM19" s="42">
        <f t="shared" si="157"/>
        <v>0</v>
      </c>
      <c r="APO19" s="2"/>
      <c r="APP19" s="2"/>
      <c r="APQ19" s="15"/>
      <c r="APR19" s="7"/>
      <c r="APS19" s="16"/>
      <c r="APT19" s="17">
        <f t="shared" si="158"/>
        <v>0</v>
      </c>
      <c r="APV19" s="2"/>
      <c r="APW19" s="2"/>
      <c r="APX19" s="15"/>
      <c r="APY19" s="7"/>
      <c r="APZ19" s="16"/>
      <c r="AQA19" s="17">
        <f t="shared" si="159"/>
        <v>0</v>
      </c>
      <c r="AQC19" s="2"/>
      <c r="AQD19" s="2"/>
      <c r="AQE19" s="15"/>
      <c r="AQF19" s="7"/>
      <c r="AQG19" s="16"/>
      <c r="AQH19" s="17">
        <f t="shared" si="160"/>
        <v>4165.6000000000004</v>
      </c>
      <c r="AQJ19" s="2"/>
      <c r="AQK19" s="2"/>
      <c r="AQL19" s="15"/>
      <c r="AQM19" s="7"/>
      <c r="AQN19" s="16"/>
      <c r="AQO19" s="17">
        <f t="shared" si="161"/>
        <v>0</v>
      </c>
      <c r="AQQ19" s="2"/>
      <c r="AQR19" s="2"/>
      <c r="AQS19" s="15"/>
      <c r="AQT19" s="7"/>
      <c r="AQU19" s="16"/>
      <c r="AQV19" s="17">
        <f t="shared" si="162"/>
        <v>0</v>
      </c>
      <c r="AQX19" s="2"/>
      <c r="AQY19" s="2"/>
      <c r="AQZ19" s="15"/>
      <c r="ARA19" s="7"/>
      <c r="ARB19" s="16"/>
      <c r="ARC19" s="17">
        <f t="shared" si="163"/>
        <v>0</v>
      </c>
      <c r="ARE19" s="24"/>
      <c r="ARF19" s="24"/>
      <c r="ARG19" s="23"/>
      <c r="ARH19" s="112"/>
      <c r="ARI19" s="27"/>
      <c r="ARJ19" s="42">
        <f t="shared" si="164"/>
        <v>0</v>
      </c>
      <c r="ARL19" s="2"/>
      <c r="ARM19" s="2"/>
      <c r="ARN19" s="15"/>
      <c r="ARO19" s="7"/>
      <c r="ARP19" s="16"/>
      <c r="ARQ19" s="17">
        <f t="shared" si="165"/>
        <v>0</v>
      </c>
      <c r="ARS19" s="24"/>
      <c r="ART19" s="24"/>
      <c r="ARU19" s="23"/>
      <c r="ARV19" s="112"/>
      <c r="ARW19" s="27"/>
      <c r="ARX19" s="42">
        <f t="shared" si="166"/>
        <v>752.5</v>
      </c>
      <c r="ARZ19" s="2"/>
      <c r="ASA19" s="2"/>
      <c r="ASB19" s="15"/>
      <c r="ASC19" s="7"/>
      <c r="ASD19" s="16"/>
      <c r="ASE19" s="17">
        <f t="shared" si="167"/>
        <v>10984.74</v>
      </c>
      <c r="ASG19" s="7">
        <v>41529</v>
      </c>
      <c r="ASH19" s="36" t="s">
        <v>2786</v>
      </c>
      <c r="ASI19" s="16">
        <v>3450.84</v>
      </c>
      <c r="ASJ19" s="7"/>
      <c r="ASK19" s="27"/>
      <c r="ASL19" s="17">
        <f t="shared" si="168"/>
        <v>14495.130000000001</v>
      </c>
      <c r="ASN19" s="7"/>
      <c r="ASO19" s="2"/>
      <c r="ASP19" s="15"/>
      <c r="ASQ19" s="33"/>
      <c r="ASR19" s="76"/>
      <c r="ASS19" s="17">
        <f t="shared" si="169"/>
        <v>21397.43</v>
      </c>
      <c r="ASU19" s="426"/>
      <c r="ASV19" s="24"/>
      <c r="ASW19" s="27"/>
      <c r="ASX19" s="112"/>
      <c r="ASY19" s="27"/>
      <c r="ASZ19" s="17">
        <f t="shared" si="170"/>
        <v>0</v>
      </c>
      <c r="ATB19" s="426"/>
      <c r="ATC19" s="24"/>
      <c r="ATD19" s="27"/>
      <c r="ATE19" s="112"/>
      <c r="ATF19" s="27"/>
      <c r="ATG19" s="42">
        <f t="shared" si="171"/>
        <v>2249</v>
      </c>
      <c r="ATI19" s="426"/>
      <c r="ATJ19" s="24"/>
      <c r="ATK19" s="27"/>
      <c r="ATL19" s="112"/>
      <c r="ATM19" s="27"/>
      <c r="ATN19" s="42">
        <f t="shared" si="172"/>
        <v>0</v>
      </c>
      <c r="ATP19" s="7"/>
      <c r="ATQ19" s="2"/>
      <c r="ATR19" s="23"/>
      <c r="ATS19" s="7"/>
      <c r="ATT19" s="77"/>
      <c r="ATU19" s="17">
        <f t="shared" si="173"/>
        <v>12300.5</v>
      </c>
      <c r="ATW19" s="2"/>
      <c r="ATX19" s="2"/>
      <c r="ATY19" s="15"/>
      <c r="ATZ19" s="7"/>
      <c r="AUA19" s="16"/>
      <c r="AUB19" s="17">
        <f t="shared" si="174"/>
        <v>108</v>
      </c>
      <c r="AUD19" s="7"/>
      <c r="AUE19" s="115"/>
      <c r="AUF19" s="15"/>
      <c r="AUG19" s="7"/>
      <c r="AUH19" s="16"/>
      <c r="AUI19" s="17">
        <f t="shared" si="175"/>
        <v>0</v>
      </c>
      <c r="AUK19" s="112"/>
      <c r="AUL19" s="111"/>
      <c r="AUM19" s="23"/>
      <c r="AUN19" s="112"/>
      <c r="AUO19" s="27"/>
      <c r="AUP19" s="42">
        <f t="shared" si="176"/>
        <v>0</v>
      </c>
      <c r="AUR19" s="1558"/>
      <c r="AUS19" s="1727"/>
      <c r="AUT19" s="563"/>
      <c r="AUU19" s="1558"/>
      <c r="AUV19" s="565"/>
      <c r="AUW19" s="1715">
        <f t="shared" si="177"/>
        <v>0</v>
      </c>
      <c r="AUY19" s="112"/>
      <c r="AUZ19" s="111"/>
      <c r="AVA19" s="23"/>
      <c r="AVB19" s="112"/>
      <c r="AVC19" s="27"/>
      <c r="AVD19" s="42">
        <f t="shared" si="178"/>
        <v>0</v>
      </c>
      <c r="AVF19" s="7"/>
      <c r="AVG19" s="2"/>
      <c r="AVH19" s="15"/>
      <c r="AVI19" s="7"/>
      <c r="AVJ19" s="16"/>
      <c r="AVK19" s="17">
        <f t="shared" si="179"/>
        <v>-1000</v>
      </c>
      <c r="AVM19" s="2"/>
      <c r="AVN19" s="2"/>
      <c r="AVO19" s="15"/>
      <c r="AVP19" s="7"/>
      <c r="AVQ19" s="16"/>
      <c r="AVR19" s="17">
        <f t="shared" si="180"/>
        <v>6938</v>
      </c>
      <c r="AVT19" s="1727"/>
      <c r="AVU19" s="1530"/>
      <c r="AVV19" s="563"/>
      <c r="AVW19" s="1558"/>
      <c r="AVX19" s="565"/>
      <c r="AVY19" s="1715">
        <f t="shared" si="181"/>
        <v>0</v>
      </c>
      <c r="AWA19" s="308"/>
      <c r="AWB19" s="2"/>
      <c r="AWC19" s="15"/>
      <c r="AWD19" s="306"/>
      <c r="AWE19" s="16"/>
      <c r="AWF19" s="17">
        <f t="shared" si="182"/>
        <v>0</v>
      </c>
      <c r="AWH19" s="421"/>
      <c r="AWI19" s="2"/>
      <c r="AWJ19" s="15"/>
      <c r="AWK19" s="428"/>
      <c r="AWL19" s="16"/>
      <c r="AWM19" s="17">
        <f t="shared" si="183"/>
        <v>0</v>
      </c>
      <c r="AWO19" s="308"/>
      <c r="AWP19" s="2"/>
      <c r="AWQ19" s="15"/>
      <c r="AWR19" s="306"/>
      <c r="AWS19" s="16"/>
      <c r="AWT19" s="17">
        <f t="shared" si="184"/>
        <v>0</v>
      </c>
      <c r="AWV19" s="308">
        <v>41541</v>
      </c>
      <c r="AWW19" s="2" t="s">
        <v>2787</v>
      </c>
      <c r="AWX19" s="15">
        <v>1105</v>
      </c>
      <c r="AWY19" s="306">
        <v>41541</v>
      </c>
      <c r="AWZ19" s="16">
        <v>1105</v>
      </c>
      <c r="AXA19" s="17">
        <f t="shared" si="185"/>
        <v>0</v>
      </c>
      <c r="AXC19" s="308">
        <v>41525</v>
      </c>
      <c r="AXD19" s="2" t="s">
        <v>2788</v>
      </c>
      <c r="AXE19" s="15">
        <v>1932.5</v>
      </c>
      <c r="AXF19" s="306">
        <v>41541</v>
      </c>
      <c r="AXG19" s="16">
        <v>1932.5</v>
      </c>
      <c r="AXH19" s="17">
        <f t="shared" si="186"/>
        <v>1179.5</v>
      </c>
      <c r="AXJ19" s="308"/>
      <c r="AXK19" s="2"/>
      <c r="AXL19" s="15"/>
      <c r="AXM19" s="306"/>
      <c r="AXN19" s="16"/>
      <c r="AXO19" s="17">
        <f t="shared" si="187"/>
        <v>0</v>
      </c>
      <c r="AXQ19" s="308"/>
      <c r="AXR19" s="24"/>
      <c r="AXS19" s="23"/>
      <c r="AXT19" s="308"/>
      <c r="AXU19" s="27"/>
      <c r="AXV19" s="42">
        <f t="shared" si="188"/>
        <v>0</v>
      </c>
      <c r="AXX19" s="2"/>
      <c r="AXY19" s="2"/>
      <c r="AXZ19" s="292"/>
      <c r="AYA19" s="7"/>
      <c r="AYB19" s="16"/>
      <c r="AYC19" s="17">
        <f t="shared" si="189"/>
        <v>-100</v>
      </c>
      <c r="AYE19" s="7"/>
      <c r="AYF19" s="2"/>
      <c r="AYG19" s="292"/>
      <c r="AYH19" s="7"/>
      <c r="AYI19" s="16"/>
      <c r="AYJ19" s="17">
        <f t="shared" si="190"/>
        <v>1184.5</v>
      </c>
      <c r="AYL19" s="24"/>
      <c r="AYM19" s="24"/>
      <c r="AYN19" s="291"/>
      <c r="AYO19" s="112"/>
      <c r="AYP19" s="27"/>
      <c r="AYQ19" s="42">
        <f t="shared" si="191"/>
        <v>0</v>
      </c>
      <c r="AYS19" s="24"/>
      <c r="AYT19" s="2"/>
      <c r="AYU19" s="292"/>
      <c r="AYV19" s="7"/>
      <c r="AYW19" s="16"/>
      <c r="AYX19" s="17">
        <f t="shared" si="192"/>
        <v>0</v>
      </c>
      <c r="AYZ19" s="24"/>
      <c r="AZA19" s="24"/>
      <c r="AZB19" s="291"/>
      <c r="AZC19" s="112"/>
      <c r="AZD19" s="27"/>
      <c r="AZE19" s="42">
        <f t="shared" si="193"/>
        <v>0</v>
      </c>
      <c r="AZG19" s="2"/>
      <c r="AZH19" s="2"/>
      <c r="AZI19" s="292"/>
      <c r="AZJ19" s="629"/>
      <c r="AZK19" s="16"/>
      <c r="AZL19" s="17">
        <f t="shared" si="194"/>
        <v>0</v>
      </c>
      <c r="AZN19" s="2"/>
      <c r="AZO19" s="2"/>
      <c r="AZP19" s="15"/>
      <c r="AZQ19" s="7"/>
      <c r="AZR19" s="16"/>
      <c r="AZS19" s="17">
        <f t="shared" si="195"/>
        <v>0</v>
      </c>
      <c r="AZU19" s="2"/>
      <c r="AZV19" s="2"/>
      <c r="AZW19" s="15"/>
      <c r="AZX19" s="629"/>
      <c r="AZY19" s="16"/>
      <c r="AZZ19" s="17">
        <f t="shared" si="196"/>
        <v>7051.5</v>
      </c>
      <c r="BAB19" s="24"/>
      <c r="BAC19" s="24"/>
      <c r="BAD19" s="291"/>
      <c r="BAE19" s="112"/>
      <c r="BAF19" s="27"/>
      <c r="BAG19" s="42">
        <f t="shared" si="197"/>
        <v>0</v>
      </c>
      <c r="BAI19" s="2"/>
      <c r="BAJ19" s="2"/>
      <c r="BAK19" s="292"/>
      <c r="BAL19" s="7"/>
      <c r="BAM19" s="16"/>
      <c r="BAN19" s="17">
        <f t="shared" si="198"/>
        <v>0</v>
      </c>
    </row>
    <row r="20" spans="1:1392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2"/>
      <c r="L20" s="27"/>
      <c r="M20" s="42">
        <f t="shared" si="1"/>
        <v>0</v>
      </c>
      <c r="O20" s="24"/>
      <c r="P20" s="24"/>
      <c r="Q20" s="23"/>
      <c r="R20" s="112"/>
      <c r="S20" s="27"/>
      <c r="T20" s="42">
        <f t="shared" si="2"/>
        <v>0</v>
      </c>
      <c r="V20" s="24"/>
      <c r="W20" s="24"/>
      <c r="X20" s="23"/>
      <c r="Y20" s="112"/>
      <c r="Z20" s="27"/>
      <c r="AA20" s="42">
        <f t="shared" si="3"/>
        <v>0</v>
      </c>
      <c r="AC20" s="24"/>
      <c r="AD20" s="24"/>
      <c r="AE20" s="23"/>
      <c r="AF20" s="112"/>
      <c r="AG20" s="27"/>
      <c r="AH20" s="42">
        <f t="shared" si="4"/>
        <v>0</v>
      </c>
      <c r="AJ20" s="24"/>
      <c r="AK20" s="24"/>
      <c r="AL20" s="23"/>
      <c r="AM20" s="112"/>
      <c r="AN20" s="27"/>
      <c r="AO20" s="42">
        <f t="shared" si="5"/>
        <v>0</v>
      </c>
      <c r="AR20" s="2"/>
      <c r="AS20" s="15"/>
      <c r="AT20" s="7"/>
      <c r="AU20" s="16"/>
      <c r="AV20" s="17">
        <f t="shared" si="6"/>
        <v>376</v>
      </c>
      <c r="AX20" s="7"/>
      <c r="AY20" s="2"/>
      <c r="AZ20" s="15"/>
      <c r="BA20" s="7"/>
      <c r="BB20" s="16"/>
      <c r="BC20" s="17">
        <f t="shared" si="7"/>
        <v>1731.5</v>
      </c>
      <c r="BE20" s="7"/>
      <c r="BF20" s="2"/>
      <c r="BG20" s="15"/>
      <c r="BH20" s="7"/>
      <c r="BI20" s="16"/>
      <c r="BJ20" s="17">
        <f t="shared" si="8"/>
        <v>0</v>
      </c>
      <c r="BL20" s="7"/>
      <c r="BM20" s="36"/>
      <c r="BN20" s="27"/>
      <c r="BO20" s="61"/>
      <c r="BP20" s="67"/>
      <c r="BQ20" s="17">
        <f t="shared" si="9"/>
        <v>14526.099999999999</v>
      </c>
      <c r="BS20" s="426">
        <v>40287</v>
      </c>
      <c r="BT20" s="24" t="s">
        <v>943</v>
      </c>
      <c r="BU20" s="621"/>
      <c r="BV20" s="49"/>
      <c r="BW20" s="140"/>
      <c r="BX20" s="17">
        <f t="shared" si="10"/>
        <v>24058.04</v>
      </c>
      <c r="BZ20" s="112"/>
      <c r="CA20" s="24"/>
      <c r="CB20" s="23"/>
      <c r="CC20" s="112"/>
      <c r="CD20" s="27"/>
      <c r="CE20" s="17">
        <f t="shared" si="11"/>
        <v>0</v>
      </c>
      <c r="CG20" s="426"/>
      <c r="CH20" s="899"/>
      <c r="CI20" s="23"/>
      <c r="CJ20" s="112"/>
      <c r="CK20" s="27"/>
      <c r="CL20" s="17">
        <f t="shared" si="12"/>
        <v>0</v>
      </c>
      <c r="CN20" s="7">
        <v>41537</v>
      </c>
      <c r="CO20" s="1008" t="s">
        <v>2789</v>
      </c>
      <c r="CP20" s="15">
        <v>15733.5</v>
      </c>
      <c r="CQ20" s="7">
        <v>41540</v>
      </c>
      <c r="CR20" s="16">
        <v>15733.5</v>
      </c>
      <c r="CS20" s="17">
        <f t="shared" si="199"/>
        <v>28995.5</v>
      </c>
      <c r="CU20" s="7"/>
      <c r="CV20" s="2"/>
      <c r="CW20" s="15"/>
      <c r="CX20" s="564"/>
      <c r="CY20" s="16"/>
      <c r="CZ20" s="17">
        <f t="shared" si="14"/>
        <v>4178.5</v>
      </c>
      <c r="DB20" s="7"/>
      <c r="DC20" s="2"/>
      <c r="DD20" s="292"/>
      <c r="DE20" s="7"/>
      <c r="DF20" s="16"/>
      <c r="DG20" s="17">
        <f t="shared" si="207"/>
        <v>411</v>
      </c>
      <c r="DI20" s="7">
        <v>41536</v>
      </c>
      <c r="DJ20" s="2" t="s">
        <v>2790</v>
      </c>
      <c r="DK20" s="15">
        <v>805</v>
      </c>
      <c r="DL20" s="7">
        <v>41536</v>
      </c>
      <c r="DM20" s="16">
        <v>805</v>
      </c>
      <c r="DN20" s="17">
        <f t="shared" ref="DN20:DN60" si="212">DN19+DK20-DM20</f>
        <v>0</v>
      </c>
      <c r="DP20" s="112"/>
      <c r="DQ20" s="24"/>
      <c r="DR20" s="41"/>
      <c r="DS20" s="50"/>
      <c r="DT20" s="41"/>
      <c r="DU20" s="17">
        <f t="shared" ref="DU20:DU43" si="213">DU19+DR20-DT20</f>
        <v>0</v>
      </c>
      <c r="DW20" s="568"/>
      <c r="DX20" s="577"/>
      <c r="DY20" s="1658"/>
      <c r="DZ20" s="568"/>
      <c r="EA20" s="1658"/>
      <c r="EB20" s="1677">
        <f t="shared" ref="EB20:EB43" si="214">EB19+DY20-EA20</f>
        <v>456</v>
      </c>
      <c r="ED20" s="112">
        <v>41537</v>
      </c>
      <c r="EE20" s="24" t="s">
        <v>2791</v>
      </c>
      <c r="EF20" s="41">
        <v>1640</v>
      </c>
      <c r="EG20" s="50">
        <v>41537</v>
      </c>
      <c r="EH20" s="41">
        <v>1640</v>
      </c>
      <c r="EI20" s="42">
        <f t="shared" ref="EI20:EI43" si="215">EI19+EF20-EH20</f>
        <v>0</v>
      </c>
      <c r="EK20" s="112"/>
      <c r="EL20" s="24"/>
      <c r="EM20" s="41"/>
      <c r="EN20" s="50"/>
      <c r="EO20" s="41"/>
      <c r="EP20" s="17">
        <f t="shared" ref="EP20:EP43" si="216">EP19+EM20-EO20</f>
        <v>0</v>
      </c>
      <c r="ER20" s="112"/>
      <c r="ES20" s="111"/>
      <c r="ET20" s="41"/>
      <c r="EU20" s="50"/>
      <c r="EV20" s="41"/>
      <c r="EW20" s="17">
        <f t="shared" si="206"/>
        <v>0</v>
      </c>
      <c r="EY20" s="7"/>
      <c r="EZ20" s="34"/>
      <c r="FA20" s="15"/>
      <c r="FB20" s="65"/>
      <c r="FC20" s="297"/>
      <c r="FD20" s="17">
        <f t="shared" si="22"/>
        <v>0</v>
      </c>
      <c r="FF20" s="112"/>
      <c r="FG20" s="34"/>
      <c r="FH20" s="23"/>
      <c r="FI20" s="50"/>
      <c r="FJ20" s="82"/>
      <c r="FK20" s="42">
        <f t="shared" si="23"/>
        <v>0</v>
      </c>
      <c r="FM20" s="7"/>
      <c r="FN20" s="2"/>
      <c r="FO20" s="15"/>
      <c r="FP20" s="7"/>
      <c r="FQ20" s="16"/>
      <c r="FR20" s="17">
        <f t="shared" si="24"/>
        <v>2580</v>
      </c>
      <c r="FT20" s="112"/>
      <c r="FU20" s="24"/>
      <c r="FV20" s="23"/>
      <c r="FW20" s="112"/>
      <c r="FX20" s="27"/>
      <c r="FY20" s="42">
        <f t="shared" si="25"/>
        <v>0</v>
      </c>
      <c r="GA20" s="7"/>
      <c r="GB20" s="2"/>
      <c r="GC20" s="15"/>
      <c r="GD20" s="7"/>
      <c r="GE20" s="16"/>
      <c r="GF20" s="17">
        <f t="shared" si="26"/>
        <v>0</v>
      </c>
      <c r="GH20" s="1558"/>
      <c r="GI20" s="1530"/>
      <c r="GJ20" s="563"/>
      <c r="GK20" s="1558"/>
      <c r="GL20" s="565"/>
      <c r="GM20" s="1715">
        <f t="shared" si="27"/>
        <v>33232</v>
      </c>
      <c r="GO20" s="7"/>
      <c r="GP20" s="2"/>
      <c r="GQ20" s="15"/>
      <c r="GR20" s="7"/>
      <c r="GS20" s="16"/>
      <c r="GT20" s="17">
        <f t="shared" si="28"/>
        <v>0</v>
      </c>
      <c r="GV20" s="2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31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312"/>
      <c r="HS20" s="15"/>
      <c r="HT20" s="7"/>
      <c r="HU20" s="16"/>
      <c r="HV20" s="17">
        <f t="shared" si="32"/>
        <v>5020</v>
      </c>
      <c r="HX20" s="7"/>
      <c r="HY20" s="2"/>
      <c r="HZ20" s="15"/>
      <c r="IA20" s="7"/>
      <c r="IB20" s="16"/>
      <c r="IC20" s="102">
        <f t="shared" si="33"/>
        <v>0</v>
      </c>
      <c r="IE20" s="1558"/>
      <c r="IF20" s="1530"/>
      <c r="IG20" s="563"/>
      <c r="IH20" s="1558"/>
      <c r="II20" s="565"/>
      <c r="IJ20" s="1746">
        <f t="shared" si="34"/>
        <v>0</v>
      </c>
      <c r="IL20" s="112"/>
      <c r="IM20" s="24"/>
      <c r="IN20" s="23"/>
      <c r="IO20" s="112"/>
      <c r="IP20" s="27"/>
      <c r="IQ20" s="102">
        <f t="shared" si="35"/>
        <v>855.5</v>
      </c>
      <c r="IS20" s="112"/>
      <c r="IT20" s="63"/>
      <c r="IU20" s="23"/>
      <c r="IV20" s="112"/>
      <c r="IW20" s="27"/>
      <c r="IX20" s="17">
        <f t="shared" si="36"/>
        <v>0</v>
      </c>
      <c r="IZ20" s="112"/>
      <c r="JA20" s="111"/>
      <c r="JB20" s="23"/>
      <c r="JC20" s="112"/>
      <c r="JD20" s="27"/>
      <c r="JE20" s="17">
        <f t="shared" si="37"/>
        <v>0</v>
      </c>
      <c r="JG20" s="112"/>
      <c r="JH20" s="111"/>
      <c r="JI20" s="23"/>
      <c r="JJ20" s="112"/>
      <c r="JK20" s="27"/>
      <c r="JL20" s="17">
        <f t="shared" si="38"/>
        <v>17093.599999999999</v>
      </c>
      <c r="JN20" s="112"/>
      <c r="JO20" s="111"/>
      <c r="JP20" s="23"/>
      <c r="JQ20" s="112"/>
      <c r="JR20" s="27"/>
      <c r="JS20" s="17">
        <f t="shared" si="39"/>
        <v>0</v>
      </c>
      <c r="JU20" s="112">
        <v>41541</v>
      </c>
      <c r="JV20" s="111" t="s">
        <v>2792</v>
      </c>
      <c r="JW20" s="23">
        <v>5826.5</v>
      </c>
      <c r="JX20" s="112">
        <v>41541</v>
      </c>
      <c r="JY20" s="27">
        <v>5826.5</v>
      </c>
      <c r="JZ20" s="42">
        <f t="shared" si="40"/>
        <v>0</v>
      </c>
      <c r="KB20" s="112"/>
      <c r="KC20" s="111"/>
      <c r="KD20" s="23"/>
      <c r="KE20" s="112"/>
      <c r="KF20" s="27"/>
      <c r="KG20" s="42">
        <f t="shared" si="41"/>
        <v>0</v>
      </c>
      <c r="KI20" s="7"/>
      <c r="KJ20" s="115"/>
      <c r="KK20" s="15"/>
      <c r="KL20" s="7"/>
      <c r="KM20" s="16"/>
      <c r="KN20" s="17">
        <f t="shared" si="42"/>
        <v>3799.5</v>
      </c>
      <c r="KP20" s="112"/>
      <c r="KQ20" s="111"/>
      <c r="KR20" s="23"/>
      <c r="KS20" s="112"/>
      <c r="KT20" s="27"/>
      <c r="KU20" s="42">
        <f t="shared" si="43"/>
        <v>0</v>
      </c>
      <c r="KW20" s="112"/>
      <c r="KX20" s="111"/>
      <c r="KY20" s="23"/>
      <c r="KZ20" s="112"/>
      <c r="LA20" s="27"/>
      <c r="LB20" s="42">
        <f t="shared" si="44"/>
        <v>0</v>
      </c>
      <c r="LD20" s="1558"/>
      <c r="LE20" s="1727"/>
      <c r="LF20" s="563"/>
      <c r="LG20" s="1558"/>
      <c r="LH20" s="565"/>
      <c r="LI20" s="1715">
        <f t="shared" si="45"/>
        <v>0</v>
      </c>
      <c r="LK20" s="7"/>
      <c r="LL20" s="115"/>
      <c r="LM20" s="15"/>
      <c r="LN20" s="7"/>
      <c r="LO20" s="16"/>
      <c r="LP20" s="17">
        <f t="shared" si="46"/>
        <v>0</v>
      </c>
      <c r="LR20" s="7"/>
      <c r="LS20" s="115"/>
      <c r="LT20" s="15"/>
      <c r="LU20" s="7"/>
      <c r="LV20" s="16"/>
      <c r="LW20" s="17">
        <f t="shared" si="47"/>
        <v>0</v>
      </c>
      <c r="LY20" s="7"/>
      <c r="LZ20" s="2"/>
      <c r="MA20" s="15"/>
      <c r="MB20" s="7"/>
      <c r="MC20" s="16"/>
      <c r="MD20" s="17">
        <f t="shared" si="48"/>
        <v>1020</v>
      </c>
      <c r="MF20" s="1709"/>
      <c r="MG20" s="1530"/>
      <c r="MH20" s="563"/>
      <c r="MI20" s="1558"/>
      <c r="MJ20" s="565"/>
      <c r="MK20" s="1715">
        <f t="shared" si="49"/>
        <v>6364</v>
      </c>
      <c r="MM20" s="306"/>
      <c r="MN20" s="2"/>
      <c r="MO20" s="15"/>
      <c r="MP20" s="7"/>
      <c r="MQ20" s="16"/>
      <c r="MR20" s="17">
        <f t="shared" si="50"/>
        <v>0</v>
      </c>
      <c r="MT20" s="308"/>
      <c r="MU20" s="24"/>
      <c r="MV20" s="23"/>
      <c r="MW20" s="112"/>
      <c r="MX20" s="27"/>
      <c r="MY20" s="42">
        <f t="shared" si="51"/>
        <v>0</v>
      </c>
      <c r="NA20" s="482"/>
      <c r="NB20" s="2"/>
      <c r="NC20" s="15"/>
      <c r="ND20" s="7"/>
      <c r="NE20" s="16"/>
      <c r="NF20" s="17">
        <f t="shared" si="208"/>
        <v>22352.5</v>
      </c>
      <c r="NH20" s="7"/>
      <c r="NI20" s="2"/>
      <c r="NJ20" s="15"/>
      <c r="NK20" s="7"/>
      <c r="NL20" s="16"/>
      <c r="NM20" s="42">
        <f t="shared" si="53"/>
        <v>0</v>
      </c>
      <c r="NO20" s="7"/>
      <c r="NP20" s="2"/>
      <c r="NQ20" s="15"/>
      <c r="NR20" s="7"/>
      <c r="NS20" s="16"/>
      <c r="NT20" s="42">
        <f t="shared" si="54"/>
        <v>0</v>
      </c>
      <c r="NV20" s="7"/>
      <c r="NW20" s="2"/>
      <c r="NX20" s="15"/>
      <c r="NY20" s="7"/>
      <c r="NZ20" s="16"/>
      <c r="OA20" s="42">
        <f t="shared" si="55"/>
        <v>0</v>
      </c>
      <c r="OC20" s="2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4"/>
      <c r="OY20" s="24"/>
      <c r="OZ20" s="23"/>
      <c r="PA20" s="112"/>
      <c r="PB20" s="27"/>
      <c r="PC20" s="42">
        <f t="shared" si="59"/>
        <v>0</v>
      </c>
      <c r="PE20" s="7">
        <v>41527</v>
      </c>
      <c r="PF20" s="2" t="s">
        <v>2793</v>
      </c>
      <c r="PG20" s="15">
        <v>1645.5</v>
      </c>
      <c r="PH20" s="679">
        <v>41528</v>
      </c>
      <c r="PI20" s="16">
        <v>1645.5</v>
      </c>
      <c r="PJ20" s="17">
        <f t="shared" si="60"/>
        <v>8140</v>
      </c>
      <c r="PL20" s="112"/>
      <c r="PM20" s="24"/>
      <c r="PN20" s="23"/>
      <c r="PO20" s="112"/>
      <c r="PP20" s="27"/>
      <c r="PQ20" s="42">
        <f t="shared" si="61"/>
        <v>0</v>
      </c>
      <c r="PS20" s="112"/>
      <c r="PT20" s="24"/>
      <c r="PU20" s="23"/>
      <c r="PV20" s="112"/>
      <c r="PW20" s="27"/>
      <c r="PX20" s="42">
        <f t="shared" si="62"/>
        <v>0</v>
      </c>
      <c r="PZ20" s="7">
        <v>41531</v>
      </c>
      <c r="QA20" s="2" t="s">
        <v>2794</v>
      </c>
      <c r="QB20" s="15">
        <v>583.5</v>
      </c>
      <c r="QC20" s="7">
        <v>41531</v>
      </c>
      <c r="QD20" s="16">
        <v>583.5</v>
      </c>
      <c r="QE20" s="17">
        <f t="shared" si="63"/>
        <v>1433.5</v>
      </c>
      <c r="QG20" s="2"/>
      <c r="QH20" s="2"/>
      <c r="QI20" s="15"/>
      <c r="QJ20" s="7"/>
      <c r="QK20" s="16"/>
      <c r="QL20" s="17">
        <f t="shared" si="64"/>
        <v>0</v>
      </c>
      <c r="QN20" s="7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2980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114"/>
      <c r="RR20" s="15"/>
      <c r="RS20" s="7"/>
      <c r="RT20" s="16"/>
      <c r="RU20" s="17">
        <f t="shared" si="69"/>
        <v>0</v>
      </c>
      <c r="RW20" s="2"/>
      <c r="RX20" s="114"/>
      <c r="RY20" s="15"/>
      <c r="RZ20" s="7"/>
      <c r="SA20" s="16"/>
      <c r="SB20" s="17">
        <f t="shared" si="70"/>
        <v>0</v>
      </c>
      <c r="SD20" s="24"/>
      <c r="SE20" s="221"/>
      <c r="SF20" s="23"/>
      <c r="SG20" s="112"/>
      <c r="SH20" s="27"/>
      <c r="SI20" s="42">
        <f t="shared" si="71"/>
        <v>7820</v>
      </c>
      <c r="SK20" s="2"/>
      <c r="SL20" s="2"/>
      <c r="SM20" s="15"/>
      <c r="SN20" s="7"/>
      <c r="SO20" s="16"/>
      <c r="SP20" s="17">
        <f t="shared" si="72"/>
        <v>200</v>
      </c>
      <c r="SR20" s="2"/>
      <c r="SS20" s="2"/>
      <c r="ST20" s="15"/>
      <c r="SU20" s="7"/>
      <c r="SV20" s="16"/>
      <c r="SW20" s="17">
        <f t="shared" si="73"/>
        <v>1278</v>
      </c>
      <c r="SY20" s="24"/>
      <c r="SZ20" s="24"/>
      <c r="TA20" s="23"/>
      <c r="TB20" s="112"/>
      <c r="TC20" s="27"/>
      <c r="TD20" s="42">
        <f t="shared" si="74"/>
        <v>0</v>
      </c>
      <c r="TF20" s="24"/>
      <c r="TG20" s="2"/>
      <c r="TH20" s="15"/>
      <c r="TI20" s="7"/>
      <c r="TJ20" s="16"/>
      <c r="TK20" s="17">
        <f t="shared" si="75"/>
        <v>0</v>
      </c>
      <c r="TM20" s="24"/>
      <c r="TN20" s="24"/>
      <c r="TO20" s="23"/>
      <c r="TP20" s="112"/>
      <c r="TQ20" s="27"/>
      <c r="TR20" s="42">
        <f t="shared" si="76"/>
        <v>0</v>
      </c>
      <c r="TT20" s="2"/>
      <c r="TU20" s="2"/>
      <c r="TV20" s="15"/>
      <c r="TW20" s="7"/>
      <c r="TX20" s="16"/>
      <c r="TY20" s="17">
        <f t="shared" si="77"/>
        <v>0</v>
      </c>
      <c r="UA20" s="306">
        <v>41531</v>
      </c>
      <c r="UB20" s="2" t="s">
        <v>2795</v>
      </c>
      <c r="UC20" s="15">
        <v>708</v>
      </c>
      <c r="UD20" s="306">
        <v>41531</v>
      </c>
      <c r="UE20" s="16">
        <v>708</v>
      </c>
      <c r="UF20" s="17">
        <f t="shared" si="78"/>
        <v>112.5</v>
      </c>
      <c r="UH20" s="308"/>
      <c r="UI20" s="24"/>
      <c r="UJ20" s="23"/>
      <c r="UK20" s="308"/>
      <c r="UL20" s="27"/>
      <c r="UM20" s="42">
        <f t="shared" si="79"/>
        <v>7657</v>
      </c>
      <c r="UO20" s="308"/>
      <c r="UP20" s="24"/>
      <c r="UQ20" s="23"/>
      <c r="UR20" s="308"/>
      <c r="US20" s="27"/>
      <c r="UT20" s="42">
        <f t="shared" si="80"/>
        <v>0</v>
      </c>
      <c r="UV20" s="308"/>
      <c r="UW20" s="24"/>
      <c r="UX20" s="23"/>
      <c r="UY20" s="308"/>
      <c r="UZ20" s="27"/>
      <c r="VA20" s="42">
        <f t="shared" si="81"/>
        <v>0</v>
      </c>
      <c r="VC20" s="308"/>
      <c r="VD20" s="24"/>
      <c r="VE20" s="23"/>
      <c r="VF20" s="308"/>
      <c r="VG20" s="27"/>
      <c r="VH20" s="42">
        <f t="shared" si="82"/>
        <v>0</v>
      </c>
      <c r="VJ20" s="426"/>
      <c r="VK20" s="40"/>
      <c r="VL20" s="16"/>
      <c r="VM20" s="65"/>
      <c r="VN20" s="77"/>
      <c r="VO20" s="17">
        <f t="shared" si="83"/>
        <v>0</v>
      </c>
      <c r="VQ20" s="1558"/>
      <c r="VR20" s="1718"/>
      <c r="VS20" s="565"/>
      <c r="VT20" s="1719"/>
      <c r="VU20" s="1742"/>
      <c r="VV20" s="1715">
        <f t="shared" si="84"/>
        <v>0</v>
      </c>
      <c r="VX20" s="7"/>
      <c r="VY20" s="40"/>
      <c r="VZ20" s="16"/>
      <c r="WA20" s="61"/>
      <c r="WB20" s="67"/>
      <c r="WC20" s="17">
        <f t="shared" si="85"/>
        <v>1712</v>
      </c>
      <c r="WE20" s="7"/>
      <c r="WF20" s="2"/>
      <c r="WG20" s="15"/>
      <c r="WH20" s="7"/>
      <c r="WI20" s="16"/>
      <c r="WJ20" s="17">
        <f t="shared" si="86"/>
        <v>5796</v>
      </c>
      <c r="WL20" s="7"/>
      <c r="WM20" s="2"/>
      <c r="WN20" s="15"/>
      <c r="WO20" s="7"/>
      <c r="WP20" s="16"/>
      <c r="WQ20" s="17">
        <f t="shared" si="87"/>
        <v>0</v>
      </c>
      <c r="WS20" s="112"/>
      <c r="WT20" s="24"/>
      <c r="WU20" s="23"/>
      <c r="WV20" s="112"/>
      <c r="WW20" s="27"/>
      <c r="WX20" s="42">
        <f t="shared" si="88"/>
        <v>0</v>
      </c>
      <c r="WZ20" s="421"/>
      <c r="XA20" s="24"/>
      <c r="XB20" s="23"/>
      <c r="XC20" s="112"/>
      <c r="XD20" s="27"/>
      <c r="XE20" s="42">
        <f t="shared" si="89"/>
        <v>0</v>
      </c>
      <c r="XG20" s="112"/>
      <c r="XH20" s="673"/>
      <c r="XI20" s="27"/>
      <c r="XJ20" s="112"/>
      <c r="XK20" s="27"/>
      <c r="XL20" s="17">
        <f t="shared" si="90"/>
        <v>0</v>
      </c>
      <c r="XN20" s="112"/>
      <c r="XO20" s="673"/>
      <c r="XP20" s="27"/>
      <c r="XQ20" s="112"/>
      <c r="XR20" s="27"/>
      <c r="XS20" s="42">
        <f t="shared" si="91"/>
        <v>3633</v>
      </c>
      <c r="XU20" s="112"/>
      <c r="XV20" s="673"/>
      <c r="XW20" s="27"/>
      <c r="XX20" s="112"/>
      <c r="XY20" s="27"/>
      <c r="XZ20" s="17">
        <f t="shared" si="92"/>
        <v>0</v>
      </c>
      <c r="YB20" s="1558"/>
      <c r="YC20" s="1749"/>
      <c r="YD20" s="565"/>
      <c r="YE20" s="1558"/>
      <c r="YF20" s="565"/>
      <c r="YG20" s="1715">
        <f t="shared" si="93"/>
        <v>0</v>
      </c>
      <c r="YI20" s="7"/>
      <c r="YJ20" s="114"/>
      <c r="YK20" s="15"/>
      <c r="YL20" s="7"/>
      <c r="YM20" s="16"/>
      <c r="YN20" s="17">
        <f t="shared" si="94"/>
        <v>2227</v>
      </c>
      <c r="YR20" s="663"/>
      <c r="YS20" s="664"/>
      <c r="YT20" s="663"/>
      <c r="YU20" s="42">
        <f t="shared" si="95"/>
        <v>22956.84</v>
      </c>
      <c r="YW20" s="7"/>
      <c r="YX20" s="2"/>
      <c r="YY20" s="15"/>
      <c r="YZ20" s="7"/>
      <c r="ZA20" s="16"/>
      <c r="ZB20" s="17">
        <f t="shared" si="96"/>
        <v>3092.5</v>
      </c>
      <c r="ZD20" s="428"/>
      <c r="ZE20" s="114"/>
      <c r="ZF20" s="15"/>
      <c r="ZG20" s="112"/>
      <c r="ZH20" s="16"/>
      <c r="ZI20" s="17">
        <f t="shared" si="97"/>
        <v>0</v>
      </c>
      <c r="ZK20" s="1529"/>
      <c r="ZL20" s="1717"/>
      <c r="ZM20" s="563"/>
      <c r="ZN20" s="1558"/>
      <c r="ZO20" s="565"/>
      <c r="ZP20" s="1715">
        <f t="shared" si="98"/>
        <v>0</v>
      </c>
      <c r="ZR20" s="426"/>
      <c r="ZS20" s="221"/>
      <c r="ZT20" s="23"/>
      <c r="ZU20" s="112"/>
      <c r="ZV20" s="27"/>
      <c r="ZW20" s="42">
        <f t="shared" si="99"/>
        <v>0</v>
      </c>
      <c r="ZY20" s="306"/>
      <c r="ZZ20" s="115"/>
      <c r="AAA20" s="15"/>
      <c r="AAB20" s="7"/>
      <c r="AAC20" s="16"/>
      <c r="AAD20" s="17">
        <f t="shared" si="100"/>
        <v>0</v>
      </c>
      <c r="AAF20" s="308"/>
      <c r="AAG20" s="111"/>
      <c r="AAH20" s="23"/>
      <c r="AAI20" s="112"/>
      <c r="AAJ20" s="27"/>
      <c r="AAK20" s="42">
        <f t="shared" si="209"/>
        <v>1928</v>
      </c>
      <c r="AAM20" s="2"/>
      <c r="AAN20" s="2"/>
      <c r="AAO20" s="15"/>
      <c r="AAP20" s="7"/>
      <c r="AAQ20" s="16"/>
      <c r="AAR20" s="17">
        <f t="shared" si="102"/>
        <v>0</v>
      </c>
      <c r="AAT20" s="2"/>
      <c r="AAU20" s="2"/>
      <c r="AAV20" s="15"/>
      <c r="AAW20" s="7"/>
      <c r="AAX20" s="16"/>
      <c r="AAY20" s="17">
        <f t="shared" si="103"/>
        <v>0</v>
      </c>
      <c r="ABA20" s="2"/>
      <c r="ABB20" s="2"/>
      <c r="ABC20" s="15"/>
      <c r="ABD20" s="7"/>
      <c r="ABE20" s="16"/>
      <c r="ABF20" s="17">
        <f t="shared" si="104"/>
        <v>767</v>
      </c>
      <c r="ABH20" s="2"/>
      <c r="ABI20" s="2"/>
      <c r="ABJ20" s="15"/>
      <c r="ABK20" s="7"/>
      <c r="ABL20" s="16"/>
      <c r="ABM20" s="17">
        <f t="shared" si="105"/>
        <v>0</v>
      </c>
      <c r="ABO20" s="24"/>
      <c r="ABP20" s="24"/>
      <c r="ABQ20" s="23"/>
      <c r="ABR20" s="112"/>
      <c r="ABS20" s="27"/>
      <c r="ABT20" s="42">
        <f t="shared" si="106"/>
        <v>0</v>
      </c>
      <c r="ABV20" s="24"/>
      <c r="ABW20" s="24"/>
      <c r="ABX20" s="23"/>
      <c r="ABY20" s="112"/>
      <c r="ABZ20" s="27"/>
      <c r="ACA20" s="42">
        <f t="shared" si="107"/>
        <v>0</v>
      </c>
      <c r="ACC20" s="2"/>
      <c r="ACD20" s="2"/>
      <c r="ACE20" s="15"/>
      <c r="ACF20" s="7"/>
      <c r="ACG20" s="16"/>
      <c r="ACH20" s="17">
        <f t="shared" si="108"/>
        <v>0</v>
      </c>
      <c r="ACJ20" s="7">
        <v>41528</v>
      </c>
      <c r="ACK20" s="2" t="s">
        <v>2796</v>
      </c>
      <c r="ACL20" s="15">
        <v>5824.5</v>
      </c>
      <c r="ACM20" s="7">
        <v>41528</v>
      </c>
      <c r="ACN20" s="77">
        <v>5824.5</v>
      </c>
      <c r="ACO20" s="17">
        <f t="shared" si="109"/>
        <v>0</v>
      </c>
      <c r="ACQ20" s="306"/>
      <c r="ACR20" s="261"/>
      <c r="ACT20" s="426"/>
      <c r="ACU20" s="41"/>
      <c r="ACV20" s="42">
        <f t="shared" si="110"/>
        <v>0</v>
      </c>
      <c r="ACX20" s="308"/>
      <c r="ACY20" s="1664"/>
      <c r="ADB20" s="41"/>
      <c r="ADC20" s="42">
        <f t="shared" si="111"/>
        <v>0</v>
      </c>
      <c r="ADE20" s="7">
        <v>41545</v>
      </c>
      <c r="ADF20" s="36" t="s">
        <v>2797</v>
      </c>
      <c r="ADG20" s="27">
        <v>1160</v>
      </c>
      <c r="ADH20" s="7">
        <v>41545</v>
      </c>
      <c r="ADI20" s="16">
        <v>1160</v>
      </c>
      <c r="ADJ20" s="17">
        <f t="shared" si="112"/>
        <v>1135.5</v>
      </c>
      <c r="ADL20" s="7"/>
      <c r="ADM20" s="36"/>
      <c r="ADN20" s="27"/>
      <c r="ADO20" s="7"/>
      <c r="ADP20" s="16"/>
      <c r="ADQ20" s="17">
        <f t="shared" si="113"/>
        <v>0</v>
      </c>
      <c r="ADS20" s="7"/>
      <c r="ADT20" s="2"/>
      <c r="ADU20" s="23"/>
      <c r="ADV20" s="7"/>
      <c r="ADW20" s="16"/>
      <c r="ADX20" s="17">
        <f t="shared" si="114"/>
        <v>16620</v>
      </c>
      <c r="ADZ20" s="2"/>
      <c r="AEA20" s="2"/>
      <c r="AEB20" s="15"/>
      <c r="AEC20" s="7"/>
      <c r="AED20" s="16"/>
      <c r="AEE20" s="17">
        <f t="shared" si="115"/>
        <v>0</v>
      </c>
      <c r="AEG20" s="49"/>
      <c r="AEH20" s="69"/>
      <c r="AEI20" s="27"/>
      <c r="AEJ20" s="49"/>
      <c r="AEK20" s="27"/>
      <c r="AEL20" s="17">
        <f t="shared" si="116"/>
        <v>240</v>
      </c>
      <c r="AEN20" s="49"/>
      <c r="AEO20" s="69"/>
      <c r="AEP20" s="27"/>
      <c r="AEQ20" s="49"/>
      <c r="AER20" s="27"/>
      <c r="AES20" s="17">
        <f t="shared" si="117"/>
        <v>0</v>
      </c>
      <c r="AEU20" s="640"/>
      <c r="AEV20" s="1718"/>
      <c r="AEW20" s="565"/>
      <c r="AEX20" s="640"/>
      <c r="AEY20" s="565"/>
      <c r="AEZ20" s="1715">
        <f t="shared" si="118"/>
        <v>0</v>
      </c>
      <c r="AFB20" s="112"/>
      <c r="AFC20" s="34"/>
      <c r="AFD20" s="27"/>
      <c r="AFE20" s="259"/>
      <c r="AFF20" s="66"/>
      <c r="AFG20" s="17">
        <f t="shared" si="119"/>
        <v>0</v>
      </c>
      <c r="AFI20" s="112"/>
      <c r="AFJ20" s="34"/>
      <c r="AFK20" s="27"/>
      <c r="AFL20" s="259"/>
      <c r="AFM20" s="66"/>
      <c r="AFN20" s="17">
        <f t="shared" si="120"/>
        <v>0</v>
      </c>
      <c r="AFP20" s="427"/>
      <c r="AFQ20" s="34"/>
      <c r="AFR20" s="27"/>
      <c r="AFS20" s="259"/>
      <c r="AFT20" s="66"/>
      <c r="AFU20" s="17">
        <f t="shared" si="121"/>
        <v>7013</v>
      </c>
      <c r="AFW20" s="112"/>
      <c r="AFX20" s="69"/>
      <c r="AFY20" s="27"/>
      <c r="AFZ20" s="112"/>
      <c r="AGA20" s="27"/>
      <c r="AGB20" s="17">
        <f t="shared" si="122"/>
        <v>0</v>
      </c>
      <c r="AGD20" s="112"/>
      <c r="AGE20" s="69"/>
      <c r="AGF20" s="27"/>
      <c r="AGG20" s="112"/>
      <c r="AGH20" s="27"/>
      <c r="AGI20" s="17">
        <f t="shared" si="123"/>
        <v>0</v>
      </c>
      <c r="AGK20" s="308"/>
      <c r="AGL20" s="69"/>
      <c r="AGM20" s="27"/>
      <c r="AGN20" s="308"/>
      <c r="AGO20" s="27"/>
      <c r="AGP20" s="17">
        <f t="shared" si="124"/>
        <v>102</v>
      </c>
      <c r="AGR20" s="308"/>
      <c r="AGS20" s="69"/>
      <c r="AGT20" s="27"/>
      <c r="AGU20" s="308"/>
      <c r="AGV20" s="27"/>
      <c r="AGW20" s="42">
        <f t="shared" si="125"/>
        <v>0</v>
      </c>
      <c r="AGY20" s="112"/>
      <c r="AGZ20" s="69"/>
      <c r="AHA20" s="27"/>
      <c r="AHB20" s="112"/>
      <c r="AHC20" s="27"/>
      <c r="AHD20" s="17">
        <f t="shared" si="126"/>
        <v>0</v>
      </c>
      <c r="AHH20" s="23"/>
      <c r="AHI20" s="112"/>
      <c r="AHJ20" s="27"/>
      <c r="AHK20" s="42">
        <f t="shared" si="127"/>
        <v>0</v>
      </c>
      <c r="AHO20" s="23"/>
      <c r="AHP20" s="112"/>
      <c r="AHQ20" s="27"/>
      <c r="AHR20" s="42">
        <f t="shared" si="128"/>
        <v>13988.5</v>
      </c>
      <c r="AHT20" s="2"/>
      <c r="AHU20" s="2"/>
      <c r="AHV20" s="15"/>
      <c r="AHW20" s="7"/>
      <c r="AHX20" s="16"/>
      <c r="AHY20" s="17">
        <f t="shared" si="129"/>
        <v>0</v>
      </c>
      <c r="AIA20" s="2"/>
      <c r="AIB20" s="2"/>
      <c r="AIC20" s="15"/>
      <c r="AID20" s="7"/>
      <c r="AIE20" s="16"/>
      <c r="AIF20" s="17">
        <f t="shared" si="130"/>
        <v>0</v>
      </c>
      <c r="AIH20" s="2"/>
      <c r="AII20" s="2"/>
      <c r="AIJ20" s="15"/>
      <c r="AIK20" s="7"/>
      <c r="AIL20" s="16"/>
      <c r="AIM20" s="17">
        <f t="shared" si="131"/>
        <v>0</v>
      </c>
      <c r="AIO20" s="24"/>
      <c r="AIP20" s="24"/>
      <c r="AIQ20" s="23"/>
      <c r="AIR20" s="112"/>
      <c r="AIS20" s="27"/>
      <c r="AIT20" s="42">
        <f t="shared" si="132"/>
        <v>0</v>
      </c>
      <c r="AIV20" s="7"/>
      <c r="AIW20" s="2"/>
      <c r="AIX20" s="15"/>
      <c r="AIY20" s="61"/>
      <c r="AIZ20" s="67"/>
      <c r="AJA20" s="17">
        <f t="shared" ref="AJA20:AJA41" si="217">AJA19+AIX20-AIZ20</f>
        <v>0</v>
      </c>
      <c r="AJC20" s="7"/>
      <c r="AJD20" s="115"/>
      <c r="AJE20" s="15"/>
      <c r="AJF20" s="61"/>
      <c r="AJG20" s="67"/>
      <c r="AJH20" s="17">
        <f t="shared" si="134"/>
        <v>0</v>
      </c>
      <c r="AJJ20" s="2"/>
      <c r="AJK20" s="2"/>
      <c r="AJL20" s="15"/>
      <c r="AJM20" s="7"/>
      <c r="AJN20" s="16"/>
      <c r="AJO20" s="17">
        <f t="shared" si="210"/>
        <v>0</v>
      </c>
      <c r="AJQ20" s="24"/>
      <c r="AJR20" s="24"/>
      <c r="AJS20" s="23"/>
      <c r="AJT20" s="112"/>
      <c r="AJU20" s="27"/>
      <c r="AJV20" s="42">
        <f t="shared" si="211"/>
        <v>0</v>
      </c>
      <c r="AJX20" s="7">
        <v>41524</v>
      </c>
      <c r="AJY20" s="114" t="s">
        <v>2798</v>
      </c>
      <c r="AJZ20" s="15">
        <v>2012</v>
      </c>
      <c r="AKA20" s="7">
        <v>41524</v>
      </c>
      <c r="AKB20" s="16">
        <v>2012</v>
      </c>
      <c r="AKC20" s="17">
        <f t="shared" si="137"/>
        <v>1582</v>
      </c>
      <c r="AKE20" s="7"/>
      <c r="AKF20" s="114"/>
      <c r="AKG20" s="15"/>
      <c r="AKH20" s="7"/>
      <c r="AKI20" s="16"/>
      <c r="AKJ20" s="17">
        <f t="shared" si="138"/>
        <v>5561.98</v>
      </c>
      <c r="AKL20" s="50"/>
      <c r="AKM20" s="111"/>
      <c r="AKN20" s="82"/>
      <c r="AKO20" s="50"/>
      <c r="AKP20" s="52"/>
      <c r="AKQ20" s="42">
        <f t="shared" si="139"/>
        <v>0</v>
      </c>
      <c r="AKS20" s="50"/>
      <c r="AKT20" s="111"/>
      <c r="AKU20" s="82"/>
      <c r="AKV20" s="50"/>
      <c r="AKW20" s="52"/>
      <c r="AKX20" s="42">
        <f t="shared" si="140"/>
        <v>0</v>
      </c>
      <c r="AKZ20" s="50"/>
      <c r="ALA20" s="111"/>
      <c r="ALB20" s="82"/>
      <c r="ALC20" s="50"/>
      <c r="ALD20" s="52"/>
      <c r="ALE20" s="42">
        <f t="shared" si="141"/>
        <v>0</v>
      </c>
      <c r="ALG20" s="7"/>
      <c r="ALH20" s="2"/>
      <c r="ALI20" s="15"/>
      <c r="ALJ20" s="7"/>
      <c r="ALK20" s="16"/>
      <c r="ALL20" s="17">
        <f t="shared" si="142"/>
        <v>0</v>
      </c>
      <c r="ALN20" s="428">
        <v>41525</v>
      </c>
      <c r="ALO20" s="2" t="s">
        <v>2799</v>
      </c>
      <c r="ALP20" s="15">
        <v>595</v>
      </c>
      <c r="ALQ20" s="428">
        <v>41525</v>
      </c>
      <c r="ALR20" s="15">
        <v>595</v>
      </c>
      <c r="ALS20" s="17">
        <f t="shared" si="143"/>
        <v>5326</v>
      </c>
      <c r="ALU20" s="428"/>
      <c r="ALW20" s="15"/>
      <c r="ALX20" s="306"/>
      <c r="ALY20" s="16"/>
      <c r="ALZ20" s="17">
        <f t="shared" si="144"/>
        <v>0</v>
      </c>
      <c r="AMB20" s="306"/>
      <c r="AMC20" s="2"/>
      <c r="AMD20" s="15"/>
      <c r="AME20" s="428"/>
      <c r="AMF20" s="16"/>
      <c r="AMG20" s="17">
        <f t="shared" si="145"/>
        <v>0</v>
      </c>
      <c r="AMI20" s="7"/>
      <c r="AMJ20" s="2"/>
      <c r="AMK20" s="15"/>
      <c r="AML20" s="7"/>
      <c r="AMM20" s="16"/>
      <c r="AMN20" s="17">
        <f t="shared" si="146"/>
        <v>0</v>
      </c>
      <c r="AMP20" s="112"/>
      <c r="AMQ20" s="24"/>
      <c r="AMR20" s="23"/>
      <c r="AMS20" s="112"/>
      <c r="AMT20" s="27"/>
      <c r="AMU20" s="42">
        <f t="shared" si="147"/>
        <v>-1660</v>
      </c>
      <c r="AMW20" s="7">
        <v>41543</v>
      </c>
      <c r="AMX20" s="2" t="s">
        <v>2800</v>
      </c>
      <c r="AMY20" s="15">
        <v>410</v>
      </c>
      <c r="AMZ20" s="7"/>
      <c r="ANA20" s="16"/>
      <c r="ANB20" s="17">
        <f t="shared" si="148"/>
        <v>5971.7800000000007</v>
      </c>
      <c r="ANC20" s="37"/>
      <c r="AND20" s="24"/>
      <c r="ANE20" s="24"/>
      <c r="ANF20" s="23"/>
      <c r="ANG20" s="112"/>
      <c r="ANH20" s="27"/>
      <c r="ANI20" s="42">
        <f t="shared" si="149"/>
        <v>0</v>
      </c>
      <c r="ANK20" s="2"/>
      <c r="ANL20" s="2"/>
      <c r="ANM20" s="15"/>
      <c r="ANN20" s="7"/>
      <c r="ANO20" s="16"/>
      <c r="ANP20" s="17">
        <f t="shared" si="150"/>
        <v>0</v>
      </c>
      <c r="ANQ20" s="37"/>
      <c r="ANR20" s="1530"/>
      <c r="ANS20" s="1530"/>
      <c r="ANT20" s="563"/>
      <c r="ANU20" s="1558"/>
      <c r="ANV20" s="565"/>
      <c r="ANW20" s="1715">
        <f t="shared" si="151"/>
        <v>0</v>
      </c>
      <c r="ANX20" s="37"/>
      <c r="ANY20" s="2"/>
      <c r="ANZ20" s="2"/>
      <c r="AOA20" s="15"/>
      <c r="AOB20" s="7"/>
      <c r="AOC20" s="16"/>
      <c r="AOD20" s="17">
        <f t="shared" si="152"/>
        <v>0</v>
      </c>
      <c r="AOE20" s="37"/>
      <c r="AOF20" s="2"/>
      <c r="AOG20" s="2"/>
      <c r="AOH20" s="15"/>
      <c r="AOI20" s="7"/>
      <c r="AOJ20" s="16"/>
      <c r="AOK20" s="17">
        <f t="shared" si="153"/>
        <v>0</v>
      </c>
      <c r="AOL20" s="37"/>
      <c r="AOM20" s="308">
        <v>41532</v>
      </c>
      <c r="AON20" s="230" t="s">
        <v>2801</v>
      </c>
      <c r="AOO20" s="23">
        <v>14270.4</v>
      </c>
      <c r="AOP20" s="322"/>
      <c r="AOQ20" s="27"/>
      <c r="AOR20" s="17">
        <f t="shared" si="154"/>
        <v>46000.4</v>
      </c>
      <c r="AOT20" s="112">
        <v>41515</v>
      </c>
      <c r="AOU20" s="260" t="s">
        <v>2360</v>
      </c>
      <c r="AOV20" s="27">
        <v>1380</v>
      </c>
      <c r="AOW20" s="50">
        <v>41527</v>
      </c>
      <c r="AOX20" s="27">
        <v>1380</v>
      </c>
      <c r="AOY20" s="17">
        <f t="shared" si="155"/>
        <v>30</v>
      </c>
      <c r="APA20" s="112"/>
      <c r="APB20" s="24"/>
      <c r="APC20" s="23"/>
      <c r="APD20" s="610"/>
      <c r="APE20" s="27"/>
      <c r="APF20" s="17">
        <f t="shared" si="156"/>
        <v>118452.40000000001</v>
      </c>
      <c r="APH20" s="112"/>
      <c r="API20" s="24"/>
      <c r="APJ20" s="23"/>
      <c r="APK20" s="610"/>
      <c r="APL20" s="27"/>
      <c r="APM20" s="42">
        <f t="shared" si="157"/>
        <v>0</v>
      </c>
      <c r="APO20" s="2"/>
      <c r="APP20" s="2"/>
      <c r="APQ20" s="15"/>
      <c r="APR20" s="7"/>
      <c r="APS20" s="16"/>
      <c r="APT20" s="17">
        <f t="shared" si="158"/>
        <v>0</v>
      </c>
      <c r="APV20" s="2"/>
      <c r="APW20" s="2"/>
      <c r="APX20" s="15"/>
      <c r="APY20" s="7"/>
      <c r="APZ20" s="16"/>
      <c r="AQA20" s="17">
        <f t="shared" si="159"/>
        <v>0</v>
      </c>
      <c r="AQC20" s="2"/>
      <c r="AQD20" s="2"/>
      <c r="AQE20" s="15"/>
      <c r="AQF20" s="7"/>
      <c r="AQG20" s="16"/>
      <c r="AQH20" s="17">
        <f t="shared" si="160"/>
        <v>4165.6000000000004</v>
      </c>
      <c r="AQJ20" s="2"/>
      <c r="AQK20" s="2"/>
      <c r="AQL20" s="15"/>
      <c r="AQM20" s="7"/>
      <c r="AQN20" s="16"/>
      <c r="AQO20" s="17">
        <f t="shared" si="161"/>
        <v>0</v>
      </c>
      <c r="AQQ20" s="2"/>
      <c r="AQR20" s="2"/>
      <c r="AQS20" s="15"/>
      <c r="AQT20" s="7"/>
      <c r="AQU20" s="16"/>
      <c r="AQV20" s="17">
        <f t="shared" si="162"/>
        <v>0</v>
      </c>
      <c r="AQX20" s="2"/>
      <c r="AQY20" s="2"/>
      <c r="AQZ20" s="15"/>
      <c r="ARA20" s="7"/>
      <c r="ARB20" s="16"/>
      <c r="ARC20" s="17">
        <f t="shared" si="163"/>
        <v>0</v>
      </c>
      <c r="ARE20" s="24"/>
      <c r="ARF20" s="24"/>
      <c r="ARG20" s="23"/>
      <c r="ARH20" s="112"/>
      <c r="ARI20" s="27"/>
      <c r="ARJ20" s="42">
        <f t="shared" si="164"/>
        <v>0</v>
      </c>
      <c r="ARL20" s="2"/>
      <c r="ARM20" s="2"/>
      <c r="ARN20" s="15"/>
      <c r="ARO20" s="7"/>
      <c r="ARP20" s="16"/>
      <c r="ARQ20" s="17">
        <f t="shared" si="165"/>
        <v>0</v>
      </c>
      <c r="ARS20" s="24"/>
      <c r="ART20" s="24"/>
      <c r="ARU20" s="23"/>
      <c r="ARV20" s="112"/>
      <c r="ARW20" s="27"/>
      <c r="ARX20" s="42">
        <f t="shared" si="166"/>
        <v>752.5</v>
      </c>
      <c r="ARZ20" s="2"/>
      <c r="ASA20" s="2"/>
      <c r="ASB20" s="15"/>
      <c r="ASC20" s="7"/>
      <c r="ASD20" s="16"/>
      <c r="ASE20" s="17">
        <f t="shared" si="167"/>
        <v>10984.74</v>
      </c>
      <c r="ASG20" s="112">
        <v>41535</v>
      </c>
      <c r="ASH20" s="24" t="s">
        <v>2802</v>
      </c>
      <c r="ASI20" s="23">
        <v>524</v>
      </c>
      <c r="ASJ20" s="112"/>
      <c r="ASK20" s="105"/>
      <c r="ASL20" s="17">
        <f t="shared" si="168"/>
        <v>15019.130000000001</v>
      </c>
      <c r="ASN20" s="7"/>
      <c r="ASO20" s="2"/>
      <c r="ASP20" s="15"/>
      <c r="ASQ20" s="33"/>
      <c r="ASR20" s="76"/>
      <c r="ASS20" s="17">
        <f t="shared" si="169"/>
        <v>21397.43</v>
      </c>
      <c r="ASU20" s="112"/>
      <c r="ASV20" s="24"/>
      <c r="ASW20" s="27"/>
      <c r="ASX20" s="112"/>
      <c r="ASY20" s="27"/>
      <c r="ASZ20" s="17">
        <f t="shared" si="170"/>
        <v>0</v>
      </c>
      <c r="ATB20" s="112"/>
      <c r="ATC20" s="24"/>
      <c r="ATD20" s="27"/>
      <c r="ATE20" s="112"/>
      <c r="ATF20" s="27"/>
      <c r="ATG20" s="42">
        <f t="shared" si="171"/>
        <v>2249</v>
      </c>
      <c r="ATI20" s="112"/>
      <c r="ATJ20" s="24"/>
      <c r="ATK20" s="27"/>
      <c r="ATL20" s="112"/>
      <c r="ATM20" s="27"/>
      <c r="ATN20" s="42">
        <f t="shared" si="172"/>
        <v>0</v>
      </c>
      <c r="ATP20" s="7"/>
      <c r="ATQ20" s="2"/>
      <c r="ATR20" s="23"/>
      <c r="ATS20" s="7"/>
      <c r="ATT20" s="77"/>
      <c r="ATU20" s="17">
        <f t="shared" si="173"/>
        <v>12300.5</v>
      </c>
      <c r="ATW20" s="2"/>
      <c r="ATX20" s="2"/>
      <c r="ATY20" s="15"/>
      <c r="ATZ20" s="7"/>
      <c r="AUA20" s="16"/>
      <c r="AUB20" s="17">
        <f t="shared" si="174"/>
        <v>108</v>
      </c>
      <c r="AUD20" s="7"/>
      <c r="AUE20" s="115"/>
      <c r="AUF20" s="15"/>
      <c r="AUG20" s="7"/>
      <c r="AUH20" s="16"/>
      <c r="AUI20" s="17">
        <f t="shared" si="175"/>
        <v>0</v>
      </c>
      <c r="AUK20" s="112"/>
      <c r="AUL20" s="111"/>
      <c r="AUM20" s="23"/>
      <c r="AUN20" s="112"/>
      <c r="AUO20" s="27"/>
      <c r="AUP20" s="42">
        <f t="shared" si="176"/>
        <v>0</v>
      </c>
      <c r="AUR20" s="1558"/>
      <c r="AUS20" s="1727"/>
      <c r="AUT20" s="563"/>
      <c r="AUU20" s="1558"/>
      <c r="AUV20" s="565"/>
      <c r="AUW20" s="1715">
        <f t="shared" si="177"/>
        <v>0</v>
      </c>
      <c r="AUY20" s="112"/>
      <c r="AUZ20" s="111"/>
      <c r="AVA20" s="23"/>
      <c r="AVB20" s="112"/>
      <c r="AVC20" s="27"/>
      <c r="AVD20" s="42">
        <f t="shared" si="178"/>
        <v>0</v>
      </c>
      <c r="AVF20" s="7"/>
      <c r="AVG20" s="2"/>
      <c r="AVH20" s="15"/>
      <c r="AVI20" s="7"/>
      <c r="AVJ20" s="16"/>
      <c r="AVK20" s="17">
        <f t="shared" si="179"/>
        <v>-1000</v>
      </c>
      <c r="AVM20" s="2"/>
      <c r="AVN20" s="2"/>
      <c r="AVO20" s="15"/>
      <c r="AVP20" s="7"/>
      <c r="AVQ20" s="16"/>
      <c r="AVR20" s="17">
        <f t="shared" si="180"/>
        <v>6938</v>
      </c>
      <c r="AVT20" s="1530"/>
      <c r="AVU20" s="1530"/>
      <c r="AVV20" s="563"/>
      <c r="AVW20" s="1558"/>
      <c r="AVX20" s="565"/>
      <c r="AVY20" s="1715">
        <f t="shared" si="181"/>
        <v>0</v>
      </c>
      <c r="AWA20" s="308"/>
      <c r="AWB20" s="2"/>
      <c r="AWC20" s="15"/>
      <c r="AWD20" s="308"/>
      <c r="AWE20" s="16"/>
      <c r="AWF20" s="17">
        <f t="shared" si="182"/>
        <v>0</v>
      </c>
      <c r="AWH20" s="421"/>
      <c r="AWI20" s="2"/>
      <c r="AWJ20" s="15"/>
      <c r="AWK20" s="426"/>
      <c r="AWL20" s="16"/>
      <c r="AWM20" s="17">
        <f t="shared" si="183"/>
        <v>0</v>
      </c>
      <c r="AWO20" s="308"/>
      <c r="AWP20" s="2"/>
      <c r="AWQ20" s="15"/>
      <c r="AWR20" s="308"/>
      <c r="AWS20" s="16"/>
      <c r="AWT20" s="17">
        <f t="shared" si="184"/>
        <v>0</v>
      </c>
      <c r="AWV20" s="308">
        <v>41542</v>
      </c>
      <c r="AWW20" s="2" t="s">
        <v>2803</v>
      </c>
      <c r="AWX20" s="15">
        <v>327.5</v>
      </c>
      <c r="AWY20" s="308">
        <v>41542</v>
      </c>
      <c r="AWZ20" s="16">
        <v>327.5</v>
      </c>
      <c r="AXA20" s="17">
        <f t="shared" si="185"/>
        <v>0</v>
      </c>
      <c r="AXC20" s="308">
        <v>41526</v>
      </c>
      <c r="AXD20" s="2" t="s">
        <v>2804</v>
      </c>
      <c r="AXE20" s="15">
        <v>1095</v>
      </c>
      <c r="AXF20" s="308">
        <v>41526</v>
      </c>
      <c r="AXG20" s="16">
        <v>1095</v>
      </c>
      <c r="AXH20" s="17">
        <f t="shared" si="186"/>
        <v>1179.5</v>
      </c>
      <c r="AXJ20" s="308"/>
      <c r="AXK20" s="2"/>
      <c r="AXL20" s="15"/>
      <c r="AXM20" s="308"/>
      <c r="AXN20" s="16"/>
      <c r="AXO20" s="17">
        <f t="shared" si="187"/>
        <v>0</v>
      </c>
      <c r="AXQ20" s="308"/>
      <c r="AXR20" s="24"/>
      <c r="AXS20" s="23"/>
      <c r="AXT20" s="308"/>
      <c r="AXU20" s="27"/>
      <c r="AXV20" s="42">
        <f t="shared" si="188"/>
        <v>0</v>
      </c>
      <c r="AXX20" s="2"/>
      <c r="AXY20" s="2"/>
      <c r="AXZ20" s="292"/>
      <c r="AYA20" s="7"/>
      <c r="AYB20" s="16"/>
      <c r="AYC20" s="17">
        <f t="shared" si="189"/>
        <v>-100</v>
      </c>
      <c r="AYE20" s="7"/>
      <c r="AYF20" s="2"/>
      <c r="AYG20" s="292"/>
      <c r="AYH20" s="7"/>
      <c r="AYI20" s="16"/>
      <c r="AYJ20" s="17">
        <f t="shared" si="190"/>
        <v>1184.5</v>
      </c>
      <c r="AYL20" s="24"/>
      <c r="AYM20" s="24"/>
      <c r="AYN20" s="291"/>
      <c r="AYO20" s="112"/>
      <c r="AYP20" s="27"/>
      <c r="AYQ20" s="42">
        <f t="shared" si="191"/>
        <v>0</v>
      </c>
      <c r="AYS20" s="24"/>
      <c r="AYT20" s="2"/>
      <c r="AYU20" s="292"/>
      <c r="AYV20" s="7"/>
      <c r="AYW20" s="16"/>
      <c r="AYX20" s="17">
        <f t="shared" si="192"/>
        <v>0</v>
      </c>
      <c r="AYZ20" s="24"/>
      <c r="AZA20" s="24"/>
      <c r="AZB20" s="291"/>
      <c r="AZC20" s="112"/>
      <c r="AZD20" s="27"/>
      <c r="AZE20" s="42">
        <f t="shared" si="193"/>
        <v>0</v>
      </c>
      <c r="AZG20" s="2"/>
      <c r="AZH20" s="2"/>
      <c r="AZI20" s="292"/>
      <c r="AZJ20" s="629"/>
      <c r="AZK20" s="16"/>
      <c r="AZL20" s="17">
        <f t="shared" si="194"/>
        <v>0</v>
      </c>
      <c r="AZN20" s="2"/>
      <c r="AZO20" s="2"/>
      <c r="AZP20" s="15"/>
      <c r="AZQ20" s="7"/>
      <c r="AZR20" s="16"/>
      <c r="AZS20" s="17">
        <f t="shared" si="195"/>
        <v>0</v>
      </c>
      <c r="AZU20" s="2"/>
      <c r="AZV20" s="2"/>
      <c r="AZW20" s="15"/>
      <c r="AZX20" s="7"/>
      <c r="AZY20" s="16"/>
      <c r="AZZ20" s="17">
        <f t="shared" si="196"/>
        <v>7051.5</v>
      </c>
      <c r="BAB20" s="24"/>
      <c r="BAC20" s="24"/>
      <c r="BAD20" s="291"/>
      <c r="BAE20" s="112"/>
      <c r="BAF20" s="27"/>
      <c r="BAG20" s="42">
        <f t="shared" si="197"/>
        <v>0</v>
      </c>
      <c r="BAI20" s="2"/>
      <c r="BAJ20" s="2"/>
      <c r="BAK20" s="292"/>
      <c r="BAL20" s="7"/>
      <c r="BAM20" s="16"/>
      <c r="BAN20" s="17">
        <f t="shared" si="198"/>
        <v>0</v>
      </c>
    </row>
    <row r="21" spans="1:1392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2"/>
      <c r="L21" s="27"/>
      <c r="M21" s="42">
        <f t="shared" si="1"/>
        <v>0</v>
      </c>
      <c r="O21" s="24"/>
      <c r="P21" s="24"/>
      <c r="Q21" s="23"/>
      <c r="R21" s="112"/>
      <c r="S21" s="27"/>
      <c r="T21" s="42">
        <f t="shared" si="2"/>
        <v>0</v>
      </c>
      <c r="V21" s="24"/>
      <c r="W21" s="24"/>
      <c r="X21" s="23"/>
      <c r="Y21" s="112"/>
      <c r="Z21" s="27"/>
      <c r="AA21" s="42">
        <f t="shared" si="3"/>
        <v>0</v>
      </c>
      <c r="AC21" s="24"/>
      <c r="AD21" s="24"/>
      <c r="AE21" s="23"/>
      <c r="AF21" s="112"/>
      <c r="AG21" s="27"/>
      <c r="AH21" s="42">
        <f t="shared" si="4"/>
        <v>0</v>
      </c>
      <c r="AJ21" s="24"/>
      <c r="AK21" s="24"/>
      <c r="AL21" s="23"/>
      <c r="AM21" s="112"/>
      <c r="AN21" s="27"/>
      <c r="AO21" s="42">
        <f t="shared" si="5"/>
        <v>0</v>
      </c>
      <c r="AR21" s="2"/>
      <c r="AS21" s="15"/>
      <c r="AT21" s="7"/>
      <c r="AU21" s="16"/>
      <c r="AV21" s="17">
        <f t="shared" si="6"/>
        <v>376</v>
      </c>
      <c r="AX21" s="7"/>
      <c r="AY21" s="2"/>
      <c r="AZ21" s="15"/>
      <c r="BA21" s="7"/>
      <c r="BB21" s="16"/>
      <c r="BC21" s="17">
        <f t="shared" si="7"/>
        <v>1731.5</v>
      </c>
      <c r="BE21" s="7"/>
      <c r="BF21" s="2"/>
      <c r="BG21" s="15"/>
      <c r="BH21" s="7"/>
      <c r="BI21" s="16"/>
      <c r="BJ21" s="17">
        <f t="shared" si="8"/>
        <v>0</v>
      </c>
      <c r="BL21" s="7"/>
      <c r="BM21" s="36"/>
      <c r="BN21" s="27"/>
      <c r="BO21" s="259"/>
      <c r="BP21" s="67"/>
      <c r="BQ21" s="17">
        <f t="shared" si="9"/>
        <v>14526.099999999999</v>
      </c>
      <c r="BS21" s="426">
        <v>40322</v>
      </c>
      <c r="BT21" s="24" t="s">
        <v>944</v>
      </c>
      <c r="BU21" s="674"/>
      <c r="BV21" s="49"/>
      <c r="BW21" s="140"/>
      <c r="BX21" s="17">
        <f t="shared" si="10"/>
        <v>24058.04</v>
      </c>
      <c r="BZ21" s="112"/>
      <c r="CA21" s="24"/>
      <c r="CB21" s="23"/>
      <c r="CC21" s="112"/>
      <c r="CD21" s="27"/>
      <c r="CE21" s="17">
        <f t="shared" si="11"/>
        <v>0</v>
      </c>
      <c r="CG21" s="426"/>
      <c r="CH21" s="221"/>
      <c r="CI21" s="23"/>
      <c r="CJ21" s="112"/>
      <c r="CK21" s="27"/>
      <c r="CL21" s="17">
        <f t="shared" si="12"/>
        <v>0</v>
      </c>
      <c r="CN21" s="7">
        <v>41540</v>
      </c>
      <c r="CO21" s="1008" t="s">
        <v>2805</v>
      </c>
      <c r="CP21" s="15">
        <v>12450</v>
      </c>
      <c r="CQ21" s="327"/>
      <c r="CR21" s="16"/>
      <c r="CS21" s="17">
        <f t="shared" si="199"/>
        <v>41445.5</v>
      </c>
      <c r="CU21" s="2"/>
      <c r="CV21" s="2"/>
      <c r="CW21" s="15"/>
      <c r="CX21" s="629"/>
      <c r="CY21" s="16"/>
      <c r="CZ21" s="17">
        <f t="shared" si="14"/>
        <v>4178.5</v>
      </c>
      <c r="DB21" s="7"/>
      <c r="DC21" s="2"/>
      <c r="DD21" s="292"/>
      <c r="DE21" s="7"/>
      <c r="DF21" s="16"/>
      <c r="DG21" s="17">
        <f t="shared" si="207"/>
        <v>411</v>
      </c>
      <c r="DI21" s="7">
        <v>41538</v>
      </c>
      <c r="DJ21" s="2" t="s">
        <v>2806</v>
      </c>
      <c r="DK21" s="15">
        <v>867</v>
      </c>
      <c r="DL21" s="7">
        <v>41538</v>
      </c>
      <c r="DM21" s="16">
        <v>867</v>
      </c>
      <c r="DN21" s="17">
        <f t="shared" si="212"/>
        <v>0</v>
      </c>
      <c r="DP21" s="7"/>
      <c r="DQ21" s="2"/>
      <c r="DR21" s="15"/>
      <c r="DS21" s="7"/>
      <c r="DT21" s="16"/>
      <c r="DU21" s="17">
        <f t="shared" si="213"/>
        <v>0</v>
      </c>
      <c r="DW21" s="568"/>
      <c r="DX21" s="577"/>
      <c r="DY21" s="1656"/>
      <c r="DZ21" s="568"/>
      <c r="EA21" s="1659"/>
      <c r="EB21" s="1677">
        <f t="shared" si="214"/>
        <v>456</v>
      </c>
      <c r="ED21" s="112">
        <v>41537</v>
      </c>
      <c r="EE21" s="24" t="s">
        <v>2807</v>
      </c>
      <c r="EF21" s="23">
        <v>205</v>
      </c>
      <c r="EG21" s="112">
        <v>41537</v>
      </c>
      <c r="EH21" s="27">
        <v>205</v>
      </c>
      <c r="EI21" s="42">
        <f t="shared" si="215"/>
        <v>0</v>
      </c>
      <c r="EK21" s="7"/>
      <c r="EL21" s="2"/>
      <c r="EM21" s="15"/>
      <c r="EN21" s="7"/>
      <c r="EO21" s="16"/>
      <c r="EP21" s="17">
        <f t="shared" si="216"/>
        <v>0</v>
      </c>
      <c r="ER21" s="112"/>
      <c r="ES21" s="111"/>
      <c r="ET21" s="41"/>
      <c r="EU21" s="49"/>
      <c r="EV21" s="41"/>
      <c r="EW21" s="17">
        <f t="shared" si="206"/>
        <v>0</v>
      </c>
      <c r="EY21" s="7"/>
      <c r="EZ21" s="34"/>
      <c r="FA21" s="15"/>
      <c r="FB21" s="7"/>
      <c r="FC21" s="16"/>
      <c r="FD21" s="17">
        <f t="shared" si="22"/>
        <v>0</v>
      </c>
      <c r="FF21" s="112"/>
      <c r="FG21" s="34"/>
      <c r="FH21" s="23"/>
      <c r="FI21" s="112"/>
      <c r="FJ21" s="27"/>
      <c r="FK21" s="42">
        <f t="shared" si="23"/>
        <v>0</v>
      </c>
      <c r="FM21" s="7"/>
      <c r="FN21" s="2"/>
      <c r="FO21" s="15"/>
      <c r="FP21" s="7"/>
      <c r="FQ21" s="16"/>
      <c r="FR21" s="17">
        <f t="shared" si="24"/>
        <v>2580</v>
      </c>
      <c r="FT21" s="112"/>
      <c r="FU21" s="24"/>
      <c r="FV21" s="23"/>
      <c r="FW21" s="112"/>
      <c r="FX21" s="27"/>
      <c r="FY21" s="42">
        <f t="shared" si="25"/>
        <v>0</v>
      </c>
      <c r="GA21" s="2"/>
      <c r="GB21" s="2"/>
      <c r="GC21" s="15"/>
      <c r="GD21" s="7"/>
      <c r="GE21" s="16"/>
      <c r="GF21" s="17">
        <f t="shared" si="26"/>
        <v>0</v>
      </c>
      <c r="GH21" s="1530"/>
      <c r="GI21" s="1530"/>
      <c r="GJ21" s="563"/>
      <c r="GK21" s="1558"/>
      <c r="GL21" s="565"/>
      <c r="GM21" s="1715">
        <f t="shared" si="27"/>
        <v>33232</v>
      </c>
      <c r="GO21" s="2"/>
      <c r="GP21" s="2"/>
      <c r="GQ21" s="15"/>
      <c r="GR21" s="7"/>
      <c r="GS21" s="16"/>
      <c r="GT21" s="17">
        <f t="shared" si="28"/>
        <v>0</v>
      </c>
      <c r="GV21" s="2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7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5020</v>
      </c>
      <c r="HX21" s="7"/>
      <c r="HY21" s="2"/>
      <c r="HZ21" s="15"/>
      <c r="IA21" s="7"/>
      <c r="IB21" s="16"/>
      <c r="IC21" s="102">
        <f t="shared" si="33"/>
        <v>0</v>
      </c>
      <c r="IE21" s="1558"/>
      <c r="IF21" s="1530"/>
      <c r="IG21" s="563"/>
      <c r="IH21" s="1558"/>
      <c r="II21" s="565"/>
      <c r="IJ21" s="1746">
        <f t="shared" si="34"/>
        <v>0</v>
      </c>
      <c r="IL21" s="112"/>
      <c r="IM21" s="24"/>
      <c r="IN21" s="23"/>
      <c r="IO21" s="112"/>
      <c r="IP21" s="27"/>
      <c r="IQ21" s="102">
        <f t="shared" si="35"/>
        <v>855.5</v>
      </c>
      <c r="IS21" s="112"/>
      <c r="IT21" s="63"/>
      <c r="IU21" s="23"/>
      <c r="IV21" s="112"/>
      <c r="IW21" s="27"/>
      <c r="IX21" s="17">
        <f t="shared" si="36"/>
        <v>0</v>
      </c>
      <c r="IZ21" s="112"/>
      <c r="JA21" s="111"/>
      <c r="JB21" s="23"/>
      <c r="JC21" s="112"/>
      <c r="JD21" s="27"/>
      <c r="JE21" s="17">
        <f t="shared" si="37"/>
        <v>0</v>
      </c>
      <c r="JG21" s="112"/>
      <c r="JH21" s="111"/>
      <c r="JI21" s="23"/>
      <c r="JJ21" s="112"/>
      <c r="JK21" s="27"/>
      <c r="JL21" s="17">
        <f t="shared" si="38"/>
        <v>17093.599999999999</v>
      </c>
      <c r="JN21" s="112"/>
      <c r="JO21" s="111"/>
      <c r="JP21" s="23"/>
      <c r="JQ21" s="112"/>
      <c r="JR21" s="27"/>
      <c r="JS21" s="17">
        <f t="shared" si="39"/>
        <v>0</v>
      </c>
      <c r="JU21" s="112">
        <v>41542</v>
      </c>
      <c r="JV21" s="111" t="s">
        <v>2808</v>
      </c>
      <c r="JW21" s="23">
        <v>2476.8000000000002</v>
      </c>
      <c r="JX21" s="112">
        <v>41542</v>
      </c>
      <c r="JY21" s="27">
        <v>2476.8000000000002</v>
      </c>
      <c r="JZ21" s="42">
        <f t="shared" si="40"/>
        <v>0</v>
      </c>
      <c r="KB21" s="112"/>
      <c r="KC21" s="111"/>
      <c r="KD21" s="23"/>
      <c r="KE21" s="112"/>
      <c r="KF21" s="27"/>
      <c r="KG21" s="42">
        <f t="shared" si="41"/>
        <v>0</v>
      </c>
      <c r="KI21" s="7"/>
      <c r="KJ21" s="115"/>
      <c r="KK21" s="15"/>
      <c r="KL21" s="7"/>
      <c r="KM21" s="16"/>
      <c r="KN21" s="17">
        <f t="shared" si="42"/>
        <v>3799.5</v>
      </c>
      <c r="KP21" s="112"/>
      <c r="KQ21" s="111"/>
      <c r="KR21" s="23"/>
      <c r="KS21" s="112"/>
      <c r="KT21" s="27"/>
      <c r="KU21" s="42">
        <f t="shared" si="43"/>
        <v>0</v>
      </c>
      <c r="KW21" s="112"/>
      <c r="KX21" s="111"/>
      <c r="KY21" s="23"/>
      <c r="KZ21" s="112"/>
      <c r="LA21" s="27"/>
      <c r="LB21" s="42">
        <f t="shared" si="44"/>
        <v>0</v>
      </c>
      <c r="LD21" s="1558"/>
      <c r="LE21" s="1727"/>
      <c r="LF21" s="563"/>
      <c r="LG21" s="1558"/>
      <c r="LH21" s="565"/>
      <c r="LI21" s="1715">
        <f t="shared" si="45"/>
        <v>0</v>
      </c>
      <c r="LK21" s="7"/>
      <c r="LL21" s="115"/>
      <c r="LM21" s="15"/>
      <c r="LN21" s="7"/>
      <c r="LO21" s="16"/>
      <c r="LP21" s="17">
        <f t="shared" si="46"/>
        <v>0</v>
      </c>
      <c r="LR21" s="7"/>
      <c r="LS21" s="115"/>
      <c r="LT21" s="15"/>
      <c r="LU21" s="7"/>
      <c r="LV21" s="16"/>
      <c r="LW21" s="17">
        <f t="shared" si="47"/>
        <v>0</v>
      </c>
      <c r="LY21" s="7"/>
      <c r="LZ21" s="2"/>
      <c r="MA21" s="15"/>
      <c r="MB21" s="7"/>
      <c r="MC21" s="16"/>
      <c r="MD21" s="17">
        <f t="shared" si="48"/>
        <v>1020</v>
      </c>
      <c r="MF21" s="1709"/>
      <c r="MG21" s="1530"/>
      <c r="MH21" s="563"/>
      <c r="MI21" s="1558"/>
      <c r="MJ21" s="565"/>
      <c r="MK21" s="1715">
        <f t="shared" si="49"/>
        <v>6364</v>
      </c>
      <c r="MM21" s="306"/>
      <c r="MN21" s="2"/>
      <c r="MO21" s="15"/>
      <c r="MP21" s="7"/>
      <c r="MQ21" s="16"/>
      <c r="MR21" s="17">
        <f t="shared" si="50"/>
        <v>0</v>
      </c>
      <c r="MT21" s="308"/>
      <c r="MU21" s="24"/>
      <c r="MV21" s="23"/>
      <c r="MW21" s="112"/>
      <c r="MX21" s="27"/>
      <c r="MY21" s="42">
        <f t="shared" si="51"/>
        <v>0</v>
      </c>
      <c r="NA21" s="482"/>
      <c r="NB21" s="2"/>
      <c r="NC21" s="15"/>
      <c r="ND21" s="7"/>
      <c r="NE21" s="16"/>
      <c r="NF21" s="17">
        <f t="shared" si="208"/>
        <v>22352.5</v>
      </c>
      <c r="NH21" s="50"/>
      <c r="NI21" s="24"/>
      <c r="NJ21" s="289"/>
      <c r="NK21" s="259"/>
      <c r="NL21" s="66"/>
      <c r="NM21" s="42">
        <f t="shared" si="53"/>
        <v>0</v>
      </c>
      <c r="NO21" s="50"/>
      <c r="NP21" s="24"/>
      <c r="NQ21" s="289"/>
      <c r="NR21" s="259"/>
      <c r="NS21" s="66"/>
      <c r="NT21" s="42">
        <f t="shared" si="54"/>
        <v>0</v>
      </c>
      <c r="NV21" s="50"/>
      <c r="NW21" s="24"/>
      <c r="NX21" s="289"/>
      <c r="NY21" s="564"/>
      <c r="NZ21" s="571"/>
      <c r="OA21" s="42">
        <f t="shared" si="55"/>
        <v>0</v>
      </c>
      <c r="OC21" s="2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4"/>
      <c r="OY21" s="24"/>
      <c r="OZ21" s="23"/>
      <c r="PA21" s="112"/>
      <c r="PB21" s="27"/>
      <c r="PC21" s="42">
        <f t="shared" si="59"/>
        <v>0</v>
      </c>
      <c r="PE21" s="7">
        <v>41528</v>
      </c>
      <c r="PF21" s="2" t="s">
        <v>2809</v>
      </c>
      <c r="PG21" s="15">
        <v>1600</v>
      </c>
      <c r="PH21" s="687">
        <v>41529</v>
      </c>
      <c r="PI21" s="16">
        <v>1600</v>
      </c>
      <c r="PJ21" s="17">
        <f t="shared" si="60"/>
        <v>8140</v>
      </c>
      <c r="PL21" s="112"/>
      <c r="PM21" s="24"/>
      <c r="PN21" s="23"/>
      <c r="PO21" s="112"/>
      <c r="PP21" s="27"/>
      <c r="PQ21" s="42">
        <f t="shared" si="61"/>
        <v>0</v>
      </c>
      <c r="PS21" s="112"/>
      <c r="PT21" s="24"/>
      <c r="PU21" s="23"/>
      <c r="PV21" s="112"/>
      <c r="PW21" s="27"/>
      <c r="PX21" s="42">
        <f t="shared" si="62"/>
        <v>0</v>
      </c>
      <c r="PZ21" s="7">
        <v>41534</v>
      </c>
      <c r="QA21" s="2" t="s">
        <v>2810</v>
      </c>
      <c r="QB21" s="15">
        <v>3139.6</v>
      </c>
      <c r="QC21" s="7">
        <v>41534</v>
      </c>
      <c r="QD21" s="16">
        <v>3139.6</v>
      </c>
      <c r="QE21" s="17">
        <f t="shared" si="63"/>
        <v>1433.5000000000005</v>
      </c>
      <c r="QG21" s="2"/>
      <c r="QH21" s="2"/>
      <c r="QI21" s="15"/>
      <c r="QJ21" s="7"/>
      <c r="QK21" s="16"/>
      <c r="QL21" s="17">
        <f t="shared" si="64"/>
        <v>0</v>
      </c>
      <c r="QN21" s="7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2980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114"/>
      <c r="RR21" s="15"/>
      <c r="RS21" s="7"/>
      <c r="RT21" s="16"/>
      <c r="RU21" s="17">
        <f t="shared" si="69"/>
        <v>0</v>
      </c>
      <c r="RW21" s="2"/>
      <c r="RX21" s="114"/>
      <c r="RY21" s="15"/>
      <c r="RZ21" s="7"/>
      <c r="SA21" s="16"/>
      <c r="SB21" s="17">
        <f t="shared" si="70"/>
        <v>0</v>
      </c>
      <c r="SD21" s="24"/>
      <c r="SE21" s="221"/>
      <c r="SF21" s="23"/>
      <c r="SG21" s="112"/>
      <c r="SH21" s="27"/>
      <c r="SI21" s="42">
        <f t="shared" si="71"/>
        <v>7820</v>
      </c>
      <c r="SK21" s="2"/>
      <c r="SL21" s="2"/>
      <c r="SM21" s="15"/>
      <c r="SN21" s="7"/>
      <c r="SO21" s="16"/>
      <c r="SP21" s="17">
        <f t="shared" si="72"/>
        <v>200</v>
      </c>
      <c r="SR21" s="2"/>
      <c r="SS21" s="2"/>
      <c r="ST21" s="15"/>
      <c r="SU21" s="7"/>
      <c r="SV21" s="16"/>
      <c r="SW21" s="17">
        <f t="shared" si="73"/>
        <v>1278</v>
      </c>
      <c r="SY21" s="24"/>
      <c r="SZ21" s="24"/>
      <c r="TA21" s="23"/>
      <c r="TB21" s="112"/>
      <c r="TC21" s="27"/>
      <c r="TD21" s="42">
        <f t="shared" si="74"/>
        <v>0</v>
      </c>
      <c r="TF21" s="24"/>
      <c r="TG21" s="2"/>
      <c r="TH21" s="15"/>
      <c r="TI21" s="7"/>
      <c r="TJ21" s="16"/>
      <c r="TK21" s="17">
        <f t="shared" si="75"/>
        <v>0</v>
      </c>
      <c r="TM21" s="24"/>
      <c r="TN21" s="24"/>
      <c r="TO21" s="23"/>
      <c r="TP21" s="112"/>
      <c r="TQ21" s="27"/>
      <c r="TR21" s="42">
        <f t="shared" si="76"/>
        <v>0</v>
      </c>
      <c r="TT21" s="2"/>
      <c r="TU21" s="2"/>
      <c r="TV21" s="15"/>
      <c r="TW21" s="7"/>
      <c r="TX21" s="16"/>
      <c r="TY21" s="17">
        <f t="shared" si="77"/>
        <v>0</v>
      </c>
      <c r="UA21" s="306">
        <v>41532</v>
      </c>
      <c r="UB21" s="2" t="s">
        <v>2811</v>
      </c>
      <c r="UC21" s="15">
        <v>883</v>
      </c>
      <c r="UD21" s="306">
        <v>41532</v>
      </c>
      <c r="UE21" s="16">
        <v>883</v>
      </c>
      <c r="UF21" s="17">
        <f t="shared" si="78"/>
        <v>112.5</v>
      </c>
      <c r="UH21" s="308"/>
      <c r="UI21" s="24"/>
      <c r="UJ21" s="23"/>
      <c r="UK21" s="308"/>
      <c r="UL21" s="27"/>
      <c r="UM21" s="42">
        <f t="shared" si="79"/>
        <v>7657</v>
      </c>
      <c r="UO21" s="308"/>
      <c r="UP21" s="24"/>
      <c r="UQ21" s="23"/>
      <c r="UR21" s="308"/>
      <c r="US21" s="27"/>
      <c r="UT21" s="42">
        <f t="shared" si="80"/>
        <v>0</v>
      </c>
      <c r="UV21" s="308"/>
      <c r="UW21" s="24"/>
      <c r="UX21" s="23"/>
      <c r="UY21" s="308"/>
      <c r="UZ21" s="27"/>
      <c r="VA21" s="42">
        <f t="shared" si="81"/>
        <v>0</v>
      </c>
      <c r="VC21" s="308"/>
      <c r="VD21" s="24"/>
      <c r="VE21" s="23"/>
      <c r="VF21" s="308"/>
      <c r="VG21" s="27"/>
      <c r="VH21" s="42">
        <f t="shared" si="82"/>
        <v>0</v>
      </c>
      <c r="VJ21" s="426"/>
      <c r="VK21" s="40"/>
      <c r="VL21" s="16"/>
      <c r="VM21" s="7"/>
      <c r="VN21" s="16"/>
      <c r="VO21" s="17">
        <f t="shared" si="83"/>
        <v>0</v>
      </c>
      <c r="VQ21" s="1558"/>
      <c r="VR21" s="1718"/>
      <c r="VS21" s="565"/>
      <c r="VT21" s="1558"/>
      <c r="VU21" s="565"/>
      <c r="VV21" s="1715">
        <f t="shared" si="84"/>
        <v>0</v>
      </c>
      <c r="VX21" s="7"/>
      <c r="VY21" s="40"/>
      <c r="VZ21" s="16"/>
      <c r="WA21" s="7"/>
      <c r="WB21" s="16"/>
      <c r="WC21" s="17">
        <f t="shared" si="85"/>
        <v>1712</v>
      </c>
      <c r="WE21" s="7"/>
      <c r="WF21" s="2"/>
      <c r="WG21" s="15"/>
      <c r="WH21" s="7"/>
      <c r="WI21" s="16"/>
      <c r="WJ21" s="17">
        <f t="shared" si="86"/>
        <v>5796</v>
      </c>
      <c r="WL21" s="7"/>
      <c r="WM21" s="2"/>
      <c r="WN21" s="15"/>
      <c r="WO21" s="7"/>
      <c r="WP21" s="16"/>
      <c r="WQ21" s="17">
        <f t="shared" si="87"/>
        <v>0</v>
      </c>
      <c r="WS21" s="112"/>
      <c r="WT21" s="24"/>
      <c r="WU21" s="23"/>
      <c r="WV21" s="112"/>
      <c r="WW21" s="27"/>
      <c r="WX21" s="42">
        <f t="shared" si="88"/>
        <v>0</v>
      </c>
      <c r="WZ21" s="421"/>
      <c r="XA21" s="24"/>
      <c r="XB21" s="23"/>
      <c r="XC21" s="112"/>
      <c r="XD21" s="27"/>
      <c r="XE21" s="42">
        <f t="shared" si="89"/>
        <v>0</v>
      </c>
      <c r="XG21" s="112"/>
      <c r="XH21" s="69"/>
      <c r="XI21" s="27"/>
      <c r="XJ21" s="112"/>
      <c r="XK21" s="27"/>
      <c r="XL21" s="17">
        <f t="shared" si="90"/>
        <v>0</v>
      </c>
      <c r="XN21" s="112"/>
      <c r="XO21" s="69"/>
      <c r="XP21" s="27"/>
      <c r="XQ21" s="112"/>
      <c r="XR21" s="27"/>
      <c r="XS21" s="42">
        <f t="shared" si="91"/>
        <v>3633</v>
      </c>
      <c r="XU21" s="112"/>
      <c r="XV21" s="69"/>
      <c r="XW21" s="27"/>
      <c r="XX21" s="112"/>
      <c r="XY21" s="27"/>
      <c r="XZ21" s="17">
        <f t="shared" si="92"/>
        <v>0</v>
      </c>
      <c r="YB21" s="1558"/>
      <c r="YC21" s="1718"/>
      <c r="YD21" s="565"/>
      <c r="YE21" s="1558"/>
      <c r="YF21" s="565"/>
      <c r="YG21" s="1715">
        <f t="shared" si="93"/>
        <v>0</v>
      </c>
      <c r="YI21" s="7"/>
      <c r="YJ21" s="114"/>
      <c r="YK21" s="15"/>
      <c r="YL21" s="7"/>
      <c r="YM21" s="16"/>
      <c r="YN21" s="17">
        <f t="shared" si="94"/>
        <v>2227</v>
      </c>
      <c r="YR21" s="663"/>
      <c r="YS21" s="675"/>
      <c r="YT21" s="663"/>
      <c r="YU21" s="42">
        <f t="shared" si="95"/>
        <v>22956.84</v>
      </c>
      <c r="YW21" s="7"/>
      <c r="YX21" s="2"/>
      <c r="YY21" s="15"/>
      <c r="YZ21" s="7"/>
      <c r="ZA21" s="16"/>
      <c r="ZB21" s="17">
        <f t="shared" si="96"/>
        <v>3092.5</v>
      </c>
      <c r="ZD21" s="428"/>
      <c r="ZE21" s="114"/>
      <c r="ZF21" s="15"/>
      <c r="ZG21" s="112"/>
      <c r="ZH21" s="16"/>
      <c r="ZI21" s="17">
        <f t="shared" si="97"/>
        <v>0</v>
      </c>
      <c r="ZK21" s="1529"/>
      <c r="ZL21" s="1717"/>
      <c r="ZM21" s="563"/>
      <c r="ZN21" s="1558"/>
      <c r="ZO21" s="565"/>
      <c r="ZP21" s="1715">
        <f t="shared" si="98"/>
        <v>0</v>
      </c>
      <c r="ZR21" s="426"/>
      <c r="ZS21" s="221"/>
      <c r="ZT21" s="23"/>
      <c r="ZU21" s="112"/>
      <c r="ZV21" s="27"/>
      <c r="ZW21" s="42">
        <f t="shared" si="99"/>
        <v>0</v>
      </c>
      <c r="ZY21" s="306"/>
      <c r="ZZ21" s="115"/>
      <c r="AAA21" s="15"/>
      <c r="AAB21" s="7"/>
      <c r="AAC21" s="16"/>
      <c r="AAD21" s="17">
        <f t="shared" si="100"/>
        <v>0</v>
      </c>
      <c r="AAF21" s="308"/>
      <c r="AAG21" s="111"/>
      <c r="AAH21" s="23"/>
      <c r="AAI21" s="112"/>
      <c r="AAJ21" s="27"/>
      <c r="AAK21" s="42">
        <f t="shared" si="209"/>
        <v>1928</v>
      </c>
      <c r="AAM21" s="2"/>
      <c r="AAN21" s="2"/>
      <c r="AAO21" s="15"/>
      <c r="AAP21" s="7"/>
      <c r="AAQ21" s="16"/>
      <c r="AAR21" s="17">
        <f t="shared" si="102"/>
        <v>0</v>
      </c>
      <c r="AAT21" s="2"/>
      <c r="AAU21" s="2"/>
      <c r="AAV21" s="15"/>
      <c r="AAW21" s="7"/>
      <c r="AAX21" s="16"/>
      <c r="AAY21" s="17">
        <f t="shared" si="103"/>
        <v>0</v>
      </c>
      <c r="ABA21" s="2"/>
      <c r="ABB21" s="2"/>
      <c r="ABC21" s="15"/>
      <c r="ABD21" s="7"/>
      <c r="ABE21" s="16"/>
      <c r="ABF21" s="17">
        <f t="shared" si="104"/>
        <v>767</v>
      </c>
      <c r="ABH21" s="2"/>
      <c r="ABI21" s="2"/>
      <c r="ABJ21" s="15"/>
      <c r="ABK21" s="7"/>
      <c r="ABL21" s="16"/>
      <c r="ABM21" s="17">
        <f t="shared" si="105"/>
        <v>0</v>
      </c>
      <c r="ABO21" s="24"/>
      <c r="ABP21" s="24"/>
      <c r="ABQ21" s="23"/>
      <c r="ABR21" s="112"/>
      <c r="ABS21" s="27"/>
      <c r="ABT21" s="42">
        <f t="shared" si="106"/>
        <v>0</v>
      </c>
      <c r="ABV21" s="24"/>
      <c r="ABW21" s="24"/>
      <c r="ABX21" s="23"/>
      <c r="ABY21" s="112"/>
      <c r="ABZ21" s="27"/>
      <c r="ACA21" s="42">
        <f t="shared" si="107"/>
        <v>0</v>
      </c>
      <c r="ACC21" s="2"/>
      <c r="ACD21" s="2"/>
      <c r="ACE21" s="15"/>
      <c r="ACF21" s="7"/>
      <c r="ACG21" s="16"/>
      <c r="ACH21" s="17">
        <f t="shared" si="108"/>
        <v>0</v>
      </c>
      <c r="ACJ21" s="7">
        <v>41529</v>
      </c>
      <c r="ACK21" s="7" t="s">
        <v>2812</v>
      </c>
      <c r="ACL21" s="15">
        <v>4779.5</v>
      </c>
      <c r="ACM21" s="7">
        <v>41529</v>
      </c>
      <c r="ACN21" s="16">
        <v>4779.5</v>
      </c>
      <c r="ACO21" s="17">
        <f t="shared" si="109"/>
        <v>0</v>
      </c>
      <c r="ACQ21" s="306"/>
      <c r="ACR21" s="261"/>
      <c r="ACT21" s="495"/>
      <c r="ACU21" s="52"/>
      <c r="ACV21" s="42">
        <f t="shared" si="110"/>
        <v>0</v>
      </c>
      <c r="ACX21" s="308"/>
      <c r="ACY21" s="1664"/>
      <c r="ADA21" s="495"/>
      <c r="ADB21" s="52"/>
      <c r="ADC21" s="42">
        <f t="shared" si="111"/>
        <v>0</v>
      </c>
      <c r="ADE21" s="7">
        <v>41547</v>
      </c>
      <c r="ADF21" s="36" t="s">
        <v>2813</v>
      </c>
      <c r="ADG21" s="16">
        <v>1287</v>
      </c>
      <c r="ADH21" s="7">
        <v>41547</v>
      </c>
      <c r="ADI21" s="16">
        <v>1287</v>
      </c>
      <c r="ADJ21" s="17">
        <f t="shared" si="112"/>
        <v>1135.5</v>
      </c>
      <c r="ADL21" s="7"/>
      <c r="ADM21" s="36"/>
      <c r="ADN21" s="16"/>
      <c r="ADO21" s="7"/>
      <c r="ADP21" s="16"/>
      <c r="ADQ21" s="17">
        <f t="shared" si="113"/>
        <v>0</v>
      </c>
      <c r="ADS21" s="2"/>
      <c r="ADT21" s="2"/>
      <c r="ADU21" s="15"/>
      <c r="ADV21" s="7"/>
      <c r="ADW21" s="16"/>
      <c r="ADX21" s="17">
        <f t="shared" si="114"/>
        <v>16620</v>
      </c>
      <c r="ADZ21" s="2"/>
      <c r="AEA21" s="2"/>
      <c r="AEB21" s="15"/>
      <c r="AEC21" s="7"/>
      <c r="AED21" s="16"/>
      <c r="AEE21" s="17">
        <f t="shared" si="115"/>
        <v>0</v>
      </c>
      <c r="AEG21" s="50"/>
      <c r="AEH21" s="69"/>
      <c r="AEI21" s="27"/>
      <c r="AEJ21" s="112"/>
      <c r="AEK21" s="27"/>
      <c r="AEL21" s="17">
        <f t="shared" si="116"/>
        <v>240</v>
      </c>
      <c r="AEN21" s="50"/>
      <c r="AEO21" s="69"/>
      <c r="AEP21" s="27"/>
      <c r="AEQ21" s="112"/>
      <c r="AER21" s="27"/>
      <c r="AES21" s="17">
        <f t="shared" si="117"/>
        <v>0</v>
      </c>
      <c r="AEU21" s="1566"/>
      <c r="AEV21" s="1718"/>
      <c r="AEW21" s="565"/>
      <c r="AEX21" s="1558"/>
      <c r="AEY21" s="565"/>
      <c r="AEZ21" s="1715">
        <f t="shared" si="118"/>
        <v>0</v>
      </c>
      <c r="AFB21" s="112"/>
      <c r="AFC21" s="24"/>
      <c r="AFD21" s="23"/>
      <c r="AFE21" s="259"/>
      <c r="AFF21" s="66"/>
      <c r="AFG21" s="17">
        <f t="shared" si="119"/>
        <v>0</v>
      </c>
      <c r="AFI21" s="112"/>
      <c r="AFJ21" s="24"/>
      <c r="AFK21" s="23"/>
      <c r="AFL21" s="259"/>
      <c r="AFM21" s="66"/>
      <c r="AFN21" s="17">
        <f t="shared" si="120"/>
        <v>0</v>
      </c>
      <c r="AFP21" s="427"/>
      <c r="AFQ21" s="24"/>
      <c r="AFR21" s="23"/>
      <c r="AFS21" s="259"/>
      <c r="AFT21" s="66"/>
      <c r="AFU21" s="17">
        <f t="shared" si="121"/>
        <v>7013</v>
      </c>
      <c r="AFW21" s="112"/>
      <c r="AFX21" s="69"/>
      <c r="AFY21" s="27"/>
      <c r="AFZ21" s="112"/>
      <c r="AGA21" s="27"/>
      <c r="AGB21" s="17">
        <f t="shared" si="122"/>
        <v>0</v>
      </c>
      <c r="AGD21" s="112"/>
      <c r="AGE21" s="69"/>
      <c r="AGF21" s="27"/>
      <c r="AGG21" s="112"/>
      <c r="AGH21" s="27"/>
      <c r="AGI21" s="17">
        <f t="shared" si="123"/>
        <v>0</v>
      </c>
      <c r="AGK21" s="308"/>
      <c r="AGL21" s="69"/>
      <c r="AGM21" s="27"/>
      <c r="AGN21" s="308"/>
      <c r="AGO21" s="27"/>
      <c r="AGP21" s="17">
        <f t="shared" si="124"/>
        <v>102</v>
      </c>
      <c r="AGR21" s="308"/>
      <c r="AGS21" s="69"/>
      <c r="AGT21" s="27"/>
      <c r="AGU21" s="308"/>
      <c r="AGV21" s="27"/>
      <c r="AGW21" s="42">
        <f t="shared" si="125"/>
        <v>0</v>
      </c>
      <c r="AGY21" s="112"/>
      <c r="AGZ21" s="69"/>
      <c r="AHA21" s="27"/>
      <c r="AHB21" s="112"/>
      <c r="AHC21" s="27"/>
      <c r="AHD21" s="17">
        <f t="shared" si="126"/>
        <v>0</v>
      </c>
      <c r="AHH21" s="23"/>
      <c r="AHI21" s="112"/>
      <c r="AHJ21" s="27"/>
      <c r="AHK21" s="42">
        <f t="shared" si="127"/>
        <v>0</v>
      </c>
      <c r="AHO21" s="23"/>
      <c r="AHP21" s="112"/>
      <c r="AHQ21" s="27"/>
      <c r="AHR21" s="42">
        <f t="shared" si="128"/>
        <v>13988.5</v>
      </c>
      <c r="AHT21" s="2"/>
      <c r="AHU21" s="2"/>
      <c r="AHV21" s="15"/>
      <c r="AHW21" s="7"/>
      <c r="AHX21" s="16"/>
      <c r="AHY21" s="17">
        <f t="shared" si="129"/>
        <v>0</v>
      </c>
      <c r="AIA21" s="2"/>
      <c r="AIB21" s="2"/>
      <c r="AIC21" s="15"/>
      <c r="AID21" s="7"/>
      <c r="AIE21" s="16"/>
      <c r="AIF21" s="17">
        <f t="shared" si="130"/>
        <v>0</v>
      </c>
      <c r="AIH21" s="2"/>
      <c r="AII21" s="2"/>
      <c r="AIJ21" s="15"/>
      <c r="AIK21" s="7"/>
      <c r="AIL21" s="16"/>
      <c r="AIM21" s="17">
        <f t="shared" si="131"/>
        <v>0</v>
      </c>
      <c r="AIO21" s="24"/>
      <c r="AIP21" s="24"/>
      <c r="AIQ21" s="23"/>
      <c r="AIR21" s="112"/>
      <c r="AIS21" s="27"/>
      <c r="AIT21" s="42">
        <f t="shared" si="132"/>
        <v>0</v>
      </c>
      <c r="AIV21" s="7"/>
      <c r="AIW21" s="2"/>
      <c r="AIX21" s="15"/>
      <c r="AIY21" s="61"/>
      <c r="AIZ21" s="67"/>
      <c r="AJA21" s="17">
        <f t="shared" si="217"/>
        <v>0</v>
      </c>
      <c r="AJC21" s="7"/>
      <c r="AJD21" s="115"/>
      <c r="AJE21" s="15"/>
      <c r="AJF21" s="61"/>
      <c r="AJG21" s="67"/>
      <c r="AJH21" s="17">
        <f t="shared" si="134"/>
        <v>0</v>
      </c>
      <c r="AJJ21" s="2"/>
      <c r="AJK21" s="2"/>
      <c r="AJL21" s="15"/>
      <c r="AJM21" s="7"/>
      <c r="AJN21" s="16"/>
      <c r="AJO21" s="17">
        <f t="shared" si="210"/>
        <v>0</v>
      </c>
      <c r="AJQ21" s="24"/>
      <c r="AJR21" s="24"/>
      <c r="AJS21" s="23"/>
      <c r="AJT21" s="112"/>
      <c r="AJU21" s="27"/>
      <c r="AJV21" s="42">
        <f t="shared" si="211"/>
        <v>0</v>
      </c>
      <c r="AJX21" s="7">
        <v>41525</v>
      </c>
      <c r="AJY21" s="114" t="s">
        <v>2814</v>
      </c>
      <c r="AJZ21" s="15">
        <v>574</v>
      </c>
      <c r="AKA21" s="7">
        <v>41528</v>
      </c>
      <c r="AKB21" s="16">
        <v>574</v>
      </c>
      <c r="AKC21" s="17">
        <f t="shared" si="137"/>
        <v>1582</v>
      </c>
      <c r="AKE21" s="7"/>
      <c r="AKF21" s="114"/>
      <c r="AKG21" s="15"/>
      <c r="AKH21" s="7"/>
      <c r="AKI21" s="16"/>
      <c r="AKJ21" s="17">
        <f t="shared" si="138"/>
        <v>5561.98</v>
      </c>
      <c r="AKL21" s="24"/>
      <c r="AKM21" s="221"/>
      <c r="AKN21" s="23"/>
      <c r="AKO21" s="112"/>
      <c r="AKP21" s="27"/>
      <c r="AKQ21" s="42">
        <f t="shared" si="139"/>
        <v>0</v>
      </c>
      <c r="AKS21" s="24"/>
      <c r="AKT21" s="221"/>
      <c r="AKU21" s="23"/>
      <c r="AKV21" s="112"/>
      <c r="AKW21" s="27"/>
      <c r="AKX21" s="42">
        <f t="shared" si="140"/>
        <v>0</v>
      </c>
      <c r="AKZ21" s="24"/>
      <c r="ALA21" s="221"/>
      <c r="ALB21" s="23"/>
      <c r="ALC21" s="112"/>
      <c r="ALD21" s="27"/>
      <c r="ALE21" s="42">
        <f t="shared" si="141"/>
        <v>0</v>
      </c>
      <c r="ALG21" s="7"/>
      <c r="ALH21" s="2"/>
      <c r="ALI21" s="15"/>
      <c r="ALJ21" s="7"/>
      <c r="ALK21" s="16"/>
      <c r="ALL21" s="17">
        <f t="shared" si="142"/>
        <v>0</v>
      </c>
      <c r="ALN21" s="428">
        <v>41526</v>
      </c>
      <c r="ALO21" s="2" t="s">
        <v>2815</v>
      </c>
      <c r="ALP21" s="15">
        <v>6925</v>
      </c>
      <c r="ALQ21" s="428">
        <v>41526</v>
      </c>
      <c r="ALR21" s="16">
        <v>6925</v>
      </c>
      <c r="ALS21" s="17">
        <f t="shared" si="143"/>
        <v>5326</v>
      </c>
      <c r="ALU21" s="428"/>
      <c r="ALW21" s="15"/>
      <c r="ALX21" s="306"/>
      <c r="ALY21" s="16"/>
      <c r="ALZ21" s="17">
        <f t="shared" si="144"/>
        <v>0</v>
      </c>
      <c r="AMB21" s="306"/>
      <c r="AMC21" s="2"/>
      <c r="AMD21" s="15"/>
      <c r="AME21" s="428"/>
      <c r="AMF21" s="16"/>
      <c r="AMG21" s="17">
        <f t="shared" si="145"/>
        <v>0</v>
      </c>
      <c r="AMI21" s="2"/>
      <c r="AMJ21" s="2"/>
      <c r="AMK21" s="15"/>
      <c r="AML21" s="7"/>
      <c r="AMM21" s="16"/>
      <c r="AMN21" s="17">
        <f t="shared" si="146"/>
        <v>0</v>
      </c>
      <c r="AMP21" s="24"/>
      <c r="AMQ21" s="24"/>
      <c r="AMR21" s="23"/>
      <c r="AMS21" s="112"/>
      <c r="AMT21" s="27"/>
      <c r="AMU21" s="42">
        <f t="shared" si="147"/>
        <v>-1660</v>
      </c>
      <c r="AMW21" s="2"/>
      <c r="AMX21" s="2"/>
      <c r="AMY21" s="15"/>
      <c r="AMZ21" s="7"/>
      <c r="ANA21" s="16"/>
      <c r="ANB21" s="17">
        <f t="shared" si="148"/>
        <v>5971.7800000000007</v>
      </c>
      <c r="AND21" s="24"/>
      <c r="ANE21" s="24"/>
      <c r="ANF21" s="23"/>
      <c r="ANG21" s="112"/>
      <c r="ANH21" s="27"/>
      <c r="ANI21" s="42">
        <f t="shared" si="149"/>
        <v>0</v>
      </c>
      <c r="ANK21" s="2"/>
      <c r="ANL21" s="2"/>
      <c r="ANM21" s="15"/>
      <c r="ANN21" s="7"/>
      <c r="ANO21" s="16"/>
      <c r="ANP21" s="17">
        <f t="shared" si="150"/>
        <v>0</v>
      </c>
      <c r="ANR21" s="1530"/>
      <c r="ANS21" s="1530"/>
      <c r="ANT21" s="563"/>
      <c r="ANU21" s="1558"/>
      <c r="ANV21" s="565"/>
      <c r="ANW21" s="1715">
        <f t="shared" si="151"/>
        <v>0</v>
      </c>
      <c r="ANY21" s="2"/>
      <c r="ANZ21" s="2"/>
      <c r="AOA21" s="15"/>
      <c r="AOB21" s="7"/>
      <c r="AOC21" s="16"/>
      <c r="AOD21" s="17">
        <f t="shared" si="152"/>
        <v>0</v>
      </c>
      <c r="AOF21" s="2"/>
      <c r="AOG21" s="2"/>
      <c r="AOH21" s="15"/>
      <c r="AOI21" s="7"/>
      <c r="AOJ21" s="16"/>
      <c r="AOK21" s="17">
        <f t="shared" si="153"/>
        <v>0</v>
      </c>
      <c r="AOM21" s="306">
        <v>41533</v>
      </c>
      <c r="AON21" s="34" t="s">
        <v>2816</v>
      </c>
      <c r="AOO21" s="292">
        <v>19927.3</v>
      </c>
      <c r="AOP21" s="322"/>
      <c r="AOQ21" s="27"/>
      <c r="AOR21" s="17">
        <f t="shared" si="154"/>
        <v>65927.7</v>
      </c>
      <c r="AOT21" s="112">
        <v>41516</v>
      </c>
      <c r="AOU21" s="24" t="s">
        <v>2361</v>
      </c>
      <c r="AOV21" s="23">
        <v>2760</v>
      </c>
      <c r="AOW21" s="50">
        <v>41527</v>
      </c>
      <c r="AOX21" s="41">
        <v>2760</v>
      </c>
      <c r="AOY21" s="17">
        <f t="shared" si="155"/>
        <v>30</v>
      </c>
      <c r="APA21" s="112"/>
      <c r="APB21" s="24"/>
      <c r="APC21" s="23"/>
      <c r="APD21" s="610"/>
      <c r="APE21" s="27"/>
      <c r="APF21" s="17">
        <f t="shared" si="156"/>
        <v>118452.40000000001</v>
      </c>
      <c r="APH21" s="112"/>
      <c r="API21" s="24"/>
      <c r="APJ21" s="23"/>
      <c r="APK21" s="610"/>
      <c r="APL21" s="27"/>
      <c r="APM21" s="42">
        <f t="shared" si="157"/>
        <v>0</v>
      </c>
      <c r="APO21" s="2"/>
      <c r="APP21" s="2"/>
      <c r="APQ21" s="15"/>
      <c r="APR21" s="7"/>
      <c r="APS21" s="16"/>
      <c r="APT21" s="17">
        <f t="shared" si="158"/>
        <v>0</v>
      </c>
      <c r="APV21" s="2"/>
      <c r="APW21" s="2"/>
      <c r="APX21" s="15"/>
      <c r="APY21" s="7"/>
      <c r="APZ21" s="16"/>
      <c r="AQA21" s="17">
        <f t="shared" si="159"/>
        <v>0</v>
      </c>
      <c r="AQC21" s="2"/>
      <c r="AQD21" s="2"/>
      <c r="AQE21" s="15"/>
      <c r="AQF21" s="7"/>
      <c r="AQG21" s="16"/>
      <c r="AQH21" s="17">
        <f t="shared" si="160"/>
        <v>4165.6000000000004</v>
      </c>
      <c r="AQJ21" s="2"/>
      <c r="AQK21" s="2"/>
      <c r="AQL21" s="15"/>
      <c r="AQM21" s="7"/>
      <c r="AQN21" s="16"/>
      <c r="AQO21" s="17">
        <f t="shared" si="161"/>
        <v>0</v>
      </c>
      <c r="AQQ21" s="2"/>
      <c r="AQR21" s="2"/>
      <c r="AQS21" s="15"/>
      <c r="AQT21" s="7"/>
      <c r="AQU21" s="16"/>
      <c r="AQV21" s="17">
        <f t="shared" si="162"/>
        <v>0</v>
      </c>
      <c r="AQX21" s="2"/>
      <c r="AQY21" s="2"/>
      <c r="AQZ21" s="15"/>
      <c r="ARA21" s="7"/>
      <c r="ARB21" s="16"/>
      <c r="ARC21" s="17">
        <f t="shared" si="163"/>
        <v>0</v>
      </c>
      <c r="ARE21" s="24"/>
      <c r="ARF21" s="24"/>
      <c r="ARG21" s="23"/>
      <c r="ARH21" s="112"/>
      <c r="ARI21" s="27"/>
      <c r="ARJ21" s="42">
        <f t="shared" si="164"/>
        <v>0</v>
      </c>
      <c r="ARL21" s="2"/>
      <c r="ARM21" s="2"/>
      <c r="ARN21" s="15"/>
      <c r="ARO21" s="7"/>
      <c r="ARP21" s="16"/>
      <c r="ARQ21" s="17">
        <f t="shared" si="165"/>
        <v>0</v>
      </c>
      <c r="ARS21" s="24"/>
      <c r="ART21" s="24"/>
      <c r="ARU21" s="23"/>
      <c r="ARV21" s="112"/>
      <c r="ARW21" s="27"/>
      <c r="ARX21" s="42">
        <f t="shared" si="166"/>
        <v>752.5</v>
      </c>
      <c r="ARZ21" s="2"/>
      <c r="ASA21" s="2"/>
      <c r="ASB21" s="15"/>
      <c r="ASC21" s="7"/>
      <c r="ASD21" s="16"/>
      <c r="ASE21" s="17">
        <f t="shared" si="167"/>
        <v>10984.74</v>
      </c>
      <c r="ASG21" s="112">
        <v>41536</v>
      </c>
      <c r="ASH21" s="24" t="s">
        <v>2817</v>
      </c>
      <c r="ASI21" s="23">
        <v>2098.66</v>
      </c>
      <c r="ASJ21" s="112"/>
      <c r="ASK21" s="105"/>
      <c r="ASL21" s="17">
        <f t="shared" si="168"/>
        <v>17117.79</v>
      </c>
      <c r="ASN21" s="7"/>
      <c r="ASO21" s="2"/>
      <c r="ASP21" s="15"/>
      <c r="ASQ21" s="33"/>
      <c r="ASR21" s="76"/>
      <c r="ASS21" s="17">
        <f t="shared" si="169"/>
        <v>21397.43</v>
      </c>
      <c r="ASU21" s="112"/>
      <c r="ASV21" s="34"/>
      <c r="ASW21" s="23"/>
      <c r="ASX21" s="112"/>
      <c r="ASY21" s="27"/>
      <c r="ASZ21" s="17">
        <f t="shared" si="170"/>
        <v>0</v>
      </c>
      <c r="ATB21" s="112"/>
      <c r="ATC21" s="34"/>
      <c r="ATD21" s="23"/>
      <c r="ATE21" s="112"/>
      <c r="ATF21" s="27"/>
      <c r="ATG21" s="42">
        <f t="shared" si="171"/>
        <v>2249</v>
      </c>
      <c r="ATI21" s="112"/>
      <c r="ATJ21" s="34"/>
      <c r="ATK21" s="23"/>
      <c r="ATL21" s="112"/>
      <c r="ATM21" s="27"/>
      <c r="ATN21" s="42">
        <f t="shared" si="172"/>
        <v>0</v>
      </c>
      <c r="ATP21" s="7"/>
      <c r="ATQ21" s="2"/>
      <c r="ATR21" s="23"/>
      <c r="ATS21" s="65"/>
      <c r="ATT21" s="77"/>
      <c r="ATU21" s="17">
        <f t="shared" si="173"/>
        <v>12300.5</v>
      </c>
      <c r="ATW21" s="2"/>
      <c r="ATX21" s="2"/>
      <c r="ATY21" s="15"/>
      <c r="ATZ21" s="7"/>
      <c r="AUA21" s="16"/>
      <c r="AUB21" s="17">
        <f t="shared" si="174"/>
        <v>108</v>
      </c>
      <c r="AUD21" s="7"/>
      <c r="AUE21" s="115"/>
      <c r="AUF21" s="15"/>
      <c r="AUG21" s="7"/>
      <c r="AUH21" s="16"/>
      <c r="AUI21" s="17">
        <f t="shared" si="175"/>
        <v>0</v>
      </c>
      <c r="AUK21" s="112"/>
      <c r="AUL21" s="111"/>
      <c r="AUM21" s="23"/>
      <c r="AUN21" s="112"/>
      <c r="AUO21" s="27"/>
      <c r="AUP21" s="42">
        <f t="shared" si="176"/>
        <v>0</v>
      </c>
      <c r="AUR21" s="1558"/>
      <c r="AUS21" s="1727"/>
      <c r="AUT21" s="563"/>
      <c r="AUU21" s="1558"/>
      <c r="AUV21" s="565"/>
      <c r="AUW21" s="1715">
        <f t="shared" si="177"/>
        <v>0</v>
      </c>
      <c r="AUY21" s="112"/>
      <c r="AUZ21" s="111"/>
      <c r="AVA21" s="23"/>
      <c r="AVB21" s="112"/>
      <c r="AVC21" s="27"/>
      <c r="AVD21" s="42">
        <f t="shared" si="178"/>
        <v>0</v>
      </c>
      <c r="AVF21" s="7"/>
      <c r="AVG21" s="2"/>
      <c r="AVH21" s="15"/>
      <c r="AVI21" s="7"/>
      <c r="AVJ21" s="16"/>
      <c r="AVK21" s="17">
        <f t="shared" si="179"/>
        <v>-1000</v>
      </c>
      <c r="AVM21" s="2"/>
      <c r="AVN21" s="2"/>
      <c r="AVO21" s="15"/>
      <c r="AVP21" s="7"/>
      <c r="AVQ21" s="16"/>
      <c r="AVR21" s="17">
        <f t="shared" si="180"/>
        <v>6938</v>
      </c>
      <c r="AVT21" s="1530"/>
      <c r="AVU21" s="1530"/>
      <c r="AVV21" s="563"/>
      <c r="AVW21" s="1558"/>
      <c r="AVX21" s="565"/>
      <c r="AVY21" s="1715">
        <f t="shared" si="181"/>
        <v>0</v>
      </c>
      <c r="AWA21" s="308"/>
      <c r="AWB21" s="2"/>
      <c r="AWC21" s="15"/>
      <c r="AWD21" s="306"/>
      <c r="AWE21" s="16"/>
      <c r="AWF21" s="17">
        <f t="shared" si="182"/>
        <v>0</v>
      </c>
      <c r="AWH21" s="421"/>
      <c r="AWI21" s="2"/>
      <c r="AWJ21" s="15"/>
      <c r="AWK21" s="306"/>
      <c r="AWL21" s="16"/>
      <c r="AWM21" s="17">
        <f t="shared" si="183"/>
        <v>0</v>
      </c>
      <c r="AWO21" s="308"/>
      <c r="AWP21" s="2"/>
      <c r="AWQ21" s="15"/>
      <c r="AWR21" s="306"/>
      <c r="AWS21" s="16"/>
      <c r="AWT21" s="17">
        <f t="shared" si="184"/>
        <v>0</v>
      </c>
      <c r="AWV21" s="308">
        <v>41545</v>
      </c>
      <c r="AWW21" s="2" t="s">
        <v>2818</v>
      </c>
      <c r="AWX21" s="15">
        <v>1524</v>
      </c>
      <c r="AWY21" s="306">
        <v>41545</v>
      </c>
      <c r="AWZ21" s="16">
        <v>1524</v>
      </c>
      <c r="AXA21" s="17">
        <f t="shared" si="185"/>
        <v>0</v>
      </c>
      <c r="AXC21" s="308">
        <v>41527</v>
      </c>
      <c r="AXD21" s="2" t="s">
        <v>2819</v>
      </c>
      <c r="AXE21" s="23">
        <v>826</v>
      </c>
      <c r="AXF21" s="306"/>
      <c r="AXG21" s="16"/>
      <c r="AXH21" s="17">
        <f t="shared" si="186"/>
        <v>2005.5</v>
      </c>
      <c r="AXJ21" s="308"/>
      <c r="AXK21" s="2"/>
      <c r="AXL21" s="15"/>
      <c r="AXM21" s="306"/>
      <c r="AXN21" s="16"/>
      <c r="AXO21" s="17">
        <f t="shared" si="187"/>
        <v>0</v>
      </c>
      <c r="AXQ21" s="308"/>
      <c r="AXR21" s="24"/>
      <c r="AXS21" s="23"/>
      <c r="AXT21" s="308"/>
      <c r="AXU21" s="27"/>
      <c r="AXV21" s="42">
        <f t="shared" si="188"/>
        <v>0</v>
      </c>
      <c r="AXX21" s="2"/>
      <c r="AXY21" s="2"/>
      <c r="AXZ21" s="292"/>
      <c r="AYA21" s="7"/>
      <c r="AYB21" s="16"/>
      <c r="AYC21" s="17">
        <f t="shared" si="189"/>
        <v>-100</v>
      </c>
      <c r="AYE21" s="7"/>
      <c r="AYF21" s="2"/>
      <c r="AYG21" s="292"/>
      <c r="AYH21" s="7"/>
      <c r="AYI21" s="16"/>
      <c r="AYJ21" s="17">
        <f t="shared" si="190"/>
        <v>1184.5</v>
      </c>
      <c r="AYL21" s="24"/>
      <c r="AYM21" s="24"/>
      <c r="AYN21" s="291"/>
      <c r="AYO21" s="112"/>
      <c r="AYP21" s="27"/>
      <c r="AYQ21" s="42">
        <f t="shared" si="191"/>
        <v>0</v>
      </c>
      <c r="AYS21" s="24"/>
      <c r="AYT21" s="2"/>
      <c r="AYU21" s="292"/>
      <c r="AYV21" s="7"/>
      <c r="AYW21" s="16"/>
      <c r="AYX21" s="17">
        <f t="shared" si="192"/>
        <v>0</v>
      </c>
      <c r="AYZ21" s="24"/>
      <c r="AZA21" s="24"/>
      <c r="AZB21" s="291"/>
      <c r="AZC21" s="112"/>
      <c r="AZD21" s="27"/>
      <c r="AZE21" s="42">
        <f t="shared" si="193"/>
        <v>0</v>
      </c>
      <c r="AZG21" s="2"/>
      <c r="AZH21" s="2"/>
      <c r="AZI21" s="292"/>
      <c r="AZJ21" s="7"/>
      <c r="AZK21" s="16"/>
      <c r="AZL21" s="17">
        <f t="shared" si="194"/>
        <v>0</v>
      </c>
      <c r="AZN21" s="2"/>
      <c r="AZO21" s="2"/>
      <c r="AZP21" s="15"/>
      <c r="AZQ21" s="7"/>
      <c r="AZR21" s="16"/>
      <c r="AZS21" s="17">
        <f t="shared" si="195"/>
        <v>0</v>
      </c>
      <c r="AZU21" s="2"/>
      <c r="AZV21" s="2"/>
      <c r="AZW21" s="15"/>
      <c r="AZX21" s="7"/>
      <c r="AZY21" s="16"/>
      <c r="AZZ21" s="17">
        <f t="shared" si="196"/>
        <v>7051.5</v>
      </c>
      <c r="BAB21" s="24"/>
      <c r="BAC21" s="24"/>
      <c r="BAD21" s="291"/>
      <c r="BAE21" s="112"/>
      <c r="BAF21" s="27"/>
      <c r="BAG21" s="42">
        <f t="shared" si="197"/>
        <v>0</v>
      </c>
      <c r="BAI21" s="2"/>
      <c r="BAJ21" s="2"/>
      <c r="BAK21" s="292"/>
      <c r="BAL21" s="7"/>
      <c r="BAM21" s="16"/>
      <c r="BAN21" s="17">
        <f t="shared" si="198"/>
        <v>0</v>
      </c>
    </row>
    <row r="22" spans="1:1392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2"/>
      <c r="L22" s="27"/>
      <c r="M22" s="42">
        <f t="shared" si="1"/>
        <v>0</v>
      </c>
      <c r="O22" s="24"/>
      <c r="P22" s="24"/>
      <c r="Q22" s="23"/>
      <c r="R22" s="112"/>
      <c r="S22" s="27"/>
      <c r="T22" s="42">
        <f t="shared" si="2"/>
        <v>0</v>
      </c>
      <c r="V22" s="24"/>
      <c r="W22" s="24"/>
      <c r="X22" s="23"/>
      <c r="Y22" s="112"/>
      <c r="Z22" s="27"/>
      <c r="AA22" s="42">
        <f t="shared" si="3"/>
        <v>0</v>
      </c>
      <c r="AC22" s="24"/>
      <c r="AD22" s="24"/>
      <c r="AE22" s="23"/>
      <c r="AF22" s="112"/>
      <c r="AG22" s="27"/>
      <c r="AH22" s="42">
        <f t="shared" si="4"/>
        <v>0</v>
      </c>
      <c r="AJ22" s="24"/>
      <c r="AK22" s="24"/>
      <c r="AL22" s="23"/>
      <c r="AM22" s="112"/>
      <c r="AN22" s="27"/>
      <c r="AO22" s="42">
        <f t="shared" si="5"/>
        <v>0</v>
      </c>
      <c r="AR22" s="2"/>
      <c r="AS22" s="15"/>
      <c r="AT22" s="7"/>
      <c r="AU22" s="16"/>
      <c r="AV22" s="17">
        <f t="shared" si="6"/>
        <v>376</v>
      </c>
      <c r="AX22" s="31"/>
      <c r="AY22" s="2"/>
      <c r="AZ22" s="15"/>
      <c r="BA22" s="31"/>
      <c r="BB22" s="16"/>
      <c r="BC22" s="17">
        <f t="shared" si="7"/>
        <v>1731.5</v>
      </c>
      <c r="BE22" s="31"/>
      <c r="BF22" s="2"/>
      <c r="BG22" s="15"/>
      <c r="BH22" s="31"/>
      <c r="BI22" s="16"/>
      <c r="BJ22" s="17">
        <f t="shared" si="8"/>
        <v>0</v>
      </c>
      <c r="BL22" s="7"/>
      <c r="BM22" s="36"/>
      <c r="BN22" s="27"/>
      <c r="BO22" s="61"/>
      <c r="BP22" s="66"/>
      <c r="BQ22" s="17">
        <f t="shared" si="9"/>
        <v>14526.099999999999</v>
      </c>
      <c r="BS22" s="426">
        <v>40574</v>
      </c>
      <c r="BT22" s="24" t="s">
        <v>945</v>
      </c>
      <c r="BU22" s="23"/>
      <c r="BV22" s="676" t="s">
        <v>946</v>
      </c>
      <c r="BW22" s="206"/>
      <c r="BX22" s="17">
        <f t="shared" si="10"/>
        <v>24058.04</v>
      </c>
      <c r="BZ22" s="24"/>
      <c r="CA22" s="24"/>
      <c r="CB22" s="23"/>
      <c r="CC22" s="112"/>
      <c r="CD22" s="27"/>
      <c r="CE22" s="17">
        <f t="shared" si="11"/>
        <v>0</v>
      </c>
      <c r="CG22" s="426"/>
      <c r="CH22" s="221"/>
      <c r="CI22" s="23"/>
      <c r="CJ22" s="112"/>
      <c r="CK22" s="27"/>
      <c r="CL22" s="17">
        <f t="shared" si="12"/>
        <v>0</v>
      </c>
      <c r="CN22" s="7">
        <v>41541</v>
      </c>
      <c r="CO22" s="2" t="s">
        <v>2820</v>
      </c>
      <c r="CP22" s="3">
        <v>9181.6</v>
      </c>
      <c r="CQ22" s="699">
        <v>41545</v>
      </c>
      <c r="CR22" s="16">
        <v>9182.6</v>
      </c>
      <c r="CS22" s="17">
        <f t="shared" si="199"/>
        <v>41444.5</v>
      </c>
      <c r="CU22" s="2"/>
      <c r="CV22" s="15"/>
      <c r="CX22" s="629"/>
      <c r="CY22" s="16"/>
      <c r="CZ22" s="17">
        <f t="shared" si="14"/>
        <v>4178.5</v>
      </c>
      <c r="DB22" s="7"/>
      <c r="DC22" s="2"/>
      <c r="DD22" s="292"/>
      <c r="DE22" s="65"/>
      <c r="DF22" s="16"/>
      <c r="DG22" s="17">
        <f t="shared" si="207"/>
        <v>411</v>
      </c>
      <c r="DI22" s="7">
        <v>41539</v>
      </c>
      <c r="DJ22" s="2" t="s">
        <v>2821</v>
      </c>
      <c r="DK22" s="15">
        <v>1448.65</v>
      </c>
      <c r="DL22" s="7">
        <v>41539</v>
      </c>
      <c r="DM22" s="16">
        <v>1448.65</v>
      </c>
      <c r="DN22" s="17">
        <f t="shared" si="212"/>
        <v>0</v>
      </c>
      <c r="DP22" s="7"/>
      <c r="DQ22" s="2"/>
      <c r="DR22" s="15"/>
      <c r="DS22" s="7"/>
      <c r="DT22" s="16"/>
      <c r="DU22" s="17">
        <f t="shared" si="213"/>
        <v>0</v>
      </c>
      <c r="DW22" s="568"/>
      <c r="DX22" s="577"/>
      <c r="DY22" s="1656"/>
      <c r="DZ22" s="568"/>
      <c r="EA22" s="1659"/>
      <c r="EB22" s="1677">
        <f t="shared" si="214"/>
        <v>456</v>
      </c>
      <c r="ED22" s="112">
        <v>41538</v>
      </c>
      <c r="EE22" s="24" t="s">
        <v>2822</v>
      </c>
      <c r="EF22" s="23">
        <v>3714</v>
      </c>
      <c r="EG22" s="112">
        <v>41541</v>
      </c>
      <c r="EH22" s="27">
        <v>3714</v>
      </c>
      <c r="EI22" s="42">
        <f t="shared" si="215"/>
        <v>0</v>
      </c>
      <c r="EK22" s="7"/>
      <c r="EL22" s="2"/>
      <c r="EM22" s="15"/>
      <c r="EN22" s="7"/>
      <c r="EO22" s="16"/>
      <c r="EP22" s="17">
        <f t="shared" si="216"/>
        <v>0</v>
      </c>
      <c r="ER22" s="112"/>
      <c r="ES22" s="111"/>
      <c r="ET22" s="41"/>
      <c r="EU22" s="50"/>
      <c r="EV22" s="41"/>
      <c r="EW22" s="17">
        <f t="shared" si="206"/>
        <v>0</v>
      </c>
      <c r="EY22" s="7"/>
      <c r="EZ22" s="34"/>
      <c r="FA22" s="15"/>
      <c r="FB22" s="65"/>
      <c r="FC22" s="16"/>
      <c r="FD22" s="17">
        <f t="shared" si="22"/>
        <v>0</v>
      </c>
      <c r="FF22" s="112"/>
      <c r="FG22" s="34"/>
      <c r="FH22" s="23"/>
      <c r="FI22" s="50"/>
      <c r="FJ22" s="27"/>
      <c r="FK22" s="42">
        <f t="shared" si="23"/>
        <v>0</v>
      </c>
      <c r="FM22" s="7"/>
      <c r="FN22" s="2"/>
      <c r="FO22" s="15"/>
      <c r="FP22" s="7"/>
      <c r="FQ22" s="16"/>
      <c r="FR22" s="17">
        <f t="shared" si="24"/>
        <v>2580</v>
      </c>
      <c r="FT22" s="112"/>
      <c r="FU22" s="24"/>
      <c r="FV22" s="23"/>
      <c r="FW22" s="112"/>
      <c r="FX22" s="27"/>
      <c r="FY22" s="42">
        <f t="shared" si="25"/>
        <v>0</v>
      </c>
      <c r="GA22" s="2"/>
      <c r="GB22" s="2"/>
      <c r="GC22" s="15"/>
      <c r="GD22" s="7"/>
      <c r="GE22" s="16"/>
      <c r="GF22" s="17">
        <f t="shared" si="26"/>
        <v>0</v>
      </c>
      <c r="GH22" s="1530"/>
      <c r="GI22" s="1530"/>
      <c r="GJ22" s="563"/>
      <c r="GK22" s="1558"/>
      <c r="GL22" s="565"/>
      <c r="GM22" s="1715">
        <f t="shared" si="27"/>
        <v>33232</v>
      </c>
      <c r="GO22" s="2"/>
      <c r="GP22" s="2"/>
      <c r="GQ22" s="15"/>
      <c r="GR22" s="7"/>
      <c r="GS22" s="16"/>
      <c r="GT22" s="17">
        <f t="shared" si="28"/>
        <v>0</v>
      </c>
      <c r="GV22" s="2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7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5020</v>
      </c>
      <c r="HX22" s="7"/>
      <c r="HY22" s="2"/>
      <c r="HZ22" s="15"/>
      <c r="IA22" s="7"/>
      <c r="IB22" s="16"/>
      <c r="IC22" s="102">
        <f t="shared" si="33"/>
        <v>0</v>
      </c>
      <c r="IE22" s="1558"/>
      <c r="IF22" s="1530"/>
      <c r="IG22" s="563"/>
      <c r="IH22" s="1558"/>
      <c r="II22" s="565"/>
      <c r="IJ22" s="1746">
        <f t="shared" si="34"/>
        <v>0</v>
      </c>
      <c r="IL22" s="112"/>
      <c r="IM22" s="24"/>
      <c r="IN22" s="23"/>
      <c r="IO22" s="112"/>
      <c r="IP22" s="27"/>
      <c r="IQ22" s="102">
        <f t="shared" si="35"/>
        <v>855.5</v>
      </c>
      <c r="IS22" s="112"/>
      <c r="IT22" s="63"/>
      <c r="IU22" s="23"/>
      <c r="IV22" s="112"/>
      <c r="IW22" s="140"/>
      <c r="IX22" s="17">
        <f t="shared" si="36"/>
        <v>0</v>
      </c>
      <c r="IZ22" s="112"/>
      <c r="JA22" s="111"/>
      <c r="JB22" s="23"/>
      <c r="JC22" s="112"/>
      <c r="JD22" s="140"/>
      <c r="JE22" s="17">
        <f t="shared" si="37"/>
        <v>0</v>
      </c>
      <c r="JG22" s="112"/>
      <c r="JH22" s="111"/>
      <c r="JI22" s="23"/>
      <c r="JJ22" s="112"/>
      <c r="JK22" s="140"/>
      <c r="JL22" s="17">
        <f t="shared" si="38"/>
        <v>17093.599999999999</v>
      </c>
      <c r="JN22" s="112"/>
      <c r="JO22" s="111"/>
      <c r="JP22" s="23"/>
      <c r="JQ22" s="112"/>
      <c r="JR22" s="140"/>
      <c r="JS22" s="17">
        <f t="shared" si="39"/>
        <v>0</v>
      </c>
      <c r="JU22" s="112">
        <v>41543</v>
      </c>
      <c r="JV22" s="111" t="s">
        <v>2823</v>
      </c>
      <c r="JW22" s="23">
        <v>672</v>
      </c>
      <c r="JX22" s="112">
        <v>41543</v>
      </c>
      <c r="JY22" s="140">
        <v>672</v>
      </c>
      <c r="JZ22" s="42">
        <f t="shared" si="40"/>
        <v>0</v>
      </c>
      <c r="KB22" s="112"/>
      <c r="KC22" s="111"/>
      <c r="KD22" s="23"/>
      <c r="KE22" s="112"/>
      <c r="KF22" s="140"/>
      <c r="KG22" s="42">
        <f t="shared" si="41"/>
        <v>0</v>
      </c>
      <c r="KI22" s="7"/>
      <c r="KJ22" s="115"/>
      <c r="KK22" s="15"/>
      <c r="KL22" s="7"/>
      <c r="KM22" s="16"/>
      <c r="KN22" s="17">
        <f t="shared" si="42"/>
        <v>3799.5</v>
      </c>
      <c r="KP22" s="112"/>
      <c r="KQ22" s="111"/>
      <c r="KR22" s="23"/>
      <c r="KS22" s="112"/>
      <c r="KT22" s="27"/>
      <c r="KU22" s="42">
        <f t="shared" si="43"/>
        <v>0</v>
      </c>
      <c r="KW22" s="112"/>
      <c r="KX22" s="111"/>
      <c r="KY22" s="23"/>
      <c r="KZ22" s="112"/>
      <c r="LA22" s="27"/>
      <c r="LB22" s="42">
        <f t="shared" si="44"/>
        <v>0</v>
      </c>
      <c r="LD22" s="1558"/>
      <c r="LE22" s="1727"/>
      <c r="LF22" s="563"/>
      <c r="LG22" s="1558"/>
      <c r="LH22" s="565"/>
      <c r="LI22" s="1715">
        <f t="shared" si="45"/>
        <v>0</v>
      </c>
      <c r="LK22" s="7"/>
      <c r="LL22" s="115"/>
      <c r="LM22" s="15"/>
      <c r="LN22" s="7"/>
      <c r="LO22" s="16"/>
      <c r="LP22" s="17">
        <f t="shared" si="46"/>
        <v>0</v>
      </c>
      <c r="LR22" s="7"/>
      <c r="LS22" s="115"/>
      <c r="LT22" s="15"/>
      <c r="LU22" s="7"/>
      <c r="LV22" s="16"/>
      <c r="LW22" s="17">
        <f t="shared" si="47"/>
        <v>0</v>
      </c>
      <c r="LY22" s="7"/>
      <c r="LZ22" s="114"/>
      <c r="MA22" s="15"/>
      <c r="MB22" s="7"/>
      <c r="MC22" s="16"/>
      <c r="MD22" s="17">
        <f t="shared" si="48"/>
        <v>1020</v>
      </c>
      <c r="MF22" s="1709"/>
      <c r="MG22" s="1530"/>
      <c r="MH22" s="563"/>
      <c r="MI22" s="1558"/>
      <c r="MJ22" s="565"/>
      <c r="MK22" s="1715">
        <f t="shared" si="49"/>
        <v>6364</v>
      </c>
      <c r="MM22" s="306"/>
      <c r="MN22" s="2"/>
      <c r="MO22" s="15"/>
      <c r="MP22" s="7"/>
      <c r="MQ22" s="16"/>
      <c r="MR22" s="17">
        <f t="shared" si="50"/>
        <v>0</v>
      </c>
      <c r="MT22" s="308"/>
      <c r="MU22" s="24"/>
      <c r="MV22" s="23"/>
      <c r="MW22" s="112"/>
      <c r="MX22" s="27"/>
      <c r="MY22" s="42">
        <f t="shared" si="51"/>
        <v>0</v>
      </c>
      <c r="NA22" s="482"/>
      <c r="NB22" s="2"/>
      <c r="NC22" s="15"/>
      <c r="ND22" s="7"/>
      <c r="NE22" s="16"/>
      <c r="NF22" s="17">
        <f t="shared" si="208"/>
        <v>22352.5</v>
      </c>
      <c r="NH22" s="7"/>
      <c r="NI22" s="2"/>
      <c r="NJ22" s="15"/>
      <c r="NK22" s="31"/>
      <c r="NL22" s="16"/>
      <c r="NM22" s="42">
        <f t="shared" si="53"/>
        <v>0</v>
      </c>
      <c r="NO22" s="7"/>
      <c r="NP22" s="2"/>
      <c r="NQ22" s="15"/>
      <c r="NR22" s="31"/>
      <c r="NS22" s="16"/>
      <c r="NT22" s="42">
        <f t="shared" si="54"/>
        <v>0</v>
      </c>
      <c r="NV22" s="7"/>
      <c r="NW22" s="2"/>
      <c r="NX22" s="15"/>
      <c r="NY22" s="31"/>
      <c r="NZ22" s="16"/>
      <c r="OA22" s="42">
        <f t="shared" si="55"/>
        <v>0</v>
      </c>
      <c r="OC22" s="2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4"/>
      <c r="OY22" s="24"/>
      <c r="OZ22" s="23"/>
      <c r="PA22" s="112"/>
      <c r="PB22" s="27"/>
      <c r="PC22" s="42">
        <f t="shared" si="59"/>
        <v>0</v>
      </c>
      <c r="PE22" s="7">
        <v>41530</v>
      </c>
      <c r="PF22" s="2" t="s">
        <v>2824</v>
      </c>
      <c r="PG22" s="15">
        <v>2273</v>
      </c>
      <c r="PH22" s="508">
        <v>41533</v>
      </c>
      <c r="PI22" s="16">
        <v>2273</v>
      </c>
      <c r="PJ22" s="17">
        <f t="shared" si="60"/>
        <v>8140</v>
      </c>
      <c r="PL22" s="112"/>
      <c r="PM22" s="24"/>
      <c r="PN22" s="23"/>
      <c r="PO22" s="112"/>
      <c r="PP22" s="27"/>
      <c r="PQ22" s="42">
        <f t="shared" si="61"/>
        <v>0</v>
      </c>
      <c r="PS22" s="112"/>
      <c r="PT22" s="24"/>
      <c r="PU22" s="23"/>
      <c r="PV22" s="112"/>
      <c r="PW22" s="27"/>
      <c r="PX22" s="42">
        <f t="shared" si="62"/>
        <v>0</v>
      </c>
      <c r="PZ22" s="7"/>
      <c r="QA22" s="2"/>
      <c r="QB22" s="15"/>
      <c r="QC22" s="7"/>
      <c r="QD22" s="16"/>
      <c r="QE22" s="17">
        <f t="shared" si="63"/>
        <v>1433.5000000000005</v>
      </c>
      <c r="QG22" s="2"/>
      <c r="QH22" s="2"/>
      <c r="QI22" s="15"/>
      <c r="QJ22" s="7"/>
      <c r="QK22" s="16"/>
      <c r="QL22" s="17">
        <f t="shared" si="64"/>
        <v>0</v>
      </c>
      <c r="QN22" s="7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2980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22"/>
      <c r="RL22" s="7"/>
      <c r="RM22" s="16"/>
      <c r="RN22" s="17">
        <f t="shared" si="68"/>
        <v>0</v>
      </c>
      <c r="RP22" s="2"/>
      <c r="RQ22" s="114"/>
      <c r="RR22" s="22"/>
      <c r="RS22" s="7"/>
      <c r="RT22" s="16"/>
      <c r="RU22" s="17">
        <f t="shared" si="69"/>
        <v>0</v>
      </c>
      <c r="RW22" s="2"/>
      <c r="RX22" s="114"/>
      <c r="RY22" s="22"/>
      <c r="RZ22" s="7"/>
      <c r="SA22" s="16"/>
      <c r="SB22" s="17">
        <f t="shared" si="70"/>
        <v>0</v>
      </c>
      <c r="SD22" s="24"/>
      <c r="SE22" s="221"/>
      <c r="SF22" s="105"/>
      <c r="SG22" s="112"/>
      <c r="SH22" s="27"/>
      <c r="SI22" s="42">
        <f t="shared" si="71"/>
        <v>7820</v>
      </c>
      <c r="SK22" s="2"/>
      <c r="SL22" s="2"/>
      <c r="SM22" s="15"/>
      <c r="SN22" s="7"/>
      <c r="SO22" s="16"/>
      <c r="SP22" s="17">
        <f t="shared" si="72"/>
        <v>200</v>
      </c>
      <c r="SR22" s="2"/>
      <c r="SS22" s="2"/>
      <c r="ST22" s="15"/>
      <c r="SU22" s="7"/>
      <c r="SV22" s="16"/>
      <c r="SW22" s="17">
        <f t="shared" si="73"/>
        <v>1278</v>
      </c>
      <c r="SY22" s="24"/>
      <c r="SZ22" s="24"/>
      <c r="TA22" s="23"/>
      <c r="TB22" s="112"/>
      <c r="TC22" s="27"/>
      <c r="TD22" s="42">
        <f t="shared" si="74"/>
        <v>0</v>
      </c>
      <c r="TF22" s="24"/>
      <c r="TG22" s="2"/>
      <c r="TH22" s="15"/>
      <c r="TI22" s="7"/>
      <c r="TJ22" s="16"/>
      <c r="TK22" s="17">
        <f t="shared" si="75"/>
        <v>0</v>
      </c>
      <c r="TM22" s="24"/>
      <c r="TN22" s="24"/>
      <c r="TO22" s="23"/>
      <c r="TP22" s="112"/>
      <c r="TQ22" s="27"/>
      <c r="TR22" s="42">
        <f t="shared" si="76"/>
        <v>0</v>
      </c>
      <c r="TT22" s="2"/>
      <c r="TU22" s="2"/>
      <c r="TV22" s="15"/>
      <c r="TW22" s="7"/>
      <c r="TX22" s="16"/>
      <c r="TY22" s="17">
        <f t="shared" si="77"/>
        <v>0</v>
      </c>
      <c r="UA22" s="306">
        <v>41534</v>
      </c>
      <c r="UB22" s="2" t="s">
        <v>2825</v>
      </c>
      <c r="UC22" s="15">
        <v>325.5</v>
      </c>
      <c r="UD22" s="306">
        <v>41534</v>
      </c>
      <c r="UE22" s="16">
        <v>325.5</v>
      </c>
      <c r="UF22" s="17">
        <f t="shared" si="78"/>
        <v>112.5</v>
      </c>
      <c r="UH22" s="308"/>
      <c r="UI22" s="24"/>
      <c r="UJ22" s="23"/>
      <c r="UK22" s="308"/>
      <c r="UL22" s="27"/>
      <c r="UM22" s="42">
        <f t="shared" si="79"/>
        <v>7657</v>
      </c>
      <c r="UO22" s="308"/>
      <c r="UP22" s="24"/>
      <c r="UQ22" s="23"/>
      <c r="UR22" s="308"/>
      <c r="US22" s="27"/>
      <c r="UT22" s="42">
        <f t="shared" si="80"/>
        <v>0</v>
      </c>
      <c r="UV22" s="308"/>
      <c r="UW22" s="24"/>
      <c r="UX22" s="23"/>
      <c r="UY22" s="308"/>
      <c r="UZ22" s="27"/>
      <c r="VA22" s="42">
        <f t="shared" si="81"/>
        <v>0</v>
      </c>
      <c r="VC22" s="308"/>
      <c r="VD22" s="24"/>
      <c r="VE22" s="23"/>
      <c r="VF22" s="308"/>
      <c r="VG22" s="27"/>
      <c r="VH22" s="42">
        <f t="shared" si="82"/>
        <v>0</v>
      </c>
      <c r="VJ22" s="426"/>
      <c r="VK22" s="69"/>
      <c r="VL22" s="27"/>
      <c r="VM22" s="112"/>
      <c r="VN22" s="16"/>
      <c r="VO22" s="17">
        <f t="shared" si="83"/>
        <v>0</v>
      </c>
      <c r="VQ22" s="1558"/>
      <c r="VR22" s="1718"/>
      <c r="VS22" s="565"/>
      <c r="VT22" s="1558"/>
      <c r="VU22" s="565"/>
      <c r="VV22" s="1715">
        <f t="shared" si="84"/>
        <v>0</v>
      </c>
      <c r="VX22" s="7"/>
      <c r="VY22" s="69"/>
      <c r="VZ22" s="27"/>
      <c r="WA22" s="112"/>
      <c r="WB22" s="16"/>
      <c r="WC22" s="17">
        <f t="shared" si="85"/>
        <v>1712</v>
      </c>
      <c r="WE22" s="7"/>
      <c r="WF22" s="2"/>
      <c r="WG22" s="15"/>
      <c r="WH22" s="7"/>
      <c r="WI22" s="16"/>
      <c r="WJ22" s="17">
        <f t="shared" si="86"/>
        <v>5796</v>
      </c>
      <c r="WL22" s="7"/>
      <c r="WM22" s="2"/>
      <c r="WN22" s="15"/>
      <c r="WO22" s="7"/>
      <c r="WP22" s="16"/>
      <c r="WQ22" s="17">
        <f t="shared" si="87"/>
        <v>0</v>
      </c>
      <c r="WS22" s="112"/>
      <c r="WT22" s="24"/>
      <c r="WU22" s="23"/>
      <c r="WV22" s="112"/>
      <c r="WW22" s="27"/>
      <c r="WX22" s="42">
        <f t="shared" si="88"/>
        <v>0</v>
      </c>
      <c r="WZ22" s="421"/>
      <c r="XA22" s="24"/>
      <c r="XB22" s="23"/>
      <c r="XC22" s="112"/>
      <c r="XD22" s="27"/>
      <c r="XE22" s="42">
        <f t="shared" si="89"/>
        <v>0</v>
      </c>
      <c r="XG22" s="112"/>
      <c r="XH22" s="69"/>
      <c r="XI22" s="27"/>
      <c r="XJ22" s="112"/>
      <c r="XK22" s="27"/>
      <c r="XL22" s="17">
        <f t="shared" si="90"/>
        <v>0</v>
      </c>
      <c r="XN22" s="112"/>
      <c r="XO22" s="69"/>
      <c r="XP22" s="27"/>
      <c r="XQ22" s="112"/>
      <c r="XR22" s="27"/>
      <c r="XS22" s="42">
        <f t="shared" si="91"/>
        <v>3633</v>
      </c>
      <c r="XU22" s="112"/>
      <c r="XV22" s="69"/>
      <c r="XW22" s="27"/>
      <c r="XX22" s="112"/>
      <c r="XY22" s="27"/>
      <c r="XZ22" s="17">
        <f t="shared" si="92"/>
        <v>0</v>
      </c>
      <c r="YB22" s="1558"/>
      <c r="YC22" s="1718"/>
      <c r="YD22" s="565"/>
      <c r="YE22" s="1558"/>
      <c r="YF22" s="565"/>
      <c r="YG22" s="1715">
        <f t="shared" si="93"/>
        <v>0</v>
      </c>
      <c r="YI22" s="7"/>
      <c r="YJ22" s="114"/>
      <c r="YK22" s="15"/>
      <c r="YL22" s="7"/>
      <c r="YM22" s="16"/>
      <c r="YN22" s="17">
        <f t="shared" si="94"/>
        <v>2227</v>
      </c>
      <c r="YR22" s="663"/>
      <c r="YS22" s="675"/>
      <c r="YT22" s="663"/>
      <c r="YU22" s="42">
        <f t="shared" si="95"/>
        <v>22956.84</v>
      </c>
      <c r="YW22" s="2"/>
      <c r="YX22" s="2"/>
      <c r="YY22" s="15"/>
      <c r="YZ22" s="7"/>
      <c r="ZA22" s="16"/>
      <c r="ZB22" s="17">
        <f t="shared" si="96"/>
        <v>3092.5</v>
      </c>
      <c r="ZD22" s="428"/>
      <c r="ZE22" s="114"/>
      <c r="ZF22" s="15"/>
      <c r="ZG22" s="112"/>
      <c r="ZH22" s="16"/>
      <c r="ZI22" s="17">
        <f t="shared" si="97"/>
        <v>0</v>
      </c>
      <c r="ZK22" s="1529"/>
      <c r="ZL22" s="1717"/>
      <c r="ZM22" s="563"/>
      <c r="ZN22" s="1558"/>
      <c r="ZO22" s="565"/>
      <c r="ZP22" s="1715">
        <f t="shared" si="98"/>
        <v>0</v>
      </c>
      <c r="ZR22" s="426"/>
      <c r="ZS22" s="221"/>
      <c r="ZT22" s="23"/>
      <c r="ZU22" s="112"/>
      <c r="ZV22" s="27"/>
      <c r="ZW22" s="42">
        <f t="shared" si="99"/>
        <v>0</v>
      </c>
      <c r="ZY22" s="306"/>
      <c r="ZZ22" s="115"/>
      <c r="AAA22" s="15"/>
      <c r="AAB22" s="7"/>
      <c r="AAC22" s="16"/>
      <c r="AAD22" s="17">
        <f t="shared" si="100"/>
        <v>0</v>
      </c>
      <c r="AAF22" s="308"/>
      <c r="AAG22" s="111"/>
      <c r="AAH22" s="23"/>
      <c r="AAI22" s="112"/>
      <c r="AAJ22" s="27"/>
      <c r="AAK22" s="42">
        <f t="shared" si="209"/>
        <v>1928</v>
      </c>
      <c r="AAM22" s="2"/>
      <c r="AAN22" s="2"/>
      <c r="AAO22" s="15"/>
      <c r="AAP22" s="7"/>
      <c r="AAQ22" s="16"/>
      <c r="AAR22" s="17">
        <f t="shared" si="102"/>
        <v>0</v>
      </c>
      <c r="AAT22" s="2"/>
      <c r="AAU22" s="2"/>
      <c r="AAV22" s="15"/>
      <c r="AAW22" s="7"/>
      <c r="AAX22" s="16"/>
      <c r="AAY22" s="17">
        <f t="shared" si="103"/>
        <v>0</v>
      </c>
      <c r="ABA22" s="2"/>
      <c r="ABB22" s="2"/>
      <c r="ABC22" s="15"/>
      <c r="ABD22" s="7"/>
      <c r="ABE22" s="16"/>
      <c r="ABF22" s="17">
        <f t="shared" si="104"/>
        <v>767</v>
      </c>
      <c r="ABH22" s="2"/>
      <c r="ABI22" s="2"/>
      <c r="ABJ22" s="15"/>
      <c r="ABK22" s="7"/>
      <c r="ABL22" s="16"/>
      <c r="ABM22" s="17">
        <f t="shared" si="105"/>
        <v>0</v>
      </c>
      <c r="ABO22" s="24"/>
      <c r="ABP22" s="24"/>
      <c r="ABQ22" s="23"/>
      <c r="ABR22" s="112"/>
      <c r="ABS22" s="27"/>
      <c r="ABT22" s="42">
        <f t="shared" si="106"/>
        <v>0</v>
      </c>
      <c r="ABV22" s="24"/>
      <c r="ABW22" s="24"/>
      <c r="ABX22" s="23"/>
      <c r="ABY22" s="112"/>
      <c r="ABZ22" s="27"/>
      <c r="ACA22" s="42">
        <f t="shared" si="107"/>
        <v>0</v>
      </c>
      <c r="ACC22" s="2"/>
      <c r="ACD22" s="2"/>
      <c r="ACE22" s="15"/>
      <c r="ACF22" s="7"/>
      <c r="ACG22" s="16"/>
      <c r="ACH22" s="17">
        <f t="shared" si="108"/>
        <v>0</v>
      </c>
      <c r="ACJ22" s="7">
        <v>41530</v>
      </c>
      <c r="ACK22" s="2" t="s">
        <v>2826</v>
      </c>
      <c r="ACL22" s="15">
        <v>7215</v>
      </c>
      <c r="ACM22" s="7">
        <v>41531</v>
      </c>
      <c r="ACN22" s="16">
        <v>7215</v>
      </c>
      <c r="ACO22" s="17">
        <f t="shared" si="109"/>
        <v>0</v>
      </c>
      <c r="ACQ22" s="306"/>
      <c r="ACR22" s="261"/>
      <c r="ACU22" s="3"/>
      <c r="ACV22" s="42">
        <f t="shared" si="110"/>
        <v>0</v>
      </c>
      <c r="ACX22" s="308"/>
      <c r="ACY22" s="1664"/>
      <c r="ADB22" s="41"/>
      <c r="ADC22" s="42">
        <f t="shared" si="111"/>
        <v>0</v>
      </c>
      <c r="ADE22" s="31"/>
      <c r="ADF22" s="36"/>
      <c r="ADG22" s="16"/>
      <c r="ADH22" s="7"/>
      <c r="ADI22" s="16"/>
      <c r="ADJ22" s="17">
        <f t="shared" si="112"/>
        <v>1135.5</v>
      </c>
      <c r="ADL22" s="31"/>
      <c r="ADM22" s="36"/>
      <c r="ADN22" s="16"/>
      <c r="ADO22" s="7"/>
      <c r="ADP22" s="16"/>
      <c r="ADQ22" s="17">
        <f t="shared" si="113"/>
        <v>0</v>
      </c>
      <c r="ADS22" s="2"/>
      <c r="ADT22" s="2"/>
      <c r="ADU22" s="15"/>
      <c r="ADV22" s="7"/>
      <c r="ADW22" s="16"/>
      <c r="ADX22" s="17">
        <f t="shared" si="114"/>
        <v>16620</v>
      </c>
      <c r="ADZ22" s="2"/>
      <c r="AEA22" s="2"/>
      <c r="AEB22" s="15"/>
      <c r="AEC22" s="7"/>
      <c r="AED22" s="16"/>
      <c r="AEE22" s="17">
        <f t="shared" si="115"/>
        <v>0</v>
      </c>
      <c r="AEG22" s="112"/>
      <c r="AEH22" s="69"/>
      <c r="AEI22" s="27"/>
      <c r="AEJ22" s="112"/>
      <c r="AEK22" s="27"/>
      <c r="AEL22" s="17">
        <f t="shared" si="116"/>
        <v>240</v>
      </c>
      <c r="AEN22" s="112"/>
      <c r="AEO22" s="69"/>
      <c r="AEP22" s="27"/>
      <c r="AEQ22" s="112"/>
      <c r="AER22" s="27"/>
      <c r="AES22" s="17">
        <f t="shared" si="117"/>
        <v>0</v>
      </c>
      <c r="AEU22" s="1558"/>
      <c r="AEV22" s="1718"/>
      <c r="AEW22" s="565"/>
      <c r="AEX22" s="1558"/>
      <c r="AEY22" s="565"/>
      <c r="AEZ22" s="1715">
        <f t="shared" si="118"/>
        <v>0</v>
      </c>
      <c r="AFB22" s="112"/>
      <c r="AFC22" s="24"/>
      <c r="AFD22" s="23"/>
      <c r="AFE22" s="259"/>
      <c r="AFF22" s="66"/>
      <c r="AFG22" s="17">
        <f t="shared" si="119"/>
        <v>0</v>
      </c>
      <c r="AFI22" s="112"/>
      <c r="AFJ22" s="24"/>
      <c r="AFK22" s="23"/>
      <c r="AFL22" s="259"/>
      <c r="AFM22" s="66"/>
      <c r="AFN22" s="17">
        <f t="shared" si="120"/>
        <v>0</v>
      </c>
      <c r="AFP22" s="427"/>
      <c r="AFQ22" s="24"/>
      <c r="AFR22" s="23"/>
      <c r="AFS22" s="259"/>
      <c r="AFT22" s="66"/>
      <c r="AFU22" s="17">
        <f t="shared" si="121"/>
        <v>7013</v>
      </c>
      <c r="AFW22" s="112"/>
      <c r="AFX22" s="69"/>
      <c r="AFY22" s="27"/>
      <c r="AFZ22" s="112"/>
      <c r="AGA22" s="27"/>
      <c r="AGB22" s="17">
        <f t="shared" si="122"/>
        <v>0</v>
      </c>
      <c r="AGD22" s="112"/>
      <c r="AGE22" s="69"/>
      <c r="AGF22" s="27"/>
      <c r="AGG22" s="112"/>
      <c r="AGH22" s="27"/>
      <c r="AGI22" s="17">
        <f t="shared" si="123"/>
        <v>0</v>
      </c>
      <c r="AGK22" s="308"/>
      <c r="AGL22" s="69"/>
      <c r="AGM22" s="27"/>
      <c r="AGN22" s="308"/>
      <c r="AGO22" s="27"/>
      <c r="AGP22" s="17">
        <f t="shared" si="124"/>
        <v>102</v>
      </c>
      <c r="AGR22" s="308"/>
      <c r="AGS22" s="69"/>
      <c r="AGT22" s="27"/>
      <c r="AGU22" s="308"/>
      <c r="AGV22" s="27"/>
      <c r="AGW22" s="42">
        <f t="shared" si="125"/>
        <v>0</v>
      </c>
      <c r="AGY22" s="112"/>
      <c r="AGZ22" s="69"/>
      <c r="AHA22" s="27"/>
      <c r="AHB22" s="112"/>
      <c r="AHC22" s="27"/>
      <c r="AHD22" s="17">
        <f t="shared" si="126"/>
        <v>0</v>
      </c>
      <c r="AHF22" s="112"/>
      <c r="AHG22" s="24"/>
      <c r="AHH22" s="23"/>
      <c r="AHI22" s="50"/>
      <c r="AHJ22" s="52"/>
      <c r="AHK22" s="42">
        <f t="shared" si="127"/>
        <v>0</v>
      </c>
      <c r="AHM22" s="112"/>
      <c r="AHO22" s="23"/>
      <c r="AHP22" s="50"/>
      <c r="AHQ22" s="52"/>
      <c r="AHR22" s="42">
        <f t="shared" si="128"/>
        <v>13988.5</v>
      </c>
      <c r="AHT22" s="2"/>
      <c r="AHU22" s="2"/>
      <c r="AHV22" s="15"/>
      <c r="AHW22" s="7"/>
      <c r="AHX22" s="16"/>
      <c r="AHY22" s="17">
        <f t="shared" si="129"/>
        <v>0</v>
      </c>
      <c r="AIA22" s="2"/>
      <c r="AIB22" s="2"/>
      <c r="AIC22" s="15"/>
      <c r="AID22" s="7"/>
      <c r="AIE22" s="16"/>
      <c r="AIF22" s="17">
        <f t="shared" si="130"/>
        <v>0</v>
      </c>
      <c r="AIH22" s="2"/>
      <c r="AII22" s="2"/>
      <c r="AIJ22" s="15"/>
      <c r="AIK22" s="7"/>
      <c r="AIL22" s="16"/>
      <c r="AIM22" s="17">
        <f t="shared" si="131"/>
        <v>0</v>
      </c>
      <c r="AIO22" s="24"/>
      <c r="AIP22" s="24"/>
      <c r="AIQ22" s="23"/>
      <c r="AIR22" s="112"/>
      <c r="AIS22" s="27"/>
      <c r="AIT22" s="42">
        <f t="shared" si="132"/>
        <v>0</v>
      </c>
      <c r="AIV22" s="7"/>
      <c r="AIW22" s="2"/>
      <c r="AIX22" s="15"/>
      <c r="AIY22" s="7"/>
      <c r="AIZ22" s="16"/>
      <c r="AJA22" s="17">
        <f t="shared" si="217"/>
        <v>0</v>
      </c>
      <c r="AJC22" s="7"/>
      <c r="AJD22" s="115"/>
      <c r="AJE22" s="15"/>
      <c r="AJF22" s="7"/>
      <c r="AJG22" s="16"/>
      <c r="AJH22" s="17">
        <f t="shared" si="134"/>
        <v>0</v>
      </c>
      <c r="AJJ22" s="2"/>
      <c r="AJK22" s="2"/>
      <c r="AJL22" s="15"/>
      <c r="AJM22" s="7"/>
      <c r="AJN22" s="16"/>
      <c r="AJO22" s="17">
        <f t="shared" si="210"/>
        <v>0</v>
      </c>
      <c r="AJQ22" s="24"/>
      <c r="AJR22" s="24"/>
      <c r="AJS22" s="23"/>
      <c r="AJT22" s="112"/>
      <c r="AJU22" s="27"/>
      <c r="AJV22" s="42">
        <f t="shared" si="211"/>
        <v>0</v>
      </c>
      <c r="AJX22" s="7">
        <v>41525</v>
      </c>
      <c r="AJY22" s="114" t="s">
        <v>2827</v>
      </c>
      <c r="AJZ22" s="15">
        <v>943.39</v>
      </c>
      <c r="AKA22" s="7">
        <v>41525</v>
      </c>
      <c r="AKB22" s="16">
        <v>943.39</v>
      </c>
      <c r="AKC22" s="17">
        <f t="shared" si="137"/>
        <v>1582</v>
      </c>
      <c r="AKE22" s="7"/>
      <c r="AKF22" s="114"/>
      <c r="AKG22" s="15"/>
      <c r="AKH22" s="7"/>
      <c r="AKI22" s="16"/>
      <c r="AKJ22" s="17">
        <f t="shared" si="138"/>
        <v>5561.98</v>
      </c>
      <c r="AKL22" s="24"/>
      <c r="AKM22" s="221"/>
      <c r="AKN22" s="23"/>
      <c r="AKO22" s="112"/>
      <c r="AKP22" s="27"/>
      <c r="AKQ22" s="42">
        <f t="shared" si="139"/>
        <v>0</v>
      </c>
      <c r="AKS22" s="24"/>
      <c r="AKT22" s="221"/>
      <c r="AKU22" s="23"/>
      <c r="AKV22" s="112"/>
      <c r="AKW22" s="27"/>
      <c r="AKX22" s="42">
        <f t="shared" si="140"/>
        <v>0</v>
      </c>
      <c r="AKZ22" s="24"/>
      <c r="ALA22" s="221"/>
      <c r="ALB22" s="23"/>
      <c r="ALC22" s="112"/>
      <c r="ALD22" s="27"/>
      <c r="ALE22" s="42">
        <f t="shared" si="141"/>
        <v>0</v>
      </c>
      <c r="ALG22" s="7"/>
      <c r="ALH22" s="2"/>
      <c r="ALI22" s="15"/>
      <c r="ALJ22" s="7"/>
      <c r="ALK22" s="16"/>
      <c r="ALL22" s="17">
        <f t="shared" si="142"/>
        <v>0</v>
      </c>
      <c r="ALN22" s="428">
        <v>41527</v>
      </c>
      <c r="ALO22" s="2" t="s">
        <v>2828</v>
      </c>
      <c r="ALP22" s="15">
        <v>5811.5</v>
      </c>
      <c r="ALQ22" s="428">
        <v>41527</v>
      </c>
      <c r="ALR22" s="16">
        <v>5811.5</v>
      </c>
      <c r="ALS22" s="17">
        <f t="shared" si="143"/>
        <v>5326</v>
      </c>
      <c r="ALU22" s="428"/>
      <c r="ALW22" s="15"/>
      <c r="ALX22" s="306"/>
      <c r="ALY22" s="16"/>
      <c r="ALZ22" s="17">
        <f t="shared" si="144"/>
        <v>0</v>
      </c>
      <c r="AMB22" s="306"/>
      <c r="AMC22" s="2"/>
      <c r="AMD22" s="15"/>
      <c r="AME22" s="428"/>
      <c r="AMF22" s="16"/>
      <c r="AMG22" s="17">
        <f t="shared" si="145"/>
        <v>0</v>
      </c>
      <c r="AMI22" s="2"/>
      <c r="AMJ22" s="2"/>
      <c r="AMK22" s="15"/>
      <c r="AML22" s="7"/>
      <c r="AMM22" s="16"/>
      <c r="AMN22" s="17">
        <f t="shared" si="146"/>
        <v>0</v>
      </c>
      <c r="AMP22" s="24"/>
      <c r="AMQ22" s="24"/>
      <c r="AMR22" s="23"/>
      <c r="AMS22" s="112"/>
      <c r="AMT22" s="27"/>
      <c r="AMU22" s="42">
        <f t="shared" si="147"/>
        <v>-1660</v>
      </c>
      <c r="AMW22" s="2"/>
      <c r="AMX22" s="2"/>
      <c r="AMY22" s="15"/>
      <c r="AMZ22" s="7"/>
      <c r="ANA22" s="16"/>
      <c r="ANB22" s="17">
        <f t="shared" si="148"/>
        <v>5971.7800000000007</v>
      </c>
      <c r="AND22" s="24"/>
      <c r="ANE22" s="24"/>
      <c r="ANF22" s="23"/>
      <c r="ANG22" s="112"/>
      <c r="ANH22" s="27"/>
      <c r="ANI22" s="42">
        <f t="shared" si="149"/>
        <v>0</v>
      </c>
      <c r="ANK22" s="2"/>
      <c r="ANL22" s="2"/>
      <c r="ANM22" s="15"/>
      <c r="ANN22" s="7"/>
      <c r="ANO22" s="16"/>
      <c r="ANP22" s="17">
        <f t="shared" si="150"/>
        <v>0</v>
      </c>
      <c r="ANR22" s="1530"/>
      <c r="ANS22" s="1530"/>
      <c r="ANT22" s="563"/>
      <c r="ANU22" s="1558"/>
      <c r="ANV22" s="565"/>
      <c r="ANW22" s="1715">
        <f t="shared" si="151"/>
        <v>0</v>
      </c>
      <c r="ANY22" s="2"/>
      <c r="ANZ22" s="2"/>
      <c r="AOA22" s="15"/>
      <c r="AOB22" s="7"/>
      <c r="AOC22" s="16"/>
      <c r="AOD22" s="17">
        <f t="shared" si="152"/>
        <v>0</v>
      </c>
      <c r="AOF22" s="2"/>
      <c r="AOG22" s="2"/>
      <c r="AOH22" s="15"/>
      <c r="AOI22" s="7"/>
      <c r="AOJ22" s="16"/>
      <c r="AOK22" s="17">
        <f t="shared" si="153"/>
        <v>0</v>
      </c>
      <c r="AOM22" s="306">
        <v>41535</v>
      </c>
      <c r="AON22" s="34" t="s">
        <v>2829</v>
      </c>
      <c r="AOO22" s="292">
        <v>322</v>
      </c>
      <c r="AOP22" s="322"/>
      <c r="AOQ22" s="27"/>
      <c r="AOR22" s="17">
        <f t="shared" si="154"/>
        <v>66249.7</v>
      </c>
      <c r="AOT22" s="112">
        <v>41517</v>
      </c>
      <c r="AOU22" s="24" t="s">
        <v>2362</v>
      </c>
      <c r="AOV22" s="23">
        <v>2760</v>
      </c>
      <c r="AOW22" s="50">
        <v>41527</v>
      </c>
      <c r="AOX22" s="41">
        <v>2760</v>
      </c>
      <c r="AOY22" s="17">
        <f t="shared" si="155"/>
        <v>30</v>
      </c>
      <c r="APA22" s="50"/>
      <c r="APB22" s="24"/>
      <c r="APC22" s="23"/>
      <c r="APD22" s="112"/>
      <c r="APE22" s="27"/>
      <c r="APF22" s="17">
        <f t="shared" si="156"/>
        <v>118452.40000000001</v>
      </c>
      <c r="APH22" s="50"/>
      <c r="API22" s="24"/>
      <c r="APJ22" s="23"/>
      <c r="APK22" s="112"/>
      <c r="APL22" s="27"/>
      <c r="APM22" s="42">
        <f t="shared" si="157"/>
        <v>0</v>
      </c>
      <c r="APO22" s="2"/>
      <c r="APP22" s="2"/>
      <c r="APQ22" s="15"/>
      <c r="APR22" s="7"/>
      <c r="APS22" s="16"/>
      <c r="APT22" s="17">
        <f t="shared" si="158"/>
        <v>0</v>
      </c>
      <c r="APV22" s="2"/>
      <c r="APW22" s="2"/>
      <c r="APX22" s="15"/>
      <c r="APY22" s="7"/>
      <c r="APZ22" s="16"/>
      <c r="AQA22" s="17">
        <f t="shared" si="159"/>
        <v>0</v>
      </c>
      <c r="AQC22" s="2"/>
      <c r="AQD22" s="2"/>
      <c r="AQE22" s="15"/>
      <c r="AQF22" s="7"/>
      <c r="AQG22" s="16"/>
      <c r="AQH22" s="17">
        <f t="shared" si="160"/>
        <v>4165.6000000000004</v>
      </c>
      <c r="AQJ22" s="2"/>
      <c r="AQK22" s="2"/>
      <c r="AQL22" s="15"/>
      <c r="AQM22" s="7"/>
      <c r="AQN22" s="16"/>
      <c r="AQO22" s="17">
        <f t="shared" si="161"/>
        <v>0</v>
      </c>
      <c r="AQQ22" s="2"/>
      <c r="AQR22" s="2"/>
      <c r="AQS22" s="15"/>
      <c r="AQT22" s="7"/>
      <c r="AQU22" s="16"/>
      <c r="AQV22" s="17">
        <f t="shared" si="162"/>
        <v>0</v>
      </c>
      <c r="AQX22" s="2"/>
      <c r="AQY22" s="2"/>
      <c r="AQZ22" s="15"/>
      <c r="ARA22" s="7"/>
      <c r="ARB22" s="16"/>
      <c r="ARC22" s="17">
        <f t="shared" si="163"/>
        <v>0</v>
      </c>
      <c r="ARE22" s="24"/>
      <c r="ARF22" s="24"/>
      <c r="ARG22" s="23"/>
      <c r="ARH22" s="112"/>
      <c r="ARI22" s="27"/>
      <c r="ARJ22" s="42">
        <f t="shared" si="164"/>
        <v>0</v>
      </c>
      <c r="ARL22" s="2"/>
      <c r="ARM22" s="2"/>
      <c r="ARN22" s="15"/>
      <c r="ARO22" s="7"/>
      <c r="ARP22" s="16"/>
      <c r="ARQ22" s="17">
        <f t="shared" si="165"/>
        <v>0</v>
      </c>
      <c r="ARS22" s="24"/>
      <c r="ART22" s="24"/>
      <c r="ARU22" s="23"/>
      <c r="ARV22" s="112"/>
      <c r="ARW22" s="27"/>
      <c r="ARX22" s="42">
        <f t="shared" si="166"/>
        <v>752.5</v>
      </c>
      <c r="ARZ22" s="2"/>
      <c r="ASA22" s="2"/>
      <c r="ASB22" s="15"/>
      <c r="ASC22" s="7"/>
      <c r="ASD22" s="16"/>
      <c r="ASE22" s="17">
        <f t="shared" si="167"/>
        <v>10984.74</v>
      </c>
      <c r="ASG22" s="112">
        <v>41540</v>
      </c>
      <c r="ASH22" s="24" t="s">
        <v>2830</v>
      </c>
      <c r="ASI22" s="23">
        <v>455.8</v>
      </c>
      <c r="ASJ22" s="112"/>
      <c r="ASK22" s="105"/>
      <c r="ASL22" s="17">
        <f t="shared" si="168"/>
        <v>17573.59</v>
      </c>
      <c r="ASN22" s="7"/>
      <c r="ASO22" s="2"/>
      <c r="ASP22" s="15"/>
      <c r="ASQ22" s="33"/>
      <c r="ASR22" s="76"/>
      <c r="ASS22" s="17">
        <f t="shared" si="169"/>
        <v>21397.43</v>
      </c>
      <c r="ASU22" s="426"/>
      <c r="ASV22" s="24"/>
      <c r="ASW22" s="27"/>
      <c r="ASX22" s="112"/>
      <c r="ASY22" s="27"/>
      <c r="ASZ22" s="17">
        <f t="shared" si="170"/>
        <v>0</v>
      </c>
      <c r="ATB22" s="426"/>
      <c r="ATC22" s="24"/>
      <c r="ATD22" s="27"/>
      <c r="ATE22" s="112"/>
      <c r="ATF22" s="27"/>
      <c r="ATG22" s="42">
        <f t="shared" si="171"/>
        <v>2249</v>
      </c>
      <c r="ATI22" s="426"/>
      <c r="ATJ22" s="24"/>
      <c r="ATK22" s="27"/>
      <c r="ATL22" s="112"/>
      <c r="ATM22" s="27"/>
      <c r="ATN22" s="42">
        <f t="shared" si="172"/>
        <v>0</v>
      </c>
      <c r="ATP22" s="7"/>
      <c r="ATQ22" s="2"/>
      <c r="ATR22" s="81"/>
      <c r="ATS22" s="65"/>
      <c r="ATT22" s="77"/>
      <c r="ATU22" s="17">
        <f t="shared" si="173"/>
        <v>12300.5</v>
      </c>
      <c r="ATW22" s="2"/>
      <c r="ATX22" s="2"/>
      <c r="ATY22" s="15"/>
      <c r="ATZ22" s="7"/>
      <c r="AUA22" s="16"/>
      <c r="AUB22" s="17">
        <f t="shared" si="174"/>
        <v>108</v>
      </c>
      <c r="AUD22" s="7"/>
      <c r="AUE22" s="115"/>
      <c r="AUF22" s="15"/>
      <c r="AUG22" s="7"/>
      <c r="AUH22" s="16"/>
      <c r="AUI22" s="17">
        <f t="shared" si="175"/>
        <v>0</v>
      </c>
      <c r="AUK22" s="112"/>
      <c r="AUL22" s="111"/>
      <c r="AUM22" s="23"/>
      <c r="AUN22" s="112"/>
      <c r="AUO22" s="27"/>
      <c r="AUP22" s="42">
        <f t="shared" si="176"/>
        <v>0</v>
      </c>
      <c r="AUR22" s="1558"/>
      <c r="AUS22" s="1727"/>
      <c r="AUT22" s="563"/>
      <c r="AUU22" s="1558"/>
      <c r="AUV22" s="565"/>
      <c r="AUW22" s="1715">
        <f t="shared" si="177"/>
        <v>0</v>
      </c>
      <c r="AUY22" s="112"/>
      <c r="AUZ22" s="111"/>
      <c r="AVA22" s="23"/>
      <c r="AVB22" s="112"/>
      <c r="AVC22" s="27"/>
      <c r="AVD22" s="42">
        <f t="shared" si="178"/>
        <v>0</v>
      </c>
      <c r="AVF22" s="7"/>
      <c r="AVG22" s="2"/>
      <c r="AVH22" s="15"/>
      <c r="AVI22" s="7"/>
      <c r="AVJ22" s="16"/>
      <c r="AVK22" s="17">
        <f t="shared" si="179"/>
        <v>-1000</v>
      </c>
      <c r="AVM22" s="2"/>
      <c r="AVN22" s="2"/>
      <c r="AVO22" s="15"/>
      <c r="AVP22" s="7"/>
      <c r="AVQ22" s="16"/>
      <c r="AVR22" s="17">
        <f t="shared" si="180"/>
        <v>6938</v>
      </c>
      <c r="AVT22" s="1530"/>
      <c r="AVU22" s="1530"/>
      <c r="AVV22" s="563"/>
      <c r="AVW22" s="1558"/>
      <c r="AVX22" s="565"/>
      <c r="AVY22" s="1715">
        <f t="shared" si="181"/>
        <v>0</v>
      </c>
      <c r="AWA22" s="308"/>
      <c r="AWB22" s="2"/>
      <c r="AWC22" s="15"/>
      <c r="AWD22" s="677"/>
      <c r="AWE22" s="573"/>
      <c r="AWF22" s="17">
        <f t="shared" si="182"/>
        <v>0</v>
      </c>
      <c r="AWH22" s="421"/>
      <c r="AWI22" s="2"/>
      <c r="AWJ22" s="15"/>
      <c r="AWK22" s="607"/>
      <c r="AWL22" s="67"/>
      <c r="AWM22" s="17">
        <f t="shared" si="183"/>
        <v>0</v>
      </c>
      <c r="AWO22" s="308"/>
      <c r="AWP22" s="2"/>
      <c r="AWQ22" s="15"/>
      <c r="AWR22" s="607"/>
      <c r="AWS22" s="67"/>
      <c r="AWT22" s="17">
        <f t="shared" si="184"/>
        <v>0</v>
      </c>
      <c r="AWV22" s="308"/>
      <c r="AWW22" s="2"/>
      <c r="AWX22" s="15"/>
      <c r="AWY22" s="607"/>
      <c r="AWZ22" s="67"/>
      <c r="AXA22" s="17">
        <f t="shared" si="185"/>
        <v>0</v>
      </c>
      <c r="AXC22" s="308">
        <v>41528</v>
      </c>
      <c r="AXD22" s="2" t="s">
        <v>2831</v>
      </c>
      <c r="AXE22" s="23">
        <v>1000</v>
      </c>
      <c r="AXF22" s="421">
        <v>41528</v>
      </c>
      <c r="AXG22" s="16">
        <v>1000</v>
      </c>
      <c r="AXH22" s="17">
        <f t="shared" si="186"/>
        <v>2005.5</v>
      </c>
      <c r="AXJ22" s="308"/>
      <c r="AXK22" s="2"/>
      <c r="AXL22" s="15"/>
      <c r="AXM22" s="607"/>
      <c r="AXN22" s="67"/>
      <c r="AXO22" s="17">
        <f t="shared" si="187"/>
        <v>0</v>
      </c>
      <c r="AXQ22" s="308"/>
      <c r="AXR22" s="24"/>
      <c r="AXS22" s="23"/>
      <c r="AXT22" s="343"/>
      <c r="AXU22" s="66"/>
      <c r="AXV22" s="42">
        <f t="shared" si="188"/>
        <v>0</v>
      </c>
      <c r="AXX22" s="2"/>
      <c r="AXY22" s="2"/>
      <c r="AXZ22" s="292"/>
      <c r="AYA22" s="7"/>
      <c r="AYB22" s="16"/>
      <c r="AYC22" s="17">
        <f t="shared" si="189"/>
        <v>-100</v>
      </c>
      <c r="AYE22" s="7"/>
      <c r="AYF22" s="2"/>
      <c r="AYG22" s="292"/>
      <c r="AYH22" s="7"/>
      <c r="AYI22" s="16"/>
      <c r="AYJ22" s="17">
        <f t="shared" si="190"/>
        <v>1184.5</v>
      </c>
      <c r="AYL22" s="24"/>
      <c r="AYM22" s="24"/>
      <c r="AYN22" s="291"/>
      <c r="AYO22" s="112"/>
      <c r="AYP22" s="27"/>
      <c r="AYQ22" s="42">
        <f t="shared" si="191"/>
        <v>0</v>
      </c>
      <c r="AYS22" s="24"/>
      <c r="AYT22" s="2"/>
      <c r="AYU22" s="292"/>
      <c r="AYV22" s="7"/>
      <c r="AYW22" s="16"/>
      <c r="AYX22" s="17">
        <f t="shared" si="192"/>
        <v>0</v>
      </c>
      <c r="AYZ22" s="24"/>
      <c r="AZA22" s="24"/>
      <c r="AZB22" s="291"/>
      <c r="AZC22" s="112"/>
      <c r="AZD22" s="27"/>
      <c r="AZE22" s="42">
        <f t="shared" si="193"/>
        <v>0</v>
      </c>
      <c r="AZG22" s="2"/>
      <c r="AZH22" s="2"/>
      <c r="AZI22" s="292"/>
      <c r="AZJ22" s="7"/>
      <c r="AZK22" s="16"/>
      <c r="AZL22" s="17">
        <f t="shared" si="194"/>
        <v>0</v>
      </c>
      <c r="AZN22" s="2"/>
      <c r="AZO22" s="2"/>
      <c r="AZP22" s="15"/>
      <c r="AZQ22" s="7"/>
      <c r="AZR22" s="16"/>
      <c r="AZS22" s="17">
        <f t="shared" si="195"/>
        <v>0</v>
      </c>
      <c r="AZU22" s="2"/>
      <c r="AZV22" s="2"/>
      <c r="AZW22" s="15"/>
      <c r="AZX22" s="7"/>
      <c r="AZY22" s="16"/>
      <c r="AZZ22" s="17">
        <f t="shared" si="196"/>
        <v>7051.5</v>
      </c>
      <c r="BAB22" s="24"/>
      <c r="BAC22" s="24"/>
      <c r="BAD22" s="291"/>
      <c r="BAE22" s="112"/>
      <c r="BAF22" s="27"/>
      <c r="BAG22" s="42">
        <f t="shared" si="197"/>
        <v>0</v>
      </c>
      <c r="BAI22" s="2"/>
      <c r="BAJ22" s="2"/>
      <c r="BAK22" s="292"/>
      <c r="BAL22" s="7"/>
      <c r="BAM22" s="16"/>
      <c r="BAN22" s="17">
        <f t="shared" si="198"/>
        <v>0</v>
      </c>
    </row>
    <row r="23" spans="1:1392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2"/>
      <c r="L23" s="27"/>
      <c r="M23" s="42">
        <f t="shared" si="1"/>
        <v>0</v>
      </c>
      <c r="O23" s="24"/>
      <c r="P23" s="24"/>
      <c r="Q23" s="23"/>
      <c r="R23" s="112"/>
      <c r="S23" s="27"/>
      <c r="T23" s="42">
        <f t="shared" si="2"/>
        <v>0</v>
      </c>
      <c r="V23" s="24"/>
      <c r="W23" s="24"/>
      <c r="X23" s="23"/>
      <c r="Y23" s="112"/>
      <c r="Z23" s="27"/>
      <c r="AA23" s="42">
        <f t="shared" si="3"/>
        <v>0</v>
      </c>
      <c r="AC23" s="24"/>
      <c r="AD23" s="24"/>
      <c r="AE23" s="23"/>
      <c r="AF23" s="112"/>
      <c r="AG23" s="27"/>
      <c r="AH23" s="42">
        <f t="shared" si="4"/>
        <v>0</v>
      </c>
      <c r="AJ23" s="24"/>
      <c r="AK23" s="24"/>
      <c r="AL23" s="23"/>
      <c r="AM23" s="112"/>
      <c r="AN23" s="27"/>
      <c r="AO23" s="42">
        <f t="shared" si="5"/>
        <v>0</v>
      </c>
      <c r="AR23" s="2"/>
      <c r="AS23" s="15"/>
      <c r="AT23" s="7"/>
      <c r="AU23" s="16"/>
      <c r="AV23" s="17">
        <f t="shared" si="6"/>
        <v>376</v>
      </c>
      <c r="AX23" s="7"/>
      <c r="AY23" s="2"/>
      <c r="AZ23" s="15"/>
      <c r="BA23" s="7"/>
      <c r="BB23" s="16"/>
      <c r="BC23" s="17">
        <f t="shared" si="7"/>
        <v>1731.5</v>
      </c>
      <c r="BE23" s="7"/>
      <c r="BF23" s="2"/>
      <c r="BG23" s="15"/>
      <c r="BH23" s="7"/>
      <c r="BI23" s="16"/>
      <c r="BJ23" s="17">
        <f t="shared" si="8"/>
        <v>0</v>
      </c>
      <c r="BL23" s="7"/>
      <c r="BM23" s="36"/>
      <c r="BN23" s="27"/>
      <c r="BO23" s="112"/>
      <c r="BP23" s="27"/>
      <c r="BQ23" s="17">
        <f t="shared" si="9"/>
        <v>14526.099999999999</v>
      </c>
      <c r="BS23" s="426"/>
      <c r="BT23" s="34"/>
      <c r="BU23" s="23"/>
      <c r="BV23" s="112"/>
      <c r="BW23" s="27"/>
      <c r="BX23" s="17">
        <f t="shared" si="10"/>
        <v>24058.04</v>
      </c>
      <c r="BZ23" s="24"/>
      <c r="CA23" s="24"/>
      <c r="CB23" s="23"/>
      <c r="CC23" s="112"/>
      <c r="CD23" s="27"/>
      <c r="CE23" s="17">
        <f t="shared" si="11"/>
        <v>0</v>
      </c>
      <c r="CG23" s="426"/>
      <c r="CH23" s="221"/>
      <c r="CI23" s="23"/>
      <c r="CJ23" s="112"/>
      <c r="CK23" s="27"/>
      <c r="CL23" s="17">
        <f t="shared" si="12"/>
        <v>0</v>
      </c>
      <c r="CN23" s="7">
        <v>41544</v>
      </c>
      <c r="CO23" s="34" t="s">
        <v>2832</v>
      </c>
      <c r="CP23" s="3">
        <v>8267</v>
      </c>
      <c r="CQ23" s="1">
        <v>41545</v>
      </c>
      <c r="CR23" s="3">
        <v>8267</v>
      </c>
      <c r="CS23" s="17">
        <f t="shared" si="199"/>
        <v>41444.5</v>
      </c>
      <c r="CU23" s="2"/>
      <c r="CV23" s="15"/>
      <c r="CX23" s="629"/>
      <c r="CY23" s="16"/>
      <c r="CZ23" s="17">
        <f t="shared" si="14"/>
        <v>4178.5</v>
      </c>
      <c r="DB23" s="7"/>
      <c r="DC23" s="2"/>
      <c r="DD23" s="292"/>
      <c r="DE23" s="7"/>
      <c r="DF23" s="16"/>
      <c r="DG23" s="17">
        <f t="shared" si="207"/>
        <v>411</v>
      </c>
      <c r="DI23" s="7">
        <v>41540</v>
      </c>
      <c r="DJ23" s="2" t="s">
        <v>2833</v>
      </c>
      <c r="DK23" s="15">
        <v>1057.5</v>
      </c>
      <c r="DL23" s="7">
        <v>41540</v>
      </c>
      <c r="DM23" s="16">
        <v>1057.5</v>
      </c>
      <c r="DN23" s="17">
        <f t="shared" si="212"/>
        <v>0</v>
      </c>
      <c r="DP23" s="7"/>
      <c r="DQ23" s="2"/>
      <c r="DR23" s="15"/>
      <c r="DS23" s="7"/>
      <c r="DT23" s="16"/>
      <c r="DU23" s="17">
        <f t="shared" si="213"/>
        <v>0</v>
      </c>
      <c r="DW23" s="568"/>
      <c r="DX23" s="577"/>
      <c r="DY23" s="1656"/>
      <c r="DZ23" s="568"/>
      <c r="EA23" s="1659"/>
      <c r="EB23" s="1677">
        <f t="shared" si="214"/>
        <v>456</v>
      </c>
      <c r="ED23" s="112">
        <v>41539</v>
      </c>
      <c r="EE23" s="24" t="s">
        <v>2834</v>
      </c>
      <c r="EF23" s="23">
        <v>3280</v>
      </c>
      <c r="EG23" s="112">
        <v>41543</v>
      </c>
      <c r="EH23" s="27">
        <v>3280</v>
      </c>
      <c r="EI23" s="42">
        <f t="shared" si="215"/>
        <v>0</v>
      </c>
      <c r="EK23" s="7"/>
      <c r="EL23" s="2"/>
      <c r="EM23" s="15"/>
      <c r="EN23" s="7"/>
      <c r="EO23" s="16"/>
      <c r="EP23" s="17">
        <f t="shared" si="216"/>
        <v>0</v>
      </c>
      <c r="ER23" s="112"/>
      <c r="ES23" s="111"/>
      <c r="ET23" s="41"/>
      <c r="EU23" s="49"/>
      <c r="EV23" s="41"/>
      <c r="EW23" s="17">
        <f t="shared" si="206"/>
        <v>0</v>
      </c>
      <c r="EY23" s="7"/>
      <c r="EZ23" s="2"/>
      <c r="FA23" s="15"/>
      <c r="FB23" s="31"/>
      <c r="FC23" s="16"/>
      <c r="FD23" s="17">
        <f t="shared" si="22"/>
        <v>0</v>
      </c>
      <c r="FF23" s="112"/>
      <c r="FG23" s="24"/>
      <c r="FH23" s="23"/>
      <c r="FI23" s="49"/>
      <c r="FJ23" s="27"/>
      <c r="FK23" s="42">
        <f t="shared" si="23"/>
        <v>0</v>
      </c>
      <c r="FM23" s="7"/>
      <c r="FN23" s="2"/>
      <c r="FO23" s="15"/>
      <c r="FP23" s="7"/>
      <c r="FQ23" s="16"/>
      <c r="FR23" s="17">
        <f t="shared" si="24"/>
        <v>2580</v>
      </c>
      <c r="FT23" s="112"/>
      <c r="FU23" s="24"/>
      <c r="FV23" s="23"/>
      <c r="FW23" s="112"/>
      <c r="FX23" s="27"/>
      <c r="FY23" s="42">
        <f t="shared" si="25"/>
        <v>0</v>
      </c>
      <c r="GA23" s="2"/>
      <c r="GB23" s="2"/>
      <c r="GC23" s="15"/>
      <c r="GD23" s="7"/>
      <c r="GE23" s="16"/>
      <c r="GF23" s="17">
        <f t="shared" si="26"/>
        <v>0</v>
      </c>
      <c r="GH23" s="1530"/>
      <c r="GI23" s="1530"/>
      <c r="GJ23" s="563"/>
      <c r="GK23" s="1558"/>
      <c r="GL23" s="565"/>
      <c r="GM23" s="1715">
        <f t="shared" si="27"/>
        <v>33232</v>
      </c>
      <c r="GO23" s="2"/>
      <c r="GP23" s="2"/>
      <c r="GQ23" s="15"/>
      <c r="GR23" s="7"/>
      <c r="GS23" s="16"/>
      <c r="GT23" s="17">
        <f t="shared" si="28"/>
        <v>0</v>
      </c>
      <c r="GV23" s="2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76"/>
      <c r="HH23" s="17">
        <f t="shared" si="30"/>
        <v>0</v>
      </c>
      <c r="HJ23" s="7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5020</v>
      </c>
      <c r="HX23" s="7"/>
      <c r="HY23" s="2"/>
      <c r="HZ23" s="15"/>
      <c r="IA23" s="7"/>
      <c r="IB23" s="16"/>
      <c r="IC23" s="102">
        <f t="shared" si="33"/>
        <v>0</v>
      </c>
      <c r="IE23" s="1558"/>
      <c r="IF23" s="1530"/>
      <c r="IG23" s="563"/>
      <c r="IH23" s="1558"/>
      <c r="II23" s="565"/>
      <c r="IJ23" s="1746">
        <f t="shared" si="34"/>
        <v>0</v>
      </c>
      <c r="IL23" s="112"/>
      <c r="IM23" s="24"/>
      <c r="IN23" s="23"/>
      <c r="IO23" s="112"/>
      <c r="IP23" s="27"/>
      <c r="IQ23" s="102">
        <f t="shared" si="35"/>
        <v>855.5</v>
      </c>
      <c r="IS23" s="112"/>
      <c r="IT23" s="63"/>
      <c r="IU23" s="23"/>
      <c r="IV23" s="112"/>
      <c r="IW23" s="140"/>
      <c r="IX23" s="17">
        <f t="shared" si="36"/>
        <v>0</v>
      </c>
      <c r="IZ23" s="112"/>
      <c r="JA23" s="111"/>
      <c r="JB23" s="23"/>
      <c r="JC23" s="112"/>
      <c r="JD23" s="140"/>
      <c r="JE23" s="17">
        <f t="shared" si="37"/>
        <v>0</v>
      </c>
      <c r="JG23" s="112"/>
      <c r="JH23" s="111"/>
      <c r="JI23" s="23"/>
      <c r="JJ23" s="112"/>
      <c r="JK23" s="27"/>
      <c r="JL23" s="17">
        <f t="shared" si="38"/>
        <v>17093.599999999999</v>
      </c>
      <c r="JN23" s="112"/>
      <c r="JO23" s="111"/>
      <c r="JP23" s="23"/>
      <c r="JQ23" s="112"/>
      <c r="JR23" s="140"/>
      <c r="JS23" s="17">
        <f t="shared" si="39"/>
        <v>0</v>
      </c>
      <c r="JU23" s="112">
        <v>41545</v>
      </c>
      <c r="JV23" s="111" t="s">
        <v>2835</v>
      </c>
      <c r="JW23" s="23">
        <v>2334</v>
      </c>
      <c r="JX23" s="112">
        <v>41545</v>
      </c>
      <c r="JY23" s="140">
        <v>2334</v>
      </c>
      <c r="JZ23" s="42">
        <f t="shared" si="40"/>
        <v>0</v>
      </c>
      <c r="KB23" s="112"/>
      <c r="KC23" s="111"/>
      <c r="KD23" s="23"/>
      <c r="KE23" s="112"/>
      <c r="KF23" s="140"/>
      <c r="KG23" s="42">
        <f t="shared" si="41"/>
        <v>0</v>
      </c>
      <c r="KI23" s="7"/>
      <c r="KJ23" s="2"/>
      <c r="KK23" s="15"/>
      <c r="KL23" s="7"/>
      <c r="KM23" s="16"/>
      <c r="KN23" s="17">
        <f t="shared" si="42"/>
        <v>3799.5</v>
      </c>
      <c r="KP23" s="112"/>
      <c r="KQ23" s="24"/>
      <c r="KR23" s="23"/>
      <c r="KS23" s="112"/>
      <c r="KT23" s="27"/>
      <c r="KU23" s="42">
        <f t="shared" si="43"/>
        <v>0</v>
      </c>
      <c r="KW23" s="112"/>
      <c r="KX23" s="24"/>
      <c r="KY23" s="23"/>
      <c r="KZ23" s="112"/>
      <c r="LA23" s="27"/>
      <c r="LB23" s="42">
        <f t="shared" si="44"/>
        <v>0</v>
      </c>
      <c r="LD23" s="1558"/>
      <c r="LE23" s="1530"/>
      <c r="LF23" s="563"/>
      <c r="LG23" s="1558"/>
      <c r="LH23" s="565"/>
      <c r="LI23" s="1715">
        <f t="shared" si="45"/>
        <v>0</v>
      </c>
      <c r="LK23" s="7"/>
      <c r="LL23" s="2"/>
      <c r="LM23" s="15"/>
      <c r="LN23" s="7"/>
      <c r="LO23" s="16"/>
      <c r="LP23" s="17">
        <f t="shared" si="46"/>
        <v>0</v>
      </c>
      <c r="LR23" s="7"/>
      <c r="LS23" s="2"/>
      <c r="LT23" s="15"/>
      <c r="LU23" s="7"/>
      <c r="LV23" s="16"/>
      <c r="LW23" s="17">
        <f t="shared" si="47"/>
        <v>0</v>
      </c>
      <c r="LY23" s="7"/>
      <c r="LZ23" s="2"/>
      <c r="MA23" s="15"/>
      <c r="MB23" s="7"/>
      <c r="MC23" s="16"/>
      <c r="MD23" s="17">
        <f t="shared" si="48"/>
        <v>1020</v>
      </c>
      <c r="MF23" s="1709"/>
      <c r="MG23" s="1530"/>
      <c r="MH23" s="563"/>
      <c r="MI23" s="1558"/>
      <c r="MJ23" s="565"/>
      <c r="MK23" s="1715">
        <f t="shared" si="49"/>
        <v>6364</v>
      </c>
      <c r="MM23" s="306"/>
      <c r="MN23" s="2"/>
      <c r="MO23" s="15"/>
      <c r="MP23" s="7"/>
      <c r="MQ23" s="16"/>
      <c r="MR23" s="17">
        <f t="shared" si="50"/>
        <v>0</v>
      </c>
      <c r="MT23" s="308"/>
      <c r="MU23" s="24"/>
      <c r="MV23" s="23"/>
      <c r="MW23" s="112"/>
      <c r="MX23" s="27"/>
      <c r="MY23" s="42">
        <f t="shared" si="51"/>
        <v>0</v>
      </c>
      <c r="NA23" s="482"/>
      <c r="NB23" s="2"/>
      <c r="NC23" s="15"/>
      <c r="ND23" s="7"/>
      <c r="NE23" s="16"/>
      <c r="NF23" s="17">
        <f t="shared" si="208"/>
        <v>22352.5</v>
      </c>
      <c r="NH23" s="65"/>
      <c r="NI23" s="34"/>
      <c r="NJ23" s="27"/>
      <c r="NK23" s="7"/>
      <c r="NL23" s="16"/>
      <c r="NM23" s="42">
        <f t="shared" si="53"/>
        <v>0</v>
      </c>
      <c r="NO23" s="65"/>
      <c r="NP23" s="34"/>
      <c r="NQ23" s="27"/>
      <c r="NR23" s="7"/>
      <c r="NS23" s="16"/>
      <c r="NT23" s="42">
        <f t="shared" si="54"/>
        <v>0</v>
      </c>
      <c r="NV23" s="65"/>
      <c r="NW23" s="34"/>
      <c r="NX23" s="27"/>
      <c r="NY23" s="7"/>
      <c r="NZ23" s="16"/>
      <c r="OA23" s="42">
        <f t="shared" si="55"/>
        <v>0</v>
      </c>
      <c r="OC23" s="2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4"/>
      <c r="OY23" s="24"/>
      <c r="OZ23" s="23"/>
      <c r="PA23" s="112"/>
      <c r="PB23" s="27"/>
      <c r="PC23" s="42">
        <f t="shared" si="59"/>
        <v>0</v>
      </c>
      <c r="PE23" s="7">
        <v>41530</v>
      </c>
      <c r="PF23" s="2" t="s">
        <v>2836</v>
      </c>
      <c r="PG23" s="15">
        <v>3220</v>
      </c>
      <c r="PH23" s="31">
        <v>41531</v>
      </c>
      <c r="PI23" s="16">
        <v>3220</v>
      </c>
      <c r="PJ23" s="17">
        <f t="shared" si="60"/>
        <v>8140</v>
      </c>
      <c r="PL23" s="112"/>
      <c r="PM23" s="24"/>
      <c r="PN23" s="23"/>
      <c r="PO23" s="49"/>
      <c r="PP23" s="27"/>
      <c r="PQ23" s="42">
        <f t="shared" si="61"/>
        <v>0</v>
      </c>
      <c r="PS23" s="112"/>
      <c r="PT23" s="24"/>
      <c r="PU23" s="23"/>
      <c r="PV23" s="49"/>
      <c r="PW23" s="27"/>
      <c r="PX23" s="42">
        <f t="shared" si="62"/>
        <v>0</v>
      </c>
      <c r="PZ23" s="7"/>
      <c r="QA23" s="2"/>
      <c r="QB23" s="15"/>
      <c r="QC23" s="7"/>
      <c r="QD23" s="16"/>
      <c r="QE23" s="17">
        <f t="shared" si="63"/>
        <v>1433.5000000000005</v>
      </c>
      <c r="QG23" s="2"/>
      <c r="QH23" s="2"/>
      <c r="QI23" s="15"/>
      <c r="QJ23" s="7"/>
      <c r="QK23" s="16"/>
      <c r="QL23" s="17">
        <f t="shared" si="64"/>
        <v>0</v>
      </c>
      <c r="QN23" s="7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2980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22"/>
      <c r="RL23" s="7"/>
      <c r="RM23" s="16"/>
      <c r="RN23" s="17">
        <f t="shared" si="68"/>
        <v>0</v>
      </c>
      <c r="RP23" s="2"/>
      <c r="RQ23" s="114"/>
      <c r="RR23" s="22"/>
      <c r="RS23" s="7"/>
      <c r="RT23" s="16"/>
      <c r="RU23" s="17">
        <f t="shared" si="69"/>
        <v>0</v>
      </c>
      <c r="RW23" s="2"/>
      <c r="RX23" s="114"/>
      <c r="RY23" s="22"/>
      <c r="RZ23" s="7"/>
      <c r="SA23" s="16"/>
      <c r="SB23" s="17">
        <f t="shared" si="70"/>
        <v>0</v>
      </c>
      <c r="SD23" s="24"/>
      <c r="SE23" s="221"/>
      <c r="SF23" s="105"/>
      <c r="SG23" s="112"/>
      <c r="SH23" s="27"/>
      <c r="SI23" s="42">
        <f t="shared" si="71"/>
        <v>7820</v>
      </c>
      <c r="SK23" s="2"/>
      <c r="SL23" s="2"/>
      <c r="SM23" s="15"/>
      <c r="SN23" s="7"/>
      <c r="SO23" s="16"/>
      <c r="SP23" s="17">
        <f t="shared" si="72"/>
        <v>200</v>
      </c>
      <c r="SR23" s="2"/>
      <c r="SS23" s="2"/>
      <c r="ST23" s="15"/>
      <c r="SU23" s="7"/>
      <c r="SV23" s="16"/>
      <c r="SW23" s="17">
        <f t="shared" si="73"/>
        <v>1278</v>
      </c>
      <c r="SY23" s="24"/>
      <c r="SZ23" s="24"/>
      <c r="TA23" s="23"/>
      <c r="TB23" s="112"/>
      <c r="TC23" s="27"/>
      <c r="TD23" s="42">
        <f t="shared" si="74"/>
        <v>0</v>
      </c>
      <c r="TF23" s="24"/>
      <c r="TG23" s="2"/>
      <c r="TH23" s="15"/>
      <c r="TI23" s="7"/>
      <c r="TJ23" s="16"/>
      <c r="TK23" s="17">
        <f t="shared" si="75"/>
        <v>0</v>
      </c>
      <c r="TM23" s="24"/>
      <c r="TN23" s="24"/>
      <c r="TO23" s="23"/>
      <c r="TP23" s="112"/>
      <c r="TQ23" s="27"/>
      <c r="TR23" s="42">
        <f t="shared" si="76"/>
        <v>0</v>
      </c>
      <c r="TT23" s="2"/>
      <c r="TU23" s="2"/>
      <c r="TV23" s="15"/>
      <c r="TW23" s="7"/>
      <c r="TX23" s="16"/>
      <c r="TY23" s="17">
        <f t="shared" si="77"/>
        <v>0</v>
      </c>
      <c r="UA23" s="306">
        <v>41535</v>
      </c>
      <c r="UB23" s="2" t="s">
        <v>2837</v>
      </c>
      <c r="UC23" s="15">
        <v>245</v>
      </c>
      <c r="UD23" s="306">
        <v>41536</v>
      </c>
      <c r="UE23" s="16">
        <v>245</v>
      </c>
      <c r="UF23" s="17">
        <f t="shared" si="78"/>
        <v>112.5</v>
      </c>
      <c r="UH23" s="308"/>
      <c r="UI23" s="24"/>
      <c r="UJ23" s="23"/>
      <c r="UK23" s="308"/>
      <c r="UL23" s="27"/>
      <c r="UM23" s="42">
        <f t="shared" si="79"/>
        <v>7657</v>
      </c>
      <c r="UO23" s="308"/>
      <c r="UP23" s="24"/>
      <c r="UQ23" s="23"/>
      <c r="UR23" s="308"/>
      <c r="US23" s="27"/>
      <c r="UT23" s="42">
        <f t="shared" si="80"/>
        <v>0</v>
      </c>
      <c r="UV23" s="308"/>
      <c r="UW23" s="24"/>
      <c r="UX23" s="23"/>
      <c r="UY23" s="308"/>
      <c r="UZ23" s="27"/>
      <c r="VA23" s="42">
        <f t="shared" si="81"/>
        <v>0</v>
      </c>
      <c r="VC23" s="308"/>
      <c r="VD23" s="24"/>
      <c r="VE23" s="23"/>
      <c r="VF23" s="308"/>
      <c r="VG23" s="27"/>
      <c r="VH23" s="42">
        <f t="shared" si="82"/>
        <v>0</v>
      </c>
      <c r="VJ23" s="426"/>
      <c r="VK23" s="69"/>
      <c r="VL23" s="27"/>
      <c r="VM23" s="7"/>
      <c r="VN23" s="16"/>
      <c r="VO23" s="17">
        <f t="shared" si="83"/>
        <v>0</v>
      </c>
      <c r="VQ23" s="1558"/>
      <c r="VR23" s="1718"/>
      <c r="VS23" s="565"/>
      <c r="VT23" s="1558"/>
      <c r="VU23" s="565"/>
      <c r="VV23" s="1715">
        <f t="shared" si="84"/>
        <v>0</v>
      </c>
      <c r="VX23" s="7"/>
      <c r="VY23" s="69"/>
      <c r="VZ23" s="27"/>
      <c r="WA23" s="7"/>
      <c r="WB23" s="16"/>
      <c r="WC23" s="17">
        <f t="shared" si="85"/>
        <v>1712</v>
      </c>
      <c r="WE23" s="7"/>
      <c r="WF23" s="2"/>
      <c r="WG23" s="15"/>
      <c r="WH23" s="7"/>
      <c r="WI23" s="16"/>
      <c r="WJ23" s="17">
        <f t="shared" si="86"/>
        <v>5796</v>
      </c>
      <c r="WL23" s="7"/>
      <c r="WM23" s="2"/>
      <c r="WN23" s="15"/>
      <c r="WO23" s="7"/>
      <c r="WP23" s="16"/>
      <c r="WQ23" s="17">
        <f t="shared" si="87"/>
        <v>0</v>
      </c>
      <c r="WS23" s="112"/>
      <c r="WT23" s="24"/>
      <c r="WU23" s="23"/>
      <c r="WV23" s="112"/>
      <c r="WW23" s="27"/>
      <c r="WX23" s="42">
        <f t="shared" si="88"/>
        <v>0</v>
      </c>
      <c r="WZ23" s="421"/>
      <c r="XA23" s="24"/>
      <c r="XB23" s="23"/>
      <c r="XC23" s="112"/>
      <c r="XD23" s="27"/>
      <c r="XE23" s="42">
        <f t="shared" si="89"/>
        <v>0</v>
      </c>
      <c r="XG23" s="112"/>
      <c r="XH23" s="69"/>
      <c r="XI23" s="27"/>
      <c r="XJ23" s="112"/>
      <c r="XK23" s="27"/>
      <c r="XL23" s="17">
        <f t="shared" si="90"/>
        <v>0</v>
      </c>
      <c r="XN23" s="112"/>
      <c r="XO23" s="69"/>
      <c r="XP23" s="27"/>
      <c r="XQ23" s="112"/>
      <c r="XR23" s="27"/>
      <c r="XS23" s="42">
        <f t="shared" si="91"/>
        <v>3633</v>
      </c>
      <c r="XU23" s="112"/>
      <c r="XV23" s="69"/>
      <c r="XW23" s="27"/>
      <c r="XX23" s="112"/>
      <c r="XY23" s="27"/>
      <c r="XZ23" s="17">
        <f t="shared" si="92"/>
        <v>0</v>
      </c>
      <c r="YB23" s="1558"/>
      <c r="YC23" s="1718"/>
      <c r="YD23" s="565"/>
      <c r="YE23" s="1558"/>
      <c r="YF23" s="565"/>
      <c r="YG23" s="1715">
        <f t="shared" si="93"/>
        <v>0</v>
      </c>
      <c r="YI23" s="7"/>
      <c r="YJ23" s="114"/>
      <c r="YK23" s="15"/>
      <c r="YL23" s="7"/>
      <c r="YM23" s="16"/>
      <c r="YN23" s="17">
        <f t="shared" si="94"/>
        <v>2227</v>
      </c>
      <c r="YQ23" s="34"/>
      <c r="YR23" s="663"/>
      <c r="YS23" s="675"/>
      <c r="YT23" s="27"/>
      <c r="YU23" s="42">
        <f t="shared" si="95"/>
        <v>22956.84</v>
      </c>
      <c r="YW23" s="2"/>
      <c r="YX23" s="2"/>
      <c r="YY23" s="15"/>
      <c r="YZ23" s="7"/>
      <c r="ZA23" s="16"/>
      <c r="ZB23" s="17">
        <f t="shared" si="96"/>
        <v>3092.5</v>
      </c>
      <c r="ZD23" s="428"/>
      <c r="ZE23" s="114"/>
      <c r="ZF23" s="15"/>
      <c r="ZG23" s="7"/>
      <c r="ZH23" s="16"/>
      <c r="ZI23" s="17">
        <f t="shared" si="97"/>
        <v>0</v>
      </c>
      <c r="ZK23" s="1529"/>
      <c r="ZL23" s="1717"/>
      <c r="ZM23" s="563"/>
      <c r="ZN23" s="1558"/>
      <c r="ZO23" s="565"/>
      <c r="ZP23" s="1715">
        <f t="shared" si="98"/>
        <v>0</v>
      </c>
      <c r="ZR23" s="426"/>
      <c r="ZS23" s="221"/>
      <c r="ZT23" s="23"/>
      <c r="ZU23" s="112"/>
      <c r="ZV23" s="27"/>
      <c r="ZW23" s="42">
        <f t="shared" si="99"/>
        <v>0</v>
      </c>
      <c r="ZY23" s="306"/>
      <c r="ZZ23" s="115"/>
      <c r="AAA23" s="15"/>
      <c r="AAB23" s="7"/>
      <c r="AAC23" s="16"/>
      <c r="AAD23" s="17">
        <f t="shared" si="100"/>
        <v>0</v>
      </c>
      <c r="AAF23" s="308"/>
      <c r="AAG23" s="111"/>
      <c r="AAH23" s="23"/>
      <c r="AAI23" s="112"/>
      <c r="AAJ23" s="27"/>
      <c r="AAK23" s="42">
        <f t="shared" si="209"/>
        <v>1928</v>
      </c>
      <c r="AAM23" s="2"/>
      <c r="AAN23" s="2"/>
      <c r="AAO23" s="15"/>
      <c r="AAP23" s="7"/>
      <c r="AAQ23" s="16"/>
      <c r="AAR23" s="17">
        <f t="shared" si="102"/>
        <v>0</v>
      </c>
      <c r="AAT23" s="2"/>
      <c r="AAU23" s="2"/>
      <c r="AAV23" s="15"/>
      <c r="AAW23" s="7"/>
      <c r="AAX23" s="16"/>
      <c r="AAY23" s="17">
        <f t="shared" si="103"/>
        <v>0</v>
      </c>
      <c r="ABA23" s="2"/>
      <c r="ABB23" s="2"/>
      <c r="ABC23" s="15"/>
      <c r="ABD23" s="7"/>
      <c r="ABE23" s="16"/>
      <c r="ABF23" s="17">
        <f t="shared" si="104"/>
        <v>767</v>
      </c>
      <c r="ABH23" s="2"/>
      <c r="ABI23" s="2"/>
      <c r="ABJ23" s="15"/>
      <c r="ABK23" s="7"/>
      <c r="ABL23" s="16"/>
      <c r="ABM23" s="17">
        <f t="shared" si="105"/>
        <v>0</v>
      </c>
      <c r="ABO23" s="24"/>
      <c r="ABP23" s="24"/>
      <c r="ABQ23" s="23"/>
      <c r="ABR23" s="112"/>
      <c r="ABS23" s="27"/>
      <c r="ABT23" s="42">
        <f t="shared" si="106"/>
        <v>0</v>
      </c>
      <c r="ABV23" s="24"/>
      <c r="ABW23" s="24"/>
      <c r="ABX23" s="23"/>
      <c r="ABY23" s="112"/>
      <c r="ABZ23" s="27"/>
      <c r="ACA23" s="42">
        <f t="shared" si="107"/>
        <v>0</v>
      </c>
      <c r="ACC23" s="2"/>
      <c r="ACD23" s="2"/>
      <c r="ACE23" s="15"/>
      <c r="ACF23" s="7"/>
      <c r="ACG23" s="16"/>
      <c r="ACH23" s="17">
        <f t="shared" si="108"/>
        <v>0</v>
      </c>
      <c r="ACJ23" s="7">
        <v>41530</v>
      </c>
      <c r="ACK23" s="2" t="s">
        <v>2838</v>
      </c>
      <c r="ACL23" s="15">
        <v>2944.5</v>
      </c>
      <c r="ACM23" s="7">
        <v>41531</v>
      </c>
      <c r="ACN23" s="16">
        <v>2944.5</v>
      </c>
      <c r="ACO23" s="17">
        <f t="shared" si="109"/>
        <v>0</v>
      </c>
      <c r="ACQ23" s="306"/>
      <c r="ACR23" s="261"/>
      <c r="ACU23" s="3"/>
      <c r="ACV23" s="42">
        <f t="shared" si="110"/>
        <v>0</v>
      </c>
      <c r="ACX23" s="308"/>
      <c r="ACY23" s="1664"/>
      <c r="ADB23" s="41"/>
      <c r="ADC23" s="42">
        <f t="shared" si="111"/>
        <v>0</v>
      </c>
      <c r="ADE23" s="7"/>
      <c r="ADF23" s="36"/>
      <c r="ADG23" s="16"/>
      <c r="ADH23" s="7"/>
      <c r="ADI23" s="16"/>
      <c r="ADJ23" s="17">
        <f t="shared" si="112"/>
        <v>1135.5</v>
      </c>
      <c r="ADL23" s="7"/>
      <c r="ADM23" s="36"/>
      <c r="ADN23" s="16"/>
      <c r="ADO23" s="7"/>
      <c r="ADP23" s="16"/>
      <c r="ADQ23" s="17">
        <f t="shared" si="113"/>
        <v>0</v>
      </c>
      <c r="ADS23" s="2"/>
      <c r="ADT23" s="2"/>
      <c r="ADU23" s="15"/>
      <c r="ADV23" s="7"/>
      <c r="ADW23" s="16"/>
      <c r="ADX23" s="17">
        <f t="shared" si="114"/>
        <v>16620</v>
      </c>
      <c r="ADZ23" s="2"/>
      <c r="AEA23" s="2"/>
      <c r="AEB23" s="15"/>
      <c r="AEC23" s="7"/>
      <c r="AED23" s="16"/>
      <c r="AEE23" s="17">
        <f t="shared" si="115"/>
        <v>0</v>
      </c>
      <c r="AEG23" s="112"/>
      <c r="AEH23" s="34"/>
      <c r="AEI23" s="27"/>
      <c r="AEJ23" s="112"/>
      <c r="AEK23" s="27"/>
      <c r="AEL23" s="17">
        <f t="shared" si="116"/>
        <v>240</v>
      </c>
      <c r="AEN23" s="112"/>
      <c r="AEO23" s="34"/>
      <c r="AEP23" s="27"/>
      <c r="AEQ23" s="112"/>
      <c r="AER23" s="27"/>
      <c r="AES23" s="17">
        <f t="shared" si="117"/>
        <v>0</v>
      </c>
      <c r="AEU23" s="1558"/>
      <c r="AEV23" s="1736"/>
      <c r="AEW23" s="565"/>
      <c r="AEX23" s="1558"/>
      <c r="AEY23" s="565"/>
      <c r="AEZ23" s="1715">
        <f t="shared" si="118"/>
        <v>0</v>
      </c>
      <c r="AFB23" s="112"/>
      <c r="AFC23" s="34"/>
      <c r="AFD23" s="41"/>
      <c r="AFE23" s="112"/>
      <c r="AFF23" s="27"/>
      <c r="AFG23" s="17">
        <f t="shared" si="119"/>
        <v>0</v>
      </c>
      <c r="AFI23" s="112"/>
      <c r="AFJ23" s="34"/>
      <c r="AFK23" s="41"/>
      <c r="AFL23" s="112"/>
      <c r="AFM23" s="27"/>
      <c r="AFN23" s="17">
        <f t="shared" si="120"/>
        <v>0</v>
      </c>
      <c r="AFP23" s="427"/>
      <c r="AFQ23" s="34"/>
      <c r="AFR23" s="41"/>
      <c r="AFS23" s="112"/>
      <c r="AFT23" s="27"/>
      <c r="AFU23" s="17">
        <f t="shared" si="121"/>
        <v>7013</v>
      </c>
      <c r="AFW23" s="112"/>
      <c r="AFX23" s="69"/>
      <c r="AFY23" s="27"/>
      <c r="AFZ23" s="112"/>
      <c r="AGA23" s="27"/>
      <c r="AGB23" s="17">
        <f t="shared" si="122"/>
        <v>0</v>
      </c>
      <c r="AGD23" s="112"/>
      <c r="AGE23" s="69"/>
      <c r="AGF23" s="27"/>
      <c r="AGG23" s="112"/>
      <c r="AGH23" s="27"/>
      <c r="AGI23" s="17">
        <f t="shared" si="123"/>
        <v>0</v>
      </c>
      <c r="AGK23" s="308"/>
      <c r="AGL23" s="24"/>
      <c r="AGM23" s="23"/>
      <c r="AGN23" s="308"/>
      <c r="AGO23" s="27"/>
      <c r="AGP23" s="17">
        <f t="shared" si="124"/>
        <v>102</v>
      </c>
      <c r="AGR23" s="308"/>
      <c r="AGS23" s="69"/>
      <c r="AGT23" s="27"/>
      <c r="AGU23" s="308"/>
      <c r="AGV23" s="27"/>
      <c r="AGW23" s="42">
        <f t="shared" si="125"/>
        <v>0</v>
      </c>
      <c r="AGY23" s="112"/>
      <c r="AGZ23" s="69"/>
      <c r="AHA23" s="27"/>
      <c r="AHB23" s="112"/>
      <c r="AHC23" s="27"/>
      <c r="AHD23" s="17">
        <f t="shared" si="126"/>
        <v>0</v>
      </c>
      <c r="AHF23" s="112"/>
      <c r="AHG23" s="24"/>
      <c r="AHH23" s="23"/>
      <c r="AHI23" s="49"/>
      <c r="AHJ23" s="140"/>
      <c r="AHK23" s="42">
        <f t="shared" si="127"/>
        <v>0</v>
      </c>
      <c r="AHM23" s="112"/>
      <c r="AHO23" s="23"/>
      <c r="AHP23" s="49"/>
      <c r="AHQ23" s="140"/>
      <c r="AHR23" s="42">
        <f t="shared" si="128"/>
        <v>13988.5</v>
      </c>
      <c r="AHT23" s="2"/>
      <c r="AHU23" s="2"/>
      <c r="AHV23" s="15"/>
      <c r="AHW23" s="7"/>
      <c r="AHX23" s="16"/>
      <c r="AHY23" s="17">
        <f t="shared" si="129"/>
        <v>0</v>
      </c>
      <c r="AIA23" s="2"/>
      <c r="AIB23" s="2"/>
      <c r="AIC23" s="15"/>
      <c r="AID23" s="7"/>
      <c r="AIE23" s="16"/>
      <c r="AIF23" s="17">
        <f t="shared" si="130"/>
        <v>0</v>
      </c>
      <c r="AIH23" s="2"/>
      <c r="AII23" s="2"/>
      <c r="AIJ23" s="15"/>
      <c r="AIK23" s="7"/>
      <c r="AIL23" s="16"/>
      <c r="AIM23" s="17">
        <f t="shared" si="131"/>
        <v>0</v>
      </c>
      <c r="AIO23" s="24"/>
      <c r="AIP23" s="24"/>
      <c r="AIQ23" s="23"/>
      <c r="AIR23" s="112"/>
      <c r="AIS23" s="27"/>
      <c r="AIT23" s="42">
        <f t="shared" si="132"/>
        <v>0</v>
      </c>
      <c r="AIV23" s="7"/>
      <c r="AIW23" s="2"/>
      <c r="AIX23" s="15"/>
      <c r="AIY23" s="7"/>
      <c r="AIZ23" s="16"/>
      <c r="AJA23" s="17">
        <f t="shared" si="217"/>
        <v>0</v>
      </c>
      <c r="AJC23" s="7"/>
      <c r="AJD23" s="115"/>
      <c r="AJE23" s="15"/>
      <c r="AJF23" s="7"/>
      <c r="AJG23" s="16"/>
      <c r="AJH23" s="17">
        <f t="shared" si="134"/>
        <v>0</v>
      </c>
      <c r="AJJ23" s="2"/>
      <c r="AJK23" s="2"/>
      <c r="AJL23" s="15"/>
      <c r="AJM23" s="7"/>
      <c r="AJN23" s="16"/>
      <c r="AJO23" s="17">
        <f t="shared" si="210"/>
        <v>0</v>
      </c>
      <c r="AJQ23" s="24"/>
      <c r="AJR23" s="24"/>
      <c r="AJS23" s="23"/>
      <c r="AJT23" s="112"/>
      <c r="AJU23" s="27"/>
      <c r="AJV23" s="42">
        <f t="shared" si="211"/>
        <v>0</v>
      </c>
      <c r="AJX23" s="7">
        <v>41526</v>
      </c>
      <c r="AJY23" s="114" t="s">
        <v>2839</v>
      </c>
      <c r="AJZ23" s="15">
        <v>711</v>
      </c>
      <c r="AKA23" s="7">
        <v>41530</v>
      </c>
      <c r="AKB23" s="16">
        <v>711</v>
      </c>
      <c r="AKC23" s="17">
        <f t="shared" si="137"/>
        <v>1582</v>
      </c>
      <c r="AKE23" s="7"/>
      <c r="AKF23" s="114"/>
      <c r="AKG23" s="15"/>
      <c r="AKH23" s="7"/>
      <c r="AKI23" s="16"/>
      <c r="AKJ23" s="17">
        <f t="shared" si="138"/>
        <v>5561.98</v>
      </c>
      <c r="AKL23" s="112"/>
      <c r="AKM23" s="24"/>
      <c r="AKN23" s="23"/>
      <c r="AKO23" s="112"/>
      <c r="AKP23" s="27"/>
      <c r="AKQ23" s="42">
        <f t="shared" si="139"/>
        <v>0</v>
      </c>
      <c r="AKS23" s="112"/>
      <c r="AKT23" s="24"/>
      <c r="AKU23" s="23"/>
      <c r="AKV23" s="112"/>
      <c r="AKW23" s="27"/>
      <c r="AKX23" s="42">
        <f t="shared" si="140"/>
        <v>0</v>
      </c>
      <c r="AKZ23" s="112"/>
      <c r="ALA23" s="24"/>
      <c r="ALB23" s="23"/>
      <c r="ALC23" s="112"/>
      <c r="ALD23" s="27"/>
      <c r="ALE23" s="42">
        <f t="shared" si="141"/>
        <v>0</v>
      </c>
      <c r="ALG23" s="7"/>
      <c r="ALH23" s="2"/>
      <c r="ALI23" s="15"/>
      <c r="ALJ23" s="7"/>
      <c r="ALK23" s="16"/>
      <c r="ALL23" s="17">
        <f t="shared" si="142"/>
        <v>0</v>
      </c>
      <c r="ALN23" s="428">
        <v>41527</v>
      </c>
      <c r="ALO23" s="115" t="s">
        <v>2840</v>
      </c>
      <c r="ALP23" s="15">
        <v>1497</v>
      </c>
      <c r="ALQ23" s="428">
        <v>41527</v>
      </c>
      <c r="ALR23" s="16">
        <v>1497</v>
      </c>
      <c r="ALS23" s="17">
        <f t="shared" si="143"/>
        <v>5326</v>
      </c>
      <c r="ALU23" s="428"/>
      <c r="ALW23" s="15"/>
      <c r="ALX23" s="306"/>
      <c r="ALY23" s="16"/>
      <c r="ALZ23" s="17">
        <f t="shared" si="144"/>
        <v>0</v>
      </c>
      <c r="AMB23" s="306"/>
      <c r="AMC23" s="2"/>
      <c r="AMD23" s="15"/>
      <c r="AME23" s="428"/>
      <c r="AMF23" s="16"/>
      <c r="AMG23" s="17">
        <f t="shared" si="145"/>
        <v>0</v>
      </c>
      <c r="AMI23" s="2"/>
      <c r="AMJ23" s="2"/>
      <c r="AMK23" s="15"/>
      <c r="AML23" s="7"/>
      <c r="AMM23" s="16"/>
      <c r="AMN23" s="17">
        <f t="shared" si="146"/>
        <v>0</v>
      </c>
      <c r="AMP23" s="24"/>
      <c r="AMQ23" s="24"/>
      <c r="AMR23" s="23"/>
      <c r="AMS23" s="112"/>
      <c r="AMT23" s="27"/>
      <c r="AMU23" s="42">
        <f t="shared" si="147"/>
        <v>-1660</v>
      </c>
      <c r="AMW23" s="2"/>
      <c r="AMX23" s="2"/>
      <c r="AMY23" s="15"/>
      <c r="AMZ23" s="7"/>
      <c r="ANA23" s="16"/>
      <c r="ANB23" s="17">
        <f t="shared" si="148"/>
        <v>5971.7800000000007</v>
      </c>
      <c r="AND23" s="24"/>
      <c r="ANE23" s="24"/>
      <c r="ANF23" s="23"/>
      <c r="ANG23" s="112"/>
      <c r="ANH23" s="27"/>
      <c r="ANI23" s="42">
        <f t="shared" si="149"/>
        <v>0</v>
      </c>
      <c r="ANK23" s="2"/>
      <c r="ANL23" s="2"/>
      <c r="ANM23" s="15"/>
      <c r="ANN23" s="7"/>
      <c r="ANO23" s="16"/>
      <c r="ANP23" s="17">
        <f t="shared" si="150"/>
        <v>0</v>
      </c>
      <c r="ANR23" s="1530"/>
      <c r="ANS23" s="1530"/>
      <c r="ANT23" s="563"/>
      <c r="ANU23" s="1558"/>
      <c r="ANV23" s="565"/>
      <c r="ANW23" s="1715">
        <f t="shared" si="151"/>
        <v>0</v>
      </c>
      <c r="ANY23" s="2"/>
      <c r="ANZ23" s="2"/>
      <c r="AOA23" s="15"/>
      <c r="AOB23" s="7"/>
      <c r="AOC23" s="16"/>
      <c r="AOD23" s="17">
        <f t="shared" si="152"/>
        <v>0</v>
      </c>
      <c r="AOF23" s="2"/>
      <c r="AOG23" s="2"/>
      <c r="AOH23" s="15"/>
      <c r="AOI23" s="7"/>
      <c r="AOJ23" s="16"/>
      <c r="AOK23" s="17">
        <f t="shared" si="153"/>
        <v>0</v>
      </c>
      <c r="AOM23" s="306">
        <v>41537</v>
      </c>
      <c r="AON23" s="34" t="s">
        <v>2841</v>
      </c>
      <c r="AOO23" s="292">
        <v>2135.6</v>
      </c>
      <c r="AOP23" s="322"/>
      <c r="AOQ23" s="27"/>
      <c r="AOR23" s="17">
        <f t="shared" si="154"/>
        <v>68385.3</v>
      </c>
      <c r="AOT23" s="112">
        <v>41518</v>
      </c>
      <c r="AOU23" s="24" t="s">
        <v>2842</v>
      </c>
      <c r="AOV23" s="23">
        <v>2760</v>
      </c>
      <c r="AOW23" s="50">
        <v>41527</v>
      </c>
      <c r="AOX23" s="27">
        <v>2760</v>
      </c>
      <c r="AOY23" s="17">
        <f t="shared" si="155"/>
        <v>30</v>
      </c>
      <c r="APA23" s="112"/>
      <c r="APB23" s="24"/>
      <c r="APC23" s="23"/>
      <c r="APD23" s="259"/>
      <c r="APE23" s="16"/>
      <c r="APF23" s="17">
        <f t="shared" si="156"/>
        <v>118452.40000000001</v>
      </c>
      <c r="APH23" s="112"/>
      <c r="API23" s="24"/>
      <c r="APJ23" s="23"/>
      <c r="APK23" s="259"/>
      <c r="APL23" s="27"/>
      <c r="APM23" s="42">
        <f t="shared" si="157"/>
        <v>0</v>
      </c>
      <c r="APO23" s="2"/>
      <c r="APP23" s="2"/>
      <c r="APQ23" s="15"/>
      <c r="APR23" s="7"/>
      <c r="APS23" s="16"/>
      <c r="APT23" s="17">
        <f t="shared" si="158"/>
        <v>0</v>
      </c>
      <c r="APV23" s="2"/>
      <c r="APW23" s="2"/>
      <c r="APX23" s="15"/>
      <c r="APY23" s="7"/>
      <c r="APZ23" s="16"/>
      <c r="AQA23" s="17">
        <f t="shared" si="159"/>
        <v>0</v>
      </c>
      <c r="AQC23" s="2"/>
      <c r="AQD23" s="2"/>
      <c r="AQE23" s="15"/>
      <c r="AQF23" s="7"/>
      <c r="AQG23" s="16"/>
      <c r="AQH23" s="17">
        <f t="shared" si="160"/>
        <v>4165.6000000000004</v>
      </c>
      <c r="AQJ23" s="2"/>
      <c r="AQK23" s="2"/>
      <c r="AQL23" s="15"/>
      <c r="AQM23" s="7"/>
      <c r="AQN23" s="16"/>
      <c r="AQO23" s="17">
        <f t="shared" si="161"/>
        <v>0</v>
      </c>
      <c r="AQQ23" s="2"/>
      <c r="AQR23" s="2"/>
      <c r="AQS23" s="15"/>
      <c r="AQT23" s="7"/>
      <c r="AQU23" s="16"/>
      <c r="AQV23" s="17">
        <f t="shared" si="162"/>
        <v>0</v>
      </c>
      <c r="AQX23" s="2"/>
      <c r="AQY23" s="2"/>
      <c r="AQZ23" s="15"/>
      <c r="ARA23" s="7"/>
      <c r="ARB23" s="16"/>
      <c r="ARC23" s="17">
        <f t="shared" si="163"/>
        <v>0</v>
      </c>
      <c r="ARE23" s="24"/>
      <c r="ARF23" s="24"/>
      <c r="ARG23" s="23"/>
      <c r="ARH23" s="112"/>
      <c r="ARI23" s="27"/>
      <c r="ARJ23" s="42">
        <f t="shared" si="164"/>
        <v>0</v>
      </c>
      <c r="ARL23" s="2"/>
      <c r="ARM23" s="2"/>
      <c r="ARN23" s="15"/>
      <c r="ARO23" s="7"/>
      <c r="ARP23" s="16"/>
      <c r="ARQ23" s="17">
        <f t="shared" si="165"/>
        <v>0</v>
      </c>
      <c r="ARS23" s="24"/>
      <c r="ART23" s="24"/>
      <c r="ARU23" s="23"/>
      <c r="ARV23" s="112"/>
      <c r="ARW23" s="27"/>
      <c r="ARX23" s="42">
        <f t="shared" si="166"/>
        <v>752.5</v>
      </c>
      <c r="ARZ23" s="2"/>
      <c r="ASA23" s="2"/>
      <c r="ASB23" s="15"/>
      <c r="ASC23" s="7"/>
      <c r="ASD23" s="16"/>
      <c r="ASE23" s="17">
        <f t="shared" si="167"/>
        <v>10984.74</v>
      </c>
      <c r="ASG23" s="112">
        <v>41542</v>
      </c>
      <c r="ASH23" s="24" t="s">
        <v>2843</v>
      </c>
      <c r="ASI23" s="23">
        <v>695</v>
      </c>
      <c r="ASJ23" s="112"/>
      <c r="ASK23" s="105"/>
      <c r="ASL23" s="17">
        <f t="shared" si="168"/>
        <v>18268.59</v>
      </c>
      <c r="ASN23" s="7"/>
      <c r="ASO23" s="2"/>
      <c r="ASP23" s="15"/>
      <c r="ASQ23" s="33"/>
      <c r="ASR23" s="76"/>
      <c r="ASS23" s="17">
        <f t="shared" si="169"/>
        <v>21397.43</v>
      </c>
      <c r="ASU23" s="426"/>
      <c r="ASV23" s="24"/>
      <c r="ASW23" s="27"/>
      <c r="ASX23" s="112"/>
      <c r="ASY23" s="27"/>
      <c r="ASZ23" s="17">
        <f t="shared" si="170"/>
        <v>0</v>
      </c>
      <c r="ATB23" s="426"/>
      <c r="ATC23" s="24"/>
      <c r="ATD23" s="27"/>
      <c r="ATE23" s="112"/>
      <c r="ATF23" s="27"/>
      <c r="ATG23" s="42">
        <f t="shared" si="171"/>
        <v>2249</v>
      </c>
      <c r="ATI23" s="426"/>
      <c r="ATJ23" s="24"/>
      <c r="ATK23" s="27"/>
      <c r="ATL23" s="112"/>
      <c r="ATM23" s="27"/>
      <c r="ATN23" s="42">
        <f t="shared" si="172"/>
        <v>0</v>
      </c>
      <c r="ATP23" s="7"/>
      <c r="ATQ23" s="2"/>
      <c r="ATR23" s="81"/>
      <c r="ATS23" s="65"/>
      <c r="ATT23" s="77"/>
      <c r="ATU23" s="17">
        <f t="shared" si="173"/>
        <v>12300.5</v>
      </c>
      <c r="ATW23" s="2"/>
      <c r="ATX23" s="2"/>
      <c r="ATY23" s="15"/>
      <c r="ATZ23" s="7"/>
      <c r="AUA23" s="16"/>
      <c r="AUB23" s="17">
        <f t="shared" si="174"/>
        <v>108</v>
      </c>
      <c r="AUD23" s="7"/>
      <c r="AUE23" s="115"/>
      <c r="AUF23" s="15"/>
      <c r="AUG23" s="7"/>
      <c r="AUH23" s="16"/>
      <c r="AUI23" s="17">
        <f t="shared" si="175"/>
        <v>0</v>
      </c>
      <c r="AUK23" s="112"/>
      <c r="AUL23" s="111"/>
      <c r="AUM23" s="23"/>
      <c r="AUN23" s="112"/>
      <c r="AUO23" s="27"/>
      <c r="AUP23" s="42">
        <f t="shared" si="176"/>
        <v>0</v>
      </c>
      <c r="AUR23" s="1558"/>
      <c r="AUS23" s="1727"/>
      <c r="AUT23" s="563"/>
      <c r="AUU23" s="1558"/>
      <c r="AUV23" s="565"/>
      <c r="AUW23" s="1715">
        <f t="shared" si="177"/>
        <v>0</v>
      </c>
      <c r="AUY23" s="112"/>
      <c r="AUZ23" s="111"/>
      <c r="AVA23" s="23"/>
      <c r="AVB23" s="112"/>
      <c r="AVC23" s="27"/>
      <c r="AVD23" s="42">
        <f t="shared" si="178"/>
        <v>0</v>
      </c>
      <c r="AVF23" s="31"/>
      <c r="AVG23" s="2"/>
      <c r="AVH23" s="15"/>
      <c r="AVI23" s="7"/>
      <c r="AVJ23" s="16"/>
      <c r="AVK23" s="17">
        <f t="shared" si="179"/>
        <v>-1000</v>
      </c>
      <c r="AVM23" s="2"/>
      <c r="AVN23" s="2"/>
      <c r="AVO23" s="15"/>
      <c r="AVP23" s="7"/>
      <c r="AVQ23" s="16"/>
      <c r="AVR23" s="17">
        <f t="shared" si="180"/>
        <v>6938</v>
      </c>
      <c r="AVT23" s="1530"/>
      <c r="AVU23" s="1530"/>
      <c r="AVV23" s="563"/>
      <c r="AVW23" s="1558"/>
      <c r="AVX23" s="565"/>
      <c r="AVY23" s="1715">
        <f t="shared" si="181"/>
        <v>0</v>
      </c>
      <c r="AWA23" s="308"/>
      <c r="AWB23" s="2"/>
      <c r="AWC23" s="15"/>
      <c r="AWD23" s="306"/>
      <c r="AWE23" s="16"/>
      <c r="AWF23" s="17">
        <f t="shared" si="182"/>
        <v>0</v>
      </c>
      <c r="AWH23" s="421"/>
      <c r="AWI23" s="2"/>
      <c r="AWJ23" s="15"/>
      <c r="AWK23" s="306"/>
      <c r="AWL23" s="16"/>
      <c r="AWM23" s="17">
        <f t="shared" si="183"/>
        <v>0</v>
      </c>
      <c r="AWO23" s="7"/>
      <c r="AWP23" s="2"/>
      <c r="AWQ23" s="332"/>
      <c r="AWR23" s="7"/>
      <c r="AWS23" s="16"/>
      <c r="AWT23" s="17">
        <f t="shared" si="184"/>
        <v>0</v>
      </c>
      <c r="AWV23" s="306"/>
      <c r="AWW23" s="2"/>
      <c r="AWX23" s="332"/>
      <c r="AWY23" s="7"/>
      <c r="AWZ23" s="16"/>
      <c r="AXA23" s="17">
        <f t="shared" si="185"/>
        <v>0</v>
      </c>
      <c r="AXC23" s="308">
        <v>41529</v>
      </c>
      <c r="AXD23" s="2" t="s">
        <v>2844</v>
      </c>
      <c r="AXE23" s="15">
        <v>812</v>
      </c>
      <c r="AXF23" s="306">
        <v>41536</v>
      </c>
      <c r="AXG23" s="16">
        <v>812</v>
      </c>
      <c r="AXH23" s="17">
        <f t="shared" si="186"/>
        <v>2005.5</v>
      </c>
      <c r="AXJ23" s="308"/>
      <c r="AXK23" s="2"/>
      <c r="AXL23" s="332"/>
      <c r="AXM23" s="7"/>
      <c r="AXN23" s="16"/>
      <c r="AXO23" s="17">
        <f t="shared" si="187"/>
        <v>0</v>
      </c>
      <c r="AXQ23" s="308"/>
      <c r="AXR23" s="24"/>
      <c r="AXS23" s="1699"/>
      <c r="AXT23" s="112"/>
      <c r="AXU23" s="27"/>
      <c r="AXV23" s="42">
        <f t="shared" si="188"/>
        <v>0</v>
      </c>
      <c r="AXX23" s="2"/>
      <c r="AXY23" s="2"/>
      <c r="AXZ23" s="292"/>
      <c r="AYA23" s="7"/>
      <c r="AYB23" s="16"/>
      <c r="AYC23" s="17">
        <f t="shared" si="189"/>
        <v>-100</v>
      </c>
      <c r="AYE23" s="7"/>
      <c r="AYF23" s="2"/>
      <c r="AYG23" s="292"/>
      <c r="AYH23" s="7"/>
      <c r="AYI23" s="16"/>
      <c r="AYJ23" s="17">
        <f t="shared" si="190"/>
        <v>1184.5</v>
      </c>
      <c r="AYL23" s="24"/>
      <c r="AYM23" s="24"/>
      <c r="AYN23" s="291"/>
      <c r="AYO23" s="112"/>
      <c r="AYP23" s="27"/>
      <c r="AYQ23" s="42">
        <f t="shared" si="191"/>
        <v>0</v>
      </c>
      <c r="AYS23" s="24"/>
      <c r="AYT23" s="2"/>
      <c r="AYU23" s="292"/>
      <c r="AYV23" s="7"/>
      <c r="AYW23" s="16"/>
      <c r="AYX23" s="17">
        <f t="shared" si="192"/>
        <v>0</v>
      </c>
      <c r="AYZ23" s="24"/>
      <c r="AZA23" s="24"/>
      <c r="AZB23" s="291"/>
      <c r="AZC23" s="112"/>
      <c r="AZD23" s="27"/>
      <c r="AZE23" s="42">
        <f t="shared" si="193"/>
        <v>0</v>
      </c>
      <c r="AZG23" s="2"/>
      <c r="AZH23" s="2"/>
      <c r="AZI23" s="292"/>
      <c r="AZJ23" s="7"/>
      <c r="AZK23" s="16"/>
      <c r="AZL23" s="17">
        <f t="shared" si="194"/>
        <v>0</v>
      </c>
      <c r="AZN23" s="2"/>
      <c r="AZO23" s="2"/>
      <c r="AZP23" s="15"/>
      <c r="AZQ23" s="7"/>
      <c r="AZR23" s="16"/>
      <c r="AZS23" s="17">
        <f t="shared" si="195"/>
        <v>0</v>
      </c>
      <c r="AZU23" s="2"/>
      <c r="AZV23" s="2"/>
      <c r="AZW23" s="15"/>
      <c r="AZX23" s="7"/>
      <c r="AZY23" s="16"/>
      <c r="AZZ23" s="17">
        <f t="shared" si="196"/>
        <v>7051.5</v>
      </c>
      <c r="BAB23" s="24"/>
      <c r="BAC23" s="24"/>
      <c r="BAD23" s="291"/>
      <c r="BAE23" s="112"/>
      <c r="BAF23" s="27"/>
      <c r="BAG23" s="42">
        <f t="shared" si="197"/>
        <v>0</v>
      </c>
      <c r="BAI23" s="2"/>
      <c r="BAJ23" s="2"/>
      <c r="BAK23" s="292"/>
      <c r="BAL23" s="7"/>
      <c r="BAM23" s="16"/>
      <c r="BAN23" s="17">
        <f t="shared" si="198"/>
        <v>0</v>
      </c>
    </row>
    <row r="24" spans="1:1392" x14ac:dyDescent="0.25">
      <c r="A24" s="2"/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2"/>
      <c r="L24" s="27"/>
      <c r="M24" s="42">
        <f t="shared" si="1"/>
        <v>0</v>
      </c>
      <c r="O24" s="24"/>
      <c r="P24" s="24"/>
      <c r="Q24" s="23"/>
      <c r="R24" s="112"/>
      <c r="S24" s="27"/>
      <c r="T24" s="42">
        <f t="shared" si="2"/>
        <v>0</v>
      </c>
      <c r="V24" s="24"/>
      <c r="W24" s="24"/>
      <c r="X24" s="23"/>
      <c r="Y24" s="112"/>
      <c r="Z24" s="27"/>
      <c r="AA24" s="42">
        <f t="shared" si="3"/>
        <v>0</v>
      </c>
      <c r="AC24" s="24"/>
      <c r="AD24" s="24"/>
      <c r="AE24" s="23"/>
      <c r="AF24" s="112"/>
      <c r="AG24" s="27"/>
      <c r="AH24" s="42">
        <f t="shared" si="4"/>
        <v>0</v>
      </c>
      <c r="AJ24" s="112"/>
      <c r="AK24" s="24"/>
      <c r="AL24" s="23"/>
      <c r="AM24" s="112"/>
      <c r="AN24" s="27"/>
      <c r="AO24" s="42">
        <f t="shared" si="5"/>
        <v>0</v>
      </c>
      <c r="AR24" s="2"/>
      <c r="AS24" s="15"/>
      <c r="AT24" s="7"/>
      <c r="AU24" s="16"/>
      <c r="AV24" s="17">
        <f t="shared" si="6"/>
        <v>376</v>
      </c>
      <c r="AX24" s="7"/>
      <c r="AY24" s="2"/>
      <c r="AZ24" s="15"/>
      <c r="BA24" s="7"/>
      <c r="BB24" s="16"/>
      <c r="BC24" s="17">
        <f t="shared" si="7"/>
        <v>1731.5</v>
      </c>
      <c r="BE24" s="7"/>
      <c r="BF24" s="2"/>
      <c r="BG24" s="15"/>
      <c r="BH24" s="7"/>
      <c r="BI24" s="16"/>
      <c r="BJ24" s="17">
        <f t="shared" si="8"/>
        <v>0</v>
      </c>
      <c r="BL24" s="7"/>
      <c r="BM24" s="36"/>
      <c r="BN24" s="27"/>
      <c r="BO24" s="112"/>
      <c r="BP24" s="27"/>
      <c r="BQ24" s="17">
        <f t="shared" si="9"/>
        <v>14526.099999999999</v>
      </c>
      <c r="BS24" s="426">
        <v>41020</v>
      </c>
      <c r="BT24" s="24" t="s">
        <v>948</v>
      </c>
      <c r="BU24" s="411"/>
      <c r="BV24" s="678" t="s">
        <v>949</v>
      </c>
      <c r="BW24" s="27"/>
      <c r="BX24" s="17">
        <f t="shared" si="10"/>
        <v>24058.04</v>
      </c>
      <c r="BZ24" s="24"/>
      <c r="CA24" s="24"/>
      <c r="CB24" s="23"/>
      <c r="CC24" s="112"/>
      <c r="CD24" s="27"/>
      <c r="CE24" s="17">
        <f t="shared" si="11"/>
        <v>0</v>
      </c>
      <c r="CG24" s="426"/>
      <c r="CH24" s="221"/>
      <c r="CI24" s="23"/>
      <c r="CJ24" s="112"/>
      <c r="CK24" s="27"/>
      <c r="CL24" s="17">
        <f t="shared" si="12"/>
        <v>0</v>
      </c>
      <c r="CN24" s="7">
        <v>41545</v>
      </c>
      <c r="CO24" s="34" t="s">
        <v>2845</v>
      </c>
      <c r="CP24" s="3">
        <v>7219</v>
      </c>
      <c r="CQ24" s="1">
        <v>41545</v>
      </c>
      <c r="CR24" s="3">
        <v>7219</v>
      </c>
      <c r="CS24" s="17">
        <f t="shared" si="199"/>
        <v>41444.5</v>
      </c>
      <c r="CU24" s="7"/>
      <c r="CV24" s="2"/>
      <c r="CW24" s="15"/>
      <c r="CX24" s="629"/>
      <c r="CY24" s="16"/>
      <c r="CZ24" s="17">
        <f t="shared" si="14"/>
        <v>4178.5</v>
      </c>
      <c r="DB24" s="7"/>
      <c r="DC24" s="2"/>
      <c r="DD24" s="292"/>
      <c r="DE24" s="7"/>
      <c r="DF24" s="16"/>
      <c r="DG24" s="17">
        <f t="shared" si="207"/>
        <v>411</v>
      </c>
      <c r="DI24" s="7">
        <v>41543</v>
      </c>
      <c r="DJ24" s="2" t="s">
        <v>2846</v>
      </c>
      <c r="DK24" s="15">
        <v>1698.5</v>
      </c>
      <c r="DL24" s="7">
        <v>41543</v>
      </c>
      <c r="DM24" s="16">
        <v>1698.5</v>
      </c>
      <c r="DN24" s="17">
        <f t="shared" si="212"/>
        <v>0</v>
      </c>
      <c r="DP24" s="7"/>
      <c r="DQ24" s="2"/>
      <c r="DR24" s="15"/>
      <c r="DS24" s="7"/>
      <c r="DT24" s="16"/>
      <c r="DU24" s="17">
        <f t="shared" si="213"/>
        <v>0</v>
      </c>
      <c r="DW24" s="568"/>
      <c r="DX24" s="577"/>
      <c r="DY24" s="1656"/>
      <c r="DZ24" s="568"/>
      <c r="EA24" s="1659"/>
      <c r="EB24" s="1677">
        <f t="shared" si="214"/>
        <v>456</v>
      </c>
      <c r="ED24" s="112">
        <v>41540</v>
      </c>
      <c r="EE24" s="24" t="s">
        <v>2847</v>
      </c>
      <c r="EF24" s="23">
        <v>1664</v>
      </c>
      <c r="EG24" s="112">
        <v>41540</v>
      </c>
      <c r="EH24" s="27">
        <v>1664</v>
      </c>
      <c r="EI24" s="42">
        <f t="shared" si="215"/>
        <v>0</v>
      </c>
      <c r="EK24" s="7"/>
      <c r="EL24" s="2"/>
      <c r="EM24" s="15"/>
      <c r="EN24" s="7"/>
      <c r="EO24" s="16"/>
      <c r="EP24" s="17">
        <f t="shared" si="216"/>
        <v>0</v>
      </c>
      <c r="ER24" s="112"/>
      <c r="ES24" s="111"/>
      <c r="ET24" s="41"/>
      <c r="EU24" s="49"/>
      <c r="EV24" s="41"/>
      <c r="EW24" s="17">
        <f t="shared" si="206"/>
        <v>0</v>
      </c>
      <c r="EY24" s="7"/>
      <c r="EZ24" s="2"/>
      <c r="FA24" s="15"/>
      <c r="FB24" s="7"/>
      <c r="FC24" s="16"/>
      <c r="FD24" s="17">
        <f t="shared" si="22"/>
        <v>0</v>
      </c>
      <c r="FF24" s="112"/>
      <c r="FG24" s="24"/>
      <c r="FH24" s="23"/>
      <c r="FI24" s="112"/>
      <c r="FJ24" s="27"/>
      <c r="FK24" s="42">
        <f t="shared" si="23"/>
        <v>0</v>
      </c>
      <c r="FM24" s="7"/>
      <c r="FN24" s="2"/>
      <c r="FO24" s="15"/>
      <c r="FP24" s="7"/>
      <c r="FQ24" s="16"/>
      <c r="FR24" s="17">
        <f t="shared" si="24"/>
        <v>2580</v>
      </c>
      <c r="FT24" s="112"/>
      <c r="FU24" s="24"/>
      <c r="FV24" s="23"/>
      <c r="FW24" s="112"/>
      <c r="FX24" s="27"/>
      <c r="FY24" s="42">
        <f t="shared" si="25"/>
        <v>0</v>
      </c>
      <c r="GA24" s="2"/>
      <c r="GB24" s="2"/>
      <c r="GC24" s="15"/>
      <c r="GD24" s="7"/>
      <c r="GE24" s="16"/>
      <c r="GF24" s="17">
        <f t="shared" si="26"/>
        <v>0</v>
      </c>
      <c r="GH24" s="1530"/>
      <c r="GI24" s="1530"/>
      <c r="GJ24" s="563"/>
      <c r="GK24" s="1558"/>
      <c r="GL24" s="565"/>
      <c r="GM24" s="1715">
        <f t="shared" si="27"/>
        <v>33232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7"/>
      <c r="HD24" s="2"/>
      <c r="HE24" s="15"/>
      <c r="HF24" s="31"/>
      <c r="HG24" s="16"/>
      <c r="HH24" s="17">
        <f t="shared" si="30"/>
        <v>0</v>
      </c>
      <c r="HJ24" s="7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5020</v>
      </c>
      <c r="HX24" s="7"/>
      <c r="HY24" s="2"/>
      <c r="HZ24" s="15"/>
      <c r="IA24" s="7"/>
      <c r="IB24" s="16"/>
      <c r="IC24" s="102">
        <f t="shared" si="33"/>
        <v>0</v>
      </c>
      <c r="IE24" s="1558"/>
      <c r="IF24" s="1530"/>
      <c r="IG24" s="563"/>
      <c r="IH24" s="1558"/>
      <c r="II24" s="565"/>
      <c r="IJ24" s="1746">
        <f t="shared" si="34"/>
        <v>0</v>
      </c>
      <c r="IL24" s="112"/>
      <c r="IM24" s="24"/>
      <c r="IN24" s="23"/>
      <c r="IO24" s="112"/>
      <c r="IP24" s="27"/>
      <c r="IQ24" s="102">
        <f t="shared" si="35"/>
        <v>855.5</v>
      </c>
      <c r="IS24" s="49"/>
      <c r="IT24" s="63"/>
      <c r="IU24" s="23"/>
      <c r="IV24" s="112"/>
      <c r="IW24" s="27"/>
      <c r="IX24" s="17">
        <f t="shared" si="36"/>
        <v>0</v>
      </c>
      <c r="IZ24" s="49"/>
      <c r="JA24" s="111"/>
      <c r="JB24" s="23"/>
      <c r="JC24" s="112"/>
      <c r="JD24" s="27"/>
      <c r="JE24" s="17">
        <f t="shared" si="37"/>
        <v>0</v>
      </c>
      <c r="JG24" s="112"/>
      <c r="JH24" s="111"/>
      <c r="JI24" s="23"/>
      <c r="JJ24" s="112"/>
      <c r="JK24" s="140"/>
      <c r="JL24" s="17">
        <f t="shared" si="38"/>
        <v>17093.599999999999</v>
      </c>
      <c r="JN24" s="49"/>
      <c r="JO24" s="111"/>
      <c r="JP24" s="23"/>
      <c r="JQ24" s="112"/>
      <c r="JR24" s="27"/>
      <c r="JS24" s="17">
        <f t="shared" si="39"/>
        <v>0</v>
      </c>
      <c r="JU24" s="49">
        <v>41546</v>
      </c>
      <c r="JV24" s="111" t="s">
        <v>2848</v>
      </c>
      <c r="JW24" s="23">
        <v>1474</v>
      </c>
      <c r="JX24" s="49">
        <v>41546</v>
      </c>
      <c r="JY24" s="27">
        <v>1474</v>
      </c>
      <c r="JZ24" s="42">
        <f t="shared" si="40"/>
        <v>0</v>
      </c>
      <c r="KB24" s="49"/>
      <c r="KC24" s="111"/>
      <c r="KD24" s="23"/>
      <c r="KE24" s="112"/>
      <c r="KF24" s="27"/>
      <c r="KG24" s="42">
        <f t="shared" si="41"/>
        <v>0</v>
      </c>
      <c r="KI24" s="7"/>
      <c r="KJ24" s="2"/>
      <c r="KK24" s="15"/>
      <c r="KL24" s="7"/>
      <c r="KM24" s="16"/>
      <c r="KN24" s="17">
        <f t="shared" si="42"/>
        <v>3799.5</v>
      </c>
      <c r="KP24" s="112"/>
      <c r="KQ24" s="24"/>
      <c r="KR24" s="23"/>
      <c r="KS24" s="112"/>
      <c r="KT24" s="27"/>
      <c r="KU24" s="42">
        <f t="shared" si="43"/>
        <v>0</v>
      </c>
      <c r="KW24" s="112"/>
      <c r="KX24" s="24"/>
      <c r="KY24" s="23"/>
      <c r="KZ24" s="112"/>
      <c r="LA24" s="27"/>
      <c r="LB24" s="42">
        <f t="shared" si="44"/>
        <v>0</v>
      </c>
      <c r="LD24" s="1558"/>
      <c r="LE24" s="1530"/>
      <c r="LF24" s="563"/>
      <c r="LG24" s="1558"/>
      <c r="LH24" s="565"/>
      <c r="LI24" s="1715">
        <f t="shared" si="45"/>
        <v>0</v>
      </c>
      <c r="LK24" s="7"/>
      <c r="LL24" s="2"/>
      <c r="LM24" s="15"/>
      <c r="LN24" s="7"/>
      <c r="LO24" s="16"/>
      <c r="LP24" s="17">
        <f t="shared" si="46"/>
        <v>0</v>
      </c>
      <c r="LR24" s="7"/>
      <c r="LS24" s="2"/>
      <c r="LT24" s="15"/>
      <c r="LU24" s="7"/>
      <c r="LV24" s="16"/>
      <c r="LW24" s="17">
        <f t="shared" si="47"/>
        <v>0</v>
      </c>
      <c r="LY24" s="7"/>
      <c r="LZ24" s="2"/>
      <c r="MA24" s="15"/>
      <c r="MB24" s="7"/>
      <c r="MC24" s="16"/>
      <c r="MD24" s="17">
        <f t="shared" si="48"/>
        <v>1020</v>
      </c>
      <c r="MF24" s="1709"/>
      <c r="MG24" s="1530"/>
      <c r="MH24" s="563"/>
      <c r="MI24" s="1558"/>
      <c r="MJ24" s="565"/>
      <c r="MK24" s="1715">
        <f t="shared" si="49"/>
        <v>6364</v>
      </c>
      <c r="MM24" s="306"/>
      <c r="MN24" s="2"/>
      <c r="MO24" s="15"/>
      <c r="MP24" s="7"/>
      <c r="MQ24" s="16"/>
      <c r="MR24" s="17">
        <f t="shared" si="50"/>
        <v>0</v>
      </c>
      <c r="MT24" s="308"/>
      <c r="MU24" s="24"/>
      <c r="MV24" s="23"/>
      <c r="MW24" s="112"/>
      <c r="MX24" s="27"/>
      <c r="MY24" s="42">
        <f t="shared" si="51"/>
        <v>0</v>
      </c>
      <c r="NA24" s="482"/>
      <c r="NB24" s="2"/>
      <c r="NC24" s="15"/>
      <c r="ND24" s="7"/>
      <c r="NE24" s="16"/>
      <c r="NF24" s="17">
        <f t="shared" si="208"/>
        <v>22352.5</v>
      </c>
      <c r="NH24" s="7"/>
      <c r="NI24" s="2"/>
      <c r="NJ24" s="15"/>
      <c r="NK24" s="7"/>
      <c r="NL24" s="16"/>
      <c r="NM24" s="42">
        <f t="shared" si="53"/>
        <v>0</v>
      </c>
      <c r="NO24" s="7"/>
      <c r="NP24" s="2"/>
      <c r="NQ24" s="15"/>
      <c r="NR24" s="7"/>
      <c r="NS24" s="16"/>
      <c r="NT24" s="42">
        <f t="shared" si="54"/>
        <v>0</v>
      </c>
      <c r="NV24" s="7"/>
      <c r="NW24" s="2"/>
      <c r="NX24" s="15"/>
      <c r="NY24" s="7"/>
      <c r="NZ24" s="16"/>
      <c r="OA24" s="42">
        <f t="shared" si="55"/>
        <v>0</v>
      </c>
      <c r="OC24" s="2"/>
      <c r="OD24" s="2"/>
      <c r="OE24" s="15"/>
      <c r="OF24" s="16"/>
      <c r="OG24" s="16"/>
      <c r="OH24" s="17">
        <f t="shared" si="56"/>
        <v>0</v>
      </c>
      <c r="OJ24" s="2"/>
      <c r="OK24" s="2"/>
      <c r="OL24" s="15"/>
      <c r="OM24" s="16"/>
      <c r="ON24" s="16"/>
      <c r="OO24" s="17">
        <f t="shared" si="57"/>
        <v>0</v>
      </c>
      <c r="OQ24" s="2"/>
      <c r="OR24" s="2"/>
      <c r="OS24" s="15"/>
      <c r="OT24" s="16"/>
      <c r="OU24" s="16"/>
      <c r="OV24" s="17">
        <f t="shared" si="58"/>
        <v>0</v>
      </c>
      <c r="OX24" s="24"/>
      <c r="OY24" s="24"/>
      <c r="OZ24" s="23"/>
      <c r="PA24" s="27"/>
      <c r="PB24" s="27"/>
      <c r="PC24" s="42">
        <f t="shared" si="59"/>
        <v>0</v>
      </c>
      <c r="PE24" s="7">
        <v>41532</v>
      </c>
      <c r="PF24" s="2" t="s">
        <v>2849</v>
      </c>
      <c r="PG24" s="15">
        <v>4266.5</v>
      </c>
      <c r="PH24" s="679">
        <v>41532</v>
      </c>
      <c r="PI24" s="27">
        <v>4266.5</v>
      </c>
      <c r="PJ24" s="17">
        <f t="shared" si="60"/>
        <v>8140</v>
      </c>
      <c r="PL24" s="112"/>
      <c r="PM24" s="24"/>
      <c r="PN24" s="23"/>
      <c r="PO24" s="1577"/>
      <c r="PP24" s="27"/>
      <c r="PQ24" s="42">
        <f t="shared" si="61"/>
        <v>0</v>
      </c>
      <c r="PS24" s="112"/>
      <c r="PT24" s="24"/>
      <c r="PU24" s="23"/>
      <c r="PV24" s="1577"/>
      <c r="PW24" s="27"/>
      <c r="PX24" s="42">
        <f t="shared" si="62"/>
        <v>0</v>
      </c>
      <c r="PZ24" s="7"/>
      <c r="QA24" s="2"/>
      <c r="QB24" s="15"/>
      <c r="QC24" s="679"/>
      <c r="QD24" s="16"/>
      <c r="QE24" s="17">
        <f t="shared" si="63"/>
        <v>1433.5000000000005</v>
      </c>
      <c r="QG24" s="2"/>
      <c r="QH24" s="2"/>
      <c r="QI24" s="15"/>
      <c r="QJ24" s="7"/>
      <c r="QK24" s="16"/>
      <c r="QL24" s="17">
        <f t="shared" si="64"/>
        <v>0</v>
      </c>
      <c r="QN24" s="7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2980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114"/>
      <c r="RR24" s="15"/>
      <c r="RS24" s="7"/>
      <c r="RT24" s="16"/>
      <c r="RU24" s="17">
        <f t="shared" si="69"/>
        <v>0</v>
      </c>
      <c r="RW24" s="2"/>
      <c r="RX24" s="114"/>
      <c r="RY24" s="15"/>
      <c r="RZ24" s="7"/>
      <c r="SA24" s="16"/>
      <c r="SB24" s="17">
        <f t="shared" si="70"/>
        <v>0</v>
      </c>
      <c r="SD24" s="24"/>
      <c r="SE24" s="221"/>
      <c r="SF24" s="23"/>
      <c r="SG24" s="112"/>
      <c r="SH24" s="27"/>
      <c r="SI24" s="42">
        <f t="shared" si="71"/>
        <v>7820</v>
      </c>
      <c r="SK24" s="2"/>
      <c r="SL24" s="2"/>
      <c r="SM24" s="15"/>
      <c r="SN24" s="7"/>
      <c r="SO24" s="16"/>
      <c r="SP24" s="17">
        <f t="shared" si="72"/>
        <v>200</v>
      </c>
      <c r="SR24" s="2"/>
      <c r="SS24" s="2"/>
      <c r="ST24" s="15"/>
      <c r="SU24" s="7"/>
      <c r="SV24" s="16"/>
      <c r="SW24" s="17">
        <f t="shared" si="73"/>
        <v>1278</v>
      </c>
      <c r="SY24" s="24"/>
      <c r="SZ24" s="24"/>
      <c r="TA24" s="23"/>
      <c r="TB24" s="112"/>
      <c r="TC24" s="27"/>
      <c r="TD24" s="42">
        <f t="shared" si="74"/>
        <v>0</v>
      </c>
      <c r="TF24" s="24"/>
      <c r="TG24" s="2"/>
      <c r="TH24" s="15"/>
      <c r="TI24" s="7"/>
      <c r="TJ24" s="16"/>
      <c r="TK24" s="17">
        <f t="shared" si="75"/>
        <v>0</v>
      </c>
      <c r="TM24" s="24"/>
      <c r="TN24" s="24"/>
      <c r="TO24" s="23"/>
      <c r="TP24" s="112"/>
      <c r="TQ24" s="27"/>
      <c r="TR24" s="42">
        <f t="shared" si="76"/>
        <v>0</v>
      </c>
      <c r="TT24" s="2"/>
      <c r="TU24" s="2"/>
      <c r="TV24" s="15"/>
      <c r="TW24" s="7"/>
      <c r="TX24" s="16"/>
      <c r="TY24" s="17">
        <f t="shared" si="77"/>
        <v>0</v>
      </c>
      <c r="UA24" s="306">
        <v>41536</v>
      </c>
      <c r="UB24" s="2" t="s">
        <v>2850</v>
      </c>
      <c r="UC24" s="15">
        <v>508</v>
      </c>
      <c r="UD24" s="306">
        <v>41536</v>
      </c>
      <c r="UE24" s="16">
        <v>508</v>
      </c>
      <c r="UF24" s="17">
        <f t="shared" si="78"/>
        <v>112.5</v>
      </c>
      <c r="UH24" s="308"/>
      <c r="UI24" s="24"/>
      <c r="UJ24" s="23"/>
      <c r="UK24" s="308"/>
      <c r="UL24" s="27"/>
      <c r="UM24" s="42">
        <f t="shared" si="79"/>
        <v>7657</v>
      </c>
      <c r="UO24" s="308"/>
      <c r="UP24" s="24"/>
      <c r="UQ24" s="23"/>
      <c r="UR24" s="308"/>
      <c r="US24" s="27"/>
      <c r="UT24" s="42">
        <f t="shared" si="80"/>
        <v>0</v>
      </c>
      <c r="UV24" s="308"/>
      <c r="UW24" s="24"/>
      <c r="UX24" s="23"/>
      <c r="UY24" s="308"/>
      <c r="UZ24" s="27"/>
      <c r="VA24" s="42">
        <f t="shared" si="81"/>
        <v>0</v>
      </c>
      <c r="VC24" s="308"/>
      <c r="VD24" s="24"/>
      <c r="VE24" s="23"/>
      <c r="VF24" s="308"/>
      <c r="VG24" s="27"/>
      <c r="VH24" s="42">
        <f t="shared" si="82"/>
        <v>0</v>
      </c>
      <c r="VJ24" s="426"/>
      <c r="VK24" s="40"/>
      <c r="VL24" s="16"/>
      <c r="VM24" s="7"/>
      <c r="VN24" s="16"/>
      <c r="VO24" s="17">
        <f t="shared" si="83"/>
        <v>0</v>
      </c>
      <c r="VQ24" s="1558"/>
      <c r="VR24" s="1718"/>
      <c r="VS24" s="565"/>
      <c r="VT24" s="1558"/>
      <c r="VU24" s="565"/>
      <c r="VV24" s="1715">
        <f t="shared" si="84"/>
        <v>0</v>
      </c>
      <c r="VX24" s="7"/>
      <c r="VY24" s="40"/>
      <c r="VZ24" s="16"/>
      <c r="WA24" s="7"/>
      <c r="WB24" s="16"/>
      <c r="WC24" s="17">
        <f t="shared" si="85"/>
        <v>1712</v>
      </c>
      <c r="WE24" s="7"/>
      <c r="WF24" s="2"/>
      <c r="WG24" s="15"/>
      <c r="WH24" s="7"/>
      <c r="WI24" s="16"/>
      <c r="WJ24" s="17">
        <f t="shared" si="86"/>
        <v>5796</v>
      </c>
      <c r="WL24" s="7"/>
      <c r="WM24" s="2"/>
      <c r="WN24" s="15"/>
      <c r="WO24" s="7"/>
      <c r="WP24" s="16"/>
      <c r="WQ24" s="17">
        <f t="shared" si="87"/>
        <v>0</v>
      </c>
      <c r="WS24" s="112"/>
      <c r="WT24" s="24"/>
      <c r="WU24" s="23"/>
      <c r="WV24" s="112"/>
      <c r="WW24" s="27"/>
      <c r="WX24" s="42">
        <f t="shared" si="88"/>
        <v>0</v>
      </c>
      <c r="WZ24" s="421"/>
      <c r="XA24" s="24"/>
      <c r="XB24" s="23"/>
      <c r="XC24" s="112"/>
      <c r="XD24" s="27"/>
      <c r="XE24" s="42">
        <f t="shared" si="89"/>
        <v>0</v>
      </c>
      <c r="XG24" s="112"/>
      <c r="XH24" s="69"/>
      <c r="XI24" s="27"/>
      <c r="XJ24" s="112"/>
      <c r="XK24" s="27"/>
      <c r="XL24" s="17">
        <f t="shared" si="90"/>
        <v>0</v>
      </c>
      <c r="XN24" s="112"/>
      <c r="XO24" s="69"/>
      <c r="XP24" s="27"/>
      <c r="XQ24" s="112"/>
      <c r="XR24" s="27"/>
      <c r="XS24" s="42">
        <f t="shared" si="91"/>
        <v>3633</v>
      </c>
      <c r="XU24" s="112"/>
      <c r="XV24" s="69"/>
      <c r="XW24" s="27"/>
      <c r="XX24" s="112"/>
      <c r="XY24" s="27"/>
      <c r="XZ24" s="17">
        <f t="shared" si="92"/>
        <v>0</v>
      </c>
      <c r="YB24" s="1558"/>
      <c r="YC24" s="1718"/>
      <c r="YD24" s="565"/>
      <c r="YE24" s="1558"/>
      <c r="YF24" s="565"/>
      <c r="YG24" s="1715">
        <f t="shared" si="93"/>
        <v>0</v>
      </c>
      <c r="YI24" s="7"/>
      <c r="YJ24" s="114"/>
      <c r="YK24" s="15"/>
      <c r="YL24" s="7"/>
      <c r="YM24" s="16"/>
      <c r="YN24" s="17">
        <f t="shared" si="94"/>
        <v>2227</v>
      </c>
      <c r="YO24" s="37"/>
      <c r="YR24" s="663"/>
      <c r="YS24" s="675"/>
      <c r="YT24" s="27"/>
      <c r="YU24" s="42">
        <f t="shared" si="95"/>
        <v>22956.84</v>
      </c>
      <c r="YW24" s="2"/>
      <c r="YX24" s="2"/>
      <c r="YY24" s="15"/>
      <c r="YZ24" s="7"/>
      <c r="ZA24" s="16"/>
      <c r="ZB24" s="17">
        <f t="shared" si="96"/>
        <v>3092.5</v>
      </c>
      <c r="ZD24" s="428"/>
      <c r="ZE24" s="114"/>
      <c r="ZF24" s="15"/>
      <c r="ZG24" s="7"/>
      <c r="ZH24" s="16"/>
      <c r="ZI24" s="17">
        <f t="shared" si="97"/>
        <v>0</v>
      </c>
      <c r="ZK24" s="1529"/>
      <c r="ZL24" s="1717"/>
      <c r="ZM24" s="563"/>
      <c r="ZN24" s="1558"/>
      <c r="ZO24" s="565"/>
      <c r="ZP24" s="1715">
        <f t="shared" si="98"/>
        <v>0</v>
      </c>
      <c r="ZR24" s="426"/>
      <c r="ZS24" s="221"/>
      <c r="ZT24" s="23"/>
      <c r="ZU24" s="112"/>
      <c r="ZV24" s="27"/>
      <c r="ZW24" s="42">
        <f t="shared" si="99"/>
        <v>0</v>
      </c>
      <c r="ZY24" s="306"/>
      <c r="ZZ24" s="115"/>
      <c r="AAA24" s="15"/>
      <c r="AAB24" s="7"/>
      <c r="AAC24" s="16"/>
      <c r="AAD24" s="17">
        <f t="shared" si="100"/>
        <v>0</v>
      </c>
      <c r="AAF24" s="308"/>
      <c r="AAG24" s="111"/>
      <c r="AAH24" s="23"/>
      <c r="AAI24" s="112"/>
      <c r="AAJ24" s="27"/>
      <c r="AAK24" s="42">
        <f t="shared" si="209"/>
        <v>1928</v>
      </c>
      <c r="AAM24" s="2"/>
      <c r="AAN24" s="2"/>
      <c r="AAO24" s="15"/>
      <c r="AAP24" s="7"/>
      <c r="AAQ24" s="16"/>
      <c r="AAR24" s="17">
        <f t="shared" si="102"/>
        <v>0</v>
      </c>
      <c r="AAT24" s="2"/>
      <c r="AAU24" s="2"/>
      <c r="AAV24" s="15"/>
      <c r="AAW24" s="7"/>
      <c r="AAX24" s="16"/>
      <c r="AAY24" s="17">
        <f t="shared" si="103"/>
        <v>0</v>
      </c>
      <c r="ABA24" s="2"/>
      <c r="ABB24" s="2"/>
      <c r="ABC24" s="15"/>
      <c r="ABD24" s="7"/>
      <c r="ABE24" s="16"/>
      <c r="ABF24" s="17">
        <f t="shared" si="104"/>
        <v>767</v>
      </c>
      <c r="ABH24" s="2"/>
      <c r="ABI24" s="2"/>
      <c r="ABJ24" s="15"/>
      <c r="ABK24" s="7"/>
      <c r="ABL24" s="16"/>
      <c r="ABM24" s="17">
        <f t="shared" si="105"/>
        <v>0</v>
      </c>
      <c r="ABO24" s="24"/>
      <c r="ABP24" s="24"/>
      <c r="ABQ24" s="23"/>
      <c r="ABR24" s="112"/>
      <c r="ABS24" s="27"/>
      <c r="ABT24" s="42">
        <f t="shared" si="106"/>
        <v>0</v>
      </c>
      <c r="ABV24" s="24"/>
      <c r="ABW24" s="24"/>
      <c r="ABX24" s="23"/>
      <c r="ABY24" s="112"/>
      <c r="ABZ24" s="27"/>
      <c r="ACA24" s="42">
        <f t="shared" si="107"/>
        <v>0</v>
      </c>
      <c r="ACC24" s="2"/>
      <c r="ACD24" s="2"/>
      <c r="ACE24" s="15"/>
      <c r="ACF24" s="7"/>
      <c r="ACG24" s="16"/>
      <c r="ACH24" s="17">
        <f t="shared" si="108"/>
        <v>0</v>
      </c>
      <c r="ACJ24" s="7">
        <v>41531</v>
      </c>
      <c r="ACK24" s="2" t="s">
        <v>2851</v>
      </c>
      <c r="ACL24" s="15">
        <v>8636</v>
      </c>
      <c r="ACM24" s="7">
        <v>41531</v>
      </c>
      <c r="ACN24" s="16">
        <v>8636</v>
      </c>
      <c r="ACO24" s="17">
        <f t="shared" si="109"/>
        <v>0</v>
      </c>
      <c r="ACQ24" s="306"/>
      <c r="ACR24" s="260"/>
      <c r="ACS24" s="27"/>
      <c r="ACV24" s="42">
        <f t="shared" si="110"/>
        <v>0</v>
      </c>
      <c r="ACX24" s="308"/>
      <c r="ACY24" s="260"/>
      <c r="ACZ24" s="27"/>
      <c r="ADC24" s="42">
        <f t="shared" si="111"/>
        <v>0</v>
      </c>
      <c r="ADE24" s="7"/>
      <c r="ADF24" s="2"/>
      <c r="ADG24" s="15"/>
      <c r="ADH24" s="7"/>
      <c r="ADI24" s="16"/>
      <c r="ADJ24" s="17">
        <f t="shared" si="112"/>
        <v>1135.5</v>
      </c>
      <c r="ADL24" s="7"/>
      <c r="ADM24" s="2"/>
      <c r="ADN24" s="15"/>
      <c r="ADO24" s="7"/>
      <c r="ADP24" s="16"/>
      <c r="ADQ24" s="17">
        <f t="shared" si="113"/>
        <v>0</v>
      </c>
      <c r="ADS24" s="2"/>
      <c r="ADT24" s="2"/>
      <c r="ADU24" s="15"/>
      <c r="ADV24" s="7"/>
      <c r="ADW24" s="16"/>
      <c r="ADX24" s="17">
        <f t="shared" si="114"/>
        <v>16620</v>
      </c>
      <c r="ADZ24" s="2"/>
      <c r="AEA24" s="2"/>
      <c r="AEB24" s="15"/>
      <c r="AEC24" s="7"/>
      <c r="AED24" s="16"/>
      <c r="AEE24" s="17">
        <f t="shared" si="115"/>
        <v>0</v>
      </c>
      <c r="AEG24" s="112"/>
      <c r="AEH24" s="69"/>
      <c r="AEI24" s="27"/>
      <c r="AEJ24" s="112"/>
      <c r="AEK24" s="27"/>
      <c r="AEL24" s="17">
        <f t="shared" si="116"/>
        <v>240</v>
      </c>
      <c r="AEN24" s="112"/>
      <c r="AEO24" s="69"/>
      <c r="AEP24" s="27"/>
      <c r="AEQ24" s="112"/>
      <c r="AER24" s="27"/>
      <c r="AES24" s="17">
        <f t="shared" si="117"/>
        <v>0</v>
      </c>
      <c r="AEU24" s="1558"/>
      <c r="AEV24" s="1718"/>
      <c r="AEW24" s="565"/>
      <c r="AEX24" s="1558"/>
      <c r="AEY24" s="565"/>
      <c r="AEZ24" s="1715">
        <f t="shared" si="118"/>
        <v>0</v>
      </c>
      <c r="AFE24" s="7"/>
      <c r="AFF24" s="16"/>
      <c r="AFG24" s="17">
        <f t="shared" si="119"/>
        <v>0</v>
      </c>
      <c r="AFL24" s="7"/>
      <c r="AFM24" s="16"/>
      <c r="AFN24" s="17">
        <f t="shared" si="120"/>
        <v>0</v>
      </c>
      <c r="AFP24" s="427"/>
      <c r="AFQ24" s="34"/>
      <c r="AFR24" s="27"/>
      <c r="AFS24" s="112"/>
      <c r="AFT24" s="27"/>
      <c r="AFU24" s="17">
        <f t="shared" si="121"/>
        <v>7013</v>
      </c>
      <c r="AFW24" s="112"/>
      <c r="AFX24" s="69"/>
      <c r="AFY24" s="27"/>
      <c r="AFZ24" s="112"/>
      <c r="AGA24" s="27"/>
      <c r="AGB24" s="17">
        <f t="shared" si="122"/>
        <v>0</v>
      </c>
      <c r="AGD24" s="112"/>
      <c r="AGE24" s="69"/>
      <c r="AGF24" s="27"/>
      <c r="AGG24" s="112"/>
      <c r="AGH24" s="27"/>
      <c r="AGI24" s="17">
        <f t="shared" si="123"/>
        <v>0</v>
      </c>
      <c r="AGK24" s="308"/>
      <c r="AGL24" s="69"/>
      <c r="AGM24" s="27"/>
      <c r="AGN24" s="308"/>
      <c r="AGO24" s="27"/>
      <c r="AGP24" s="17">
        <f t="shared" si="124"/>
        <v>102</v>
      </c>
      <c r="AGR24" s="308"/>
      <c r="AGS24" s="69"/>
      <c r="AGT24" s="27"/>
      <c r="AGU24" s="308"/>
      <c r="AGV24" s="27"/>
      <c r="AGW24" s="42">
        <f t="shared" si="125"/>
        <v>0</v>
      </c>
      <c r="AGY24" s="112"/>
      <c r="AGZ24" s="69"/>
      <c r="AHA24" s="27"/>
      <c r="AHB24" s="112"/>
      <c r="AHC24" s="27"/>
      <c r="AHD24" s="17">
        <f t="shared" si="126"/>
        <v>0</v>
      </c>
      <c r="AHF24" s="112"/>
      <c r="AHG24" s="24"/>
      <c r="AHH24" s="23"/>
      <c r="AHI24" s="49"/>
      <c r="AHJ24" s="140"/>
      <c r="AHK24" s="42">
        <f t="shared" si="127"/>
        <v>0</v>
      </c>
      <c r="AHM24" s="112"/>
      <c r="AHO24" s="23"/>
      <c r="AHP24" s="49"/>
      <c r="AHQ24" s="140"/>
      <c r="AHR24" s="42">
        <f t="shared" si="128"/>
        <v>13988.5</v>
      </c>
      <c r="AHT24" s="2"/>
      <c r="AHU24" s="2"/>
      <c r="AHV24" s="15"/>
      <c r="AHW24" s="7"/>
      <c r="AHX24" s="16"/>
      <c r="AHY24" s="17">
        <f t="shared" si="129"/>
        <v>0</v>
      </c>
      <c r="AIA24" s="2"/>
      <c r="AIB24" s="2"/>
      <c r="AIC24" s="15"/>
      <c r="AID24" s="7"/>
      <c r="AIE24" s="16"/>
      <c r="AIF24" s="17">
        <f t="shared" si="130"/>
        <v>0</v>
      </c>
      <c r="AIH24" s="2"/>
      <c r="AII24" s="2"/>
      <c r="AIJ24" s="15"/>
      <c r="AIK24" s="7"/>
      <c r="AIL24" s="16"/>
      <c r="AIM24" s="17">
        <f t="shared" si="131"/>
        <v>0</v>
      </c>
      <c r="AIO24" s="24"/>
      <c r="AIP24" s="24"/>
      <c r="AIQ24" s="23"/>
      <c r="AIR24" s="112"/>
      <c r="AIS24" s="27"/>
      <c r="AIT24" s="42">
        <f t="shared" si="132"/>
        <v>0</v>
      </c>
      <c r="AIV24" s="7"/>
      <c r="AIW24" s="2"/>
      <c r="AIX24" s="15"/>
      <c r="AIY24" s="7"/>
      <c r="AIZ24" s="16"/>
      <c r="AJA24" s="17">
        <f t="shared" si="217"/>
        <v>0</v>
      </c>
      <c r="AJC24" s="7"/>
      <c r="AJD24" s="2"/>
      <c r="AJE24" s="15"/>
      <c r="AJF24" s="7"/>
      <c r="AJG24" s="16"/>
      <c r="AJH24" s="17">
        <f t="shared" si="134"/>
        <v>0</v>
      </c>
      <c r="AJJ24" s="2"/>
      <c r="AJK24" s="2"/>
      <c r="AJL24" s="15"/>
      <c r="AJM24" s="7"/>
      <c r="AJN24" s="16"/>
      <c r="AJO24" s="17">
        <f t="shared" si="210"/>
        <v>0</v>
      </c>
      <c r="AJQ24" s="24"/>
      <c r="AJR24" s="24"/>
      <c r="AJS24" s="23"/>
      <c r="AJT24" s="112"/>
      <c r="AJU24" s="27"/>
      <c r="AJV24" s="42">
        <f t="shared" si="211"/>
        <v>0</v>
      </c>
      <c r="AJX24" s="7">
        <v>41526</v>
      </c>
      <c r="AJY24" s="114" t="s">
        <v>2852</v>
      </c>
      <c r="AJZ24" s="15">
        <v>872.5</v>
      </c>
      <c r="AKA24" s="7">
        <v>41526</v>
      </c>
      <c r="AKB24" s="16">
        <v>872.5</v>
      </c>
      <c r="AKC24" s="17">
        <f t="shared" si="137"/>
        <v>1582</v>
      </c>
      <c r="AKE24" s="7"/>
      <c r="AKF24" s="114"/>
      <c r="AKG24" s="15"/>
      <c r="AKH24" s="7"/>
      <c r="AKI24" s="16"/>
      <c r="AKJ24" s="17">
        <f t="shared" si="138"/>
        <v>5561.98</v>
      </c>
      <c r="AKL24" s="24"/>
      <c r="AKM24" s="24"/>
      <c r="AKN24" s="23"/>
      <c r="AKO24" s="112"/>
      <c r="AKP24" s="27"/>
      <c r="AKQ24" s="42">
        <f t="shared" si="139"/>
        <v>0</v>
      </c>
      <c r="AKS24" s="112"/>
      <c r="AKT24" s="24"/>
      <c r="AKU24" s="23"/>
      <c r="AKV24" s="112"/>
      <c r="AKW24" s="27"/>
      <c r="AKX24" s="42">
        <f t="shared" si="140"/>
        <v>0</v>
      </c>
      <c r="AKZ24" s="24"/>
      <c r="ALA24" s="24"/>
      <c r="ALB24" s="23"/>
      <c r="ALC24" s="112"/>
      <c r="ALD24" s="27"/>
      <c r="ALE24" s="42">
        <f t="shared" si="141"/>
        <v>0</v>
      </c>
      <c r="ALG24" s="7"/>
      <c r="ALH24" s="2"/>
      <c r="ALI24" s="15"/>
      <c r="ALJ24" s="7"/>
      <c r="ALK24" s="16"/>
      <c r="ALL24" s="17">
        <f t="shared" si="142"/>
        <v>0</v>
      </c>
      <c r="ALN24" s="428">
        <v>41527</v>
      </c>
      <c r="ALO24" s="115" t="s">
        <v>2853</v>
      </c>
      <c r="ALP24" s="15">
        <v>881</v>
      </c>
      <c r="ALQ24" s="428">
        <v>41527</v>
      </c>
      <c r="ALR24" s="16">
        <v>881</v>
      </c>
      <c r="ALS24" s="17">
        <f t="shared" si="143"/>
        <v>5326</v>
      </c>
      <c r="ALU24" s="428"/>
      <c r="ALW24" s="15"/>
      <c r="ALX24" s="306"/>
      <c r="ALY24" s="16"/>
      <c r="ALZ24" s="17">
        <f t="shared" si="144"/>
        <v>0</v>
      </c>
      <c r="AMB24" s="306"/>
      <c r="AMC24" s="2"/>
      <c r="AMD24" s="15"/>
      <c r="AME24" s="428"/>
      <c r="AMF24" s="16"/>
      <c r="AMG24" s="17">
        <f t="shared" si="145"/>
        <v>0</v>
      </c>
      <c r="AMI24" s="2"/>
      <c r="AMJ24" s="2"/>
      <c r="AMK24" s="15"/>
      <c r="AML24" s="7"/>
      <c r="AMM24" s="16"/>
      <c r="AMN24" s="17">
        <f t="shared" si="146"/>
        <v>0</v>
      </c>
      <c r="AMP24" s="24"/>
      <c r="AMQ24" s="24"/>
      <c r="AMR24" s="23"/>
      <c r="AMS24" s="112"/>
      <c r="AMT24" s="27"/>
      <c r="AMU24" s="42">
        <f t="shared" si="147"/>
        <v>-1660</v>
      </c>
      <c r="AMW24" s="2"/>
      <c r="AMX24" s="2"/>
      <c r="AMY24" s="15"/>
      <c r="AMZ24" s="7"/>
      <c r="ANA24" s="16"/>
      <c r="ANB24" s="17">
        <f t="shared" si="148"/>
        <v>5971.7800000000007</v>
      </c>
      <c r="AND24" s="24"/>
      <c r="ANE24" s="24"/>
      <c r="ANF24" s="23"/>
      <c r="ANG24" s="112"/>
      <c r="ANH24" s="27"/>
      <c r="ANI24" s="42">
        <f t="shared" si="149"/>
        <v>0</v>
      </c>
      <c r="ANK24" s="2"/>
      <c r="ANL24" s="2"/>
      <c r="ANM24" s="15"/>
      <c r="ANN24" s="7"/>
      <c r="ANO24" s="16"/>
      <c r="ANP24" s="17">
        <f t="shared" si="150"/>
        <v>0</v>
      </c>
      <c r="ANR24" s="1530"/>
      <c r="ANS24" s="1530"/>
      <c r="ANT24" s="563"/>
      <c r="ANU24" s="1558"/>
      <c r="ANV24" s="565"/>
      <c r="ANW24" s="1715">
        <f t="shared" si="151"/>
        <v>0</v>
      </c>
      <c r="ANY24" s="2"/>
      <c r="ANZ24" s="2"/>
      <c r="AOA24" s="15"/>
      <c r="AOB24" s="7"/>
      <c r="AOC24" s="16"/>
      <c r="AOD24" s="17">
        <f t="shared" si="152"/>
        <v>0</v>
      </c>
      <c r="AOF24" s="2"/>
      <c r="AOG24" s="2"/>
      <c r="AOH24" s="15"/>
      <c r="AOI24" s="7"/>
      <c r="AOJ24" s="16"/>
      <c r="AOK24" s="17">
        <f t="shared" si="153"/>
        <v>0</v>
      </c>
      <c r="AOM24" s="308">
        <v>41539</v>
      </c>
      <c r="AON24" s="24" t="s">
        <v>2854</v>
      </c>
      <c r="AOO24" s="23">
        <v>16423</v>
      </c>
      <c r="AOP24" s="322"/>
      <c r="AOQ24" s="27"/>
      <c r="AOR24" s="17">
        <f t="shared" si="154"/>
        <v>84808.3</v>
      </c>
      <c r="AOT24" s="112"/>
      <c r="AOU24" s="24"/>
      <c r="AOV24" s="23"/>
      <c r="AOW24" s="50"/>
      <c r="AOX24" s="41"/>
      <c r="AOY24" s="17">
        <f t="shared" si="155"/>
        <v>30</v>
      </c>
      <c r="APA24" s="7"/>
      <c r="APB24" s="2"/>
      <c r="APC24" s="15"/>
      <c r="APD24" s="7"/>
      <c r="APE24" s="16"/>
      <c r="APF24" s="17">
        <f t="shared" si="156"/>
        <v>118452.40000000001</v>
      </c>
      <c r="APH24" s="112"/>
      <c r="API24" s="24"/>
      <c r="APJ24" s="23"/>
      <c r="APK24" s="112"/>
      <c r="APL24" s="27"/>
      <c r="APM24" s="42">
        <f t="shared" si="157"/>
        <v>0</v>
      </c>
      <c r="APO24" s="2"/>
      <c r="APP24" s="2"/>
      <c r="APQ24" s="15"/>
      <c r="APR24" s="7"/>
      <c r="APS24" s="16"/>
      <c r="APT24" s="17">
        <f t="shared" si="158"/>
        <v>0</v>
      </c>
      <c r="APV24" s="2"/>
      <c r="APW24" s="2"/>
      <c r="APX24" s="15"/>
      <c r="APY24" s="7"/>
      <c r="APZ24" s="16"/>
      <c r="AQA24" s="17">
        <f t="shared" si="159"/>
        <v>0</v>
      </c>
      <c r="AQC24" s="2"/>
      <c r="AQD24" s="2"/>
      <c r="AQE24" s="15"/>
      <c r="AQF24" s="7"/>
      <c r="AQG24" s="16"/>
      <c r="AQH24" s="17">
        <f t="shared" si="160"/>
        <v>4165.6000000000004</v>
      </c>
      <c r="AQJ24" s="2"/>
      <c r="AQK24" s="2"/>
      <c r="AQL24" s="15"/>
      <c r="AQM24" s="7"/>
      <c r="AQN24" s="16"/>
      <c r="AQO24" s="17">
        <f t="shared" si="161"/>
        <v>0</v>
      </c>
      <c r="AQQ24" s="2"/>
      <c r="AQR24" s="2"/>
      <c r="AQS24" s="15"/>
      <c r="AQT24" s="7"/>
      <c r="AQU24" s="16"/>
      <c r="AQV24" s="17">
        <f t="shared" si="162"/>
        <v>0</v>
      </c>
      <c r="AQX24" s="2"/>
      <c r="AQY24" s="2"/>
      <c r="AQZ24" s="15"/>
      <c r="ARA24" s="7"/>
      <c r="ARB24" s="16"/>
      <c r="ARC24" s="17">
        <f t="shared" si="163"/>
        <v>0</v>
      </c>
      <c r="ARE24" s="24"/>
      <c r="ARF24" s="24"/>
      <c r="ARG24" s="23"/>
      <c r="ARH24" s="112"/>
      <c r="ARI24" s="27"/>
      <c r="ARJ24" s="42">
        <f t="shared" si="164"/>
        <v>0</v>
      </c>
      <c r="ARL24" s="2"/>
      <c r="ARM24" s="2"/>
      <c r="ARN24" s="15"/>
      <c r="ARO24" s="7"/>
      <c r="ARP24" s="16"/>
      <c r="ARQ24" s="17">
        <f t="shared" si="165"/>
        <v>0</v>
      </c>
      <c r="ARS24" s="24"/>
      <c r="ART24" s="24"/>
      <c r="ARU24" s="23"/>
      <c r="ARV24" s="112"/>
      <c r="ARW24" s="27"/>
      <c r="ARX24" s="42">
        <f t="shared" si="166"/>
        <v>752.5</v>
      </c>
      <c r="ARZ24" s="2"/>
      <c r="ASA24" s="2"/>
      <c r="ASB24" s="15"/>
      <c r="ASC24" s="7"/>
      <c r="ASD24" s="16"/>
      <c r="ASE24" s="17">
        <f t="shared" si="167"/>
        <v>10984.74</v>
      </c>
      <c r="ASG24" s="112">
        <v>41544</v>
      </c>
      <c r="ASH24" s="24" t="s">
        <v>2855</v>
      </c>
      <c r="ASI24" s="23">
        <v>1280</v>
      </c>
      <c r="ASJ24" s="112"/>
      <c r="ASK24" s="105"/>
      <c r="ASL24" s="17">
        <f t="shared" si="168"/>
        <v>19548.59</v>
      </c>
      <c r="ASN24" s="7"/>
      <c r="ASO24" s="2"/>
      <c r="ASP24" s="15"/>
      <c r="ASQ24" s="33"/>
      <c r="ASR24" s="76"/>
      <c r="ASS24" s="17">
        <f t="shared" si="169"/>
        <v>21397.43</v>
      </c>
      <c r="ASU24" s="426"/>
      <c r="ASV24" s="24"/>
      <c r="ASW24" s="23"/>
      <c r="ASX24" s="112"/>
      <c r="ASY24" s="27"/>
      <c r="ASZ24" s="17">
        <f t="shared" si="170"/>
        <v>0</v>
      </c>
      <c r="ATB24" s="426"/>
      <c r="ATC24" s="24"/>
      <c r="ATD24" s="23"/>
      <c r="ATE24" s="112"/>
      <c r="ATF24" s="27"/>
      <c r="ATG24" s="42">
        <f t="shared" si="171"/>
        <v>2249</v>
      </c>
      <c r="ATI24" s="426"/>
      <c r="ATJ24" s="24"/>
      <c r="ATK24" s="23"/>
      <c r="ATL24" s="112"/>
      <c r="ATM24" s="27"/>
      <c r="ATN24" s="42">
        <f t="shared" si="172"/>
        <v>0</v>
      </c>
      <c r="ATP24" s="7"/>
      <c r="ATQ24" s="2"/>
      <c r="ATR24" s="81"/>
      <c r="ATS24" s="65"/>
      <c r="ATT24" s="77"/>
      <c r="ATU24" s="17">
        <f t="shared" si="173"/>
        <v>12300.5</v>
      </c>
      <c r="ATW24" s="2"/>
      <c r="ATX24" s="2"/>
      <c r="ATY24" s="15"/>
      <c r="ATZ24" s="7"/>
      <c r="AUA24" s="16"/>
      <c r="AUB24" s="17">
        <f t="shared" si="174"/>
        <v>108</v>
      </c>
      <c r="AUD24" s="7"/>
      <c r="AUE24" s="115"/>
      <c r="AUF24" s="15"/>
      <c r="AUG24" s="7"/>
      <c r="AUH24" s="16"/>
      <c r="AUI24" s="17">
        <f t="shared" si="175"/>
        <v>0</v>
      </c>
      <c r="AUK24" s="112"/>
      <c r="AUL24" s="111"/>
      <c r="AUM24" s="23"/>
      <c r="AUN24" s="112"/>
      <c r="AUO24" s="27"/>
      <c r="AUP24" s="42">
        <f t="shared" si="176"/>
        <v>0</v>
      </c>
      <c r="AUR24" s="1558"/>
      <c r="AUS24" s="1727"/>
      <c r="AUT24" s="563"/>
      <c r="AUU24" s="1558"/>
      <c r="AUV24" s="565"/>
      <c r="AUW24" s="1715">
        <f t="shared" si="177"/>
        <v>0</v>
      </c>
      <c r="AUY24" s="112"/>
      <c r="AUZ24" s="111"/>
      <c r="AVA24" s="23"/>
      <c r="AVB24" s="112"/>
      <c r="AVC24" s="27"/>
      <c r="AVD24" s="42">
        <f t="shared" si="178"/>
        <v>0</v>
      </c>
      <c r="AVF24" s="2"/>
      <c r="AVG24" s="2"/>
      <c r="AVH24" s="15"/>
      <c r="AVI24" s="7"/>
      <c r="AVJ24" s="16"/>
      <c r="AVK24" s="17">
        <f t="shared" si="179"/>
        <v>-1000</v>
      </c>
      <c r="AVM24" s="2"/>
      <c r="AVN24" s="2"/>
      <c r="AVO24" s="15"/>
      <c r="AVP24" s="7"/>
      <c r="AVQ24" s="16"/>
      <c r="AVR24" s="17">
        <f t="shared" si="180"/>
        <v>6938</v>
      </c>
      <c r="AVT24" s="1530"/>
      <c r="AVU24" s="1530"/>
      <c r="AVV24" s="563"/>
      <c r="AVW24" s="1558"/>
      <c r="AVX24" s="565"/>
      <c r="AVY24" s="1715">
        <f t="shared" si="181"/>
        <v>0</v>
      </c>
      <c r="AWA24" s="308"/>
      <c r="AWB24" s="2"/>
      <c r="AWC24" s="15"/>
      <c r="AWD24" s="306"/>
      <c r="AWE24" s="16"/>
      <c r="AWF24" s="17">
        <f t="shared" si="182"/>
        <v>0</v>
      </c>
      <c r="AWH24" s="421"/>
      <c r="AWI24" s="2"/>
      <c r="AWJ24" s="15"/>
      <c r="AWK24" s="306"/>
      <c r="AWL24" s="16"/>
      <c r="AWM24" s="17">
        <f t="shared" si="183"/>
        <v>0</v>
      </c>
      <c r="AWO24" s="7"/>
      <c r="AWP24" s="2"/>
      <c r="AWQ24" s="15"/>
      <c r="AWR24" s="7"/>
      <c r="AWS24" s="16"/>
      <c r="AWT24" s="17">
        <f t="shared" si="184"/>
        <v>0</v>
      </c>
      <c r="AWV24" s="306"/>
      <c r="AWW24" s="2"/>
      <c r="AWX24" s="15"/>
      <c r="AWY24" s="7"/>
      <c r="AWZ24" s="16"/>
      <c r="AXA24" s="17">
        <f t="shared" si="185"/>
        <v>0</v>
      </c>
      <c r="AXC24" s="308">
        <v>41530</v>
      </c>
      <c r="AXD24" s="2" t="s">
        <v>2856</v>
      </c>
      <c r="AXE24" s="15">
        <v>806</v>
      </c>
      <c r="AXF24" s="629">
        <v>41530</v>
      </c>
      <c r="AXG24" s="574">
        <v>806</v>
      </c>
      <c r="AXH24" s="17">
        <f t="shared" si="186"/>
        <v>2005.5</v>
      </c>
      <c r="AXJ24" s="308"/>
      <c r="AXK24" s="2"/>
      <c r="AXL24" s="15"/>
      <c r="AXM24" s="7"/>
      <c r="AXN24" s="16"/>
      <c r="AXO24" s="17">
        <f t="shared" si="187"/>
        <v>0</v>
      </c>
      <c r="AXQ24" s="308"/>
      <c r="AXR24" s="24"/>
      <c r="AXS24" s="23"/>
      <c r="AXT24" s="112"/>
      <c r="AXU24" s="27"/>
      <c r="AXV24" s="42">
        <f t="shared" si="188"/>
        <v>0</v>
      </c>
      <c r="AXX24" s="2"/>
      <c r="AXY24" s="2"/>
      <c r="AXZ24" s="292"/>
      <c r="AYA24" s="7"/>
      <c r="AYB24" s="16"/>
      <c r="AYC24" s="17">
        <f t="shared" si="189"/>
        <v>-100</v>
      </c>
      <c r="AYE24" s="7"/>
      <c r="AYF24" s="312"/>
      <c r="AYG24" s="292"/>
      <c r="AYH24" s="7"/>
      <c r="AYI24" s="16"/>
      <c r="AYJ24" s="17">
        <f t="shared" si="190"/>
        <v>1184.5</v>
      </c>
      <c r="AYL24" s="24"/>
      <c r="AYM24" s="24"/>
      <c r="AYN24" s="291"/>
      <c r="AYO24" s="112"/>
      <c r="AYP24" s="27"/>
      <c r="AYQ24" s="42">
        <f t="shared" si="191"/>
        <v>0</v>
      </c>
      <c r="AYS24" s="24"/>
      <c r="AYT24" s="2"/>
      <c r="AYU24" s="292"/>
      <c r="AYV24" s="7"/>
      <c r="AYW24" s="16"/>
      <c r="AYX24" s="17">
        <f t="shared" si="192"/>
        <v>0</v>
      </c>
      <c r="AYZ24" s="24"/>
      <c r="AZA24" s="24"/>
      <c r="AZB24" s="291"/>
      <c r="AZC24" s="112"/>
      <c r="AZD24" s="27"/>
      <c r="AZE24" s="42">
        <f t="shared" si="193"/>
        <v>0</v>
      </c>
      <c r="AZG24" s="2"/>
      <c r="AZH24" s="2"/>
      <c r="AZI24" s="292"/>
      <c r="AZJ24" s="7"/>
      <c r="AZK24" s="16"/>
      <c r="AZL24" s="17">
        <f t="shared" si="194"/>
        <v>0</v>
      </c>
      <c r="AZN24" s="2"/>
      <c r="AZO24" s="2"/>
      <c r="AZP24" s="15"/>
      <c r="AZQ24" s="7"/>
      <c r="AZR24" s="16"/>
      <c r="AZS24" s="17">
        <f t="shared" si="195"/>
        <v>0</v>
      </c>
      <c r="AZU24" s="2"/>
      <c r="AZV24" s="2"/>
      <c r="AZW24" s="15"/>
      <c r="AZX24" s="7"/>
      <c r="AZY24" s="16"/>
      <c r="AZZ24" s="17">
        <f t="shared" si="196"/>
        <v>7051.5</v>
      </c>
      <c r="BAB24" s="24"/>
      <c r="BAC24" s="24"/>
      <c r="BAD24" s="291"/>
      <c r="BAE24" s="112"/>
      <c r="BAF24" s="27"/>
      <c r="BAG24" s="42">
        <f t="shared" si="197"/>
        <v>0</v>
      </c>
      <c r="BAI24" s="2"/>
      <c r="BAJ24" s="2"/>
      <c r="BAK24" s="292"/>
      <c r="BAL24" s="7"/>
      <c r="BAM24" s="16"/>
      <c r="BAN24" s="17">
        <f t="shared" si="198"/>
        <v>0</v>
      </c>
    </row>
    <row r="25" spans="1:1392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2"/>
      <c r="L25" s="27"/>
      <c r="M25" s="42">
        <f t="shared" si="1"/>
        <v>0</v>
      </c>
      <c r="O25" s="24"/>
      <c r="P25" s="24"/>
      <c r="Q25" s="23"/>
      <c r="R25" s="112"/>
      <c r="S25" s="27"/>
      <c r="T25" s="42">
        <f t="shared" si="2"/>
        <v>0</v>
      </c>
      <c r="V25" s="24"/>
      <c r="W25" s="24"/>
      <c r="X25" s="23"/>
      <c r="Y25" s="112"/>
      <c r="Z25" s="27"/>
      <c r="AA25" s="42">
        <f t="shared" si="3"/>
        <v>0</v>
      </c>
      <c r="AC25" s="24"/>
      <c r="AD25" s="24"/>
      <c r="AE25" s="23"/>
      <c r="AF25" s="112"/>
      <c r="AG25" s="27"/>
      <c r="AH25" s="42">
        <f t="shared" si="4"/>
        <v>0</v>
      </c>
      <c r="AJ25" s="24"/>
      <c r="AK25" s="24"/>
      <c r="AL25" s="23"/>
      <c r="AM25" s="112"/>
      <c r="AN25" s="27"/>
      <c r="AO25" s="42">
        <f t="shared" si="5"/>
        <v>0</v>
      </c>
      <c r="AR25" s="2"/>
      <c r="AS25" s="15"/>
      <c r="AT25" s="7"/>
      <c r="AU25" s="16"/>
      <c r="AV25" s="17">
        <f t="shared" si="6"/>
        <v>376</v>
      </c>
      <c r="AX25" s="7"/>
      <c r="AY25" s="2"/>
      <c r="AZ25" s="15"/>
      <c r="BA25" s="7"/>
      <c r="BB25" s="16"/>
      <c r="BC25" s="17">
        <f t="shared" si="7"/>
        <v>1731.5</v>
      </c>
      <c r="BE25" s="7"/>
      <c r="BF25" s="2"/>
      <c r="BG25" s="15"/>
      <c r="BH25" s="7"/>
      <c r="BI25" s="16"/>
      <c r="BJ25" s="17">
        <f t="shared" si="8"/>
        <v>0</v>
      </c>
      <c r="BL25" s="7"/>
      <c r="BM25" s="36"/>
      <c r="BN25" s="27"/>
      <c r="BO25" s="112"/>
      <c r="BP25" s="27"/>
      <c r="BQ25" s="17">
        <f t="shared" si="9"/>
        <v>14526.099999999999</v>
      </c>
      <c r="BS25" s="426"/>
      <c r="BT25" s="24" t="s">
        <v>2331</v>
      </c>
      <c r="BU25" s="23"/>
      <c r="BV25" s="112">
        <v>41509</v>
      </c>
      <c r="BW25" s="27">
        <v>3054.5</v>
      </c>
      <c r="BX25" s="17">
        <f t="shared" si="10"/>
        <v>21003.54</v>
      </c>
      <c r="BZ25" s="24"/>
      <c r="CA25" s="24"/>
      <c r="CB25" s="23"/>
      <c r="CC25" s="112"/>
      <c r="CD25" s="27"/>
      <c r="CE25" s="17">
        <f t="shared" si="11"/>
        <v>0</v>
      </c>
      <c r="CG25" s="426"/>
      <c r="CH25" s="221"/>
      <c r="CI25" s="23"/>
      <c r="CJ25" s="112"/>
      <c r="CK25" s="27"/>
      <c r="CL25" s="17">
        <f t="shared" si="12"/>
        <v>0</v>
      </c>
      <c r="CN25" s="33">
        <v>41547</v>
      </c>
      <c r="CO25" s="1008" t="s">
        <v>2857</v>
      </c>
      <c r="CP25" s="15">
        <v>19263</v>
      </c>
      <c r="CQ25" s="629"/>
      <c r="CR25" s="16"/>
      <c r="CS25" s="17">
        <f t="shared" si="199"/>
        <v>60707.5</v>
      </c>
      <c r="CU25" s="2"/>
      <c r="CV25" s="2"/>
      <c r="CW25" s="15"/>
      <c r="CX25" s="629"/>
      <c r="CY25" s="16"/>
      <c r="CZ25" s="17">
        <f t="shared" si="14"/>
        <v>4178.5</v>
      </c>
      <c r="DB25" s="7"/>
      <c r="DC25" s="2"/>
      <c r="DD25" s="292"/>
      <c r="DE25" s="7"/>
      <c r="DF25" s="16"/>
      <c r="DG25" s="17">
        <f t="shared" si="207"/>
        <v>411</v>
      </c>
      <c r="DI25" s="7">
        <v>41545</v>
      </c>
      <c r="DJ25" s="2" t="s">
        <v>2858</v>
      </c>
      <c r="DK25" s="15">
        <v>915</v>
      </c>
      <c r="DL25" s="7">
        <v>41545</v>
      </c>
      <c r="DM25" s="16">
        <v>915</v>
      </c>
      <c r="DN25" s="17">
        <f t="shared" si="212"/>
        <v>0</v>
      </c>
      <c r="DP25" s="7"/>
      <c r="DQ25" s="2"/>
      <c r="DR25" s="15"/>
      <c r="DS25" s="7"/>
      <c r="DT25" s="16"/>
      <c r="DU25" s="17">
        <f t="shared" si="213"/>
        <v>0</v>
      </c>
      <c r="DW25" s="568"/>
      <c r="DX25" s="577"/>
      <c r="DY25" s="1656"/>
      <c r="DZ25" s="568"/>
      <c r="EA25" s="1659"/>
      <c r="EB25" s="1677">
        <f t="shared" si="214"/>
        <v>456</v>
      </c>
      <c r="ED25" s="112">
        <v>41541</v>
      </c>
      <c r="EE25" s="24" t="s">
        <v>2859</v>
      </c>
      <c r="EF25" s="23">
        <v>1000</v>
      </c>
      <c r="EG25" s="112">
        <v>41542</v>
      </c>
      <c r="EH25" s="27">
        <v>1000</v>
      </c>
      <c r="EI25" s="42">
        <f t="shared" si="215"/>
        <v>0</v>
      </c>
      <c r="EK25" s="7"/>
      <c r="EL25" s="2"/>
      <c r="EM25" s="15"/>
      <c r="EN25" s="7"/>
      <c r="EO25" s="16"/>
      <c r="EP25" s="17">
        <f t="shared" si="216"/>
        <v>0</v>
      </c>
      <c r="ER25" s="112"/>
      <c r="ES25" s="111"/>
      <c r="ET25" s="41"/>
      <c r="EU25" s="49"/>
      <c r="EV25" s="41"/>
      <c r="EW25" s="17">
        <f t="shared" si="206"/>
        <v>0</v>
      </c>
      <c r="EY25" s="7"/>
      <c r="EZ25" s="2"/>
      <c r="FA25" s="15"/>
      <c r="FB25" s="65"/>
      <c r="FC25" s="16"/>
      <c r="FD25" s="17">
        <f t="shared" si="22"/>
        <v>0</v>
      </c>
      <c r="FF25" s="112"/>
      <c r="FG25" s="24"/>
      <c r="FH25" s="23"/>
      <c r="FI25" s="50"/>
      <c r="FJ25" s="27"/>
      <c r="FK25" s="42">
        <f t="shared" si="23"/>
        <v>0</v>
      </c>
      <c r="FM25" s="7"/>
      <c r="FN25" s="2"/>
      <c r="FO25" s="15"/>
      <c r="FP25" s="7"/>
      <c r="FQ25" s="16"/>
      <c r="FR25" s="17">
        <f t="shared" si="24"/>
        <v>2580</v>
      </c>
      <c r="FT25" s="112"/>
      <c r="FU25" s="24"/>
      <c r="FV25" s="23"/>
      <c r="FW25" s="112"/>
      <c r="FX25" s="27"/>
      <c r="FY25" s="42">
        <f t="shared" si="25"/>
        <v>0</v>
      </c>
      <c r="GA25" s="2"/>
      <c r="GB25" s="2"/>
      <c r="GC25" s="15"/>
      <c r="GD25" s="7"/>
      <c r="GE25" s="16"/>
      <c r="GF25" s="17">
        <f t="shared" si="26"/>
        <v>0</v>
      </c>
      <c r="GH25" s="1530"/>
      <c r="GI25" s="1530"/>
      <c r="GJ25" s="563"/>
      <c r="GK25" s="1558"/>
      <c r="GL25" s="565"/>
      <c r="GM25" s="1715">
        <f t="shared" si="27"/>
        <v>33232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7"/>
      <c r="HD25" s="2"/>
      <c r="HE25" s="15"/>
      <c r="HF25" s="7"/>
      <c r="HG25" s="16"/>
      <c r="HH25" s="17">
        <f t="shared" si="30"/>
        <v>0</v>
      </c>
      <c r="HJ25" s="7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5020</v>
      </c>
      <c r="HX25" s="7"/>
      <c r="HY25" s="2"/>
      <c r="HZ25" s="15"/>
      <c r="IA25" s="7"/>
      <c r="IB25" s="16"/>
      <c r="IC25" s="102">
        <f t="shared" si="33"/>
        <v>0</v>
      </c>
      <c r="IE25" s="1558"/>
      <c r="IF25" s="1530"/>
      <c r="IG25" s="563"/>
      <c r="IH25" s="1558"/>
      <c r="II25" s="565"/>
      <c r="IJ25" s="1746">
        <f t="shared" si="34"/>
        <v>0</v>
      </c>
      <c r="IL25" s="112"/>
      <c r="IM25" s="24"/>
      <c r="IN25" s="23"/>
      <c r="IO25" s="112"/>
      <c r="IP25" s="27"/>
      <c r="IQ25" s="102">
        <f t="shared" si="35"/>
        <v>855.5</v>
      </c>
      <c r="IS25" s="112"/>
      <c r="IT25" s="63"/>
      <c r="IU25" s="23"/>
      <c r="IV25" s="112"/>
      <c r="IW25" s="52"/>
      <c r="IX25" s="17">
        <f t="shared" si="36"/>
        <v>0</v>
      </c>
      <c r="IZ25" s="112"/>
      <c r="JA25" s="111"/>
      <c r="JB25" s="23"/>
      <c r="JC25" s="112"/>
      <c r="JD25" s="52"/>
      <c r="JE25" s="17">
        <f t="shared" si="37"/>
        <v>0</v>
      </c>
      <c r="JG25" s="112"/>
      <c r="JH25" s="111"/>
      <c r="JI25" s="23"/>
      <c r="JJ25" s="112"/>
      <c r="JK25" s="27"/>
      <c r="JL25" s="17">
        <f t="shared" si="38"/>
        <v>17093.599999999999</v>
      </c>
      <c r="JN25" s="112"/>
      <c r="JO25" s="111"/>
      <c r="JP25" s="23"/>
      <c r="JQ25" s="112"/>
      <c r="JR25" s="52"/>
      <c r="JS25" s="17">
        <f t="shared" si="39"/>
        <v>0</v>
      </c>
      <c r="JU25" s="112">
        <v>41547</v>
      </c>
      <c r="JV25" s="111" t="s">
        <v>2860</v>
      </c>
      <c r="JW25" s="23">
        <v>6768</v>
      </c>
      <c r="JX25" s="112">
        <v>41547</v>
      </c>
      <c r="JY25" s="52">
        <v>6768</v>
      </c>
      <c r="JZ25" s="42">
        <f t="shared" si="40"/>
        <v>0</v>
      </c>
      <c r="KB25" s="112"/>
      <c r="KC25" s="111"/>
      <c r="KD25" s="23"/>
      <c r="KE25" s="112"/>
      <c r="KF25" s="52"/>
      <c r="KG25" s="42">
        <f t="shared" si="41"/>
        <v>0</v>
      </c>
      <c r="KI25" s="7"/>
      <c r="KJ25" s="35"/>
      <c r="KK25" s="15"/>
      <c r="KL25" s="7"/>
      <c r="KM25" s="16"/>
      <c r="KN25" s="17">
        <f t="shared" si="42"/>
        <v>3799.5</v>
      </c>
      <c r="KP25" s="112"/>
      <c r="KQ25" s="63"/>
      <c r="KR25" s="23"/>
      <c r="KS25" s="112"/>
      <c r="KT25" s="27"/>
      <c r="KU25" s="42">
        <f t="shared" si="43"/>
        <v>0</v>
      </c>
      <c r="KW25" s="112"/>
      <c r="KX25" s="63"/>
      <c r="KY25" s="23"/>
      <c r="KZ25" s="112"/>
      <c r="LA25" s="27"/>
      <c r="LB25" s="42">
        <f t="shared" si="44"/>
        <v>0</v>
      </c>
      <c r="LD25" s="1558"/>
      <c r="LE25" s="1750"/>
      <c r="LF25" s="563"/>
      <c r="LG25" s="1558"/>
      <c r="LH25" s="565"/>
      <c r="LI25" s="1715">
        <f t="shared" si="45"/>
        <v>0</v>
      </c>
      <c r="LK25" s="7"/>
      <c r="LL25" s="35"/>
      <c r="LM25" s="15"/>
      <c r="LN25" s="7"/>
      <c r="LO25" s="16"/>
      <c r="LP25" s="17">
        <f t="shared" si="46"/>
        <v>0</v>
      </c>
      <c r="LR25" s="7"/>
      <c r="LS25" s="35"/>
      <c r="LT25" s="15"/>
      <c r="LU25" s="7"/>
      <c r="LV25" s="16"/>
      <c r="LW25" s="17">
        <f t="shared" si="47"/>
        <v>0</v>
      </c>
      <c r="LY25" s="7"/>
      <c r="LZ25" s="35"/>
      <c r="MA25" s="15"/>
      <c r="MB25" s="7"/>
      <c r="MC25" s="16"/>
      <c r="MD25" s="17">
        <f t="shared" si="48"/>
        <v>1020</v>
      </c>
      <c r="MF25" s="1709"/>
      <c r="MG25" s="1530"/>
      <c r="MH25" s="563"/>
      <c r="MI25" s="1558"/>
      <c r="MJ25" s="565"/>
      <c r="MK25" s="1715">
        <f t="shared" si="49"/>
        <v>6364</v>
      </c>
      <c r="MM25" s="306"/>
      <c r="MN25" s="2"/>
      <c r="MO25" s="15"/>
      <c r="MP25" s="7"/>
      <c r="MQ25" s="16"/>
      <c r="MR25" s="17">
        <f t="shared" si="50"/>
        <v>0</v>
      </c>
      <c r="MT25" s="308"/>
      <c r="MU25" s="24"/>
      <c r="MV25" s="23"/>
      <c r="MW25" s="112"/>
      <c r="MX25" s="27"/>
      <c r="MY25" s="42">
        <f t="shared" si="51"/>
        <v>0</v>
      </c>
      <c r="NA25" s="482"/>
      <c r="NB25" s="2"/>
      <c r="NC25" s="15"/>
      <c r="ND25" s="7"/>
      <c r="NE25" s="16"/>
      <c r="NF25" s="17">
        <f t="shared" si="208"/>
        <v>22352.5</v>
      </c>
      <c r="NH25" s="7"/>
      <c r="NI25" s="2"/>
      <c r="NJ25" s="15"/>
      <c r="NK25" s="7"/>
      <c r="NL25" s="16"/>
      <c r="NM25" s="42">
        <f t="shared" si="53"/>
        <v>0</v>
      </c>
      <c r="NO25" s="7"/>
      <c r="NP25" s="2"/>
      <c r="NQ25" s="15"/>
      <c r="NR25" s="7"/>
      <c r="NS25" s="16"/>
      <c r="NT25" s="42">
        <f t="shared" si="54"/>
        <v>0</v>
      </c>
      <c r="NV25" s="7"/>
      <c r="NW25" s="2"/>
      <c r="NX25" s="15"/>
      <c r="NY25" s="7"/>
      <c r="NZ25" s="16"/>
      <c r="OA25" s="42">
        <f t="shared" si="55"/>
        <v>0</v>
      </c>
      <c r="OC25" s="2"/>
      <c r="OD25" s="2"/>
      <c r="OE25" s="15"/>
      <c r="OF25" s="16"/>
      <c r="OG25" s="16"/>
      <c r="OH25" s="17">
        <f t="shared" si="56"/>
        <v>0</v>
      </c>
      <c r="OJ25" s="2"/>
      <c r="OK25" s="2"/>
      <c r="OL25" s="15"/>
      <c r="OM25" s="16"/>
      <c r="ON25" s="16"/>
      <c r="OO25" s="17">
        <f t="shared" si="57"/>
        <v>0</v>
      </c>
      <c r="OQ25" s="2"/>
      <c r="OR25" s="2"/>
      <c r="OS25" s="15"/>
      <c r="OT25" s="16"/>
      <c r="OU25" s="16"/>
      <c r="OV25" s="17">
        <f t="shared" si="58"/>
        <v>0</v>
      </c>
      <c r="OX25" s="24"/>
      <c r="OY25" s="24"/>
      <c r="OZ25" s="23"/>
      <c r="PA25" s="27"/>
      <c r="PB25" s="27"/>
      <c r="PC25" s="42">
        <f t="shared" si="59"/>
        <v>0</v>
      </c>
      <c r="PE25" s="7">
        <v>41532</v>
      </c>
      <c r="PF25" s="2" t="s">
        <v>2861</v>
      </c>
      <c r="PG25" s="15">
        <v>1600</v>
      </c>
      <c r="PH25" s="679">
        <v>41536</v>
      </c>
      <c r="PI25" s="16">
        <v>1600</v>
      </c>
      <c r="PJ25" s="17">
        <f t="shared" si="60"/>
        <v>8140</v>
      </c>
      <c r="PL25" s="112"/>
      <c r="PM25" s="24"/>
      <c r="PN25" s="23"/>
      <c r="PO25" s="1577"/>
      <c r="PP25" s="27"/>
      <c r="PQ25" s="42">
        <f t="shared" si="61"/>
        <v>0</v>
      </c>
      <c r="PS25" s="112"/>
      <c r="PT25" s="24"/>
      <c r="PU25" s="23"/>
      <c r="PV25" s="1577"/>
      <c r="PW25" s="27"/>
      <c r="PX25" s="42">
        <f t="shared" si="62"/>
        <v>0</v>
      </c>
      <c r="PZ25" s="7"/>
      <c r="QA25" s="2"/>
      <c r="QB25" s="15"/>
      <c r="QC25" s="679"/>
      <c r="QD25" s="16"/>
      <c r="QE25" s="17">
        <f t="shared" si="63"/>
        <v>1433.5000000000005</v>
      </c>
      <c r="QG25" s="2"/>
      <c r="QH25" s="2"/>
      <c r="QI25" s="15"/>
      <c r="QJ25" s="7"/>
      <c r="QK25" s="16"/>
      <c r="QL25" s="17">
        <f t="shared" si="64"/>
        <v>0</v>
      </c>
      <c r="QN25" s="7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2980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114"/>
      <c r="RR25" s="15"/>
      <c r="RS25" s="7"/>
      <c r="RT25" s="16"/>
      <c r="RU25" s="17">
        <f t="shared" si="69"/>
        <v>0</v>
      </c>
      <c r="RW25" s="2"/>
      <c r="RX25" s="114"/>
      <c r="RY25" s="15"/>
      <c r="RZ25" s="7"/>
      <c r="SA25" s="16"/>
      <c r="SB25" s="17">
        <f t="shared" si="70"/>
        <v>0</v>
      </c>
      <c r="SD25" s="24"/>
      <c r="SE25" s="221"/>
      <c r="SF25" s="23"/>
      <c r="SG25" s="112"/>
      <c r="SH25" s="27"/>
      <c r="SI25" s="42">
        <f t="shared" si="71"/>
        <v>7820</v>
      </c>
      <c r="SK25" s="2"/>
      <c r="SL25" s="2"/>
      <c r="SM25" s="15"/>
      <c r="SN25" s="7"/>
      <c r="SO25" s="16"/>
      <c r="SP25" s="17">
        <f t="shared" si="72"/>
        <v>200</v>
      </c>
      <c r="SR25" s="2"/>
      <c r="SS25" s="2"/>
      <c r="ST25" s="15"/>
      <c r="SU25" s="7"/>
      <c r="SV25" s="16"/>
      <c r="SW25" s="17">
        <f t="shared" si="73"/>
        <v>1278</v>
      </c>
      <c r="SY25" s="24"/>
      <c r="SZ25" s="24"/>
      <c r="TA25" s="23"/>
      <c r="TB25" s="112"/>
      <c r="TC25" s="27"/>
      <c r="TD25" s="42">
        <f t="shared" si="74"/>
        <v>0</v>
      </c>
      <c r="TF25" s="24"/>
      <c r="TG25" s="2"/>
      <c r="TH25" s="15"/>
      <c r="TI25" s="7"/>
      <c r="TJ25" s="16"/>
      <c r="TK25" s="17">
        <f t="shared" si="75"/>
        <v>0</v>
      </c>
      <c r="TM25" s="24"/>
      <c r="TN25" s="24"/>
      <c r="TO25" s="23"/>
      <c r="TP25" s="112"/>
      <c r="TQ25" s="27"/>
      <c r="TR25" s="42">
        <f t="shared" si="76"/>
        <v>0</v>
      </c>
      <c r="TT25" s="2"/>
      <c r="TU25" s="2"/>
      <c r="TV25" s="15"/>
      <c r="TW25" s="7"/>
      <c r="TX25" s="16"/>
      <c r="TY25" s="17">
        <f t="shared" si="77"/>
        <v>0</v>
      </c>
      <c r="UA25" s="306">
        <v>41538</v>
      </c>
      <c r="UB25" s="2" t="s">
        <v>2862</v>
      </c>
      <c r="UC25" s="15">
        <v>1968</v>
      </c>
      <c r="UD25" s="306">
        <v>41538</v>
      </c>
      <c r="UE25" s="16">
        <v>1968</v>
      </c>
      <c r="UF25" s="17">
        <f t="shared" si="78"/>
        <v>112.5</v>
      </c>
      <c r="UH25" s="308"/>
      <c r="UI25" s="24"/>
      <c r="UJ25" s="23"/>
      <c r="UK25" s="308"/>
      <c r="UL25" s="27"/>
      <c r="UM25" s="42">
        <f t="shared" si="79"/>
        <v>7657</v>
      </c>
      <c r="UO25" s="308"/>
      <c r="UP25" s="24"/>
      <c r="UQ25" s="23"/>
      <c r="UR25" s="308"/>
      <c r="US25" s="27"/>
      <c r="UT25" s="42">
        <f t="shared" si="80"/>
        <v>0</v>
      </c>
      <c r="UV25" s="308"/>
      <c r="UW25" s="24"/>
      <c r="UX25" s="23"/>
      <c r="UY25" s="308"/>
      <c r="UZ25" s="27"/>
      <c r="VA25" s="42">
        <f t="shared" si="81"/>
        <v>0</v>
      </c>
      <c r="VC25" s="308"/>
      <c r="VD25" s="24"/>
      <c r="VE25" s="23"/>
      <c r="VF25" s="308"/>
      <c r="VG25" s="27"/>
      <c r="VH25" s="42">
        <f t="shared" si="82"/>
        <v>0</v>
      </c>
      <c r="VJ25" s="426"/>
      <c r="VK25" s="40"/>
      <c r="VL25" s="16"/>
      <c r="VM25" s="7"/>
      <c r="VN25" s="16"/>
      <c r="VO25" s="17">
        <f t="shared" si="83"/>
        <v>0</v>
      </c>
      <c r="VQ25" s="1558"/>
      <c r="VR25" s="1718"/>
      <c r="VS25" s="565"/>
      <c r="VT25" s="1558"/>
      <c r="VU25" s="565"/>
      <c r="VV25" s="1715">
        <f t="shared" si="84"/>
        <v>0</v>
      </c>
      <c r="VX25" s="7"/>
      <c r="VY25" s="40"/>
      <c r="VZ25" s="16"/>
      <c r="WA25" s="7"/>
      <c r="WB25" s="16"/>
      <c r="WC25" s="17">
        <f t="shared" si="85"/>
        <v>1712</v>
      </c>
      <c r="WE25" s="7"/>
      <c r="WF25" s="312"/>
      <c r="WG25" s="15"/>
      <c r="WH25" s="7"/>
      <c r="WI25" s="16"/>
      <c r="WJ25" s="17">
        <f t="shared" si="86"/>
        <v>5796</v>
      </c>
      <c r="WL25" s="7"/>
      <c r="WM25" s="312"/>
      <c r="WN25" s="15"/>
      <c r="WO25" s="7"/>
      <c r="WP25" s="16"/>
      <c r="WQ25" s="17">
        <f t="shared" si="87"/>
        <v>0</v>
      </c>
      <c r="WS25" s="112"/>
      <c r="WT25" s="230"/>
      <c r="WU25" s="23"/>
      <c r="WV25" s="112"/>
      <c r="WW25" s="27"/>
      <c r="WX25" s="42">
        <f t="shared" si="88"/>
        <v>0</v>
      </c>
      <c r="WZ25" s="421"/>
      <c r="XA25" s="230"/>
      <c r="XB25" s="23"/>
      <c r="XC25" s="112"/>
      <c r="XD25" s="27"/>
      <c r="XE25" s="42">
        <f t="shared" si="89"/>
        <v>0</v>
      </c>
      <c r="XG25" s="112"/>
      <c r="XH25" s="69"/>
      <c r="XI25" s="27"/>
      <c r="XJ25" s="112"/>
      <c r="XK25" s="27"/>
      <c r="XL25" s="17">
        <f t="shared" si="90"/>
        <v>0</v>
      </c>
      <c r="XN25" s="112"/>
      <c r="XO25" s="69"/>
      <c r="XP25" s="27"/>
      <c r="XQ25" s="112"/>
      <c r="XR25" s="27"/>
      <c r="XS25" s="42">
        <f t="shared" si="91"/>
        <v>3633</v>
      </c>
      <c r="XU25" s="112"/>
      <c r="XV25" s="69"/>
      <c r="XW25" s="27"/>
      <c r="XX25" s="112"/>
      <c r="XY25" s="27"/>
      <c r="XZ25" s="17">
        <f t="shared" si="92"/>
        <v>0</v>
      </c>
      <c r="YB25" s="1558"/>
      <c r="YC25" s="1718"/>
      <c r="YD25" s="565"/>
      <c r="YE25" s="1558"/>
      <c r="YF25" s="565"/>
      <c r="YG25" s="1715">
        <f t="shared" si="93"/>
        <v>0</v>
      </c>
      <c r="YI25" s="7"/>
      <c r="YJ25" s="114"/>
      <c r="YK25" s="15"/>
      <c r="YL25" s="7"/>
      <c r="YM25" s="16"/>
      <c r="YN25" s="17">
        <f t="shared" si="94"/>
        <v>2227</v>
      </c>
      <c r="YO25" s="37"/>
      <c r="YQ25" s="34"/>
      <c r="YR25" s="663"/>
      <c r="YS25" s="675"/>
      <c r="YT25" s="27"/>
      <c r="YU25" s="42">
        <f t="shared" si="95"/>
        <v>22956.84</v>
      </c>
      <c r="YW25" s="2"/>
      <c r="YX25" s="2"/>
      <c r="YY25" s="15"/>
      <c r="YZ25" s="7"/>
      <c r="ZA25" s="16"/>
      <c r="ZB25" s="17">
        <f t="shared" si="96"/>
        <v>3092.5</v>
      </c>
      <c r="ZD25" s="428"/>
      <c r="ZE25" s="114"/>
      <c r="ZF25" s="15"/>
      <c r="ZG25" s="7"/>
      <c r="ZH25" s="16"/>
      <c r="ZI25" s="17">
        <f t="shared" si="97"/>
        <v>0</v>
      </c>
      <c r="ZK25" s="1529"/>
      <c r="ZL25" s="1717"/>
      <c r="ZM25" s="563"/>
      <c r="ZN25" s="1558"/>
      <c r="ZO25" s="565"/>
      <c r="ZP25" s="1715">
        <f t="shared" si="98"/>
        <v>0</v>
      </c>
      <c r="ZR25" s="426"/>
      <c r="ZS25" s="221"/>
      <c r="ZT25" s="23"/>
      <c r="ZU25" s="112"/>
      <c r="ZV25" s="27"/>
      <c r="ZW25" s="42">
        <f t="shared" si="99"/>
        <v>0</v>
      </c>
      <c r="ZY25" s="306"/>
      <c r="ZZ25" s="2"/>
      <c r="AAA25" s="15"/>
      <c r="AAB25" s="7"/>
      <c r="AAC25" s="16"/>
      <c r="AAD25" s="17">
        <f t="shared" si="100"/>
        <v>0</v>
      </c>
      <c r="AAF25" s="308"/>
      <c r="AAG25" s="24"/>
      <c r="AAH25" s="23"/>
      <c r="AAI25" s="112"/>
      <c r="AAJ25" s="27"/>
      <c r="AAK25" s="42">
        <f t="shared" si="209"/>
        <v>1928</v>
      </c>
      <c r="AAM25" s="2"/>
      <c r="AAN25" s="2"/>
      <c r="AAO25" s="15"/>
      <c r="AAP25" s="7"/>
      <c r="AAQ25" s="16"/>
      <c r="AAR25" s="17">
        <f t="shared" si="102"/>
        <v>0</v>
      </c>
      <c r="AAT25" s="2"/>
      <c r="AAU25" s="2"/>
      <c r="AAV25" s="15"/>
      <c r="AAW25" s="7"/>
      <c r="AAX25" s="16"/>
      <c r="AAY25" s="17">
        <f t="shared" si="103"/>
        <v>0</v>
      </c>
      <c r="ABA25" s="2"/>
      <c r="ABB25" s="2"/>
      <c r="ABC25" s="15"/>
      <c r="ABD25" s="7"/>
      <c r="ABE25" s="16"/>
      <c r="ABF25" s="17">
        <f t="shared" si="104"/>
        <v>767</v>
      </c>
      <c r="ABH25" s="2"/>
      <c r="ABI25" s="2"/>
      <c r="ABJ25" s="15"/>
      <c r="ABK25" s="7"/>
      <c r="ABL25" s="16"/>
      <c r="ABM25" s="17">
        <f t="shared" si="105"/>
        <v>0</v>
      </c>
      <c r="ABO25" s="24"/>
      <c r="ABP25" s="24"/>
      <c r="ABQ25" s="23"/>
      <c r="ABR25" s="112"/>
      <c r="ABS25" s="27"/>
      <c r="ABT25" s="42">
        <f t="shared" si="106"/>
        <v>0</v>
      </c>
      <c r="ABV25" s="24"/>
      <c r="ABW25" s="24"/>
      <c r="ABX25" s="23"/>
      <c r="ABY25" s="112"/>
      <c r="ABZ25" s="27"/>
      <c r="ACA25" s="42">
        <f t="shared" si="107"/>
        <v>0</v>
      </c>
      <c r="ACC25" s="2"/>
      <c r="ACD25" s="2"/>
      <c r="ACE25" s="15"/>
      <c r="ACF25" s="7"/>
      <c r="ACG25" s="16"/>
      <c r="ACH25" s="17">
        <f t="shared" si="108"/>
        <v>0</v>
      </c>
      <c r="ACJ25" s="7">
        <v>41532</v>
      </c>
      <c r="ACK25" s="2" t="s">
        <v>2863</v>
      </c>
      <c r="ACL25" s="15">
        <v>4957</v>
      </c>
      <c r="ACM25" s="7">
        <v>41532</v>
      </c>
      <c r="ACN25" s="16">
        <v>4957</v>
      </c>
      <c r="ACO25" s="17">
        <f t="shared" si="109"/>
        <v>0</v>
      </c>
      <c r="ACQ25" s="306"/>
      <c r="ACR25" s="261"/>
      <c r="ACV25" s="42">
        <f t="shared" si="110"/>
        <v>0</v>
      </c>
      <c r="ACX25" s="308"/>
      <c r="ACY25" s="1664"/>
      <c r="ADC25" s="42">
        <f t="shared" si="111"/>
        <v>0</v>
      </c>
      <c r="ADE25" s="7"/>
      <c r="ADF25" s="2"/>
      <c r="ADG25" s="15"/>
      <c r="ADH25" s="7"/>
      <c r="ADI25" s="16"/>
      <c r="ADJ25" s="17">
        <f t="shared" si="112"/>
        <v>1135.5</v>
      </c>
      <c r="ADL25" s="7"/>
      <c r="ADM25" s="2"/>
      <c r="ADN25" s="15"/>
      <c r="ADO25" s="7"/>
      <c r="ADP25" s="16"/>
      <c r="ADQ25" s="17">
        <f t="shared" si="113"/>
        <v>0</v>
      </c>
      <c r="ADS25" s="2"/>
      <c r="ADT25" s="2"/>
      <c r="ADU25" s="15"/>
      <c r="ADV25" s="7"/>
      <c r="ADW25" s="16"/>
      <c r="ADX25" s="17">
        <f t="shared" si="114"/>
        <v>16620</v>
      </c>
      <c r="ADZ25" s="2"/>
      <c r="AEA25" s="2"/>
      <c r="AEB25" s="15"/>
      <c r="AEC25" s="7"/>
      <c r="AED25" s="16"/>
      <c r="AEE25" s="17">
        <f t="shared" si="115"/>
        <v>0</v>
      </c>
      <c r="AEG25" s="112"/>
      <c r="AEH25" s="69"/>
      <c r="AEI25" s="27"/>
      <c r="AEJ25" s="112"/>
      <c r="AEK25" s="27"/>
      <c r="AEL25" s="17">
        <f t="shared" si="116"/>
        <v>240</v>
      </c>
      <c r="AEN25" s="112"/>
      <c r="AEO25" s="69"/>
      <c r="AEP25" s="27"/>
      <c r="AEQ25" s="112"/>
      <c r="AER25" s="27"/>
      <c r="AES25" s="17">
        <f t="shared" si="117"/>
        <v>0</v>
      </c>
      <c r="AEU25" s="1558"/>
      <c r="AEV25" s="1718"/>
      <c r="AEW25" s="565"/>
      <c r="AEX25" s="1558"/>
      <c r="AEY25" s="565"/>
      <c r="AEZ25" s="1715">
        <f t="shared" si="118"/>
        <v>0</v>
      </c>
      <c r="AFE25" s="7"/>
      <c r="AFF25" s="16"/>
      <c r="AFG25" s="17">
        <f t="shared" si="119"/>
        <v>0</v>
      </c>
      <c r="AFL25" s="7"/>
      <c r="AFM25" s="16"/>
      <c r="AFN25" s="17">
        <f t="shared" si="120"/>
        <v>0</v>
      </c>
      <c r="AFP25" s="427"/>
      <c r="AFQ25" s="24"/>
      <c r="AFR25" s="23"/>
      <c r="AFS25" s="112"/>
      <c r="AFT25" s="27"/>
      <c r="AFU25" s="17">
        <f t="shared" si="121"/>
        <v>7013</v>
      </c>
      <c r="AFW25" s="112"/>
      <c r="AFX25" s="69"/>
      <c r="AFY25" s="27"/>
      <c r="AFZ25" s="112"/>
      <c r="AGA25" s="27"/>
      <c r="AGB25" s="17">
        <f t="shared" si="122"/>
        <v>0</v>
      </c>
      <c r="AGD25" s="112"/>
      <c r="AGE25" s="69"/>
      <c r="AGF25" s="27"/>
      <c r="AGG25" s="112"/>
      <c r="AGH25" s="27"/>
      <c r="AGI25" s="17">
        <f t="shared" si="123"/>
        <v>0</v>
      </c>
      <c r="AGK25" s="308"/>
      <c r="AGL25" s="69"/>
      <c r="AGM25" s="27"/>
      <c r="AGN25" s="308"/>
      <c r="AGO25" s="27"/>
      <c r="AGP25" s="17">
        <f t="shared" si="124"/>
        <v>102</v>
      </c>
      <c r="AGR25" s="308"/>
      <c r="AGS25" s="69"/>
      <c r="AGT25" s="27"/>
      <c r="AGU25" s="308"/>
      <c r="AGV25" s="27"/>
      <c r="AGW25" s="42">
        <f t="shared" si="125"/>
        <v>0</v>
      </c>
      <c r="AGY25" s="112"/>
      <c r="AGZ25" s="69"/>
      <c r="AHA25" s="27"/>
      <c r="AHB25" s="112"/>
      <c r="AHC25" s="27"/>
      <c r="AHD25" s="17">
        <f t="shared" si="126"/>
        <v>0</v>
      </c>
      <c r="AHF25" s="680"/>
      <c r="AHG25" s="24"/>
      <c r="AHH25" s="23"/>
      <c r="AHI25" s="112"/>
      <c r="AHJ25" s="27"/>
      <c r="AHK25" s="42">
        <f t="shared" si="127"/>
        <v>0</v>
      </c>
      <c r="AHM25" s="680"/>
      <c r="AHO25" s="23"/>
      <c r="AHP25" s="112"/>
      <c r="AHQ25" s="27"/>
      <c r="AHR25" s="42">
        <f t="shared" si="128"/>
        <v>13988.5</v>
      </c>
      <c r="AHT25" s="2"/>
      <c r="AHU25" s="2"/>
      <c r="AHV25" s="15"/>
      <c r="AHW25" s="7"/>
      <c r="AHX25" s="16"/>
      <c r="AHY25" s="17">
        <f t="shared" si="129"/>
        <v>0</v>
      </c>
      <c r="AIA25" s="2"/>
      <c r="AIB25" s="2"/>
      <c r="AIC25" s="15"/>
      <c r="AID25" s="7"/>
      <c r="AIE25" s="16"/>
      <c r="AIF25" s="17">
        <f t="shared" si="130"/>
        <v>0</v>
      </c>
      <c r="AIH25" s="2"/>
      <c r="AII25" s="2"/>
      <c r="AIJ25" s="15"/>
      <c r="AIK25" s="7"/>
      <c r="AIL25" s="16"/>
      <c r="AIM25" s="17">
        <f t="shared" si="131"/>
        <v>0</v>
      </c>
      <c r="AIO25" s="24"/>
      <c r="AIP25" s="24"/>
      <c r="AIQ25" s="23"/>
      <c r="AIR25" s="112"/>
      <c r="AIS25" s="27"/>
      <c r="AIT25" s="42">
        <f t="shared" si="132"/>
        <v>0</v>
      </c>
      <c r="AIY25" s="7"/>
      <c r="AIZ25" s="16"/>
      <c r="AJA25" s="17">
        <f t="shared" si="217"/>
        <v>0</v>
      </c>
      <c r="AJC25" s="7"/>
      <c r="AJD25" s="2"/>
      <c r="AJE25" s="15"/>
      <c r="AJF25" s="7"/>
      <c r="AJG25" s="16"/>
      <c r="AJH25" s="17">
        <f t="shared" si="134"/>
        <v>0</v>
      </c>
      <c r="AJJ25" s="2"/>
      <c r="AJK25" s="2"/>
      <c r="AJL25" s="15"/>
      <c r="AJM25" s="7"/>
      <c r="AJN25" s="16"/>
      <c r="AJO25" s="17">
        <f t="shared" si="210"/>
        <v>0</v>
      </c>
      <c r="AJQ25" s="24"/>
      <c r="AJR25" s="24"/>
      <c r="AJS25" s="23"/>
      <c r="AJT25" s="112"/>
      <c r="AJU25" s="27"/>
      <c r="AJV25" s="42">
        <f t="shared" si="211"/>
        <v>0</v>
      </c>
      <c r="AJX25" s="7">
        <v>41527</v>
      </c>
      <c r="AJY25" s="114" t="s">
        <v>2864</v>
      </c>
      <c r="AJZ25" s="15">
        <v>372</v>
      </c>
      <c r="AKA25" s="7">
        <v>41527</v>
      </c>
      <c r="AKB25" s="16">
        <v>372</v>
      </c>
      <c r="AKC25" s="17">
        <f t="shared" si="137"/>
        <v>1582</v>
      </c>
      <c r="AKE25" s="7"/>
      <c r="AKF25" s="114"/>
      <c r="AKG25" s="15"/>
      <c r="AKH25" s="7"/>
      <c r="AKI25" s="16"/>
      <c r="AKJ25" s="17">
        <f t="shared" si="138"/>
        <v>5561.98</v>
      </c>
      <c r="AKL25" s="24"/>
      <c r="AKM25" s="24"/>
      <c r="AKN25" s="23"/>
      <c r="AKO25" s="112"/>
      <c r="AKP25" s="27"/>
      <c r="AKQ25" s="42">
        <f t="shared" si="139"/>
        <v>0</v>
      </c>
      <c r="AKS25" s="24"/>
      <c r="AKT25" s="24"/>
      <c r="AKU25" s="23"/>
      <c r="AKV25" s="112"/>
      <c r="AKW25" s="27"/>
      <c r="AKX25" s="42">
        <f t="shared" si="140"/>
        <v>0</v>
      </c>
      <c r="AKZ25" s="24"/>
      <c r="ALA25" s="24"/>
      <c r="ALB25" s="23"/>
      <c r="ALC25" s="112"/>
      <c r="ALD25" s="27"/>
      <c r="ALE25" s="42">
        <f t="shared" si="141"/>
        <v>0</v>
      </c>
      <c r="ALG25" s="7"/>
      <c r="ALH25" s="2"/>
      <c r="ALI25" s="15"/>
      <c r="ALJ25" s="7"/>
      <c r="ALK25" s="16"/>
      <c r="ALL25" s="17">
        <f t="shared" si="142"/>
        <v>0</v>
      </c>
      <c r="ALN25" s="428">
        <v>41528</v>
      </c>
      <c r="ALO25" s="2" t="s">
        <v>2865</v>
      </c>
      <c r="ALP25" s="15">
        <v>7098</v>
      </c>
      <c r="ALQ25" s="428">
        <v>41528</v>
      </c>
      <c r="ALR25" s="16">
        <v>7098</v>
      </c>
      <c r="ALS25" s="17">
        <f t="shared" si="143"/>
        <v>5326</v>
      </c>
      <c r="ALU25" s="428"/>
      <c r="ALW25" s="15"/>
      <c r="ALX25" s="306"/>
      <c r="ALY25" s="16"/>
      <c r="ALZ25" s="17">
        <f t="shared" si="144"/>
        <v>0</v>
      </c>
      <c r="AMB25" s="306"/>
      <c r="AMC25" s="2"/>
      <c r="AMD25" s="15"/>
      <c r="AME25" s="428"/>
      <c r="AMF25" s="16"/>
      <c r="AMG25" s="17">
        <f t="shared" si="145"/>
        <v>0</v>
      </c>
      <c r="AMI25" s="2"/>
      <c r="AMJ25" s="2"/>
      <c r="AMK25" s="15"/>
      <c r="AML25" s="7"/>
      <c r="AMM25" s="16"/>
      <c r="AMN25" s="17">
        <f t="shared" si="146"/>
        <v>0</v>
      </c>
      <c r="AMP25" s="24"/>
      <c r="AMQ25" s="24"/>
      <c r="AMR25" s="23"/>
      <c r="AMS25" s="112"/>
      <c r="AMT25" s="27"/>
      <c r="AMU25" s="42">
        <f t="shared" si="147"/>
        <v>-1660</v>
      </c>
      <c r="AMW25" s="2"/>
      <c r="AMX25" s="2"/>
      <c r="AMY25" s="15"/>
      <c r="AMZ25" s="7"/>
      <c r="ANA25" s="16"/>
      <c r="ANB25" s="17">
        <f t="shared" si="148"/>
        <v>5971.7800000000007</v>
      </c>
      <c r="AND25" s="112"/>
      <c r="ANE25" s="24"/>
      <c r="ANF25" s="23"/>
      <c r="ANG25" s="112"/>
      <c r="ANH25" s="27"/>
      <c r="ANI25" s="42">
        <f t="shared" si="149"/>
        <v>0</v>
      </c>
      <c r="ANK25" s="2"/>
      <c r="ANL25" s="2"/>
      <c r="ANM25" s="15"/>
      <c r="ANN25" s="7"/>
      <c r="ANO25" s="16"/>
      <c r="ANP25" s="17">
        <f t="shared" si="150"/>
        <v>0</v>
      </c>
      <c r="ANR25" s="1530"/>
      <c r="ANS25" s="1530"/>
      <c r="ANT25" s="563"/>
      <c r="ANU25" s="1558"/>
      <c r="ANV25" s="565"/>
      <c r="ANW25" s="1715">
        <f t="shared" si="151"/>
        <v>0</v>
      </c>
      <c r="ANY25" s="2"/>
      <c r="ANZ25" s="2"/>
      <c r="AOA25" s="15"/>
      <c r="AOB25" s="7"/>
      <c r="AOC25" s="16"/>
      <c r="AOD25" s="17">
        <f t="shared" si="152"/>
        <v>0</v>
      </c>
      <c r="AOF25" s="2"/>
      <c r="AOG25" s="2"/>
      <c r="AOH25" s="15"/>
      <c r="AOI25" s="7"/>
      <c r="AOJ25" s="16"/>
      <c r="AOK25" s="17">
        <f t="shared" si="153"/>
        <v>0</v>
      </c>
      <c r="AOM25" s="306">
        <v>41540</v>
      </c>
      <c r="AON25" s="34" t="s">
        <v>2866</v>
      </c>
      <c r="AOO25" s="292">
        <v>1001.5</v>
      </c>
      <c r="AOP25" s="322"/>
      <c r="AOQ25" s="27"/>
      <c r="AOR25" s="17">
        <f t="shared" si="154"/>
        <v>85809.8</v>
      </c>
      <c r="AOT25" s="112">
        <v>41519</v>
      </c>
      <c r="AOU25" s="24" t="s">
        <v>2867</v>
      </c>
      <c r="AOV25" s="23">
        <v>1380</v>
      </c>
      <c r="AOW25" s="50">
        <v>41535</v>
      </c>
      <c r="AOX25" s="41">
        <v>1380</v>
      </c>
      <c r="AOY25" s="17">
        <f t="shared" si="155"/>
        <v>30</v>
      </c>
      <c r="APA25" s="7"/>
      <c r="APB25" s="2"/>
      <c r="APC25" s="15"/>
      <c r="APD25" s="16"/>
      <c r="APE25" s="16"/>
      <c r="APF25" s="17">
        <f t="shared" si="156"/>
        <v>118452.40000000001</v>
      </c>
      <c r="APH25" s="112"/>
      <c r="API25" s="24"/>
      <c r="APJ25" s="23"/>
      <c r="APK25" s="27"/>
      <c r="APL25" s="27"/>
      <c r="APM25" s="42">
        <f t="shared" si="157"/>
        <v>0</v>
      </c>
      <c r="APO25" s="2"/>
      <c r="APP25" s="2"/>
      <c r="APQ25" s="15"/>
      <c r="APR25" s="7"/>
      <c r="APS25" s="16"/>
      <c r="APT25" s="17">
        <f t="shared" si="158"/>
        <v>0</v>
      </c>
      <c r="APV25" s="2"/>
      <c r="APW25" s="2"/>
      <c r="APX25" s="15"/>
      <c r="APY25" s="7"/>
      <c r="APZ25" s="16"/>
      <c r="AQA25" s="17">
        <f t="shared" si="159"/>
        <v>0</v>
      </c>
      <c r="AQC25" s="2"/>
      <c r="AQD25" s="2"/>
      <c r="AQE25" s="15"/>
      <c r="AQF25" s="7"/>
      <c r="AQG25" s="16"/>
      <c r="AQH25" s="17">
        <f t="shared" si="160"/>
        <v>4165.6000000000004</v>
      </c>
      <c r="AQJ25" s="2"/>
      <c r="AQK25" s="2"/>
      <c r="AQL25" s="15"/>
      <c r="AQM25" s="7"/>
      <c r="AQN25" s="16"/>
      <c r="AQO25" s="17">
        <f t="shared" si="161"/>
        <v>0</v>
      </c>
      <c r="AQQ25" s="2"/>
      <c r="AQR25" s="2"/>
      <c r="AQS25" s="15"/>
      <c r="AQT25" s="7"/>
      <c r="AQU25" s="16"/>
      <c r="AQV25" s="17">
        <f t="shared" si="162"/>
        <v>0</v>
      </c>
      <c r="AQX25" s="2"/>
      <c r="AQY25" s="2"/>
      <c r="AQZ25" s="15"/>
      <c r="ARA25" s="7"/>
      <c r="ARB25" s="16"/>
      <c r="ARC25" s="17">
        <f t="shared" si="163"/>
        <v>0</v>
      </c>
      <c r="ARE25" s="24"/>
      <c r="ARF25" s="24"/>
      <c r="ARG25" s="23"/>
      <c r="ARH25" s="112"/>
      <c r="ARI25" s="27"/>
      <c r="ARJ25" s="42">
        <f t="shared" si="164"/>
        <v>0</v>
      </c>
      <c r="ARL25" s="2"/>
      <c r="ARM25" s="2"/>
      <c r="ARN25" s="15"/>
      <c r="ARO25" s="7"/>
      <c r="ARP25" s="16"/>
      <c r="ARQ25" s="17">
        <f t="shared" si="165"/>
        <v>0</v>
      </c>
      <c r="ARS25" s="24"/>
      <c r="ART25" s="24"/>
      <c r="ARU25" s="23"/>
      <c r="ARV25" s="112"/>
      <c r="ARW25" s="27"/>
      <c r="ARX25" s="42">
        <f t="shared" si="166"/>
        <v>752.5</v>
      </c>
      <c r="ARZ25" s="2"/>
      <c r="ASA25" s="2"/>
      <c r="ASB25" s="15"/>
      <c r="ASC25" s="7"/>
      <c r="ASD25" s="16"/>
      <c r="ASE25" s="17">
        <f t="shared" si="167"/>
        <v>10984.74</v>
      </c>
      <c r="ASG25" s="112">
        <v>41545</v>
      </c>
      <c r="ASH25" s="24" t="s">
        <v>2868</v>
      </c>
      <c r="ASI25" s="23">
        <v>1848.84</v>
      </c>
      <c r="ASJ25" s="112"/>
      <c r="ASK25" s="105"/>
      <c r="ASL25" s="17">
        <f t="shared" si="168"/>
        <v>21397.43</v>
      </c>
      <c r="ASN25" s="7"/>
      <c r="ASO25" s="2"/>
      <c r="ASP25" s="15"/>
      <c r="ASQ25" s="33"/>
      <c r="ASR25" s="76"/>
      <c r="ASS25" s="17">
        <f t="shared" si="169"/>
        <v>21397.43</v>
      </c>
      <c r="ASU25" s="426"/>
      <c r="ASV25" s="24"/>
      <c r="ASW25" s="23"/>
      <c r="ASX25" s="112"/>
      <c r="ASY25" s="27"/>
      <c r="ASZ25" s="17">
        <f t="shared" si="170"/>
        <v>0</v>
      </c>
      <c r="ATB25" s="426"/>
      <c r="ATC25" s="24"/>
      <c r="ATD25" s="23"/>
      <c r="ATE25" s="112"/>
      <c r="ATF25" s="27"/>
      <c r="ATG25" s="42">
        <f t="shared" si="171"/>
        <v>2249</v>
      </c>
      <c r="ATI25" s="426"/>
      <c r="ATJ25" s="24"/>
      <c r="ATK25" s="23"/>
      <c r="ATL25" s="112"/>
      <c r="ATM25" s="27"/>
      <c r="ATN25" s="42">
        <f t="shared" si="172"/>
        <v>0</v>
      </c>
      <c r="ATP25" s="7"/>
      <c r="ATQ25" s="2"/>
      <c r="ATR25" s="81"/>
      <c r="ATS25" s="65"/>
      <c r="ATT25" s="77"/>
      <c r="ATU25" s="17">
        <f t="shared" si="173"/>
        <v>12300.5</v>
      </c>
      <c r="ATW25" s="2"/>
      <c r="ATX25" s="2"/>
      <c r="ATY25" s="15"/>
      <c r="ATZ25" s="7"/>
      <c r="AUA25" s="16"/>
      <c r="AUB25" s="17">
        <f t="shared" si="174"/>
        <v>108</v>
      </c>
      <c r="AUD25" s="7"/>
      <c r="AUE25" s="115"/>
      <c r="AUF25" s="15"/>
      <c r="AUG25" s="7"/>
      <c r="AUH25" s="16"/>
      <c r="AUI25" s="17">
        <f t="shared" si="175"/>
        <v>0</v>
      </c>
      <c r="AUK25" s="112"/>
      <c r="AUL25" s="111"/>
      <c r="AUM25" s="23"/>
      <c r="AUN25" s="112"/>
      <c r="AUO25" s="27"/>
      <c r="AUP25" s="42">
        <f t="shared" si="176"/>
        <v>0</v>
      </c>
      <c r="AUR25" s="1558"/>
      <c r="AUS25" s="1727"/>
      <c r="AUT25" s="563"/>
      <c r="AUU25" s="1558"/>
      <c r="AUV25" s="565"/>
      <c r="AUW25" s="1715">
        <f t="shared" si="177"/>
        <v>0</v>
      </c>
      <c r="AUY25" s="112"/>
      <c r="AUZ25" s="111"/>
      <c r="AVA25" s="23"/>
      <c r="AVB25" s="112"/>
      <c r="AVC25" s="27"/>
      <c r="AVD25" s="42">
        <f t="shared" si="178"/>
        <v>0</v>
      </c>
      <c r="AVF25" s="2"/>
      <c r="AVG25" s="2"/>
      <c r="AVH25" s="15"/>
      <c r="AVI25" s="7"/>
      <c r="AVJ25" s="16"/>
      <c r="AVK25" s="17">
        <f t="shared" si="179"/>
        <v>-1000</v>
      </c>
      <c r="AVM25" s="2"/>
      <c r="AVN25" s="2"/>
      <c r="AVO25" s="15"/>
      <c r="AVP25" s="7"/>
      <c r="AVQ25" s="16"/>
      <c r="AVR25" s="17">
        <f t="shared" si="180"/>
        <v>6938</v>
      </c>
      <c r="AVT25" s="1530"/>
      <c r="AVU25" s="1530"/>
      <c r="AVV25" s="563"/>
      <c r="AVW25" s="1558"/>
      <c r="AVX25" s="565"/>
      <c r="AVY25" s="1715">
        <f t="shared" si="181"/>
        <v>0</v>
      </c>
      <c r="AWA25" s="7"/>
      <c r="AWB25" s="2"/>
      <c r="AWC25" s="15"/>
      <c r="AWD25" s="306"/>
      <c r="AWE25" s="16"/>
      <c r="AWF25" s="17">
        <f t="shared" si="182"/>
        <v>0</v>
      </c>
      <c r="AWH25" s="307"/>
      <c r="AWI25" s="2"/>
      <c r="AWJ25" s="15"/>
      <c r="AWK25" s="306"/>
      <c r="AWL25" s="16"/>
      <c r="AWM25" s="17">
        <f t="shared" si="183"/>
        <v>0</v>
      </c>
      <c r="AWO25" s="7"/>
      <c r="AWP25" s="2"/>
      <c r="AWQ25" s="15"/>
      <c r="AWR25" s="7"/>
      <c r="AWS25" s="16"/>
      <c r="AWT25" s="17">
        <f t="shared" si="184"/>
        <v>0</v>
      </c>
      <c r="AWV25" s="306"/>
      <c r="AWW25" s="2"/>
      <c r="AWX25" s="15"/>
      <c r="AWY25" s="7"/>
      <c r="AWZ25" s="16"/>
      <c r="AXA25" s="17">
        <f t="shared" si="185"/>
        <v>0</v>
      </c>
      <c r="AXC25" s="308">
        <v>41531</v>
      </c>
      <c r="AXD25" s="2" t="s">
        <v>2869</v>
      </c>
      <c r="AXE25" s="15">
        <v>2673</v>
      </c>
      <c r="AXF25" s="629">
        <v>41536</v>
      </c>
      <c r="AXG25" s="574">
        <v>2673</v>
      </c>
      <c r="AXH25" s="17">
        <f t="shared" si="186"/>
        <v>2005.5</v>
      </c>
      <c r="AXJ25" s="7"/>
      <c r="AXK25" s="115"/>
      <c r="AXL25" s="15"/>
      <c r="AXM25" s="7"/>
      <c r="AXN25" s="16"/>
      <c r="AXO25" s="17">
        <f t="shared" si="187"/>
        <v>0</v>
      </c>
      <c r="AXQ25" s="112"/>
      <c r="AXR25" s="111"/>
      <c r="AXS25" s="23"/>
      <c r="AXT25" s="112"/>
      <c r="AXU25" s="27"/>
      <c r="AXV25" s="42">
        <f t="shared" si="188"/>
        <v>0</v>
      </c>
      <c r="AXX25" s="2"/>
      <c r="AXY25" s="2"/>
      <c r="AXZ25" s="292"/>
      <c r="AYA25" s="7"/>
      <c r="AYB25" s="16"/>
      <c r="AYC25" s="17">
        <f t="shared" si="189"/>
        <v>-100</v>
      </c>
      <c r="AYE25" s="7"/>
      <c r="AYF25" s="2"/>
      <c r="AYG25" s="292"/>
      <c r="AYH25" s="7"/>
      <c r="AYI25" s="16"/>
      <c r="AYJ25" s="17">
        <f t="shared" si="190"/>
        <v>1184.5</v>
      </c>
      <c r="AYL25" s="24"/>
      <c r="AYM25" s="24"/>
      <c r="AYN25" s="291"/>
      <c r="AYO25" s="112"/>
      <c r="AYP25" s="27"/>
      <c r="AYQ25" s="42">
        <f t="shared" si="191"/>
        <v>0</v>
      </c>
      <c r="AYS25" s="24"/>
      <c r="AYT25" s="2"/>
      <c r="AYU25" s="292"/>
      <c r="AYV25" s="7"/>
      <c r="AYW25" s="16"/>
      <c r="AYX25" s="17">
        <f t="shared" si="192"/>
        <v>0</v>
      </c>
      <c r="AYZ25" s="24"/>
      <c r="AZA25" s="24"/>
      <c r="AZB25" s="291"/>
      <c r="AZC25" s="112"/>
      <c r="AZD25" s="27"/>
      <c r="AZE25" s="42">
        <f t="shared" si="193"/>
        <v>0</v>
      </c>
      <c r="AZG25" s="2"/>
      <c r="AZH25" s="2"/>
      <c r="AZI25" s="292"/>
      <c r="AZJ25" s="7"/>
      <c r="AZK25" s="16"/>
      <c r="AZL25" s="17">
        <f t="shared" si="194"/>
        <v>0</v>
      </c>
      <c r="AZN25" s="2"/>
      <c r="AZO25" s="2"/>
      <c r="AZP25" s="15"/>
      <c r="AZQ25" s="7"/>
      <c r="AZR25" s="16"/>
      <c r="AZS25" s="17">
        <f t="shared" si="195"/>
        <v>0</v>
      </c>
      <c r="AZU25" s="2"/>
      <c r="AZV25" s="2"/>
      <c r="AZW25" s="15"/>
      <c r="AZX25" s="7"/>
      <c r="AZY25" s="16"/>
      <c r="AZZ25" s="17">
        <f t="shared" si="196"/>
        <v>7051.5</v>
      </c>
      <c r="BAB25" s="24"/>
      <c r="BAC25" s="24"/>
      <c r="BAD25" s="291"/>
      <c r="BAE25" s="112"/>
      <c r="BAF25" s="27"/>
      <c r="BAG25" s="42">
        <f t="shared" si="197"/>
        <v>0</v>
      </c>
      <c r="BAI25" s="2"/>
      <c r="BAJ25" s="2"/>
      <c r="BAK25" s="292"/>
      <c r="BAL25" s="7"/>
      <c r="BAM25" s="16"/>
      <c r="BAN25" s="17">
        <f t="shared" si="198"/>
        <v>0</v>
      </c>
    </row>
    <row r="26" spans="1:1392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2"/>
      <c r="L26" s="27"/>
      <c r="M26" s="42">
        <f t="shared" si="1"/>
        <v>0</v>
      </c>
      <c r="O26" s="24"/>
      <c r="P26" s="24"/>
      <c r="Q26" s="23"/>
      <c r="R26" s="112"/>
      <c r="S26" s="27"/>
      <c r="T26" s="42">
        <f t="shared" si="2"/>
        <v>0</v>
      </c>
      <c r="V26" s="24"/>
      <c r="W26" s="24"/>
      <c r="X26" s="23"/>
      <c r="Y26" s="112"/>
      <c r="Z26" s="27"/>
      <c r="AA26" s="42">
        <f t="shared" si="3"/>
        <v>0</v>
      </c>
      <c r="AC26" s="24"/>
      <c r="AD26" s="24"/>
      <c r="AE26" s="23"/>
      <c r="AF26" s="112"/>
      <c r="AG26" s="27"/>
      <c r="AH26" s="42">
        <f t="shared" si="4"/>
        <v>0</v>
      </c>
      <c r="AJ26" s="24"/>
      <c r="AK26" s="24"/>
      <c r="AL26" s="23"/>
      <c r="AM26" s="112"/>
      <c r="AN26" s="27"/>
      <c r="AO26" s="42">
        <f t="shared" si="5"/>
        <v>0</v>
      </c>
      <c r="AR26" s="2"/>
      <c r="AS26" s="15"/>
      <c r="AT26" s="7"/>
      <c r="AU26" s="16"/>
      <c r="AV26" s="17">
        <f t="shared" si="6"/>
        <v>376</v>
      </c>
      <c r="AX26" s="7"/>
      <c r="AY26" s="2"/>
      <c r="AZ26" s="15"/>
      <c r="BA26" s="7"/>
      <c r="BB26" s="16"/>
      <c r="BC26" s="17">
        <f t="shared" si="7"/>
        <v>1731.5</v>
      </c>
      <c r="BE26" s="7"/>
      <c r="BF26" s="2"/>
      <c r="BG26" s="15"/>
      <c r="BH26" s="7"/>
      <c r="BI26" s="16"/>
      <c r="BJ26" s="17">
        <f t="shared" si="8"/>
        <v>0</v>
      </c>
      <c r="BL26" s="7"/>
      <c r="BM26" s="36"/>
      <c r="BN26" s="27"/>
      <c r="BO26" s="112"/>
      <c r="BP26" s="27"/>
      <c r="BQ26" s="17">
        <f t="shared" si="9"/>
        <v>14526.099999999999</v>
      </c>
      <c r="BS26" s="426"/>
      <c r="BT26" s="24"/>
      <c r="BU26" s="23"/>
      <c r="BV26" s="103"/>
      <c r="BW26" s="27"/>
      <c r="BX26" s="17">
        <f t="shared" si="10"/>
        <v>21003.54</v>
      </c>
      <c r="BZ26" s="24"/>
      <c r="CA26" s="24"/>
      <c r="CB26" s="23"/>
      <c r="CC26" s="112"/>
      <c r="CD26" s="27"/>
      <c r="CE26" s="17">
        <f t="shared" si="11"/>
        <v>0</v>
      </c>
      <c r="CG26" s="426"/>
      <c r="CH26" s="221"/>
      <c r="CI26" s="23"/>
      <c r="CJ26" s="112"/>
      <c r="CK26" s="27"/>
      <c r="CL26" s="42">
        <f t="shared" si="12"/>
        <v>0</v>
      </c>
      <c r="CN26" s="33"/>
      <c r="CO26" s="1008"/>
      <c r="CP26" s="15"/>
      <c r="CQ26" s="629"/>
      <c r="CR26" s="16"/>
      <c r="CS26" s="17">
        <f t="shared" si="199"/>
        <v>60707.5</v>
      </c>
      <c r="CU26" s="2"/>
      <c r="CV26" s="2"/>
      <c r="CW26" s="15"/>
      <c r="CX26" s="629"/>
      <c r="CY26" s="16"/>
      <c r="CZ26" s="17">
        <f t="shared" si="14"/>
        <v>4178.5</v>
      </c>
      <c r="DB26" s="7"/>
      <c r="DC26" s="2"/>
      <c r="DD26" s="292"/>
      <c r="DE26" s="7"/>
      <c r="DF26" s="16"/>
      <c r="DG26" s="17">
        <f t="shared" si="207"/>
        <v>411</v>
      </c>
      <c r="DI26" s="7">
        <v>41546</v>
      </c>
      <c r="DJ26" s="2" t="s">
        <v>2870</v>
      </c>
      <c r="DK26" s="15">
        <v>810</v>
      </c>
      <c r="DL26" s="7">
        <v>41546</v>
      </c>
      <c r="DM26" s="16">
        <v>810</v>
      </c>
      <c r="DN26" s="17">
        <f t="shared" si="212"/>
        <v>0</v>
      </c>
      <c r="DP26" s="7"/>
      <c r="DQ26" s="2"/>
      <c r="DR26" s="15"/>
      <c r="DS26" s="7"/>
      <c r="DT26" s="16"/>
      <c r="DU26" s="17">
        <f t="shared" si="213"/>
        <v>0</v>
      </c>
      <c r="DW26" s="568"/>
      <c r="DX26" s="577"/>
      <c r="DY26" s="1656"/>
      <c r="DZ26" s="568"/>
      <c r="EA26" s="1659"/>
      <c r="EB26" s="1677">
        <f t="shared" si="214"/>
        <v>456</v>
      </c>
      <c r="ED26" s="112">
        <v>41543</v>
      </c>
      <c r="EE26" s="24" t="s">
        <v>692</v>
      </c>
      <c r="EF26" s="23">
        <v>1435</v>
      </c>
      <c r="EG26" s="112">
        <v>41543</v>
      </c>
      <c r="EH26" s="27">
        <v>1435</v>
      </c>
      <c r="EI26" s="42">
        <f t="shared" si="215"/>
        <v>0</v>
      </c>
      <c r="EK26" s="7"/>
      <c r="EL26" s="2"/>
      <c r="EM26" s="15"/>
      <c r="EN26" s="7"/>
      <c r="EO26" s="16"/>
      <c r="EP26" s="17">
        <f t="shared" si="216"/>
        <v>0</v>
      </c>
      <c r="ER26" s="112"/>
      <c r="ES26" s="221"/>
      <c r="ET26" s="41"/>
      <c r="EU26" s="49"/>
      <c r="EV26" s="41"/>
      <c r="EW26" s="17">
        <f t="shared" si="206"/>
        <v>0</v>
      </c>
      <c r="EY26" s="7"/>
      <c r="EZ26" s="2"/>
      <c r="FA26" s="15"/>
      <c r="FB26" s="65"/>
      <c r="FC26" s="16"/>
      <c r="FD26" s="17">
        <f t="shared" si="22"/>
        <v>0</v>
      </c>
      <c r="FF26" s="112"/>
      <c r="FG26" s="24"/>
      <c r="FH26" s="23"/>
      <c r="FI26" s="50"/>
      <c r="FJ26" s="27"/>
      <c r="FK26" s="42">
        <f t="shared" si="23"/>
        <v>0</v>
      </c>
      <c r="FM26" s="7"/>
      <c r="FN26" s="2"/>
      <c r="FO26" s="15"/>
      <c r="FP26" s="7"/>
      <c r="FQ26" s="16"/>
      <c r="FR26" s="17">
        <f t="shared" si="24"/>
        <v>2580</v>
      </c>
      <c r="FT26" s="112"/>
      <c r="FU26" s="24"/>
      <c r="FV26" s="23"/>
      <c r="FW26" s="112"/>
      <c r="FX26" s="27"/>
      <c r="FY26" s="42">
        <f t="shared" si="25"/>
        <v>0</v>
      </c>
      <c r="GA26" s="2"/>
      <c r="GB26" s="2"/>
      <c r="GC26" s="15"/>
      <c r="GD26" s="7"/>
      <c r="GE26" s="16"/>
      <c r="GF26" s="17">
        <f t="shared" si="26"/>
        <v>0</v>
      </c>
      <c r="GH26" s="1530"/>
      <c r="GI26" s="1530"/>
      <c r="GJ26" s="563"/>
      <c r="GK26" s="1558"/>
      <c r="GL26" s="565"/>
      <c r="GM26" s="1715">
        <f t="shared" si="27"/>
        <v>33232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7"/>
      <c r="HD26" s="2"/>
      <c r="HE26" s="15"/>
      <c r="HF26" s="7"/>
      <c r="HG26" s="16"/>
      <c r="HH26" s="17">
        <f t="shared" si="30"/>
        <v>0</v>
      </c>
      <c r="HJ26" s="7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5020</v>
      </c>
      <c r="HX26" s="7"/>
      <c r="HY26" s="2"/>
      <c r="HZ26" s="15"/>
      <c r="IA26" s="7"/>
      <c r="IB26" s="16"/>
      <c r="IC26" s="102">
        <f t="shared" si="33"/>
        <v>0</v>
      </c>
      <c r="IE26" s="1558"/>
      <c r="IF26" s="1530"/>
      <c r="IG26" s="563"/>
      <c r="IH26" s="1558"/>
      <c r="II26" s="565"/>
      <c r="IJ26" s="1746">
        <f t="shared" si="34"/>
        <v>0</v>
      </c>
      <c r="IL26" s="112"/>
      <c r="IM26" s="24"/>
      <c r="IN26" s="23"/>
      <c r="IO26" s="112"/>
      <c r="IP26" s="27"/>
      <c r="IQ26" s="102">
        <f t="shared" si="35"/>
        <v>855.5</v>
      </c>
      <c r="IS26" s="112"/>
      <c r="IT26" s="63"/>
      <c r="IU26" s="23"/>
      <c r="IV26" s="112"/>
      <c r="IW26" s="27"/>
      <c r="IX26" s="17">
        <f t="shared" si="36"/>
        <v>0</v>
      </c>
      <c r="IZ26" s="112"/>
      <c r="JA26" s="111"/>
      <c r="JB26" s="23"/>
      <c r="JC26" s="112"/>
      <c r="JD26" s="27"/>
      <c r="JE26" s="17">
        <f t="shared" si="37"/>
        <v>0</v>
      </c>
      <c r="JG26" s="112"/>
      <c r="JH26" s="111"/>
      <c r="JI26" s="23"/>
      <c r="JJ26" s="112"/>
      <c r="JK26" s="27"/>
      <c r="JL26" s="17">
        <f t="shared" si="38"/>
        <v>17093.599999999999</v>
      </c>
      <c r="JN26" s="112"/>
      <c r="JO26" s="111"/>
      <c r="JP26" s="23"/>
      <c r="JQ26" s="112"/>
      <c r="JR26" s="27"/>
      <c r="JS26" s="17">
        <f t="shared" si="39"/>
        <v>0</v>
      </c>
      <c r="JU26" s="112"/>
      <c r="JV26" s="111"/>
      <c r="JW26" s="23"/>
      <c r="JX26" s="112"/>
      <c r="JY26" s="27"/>
      <c r="JZ26" s="42">
        <f t="shared" si="40"/>
        <v>0</v>
      </c>
      <c r="KB26" s="112"/>
      <c r="KC26" s="111"/>
      <c r="KD26" s="23"/>
      <c r="KE26" s="112"/>
      <c r="KF26" s="27"/>
      <c r="KG26" s="42">
        <f t="shared" si="41"/>
        <v>0</v>
      </c>
      <c r="KI26" s="7"/>
      <c r="KJ26" s="114"/>
      <c r="KK26" s="15"/>
      <c r="KL26" s="7"/>
      <c r="KM26" s="16"/>
      <c r="KN26" s="17">
        <f t="shared" si="42"/>
        <v>3799.5</v>
      </c>
      <c r="KP26" s="112"/>
      <c r="KQ26" s="221"/>
      <c r="KR26" s="23"/>
      <c r="KS26" s="112"/>
      <c r="KT26" s="27"/>
      <c r="KU26" s="42">
        <f t="shared" si="43"/>
        <v>0</v>
      </c>
      <c r="KW26" s="112"/>
      <c r="KX26" s="221"/>
      <c r="KY26" s="23"/>
      <c r="KZ26" s="112"/>
      <c r="LA26" s="27"/>
      <c r="LB26" s="42">
        <f t="shared" si="44"/>
        <v>0</v>
      </c>
      <c r="LD26" s="1558"/>
      <c r="LE26" s="1717"/>
      <c r="LF26" s="563"/>
      <c r="LG26" s="1558"/>
      <c r="LH26" s="565"/>
      <c r="LI26" s="1715">
        <f t="shared" si="45"/>
        <v>0</v>
      </c>
      <c r="LK26" s="7"/>
      <c r="LL26" s="114"/>
      <c r="LM26" s="15"/>
      <c r="LN26" s="7"/>
      <c r="LO26" s="16"/>
      <c r="LP26" s="17">
        <f t="shared" si="46"/>
        <v>0</v>
      </c>
      <c r="LR26" s="7"/>
      <c r="LS26" s="114"/>
      <c r="LT26" s="15"/>
      <c r="LU26" s="7"/>
      <c r="LV26" s="16"/>
      <c r="LW26" s="17">
        <f t="shared" si="47"/>
        <v>0</v>
      </c>
      <c r="LY26" s="7"/>
      <c r="LZ26" s="114"/>
      <c r="MA26" s="15"/>
      <c r="MB26" s="7"/>
      <c r="MC26" s="16"/>
      <c r="MD26" s="17">
        <f t="shared" si="48"/>
        <v>1020</v>
      </c>
      <c r="MF26" s="1709"/>
      <c r="MG26" s="1530"/>
      <c r="MH26" s="563"/>
      <c r="MI26" s="1558"/>
      <c r="MJ26" s="565"/>
      <c r="MK26" s="1715">
        <f t="shared" si="49"/>
        <v>6364</v>
      </c>
      <c r="MM26" s="306"/>
      <c r="MN26" s="2"/>
      <c r="MO26" s="15"/>
      <c r="MP26" s="7"/>
      <c r="MQ26" s="16"/>
      <c r="MR26" s="17">
        <f t="shared" si="50"/>
        <v>0</v>
      </c>
      <c r="MT26" s="308"/>
      <c r="MU26" s="24"/>
      <c r="MV26" s="23"/>
      <c r="MW26" s="112"/>
      <c r="MX26" s="27"/>
      <c r="MY26" s="42">
        <f t="shared" si="51"/>
        <v>0</v>
      </c>
      <c r="NA26" s="482"/>
      <c r="NB26" s="2"/>
      <c r="NC26" s="15"/>
      <c r="ND26" s="7"/>
      <c r="NE26" s="16"/>
      <c r="NF26" s="17">
        <f t="shared" si="208"/>
        <v>22352.5</v>
      </c>
      <c r="NH26" s="7"/>
      <c r="NI26" s="2"/>
      <c r="NJ26" s="15"/>
      <c r="NK26" s="7"/>
      <c r="NL26" s="16"/>
      <c r="NM26" s="42">
        <f t="shared" si="53"/>
        <v>0</v>
      </c>
      <c r="NO26" s="7"/>
      <c r="NP26" s="2"/>
      <c r="NQ26" s="15"/>
      <c r="NR26" s="7"/>
      <c r="NS26" s="16"/>
      <c r="NT26" s="42">
        <f t="shared" si="54"/>
        <v>0</v>
      </c>
      <c r="NV26" s="7"/>
      <c r="NW26" s="2"/>
      <c r="NX26" s="15"/>
      <c r="NY26" s="7"/>
      <c r="NZ26" s="16"/>
      <c r="OA26" s="42">
        <f t="shared" si="55"/>
        <v>0</v>
      </c>
      <c r="OC26" s="2"/>
      <c r="OD26" s="2"/>
      <c r="OE26" s="15"/>
      <c r="OF26" s="16"/>
      <c r="OG26" s="16"/>
      <c r="OH26" s="17">
        <f t="shared" si="56"/>
        <v>0</v>
      </c>
      <c r="OJ26" s="2"/>
      <c r="OK26" s="2"/>
      <c r="OL26" s="15"/>
      <c r="OM26" s="16"/>
      <c r="ON26" s="16"/>
      <c r="OO26" s="17">
        <f t="shared" si="57"/>
        <v>0</v>
      </c>
      <c r="OQ26" s="2"/>
      <c r="OR26" s="2"/>
      <c r="OS26" s="15"/>
      <c r="OT26" s="16"/>
      <c r="OU26" s="16"/>
      <c r="OV26" s="17">
        <f t="shared" si="58"/>
        <v>0</v>
      </c>
      <c r="OX26" s="24"/>
      <c r="OY26" s="24"/>
      <c r="OZ26" s="23"/>
      <c r="PA26" s="27"/>
      <c r="PB26" s="27"/>
      <c r="PC26" s="42">
        <f t="shared" si="59"/>
        <v>0</v>
      </c>
      <c r="PE26" s="7">
        <v>41533</v>
      </c>
      <c r="PF26" s="2" t="s">
        <v>2871</v>
      </c>
      <c r="PG26" s="15">
        <v>1600</v>
      </c>
      <c r="PH26" s="679">
        <v>41535</v>
      </c>
      <c r="PI26" s="16">
        <v>1600</v>
      </c>
      <c r="PJ26" s="17">
        <f t="shared" si="60"/>
        <v>8140</v>
      </c>
      <c r="PL26" s="112"/>
      <c r="PM26" s="24"/>
      <c r="PN26" s="23"/>
      <c r="PO26" s="1577"/>
      <c r="PP26" s="27"/>
      <c r="PQ26" s="42">
        <f t="shared" si="61"/>
        <v>0</v>
      </c>
      <c r="PS26" s="112"/>
      <c r="PT26" s="24"/>
      <c r="PU26" s="23"/>
      <c r="PV26" s="1577"/>
      <c r="PW26" s="27"/>
      <c r="PX26" s="42">
        <f t="shared" si="62"/>
        <v>0</v>
      </c>
      <c r="PZ26" s="7"/>
      <c r="QA26" s="36"/>
      <c r="QB26" s="23"/>
      <c r="QC26" s="344"/>
      <c r="QD26" s="27"/>
      <c r="QE26" s="17">
        <f t="shared" si="63"/>
        <v>1433.5000000000005</v>
      </c>
      <c r="QG26" s="2"/>
      <c r="QH26" s="2"/>
      <c r="QI26" s="15"/>
      <c r="QJ26" s="7"/>
      <c r="QK26" s="16"/>
      <c r="QL26" s="17">
        <f t="shared" si="64"/>
        <v>0</v>
      </c>
      <c r="QN26" s="7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2980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114"/>
      <c r="RR26" s="15"/>
      <c r="RS26" s="7"/>
      <c r="RT26" s="16"/>
      <c r="RU26" s="17">
        <f t="shared" si="69"/>
        <v>0</v>
      </c>
      <c r="RW26" s="2"/>
      <c r="RX26" s="114"/>
      <c r="RY26" s="15"/>
      <c r="RZ26" s="7"/>
      <c r="SA26" s="16"/>
      <c r="SB26" s="17">
        <f t="shared" si="70"/>
        <v>0</v>
      </c>
      <c r="SD26" s="24"/>
      <c r="SE26" s="221"/>
      <c r="SF26" s="23"/>
      <c r="SG26" s="112"/>
      <c r="SH26" s="27"/>
      <c r="SI26" s="42">
        <f t="shared" si="71"/>
        <v>7820</v>
      </c>
      <c r="SK26" s="2"/>
      <c r="SL26" s="2"/>
      <c r="SM26" s="15"/>
      <c r="SN26" s="7"/>
      <c r="SO26" s="16"/>
      <c r="SP26" s="17">
        <f t="shared" si="72"/>
        <v>200</v>
      </c>
      <c r="SR26" s="2"/>
      <c r="SS26" s="2"/>
      <c r="ST26" s="15"/>
      <c r="SU26" s="7"/>
      <c r="SV26" s="16"/>
      <c r="SW26" s="17">
        <f t="shared" si="73"/>
        <v>1278</v>
      </c>
      <c r="SY26" s="24"/>
      <c r="SZ26" s="24"/>
      <c r="TA26" s="23"/>
      <c r="TB26" s="112"/>
      <c r="TC26" s="27"/>
      <c r="TD26" s="42">
        <f t="shared" si="74"/>
        <v>0</v>
      </c>
      <c r="TF26" s="24"/>
      <c r="TG26" s="2"/>
      <c r="TH26" s="15"/>
      <c r="TI26" s="7"/>
      <c r="TJ26" s="16"/>
      <c r="TK26" s="17">
        <f t="shared" si="75"/>
        <v>0</v>
      </c>
      <c r="TM26" s="24"/>
      <c r="TN26" s="24"/>
      <c r="TO26" s="23"/>
      <c r="TP26" s="112"/>
      <c r="TQ26" s="27"/>
      <c r="TR26" s="42">
        <f t="shared" si="76"/>
        <v>0</v>
      </c>
      <c r="TT26" s="2"/>
      <c r="TU26" s="2"/>
      <c r="TV26" s="15"/>
      <c r="TW26" s="7"/>
      <c r="TX26" s="16"/>
      <c r="TY26" s="17">
        <f t="shared" si="77"/>
        <v>0</v>
      </c>
      <c r="UA26" s="306">
        <v>41539</v>
      </c>
      <c r="UB26" s="2" t="s">
        <v>2872</v>
      </c>
      <c r="UC26" s="15">
        <v>597</v>
      </c>
      <c r="UD26" s="306">
        <v>41539</v>
      </c>
      <c r="UE26" s="16">
        <v>597</v>
      </c>
      <c r="UF26" s="17">
        <f t="shared" si="78"/>
        <v>112.5</v>
      </c>
      <c r="UH26" s="308"/>
      <c r="UI26" s="24"/>
      <c r="UJ26" s="23"/>
      <c r="UK26" s="308"/>
      <c r="UL26" s="27"/>
      <c r="UM26" s="42">
        <f t="shared" si="79"/>
        <v>7657</v>
      </c>
      <c r="UO26" s="308"/>
      <c r="UP26" s="24"/>
      <c r="UQ26" s="23"/>
      <c r="UR26" s="308"/>
      <c r="US26" s="27"/>
      <c r="UT26" s="42">
        <f t="shared" si="80"/>
        <v>0</v>
      </c>
      <c r="UV26" s="308"/>
      <c r="UW26" s="24"/>
      <c r="UX26" s="23"/>
      <c r="UY26" s="308"/>
      <c r="UZ26" s="27"/>
      <c r="VA26" s="42">
        <f t="shared" si="81"/>
        <v>0</v>
      </c>
      <c r="VC26" s="308"/>
      <c r="VD26" s="24"/>
      <c r="VE26" s="23"/>
      <c r="VF26" s="308"/>
      <c r="VG26" s="27"/>
      <c r="VH26" s="42">
        <f t="shared" si="82"/>
        <v>0</v>
      </c>
      <c r="VJ26" s="495"/>
      <c r="VK26" s="40"/>
      <c r="VL26" s="16"/>
      <c r="VM26" s="7"/>
      <c r="VN26" s="16"/>
      <c r="VO26" s="17">
        <f t="shared" si="83"/>
        <v>0</v>
      </c>
      <c r="VQ26" s="1566"/>
      <c r="VR26" s="1718"/>
      <c r="VS26" s="565"/>
      <c r="VT26" s="1558"/>
      <c r="VU26" s="565"/>
      <c r="VV26" s="1715">
        <f t="shared" si="84"/>
        <v>0</v>
      </c>
      <c r="VX26" s="65"/>
      <c r="VY26" s="40"/>
      <c r="VZ26" s="16"/>
      <c r="WA26" s="7"/>
      <c r="WB26" s="16"/>
      <c r="WC26" s="17">
        <f t="shared" si="85"/>
        <v>1712</v>
      </c>
      <c r="WE26" s="7"/>
      <c r="WF26" s="2"/>
      <c r="WG26" s="15"/>
      <c r="WH26" s="7"/>
      <c r="WI26" s="16"/>
      <c r="WJ26" s="17">
        <f t="shared" si="86"/>
        <v>5796</v>
      </c>
      <c r="WL26" s="7"/>
      <c r="WM26" s="2"/>
      <c r="WN26" s="15"/>
      <c r="WO26" s="7"/>
      <c r="WP26" s="16"/>
      <c r="WQ26" s="17">
        <f t="shared" si="87"/>
        <v>0</v>
      </c>
      <c r="WS26" s="112"/>
      <c r="WT26" s="24"/>
      <c r="WU26" s="23"/>
      <c r="WV26" s="112"/>
      <c r="WW26" s="27"/>
      <c r="WX26" s="42">
        <f t="shared" si="88"/>
        <v>0</v>
      </c>
      <c r="WZ26" s="421"/>
      <c r="XA26" s="24"/>
      <c r="XB26" s="23"/>
      <c r="XC26" s="112"/>
      <c r="XD26" s="27"/>
      <c r="XE26" s="42">
        <f t="shared" si="89"/>
        <v>0</v>
      </c>
      <c r="XG26" s="112"/>
      <c r="XH26" s="69"/>
      <c r="XI26" s="27"/>
      <c r="XJ26" s="112"/>
      <c r="XK26" s="27"/>
      <c r="XL26" s="17">
        <f t="shared" si="90"/>
        <v>0</v>
      </c>
      <c r="XN26" s="112"/>
      <c r="XO26" s="69"/>
      <c r="XP26" s="27"/>
      <c r="XQ26" s="112"/>
      <c r="XR26" s="27"/>
      <c r="XS26" s="42">
        <f t="shared" si="91"/>
        <v>3633</v>
      </c>
      <c r="XU26" s="112"/>
      <c r="XV26" s="69"/>
      <c r="XW26" s="27"/>
      <c r="XX26" s="112"/>
      <c r="XY26" s="27"/>
      <c r="XZ26" s="17">
        <f t="shared" si="92"/>
        <v>0</v>
      </c>
      <c r="YB26" s="1558"/>
      <c r="YC26" s="1718"/>
      <c r="YD26" s="565"/>
      <c r="YE26" s="1558"/>
      <c r="YF26" s="565"/>
      <c r="YG26" s="1715">
        <f t="shared" si="93"/>
        <v>0</v>
      </c>
      <c r="YI26" s="7"/>
      <c r="YJ26" s="114"/>
      <c r="YK26" s="15"/>
      <c r="YL26" s="7"/>
      <c r="YM26" s="16"/>
      <c r="YN26" s="17">
        <f t="shared" si="94"/>
        <v>2227</v>
      </c>
      <c r="YO26" s="37"/>
      <c r="YQ26" s="34"/>
      <c r="YR26" s="663"/>
      <c r="YS26" s="675"/>
      <c r="YT26" s="27"/>
      <c r="YU26" s="42">
        <f t="shared" si="95"/>
        <v>22956.84</v>
      </c>
      <c r="YW26" s="2"/>
      <c r="YX26" s="2"/>
      <c r="YY26" s="15"/>
      <c r="YZ26" s="7"/>
      <c r="ZA26" s="16"/>
      <c r="ZB26" s="17">
        <f t="shared" si="96"/>
        <v>3092.5</v>
      </c>
      <c r="ZD26" s="428"/>
      <c r="ZE26" s="114"/>
      <c r="ZF26" s="15"/>
      <c r="ZG26" s="7"/>
      <c r="ZH26" s="16"/>
      <c r="ZI26" s="17">
        <f t="shared" si="97"/>
        <v>0</v>
      </c>
      <c r="ZK26" s="1529"/>
      <c r="ZL26" s="1717"/>
      <c r="ZM26" s="563"/>
      <c r="ZN26" s="1558"/>
      <c r="ZO26" s="565"/>
      <c r="ZP26" s="1715">
        <f t="shared" si="98"/>
        <v>0</v>
      </c>
      <c r="ZR26" s="426"/>
      <c r="ZS26" s="221"/>
      <c r="ZT26" s="23"/>
      <c r="ZU26" s="112"/>
      <c r="ZV26" s="27"/>
      <c r="ZW26" s="42">
        <f t="shared" si="99"/>
        <v>0</v>
      </c>
      <c r="ZY26" s="306"/>
      <c r="ZZ26" s="2"/>
      <c r="AAA26" s="15"/>
      <c r="AAB26" s="7"/>
      <c r="AAC26" s="16"/>
      <c r="AAD26" s="17">
        <f t="shared" si="100"/>
        <v>0</v>
      </c>
      <c r="AAF26" s="308"/>
      <c r="AAG26" s="24"/>
      <c r="AAH26" s="23"/>
      <c r="AAI26" s="112"/>
      <c r="AAJ26" s="27"/>
      <c r="AAK26" s="42">
        <f t="shared" si="209"/>
        <v>1928</v>
      </c>
      <c r="AAM26" s="2"/>
      <c r="AAN26" s="2"/>
      <c r="AAO26" s="15"/>
      <c r="AAP26" s="7"/>
      <c r="AAQ26" s="16"/>
      <c r="AAR26" s="17">
        <f t="shared" si="102"/>
        <v>0</v>
      </c>
      <c r="AAT26" s="2"/>
      <c r="AAU26" s="2"/>
      <c r="AAV26" s="15"/>
      <c r="AAW26" s="7"/>
      <c r="AAX26" s="16"/>
      <c r="AAY26" s="17">
        <f t="shared" si="103"/>
        <v>0</v>
      </c>
      <c r="ABA26" s="2"/>
      <c r="ABB26" s="2"/>
      <c r="ABC26" s="15"/>
      <c r="ABD26" s="7"/>
      <c r="ABE26" s="16"/>
      <c r="ABF26" s="17">
        <f t="shared" si="104"/>
        <v>767</v>
      </c>
      <c r="ABH26" s="2"/>
      <c r="ABI26" s="2"/>
      <c r="ABJ26" s="15"/>
      <c r="ABK26" s="7"/>
      <c r="ABL26" s="16"/>
      <c r="ABM26" s="17">
        <f t="shared" si="105"/>
        <v>0</v>
      </c>
      <c r="ABO26" s="24"/>
      <c r="ABP26" s="24"/>
      <c r="ABQ26" s="23"/>
      <c r="ABR26" s="112"/>
      <c r="ABS26" s="27"/>
      <c r="ABT26" s="42">
        <f t="shared" si="106"/>
        <v>0</v>
      </c>
      <c r="ABV26" s="24"/>
      <c r="ABW26" s="24"/>
      <c r="ABX26" s="23"/>
      <c r="ABY26" s="112"/>
      <c r="ABZ26" s="27"/>
      <c r="ACA26" s="42">
        <f t="shared" si="107"/>
        <v>0</v>
      </c>
      <c r="ACC26" s="2"/>
      <c r="ACD26" s="2"/>
      <c r="ACE26" s="15"/>
      <c r="ACF26" s="7"/>
      <c r="ACG26" s="16"/>
      <c r="ACH26" s="17">
        <f t="shared" si="108"/>
        <v>0</v>
      </c>
      <c r="ACJ26" s="7">
        <v>41533</v>
      </c>
      <c r="ACK26" s="2" t="s">
        <v>2873</v>
      </c>
      <c r="ACL26" s="15">
        <v>4797</v>
      </c>
      <c r="ACM26" s="7">
        <v>41533</v>
      </c>
      <c r="ACN26" s="16">
        <v>4797</v>
      </c>
      <c r="ACO26" s="17">
        <f t="shared" si="109"/>
        <v>0</v>
      </c>
      <c r="ACQ26" s="306"/>
      <c r="ACR26" s="261"/>
      <c r="ACU26" s="3"/>
      <c r="ACV26" s="42">
        <f t="shared" si="110"/>
        <v>0</v>
      </c>
      <c r="ACX26" s="308"/>
      <c r="ACY26" s="1664"/>
      <c r="ADB26" s="41"/>
      <c r="ADC26" s="42">
        <f t="shared" si="111"/>
        <v>0</v>
      </c>
      <c r="ADE26" s="7"/>
      <c r="ADF26" s="2"/>
      <c r="ADG26" s="15"/>
      <c r="ADH26" s="7"/>
      <c r="ADI26" s="16"/>
      <c r="ADJ26" s="17">
        <f t="shared" si="112"/>
        <v>1135.5</v>
      </c>
      <c r="ADL26" s="7"/>
      <c r="ADM26" s="2"/>
      <c r="ADN26" s="15"/>
      <c r="ADO26" s="7"/>
      <c r="ADP26" s="16"/>
      <c r="ADQ26" s="17">
        <f t="shared" si="113"/>
        <v>0</v>
      </c>
      <c r="ADS26" s="2"/>
      <c r="ADT26" s="2"/>
      <c r="ADU26" s="15"/>
      <c r="ADV26" s="7"/>
      <c r="ADW26" s="16"/>
      <c r="ADX26" s="17">
        <f t="shared" si="114"/>
        <v>16620</v>
      </c>
      <c r="ADZ26" s="2"/>
      <c r="AEA26" s="2"/>
      <c r="AEB26" s="15"/>
      <c r="AEC26" s="7"/>
      <c r="AED26" s="16"/>
      <c r="AEE26" s="17">
        <f t="shared" si="115"/>
        <v>0</v>
      </c>
      <c r="AEG26" s="112"/>
      <c r="AEH26" s="69"/>
      <c r="AEI26" s="27"/>
      <c r="AEJ26" s="112"/>
      <c r="AEK26" s="27"/>
      <c r="AEL26" s="17">
        <f t="shared" si="116"/>
        <v>240</v>
      </c>
      <c r="AEN26" s="112"/>
      <c r="AEO26" s="69"/>
      <c r="AEP26" s="27"/>
      <c r="AEQ26" s="112"/>
      <c r="AER26" s="27"/>
      <c r="AES26" s="17">
        <f t="shared" si="117"/>
        <v>0</v>
      </c>
      <c r="AEU26" s="1558"/>
      <c r="AEV26" s="1718"/>
      <c r="AEW26" s="565"/>
      <c r="AEX26" s="1558"/>
      <c r="AEY26" s="565"/>
      <c r="AEZ26" s="1715">
        <f t="shared" si="118"/>
        <v>0</v>
      </c>
      <c r="AFE26" s="7"/>
      <c r="AFF26" s="16"/>
      <c r="AFG26" s="17">
        <f t="shared" si="119"/>
        <v>0</v>
      </c>
      <c r="AFL26" s="7"/>
      <c r="AFM26" s="16"/>
      <c r="AFN26" s="17">
        <f t="shared" si="120"/>
        <v>0</v>
      </c>
      <c r="AFP26" s="427"/>
      <c r="AFQ26" s="24"/>
      <c r="AFR26" s="23"/>
      <c r="AFS26" s="112"/>
      <c r="AFT26" s="27"/>
      <c r="AFU26" s="17">
        <f t="shared" si="121"/>
        <v>7013</v>
      </c>
      <c r="AFW26" s="112"/>
      <c r="AFX26" s="69"/>
      <c r="AFY26" s="27"/>
      <c r="AFZ26" s="112"/>
      <c r="AGA26" s="27"/>
      <c r="AGB26" s="17">
        <f t="shared" si="122"/>
        <v>0</v>
      </c>
      <c r="AGD26" s="112"/>
      <c r="AGE26" s="69"/>
      <c r="AGF26" s="27"/>
      <c r="AGG26" s="112"/>
      <c r="AGH26" s="27"/>
      <c r="AGI26" s="17">
        <f t="shared" si="123"/>
        <v>0</v>
      </c>
      <c r="AGK26" s="308"/>
      <c r="AGL26" s="69"/>
      <c r="AGM26" s="27"/>
      <c r="AGN26" s="308"/>
      <c r="AGO26" s="27"/>
      <c r="AGP26" s="17">
        <f t="shared" si="124"/>
        <v>102</v>
      </c>
      <c r="AGR26" s="308"/>
      <c r="AGS26" s="69"/>
      <c r="AGT26" s="27"/>
      <c r="AGU26" s="308"/>
      <c r="AGV26" s="27"/>
      <c r="AGW26" s="42">
        <f t="shared" si="125"/>
        <v>0</v>
      </c>
      <c r="AGY26" s="112"/>
      <c r="AGZ26" s="69"/>
      <c r="AHA26" s="27"/>
      <c r="AHB26" s="112"/>
      <c r="AHC26" s="27"/>
      <c r="AHD26" s="17">
        <f t="shared" si="126"/>
        <v>0</v>
      </c>
      <c r="AHF26" s="112"/>
      <c r="AHG26" s="24"/>
      <c r="AHH26" s="23"/>
      <c r="AHI26" s="49"/>
      <c r="AHJ26" s="140"/>
      <c r="AHK26" s="42">
        <f t="shared" si="127"/>
        <v>0</v>
      </c>
      <c r="AHM26" s="112"/>
      <c r="AHO26" s="23"/>
      <c r="AHP26" s="49"/>
      <c r="AHQ26" s="140"/>
      <c r="AHR26" s="42">
        <f t="shared" si="128"/>
        <v>13988.5</v>
      </c>
      <c r="AHT26" s="2"/>
      <c r="AHU26" s="2"/>
      <c r="AHV26" s="15"/>
      <c r="AHW26" s="7"/>
      <c r="AHX26" s="16"/>
      <c r="AHY26" s="17">
        <f t="shared" si="129"/>
        <v>0</v>
      </c>
      <c r="AIA26" s="2"/>
      <c r="AIB26" s="2"/>
      <c r="AIC26" s="15"/>
      <c r="AID26" s="7"/>
      <c r="AIE26" s="16"/>
      <c r="AIF26" s="17">
        <f t="shared" si="130"/>
        <v>0</v>
      </c>
      <c r="AIH26" s="2"/>
      <c r="AII26" s="2"/>
      <c r="AIJ26" s="15"/>
      <c r="AIK26" s="7"/>
      <c r="AIL26" s="16"/>
      <c r="AIM26" s="17">
        <f t="shared" si="131"/>
        <v>0</v>
      </c>
      <c r="AIO26" s="24"/>
      <c r="AIP26" s="24"/>
      <c r="AIQ26" s="23"/>
      <c r="AIR26" s="112"/>
      <c r="AIS26" s="27"/>
      <c r="AIT26" s="42">
        <f t="shared" si="132"/>
        <v>0</v>
      </c>
      <c r="AIY26" s="7"/>
      <c r="AIZ26" s="16"/>
      <c r="AJA26" s="17">
        <f t="shared" si="217"/>
        <v>0</v>
      </c>
      <c r="AJC26" s="2"/>
      <c r="AJD26" s="2"/>
      <c r="AJE26" s="15"/>
      <c r="AJF26" s="7"/>
      <c r="AJG26" s="16"/>
      <c r="AJH26" s="17">
        <f t="shared" si="134"/>
        <v>0</v>
      </c>
      <c r="AJJ26" s="2"/>
      <c r="AJK26" s="2"/>
      <c r="AJL26" s="15"/>
      <c r="AJM26" s="7"/>
      <c r="AJN26" s="16"/>
      <c r="AJO26" s="17">
        <f t="shared" si="210"/>
        <v>0</v>
      </c>
      <c r="AJQ26" s="24"/>
      <c r="AJR26" s="24"/>
      <c r="AJS26" s="23"/>
      <c r="AJT26" s="112"/>
      <c r="AJU26" s="27"/>
      <c r="AJV26" s="42">
        <f t="shared" si="211"/>
        <v>0</v>
      </c>
      <c r="AJX26" s="7">
        <v>41527</v>
      </c>
      <c r="AJY26" s="114" t="s">
        <v>2874</v>
      </c>
      <c r="AJZ26" s="15">
        <v>174</v>
      </c>
      <c r="AKA26" s="7">
        <v>41528</v>
      </c>
      <c r="AKB26" s="16">
        <v>174</v>
      </c>
      <c r="AKC26" s="17">
        <f t="shared" si="137"/>
        <v>1582</v>
      </c>
      <c r="AKE26" s="7"/>
      <c r="AKF26" s="114"/>
      <c r="AKG26" s="15"/>
      <c r="AKH26" s="7"/>
      <c r="AKI26" s="16"/>
      <c r="AKJ26" s="17">
        <f t="shared" si="138"/>
        <v>5561.98</v>
      </c>
      <c r="AKL26" s="24"/>
      <c r="AKM26" s="24"/>
      <c r="AKN26" s="23"/>
      <c r="AKO26" s="112"/>
      <c r="AKP26" s="27"/>
      <c r="AKQ26" s="42">
        <f t="shared" si="139"/>
        <v>0</v>
      </c>
      <c r="AKS26" s="24"/>
      <c r="AKT26" s="24"/>
      <c r="AKU26" s="23"/>
      <c r="AKV26" s="112"/>
      <c r="AKW26" s="27"/>
      <c r="AKX26" s="42">
        <f t="shared" si="140"/>
        <v>0</v>
      </c>
      <c r="AKZ26" s="24"/>
      <c r="ALA26" s="24"/>
      <c r="ALB26" s="23"/>
      <c r="ALC26" s="112"/>
      <c r="ALD26" s="27"/>
      <c r="ALE26" s="42">
        <f t="shared" si="141"/>
        <v>0</v>
      </c>
      <c r="ALG26" s="7"/>
      <c r="ALH26" s="2"/>
      <c r="ALI26" s="15"/>
      <c r="ALJ26" s="7"/>
      <c r="ALK26" s="16"/>
      <c r="ALL26" s="17">
        <f t="shared" si="142"/>
        <v>0</v>
      </c>
      <c r="ALN26" s="428">
        <v>41529</v>
      </c>
      <c r="ALO26" s="2" t="s">
        <v>2875</v>
      </c>
      <c r="ALP26" s="15">
        <v>2841</v>
      </c>
      <c r="ALQ26" s="428">
        <v>41529</v>
      </c>
      <c r="ALR26" s="15">
        <v>2841</v>
      </c>
      <c r="ALS26" s="17">
        <f t="shared" si="143"/>
        <v>5326</v>
      </c>
      <c r="ALU26" s="428"/>
      <c r="ALW26" s="15"/>
      <c r="ALX26" s="306"/>
      <c r="ALY26" s="16"/>
      <c r="ALZ26" s="17">
        <f t="shared" si="144"/>
        <v>0</v>
      </c>
      <c r="AMB26" s="306"/>
      <c r="AMC26" s="2"/>
      <c r="AMD26" s="15"/>
      <c r="AME26" s="428"/>
      <c r="AMF26" s="16"/>
      <c r="AMG26" s="17">
        <f t="shared" si="145"/>
        <v>0</v>
      </c>
      <c r="AMI26" s="2"/>
      <c r="AMJ26" s="2"/>
      <c r="AMK26" s="15"/>
      <c r="AML26" s="7"/>
      <c r="AMM26" s="16"/>
      <c r="AMN26" s="17">
        <f t="shared" si="146"/>
        <v>0</v>
      </c>
      <c r="AMP26" s="24"/>
      <c r="AMQ26" s="24"/>
      <c r="AMR26" s="23"/>
      <c r="AMS26" s="112"/>
      <c r="AMT26" s="27"/>
      <c r="AMU26" s="42">
        <f t="shared" si="147"/>
        <v>-1660</v>
      </c>
      <c r="AMW26" s="2"/>
      <c r="AMX26" s="2"/>
      <c r="AMY26" s="15"/>
      <c r="AMZ26" s="7"/>
      <c r="ANA26" s="16"/>
      <c r="ANB26" s="17">
        <f t="shared" si="148"/>
        <v>5971.7800000000007</v>
      </c>
      <c r="AND26" s="24"/>
      <c r="ANE26" s="24"/>
      <c r="ANF26" s="23"/>
      <c r="ANG26" s="112"/>
      <c r="ANH26" s="27"/>
      <c r="ANI26" s="42">
        <f t="shared" si="149"/>
        <v>0</v>
      </c>
      <c r="ANK26" s="2"/>
      <c r="ANL26" s="2"/>
      <c r="ANM26" s="15"/>
      <c r="ANN26" s="7"/>
      <c r="ANO26" s="16"/>
      <c r="ANP26" s="17">
        <f t="shared" si="150"/>
        <v>0</v>
      </c>
      <c r="ANR26" s="1530"/>
      <c r="ANS26" s="1530"/>
      <c r="ANT26" s="563"/>
      <c r="ANU26" s="1558"/>
      <c r="ANV26" s="565"/>
      <c r="ANW26" s="1715">
        <f t="shared" si="151"/>
        <v>0</v>
      </c>
      <c r="ANY26" s="2"/>
      <c r="ANZ26" s="2"/>
      <c r="AOA26" s="15"/>
      <c r="AOB26" s="7"/>
      <c r="AOC26" s="16"/>
      <c r="AOD26" s="17">
        <f t="shared" si="152"/>
        <v>0</v>
      </c>
      <c r="AOF26" s="2"/>
      <c r="AOG26" s="2"/>
      <c r="AOH26" s="15"/>
      <c r="AOI26" s="7"/>
      <c r="AOJ26" s="16"/>
      <c r="AOK26" s="17">
        <f t="shared" si="153"/>
        <v>0</v>
      </c>
      <c r="AOM26" s="308">
        <v>41542</v>
      </c>
      <c r="AON26" s="24" t="s">
        <v>2876</v>
      </c>
      <c r="AOO26" s="23">
        <v>3380</v>
      </c>
      <c r="AOP26" s="322"/>
      <c r="AOQ26" s="27"/>
      <c r="AOR26" s="17">
        <f t="shared" si="154"/>
        <v>89189.8</v>
      </c>
      <c r="AOT26" s="112">
        <v>41520</v>
      </c>
      <c r="AOU26" s="260" t="s">
        <v>2877</v>
      </c>
      <c r="AOV26" s="41">
        <v>1380</v>
      </c>
      <c r="AOW26" s="50">
        <v>41535</v>
      </c>
      <c r="AOX26" s="41">
        <v>1380</v>
      </c>
      <c r="AOY26" s="17">
        <f t="shared" si="155"/>
        <v>30</v>
      </c>
      <c r="APA26" s="7"/>
      <c r="APB26" s="2"/>
      <c r="APC26" s="15"/>
      <c r="APD26" s="16"/>
      <c r="APE26" s="16"/>
      <c r="APF26" s="17">
        <f t="shared" si="156"/>
        <v>118452.40000000001</v>
      </c>
      <c r="APH26" s="112"/>
      <c r="API26" s="24"/>
      <c r="APJ26" s="23"/>
      <c r="APK26" s="27"/>
      <c r="APL26" s="27"/>
      <c r="APM26" s="42">
        <f t="shared" si="157"/>
        <v>0</v>
      </c>
      <c r="APO26" s="2"/>
      <c r="APP26" s="2"/>
      <c r="APQ26" s="15"/>
      <c r="APR26" s="7"/>
      <c r="APS26" s="16"/>
      <c r="APT26" s="17">
        <f t="shared" si="158"/>
        <v>0</v>
      </c>
      <c r="APV26" s="2"/>
      <c r="APW26" s="2"/>
      <c r="APX26" s="15"/>
      <c r="APY26" s="7"/>
      <c r="APZ26" s="16"/>
      <c r="AQA26" s="17">
        <f t="shared" si="159"/>
        <v>0</v>
      </c>
      <c r="AQC26" s="2"/>
      <c r="AQD26" s="2"/>
      <c r="AQE26" s="15"/>
      <c r="AQF26" s="7"/>
      <c r="AQG26" s="16"/>
      <c r="AQH26" s="17">
        <f t="shared" si="160"/>
        <v>4165.6000000000004</v>
      </c>
      <c r="AQJ26" s="2"/>
      <c r="AQK26" s="2"/>
      <c r="AQL26" s="15"/>
      <c r="AQM26" s="7"/>
      <c r="AQN26" s="16"/>
      <c r="AQO26" s="17">
        <f t="shared" si="161"/>
        <v>0</v>
      </c>
      <c r="AQQ26" s="2"/>
      <c r="AQR26" s="2"/>
      <c r="AQS26" s="15"/>
      <c r="AQT26" s="7"/>
      <c r="AQU26" s="16"/>
      <c r="AQV26" s="17">
        <f t="shared" si="162"/>
        <v>0</v>
      </c>
      <c r="AQX26" s="2"/>
      <c r="AQY26" s="2"/>
      <c r="AQZ26" s="15"/>
      <c r="ARA26" s="7"/>
      <c r="ARB26" s="16"/>
      <c r="ARC26" s="17">
        <f t="shared" si="163"/>
        <v>0</v>
      </c>
      <c r="ARE26" s="24"/>
      <c r="ARF26" s="24"/>
      <c r="ARG26" s="23"/>
      <c r="ARH26" s="112"/>
      <c r="ARI26" s="27"/>
      <c r="ARJ26" s="42">
        <f t="shared" si="164"/>
        <v>0</v>
      </c>
      <c r="ARL26" s="2"/>
      <c r="ARM26" s="2"/>
      <c r="ARN26" s="15"/>
      <c r="ARO26" s="7"/>
      <c r="ARP26" s="16"/>
      <c r="ARQ26" s="17">
        <f t="shared" si="165"/>
        <v>0</v>
      </c>
      <c r="ARS26" s="24"/>
      <c r="ART26" s="24"/>
      <c r="ARU26" s="23"/>
      <c r="ARV26" s="112"/>
      <c r="ARW26" s="27"/>
      <c r="ARX26" s="42">
        <f t="shared" si="166"/>
        <v>752.5</v>
      </c>
      <c r="ARZ26" s="2"/>
      <c r="ASA26" s="2"/>
      <c r="ASB26" s="15"/>
      <c r="ASC26" s="7"/>
      <c r="ASD26" s="16"/>
      <c r="ASE26" s="17">
        <f t="shared" si="167"/>
        <v>10984.74</v>
      </c>
      <c r="ASG26" s="112"/>
      <c r="ASH26" s="24"/>
      <c r="ASI26" s="23"/>
      <c r="ASJ26" s="112"/>
      <c r="ASK26" s="105"/>
      <c r="ASL26" s="17">
        <f t="shared" si="168"/>
        <v>21397.43</v>
      </c>
      <c r="ASN26" s="7"/>
      <c r="ASO26" s="2"/>
      <c r="ASP26" s="15"/>
      <c r="ASQ26" s="33"/>
      <c r="ASR26" s="76"/>
      <c r="ASS26" s="17">
        <f t="shared" si="169"/>
        <v>21397.43</v>
      </c>
      <c r="ASU26" s="426"/>
      <c r="ASV26" s="24"/>
      <c r="ASW26" s="23"/>
      <c r="ASX26" s="112"/>
      <c r="ASY26" s="27"/>
      <c r="ASZ26" s="17">
        <f t="shared" si="170"/>
        <v>0</v>
      </c>
      <c r="ATB26" s="426"/>
      <c r="ATC26" s="24"/>
      <c r="ATD26" s="23"/>
      <c r="ATE26" s="112"/>
      <c r="ATF26" s="27"/>
      <c r="ATG26" s="42">
        <f t="shared" si="171"/>
        <v>2249</v>
      </c>
      <c r="ATI26" s="426"/>
      <c r="ATJ26" s="24"/>
      <c r="ATK26" s="23"/>
      <c r="ATL26" s="112"/>
      <c r="ATM26" s="27"/>
      <c r="ATN26" s="42">
        <f t="shared" si="172"/>
        <v>0</v>
      </c>
      <c r="ATP26" s="7"/>
      <c r="ATQ26" s="2"/>
      <c r="ATR26" s="81"/>
      <c r="ATS26" s="65"/>
      <c r="ATT26" s="77"/>
      <c r="ATU26" s="17">
        <f t="shared" si="173"/>
        <v>12300.5</v>
      </c>
      <c r="ATW26" s="2"/>
      <c r="ATX26" s="2"/>
      <c r="ATY26" s="15"/>
      <c r="ATZ26" s="7"/>
      <c r="AUA26" s="16"/>
      <c r="AUB26" s="17">
        <f t="shared" si="174"/>
        <v>108</v>
      </c>
      <c r="AUD26" s="7"/>
      <c r="AUE26" s="115"/>
      <c r="AUF26" s="15"/>
      <c r="AUG26" s="7"/>
      <c r="AUH26" s="16"/>
      <c r="AUI26" s="17">
        <f t="shared" si="175"/>
        <v>0</v>
      </c>
      <c r="AUK26" s="112"/>
      <c r="AUL26" s="111"/>
      <c r="AUM26" s="23"/>
      <c r="AUN26" s="112"/>
      <c r="AUO26" s="27"/>
      <c r="AUP26" s="42">
        <f t="shared" si="176"/>
        <v>0</v>
      </c>
      <c r="AUR26" s="1558"/>
      <c r="AUS26" s="1727"/>
      <c r="AUT26" s="563"/>
      <c r="AUU26" s="1558"/>
      <c r="AUV26" s="565"/>
      <c r="AUW26" s="1715">
        <f t="shared" si="177"/>
        <v>0</v>
      </c>
      <c r="AUY26" s="112"/>
      <c r="AUZ26" s="111"/>
      <c r="AVA26" s="23"/>
      <c r="AVB26" s="112"/>
      <c r="AVC26" s="27"/>
      <c r="AVD26" s="42">
        <f t="shared" si="178"/>
        <v>0</v>
      </c>
      <c r="AVF26" s="2"/>
      <c r="AVG26" s="2"/>
      <c r="AVH26" s="15"/>
      <c r="AVI26" s="7"/>
      <c r="AVJ26" s="16"/>
      <c r="AVK26" s="17">
        <f t="shared" si="179"/>
        <v>-1000</v>
      </c>
      <c r="AVM26" s="2"/>
      <c r="AVN26" s="2"/>
      <c r="AVO26" s="15"/>
      <c r="AVP26" s="7"/>
      <c r="AVQ26" s="16"/>
      <c r="AVR26" s="17">
        <f t="shared" si="180"/>
        <v>6938</v>
      </c>
      <c r="AVT26" s="1530"/>
      <c r="AVU26" s="1530"/>
      <c r="AVV26" s="563"/>
      <c r="AVW26" s="1558"/>
      <c r="AVX26" s="565"/>
      <c r="AVY26" s="1715">
        <f t="shared" si="181"/>
        <v>0</v>
      </c>
      <c r="AWA26" s="7"/>
      <c r="AWB26" s="2"/>
      <c r="AWC26" s="15"/>
      <c r="AWD26" s="607"/>
      <c r="AWE26" s="67"/>
      <c r="AWF26" s="17">
        <f t="shared" si="182"/>
        <v>0</v>
      </c>
      <c r="AWH26" s="307"/>
      <c r="AWI26" s="2"/>
      <c r="AWJ26" s="15"/>
      <c r="AWK26" s="677"/>
      <c r="AWL26" s="573"/>
      <c r="AWM26" s="17">
        <f t="shared" si="183"/>
        <v>0</v>
      </c>
      <c r="AWO26" s="7"/>
      <c r="AWP26" s="2"/>
      <c r="AWQ26" s="15"/>
      <c r="AWR26" s="7"/>
      <c r="AWS26" s="16"/>
      <c r="AWT26" s="17">
        <f t="shared" si="184"/>
        <v>0</v>
      </c>
      <c r="AWV26" s="306"/>
      <c r="AWW26" s="2"/>
      <c r="AWX26" s="15"/>
      <c r="AWY26" s="7"/>
      <c r="AWZ26" s="16"/>
      <c r="AXA26" s="17">
        <f t="shared" si="185"/>
        <v>0</v>
      </c>
      <c r="AXC26" s="308">
        <v>41532</v>
      </c>
      <c r="AXD26" s="2" t="s">
        <v>2878</v>
      </c>
      <c r="AXE26" s="15">
        <v>2150.5</v>
      </c>
      <c r="AXF26" s="629">
        <v>41532</v>
      </c>
      <c r="AXG26" s="574">
        <v>2150.5</v>
      </c>
      <c r="AXH26" s="17">
        <f t="shared" si="186"/>
        <v>2005.5</v>
      </c>
      <c r="AXJ26" s="7"/>
      <c r="AXK26" s="114"/>
      <c r="AXL26" s="15"/>
      <c r="AXM26" s="7"/>
      <c r="AXN26" s="16"/>
      <c r="AXO26" s="17">
        <f t="shared" si="187"/>
        <v>0</v>
      </c>
      <c r="AXQ26" s="112"/>
      <c r="AXR26" s="221"/>
      <c r="AXS26" s="23"/>
      <c r="AXT26" s="112"/>
      <c r="AXU26" s="27"/>
      <c r="AXV26" s="42">
        <f t="shared" si="188"/>
        <v>0</v>
      </c>
      <c r="AXX26" s="2"/>
      <c r="AXY26" s="2"/>
      <c r="AXZ26" s="292"/>
      <c r="AYA26" s="7"/>
      <c r="AYB26" s="16"/>
      <c r="AYC26" s="17">
        <f t="shared" si="189"/>
        <v>-100</v>
      </c>
      <c r="AYE26" s="7"/>
      <c r="AYF26" s="2"/>
      <c r="AYG26" s="292"/>
      <c r="AYH26" s="7"/>
      <c r="AYI26" s="16"/>
      <c r="AYJ26" s="17">
        <f t="shared" si="190"/>
        <v>1184.5</v>
      </c>
      <c r="AYL26" s="24"/>
      <c r="AYM26" s="24"/>
      <c r="AYN26" s="291"/>
      <c r="AYO26" s="112"/>
      <c r="AYP26" s="27"/>
      <c r="AYQ26" s="42">
        <f t="shared" si="191"/>
        <v>0</v>
      </c>
      <c r="AYS26" s="24"/>
      <c r="AYT26" s="2"/>
      <c r="AYU26" s="292"/>
      <c r="AYV26" s="7"/>
      <c r="AYW26" s="16"/>
      <c r="AYX26" s="17">
        <f t="shared" si="192"/>
        <v>0</v>
      </c>
      <c r="AYZ26" s="24"/>
      <c r="AZA26" s="24"/>
      <c r="AZB26" s="291"/>
      <c r="AZC26" s="112"/>
      <c r="AZD26" s="27"/>
      <c r="AZE26" s="42">
        <f t="shared" si="193"/>
        <v>0</v>
      </c>
      <c r="AZG26" s="2"/>
      <c r="AZH26" s="2"/>
      <c r="AZI26" s="292"/>
      <c r="AZJ26" s="7"/>
      <c r="AZK26" s="16"/>
      <c r="AZL26" s="17">
        <f t="shared" si="194"/>
        <v>0</v>
      </c>
      <c r="AZN26" s="2"/>
      <c r="AZO26" s="2"/>
      <c r="AZP26" s="15"/>
      <c r="AZQ26" s="7"/>
      <c r="AZR26" s="16"/>
      <c r="AZS26" s="17">
        <f t="shared" si="195"/>
        <v>0</v>
      </c>
      <c r="AZU26" s="2"/>
      <c r="AZV26" s="2"/>
      <c r="AZW26" s="15"/>
      <c r="AZX26" s="7"/>
      <c r="AZY26" s="16"/>
      <c r="AZZ26" s="17">
        <f t="shared" si="196"/>
        <v>7051.5</v>
      </c>
      <c r="BAB26" s="24"/>
      <c r="BAC26" s="24"/>
      <c r="BAD26" s="291"/>
      <c r="BAE26" s="112"/>
      <c r="BAF26" s="27"/>
      <c r="BAG26" s="42">
        <f t="shared" si="197"/>
        <v>0</v>
      </c>
      <c r="BAI26" s="2"/>
      <c r="BAJ26" s="2"/>
      <c r="BAK26" s="292"/>
      <c r="BAL26" s="7"/>
      <c r="BAM26" s="16"/>
      <c r="BAN26" s="17">
        <f t="shared" si="198"/>
        <v>0</v>
      </c>
    </row>
    <row r="27" spans="1:1392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2"/>
      <c r="L27" s="27"/>
      <c r="M27" s="42">
        <f t="shared" si="1"/>
        <v>0</v>
      </c>
      <c r="O27" s="24"/>
      <c r="P27" s="24"/>
      <c r="Q27" s="23"/>
      <c r="R27" s="112"/>
      <c r="S27" s="27"/>
      <c r="T27" s="42">
        <f t="shared" si="2"/>
        <v>0</v>
      </c>
      <c r="V27" s="24"/>
      <c r="W27" s="24"/>
      <c r="X27" s="23"/>
      <c r="Y27" s="112"/>
      <c r="Z27" s="27"/>
      <c r="AA27" s="42">
        <f t="shared" si="3"/>
        <v>0</v>
      </c>
      <c r="AC27" s="24"/>
      <c r="AD27" s="24"/>
      <c r="AE27" s="23"/>
      <c r="AF27" s="112"/>
      <c r="AG27" s="27"/>
      <c r="AH27" s="42">
        <f t="shared" si="4"/>
        <v>0</v>
      </c>
      <c r="AJ27" s="24"/>
      <c r="AK27" s="24"/>
      <c r="AL27" s="23"/>
      <c r="AM27" s="112"/>
      <c r="AN27" s="27"/>
      <c r="AO27" s="42">
        <f t="shared" si="5"/>
        <v>0</v>
      </c>
      <c r="AR27" s="2"/>
      <c r="AS27" s="15"/>
      <c r="AT27" s="7"/>
      <c r="AU27" s="16"/>
      <c r="AV27" s="17">
        <f t="shared" si="6"/>
        <v>376</v>
      </c>
      <c r="AX27" s="7"/>
      <c r="AY27" s="2"/>
      <c r="AZ27" s="15"/>
      <c r="BA27" s="7"/>
      <c r="BB27" s="16"/>
      <c r="BC27" s="17">
        <f t="shared" si="7"/>
        <v>1731.5</v>
      </c>
      <c r="BE27" s="7"/>
      <c r="BF27" s="2"/>
      <c r="BG27" s="15"/>
      <c r="BH27" s="7"/>
      <c r="BI27" s="16"/>
      <c r="BJ27" s="17">
        <f t="shared" si="8"/>
        <v>0</v>
      </c>
      <c r="BL27" s="7"/>
      <c r="BM27" s="36"/>
      <c r="BN27" s="27"/>
      <c r="BO27" s="61"/>
      <c r="BP27" s="27"/>
      <c r="BQ27" s="17">
        <f t="shared" si="9"/>
        <v>14526.099999999999</v>
      </c>
      <c r="BS27" s="426"/>
      <c r="BT27" s="230"/>
      <c r="BU27" s="23"/>
      <c r="BV27" s="543"/>
      <c r="BW27" s="27"/>
      <c r="BX27" s="17">
        <f t="shared" si="10"/>
        <v>21003.54</v>
      </c>
      <c r="BZ27" s="2"/>
      <c r="CA27" s="2"/>
      <c r="CB27" s="15"/>
      <c r="CC27" s="7"/>
      <c r="CD27" s="16"/>
      <c r="CE27" s="17">
        <f t="shared" si="11"/>
        <v>0</v>
      </c>
      <c r="CG27" s="426"/>
      <c r="CH27" s="221"/>
      <c r="CI27" s="23"/>
      <c r="CJ27" s="112"/>
      <c r="CK27" s="27"/>
      <c r="CL27" s="17">
        <f t="shared" si="12"/>
        <v>0</v>
      </c>
      <c r="CN27" s="7"/>
      <c r="CO27" s="1008"/>
      <c r="CP27" s="15"/>
      <c r="CQ27" s="629"/>
      <c r="CR27" s="16"/>
      <c r="CS27" s="17">
        <f t="shared" si="199"/>
        <v>60707.5</v>
      </c>
      <c r="CU27" s="2"/>
      <c r="CV27" s="2"/>
      <c r="CW27" s="15"/>
      <c r="CX27" s="629"/>
      <c r="CY27" s="16"/>
      <c r="CZ27" s="17">
        <f t="shared" si="14"/>
        <v>4178.5</v>
      </c>
      <c r="DB27" s="7"/>
      <c r="DC27" s="2"/>
      <c r="DD27" s="292"/>
      <c r="DE27" s="7"/>
      <c r="DF27" s="16"/>
      <c r="DG27" s="17">
        <f t="shared" si="207"/>
        <v>411</v>
      </c>
      <c r="DI27" s="7">
        <v>41547</v>
      </c>
      <c r="DJ27" s="2" t="s">
        <v>2879</v>
      </c>
      <c r="DK27" s="15">
        <v>769</v>
      </c>
      <c r="DL27" s="7">
        <v>41547</v>
      </c>
      <c r="DM27" s="16">
        <v>769</v>
      </c>
      <c r="DN27" s="17">
        <f t="shared" si="212"/>
        <v>0</v>
      </c>
      <c r="DP27" s="7"/>
      <c r="DQ27" s="2"/>
      <c r="DR27" s="15"/>
      <c r="DS27" s="7"/>
      <c r="DT27" s="16"/>
      <c r="DU27" s="17">
        <f t="shared" si="213"/>
        <v>0</v>
      </c>
      <c r="DW27" s="568"/>
      <c r="DX27" s="577"/>
      <c r="DY27" s="1656"/>
      <c r="DZ27" s="568"/>
      <c r="EA27" s="1659"/>
      <c r="EB27" s="1677">
        <f t="shared" si="214"/>
        <v>456</v>
      </c>
      <c r="ED27" s="112">
        <v>41544</v>
      </c>
      <c r="EE27" s="24" t="s">
        <v>2880</v>
      </c>
      <c r="EF27" s="23">
        <v>1640</v>
      </c>
      <c r="EG27" s="112">
        <v>41544</v>
      </c>
      <c r="EH27" s="27">
        <v>1640</v>
      </c>
      <c r="EI27" s="42">
        <f t="shared" si="215"/>
        <v>0</v>
      </c>
      <c r="EK27" s="7"/>
      <c r="EL27" s="2"/>
      <c r="EM27" s="15"/>
      <c r="EN27" s="7"/>
      <c r="EO27" s="16"/>
      <c r="EP27" s="17">
        <f t="shared" si="216"/>
        <v>0</v>
      </c>
      <c r="ER27" s="112"/>
      <c r="ES27" s="221"/>
      <c r="ET27" s="41"/>
      <c r="EU27" s="49"/>
      <c r="EV27" s="41"/>
      <c r="EW27" s="17">
        <f t="shared" si="206"/>
        <v>0</v>
      </c>
      <c r="EY27" s="7"/>
      <c r="EZ27" s="2"/>
      <c r="FA27" s="23"/>
      <c r="FB27" s="65"/>
      <c r="FC27" s="16"/>
      <c r="FD27" s="17">
        <f t="shared" si="22"/>
        <v>0</v>
      </c>
      <c r="FF27" s="112"/>
      <c r="FG27" s="24"/>
      <c r="FH27" s="23"/>
      <c r="FI27" s="50"/>
      <c r="FJ27" s="27"/>
      <c r="FK27" s="42">
        <f t="shared" si="23"/>
        <v>0</v>
      </c>
      <c r="FM27" s="7"/>
      <c r="FN27" s="2"/>
      <c r="FO27" s="15"/>
      <c r="FP27" s="7"/>
      <c r="FQ27" s="16"/>
      <c r="FR27" s="17">
        <f t="shared" si="24"/>
        <v>2580</v>
      </c>
      <c r="FT27" s="112"/>
      <c r="FU27" s="24"/>
      <c r="FV27" s="23"/>
      <c r="FW27" s="112"/>
      <c r="FX27" s="27"/>
      <c r="FY27" s="42">
        <f t="shared" si="25"/>
        <v>0</v>
      </c>
      <c r="GA27" s="2"/>
      <c r="GB27" s="2"/>
      <c r="GC27" s="15"/>
      <c r="GD27" s="7"/>
      <c r="GE27" s="16"/>
      <c r="GF27" s="17">
        <f t="shared" si="26"/>
        <v>0</v>
      </c>
      <c r="GH27" s="1530"/>
      <c r="GI27" s="1530"/>
      <c r="GJ27" s="563"/>
      <c r="GK27" s="1558"/>
      <c r="GL27" s="565"/>
      <c r="GM27" s="1715">
        <f t="shared" si="27"/>
        <v>33232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7"/>
      <c r="HD27" s="2"/>
      <c r="HE27" s="23"/>
      <c r="HF27" s="112"/>
      <c r="HG27" s="16"/>
      <c r="HH27" s="17">
        <f t="shared" si="30"/>
        <v>0</v>
      </c>
      <c r="HJ27" s="7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5020</v>
      </c>
      <c r="HX27" s="7"/>
      <c r="HY27" s="2"/>
      <c r="HZ27" s="15"/>
      <c r="IA27" s="7"/>
      <c r="IB27" s="16"/>
      <c r="IC27" s="102">
        <f t="shared" si="33"/>
        <v>0</v>
      </c>
      <c r="IE27" s="1558"/>
      <c r="IF27" s="1530"/>
      <c r="IG27" s="563"/>
      <c r="IH27" s="1558"/>
      <c r="II27" s="565"/>
      <c r="IJ27" s="1746">
        <f t="shared" si="34"/>
        <v>0</v>
      </c>
      <c r="IL27" s="112"/>
      <c r="IM27" s="24"/>
      <c r="IN27" s="23"/>
      <c r="IO27" s="112"/>
      <c r="IP27" s="27"/>
      <c r="IQ27" s="102">
        <f t="shared" si="35"/>
        <v>855.5</v>
      </c>
      <c r="IS27" s="112"/>
      <c r="IT27" s="1559"/>
      <c r="IU27" s="23"/>
      <c r="IV27" s="112"/>
      <c r="IW27" s="27"/>
      <c r="IX27" s="17">
        <f t="shared" si="36"/>
        <v>0</v>
      </c>
      <c r="IZ27" s="112"/>
      <c r="JA27" s="63"/>
      <c r="JB27" s="23"/>
      <c r="JC27" s="112"/>
      <c r="JD27" s="27"/>
      <c r="JE27" s="17">
        <f t="shared" si="37"/>
        <v>0</v>
      </c>
      <c r="JG27" s="7"/>
      <c r="JH27" s="115"/>
      <c r="JI27" s="15"/>
      <c r="JJ27" s="7"/>
      <c r="JK27" s="16"/>
      <c r="JL27" s="17">
        <f t="shared" si="38"/>
        <v>17093.599999999999</v>
      </c>
      <c r="JN27" s="112"/>
      <c r="JO27" s="63"/>
      <c r="JP27" s="23"/>
      <c r="JQ27" s="112"/>
      <c r="JR27" s="27"/>
      <c r="JS27" s="17">
        <f t="shared" si="39"/>
        <v>0</v>
      </c>
      <c r="JU27" s="112"/>
      <c r="JV27" s="111"/>
      <c r="JW27" s="23"/>
      <c r="JX27" s="112"/>
      <c r="JY27" s="27"/>
      <c r="JZ27" s="42">
        <f t="shared" si="40"/>
        <v>0</v>
      </c>
      <c r="KB27" s="112"/>
      <c r="KC27" s="63"/>
      <c r="KD27" s="23"/>
      <c r="KE27" s="112"/>
      <c r="KF27" s="27"/>
      <c r="KG27" s="42">
        <f t="shared" si="41"/>
        <v>0</v>
      </c>
      <c r="KI27" s="7"/>
      <c r="KJ27" s="35"/>
      <c r="KK27" s="15"/>
      <c r="KL27" s="7"/>
      <c r="KM27" s="16"/>
      <c r="KN27" s="17">
        <f t="shared" si="42"/>
        <v>3799.5</v>
      </c>
      <c r="KP27" s="112"/>
      <c r="KQ27" s="63"/>
      <c r="KR27" s="23"/>
      <c r="KS27" s="112"/>
      <c r="KT27" s="27"/>
      <c r="KU27" s="42">
        <f t="shared" si="43"/>
        <v>0</v>
      </c>
      <c r="KW27" s="112"/>
      <c r="KX27" s="63"/>
      <c r="KY27" s="23"/>
      <c r="KZ27" s="112"/>
      <c r="LA27" s="27"/>
      <c r="LB27" s="42">
        <f t="shared" si="44"/>
        <v>0</v>
      </c>
      <c r="LD27" s="1558"/>
      <c r="LE27" s="1750"/>
      <c r="LF27" s="563"/>
      <c r="LG27" s="1558"/>
      <c r="LH27" s="565"/>
      <c r="LI27" s="1715">
        <f t="shared" si="45"/>
        <v>0</v>
      </c>
      <c r="LK27" s="7"/>
      <c r="LL27" s="35"/>
      <c r="LM27" s="15"/>
      <c r="LN27" s="7"/>
      <c r="LO27" s="16"/>
      <c r="LP27" s="17">
        <f t="shared" si="46"/>
        <v>0</v>
      </c>
      <c r="LR27" s="7"/>
      <c r="LS27" s="35"/>
      <c r="LT27" s="15"/>
      <c r="LU27" s="7"/>
      <c r="LV27" s="16"/>
      <c r="LW27" s="17">
        <f t="shared" si="47"/>
        <v>0</v>
      </c>
      <c r="LY27" s="7"/>
      <c r="LZ27" s="35"/>
      <c r="MA27" s="15"/>
      <c r="MB27" s="7"/>
      <c r="MC27" s="16"/>
      <c r="MD27" s="17">
        <f t="shared" si="48"/>
        <v>1020</v>
      </c>
      <c r="MF27" s="1709"/>
      <c r="MG27" s="1530"/>
      <c r="MH27" s="563"/>
      <c r="MI27" s="1558"/>
      <c r="MJ27" s="565"/>
      <c r="MK27" s="1715">
        <f t="shared" si="49"/>
        <v>6364</v>
      </c>
      <c r="MM27" s="306"/>
      <c r="MN27" s="2"/>
      <c r="MO27" s="15"/>
      <c r="MP27" s="7"/>
      <c r="MQ27" s="16"/>
      <c r="MR27" s="17">
        <f t="shared" si="50"/>
        <v>0</v>
      </c>
      <c r="MT27" s="308"/>
      <c r="MU27" s="24"/>
      <c r="MV27" s="23"/>
      <c r="MW27" s="112"/>
      <c r="MX27" s="27"/>
      <c r="MY27" s="42">
        <f t="shared" si="51"/>
        <v>0</v>
      </c>
      <c r="NA27" s="482"/>
      <c r="NB27" s="2"/>
      <c r="NC27" s="15"/>
      <c r="ND27" s="7"/>
      <c r="NE27" s="16"/>
      <c r="NF27" s="17">
        <f t="shared" si="208"/>
        <v>22352.5</v>
      </c>
      <c r="NH27" s="7"/>
      <c r="NI27" s="2"/>
      <c r="NJ27" s="15"/>
      <c r="NK27" s="7"/>
      <c r="NL27" s="16"/>
      <c r="NM27" s="42">
        <f t="shared" si="53"/>
        <v>0</v>
      </c>
      <c r="NO27" s="7"/>
      <c r="NP27" s="2"/>
      <c r="NQ27" s="15"/>
      <c r="NR27" s="7"/>
      <c r="NS27" s="16"/>
      <c r="NT27" s="42">
        <f t="shared" si="54"/>
        <v>0</v>
      </c>
      <c r="NV27" s="7"/>
      <c r="NW27" s="2"/>
      <c r="NX27" s="15"/>
      <c r="NY27" s="7"/>
      <c r="NZ27" s="16"/>
      <c r="OA27" s="42">
        <f t="shared" si="55"/>
        <v>0</v>
      </c>
      <c r="OC27" s="2"/>
      <c r="OD27" s="2"/>
      <c r="OE27" s="15"/>
      <c r="OF27" s="16"/>
      <c r="OG27" s="16"/>
      <c r="OH27" s="17">
        <f t="shared" si="56"/>
        <v>0</v>
      </c>
      <c r="OJ27" s="2"/>
      <c r="OK27" s="2"/>
      <c r="OL27" s="15"/>
      <c r="OM27" s="16"/>
      <c r="ON27" s="16"/>
      <c r="OO27" s="17">
        <f t="shared" si="57"/>
        <v>0</v>
      </c>
      <c r="OQ27" s="2"/>
      <c r="OR27" s="2"/>
      <c r="OS27" s="15"/>
      <c r="OT27" s="16"/>
      <c r="OU27" s="16"/>
      <c r="OV27" s="17">
        <f t="shared" si="58"/>
        <v>0</v>
      </c>
      <c r="OX27" s="24"/>
      <c r="OY27" s="24"/>
      <c r="OZ27" s="23"/>
      <c r="PA27" s="27"/>
      <c r="PB27" s="27"/>
      <c r="PC27" s="42">
        <f t="shared" si="59"/>
        <v>0</v>
      </c>
      <c r="PE27" s="7">
        <v>41535</v>
      </c>
      <c r="PF27" s="2" t="s">
        <v>2881</v>
      </c>
      <c r="PG27" s="15">
        <v>1643</v>
      </c>
      <c r="PH27" s="679">
        <v>41537</v>
      </c>
      <c r="PI27" s="16">
        <v>1643</v>
      </c>
      <c r="PJ27" s="17">
        <f t="shared" si="60"/>
        <v>8140</v>
      </c>
      <c r="PL27" s="112"/>
      <c r="PM27" s="24"/>
      <c r="PN27" s="23"/>
      <c r="PO27" s="1577"/>
      <c r="PP27" s="27"/>
      <c r="PQ27" s="42">
        <f t="shared" si="61"/>
        <v>0</v>
      </c>
      <c r="PS27" s="112"/>
      <c r="PT27" s="24"/>
      <c r="PU27" s="23"/>
      <c r="PV27" s="1577"/>
      <c r="PW27" s="27"/>
      <c r="PX27" s="42">
        <f t="shared" si="62"/>
        <v>0</v>
      </c>
      <c r="PZ27" s="7"/>
      <c r="QA27" s="36"/>
      <c r="QB27" s="23"/>
      <c r="QC27" s="344"/>
      <c r="QD27" s="27"/>
      <c r="QE27" s="17">
        <f t="shared" si="63"/>
        <v>1433.5000000000005</v>
      </c>
      <c r="QG27" s="2"/>
      <c r="QH27" s="2"/>
      <c r="QI27" s="15"/>
      <c r="QJ27" s="7"/>
      <c r="QK27" s="16"/>
      <c r="QL27" s="17">
        <f t="shared" si="64"/>
        <v>0</v>
      </c>
      <c r="QN27" s="7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2980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114"/>
      <c r="RR27" s="15"/>
      <c r="RS27" s="7"/>
      <c r="RT27" s="16"/>
      <c r="RU27" s="17">
        <f t="shared" si="69"/>
        <v>0</v>
      </c>
      <c r="RW27" s="2"/>
      <c r="RX27" s="114"/>
      <c r="RY27" s="15"/>
      <c r="RZ27" s="7"/>
      <c r="SA27" s="16"/>
      <c r="SB27" s="17">
        <f t="shared" si="70"/>
        <v>0</v>
      </c>
      <c r="SD27" s="24"/>
      <c r="SE27" s="221"/>
      <c r="SF27" s="23"/>
      <c r="SG27" s="112"/>
      <c r="SH27" s="27"/>
      <c r="SI27" s="42">
        <f t="shared" si="71"/>
        <v>7820</v>
      </c>
      <c r="SK27" s="2"/>
      <c r="SL27" s="2"/>
      <c r="SM27" s="15"/>
      <c r="SN27" s="7"/>
      <c r="SO27" s="16"/>
      <c r="SP27" s="17">
        <f t="shared" si="72"/>
        <v>200</v>
      </c>
      <c r="SR27" s="2"/>
      <c r="SS27" s="2"/>
      <c r="ST27" s="15"/>
      <c r="SU27" s="7"/>
      <c r="SV27" s="16"/>
      <c r="SW27" s="17">
        <f t="shared" si="73"/>
        <v>1278</v>
      </c>
      <c r="SY27" s="24"/>
      <c r="SZ27" s="24"/>
      <c r="TA27" s="23"/>
      <c r="TB27" s="112"/>
      <c r="TC27" s="27"/>
      <c r="TD27" s="42">
        <f t="shared" si="74"/>
        <v>0</v>
      </c>
      <c r="TF27" s="24"/>
      <c r="TG27" s="2"/>
      <c r="TH27" s="15"/>
      <c r="TI27" s="7"/>
      <c r="TJ27" s="16"/>
      <c r="TK27" s="17">
        <f t="shared" si="75"/>
        <v>0</v>
      </c>
      <c r="TM27" s="24"/>
      <c r="TN27" s="24"/>
      <c r="TO27" s="23"/>
      <c r="TP27" s="112"/>
      <c r="TQ27" s="27"/>
      <c r="TR27" s="42">
        <f t="shared" si="76"/>
        <v>0</v>
      </c>
      <c r="TT27" s="2"/>
      <c r="TU27" s="2"/>
      <c r="TV27" s="15"/>
      <c r="TW27" s="7"/>
      <c r="TX27" s="16"/>
      <c r="TY27" s="17">
        <f t="shared" si="77"/>
        <v>0</v>
      </c>
      <c r="UA27" s="306">
        <v>41541</v>
      </c>
      <c r="UB27" s="2" t="s">
        <v>2882</v>
      </c>
      <c r="UC27" s="15">
        <v>462</v>
      </c>
      <c r="UD27" s="306">
        <v>41542</v>
      </c>
      <c r="UE27" s="16">
        <v>462</v>
      </c>
      <c r="UF27" s="17">
        <f t="shared" si="78"/>
        <v>112.5</v>
      </c>
      <c r="UH27" s="308"/>
      <c r="UI27" s="24"/>
      <c r="UJ27" s="23"/>
      <c r="UK27" s="308"/>
      <c r="UL27" s="27"/>
      <c r="UM27" s="42">
        <f t="shared" si="79"/>
        <v>7657</v>
      </c>
      <c r="UO27" s="308"/>
      <c r="UP27" s="24"/>
      <c r="UQ27" s="23"/>
      <c r="UR27" s="308"/>
      <c r="US27" s="27"/>
      <c r="UT27" s="42">
        <f t="shared" si="80"/>
        <v>0</v>
      </c>
      <c r="UV27" s="308"/>
      <c r="UW27" s="24"/>
      <c r="UX27" s="23"/>
      <c r="UY27" s="308"/>
      <c r="UZ27" s="27"/>
      <c r="VA27" s="42">
        <f t="shared" si="81"/>
        <v>0</v>
      </c>
      <c r="VC27" s="308"/>
      <c r="VD27" s="24"/>
      <c r="VE27" s="23"/>
      <c r="VF27" s="308"/>
      <c r="VG27" s="27"/>
      <c r="VH27" s="42">
        <f t="shared" si="82"/>
        <v>0</v>
      </c>
      <c r="VJ27" s="426"/>
      <c r="VK27" s="40"/>
      <c r="VL27" s="16"/>
      <c r="VM27" s="7"/>
      <c r="VN27" s="16"/>
      <c r="VO27" s="17">
        <f t="shared" si="83"/>
        <v>0</v>
      </c>
      <c r="VQ27" s="1558"/>
      <c r="VR27" s="1718"/>
      <c r="VS27" s="565"/>
      <c r="VT27" s="1558"/>
      <c r="VU27" s="565"/>
      <c r="VV27" s="1715">
        <f t="shared" si="84"/>
        <v>0</v>
      </c>
      <c r="VX27" s="7"/>
      <c r="VY27" s="40"/>
      <c r="VZ27" s="16"/>
      <c r="WA27" s="7"/>
      <c r="WB27" s="16"/>
      <c r="WC27" s="17">
        <f t="shared" si="85"/>
        <v>1712</v>
      </c>
      <c r="WE27" s="7"/>
      <c r="WF27" s="2"/>
      <c r="WG27" s="15"/>
      <c r="WH27" s="7"/>
      <c r="WI27" s="16"/>
      <c r="WJ27" s="17">
        <f t="shared" si="86"/>
        <v>5796</v>
      </c>
      <c r="WL27" s="7"/>
      <c r="WM27" s="2"/>
      <c r="WN27" s="15"/>
      <c r="WO27" s="7"/>
      <c r="WP27" s="16"/>
      <c r="WQ27" s="17">
        <f t="shared" si="87"/>
        <v>0</v>
      </c>
      <c r="WS27" s="112"/>
      <c r="WT27" s="24"/>
      <c r="WU27" s="23"/>
      <c r="WV27" s="112"/>
      <c r="WW27" s="27"/>
      <c r="WX27" s="42">
        <f t="shared" si="88"/>
        <v>0</v>
      </c>
      <c r="WZ27" s="421"/>
      <c r="XA27" s="24"/>
      <c r="XB27" s="23"/>
      <c r="XC27" s="112"/>
      <c r="XD27" s="27"/>
      <c r="XE27" s="42">
        <f t="shared" si="89"/>
        <v>0</v>
      </c>
      <c r="XG27" s="7"/>
      <c r="XH27" s="40"/>
      <c r="XI27" s="27"/>
      <c r="XJ27" s="112"/>
      <c r="XK27" s="16"/>
      <c r="XL27" s="17">
        <f t="shared" si="90"/>
        <v>0</v>
      </c>
      <c r="XN27" s="112"/>
      <c r="XO27" s="69"/>
      <c r="XP27" s="27"/>
      <c r="XQ27" s="112"/>
      <c r="XR27" s="27"/>
      <c r="XS27" s="42">
        <f t="shared" si="91"/>
        <v>3633</v>
      </c>
      <c r="XU27" s="7"/>
      <c r="XV27" s="40"/>
      <c r="XW27" s="27"/>
      <c r="XX27" s="112"/>
      <c r="XY27" s="16"/>
      <c r="XZ27" s="17">
        <f t="shared" si="92"/>
        <v>0</v>
      </c>
      <c r="YB27" s="1558"/>
      <c r="YC27" s="1718"/>
      <c r="YD27" s="565"/>
      <c r="YE27" s="1558"/>
      <c r="YF27" s="565"/>
      <c r="YG27" s="1715">
        <f t="shared" si="93"/>
        <v>0</v>
      </c>
      <c r="YI27" s="7"/>
      <c r="YJ27" s="114"/>
      <c r="YK27" s="15"/>
      <c r="YL27" s="7"/>
      <c r="YM27" s="16"/>
      <c r="YN27" s="17">
        <f t="shared" si="94"/>
        <v>2227</v>
      </c>
      <c r="YR27" s="3"/>
      <c r="YS27" s="681"/>
      <c r="YT27" s="27"/>
      <c r="YU27" s="42">
        <f t="shared" si="95"/>
        <v>22956.84</v>
      </c>
      <c r="YW27" s="2"/>
      <c r="YX27" s="2"/>
      <c r="YY27" s="15"/>
      <c r="YZ27" s="7"/>
      <c r="ZA27" s="16"/>
      <c r="ZB27" s="17">
        <f t="shared" si="96"/>
        <v>3092.5</v>
      </c>
      <c r="ZD27" s="428"/>
      <c r="ZE27" s="114"/>
      <c r="ZF27" s="15"/>
      <c r="ZG27" s="7"/>
      <c r="ZH27" s="16"/>
      <c r="ZI27" s="17">
        <f t="shared" si="97"/>
        <v>0</v>
      </c>
      <c r="ZK27" s="1529"/>
      <c r="ZL27" s="1717"/>
      <c r="ZM27" s="563"/>
      <c r="ZN27" s="1558"/>
      <c r="ZO27" s="565"/>
      <c r="ZP27" s="1715">
        <f t="shared" si="98"/>
        <v>0</v>
      </c>
      <c r="ZR27" s="426"/>
      <c r="ZS27" s="221"/>
      <c r="ZT27" s="23"/>
      <c r="ZU27" s="112"/>
      <c r="ZV27" s="27"/>
      <c r="ZW27" s="42">
        <f t="shared" si="99"/>
        <v>0</v>
      </c>
      <c r="ZY27" s="306"/>
      <c r="ZZ27" s="2"/>
      <c r="AAA27" s="15"/>
      <c r="AAB27" s="7"/>
      <c r="AAC27" s="16"/>
      <c r="AAD27" s="17">
        <f t="shared" si="100"/>
        <v>0</v>
      </c>
      <c r="AAF27" s="308"/>
      <c r="AAG27" s="24"/>
      <c r="AAH27" s="23"/>
      <c r="AAI27" s="112"/>
      <c r="AAJ27" s="27"/>
      <c r="AAK27" s="42">
        <f t="shared" si="209"/>
        <v>1928</v>
      </c>
      <c r="AAM27" s="2"/>
      <c r="AAN27" s="2"/>
      <c r="AAO27" s="15"/>
      <c r="AAP27" s="7"/>
      <c r="AAQ27" s="16"/>
      <c r="AAR27" s="17">
        <f t="shared" si="102"/>
        <v>0</v>
      </c>
      <c r="AAT27" s="2"/>
      <c r="AAU27" s="2"/>
      <c r="AAV27" s="15"/>
      <c r="AAW27" s="7"/>
      <c r="AAX27" s="16"/>
      <c r="AAY27" s="17">
        <f t="shared" si="103"/>
        <v>0</v>
      </c>
      <c r="ABA27" s="2"/>
      <c r="ABB27" s="2"/>
      <c r="ABC27" s="15"/>
      <c r="ABD27" s="7"/>
      <c r="ABE27" s="16"/>
      <c r="ABF27" s="17">
        <f t="shared" si="104"/>
        <v>767</v>
      </c>
      <c r="ABH27" s="2"/>
      <c r="ABI27" s="2"/>
      <c r="ABJ27" s="15"/>
      <c r="ABK27" s="7"/>
      <c r="ABL27" s="16"/>
      <c r="ABM27" s="17">
        <f t="shared" si="105"/>
        <v>0</v>
      </c>
      <c r="ABO27" s="24"/>
      <c r="ABP27" s="24"/>
      <c r="ABQ27" s="23"/>
      <c r="ABR27" s="112"/>
      <c r="ABS27" s="27"/>
      <c r="ABT27" s="42">
        <f t="shared" si="106"/>
        <v>0</v>
      </c>
      <c r="ABV27" s="24"/>
      <c r="ABW27" s="24"/>
      <c r="ABX27" s="23"/>
      <c r="ABY27" s="112"/>
      <c r="ABZ27" s="27"/>
      <c r="ACA27" s="42">
        <f t="shared" si="107"/>
        <v>0</v>
      </c>
      <c r="ACC27" s="2"/>
      <c r="ACD27" s="2"/>
      <c r="ACE27" s="15"/>
      <c r="ACF27" s="7"/>
      <c r="ACG27" s="16"/>
      <c r="ACH27" s="17">
        <f t="shared" si="108"/>
        <v>0</v>
      </c>
      <c r="ACJ27" s="7">
        <v>41534</v>
      </c>
      <c r="ACK27" s="2" t="s">
        <v>2883</v>
      </c>
      <c r="ACL27" s="15">
        <v>4153.5</v>
      </c>
      <c r="ACM27" s="7">
        <v>41534</v>
      </c>
      <c r="ACN27" s="16">
        <v>4153.5</v>
      </c>
      <c r="ACO27" s="17">
        <f t="shared" si="109"/>
        <v>0</v>
      </c>
      <c r="ACQ27" s="306"/>
      <c r="ACR27" s="261"/>
      <c r="ACV27" s="42">
        <f t="shared" si="110"/>
        <v>0</v>
      </c>
      <c r="ACX27" s="308"/>
      <c r="ACY27" s="1664"/>
      <c r="ADC27" s="42">
        <f t="shared" si="111"/>
        <v>0</v>
      </c>
      <c r="ADE27" s="7"/>
      <c r="ADF27" s="2"/>
      <c r="ADG27" s="15"/>
      <c r="ADH27" s="7"/>
      <c r="ADI27" s="16"/>
      <c r="ADJ27" s="17">
        <f t="shared" si="112"/>
        <v>1135.5</v>
      </c>
      <c r="ADL27" s="2"/>
      <c r="ADM27" s="2"/>
      <c r="ADN27" s="15"/>
      <c r="ADO27" s="7"/>
      <c r="ADP27" s="16"/>
      <c r="ADQ27" s="17">
        <f t="shared" si="113"/>
        <v>0</v>
      </c>
      <c r="ADS27" s="2"/>
      <c r="ADT27" s="2"/>
      <c r="ADU27" s="15"/>
      <c r="ADV27" s="7"/>
      <c r="ADW27" s="16"/>
      <c r="ADX27" s="17">
        <f t="shared" si="114"/>
        <v>16620</v>
      </c>
      <c r="ADZ27" s="2"/>
      <c r="AEA27" s="2"/>
      <c r="AEB27" s="15"/>
      <c r="AEC27" s="7"/>
      <c r="AED27" s="16"/>
      <c r="AEE27" s="17">
        <f t="shared" si="115"/>
        <v>0</v>
      </c>
      <c r="AEG27" s="112"/>
      <c r="AEH27" s="69"/>
      <c r="AEI27" s="27"/>
      <c r="AEJ27" s="112"/>
      <c r="AEK27" s="27"/>
      <c r="AEL27" s="17">
        <f t="shared" si="116"/>
        <v>240</v>
      </c>
      <c r="AEN27" s="112"/>
      <c r="AEO27" s="69"/>
      <c r="AEP27" s="27"/>
      <c r="AEQ27" s="112"/>
      <c r="AER27" s="27"/>
      <c r="AES27" s="17">
        <f t="shared" si="117"/>
        <v>0</v>
      </c>
      <c r="AEU27" s="1558"/>
      <c r="AEV27" s="1718"/>
      <c r="AEW27" s="565"/>
      <c r="AEX27" s="1558"/>
      <c r="AEY27" s="565"/>
      <c r="AEZ27" s="1715">
        <f t="shared" si="118"/>
        <v>0</v>
      </c>
      <c r="AFB27" s="2"/>
      <c r="AFC27" s="2"/>
      <c r="AFD27" s="15"/>
      <c r="AFE27" s="7"/>
      <c r="AFF27" s="16"/>
      <c r="AFG27" s="17">
        <f t="shared" si="119"/>
        <v>0</v>
      </c>
      <c r="AFI27" s="2"/>
      <c r="AFJ27" s="2"/>
      <c r="AFK27" s="15"/>
      <c r="AFL27" s="7"/>
      <c r="AFM27" s="16"/>
      <c r="AFN27" s="17">
        <f t="shared" si="120"/>
        <v>0</v>
      </c>
      <c r="AFP27" s="427"/>
      <c r="AFQ27" s="24"/>
      <c r="AFR27" s="23"/>
      <c r="AFS27" s="112"/>
      <c r="AFT27" s="27"/>
      <c r="AFU27" s="17">
        <f t="shared" si="121"/>
        <v>7013</v>
      </c>
      <c r="AFW27" s="7"/>
      <c r="AFX27" s="40"/>
      <c r="AFY27" s="27"/>
      <c r="AFZ27" s="112"/>
      <c r="AGA27" s="16"/>
      <c r="AGB27" s="17">
        <f t="shared" si="122"/>
        <v>0</v>
      </c>
      <c r="AGD27" s="7"/>
      <c r="AGE27" s="40"/>
      <c r="AGF27" s="27"/>
      <c r="AGG27" s="112"/>
      <c r="AGH27" s="16"/>
      <c r="AGI27" s="17">
        <f t="shared" si="123"/>
        <v>0</v>
      </c>
      <c r="AGK27" s="308"/>
      <c r="AGL27" s="69"/>
      <c r="AGM27" s="27"/>
      <c r="AGN27" s="308"/>
      <c r="AGO27" s="27"/>
      <c r="AGP27" s="17">
        <f t="shared" si="124"/>
        <v>102</v>
      </c>
      <c r="AGR27" s="308"/>
      <c r="AGS27" s="69"/>
      <c r="AGT27" s="27"/>
      <c r="AGU27" s="308"/>
      <c r="AGV27" s="27"/>
      <c r="AGW27" s="42">
        <f t="shared" si="125"/>
        <v>0</v>
      </c>
      <c r="AGY27" s="7"/>
      <c r="AGZ27" s="40"/>
      <c r="AHA27" s="27"/>
      <c r="AHB27" s="112"/>
      <c r="AHC27" s="16"/>
      <c r="AHD27" s="17">
        <f t="shared" si="126"/>
        <v>0</v>
      </c>
      <c r="AHF27" s="24"/>
      <c r="AHG27" s="24"/>
      <c r="AHH27" s="37"/>
      <c r="AHI27" s="112"/>
      <c r="AHJ27" s="27"/>
      <c r="AHK27" s="42">
        <f t="shared" si="127"/>
        <v>0</v>
      </c>
      <c r="AHP27" s="112"/>
      <c r="AHQ27" s="27"/>
      <c r="AHR27" s="42">
        <f t="shared" si="128"/>
        <v>13988.5</v>
      </c>
      <c r="AHT27" s="2"/>
      <c r="AHU27" s="2"/>
      <c r="AHV27" s="15"/>
      <c r="AHW27" s="7"/>
      <c r="AHX27" s="16"/>
      <c r="AHY27" s="17">
        <f t="shared" si="129"/>
        <v>0</v>
      </c>
      <c r="AIA27" s="2"/>
      <c r="AIB27" s="2"/>
      <c r="AIC27" s="15"/>
      <c r="AID27" s="7"/>
      <c r="AIE27" s="16"/>
      <c r="AIF27" s="17">
        <f t="shared" si="130"/>
        <v>0</v>
      </c>
      <c r="AIH27" s="2"/>
      <c r="AII27" s="2"/>
      <c r="AIJ27" s="15"/>
      <c r="AIK27" s="7"/>
      <c r="AIL27" s="16"/>
      <c r="AIM27" s="17">
        <f t="shared" si="131"/>
        <v>0</v>
      </c>
      <c r="AIO27" s="24"/>
      <c r="AIP27" s="24"/>
      <c r="AIQ27" s="23"/>
      <c r="AIR27" s="112"/>
      <c r="AIS27" s="27"/>
      <c r="AIT27" s="42">
        <f t="shared" si="132"/>
        <v>0</v>
      </c>
      <c r="AIY27" s="7"/>
      <c r="AIZ27" s="16"/>
      <c r="AJA27" s="17">
        <f t="shared" si="217"/>
        <v>0</v>
      </c>
      <c r="AJC27" s="2"/>
      <c r="AJD27" s="2"/>
      <c r="AJE27" s="15"/>
      <c r="AJF27" s="7"/>
      <c r="AJG27" s="16"/>
      <c r="AJH27" s="17">
        <f t="shared" si="134"/>
        <v>0</v>
      </c>
      <c r="AJJ27" s="2"/>
      <c r="AJK27" s="2"/>
      <c r="AJL27" s="15"/>
      <c r="AJM27" s="7"/>
      <c r="AJN27" s="16"/>
      <c r="AJO27" s="17">
        <f t="shared" si="210"/>
        <v>0</v>
      </c>
      <c r="AJQ27" s="24"/>
      <c r="AJR27" s="24"/>
      <c r="AJS27" s="23"/>
      <c r="AJT27" s="112"/>
      <c r="AJU27" s="27"/>
      <c r="AJV27" s="42">
        <f t="shared" si="211"/>
        <v>0</v>
      </c>
      <c r="AJX27" s="7">
        <v>41527</v>
      </c>
      <c r="AJY27" s="114" t="s">
        <v>2884</v>
      </c>
      <c r="AJZ27" s="15">
        <v>499</v>
      </c>
      <c r="AKA27" s="7">
        <v>41528</v>
      </c>
      <c r="AKB27" s="16">
        <v>499</v>
      </c>
      <c r="AKC27" s="17">
        <f t="shared" si="137"/>
        <v>1582</v>
      </c>
      <c r="AKE27" s="7"/>
      <c r="AKF27" s="114"/>
      <c r="AKG27" s="15"/>
      <c r="AKH27" s="7"/>
      <c r="AKI27" s="16"/>
      <c r="AKJ27" s="17">
        <f t="shared" si="138"/>
        <v>5561.98</v>
      </c>
      <c r="AKL27" s="24"/>
      <c r="AKM27" s="24"/>
      <c r="AKN27" s="23"/>
      <c r="AKO27" s="112"/>
      <c r="AKP27" s="27"/>
      <c r="AKQ27" s="42">
        <f t="shared" si="139"/>
        <v>0</v>
      </c>
      <c r="AKS27" s="24"/>
      <c r="AKT27" s="24"/>
      <c r="AKU27" s="23"/>
      <c r="AKV27" s="112"/>
      <c r="AKW27" s="27"/>
      <c r="AKX27" s="42">
        <f t="shared" si="140"/>
        <v>0</v>
      </c>
      <c r="AKZ27" s="24"/>
      <c r="ALA27" s="24"/>
      <c r="ALB27" s="23"/>
      <c r="ALC27" s="112"/>
      <c r="ALD27" s="27"/>
      <c r="ALE27" s="42">
        <f t="shared" si="141"/>
        <v>0</v>
      </c>
      <c r="ALG27" s="7"/>
      <c r="ALH27" s="2"/>
      <c r="ALI27" s="15"/>
      <c r="ALJ27" s="7"/>
      <c r="ALK27" s="16"/>
      <c r="ALL27" s="17">
        <f t="shared" si="142"/>
        <v>0</v>
      </c>
      <c r="ALN27" s="428">
        <v>41529</v>
      </c>
      <c r="ALO27" s="312" t="s">
        <v>2885</v>
      </c>
      <c r="ALP27" s="15">
        <v>1290.7</v>
      </c>
      <c r="ALQ27" s="428">
        <v>41529</v>
      </c>
      <c r="ALR27" s="15">
        <v>1290.7</v>
      </c>
      <c r="ALS27" s="17">
        <f t="shared" si="143"/>
        <v>5326</v>
      </c>
      <c r="ALU27" s="428"/>
      <c r="ALW27" s="15"/>
      <c r="ALX27" s="306"/>
      <c r="ALY27" s="16"/>
      <c r="ALZ27" s="17">
        <f t="shared" si="144"/>
        <v>0</v>
      </c>
      <c r="AMB27" s="306"/>
      <c r="AMC27" s="2"/>
      <c r="AMD27" s="15"/>
      <c r="AME27" s="428"/>
      <c r="AMF27" s="16"/>
      <c r="AMG27" s="17">
        <f t="shared" si="145"/>
        <v>0</v>
      </c>
      <c r="AMI27" s="2"/>
      <c r="AMJ27" s="2"/>
      <c r="AMK27" s="15"/>
      <c r="AML27" s="7"/>
      <c r="AMM27" s="16"/>
      <c r="AMN27" s="17">
        <f t="shared" si="146"/>
        <v>0</v>
      </c>
      <c r="AMP27" s="24"/>
      <c r="AMQ27" s="24"/>
      <c r="AMR27" s="23"/>
      <c r="AMS27" s="112"/>
      <c r="AMT27" s="27"/>
      <c r="AMU27" s="42">
        <f t="shared" si="147"/>
        <v>-1660</v>
      </c>
      <c r="AMW27" s="2"/>
      <c r="AMX27" s="2"/>
      <c r="AMY27" s="15"/>
      <c r="AMZ27" s="7"/>
      <c r="ANA27" s="16"/>
      <c r="ANB27" s="17">
        <f t="shared" si="148"/>
        <v>5971.7800000000007</v>
      </c>
      <c r="AND27" s="24"/>
      <c r="ANE27" s="24"/>
      <c r="ANF27" s="23"/>
      <c r="ANG27" s="112"/>
      <c r="ANH27" s="27"/>
      <c r="ANI27" s="42">
        <f t="shared" si="149"/>
        <v>0</v>
      </c>
      <c r="ANK27" s="2"/>
      <c r="ANL27" s="2"/>
      <c r="ANM27" s="15"/>
      <c r="ANN27" s="7"/>
      <c r="ANO27" s="16"/>
      <c r="ANP27" s="17">
        <f t="shared" si="150"/>
        <v>0</v>
      </c>
      <c r="ANR27" s="1530"/>
      <c r="ANS27" s="1530"/>
      <c r="ANT27" s="563"/>
      <c r="ANU27" s="1558"/>
      <c r="ANV27" s="565"/>
      <c r="ANW27" s="1715">
        <f t="shared" si="151"/>
        <v>0</v>
      </c>
      <c r="ANY27" s="2"/>
      <c r="ANZ27" s="2"/>
      <c r="AOA27" s="15"/>
      <c r="AOB27" s="7"/>
      <c r="AOC27" s="16"/>
      <c r="AOD27" s="17">
        <f t="shared" si="152"/>
        <v>0</v>
      </c>
      <c r="AOF27" s="2"/>
      <c r="AOG27" s="2"/>
      <c r="AOH27" s="15"/>
      <c r="AOI27" s="7"/>
      <c r="AOJ27" s="16"/>
      <c r="AOK27" s="17">
        <f t="shared" si="153"/>
        <v>0</v>
      </c>
      <c r="AOM27" s="308">
        <v>41544</v>
      </c>
      <c r="AON27" s="24" t="s">
        <v>2886</v>
      </c>
      <c r="AOO27" s="23">
        <v>14523</v>
      </c>
      <c r="AOP27" s="322"/>
      <c r="AOQ27" s="27"/>
      <c r="AOR27" s="17">
        <f t="shared" si="154"/>
        <v>103712.8</v>
      </c>
      <c r="AOT27" s="112">
        <v>41521</v>
      </c>
      <c r="AOU27" s="260" t="s">
        <v>2887</v>
      </c>
      <c r="AOV27" s="41">
        <v>1380</v>
      </c>
      <c r="AOW27" s="50">
        <v>41535</v>
      </c>
      <c r="AOX27" s="41">
        <v>1380</v>
      </c>
      <c r="AOY27" s="17">
        <f t="shared" si="155"/>
        <v>30</v>
      </c>
      <c r="APA27" s="7"/>
      <c r="APB27" s="2"/>
      <c r="APC27" s="15"/>
      <c r="APD27" s="16"/>
      <c r="APE27" s="16"/>
      <c r="APF27" s="17">
        <f t="shared" si="156"/>
        <v>118452.40000000001</v>
      </c>
      <c r="APH27" s="112"/>
      <c r="API27" s="24"/>
      <c r="APJ27" s="23"/>
      <c r="APK27" s="27"/>
      <c r="APL27" s="27"/>
      <c r="APM27" s="42">
        <f t="shared" si="157"/>
        <v>0</v>
      </c>
      <c r="APO27" s="2"/>
      <c r="APP27" s="2"/>
      <c r="APQ27" s="15"/>
      <c r="APR27" s="7"/>
      <c r="APS27" s="16"/>
      <c r="APT27" s="17">
        <f t="shared" si="158"/>
        <v>0</v>
      </c>
      <c r="APV27" s="2"/>
      <c r="APW27" s="2"/>
      <c r="APX27" s="15"/>
      <c r="APY27" s="7"/>
      <c r="APZ27" s="16"/>
      <c r="AQA27" s="17">
        <f t="shared" si="159"/>
        <v>0</v>
      </c>
      <c r="AQC27" s="2"/>
      <c r="AQD27" s="2"/>
      <c r="AQE27" s="15"/>
      <c r="AQF27" s="7"/>
      <c r="AQG27" s="16"/>
      <c r="AQH27" s="17">
        <f t="shared" si="160"/>
        <v>4165.6000000000004</v>
      </c>
      <c r="AQJ27" s="2"/>
      <c r="AQK27" s="2"/>
      <c r="AQL27" s="15"/>
      <c r="AQM27" s="7"/>
      <c r="AQN27" s="16"/>
      <c r="AQO27" s="17">
        <f t="shared" si="161"/>
        <v>0</v>
      </c>
      <c r="AQQ27" s="2"/>
      <c r="AQR27" s="2"/>
      <c r="AQS27" s="15"/>
      <c r="AQT27" s="7"/>
      <c r="AQU27" s="16"/>
      <c r="AQV27" s="17">
        <f t="shared" si="162"/>
        <v>0</v>
      </c>
      <c r="AQX27" s="2"/>
      <c r="AQY27" s="2"/>
      <c r="AQZ27" s="15"/>
      <c r="ARA27" s="7"/>
      <c r="ARB27" s="16"/>
      <c r="ARC27" s="17">
        <f t="shared" si="163"/>
        <v>0</v>
      </c>
      <c r="ARE27" s="24"/>
      <c r="ARF27" s="24"/>
      <c r="ARG27" s="23"/>
      <c r="ARH27" s="112"/>
      <c r="ARI27" s="27"/>
      <c r="ARJ27" s="42">
        <f t="shared" si="164"/>
        <v>0</v>
      </c>
      <c r="ARL27" s="2"/>
      <c r="ARM27" s="2"/>
      <c r="ARN27" s="15"/>
      <c r="ARO27" s="7"/>
      <c r="ARP27" s="16"/>
      <c r="ARQ27" s="17">
        <f t="shared" si="165"/>
        <v>0</v>
      </c>
      <c r="ARS27" s="24"/>
      <c r="ART27" s="24"/>
      <c r="ARU27" s="23"/>
      <c r="ARV27" s="112"/>
      <c r="ARW27" s="27"/>
      <c r="ARX27" s="42">
        <f t="shared" si="166"/>
        <v>752.5</v>
      </c>
      <c r="ARZ27" s="2"/>
      <c r="ASA27" s="2"/>
      <c r="ASB27" s="15"/>
      <c r="ASC27" s="7"/>
      <c r="ASD27" s="16"/>
      <c r="ASE27" s="17">
        <f t="shared" si="167"/>
        <v>10984.74</v>
      </c>
      <c r="ASG27" s="112"/>
      <c r="ASH27" s="24"/>
      <c r="ASI27" s="23"/>
      <c r="ASJ27" s="112"/>
      <c r="ASK27" s="105"/>
      <c r="ASL27" s="17">
        <f t="shared" si="168"/>
        <v>21397.43</v>
      </c>
      <c r="ASN27" s="7"/>
      <c r="ASO27" s="2"/>
      <c r="ASP27" s="15"/>
      <c r="ASQ27" s="33"/>
      <c r="ASR27" s="76"/>
      <c r="ASS27" s="17">
        <f t="shared" si="169"/>
        <v>21397.43</v>
      </c>
      <c r="ASU27" s="2"/>
      <c r="ASV27" s="2"/>
      <c r="ASW27" s="15"/>
      <c r="ASX27" s="7"/>
      <c r="ASY27" s="16"/>
      <c r="ASZ27" s="17">
        <f t="shared" si="170"/>
        <v>0</v>
      </c>
      <c r="ATB27" s="24"/>
      <c r="ATC27" s="24"/>
      <c r="ATD27" s="23"/>
      <c r="ATE27" s="112"/>
      <c r="ATF27" s="27"/>
      <c r="ATG27" s="42">
        <f t="shared" si="171"/>
        <v>2249</v>
      </c>
      <c r="ATI27" s="24"/>
      <c r="ATJ27" s="24"/>
      <c r="ATK27" s="23"/>
      <c r="ATL27" s="112"/>
      <c r="ATM27" s="27"/>
      <c r="ATN27" s="42">
        <f t="shared" si="172"/>
        <v>0</v>
      </c>
      <c r="ATP27" s="7"/>
      <c r="ATQ27" s="2"/>
      <c r="ATR27" s="82"/>
      <c r="ATS27" s="65"/>
      <c r="ATT27" s="77"/>
      <c r="ATU27" s="17">
        <f t="shared" si="173"/>
        <v>12300.5</v>
      </c>
      <c r="ATW27" s="2"/>
      <c r="ATX27" s="2"/>
      <c r="ATY27" s="15"/>
      <c r="ATZ27" s="7"/>
      <c r="AUA27" s="16"/>
      <c r="AUB27" s="17">
        <f t="shared" si="174"/>
        <v>108</v>
      </c>
      <c r="AUD27" s="7"/>
      <c r="AUE27" s="115"/>
      <c r="AUF27" s="15"/>
      <c r="AUG27" s="7"/>
      <c r="AUH27" s="16"/>
      <c r="AUI27" s="17">
        <f t="shared" si="175"/>
        <v>0</v>
      </c>
      <c r="AUK27" s="112"/>
      <c r="AUL27" s="111"/>
      <c r="AUM27" s="23"/>
      <c r="AUN27" s="112"/>
      <c r="AUO27" s="27"/>
      <c r="AUP27" s="42">
        <f t="shared" si="176"/>
        <v>0</v>
      </c>
      <c r="AUR27" s="1558"/>
      <c r="AUS27" s="1727"/>
      <c r="AUT27" s="563"/>
      <c r="AUU27" s="1558"/>
      <c r="AUV27" s="565"/>
      <c r="AUW27" s="1715">
        <f t="shared" si="177"/>
        <v>0</v>
      </c>
      <c r="AUY27" s="112"/>
      <c r="AUZ27" s="111"/>
      <c r="AVA27" s="23"/>
      <c r="AVB27" s="112"/>
      <c r="AVC27" s="27"/>
      <c r="AVD27" s="42">
        <f t="shared" si="178"/>
        <v>0</v>
      </c>
      <c r="AVF27" s="2"/>
      <c r="AVG27" s="2"/>
      <c r="AVH27" s="15"/>
      <c r="AVI27" s="7"/>
      <c r="AVJ27" s="16"/>
      <c r="AVK27" s="17">
        <f t="shared" si="179"/>
        <v>-1000</v>
      </c>
      <c r="AVM27" s="2"/>
      <c r="AVN27" s="2"/>
      <c r="AVO27" s="15"/>
      <c r="AVP27" s="7"/>
      <c r="AVQ27" s="16"/>
      <c r="AVR27" s="17">
        <f t="shared" si="180"/>
        <v>6938</v>
      </c>
      <c r="AVT27" s="1530"/>
      <c r="AVU27" s="1530"/>
      <c r="AVV27" s="563"/>
      <c r="AVW27" s="1558"/>
      <c r="AVX27" s="565"/>
      <c r="AVY27" s="1715">
        <f t="shared" si="181"/>
        <v>0</v>
      </c>
      <c r="AWA27" s="7"/>
      <c r="AWB27" s="2"/>
      <c r="AWC27" s="15"/>
      <c r="AWD27" s="61"/>
      <c r="AWE27" s="67"/>
      <c r="AWF27" s="17">
        <f t="shared" si="182"/>
        <v>0</v>
      </c>
      <c r="AWH27" s="307"/>
      <c r="AWI27" s="2"/>
      <c r="AWJ27" s="15"/>
      <c r="AWK27" s="61"/>
      <c r="AWL27" s="67"/>
      <c r="AWM27" s="17">
        <f t="shared" si="183"/>
        <v>0</v>
      </c>
      <c r="AWO27" s="7"/>
      <c r="AWP27" s="2"/>
      <c r="AWQ27" s="15"/>
      <c r="AWR27" s="7"/>
      <c r="AWS27" s="16"/>
      <c r="AWT27" s="17">
        <f t="shared" si="184"/>
        <v>0</v>
      </c>
      <c r="AWV27" s="306"/>
      <c r="AWW27" s="2"/>
      <c r="AWX27" s="15"/>
      <c r="AWY27" s="7"/>
      <c r="AWZ27" s="16"/>
      <c r="AXA27" s="17">
        <f t="shared" si="185"/>
        <v>0</v>
      </c>
      <c r="AXC27" s="308">
        <v>41534</v>
      </c>
      <c r="AXD27" s="2" t="s">
        <v>2888</v>
      </c>
      <c r="AXE27" s="15">
        <v>802</v>
      </c>
      <c r="AXF27" s="629">
        <v>41536</v>
      </c>
      <c r="AXG27" s="574">
        <v>802</v>
      </c>
      <c r="AXH27" s="17">
        <f t="shared" si="186"/>
        <v>2005.5</v>
      </c>
      <c r="AXJ27" s="308"/>
      <c r="AXK27" s="2"/>
      <c r="AXL27" s="15"/>
      <c r="AXM27" s="7"/>
      <c r="AXN27" s="16"/>
      <c r="AXO27" s="17">
        <f t="shared" si="187"/>
        <v>0</v>
      </c>
      <c r="AXQ27" s="308"/>
      <c r="AXR27" s="24"/>
      <c r="AXS27" s="23"/>
      <c r="AXT27" s="112"/>
      <c r="AXU27" s="27"/>
      <c r="AXV27" s="42">
        <f t="shared" si="188"/>
        <v>0</v>
      </c>
      <c r="AXX27" s="2"/>
      <c r="AXY27" s="2"/>
      <c r="AXZ27" s="292"/>
      <c r="AYA27" s="7"/>
      <c r="AYB27" s="16"/>
      <c r="AYC27" s="17">
        <f t="shared" si="189"/>
        <v>-100</v>
      </c>
      <c r="AYE27" s="7"/>
      <c r="AYF27" s="2"/>
      <c r="AYG27" s="292"/>
      <c r="AYH27" s="7"/>
      <c r="AYI27" s="16"/>
      <c r="AYJ27" s="17">
        <f t="shared" si="190"/>
        <v>1184.5</v>
      </c>
      <c r="AYL27" s="24"/>
      <c r="AYM27" s="24"/>
      <c r="AYN27" s="291"/>
      <c r="AYO27" s="112"/>
      <c r="AYP27" s="27"/>
      <c r="AYQ27" s="42">
        <f t="shared" si="191"/>
        <v>0</v>
      </c>
      <c r="AYS27" s="24"/>
      <c r="AYT27" s="2"/>
      <c r="AYU27" s="292"/>
      <c r="AYV27" s="7"/>
      <c r="AYW27" s="16"/>
      <c r="AYX27" s="17">
        <f t="shared" si="192"/>
        <v>0</v>
      </c>
      <c r="AYZ27" s="24"/>
      <c r="AZA27" s="24"/>
      <c r="AZB27" s="291"/>
      <c r="AZC27" s="112"/>
      <c r="AZD27" s="27"/>
      <c r="AZE27" s="42">
        <f t="shared" si="193"/>
        <v>0</v>
      </c>
      <c r="AZG27" s="2"/>
      <c r="AZH27" s="2"/>
      <c r="AZI27" s="292"/>
      <c r="AZJ27" s="7"/>
      <c r="AZK27" s="16"/>
      <c r="AZL27" s="17">
        <f t="shared" si="194"/>
        <v>0</v>
      </c>
      <c r="AZN27" s="2"/>
      <c r="AZO27" s="2"/>
      <c r="AZP27" s="15"/>
      <c r="AZQ27" s="7"/>
      <c r="AZR27" s="16"/>
      <c r="AZS27" s="17">
        <f t="shared" si="195"/>
        <v>0</v>
      </c>
      <c r="AZU27" s="2"/>
      <c r="AZV27" s="2"/>
      <c r="AZW27" s="15"/>
      <c r="AZX27" s="7"/>
      <c r="AZY27" s="16"/>
      <c r="AZZ27" s="17">
        <f t="shared" si="196"/>
        <v>7051.5</v>
      </c>
      <c r="BAB27" s="24"/>
      <c r="BAC27" s="24"/>
      <c r="BAD27" s="291"/>
      <c r="BAE27" s="112"/>
      <c r="BAF27" s="27"/>
      <c r="BAG27" s="42">
        <f t="shared" si="197"/>
        <v>0</v>
      </c>
      <c r="BAI27" s="2"/>
      <c r="BAJ27" s="2"/>
      <c r="BAK27" s="292"/>
      <c r="BAL27" s="7"/>
      <c r="BAM27" s="16"/>
      <c r="BAN27" s="17">
        <f t="shared" si="198"/>
        <v>0</v>
      </c>
    </row>
    <row r="28" spans="1:1392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2"/>
      <c r="L28" s="27"/>
      <c r="M28" s="42">
        <f t="shared" si="1"/>
        <v>0</v>
      </c>
      <c r="O28" s="24"/>
      <c r="P28" s="24"/>
      <c r="Q28" s="23"/>
      <c r="R28" s="112"/>
      <c r="S28" s="27"/>
      <c r="T28" s="42">
        <f t="shared" si="2"/>
        <v>0</v>
      </c>
      <c r="V28" s="24"/>
      <c r="W28" s="24"/>
      <c r="X28" s="23"/>
      <c r="Y28" s="112"/>
      <c r="Z28" s="27"/>
      <c r="AA28" s="42">
        <f t="shared" si="3"/>
        <v>0</v>
      </c>
      <c r="AC28" s="24"/>
      <c r="AD28" s="24"/>
      <c r="AE28" s="23"/>
      <c r="AF28" s="112"/>
      <c r="AG28" s="27"/>
      <c r="AH28" s="42">
        <f t="shared" si="4"/>
        <v>0</v>
      </c>
      <c r="AJ28" s="24"/>
      <c r="AK28" s="24"/>
      <c r="AL28" s="23"/>
      <c r="AM28" s="112"/>
      <c r="AN28" s="27"/>
      <c r="AO28" s="42">
        <f t="shared" si="5"/>
        <v>0</v>
      </c>
      <c r="AR28" s="2"/>
      <c r="AS28" s="15"/>
      <c r="AT28" s="7"/>
      <c r="AU28" s="16"/>
      <c r="AV28" s="17">
        <f t="shared" si="6"/>
        <v>376</v>
      </c>
      <c r="AX28" s="7"/>
      <c r="AY28" s="2"/>
      <c r="AZ28" s="15"/>
      <c r="BA28" s="7"/>
      <c r="BB28" s="16"/>
      <c r="BC28" s="17">
        <f t="shared" si="7"/>
        <v>1731.5</v>
      </c>
      <c r="BE28" s="7"/>
      <c r="BF28" s="2"/>
      <c r="BG28" s="15"/>
      <c r="BH28" s="7"/>
      <c r="BI28" s="16"/>
      <c r="BJ28" s="17">
        <f t="shared" si="8"/>
        <v>0</v>
      </c>
      <c r="BL28" s="7"/>
      <c r="BM28" s="36"/>
      <c r="BN28" s="16"/>
      <c r="BO28" s="61"/>
      <c r="BP28" s="16"/>
      <c r="BQ28" s="17">
        <f t="shared" si="9"/>
        <v>14526.099999999999</v>
      </c>
      <c r="BS28" s="428"/>
      <c r="BT28" s="2"/>
      <c r="BU28" s="15"/>
      <c r="BV28" s="7"/>
      <c r="BW28" s="16"/>
      <c r="BX28" s="17">
        <f t="shared" si="10"/>
        <v>21003.54</v>
      </c>
      <c r="BZ28" s="2"/>
      <c r="CA28" s="2"/>
      <c r="CB28" s="15"/>
      <c r="CC28" s="7"/>
      <c r="CD28" s="16"/>
      <c r="CE28" s="17">
        <f t="shared" si="11"/>
        <v>0</v>
      </c>
      <c r="CG28" s="426"/>
      <c r="CH28" s="221"/>
      <c r="CI28" s="23"/>
      <c r="CJ28" s="112"/>
      <c r="CK28" s="27"/>
      <c r="CL28" s="17">
        <f t="shared" si="12"/>
        <v>0</v>
      </c>
      <c r="CN28" s="7"/>
      <c r="CO28" s="1008"/>
      <c r="CP28" s="15"/>
      <c r="CQ28" s="7"/>
      <c r="CR28" s="16"/>
      <c r="CS28" s="17">
        <f t="shared" si="199"/>
        <v>60707.5</v>
      </c>
      <c r="CU28" s="2"/>
      <c r="CV28" s="2"/>
      <c r="CW28" s="15"/>
      <c r="CX28" s="629"/>
      <c r="CY28" s="16"/>
      <c r="CZ28" s="17">
        <f t="shared" si="14"/>
        <v>4178.5</v>
      </c>
      <c r="DB28" s="7"/>
      <c r="DC28" s="2"/>
      <c r="DD28" s="15"/>
      <c r="DE28" s="7"/>
      <c r="DF28" s="16"/>
      <c r="DG28" s="17">
        <f t="shared" si="207"/>
        <v>411</v>
      </c>
      <c r="DI28" s="7"/>
      <c r="DJ28" s="2"/>
      <c r="DK28" s="15"/>
      <c r="DL28" s="7"/>
      <c r="DM28" s="16"/>
      <c r="DN28" s="17">
        <f t="shared" si="212"/>
        <v>0</v>
      </c>
      <c r="DP28" s="7"/>
      <c r="DQ28" s="2"/>
      <c r="DR28" s="15"/>
      <c r="DS28" s="7"/>
      <c r="DT28" s="16"/>
      <c r="DU28" s="17">
        <f t="shared" si="213"/>
        <v>0</v>
      </c>
      <c r="DW28" s="568"/>
      <c r="DX28" s="577"/>
      <c r="DY28" s="1656"/>
      <c r="DZ28" s="568"/>
      <c r="EA28" s="1659"/>
      <c r="EB28" s="1677">
        <f t="shared" si="214"/>
        <v>456</v>
      </c>
      <c r="ED28" s="112">
        <v>41545</v>
      </c>
      <c r="EE28" s="24" t="s">
        <v>2889</v>
      </c>
      <c r="EF28" s="23">
        <v>3714</v>
      </c>
      <c r="EG28" s="112">
        <v>41545</v>
      </c>
      <c r="EH28" s="27">
        <v>3714</v>
      </c>
      <c r="EI28" s="42">
        <f t="shared" si="215"/>
        <v>0</v>
      </c>
      <c r="EK28" s="7"/>
      <c r="EL28" s="2"/>
      <c r="EM28" s="15"/>
      <c r="EN28" s="7"/>
      <c r="EO28" s="16"/>
      <c r="EP28" s="17">
        <f t="shared" si="216"/>
        <v>0</v>
      </c>
      <c r="ER28" s="112"/>
      <c r="ES28" s="221"/>
      <c r="ET28" s="41"/>
      <c r="EU28" s="49"/>
      <c r="EV28" s="41"/>
      <c r="EW28" s="17">
        <f t="shared" si="206"/>
        <v>0</v>
      </c>
      <c r="EY28" s="7"/>
      <c r="EZ28" s="2"/>
      <c r="FA28" s="15"/>
      <c r="FB28" s="65"/>
      <c r="FC28" s="16"/>
      <c r="FD28" s="17">
        <f t="shared" si="22"/>
        <v>0</v>
      </c>
      <c r="FF28" s="112"/>
      <c r="FG28" s="24"/>
      <c r="FH28" s="23"/>
      <c r="FI28" s="50"/>
      <c r="FJ28" s="27"/>
      <c r="FK28" s="42">
        <f t="shared" si="23"/>
        <v>0</v>
      </c>
      <c r="FM28" s="7"/>
      <c r="FN28" s="2"/>
      <c r="FO28" s="15"/>
      <c r="FP28" s="7"/>
      <c r="FQ28" s="16"/>
      <c r="FR28" s="17">
        <f t="shared" si="24"/>
        <v>2580</v>
      </c>
      <c r="FT28" s="112"/>
      <c r="FU28" s="24"/>
      <c r="FV28" s="23"/>
      <c r="FW28" s="112"/>
      <c r="FX28" s="27"/>
      <c r="FY28" s="42">
        <f t="shared" si="25"/>
        <v>0</v>
      </c>
      <c r="GA28" s="2"/>
      <c r="GB28" s="2"/>
      <c r="GC28" s="15"/>
      <c r="GD28" s="7"/>
      <c r="GE28" s="16"/>
      <c r="GF28" s="17">
        <f t="shared" si="26"/>
        <v>0</v>
      </c>
      <c r="GH28" s="1530"/>
      <c r="GI28" s="1530"/>
      <c r="GJ28" s="563"/>
      <c r="GK28" s="1558"/>
      <c r="GL28" s="565"/>
      <c r="GM28" s="1715">
        <f t="shared" si="27"/>
        <v>33232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7"/>
      <c r="HD28" s="2"/>
      <c r="HE28" s="15"/>
      <c r="HF28" s="7"/>
      <c r="HG28" s="16"/>
      <c r="HH28" s="17">
        <f t="shared" si="30"/>
        <v>0</v>
      </c>
      <c r="HJ28" s="7"/>
      <c r="HK28" s="31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5020</v>
      </c>
      <c r="HX28" s="7"/>
      <c r="HY28" s="2"/>
      <c r="HZ28" s="15"/>
      <c r="IA28" s="7"/>
      <c r="IB28" s="16"/>
      <c r="IC28" s="102">
        <f t="shared" si="33"/>
        <v>0</v>
      </c>
      <c r="IE28" s="1558"/>
      <c r="IF28" s="1530"/>
      <c r="IG28" s="563"/>
      <c r="IH28" s="1558"/>
      <c r="II28" s="565"/>
      <c r="IJ28" s="1746">
        <f t="shared" si="34"/>
        <v>0</v>
      </c>
      <c r="IL28" s="112"/>
      <c r="IM28" s="24"/>
      <c r="IN28" s="23"/>
      <c r="IO28" s="112"/>
      <c r="IP28" s="27"/>
      <c r="IQ28" s="102">
        <f t="shared" si="35"/>
        <v>855.5</v>
      </c>
      <c r="IS28" s="112"/>
      <c r="IT28" s="63"/>
      <c r="IU28" s="23"/>
      <c r="IV28" s="112"/>
      <c r="IW28" s="27"/>
      <c r="IX28" s="17">
        <f t="shared" si="36"/>
        <v>0</v>
      </c>
      <c r="IZ28" s="112"/>
      <c r="JA28" s="63"/>
      <c r="JB28" s="23"/>
      <c r="JC28" s="112"/>
      <c r="JD28" s="27"/>
      <c r="JE28" s="17">
        <f t="shared" si="37"/>
        <v>0</v>
      </c>
      <c r="JG28" s="7"/>
      <c r="JH28" s="115"/>
      <c r="JI28" s="15"/>
      <c r="JJ28" s="7"/>
      <c r="JK28" s="16"/>
      <c r="JL28" s="17">
        <f t="shared" si="38"/>
        <v>17093.599999999999</v>
      </c>
      <c r="JN28" s="112"/>
      <c r="JO28" s="63"/>
      <c r="JP28" s="23"/>
      <c r="JQ28" s="112"/>
      <c r="JR28" s="27"/>
      <c r="JS28" s="17">
        <f t="shared" si="39"/>
        <v>0</v>
      </c>
      <c r="JU28" s="112"/>
      <c r="JV28" s="111"/>
      <c r="JW28" s="23"/>
      <c r="JX28" s="112"/>
      <c r="JY28" s="27"/>
      <c r="JZ28" s="42">
        <f t="shared" si="40"/>
        <v>0</v>
      </c>
      <c r="KB28" s="112"/>
      <c r="KC28" s="63"/>
      <c r="KD28" s="23"/>
      <c r="KE28" s="112"/>
      <c r="KF28" s="27"/>
      <c r="KG28" s="42">
        <f t="shared" si="41"/>
        <v>0</v>
      </c>
      <c r="KI28" s="7"/>
      <c r="KJ28" s="35"/>
      <c r="KK28" s="15"/>
      <c r="KL28" s="7"/>
      <c r="KM28" s="16"/>
      <c r="KN28" s="17">
        <f t="shared" si="42"/>
        <v>3799.5</v>
      </c>
      <c r="KP28" s="112"/>
      <c r="KQ28" s="63"/>
      <c r="KR28" s="23"/>
      <c r="KS28" s="112"/>
      <c r="KT28" s="27"/>
      <c r="KU28" s="42">
        <f t="shared" si="43"/>
        <v>0</v>
      </c>
      <c r="KW28" s="112"/>
      <c r="KX28" s="63"/>
      <c r="KY28" s="23"/>
      <c r="KZ28" s="112"/>
      <c r="LA28" s="27"/>
      <c r="LB28" s="42">
        <f t="shared" si="44"/>
        <v>0</v>
      </c>
      <c r="LD28" s="1558"/>
      <c r="LE28" s="1750"/>
      <c r="LF28" s="563"/>
      <c r="LG28" s="1558"/>
      <c r="LH28" s="565"/>
      <c r="LI28" s="1715">
        <f t="shared" si="45"/>
        <v>0</v>
      </c>
      <c r="LK28" s="7"/>
      <c r="LL28" s="35"/>
      <c r="LM28" s="15"/>
      <c r="LN28" s="7"/>
      <c r="LO28" s="16"/>
      <c r="LP28" s="17">
        <f t="shared" si="46"/>
        <v>0</v>
      </c>
      <c r="LR28" s="7"/>
      <c r="LS28" s="35"/>
      <c r="LT28" s="15"/>
      <c r="LU28" s="7"/>
      <c r="LV28" s="16"/>
      <c r="LW28" s="17">
        <f t="shared" si="47"/>
        <v>0</v>
      </c>
      <c r="LY28" s="7"/>
      <c r="LZ28" s="35"/>
      <c r="MA28" s="15"/>
      <c r="MB28" s="7"/>
      <c r="MC28" s="16"/>
      <c r="MD28" s="17">
        <f t="shared" si="48"/>
        <v>1020</v>
      </c>
      <c r="MF28" s="1709"/>
      <c r="MG28" s="1530"/>
      <c r="MH28" s="563"/>
      <c r="MI28" s="1558"/>
      <c r="MJ28" s="565"/>
      <c r="MK28" s="1715">
        <f t="shared" si="49"/>
        <v>6364</v>
      </c>
      <c r="MM28" s="306"/>
      <c r="MN28" s="2"/>
      <c r="MO28" s="15"/>
      <c r="MP28" s="7"/>
      <c r="MQ28" s="16"/>
      <c r="MR28" s="17">
        <f t="shared" si="50"/>
        <v>0</v>
      </c>
      <c r="MT28" s="308"/>
      <c r="MU28" s="24"/>
      <c r="MV28" s="23"/>
      <c r="MW28" s="112"/>
      <c r="MX28" s="27"/>
      <c r="MY28" s="42">
        <f t="shared" si="51"/>
        <v>0</v>
      </c>
      <c r="NA28" s="482"/>
      <c r="NB28" s="2"/>
      <c r="NC28" s="15"/>
      <c r="ND28" s="7"/>
      <c r="NE28" s="16"/>
      <c r="NF28" s="17">
        <f t="shared" si="208"/>
        <v>22352.5</v>
      </c>
      <c r="NK28" s="682"/>
      <c r="NL28" s="16"/>
      <c r="NM28" s="42">
        <f t="shared" si="53"/>
        <v>0</v>
      </c>
      <c r="NO28" s="2"/>
      <c r="NR28" s="682"/>
      <c r="NS28" s="16"/>
      <c r="NT28" s="42">
        <f t="shared" si="54"/>
        <v>0</v>
      </c>
      <c r="NV28" s="2"/>
      <c r="NY28" s="682"/>
      <c r="NZ28" s="16"/>
      <c r="OA28" s="42">
        <f t="shared" si="55"/>
        <v>0</v>
      </c>
      <c r="OC28" s="2"/>
      <c r="OD28" s="2"/>
      <c r="OE28" s="15"/>
      <c r="OF28" s="16"/>
      <c r="OG28" s="16"/>
      <c r="OH28" s="17">
        <f t="shared" si="56"/>
        <v>0</v>
      </c>
      <c r="OJ28" s="2"/>
      <c r="OK28" s="2"/>
      <c r="OL28" s="15"/>
      <c r="OM28" s="16"/>
      <c r="ON28" s="16"/>
      <c r="OO28" s="17">
        <f t="shared" si="57"/>
        <v>0</v>
      </c>
      <c r="OQ28" s="2"/>
      <c r="OR28" s="2"/>
      <c r="OS28" s="15"/>
      <c r="OT28" s="16"/>
      <c r="OU28" s="16"/>
      <c r="OV28" s="17">
        <f t="shared" si="58"/>
        <v>0</v>
      </c>
      <c r="OX28" s="24"/>
      <c r="OY28" s="24"/>
      <c r="OZ28" s="23"/>
      <c r="PA28" s="27"/>
      <c r="PB28" s="27"/>
      <c r="PC28" s="42">
        <f t="shared" si="59"/>
        <v>0</v>
      </c>
      <c r="PE28" s="7">
        <v>41537</v>
      </c>
      <c r="PF28" s="2" t="s">
        <v>2890</v>
      </c>
      <c r="PG28" s="15">
        <v>2400</v>
      </c>
      <c r="PH28" s="679">
        <v>41537</v>
      </c>
      <c r="PI28" s="16">
        <v>2400</v>
      </c>
      <c r="PJ28" s="17">
        <f t="shared" si="60"/>
        <v>8140</v>
      </c>
      <c r="PL28" s="112"/>
      <c r="PM28" s="24"/>
      <c r="PN28" s="23"/>
      <c r="PO28" s="1577"/>
      <c r="PP28" s="27"/>
      <c r="PQ28" s="42">
        <f t="shared" si="61"/>
        <v>0</v>
      </c>
      <c r="PS28" s="112"/>
      <c r="PT28" s="24"/>
      <c r="PU28" s="23"/>
      <c r="PV28" s="1577"/>
      <c r="PW28" s="27"/>
      <c r="PX28" s="42">
        <f t="shared" si="62"/>
        <v>0</v>
      </c>
      <c r="PZ28" s="7"/>
      <c r="QA28" s="36"/>
      <c r="QB28" s="3"/>
      <c r="QC28" s="344"/>
      <c r="QD28" s="3"/>
      <c r="QE28" s="17">
        <f t="shared" si="63"/>
        <v>1433.5000000000005</v>
      </c>
      <c r="QG28" s="2"/>
      <c r="QH28" s="2"/>
      <c r="QI28" s="15"/>
      <c r="QJ28" s="7"/>
      <c r="QK28" s="16"/>
      <c r="QL28" s="17">
        <f t="shared" si="64"/>
        <v>0</v>
      </c>
      <c r="QN28" s="7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2980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114"/>
      <c r="RR28" s="15"/>
      <c r="RS28" s="7"/>
      <c r="RT28" s="16"/>
      <c r="RU28" s="17">
        <f t="shared" si="69"/>
        <v>0</v>
      </c>
      <c r="RW28" s="2"/>
      <c r="RX28" s="114"/>
      <c r="RY28" s="15"/>
      <c r="RZ28" s="7"/>
      <c r="SA28" s="16"/>
      <c r="SB28" s="17">
        <f t="shared" si="70"/>
        <v>0</v>
      </c>
      <c r="SD28" s="24"/>
      <c r="SE28" s="221"/>
      <c r="SF28" s="23"/>
      <c r="SG28" s="112"/>
      <c r="SH28" s="27"/>
      <c r="SI28" s="42">
        <f t="shared" si="71"/>
        <v>7820</v>
      </c>
      <c r="SK28" s="2"/>
      <c r="SL28" s="2"/>
      <c r="SM28" s="15"/>
      <c r="SN28" s="7"/>
      <c r="SO28" s="16"/>
      <c r="SP28" s="17">
        <f t="shared" si="72"/>
        <v>200</v>
      </c>
      <c r="SR28" s="2"/>
      <c r="SS28" s="2"/>
      <c r="ST28" s="15"/>
      <c r="SU28" s="7"/>
      <c r="SV28" s="16"/>
      <c r="SW28" s="17">
        <f t="shared" si="73"/>
        <v>1278</v>
      </c>
      <c r="SY28" s="24"/>
      <c r="SZ28" s="24"/>
      <c r="TA28" s="23"/>
      <c r="TB28" s="112"/>
      <c r="TC28" s="27"/>
      <c r="TD28" s="42">
        <f t="shared" si="74"/>
        <v>0</v>
      </c>
      <c r="TF28" s="24"/>
      <c r="TG28" s="2"/>
      <c r="TH28" s="15"/>
      <c r="TI28" s="7"/>
      <c r="TJ28" s="16"/>
      <c r="TK28" s="17">
        <f t="shared" si="75"/>
        <v>0</v>
      </c>
      <c r="TM28" s="24"/>
      <c r="TN28" s="24"/>
      <c r="TO28" s="23"/>
      <c r="TP28" s="112"/>
      <c r="TQ28" s="27"/>
      <c r="TR28" s="42">
        <f t="shared" si="76"/>
        <v>0</v>
      </c>
      <c r="TT28" s="2"/>
      <c r="TU28" s="2"/>
      <c r="TV28" s="15"/>
      <c r="TW28" s="7"/>
      <c r="TX28" s="16"/>
      <c r="TY28" s="17">
        <f t="shared" si="77"/>
        <v>0</v>
      </c>
      <c r="UA28" s="306">
        <v>41543</v>
      </c>
      <c r="UB28" s="2" t="s">
        <v>2891</v>
      </c>
      <c r="UC28" s="15">
        <v>333</v>
      </c>
      <c r="UD28" s="323">
        <v>41543</v>
      </c>
      <c r="UE28" s="16">
        <v>333</v>
      </c>
      <c r="UF28" s="17">
        <f t="shared" si="78"/>
        <v>112.5</v>
      </c>
      <c r="UH28" s="308"/>
      <c r="UI28" s="24"/>
      <c r="UJ28" s="23"/>
      <c r="UK28" s="308"/>
      <c r="UL28" s="27"/>
      <c r="UM28" s="42">
        <f t="shared" si="79"/>
        <v>7657</v>
      </c>
      <c r="UO28" s="308"/>
      <c r="UP28" s="24"/>
      <c r="UQ28" s="23"/>
      <c r="UR28" s="308"/>
      <c r="US28" s="27"/>
      <c r="UT28" s="42">
        <f t="shared" si="80"/>
        <v>0</v>
      </c>
      <c r="UV28" s="308"/>
      <c r="UW28" s="24"/>
      <c r="UX28" s="23"/>
      <c r="UY28" s="308"/>
      <c r="UZ28" s="27"/>
      <c r="VA28" s="42">
        <f t="shared" si="81"/>
        <v>0</v>
      </c>
      <c r="VC28" s="308"/>
      <c r="VD28" s="24"/>
      <c r="VE28" s="23"/>
      <c r="VF28" s="308"/>
      <c r="VG28" s="27"/>
      <c r="VH28" s="42">
        <f t="shared" si="82"/>
        <v>0</v>
      </c>
      <c r="VJ28" s="426"/>
      <c r="VK28" s="40"/>
      <c r="VL28" s="16"/>
      <c r="VM28" s="7"/>
      <c r="VN28" s="16"/>
      <c r="VO28" s="17">
        <f t="shared" si="83"/>
        <v>0</v>
      </c>
      <c r="VQ28" s="1558"/>
      <c r="VR28" s="1718"/>
      <c r="VS28" s="565"/>
      <c r="VT28" s="1558"/>
      <c r="VU28" s="565"/>
      <c r="VV28" s="1715">
        <f t="shared" si="84"/>
        <v>0</v>
      </c>
      <c r="VX28" s="7"/>
      <c r="VY28" s="40"/>
      <c r="VZ28" s="16"/>
      <c r="WA28" s="7"/>
      <c r="WB28" s="16"/>
      <c r="WC28" s="17">
        <f t="shared" si="85"/>
        <v>1712</v>
      </c>
      <c r="WE28" s="7"/>
      <c r="WF28" s="2"/>
      <c r="WG28" s="15"/>
      <c r="WH28" s="7"/>
      <c r="WI28" s="16"/>
      <c r="WJ28" s="17">
        <f t="shared" si="86"/>
        <v>5796</v>
      </c>
      <c r="WL28" s="7"/>
      <c r="WM28" s="2"/>
      <c r="WN28" s="15"/>
      <c r="WO28" s="7"/>
      <c r="WP28" s="16"/>
      <c r="WQ28" s="17">
        <f t="shared" si="87"/>
        <v>0</v>
      </c>
      <c r="WS28" s="112"/>
      <c r="WT28" s="24"/>
      <c r="WU28" s="23"/>
      <c r="WV28" s="112"/>
      <c r="WW28" s="27"/>
      <c r="WX28" s="42">
        <f t="shared" si="88"/>
        <v>0</v>
      </c>
      <c r="WZ28" s="421"/>
      <c r="XA28" s="24"/>
      <c r="XB28" s="23"/>
      <c r="XC28" s="112"/>
      <c r="XD28" s="27"/>
      <c r="XE28" s="42">
        <f t="shared" si="89"/>
        <v>0</v>
      </c>
      <c r="XG28" s="7"/>
      <c r="XH28" s="40"/>
      <c r="XI28" s="16"/>
      <c r="XJ28" s="112"/>
      <c r="XK28" s="16"/>
      <c r="XL28" s="17">
        <f t="shared" si="90"/>
        <v>0</v>
      </c>
      <c r="XN28" s="112"/>
      <c r="XO28" s="69"/>
      <c r="XP28" s="27"/>
      <c r="XQ28" s="112"/>
      <c r="XR28" s="27"/>
      <c r="XS28" s="42">
        <f t="shared" si="91"/>
        <v>3633</v>
      </c>
      <c r="XU28" s="7"/>
      <c r="XV28" s="40"/>
      <c r="XW28" s="16"/>
      <c r="XX28" s="112"/>
      <c r="XY28" s="16"/>
      <c r="XZ28" s="17">
        <f t="shared" si="92"/>
        <v>0</v>
      </c>
      <c r="YB28" s="1558"/>
      <c r="YC28" s="1718"/>
      <c r="YD28" s="565"/>
      <c r="YE28" s="1558"/>
      <c r="YF28" s="565"/>
      <c r="YG28" s="1715">
        <f t="shared" si="93"/>
        <v>0</v>
      </c>
      <c r="YI28" s="7"/>
      <c r="YJ28" s="114"/>
      <c r="YK28" s="15"/>
      <c r="YL28" s="7"/>
      <c r="YM28" s="16"/>
      <c r="YN28" s="17">
        <f t="shared" si="94"/>
        <v>2227</v>
      </c>
      <c r="YS28" s="681"/>
      <c r="YT28" s="27"/>
      <c r="YU28" s="42">
        <f t="shared" si="95"/>
        <v>22956.84</v>
      </c>
      <c r="YW28" s="2"/>
      <c r="YX28" s="2"/>
      <c r="YY28" s="15"/>
      <c r="YZ28" s="7"/>
      <c r="ZA28" s="16"/>
      <c r="ZB28" s="17">
        <f t="shared" si="96"/>
        <v>3092.5</v>
      </c>
      <c r="ZD28" s="428"/>
      <c r="ZE28" s="114"/>
      <c r="ZF28" s="15"/>
      <c r="ZG28" s="7"/>
      <c r="ZH28" s="16"/>
      <c r="ZI28" s="17">
        <f t="shared" si="97"/>
        <v>0</v>
      </c>
      <c r="ZK28" s="1529"/>
      <c r="ZL28" s="1717"/>
      <c r="ZM28" s="563"/>
      <c r="ZN28" s="1558"/>
      <c r="ZO28" s="565"/>
      <c r="ZP28" s="1715">
        <f t="shared" si="98"/>
        <v>0</v>
      </c>
      <c r="ZR28" s="426"/>
      <c r="ZS28" s="221"/>
      <c r="ZT28" s="23"/>
      <c r="ZU28" s="112"/>
      <c r="ZV28" s="27"/>
      <c r="ZW28" s="42">
        <f t="shared" si="99"/>
        <v>0</v>
      </c>
      <c r="ZY28" s="306"/>
      <c r="ZZ28" s="2"/>
      <c r="AAA28" s="15"/>
      <c r="AAB28" s="7"/>
      <c r="AAC28" s="16"/>
      <c r="AAD28" s="17">
        <f>AAD27+AAA28-AAC28</f>
        <v>0</v>
      </c>
      <c r="AAF28" s="308"/>
      <c r="AAG28" s="24"/>
      <c r="AAH28" s="23"/>
      <c r="AAI28" s="112"/>
      <c r="AAJ28" s="27"/>
      <c r="AAK28" s="42">
        <f>AAK27+AAH28-AAJ28</f>
        <v>1928</v>
      </c>
      <c r="AAM28" s="2"/>
      <c r="AAN28" s="2"/>
      <c r="AAO28" s="15"/>
      <c r="AAP28" s="7"/>
      <c r="AAQ28" s="16"/>
      <c r="AAR28" s="17">
        <f t="shared" si="102"/>
        <v>0</v>
      </c>
      <c r="AAT28" s="2"/>
      <c r="AAU28" s="2"/>
      <c r="AAV28" s="15"/>
      <c r="AAW28" s="7"/>
      <c r="AAX28" s="16"/>
      <c r="AAY28" s="17">
        <f t="shared" si="103"/>
        <v>0</v>
      </c>
      <c r="ABA28" s="2"/>
      <c r="ABB28" s="2"/>
      <c r="ABC28" s="15"/>
      <c r="ABD28" s="7"/>
      <c r="ABE28" s="16"/>
      <c r="ABF28" s="17">
        <f t="shared" si="104"/>
        <v>767</v>
      </c>
      <c r="ABH28" s="2"/>
      <c r="ABI28" s="2"/>
      <c r="ABJ28" s="15"/>
      <c r="ABK28" s="7"/>
      <c r="ABL28" s="16"/>
      <c r="ABM28" s="17">
        <f t="shared" si="105"/>
        <v>0</v>
      </c>
      <c r="ABO28" s="24"/>
      <c r="ABP28" s="24"/>
      <c r="ABQ28" s="23"/>
      <c r="ABR28" s="112"/>
      <c r="ABS28" s="27"/>
      <c r="ABT28" s="42">
        <f t="shared" si="106"/>
        <v>0</v>
      </c>
      <c r="ABV28" s="24"/>
      <c r="ABW28" s="24"/>
      <c r="ABX28" s="23"/>
      <c r="ABY28" s="112"/>
      <c r="ABZ28" s="27"/>
      <c r="ACA28" s="42">
        <f t="shared" si="107"/>
        <v>0</v>
      </c>
      <c r="ACC28" s="2"/>
      <c r="ACD28" s="2"/>
      <c r="ACE28" s="15"/>
      <c r="ACF28" s="7"/>
      <c r="ACG28" s="16"/>
      <c r="ACH28" s="17">
        <f t="shared" si="108"/>
        <v>0</v>
      </c>
      <c r="ACJ28" s="7">
        <v>41535</v>
      </c>
      <c r="ACK28" s="2" t="s">
        <v>2892</v>
      </c>
      <c r="ACL28" s="15">
        <v>4953</v>
      </c>
      <c r="ACM28" s="7">
        <v>41535</v>
      </c>
      <c r="ACN28" s="16">
        <v>4953</v>
      </c>
      <c r="ACO28" s="17">
        <f t="shared" si="109"/>
        <v>0</v>
      </c>
      <c r="ACQ28" s="306"/>
      <c r="ACR28" s="261"/>
      <c r="ACV28" s="42">
        <f t="shared" si="110"/>
        <v>0</v>
      </c>
      <c r="ACX28" s="308"/>
      <c r="ACY28" s="1664"/>
      <c r="ADC28" s="42">
        <f t="shared" si="111"/>
        <v>0</v>
      </c>
      <c r="ADE28" s="7"/>
      <c r="ADF28" s="2"/>
      <c r="ADG28" s="15"/>
      <c r="ADH28" s="7"/>
      <c r="ADI28" s="16"/>
      <c r="ADJ28" s="17">
        <f t="shared" si="112"/>
        <v>1135.5</v>
      </c>
      <c r="ADL28" s="2"/>
      <c r="ADM28" s="2"/>
      <c r="ADN28" s="15"/>
      <c r="ADO28" s="7"/>
      <c r="ADP28" s="16"/>
      <c r="ADQ28" s="17">
        <f t="shared" si="113"/>
        <v>0</v>
      </c>
      <c r="ADS28" s="2"/>
      <c r="ADT28" s="2"/>
      <c r="ADU28" s="15"/>
      <c r="ADV28" s="7"/>
      <c r="ADW28" s="16"/>
      <c r="ADX28" s="17">
        <f t="shared" si="114"/>
        <v>16620</v>
      </c>
      <c r="ADZ28" s="2"/>
      <c r="AEA28" s="2"/>
      <c r="AEB28" s="15"/>
      <c r="AEC28" s="7"/>
      <c r="AED28" s="16"/>
      <c r="AEE28" s="17">
        <f t="shared" si="115"/>
        <v>0</v>
      </c>
      <c r="AEG28" s="112"/>
      <c r="AEH28" s="69"/>
      <c r="AEI28" s="27"/>
      <c r="AEJ28" s="112"/>
      <c r="AEK28" s="27"/>
      <c r="AEL28" s="17">
        <f t="shared" si="116"/>
        <v>240</v>
      </c>
      <c r="AEN28" s="112"/>
      <c r="AEO28" s="69"/>
      <c r="AEP28" s="27"/>
      <c r="AEQ28" s="112"/>
      <c r="AER28" s="27"/>
      <c r="AES28" s="17">
        <f t="shared" si="117"/>
        <v>0</v>
      </c>
      <c r="AEU28" s="1558"/>
      <c r="AEV28" s="1718"/>
      <c r="AEW28" s="565"/>
      <c r="AEX28" s="1558"/>
      <c r="AEY28" s="565"/>
      <c r="AEZ28" s="1715">
        <f t="shared" si="118"/>
        <v>0</v>
      </c>
      <c r="AFB28" s="2"/>
      <c r="AFC28" s="2"/>
      <c r="AFD28" s="15"/>
      <c r="AFE28" s="7"/>
      <c r="AFF28" s="16"/>
      <c r="AFG28" s="17">
        <f t="shared" si="119"/>
        <v>0</v>
      </c>
      <c r="AFI28" s="2"/>
      <c r="AFJ28" s="2"/>
      <c r="AFK28" s="15"/>
      <c r="AFL28" s="7"/>
      <c r="AFM28" s="16"/>
      <c r="AFN28" s="17">
        <f t="shared" si="120"/>
        <v>0</v>
      </c>
      <c r="AFP28" s="427"/>
      <c r="AFQ28" s="24"/>
      <c r="AFR28" s="23"/>
      <c r="AFS28" s="112"/>
      <c r="AFT28" s="27"/>
      <c r="AFU28" s="17">
        <f t="shared" si="121"/>
        <v>7013</v>
      </c>
      <c r="AFW28" s="7"/>
      <c r="AFX28" s="40"/>
      <c r="AFY28" s="16"/>
      <c r="AFZ28" s="112"/>
      <c r="AGA28" s="16"/>
      <c r="AGB28" s="17">
        <f t="shared" si="122"/>
        <v>0</v>
      </c>
      <c r="AGD28" s="7"/>
      <c r="AGE28" s="40"/>
      <c r="AGF28" s="16"/>
      <c r="AGG28" s="112"/>
      <c r="AGH28" s="16"/>
      <c r="AGI28" s="17">
        <f t="shared" si="123"/>
        <v>0</v>
      </c>
      <c r="AGK28" s="308"/>
      <c r="AGL28" s="69"/>
      <c r="AGM28" s="27"/>
      <c r="AGN28" s="308"/>
      <c r="AGO28" s="27"/>
      <c r="AGP28" s="17">
        <f t="shared" si="124"/>
        <v>102</v>
      </c>
      <c r="AGR28" s="308"/>
      <c r="AGS28" s="69"/>
      <c r="AGT28" s="27"/>
      <c r="AGU28" s="308"/>
      <c r="AGV28" s="27"/>
      <c r="AGW28" s="42">
        <f t="shared" si="125"/>
        <v>0</v>
      </c>
      <c r="AGY28" s="7"/>
      <c r="AGZ28" s="40"/>
      <c r="AHA28" s="16"/>
      <c r="AHB28" s="112"/>
      <c r="AHC28" s="16"/>
      <c r="AHD28" s="17">
        <f t="shared" si="126"/>
        <v>0</v>
      </c>
      <c r="AHF28" s="7"/>
      <c r="AHH28" s="15"/>
      <c r="AHI28" s="7"/>
      <c r="AHJ28" s="16"/>
      <c r="AHK28" s="42">
        <f t="shared" si="127"/>
        <v>0</v>
      </c>
      <c r="AHM28" s="112"/>
      <c r="AHO28" s="23"/>
      <c r="AHP28" s="112"/>
      <c r="AHQ28" s="27"/>
      <c r="AHR28" s="42">
        <f t="shared" si="128"/>
        <v>13988.5</v>
      </c>
      <c r="AHT28" s="2"/>
      <c r="AHU28" s="2"/>
      <c r="AHV28" s="15"/>
      <c r="AHW28" s="7"/>
      <c r="AHX28" s="16"/>
      <c r="AHY28" s="17">
        <f t="shared" si="129"/>
        <v>0</v>
      </c>
      <c r="AIA28" s="2"/>
      <c r="AIB28" s="2"/>
      <c r="AIC28" s="15"/>
      <c r="AID28" s="7"/>
      <c r="AIE28" s="16"/>
      <c r="AIF28" s="17">
        <f t="shared" si="130"/>
        <v>0</v>
      </c>
      <c r="AIH28" s="2"/>
      <c r="AII28" s="2"/>
      <c r="AIJ28" s="15"/>
      <c r="AIK28" s="7"/>
      <c r="AIL28" s="16"/>
      <c r="AIM28" s="17">
        <f t="shared" si="131"/>
        <v>0</v>
      </c>
      <c r="AIO28" s="24"/>
      <c r="AIP28" s="24"/>
      <c r="AIQ28" s="23"/>
      <c r="AIR28" s="112"/>
      <c r="AIS28" s="27"/>
      <c r="AIT28" s="42">
        <f t="shared" si="132"/>
        <v>0</v>
      </c>
      <c r="AIV28" s="2"/>
      <c r="AIW28" s="2"/>
      <c r="AIX28" s="15"/>
      <c r="AIY28" s="7"/>
      <c r="AIZ28" s="16"/>
      <c r="AJA28" s="17">
        <f t="shared" si="217"/>
        <v>0</v>
      </c>
      <c r="AJC28" s="2"/>
      <c r="AJD28" s="2"/>
      <c r="AJE28" s="15"/>
      <c r="AJF28" s="7"/>
      <c r="AJG28" s="16"/>
      <c r="AJH28" s="17">
        <f t="shared" si="134"/>
        <v>0</v>
      </c>
      <c r="AJJ28" s="2"/>
      <c r="AJK28" s="2"/>
      <c r="AJL28" s="15"/>
      <c r="AJM28" s="7"/>
      <c r="AJN28" s="16"/>
      <c r="AJO28" s="17">
        <f t="shared" si="210"/>
        <v>0</v>
      </c>
      <c r="AJQ28" s="24"/>
      <c r="AJR28" s="24"/>
      <c r="AJS28" s="23"/>
      <c r="AJT28" s="112"/>
      <c r="AJU28" s="27"/>
      <c r="AJV28" s="42">
        <f t="shared" si="211"/>
        <v>0</v>
      </c>
      <c r="AJX28" s="7">
        <v>41528</v>
      </c>
      <c r="AJY28" s="114" t="s">
        <v>2893</v>
      </c>
      <c r="AJZ28" s="15">
        <v>828</v>
      </c>
      <c r="AKA28" s="7">
        <v>41528</v>
      </c>
      <c r="AKB28" s="16">
        <v>828</v>
      </c>
      <c r="AKC28" s="17">
        <f t="shared" si="137"/>
        <v>1582</v>
      </c>
      <c r="AKE28" s="7"/>
      <c r="AKF28" s="114"/>
      <c r="AKG28" s="15"/>
      <c r="AKH28" s="7"/>
      <c r="AKI28" s="16"/>
      <c r="AKJ28" s="17">
        <f t="shared" si="138"/>
        <v>5561.98</v>
      </c>
      <c r="AKL28" s="24"/>
      <c r="AKM28" s="24"/>
      <c r="AKN28" s="23"/>
      <c r="AKO28" s="112"/>
      <c r="AKP28" s="27"/>
      <c r="AKQ28" s="42">
        <f t="shared" si="139"/>
        <v>0</v>
      </c>
      <c r="AKS28" s="24"/>
      <c r="AKT28" s="24"/>
      <c r="AKU28" s="23"/>
      <c r="AKV28" s="112"/>
      <c r="AKW28" s="27"/>
      <c r="AKX28" s="42">
        <f t="shared" si="140"/>
        <v>0</v>
      </c>
      <c r="AKZ28" s="24"/>
      <c r="ALA28" s="24"/>
      <c r="ALB28" s="23"/>
      <c r="ALC28" s="112"/>
      <c r="ALD28" s="27"/>
      <c r="ALE28" s="42">
        <f t="shared" si="141"/>
        <v>0</v>
      </c>
      <c r="ALG28" s="7"/>
      <c r="ALH28" s="2"/>
      <c r="ALI28" s="15"/>
      <c r="ALJ28" s="7"/>
      <c r="ALK28" s="16"/>
      <c r="ALL28" s="17">
        <f t="shared" si="142"/>
        <v>0</v>
      </c>
      <c r="ALN28" s="428">
        <v>41530</v>
      </c>
      <c r="ALO28" s="2" t="s">
        <v>2894</v>
      </c>
      <c r="ALP28" s="15">
        <v>8309</v>
      </c>
      <c r="ALQ28" s="428">
        <v>41531</v>
      </c>
      <c r="ALR28" s="16">
        <v>8309</v>
      </c>
      <c r="ALS28" s="17">
        <f t="shared" si="143"/>
        <v>5326</v>
      </c>
      <c r="ALU28" s="428"/>
      <c r="ALW28" s="15"/>
      <c r="ALX28" s="306"/>
      <c r="ALY28" s="16"/>
      <c r="ALZ28" s="17">
        <f t="shared" si="144"/>
        <v>0</v>
      </c>
      <c r="AMB28" s="306"/>
      <c r="AMC28" s="2"/>
      <c r="AMD28" s="15"/>
      <c r="AME28" s="428"/>
      <c r="AMF28" s="16"/>
      <c r="AMG28" s="17">
        <f t="shared" si="145"/>
        <v>0</v>
      </c>
      <c r="AMI28" s="2"/>
      <c r="AMJ28" s="2"/>
      <c r="AMK28" s="15"/>
      <c r="AML28" s="7"/>
      <c r="AMM28" s="16"/>
      <c r="AMN28" s="17">
        <f t="shared" si="146"/>
        <v>0</v>
      </c>
      <c r="AMP28" s="24"/>
      <c r="AMQ28" s="24"/>
      <c r="AMR28" s="23"/>
      <c r="AMS28" s="112"/>
      <c r="AMT28" s="27"/>
      <c r="AMU28" s="42">
        <f t="shared" si="147"/>
        <v>-1660</v>
      </c>
      <c r="AMW28" s="2"/>
      <c r="AMX28" s="2"/>
      <c r="AMY28" s="15"/>
      <c r="AMZ28" s="7"/>
      <c r="ANA28" s="16"/>
      <c r="ANB28" s="17">
        <f t="shared" si="148"/>
        <v>5971.7800000000007</v>
      </c>
      <c r="AND28" s="24"/>
      <c r="ANE28" s="24"/>
      <c r="ANF28" s="23"/>
      <c r="ANG28" s="112"/>
      <c r="ANH28" s="27"/>
      <c r="ANI28" s="42">
        <f t="shared" si="149"/>
        <v>0</v>
      </c>
      <c r="ANK28" s="2"/>
      <c r="ANL28" s="2"/>
      <c r="ANM28" s="15"/>
      <c r="ANN28" s="7"/>
      <c r="ANO28" s="16"/>
      <c r="ANP28" s="17">
        <f t="shared" si="150"/>
        <v>0</v>
      </c>
      <c r="ANR28" s="1530"/>
      <c r="ANS28" s="1530"/>
      <c r="ANT28" s="563"/>
      <c r="ANU28" s="1558"/>
      <c r="ANV28" s="565"/>
      <c r="ANW28" s="1715">
        <f t="shared" si="151"/>
        <v>0</v>
      </c>
      <c r="ANY28" s="2"/>
      <c r="ANZ28" s="2"/>
      <c r="AOA28" s="15"/>
      <c r="AOB28" s="7"/>
      <c r="AOC28" s="16"/>
      <c r="AOD28" s="17">
        <f t="shared" si="152"/>
        <v>0</v>
      </c>
      <c r="AOF28" s="2"/>
      <c r="AOG28" s="2"/>
      <c r="AOH28" s="15"/>
      <c r="AOI28" s="7"/>
      <c r="AOJ28" s="16"/>
      <c r="AOK28" s="17">
        <f t="shared" si="153"/>
        <v>0</v>
      </c>
      <c r="AOM28" s="308">
        <v>41545</v>
      </c>
      <c r="AON28" s="24" t="s">
        <v>2895</v>
      </c>
      <c r="AOO28" s="105">
        <v>7546</v>
      </c>
      <c r="AOP28" s="322"/>
      <c r="AOQ28" s="27"/>
      <c r="AOR28" s="17">
        <f t="shared" si="154"/>
        <v>111258.8</v>
      </c>
      <c r="AOT28" s="112">
        <v>41522</v>
      </c>
      <c r="AOU28" s="1660" t="s">
        <v>2896</v>
      </c>
      <c r="AOV28" s="41">
        <v>1380</v>
      </c>
      <c r="AOW28" s="112">
        <v>41535</v>
      </c>
      <c r="AOX28" s="41">
        <v>1380</v>
      </c>
      <c r="AOY28" s="17">
        <f t="shared" si="155"/>
        <v>30</v>
      </c>
      <c r="APA28" s="7"/>
      <c r="APB28" s="2"/>
      <c r="APC28" s="15"/>
      <c r="APD28" s="16"/>
      <c r="APE28" s="16"/>
      <c r="APF28" s="17">
        <f t="shared" si="156"/>
        <v>118452.40000000001</v>
      </c>
      <c r="APH28" s="112"/>
      <c r="API28" s="24"/>
      <c r="APJ28" s="23"/>
      <c r="APK28" s="27"/>
      <c r="APL28" s="27"/>
      <c r="APM28" s="42">
        <f t="shared" si="157"/>
        <v>0</v>
      </c>
      <c r="APO28" s="2"/>
      <c r="APP28" s="2"/>
      <c r="APQ28" s="15"/>
      <c r="APR28" s="7"/>
      <c r="APS28" s="16"/>
      <c r="APT28" s="17">
        <f t="shared" si="158"/>
        <v>0</v>
      </c>
      <c r="APV28" s="2"/>
      <c r="APW28" s="2"/>
      <c r="APX28" s="15"/>
      <c r="APY28" s="7"/>
      <c r="APZ28" s="16"/>
      <c r="AQA28" s="17">
        <f t="shared" si="159"/>
        <v>0</v>
      </c>
      <c r="AQC28" s="2"/>
      <c r="AQD28" s="2"/>
      <c r="AQE28" s="15"/>
      <c r="AQF28" s="7"/>
      <c r="AQG28" s="16"/>
      <c r="AQH28" s="17">
        <f t="shared" si="160"/>
        <v>4165.6000000000004</v>
      </c>
      <c r="AQJ28" s="2"/>
      <c r="AQK28" s="2"/>
      <c r="AQL28" s="15"/>
      <c r="AQM28" s="7"/>
      <c r="AQN28" s="16"/>
      <c r="AQO28" s="17">
        <f t="shared" si="161"/>
        <v>0</v>
      </c>
      <c r="AQQ28" s="2"/>
      <c r="AQR28" s="2"/>
      <c r="AQS28" s="15"/>
      <c r="AQT28" s="7"/>
      <c r="AQU28" s="16"/>
      <c r="AQV28" s="17">
        <f t="shared" si="162"/>
        <v>0</v>
      </c>
      <c r="AQX28" s="2"/>
      <c r="AQY28" s="2"/>
      <c r="AQZ28" s="15"/>
      <c r="ARA28" s="7"/>
      <c r="ARB28" s="16"/>
      <c r="ARC28" s="17">
        <f t="shared" si="163"/>
        <v>0</v>
      </c>
      <c r="ARE28" s="24"/>
      <c r="ARF28" s="24"/>
      <c r="ARG28" s="23"/>
      <c r="ARH28" s="112"/>
      <c r="ARI28" s="27"/>
      <c r="ARJ28" s="42">
        <f t="shared" si="164"/>
        <v>0</v>
      </c>
      <c r="ARL28" s="2"/>
      <c r="ARM28" s="2"/>
      <c r="ARN28" s="15"/>
      <c r="ARO28" s="7"/>
      <c r="ARP28" s="16"/>
      <c r="ARQ28" s="17">
        <f t="shared" si="165"/>
        <v>0</v>
      </c>
      <c r="ARS28" s="24"/>
      <c r="ART28" s="24"/>
      <c r="ARU28" s="23"/>
      <c r="ARV28" s="112"/>
      <c r="ARW28" s="27"/>
      <c r="ARX28" s="42">
        <f t="shared" si="166"/>
        <v>752.5</v>
      </c>
      <c r="ARZ28" s="2"/>
      <c r="ASA28" s="2"/>
      <c r="ASB28" s="15"/>
      <c r="ASC28" s="7"/>
      <c r="ASD28" s="16"/>
      <c r="ASE28" s="17">
        <f t="shared" si="167"/>
        <v>10984.74</v>
      </c>
      <c r="ASG28" s="7"/>
      <c r="ASH28" s="2"/>
      <c r="ASI28" s="15"/>
      <c r="ASJ28" s="7"/>
      <c r="ASK28" s="22"/>
      <c r="ASL28" s="17">
        <f t="shared" si="168"/>
        <v>21397.43</v>
      </c>
      <c r="ASN28" s="7"/>
      <c r="ASO28" s="2"/>
      <c r="ASP28" s="15"/>
      <c r="ASQ28" s="33"/>
      <c r="ASR28" s="76"/>
      <c r="ASS28" s="17">
        <f t="shared" si="169"/>
        <v>21397.43</v>
      </c>
      <c r="ASU28" s="2"/>
      <c r="ASV28" s="2"/>
      <c r="ASW28" s="15"/>
      <c r="ASX28" s="7"/>
      <c r="ASY28" s="16"/>
      <c r="ASZ28" s="17">
        <f t="shared" si="170"/>
        <v>0</v>
      </c>
      <c r="ATB28" s="24"/>
      <c r="ATC28" s="24"/>
      <c r="ATD28" s="23"/>
      <c r="ATE28" s="112"/>
      <c r="ATF28" s="27"/>
      <c r="ATG28" s="42">
        <f t="shared" si="171"/>
        <v>2249</v>
      </c>
      <c r="ATI28" s="24"/>
      <c r="ATJ28" s="24"/>
      <c r="ATK28" s="23"/>
      <c r="ATL28" s="112"/>
      <c r="ATM28" s="27"/>
      <c r="ATN28" s="42">
        <f t="shared" si="172"/>
        <v>0</v>
      </c>
      <c r="ATP28" s="7"/>
      <c r="ATQ28" s="2"/>
      <c r="ATR28" s="82"/>
      <c r="ATS28" s="65"/>
      <c r="ATT28" s="77"/>
      <c r="ATU28" s="17">
        <f t="shared" si="173"/>
        <v>12300.5</v>
      </c>
      <c r="ATW28" s="2"/>
      <c r="ATX28" s="2"/>
      <c r="ATY28" s="15"/>
      <c r="ATZ28" s="7"/>
      <c r="AUA28" s="16"/>
      <c r="AUB28" s="17">
        <f t="shared" si="174"/>
        <v>108</v>
      </c>
      <c r="AUD28" s="7"/>
      <c r="AUE28" s="115"/>
      <c r="AUF28" s="15"/>
      <c r="AUG28" s="7"/>
      <c r="AUH28" s="16"/>
      <c r="AUI28" s="17">
        <f t="shared" si="175"/>
        <v>0</v>
      </c>
      <c r="AUK28" s="112"/>
      <c r="AUL28" s="111"/>
      <c r="AUM28" s="23"/>
      <c r="AUN28" s="112"/>
      <c r="AUO28" s="27"/>
      <c r="AUP28" s="42">
        <f t="shared" si="176"/>
        <v>0</v>
      </c>
      <c r="AUR28" s="1558"/>
      <c r="AUS28" s="1727"/>
      <c r="AUT28" s="563"/>
      <c r="AUU28" s="1558"/>
      <c r="AUV28" s="565"/>
      <c r="AUW28" s="1715">
        <f t="shared" si="177"/>
        <v>0</v>
      </c>
      <c r="AUY28" s="112"/>
      <c r="AUZ28" s="111"/>
      <c r="AVA28" s="23"/>
      <c r="AVB28" s="112"/>
      <c r="AVC28" s="27"/>
      <c r="AVD28" s="42">
        <f t="shared" si="178"/>
        <v>0</v>
      </c>
      <c r="AVF28" s="2"/>
      <c r="AVG28" s="2"/>
      <c r="AVH28" s="15"/>
      <c r="AVI28" s="7"/>
      <c r="AVJ28" s="16"/>
      <c r="AVK28" s="17">
        <f t="shared" si="179"/>
        <v>-1000</v>
      </c>
      <c r="AVM28" s="2"/>
      <c r="AVN28" s="2"/>
      <c r="AVO28" s="15"/>
      <c r="AVP28" s="7"/>
      <c r="AVQ28" s="16"/>
      <c r="AVR28" s="17">
        <f t="shared" si="180"/>
        <v>6938</v>
      </c>
      <c r="AVT28" s="1530"/>
      <c r="AVU28" s="1530"/>
      <c r="AVV28" s="563"/>
      <c r="AVW28" s="1558"/>
      <c r="AVX28" s="565"/>
      <c r="AVY28" s="1715">
        <f t="shared" si="181"/>
        <v>0</v>
      </c>
      <c r="AWD28" s="7"/>
      <c r="AWE28" s="16"/>
      <c r="AWF28" s="17">
        <f t="shared" si="182"/>
        <v>0</v>
      </c>
      <c r="AWH28" s="1569"/>
      <c r="AWK28" s="7"/>
      <c r="AWL28" s="16"/>
      <c r="AWM28" s="17">
        <f t="shared" si="183"/>
        <v>0</v>
      </c>
      <c r="AWO28" s="7"/>
      <c r="AWP28" s="2"/>
      <c r="AWQ28" s="15"/>
      <c r="AWR28" s="7"/>
      <c r="AWS28" s="16"/>
      <c r="AWT28" s="17">
        <f t="shared" si="184"/>
        <v>0</v>
      </c>
      <c r="AWV28" s="306"/>
      <c r="AWW28" s="2"/>
      <c r="AWX28" s="15"/>
      <c r="AWY28" s="7"/>
      <c r="AWZ28" s="16"/>
      <c r="AXA28" s="17">
        <f t="shared" si="185"/>
        <v>0</v>
      </c>
      <c r="AXC28" s="308">
        <v>41535</v>
      </c>
      <c r="AXD28" s="2" t="s">
        <v>2897</v>
      </c>
      <c r="AXE28" s="15">
        <v>808</v>
      </c>
      <c r="AXF28" s="629">
        <v>41535</v>
      </c>
      <c r="AXG28" s="574">
        <v>808</v>
      </c>
      <c r="AXH28" s="17">
        <f t="shared" si="186"/>
        <v>2005.5</v>
      </c>
      <c r="AXJ28" s="308"/>
      <c r="AXK28" s="2"/>
      <c r="AXL28" s="15"/>
      <c r="AXM28" s="7"/>
      <c r="AXN28" s="16"/>
      <c r="AXO28" s="17">
        <f t="shared" si="187"/>
        <v>0</v>
      </c>
      <c r="AXQ28" s="308"/>
      <c r="AXR28" s="24"/>
      <c r="AXS28" s="23"/>
      <c r="AXT28" s="112"/>
      <c r="AXU28" s="27"/>
      <c r="AXV28" s="42">
        <f t="shared" si="188"/>
        <v>0</v>
      </c>
      <c r="AXX28" s="2"/>
      <c r="AXY28" s="2"/>
      <c r="AXZ28" s="292"/>
      <c r="AYA28" s="7"/>
      <c r="AYB28" s="16"/>
      <c r="AYC28" s="17">
        <f t="shared" si="189"/>
        <v>-100</v>
      </c>
      <c r="AYE28" s="7"/>
      <c r="AYF28" s="2"/>
      <c r="AYG28" s="292"/>
      <c r="AYH28" s="7"/>
      <c r="AYI28" s="16"/>
      <c r="AYJ28" s="17">
        <f t="shared" si="190"/>
        <v>1184.5</v>
      </c>
      <c r="AYL28" s="24"/>
      <c r="AYM28" s="24"/>
      <c r="AYN28" s="291"/>
      <c r="AYO28" s="112"/>
      <c r="AYP28" s="27"/>
      <c r="AYQ28" s="42">
        <f t="shared" si="191"/>
        <v>0</v>
      </c>
      <c r="AYS28" s="24"/>
      <c r="AYT28" s="2"/>
      <c r="AYU28" s="292"/>
      <c r="AYV28" s="7"/>
      <c r="AYW28" s="16"/>
      <c r="AYX28" s="17">
        <f t="shared" si="192"/>
        <v>0</v>
      </c>
      <c r="AYZ28" s="24"/>
      <c r="AZA28" s="24"/>
      <c r="AZB28" s="291"/>
      <c r="AZC28" s="112"/>
      <c r="AZD28" s="27"/>
      <c r="AZE28" s="42">
        <f t="shared" si="193"/>
        <v>0</v>
      </c>
      <c r="AZG28" s="2"/>
      <c r="AZH28" s="2"/>
      <c r="AZI28" s="292"/>
      <c r="AZJ28" s="7"/>
      <c r="AZK28" s="16"/>
      <c r="AZL28" s="17">
        <f t="shared" si="194"/>
        <v>0</v>
      </c>
      <c r="AZN28" s="2"/>
      <c r="AZO28" s="2"/>
      <c r="AZP28" s="15"/>
      <c r="AZQ28" s="7"/>
      <c r="AZR28" s="16"/>
      <c r="AZS28" s="17">
        <f t="shared" si="195"/>
        <v>0</v>
      </c>
      <c r="AZU28" s="2"/>
      <c r="AZV28" s="2"/>
      <c r="AZW28" s="15"/>
      <c r="AZX28" s="7"/>
      <c r="AZY28" s="16"/>
      <c r="AZZ28" s="17">
        <f t="shared" si="196"/>
        <v>7051.5</v>
      </c>
      <c r="BAB28" s="24"/>
      <c r="BAC28" s="24"/>
      <c r="BAD28" s="291"/>
      <c r="BAE28" s="112"/>
      <c r="BAF28" s="27"/>
      <c r="BAG28" s="42">
        <f t="shared" si="197"/>
        <v>0</v>
      </c>
      <c r="BAI28" s="2"/>
      <c r="BAJ28" s="2"/>
      <c r="BAK28" s="292"/>
      <c r="BAL28" s="7"/>
      <c r="BAM28" s="16"/>
      <c r="BAN28" s="17">
        <f t="shared" si="198"/>
        <v>0</v>
      </c>
    </row>
    <row r="29" spans="1:1392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2"/>
      <c r="L29" s="27"/>
      <c r="M29" s="42">
        <f t="shared" si="1"/>
        <v>0</v>
      </c>
      <c r="O29" s="24"/>
      <c r="P29" s="24"/>
      <c r="Q29" s="23"/>
      <c r="R29" s="112"/>
      <c r="S29" s="27"/>
      <c r="T29" s="42">
        <f t="shared" si="2"/>
        <v>0</v>
      </c>
      <c r="V29" s="24"/>
      <c r="W29" s="24"/>
      <c r="X29" s="23"/>
      <c r="Y29" s="112"/>
      <c r="Z29" s="27"/>
      <c r="AA29" s="42">
        <f t="shared" si="3"/>
        <v>0</v>
      </c>
      <c r="AC29" s="24"/>
      <c r="AD29" s="24"/>
      <c r="AE29" s="23"/>
      <c r="AF29" s="112"/>
      <c r="AG29" s="27"/>
      <c r="AH29" s="42">
        <f t="shared" si="4"/>
        <v>0</v>
      </c>
      <c r="AJ29" s="24"/>
      <c r="AK29" s="24"/>
      <c r="AL29" s="23"/>
      <c r="AM29" s="112"/>
      <c r="AN29" s="27"/>
      <c r="AO29" s="42">
        <f t="shared" si="5"/>
        <v>0</v>
      </c>
      <c r="AR29" s="2"/>
      <c r="AS29" s="15"/>
      <c r="AT29" s="7"/>
      <c r="AU29" s="16"/>
      <c r="AV29" s="17">
        <f t="shared" si="6"/>
        <v>376</v>
      </c>
      <c r="AX29" s="2"/>
      <c r="AY29" s="2"/>
      <c r="AZ29" s="15"/>
      <c r="BA29" s="7"/>
      <c r="BB29" s="16"/>
      <c r="BC29" s="17">
        <f t="shared" si="7"/>
        <v>1731.5</v>
      </c>
      <c r="BE29" s="2"/>
      <c r="BF29" s="2"/>
      <c r="BG29" s="15"/>
      <c r="BH29" s="7"/>
      <c r="BI29" s="16"/>
      <c r="BJ29" s="17">
        <f t="shared" si="8"/>
        <v>0</v>
      </c>
      <c r="BL29" s="7"/>
      <c r="BM29" s="36"/>
      <c r="BN29" s="16"/>
      <c r="BO29" s="61"/>
      <c r="BP29" s="16"/>
      <c r="BQ29" s="17">
        <f t="shared" si="9"/>
        <v>14526.099999999999</v>
      </c>
      <c r="BS29" s="426"/>
      <c r="BT29" s="24"/>
      <c r="BU29" s="23"/>
      <c r="BV29" s="7"/>
      <c r="BW29" s="16"/>
      <c r="BX29" s="17">
        <f t="shared" si="10"/>
        <v>21003.54</v>
      </c>
      <c r="BZ29" s="2"/>
      <c r="CA29" s="2"/>
      <c r="CB29" s="15"/>
      <c r="CC29" s="7"/>
      <c r="CD29" s="16"/>
      <c r="CE29" s="17">
        <f t="shared" si="11"/>
        <v>0</v>
      </c>
      <c r="CG29" s="426"/>
      <c r="CH29" s="221"/>
      <c r="CI29" s="23"/>
      <c r="CJ29" s="112"/>
      <c r="CK29" s="27"/>
      <c r="CL29" s="17">
        <f t="shared" si="12"/>
        <v>0</v>
      </c>
      <c r="CN29" s="7"/>
      <c r="CO29" s="1008"/>
      <c r="CP29" s="15"/>
      <c r="CQ29" s="7"/>
      <c r="CR29" s="16"/>
      <c r="CS29" s="17">
        <f t="shared" si="199"/>
        <v>60707.5</v>
      </c>
      <c r="CU29" s="2"/>
      <c r="CV29" s="2"/>
      <c r="CW29" s="15"/>
      <c r="CX29" s="7"/>
      <c r="CY29" s="16"/>
      <c r="CZ29" s="17">
        <f t="shared" si="14"/>
        <v>4178.5</v>
      </c>
      <c r="DB29" s="7"/>
      <c r="DC29" s="2"/>
      <c r="DD29" s="15"/>
      <c r="DE29" s="7"/>
      <c r="DF29" s="16"/>
      <c r="DG29" s="17">
        <f t="shared" si="207"/>
        <v>411</v>
      </c>
      <c r="DI29" s="7"/>
      <c r="DJ29" s="2"/>
      <c r="DK29" s="15"/>
      <c r="DL29" s="7"/>
      <c r="DM29" s="16"/>
      <c r="DN29" s="17">
        <f t="shared" si="212"/>
        <v>0</v>
      </c>
      <c r="DP29" s="7"/>
      <c r="DQ29" s="2"/>
      <c r="DR29" s="15"/>
      <c r="DS29" s="7"/>
      <c r="DT29" s="16"/>
      <c r="DU29" s="17">
        <f t="shared" si="213"/>
        <v>0</v>
      </c>
      <c r="DW29" s="568"/>
      <c r="DX29" s="577"/>
      <c r="DY29" s="1656"/>
      <c r="DZ29" s="568"/>
      <c r="EA29" s="1659"/>
      <c r="EB29" s="1677">
        <f t="shared" si="214"/>
        <v>456</v>
      </c>
      <c r="ED29" s="112">
        <v>41546</v>
      </c>
      <c r="EE29" s="24" t="s">
        <v>2898</v>
      </c>
      <c r="EF29" s="23">
        <v>3280</v>
      </c>
      <c r="EG29" s="1751">
        <v>41546</v>
      </c>
      <c r="EH29" s="27">
        <v>3280</v>
      </c>
      <c r="EI29" s="42">
        <f t="shared" si="215"/>
        <v>0</v>
      </c>
      <c r="EK29" s="7"/>
      <c r="EL29" s="2"/>
      <c r="EM29" s="15"/>
      <c r="EN29" s="7"/>
      <c r="EO29" s="16"/>
      <c r="EP29" s="17">
        <f t="shared" si="216"/>
        <v>0</v>
      </c>
      <c r="ER29" s="112"/>
      <c r="ES29" s="221"/>
      <c r="ET29" s="27"/>
      <c r="EU29" s="49"/>
      <c r="EV29" s="41"/>
      <c r="EW29" s="17">
        <f t="shared" si="206"/>
        <v>0</v>
      </c>
      <c r="EY29" s="7"/>
      <c r="EZ29" s="2"/>
      <c r="FA29" s="15"/>
      <c r="FB29" s="65"/>
      <c r="FC29" s="16"/>
      <c r="FD29" s="17">
        <f t="shared" si="22"/>
        <v>0</v>
      </c>
      <c r="FF29" s="112"/>
      <c r="FG29" s="24"/>
      <c r="FH29" s="23"/>
      <c r="FI29" s="50"/>
      <c r="FJ29" s="27"/>
      <c r="FK29" s="42">
        <f t="shared" si="23"/>
        <v>0</v>
      </c>
      <c r="FM29" s="7"/>
      <c r="FN29" s="2"/>
      <c r="FO29" s="15"/>
      <c r="FP29" s="7"/>
      <c r="FQ29" s="16"/>
      <c r="FR29" s="17">
        <f t="shared" si="24"/>
        <v>2580</v>
      </c>
      <c r="FT29" s="112"/>
      <c r="FU29" s="24"/>
      <c r="FV29" s="23"/>
      <c r="FW29" s="112"/>
      <c r="FX29" s="27"/>
      <c r="FY29" s="42">
        <f t="shared" si="25"/>
        <v>0</v>
      </c>
      <c r="GA29" s="2"/>
      <c r="GB29" s="2"/>
      <c r="GC29" s="15"/>
      <c r="GD29" s="7"/>
      <c r="GE29" s="16"/>
      <c r="GF29" s="17">
        <f t="shared" si="26"/>
        <v>0</v>
      </c>
      <c r="GH29" s="1530"/>
      <c r="GI29" s="1530"/>
      <c r="GJ29" s="563"/>
      <c r="GK29" s="1558"/>
      <c r="GL29" s="565"/>
      <c r="GM29" s="1715">
        <f t="shared" si="27"/>
        <v>33232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7"/>
      <c r="HD29" s="2"/>
      <c r="HE29" s="15"/>
      <c r="HF29" s="7"/>
      <c r="HG29" s="16"/>
      <c r="HH29" s="17">
        <f t="shared" si="30"/>
        <v>0</v>
      </c>
      <c r="HJ29" s="7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5020</v>
      </c>
      <c r="HX29" s="7"/>
      <c r="HY29" s="2"/>
      <c r="HZ29" s="15"/>
      <c r="IA29" s="7"/>
      <c r="IB29" s="16"/>
      <c r="IC29" s="102">
        <f t="shared" si="33"/>
        <v>0</v>
      </c>
      <c r="IE29" s="1558"/>
      <c r="IF29" s="1530"/>
      <c r="IG29" s="563"/>
      <c r="IH29" s="1558"/>
      <c r="II29" s="565"/>
      <c r="IJ29" s="1746">
        <f t="shared" si="34"/>
        <v>0</v>
      </c>
      <c r="IL29" s="112"/>
      <c r="IM29" s="24"/>
      <c r="IN29" s="23"/>
      <c r="IO29" s="112"/>
      <c r="IP29" s="27"/>
      <c r="IQ29" s="102">
        <f t="shared" si="35"/>
        <v>855.5</v>
      </c>
      <c r="IS29" s="112"/>
      <c r="IT29" s="63"/>
      <c r="IU29" s="23"/>
      <c r="IV29" s="112"/>
      <c r="IW29" s="27"/>
      <c r="IX29" s="17">
        <f t="shared" si="36"/>
        <v>0</v>
      </c>
      <c r="IZ29" s="112"/>
      <c r="JA29" s="63"/>
      <c r="JB29" s="23"/>
      <c r="JC29" s="112"/>
      <c r="JD29" s="27"/>
      <c r="JE29" s="17">
        <f t="shared" si="37"/>
        <v>0</v>
      </c>
      <c r="JG29" s="7"/>
      <c r="JH29" s="115"/>
      <c r="JI29" s="15"/>
      <c r="JJ29" s="7"/>
      <c r="JK29" s="16"/>
      <c r="JL29" s="17">
        <f t="shared" si="38"/>
        <v>17093.599999999999</v>
      </c>
      <c r="JN29" s="112"/>
      <c r="JO29" s="63"/>
      <c r="JP29" s="23"/>
      <c r="JQ29" s="112"/>
      <c r="JR29" s="27"/>
      <c r="JS29" s="17">
        <f t="shared" si="39"/>
        <v>0</v>
      </c>
      <c r="JU29" s="112"/>
      <c r="JV29" s="111"/>
      <c r="JW29" s="23"/>
      <c r="JX29" s="112"/>
      <c r="JY29" s="27"/>
      <c r="JZ29" s="42">
        <f t="shared" si="40"/>
        <v>0</v>
      </c>
      <c r="KB29" s="112"/>
      <c r="KC29" s="63"/>
      <c r="KD29" s="23"/>
      <c r="KE29" s="112"/>
      <c r="KF29" s="27"/>
      <c r="KG29" s="42">
        <f t="shared" si="41"/>
        <v>0</v>
      </c>
      <c r="KL29" s="7"/>
      <c r="KM29" s="16"/>
      <c r="KN29" s="17">
        <f t="shared" si="42"/>
        <v>3799.5</v>
      </c>
      <c r="KS29" s="112"/>
      <c r="KT29" s="27"/>
      <c r="KU29" s="42">
        <f t="shared" si="43"/>
        <v>0</v>
      </c>
      <c r="KZ29" s="112"/>
      <c r="LA29" s="27"/>
      <c r="LB29" s="42">
        <f t="shared" si="44"/>
        <v>0</v>
      </c>
      <c r="LG29" s="1558"/>
      <c r="LH29" s="565"/>
      <c r="LI29" s="1715">
        <f t="shared" si="45"/>
        <v>0</v>
      </c>
      <c r="LN29" s="7"/>
      <c r="LO29" s="16"/>
      <c r="LP29" s="17">
        <f t="shared" si="46"/>
        <v>0</v>
      </c>
      <c r="LU29" s="7"/>
      <c r="LV29" s="16"/>
      <c r="LW29" s="17">
        <f t="shared" si="47"/>
        <v>0</v>
      </c>
      <c r="MB29" s="7"/>
      <c r="MC29" s="16"/>
      <c r="MD29" s="17">
        <f t="shared" si="48"/>
        <v>1020</v>
      </c>
      <c r="MF29" s="1709"/>
      <c r="MG29" s="1530"/>
      <c r="MH29" s="563"/>
      <c r="MI29" s="1558"/>
      <c r="MJ29" s="565"/>
      <c r="MK29" s="1715">
        <f t="shared" si="49"/>
        <v>6364</v>
      </c>
      <c r="MM29" s="306"/>
      <c r="MN29" s="2"/>
      <c r="MO29" s="15"/>
      <c r="MP29" s="7"/>
      <c r="MQ29" s="16"/>
      <c r="MR29" s="17">
        <f t="shared" si="50"/>
        <v>0</v>
      </c>
      <c r="MT29" s="308"/>
      <c r="MU29" s="24"/>
      <c r="MV29" s="23"/>
      <c r="MW29" s="112"/>
      <c r="MX29" s="27"/>
      <c r="MY29" s="42">
        <f t="shared" si="51"/>
        <v>0</v>
      </c>
      <c r="NA29" s="482"/>
      <c r="NB29" s="2"/>
      <c r="NC29" s="15"/>
      <c r="ND29" s="7"/>
      <c r="NE29" s="16"/>
      <c r="NF29" s="17">
        <f t="shared" si="208"/>
        <v>22352.5</v>
      </c>
      <c r="NK29" s="682"/>
      <c r="NL29" s="16"/>
      <c r="NM29" s="42">
        <f t="shared" si="53"/>
        <v>0</v>
      </c>
      <c r="NO29" s="2"/>
      <c r="NR29" s="682"/>
      <c r="NS29" s="16"/>
      <c r="NT29" s="42">
        <f t="shared" si="54"/>
        <v>0</v>
      </c>
      <c r="NV29" s="2"/>
      <c r="NY29" s="682"/>
      <c r="NZ29" s="16"/>
      <c r="OA29" s="42">
        <f t="shared" si="55"/>
        <v>0</v>
      </c>
      <c r="OC29" s="2"/>
      <c r="OD29" s="2"/>
      <c r="OE29" s="15"/>
      <c r="OF29" s="16"/>
      <c r="OG29" s="16"/>
      <c r="OH29" s="17">
        <f t="shared" si="56"/>
        <v>0</v>
      </c>
      <c r="OJ29" s="2"/>
      <c r="OK29" s="2"/>
      <c r="OL29" s="15"/>
      <c r="OM29" s="16"/>
      <c r="ON29" s="16"/>
      <c r="OO29" s="17">
        <f t="shared" si="57"/>
        <v>0</v>
      </c>
      <c r="OQ29" s="2"/>
      <c r="OR29" s="2"/>
      <c r="OS29" s="15"/>
      <c r="OT29" s="16"/>
      <c r="OU29" s="16"/>
      <c r="OV29" s="17">
        <f t="shared" si="58"/>
        <v>0</v>
      </c>
      <c r="OX29" s="24"/>
      <c r="OY29" s="24"/>
      <c r="OZ29" s="23"/>
      <c r="PA29" s="27"/>
      <c r="PB29" s="27"/>
      <c r="PC29" s="42">
        <f t="shared" si="59"/>
        <v>0</v>
      </c>
      <c r="PE29" s="7">
        <v>41538</v>
      </c>
      <c r="PF29" s="2" t="s">
        <v>2899</v>
      </c>
      <c r="PG29" s="15">
        <v>3200</v>
      </c>
      <c r="PH29" s="679">
        <v>41541</v>
      </c>
      <c r="PI29" s="16">
        <v>3200</v>
      </c>
      <c r="PJ29" s="17">
        <f t="shared" si="60"/>
        <v>8140</v>
      </c>
      <c r="PL29" s="112"/>
      <c r="PM29" s="24"/>
      <c r="PN29" s="23"/>
      <c r="PO29" s="1577"/>
      <c r="PP29" s="27"/>
      <c r="PQ29" s="42">
        <f t="shared" si="61"/>
        <v>0</v>
      </c>
      <c r="PS29" s="112"/>
      <c r="PT29" s="24"/>
      <c r="PU29" s="23"/>
      <c r="PV29" s="1577"/>
      <c r="PW29" s="27"/>
      <c r="PX29" s="42">
        <f t="shared" si="62"/>
        <v>0</v>
      </c>
      <c r="PZ29" s="7"/>
      <c r="QA29" s="36"/>
      <c r="QB29" s="3"/>
      <c r="QC29" s="344"/>
      <c r="QD29" s="3"/>
      <c r="QE29" s="17">
        <f t="shared" si="63"/>
        <v>1433.5000000000005</v>
      </c>
      <c r="QG29" s="2"/>
      <c r="QH29" s="2"/>
      <c r="QI29" s="15"/>
      <c r="QJ29" s="7"/>
      <c r="QK29" s="16"/>
      <c r="QL29" s="17">
        <f t="shared" si="64"/>
        <v>0</v>
      </c>
      <c r="QN29" s="7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2980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114"/>
      <c r="RR29" s="15"/>
      <c r="RS29" s="7"/>
      <c r="RT29" s="16"/>
      <c r="RU29" s="17">
        <f t="shared" si="69"/>
        <v>0</v>
      </c>
      <c r="RW29" s="2"/>
      <c r="RX29" s="114"/>
      <c r="RY29" s="15"/>
      <c r="RZ29" s="7"/>
      <c r="SA29" s="16"/>
      <c r="SB29" s="17">
        <f t="shared" si="70"/>
        <v>0</v>
      </c>
      <c r="SD29" s="24"/>
      <c r="SE29" s="221"/>
      <c r="SF29" s="23"/>
      <c r="SG29" s="112"/>
      <c r="SH29" s="27"/>
      <c r="SI29" s="42">
        <f t="shared" si="71"/>
        <v>7820</v>
      </c>
      <c r="SK29" s="2"/>
      <c r="SL29" s="2"/>
      <c r="SM29" s="15"/>
      <c r="SN29" s="7"/>
      <c r="SO29" s="16"/>
      <c r="SP29" s="17">
        <f t="shared" si="72"/>
        <v>200</v>
      </c>
      <c r="SR29" s="2"/>
      <c r="SS29" s="2"/>
      <c r="ST29" s="15"/>
      <c r="SU29" s="7"/>
      <c r="SV29" s="16"/>
      <c r="SW29" s="17">
        <f t="shared" si="73"/>
        <v>1278</v>
      </c>
      <c r="SY29" s="24"/>
      <c r="SZ29" s="24"/>
      <c r="TA29" s="23"/>
      <c r="TB29" s="112"/>
      <c r="TC29" s="27"/>
      <c r="TD29" s="42">
        <f t="shared" si="74"/>
        <v>0</v>
      </c>
      <c r="TF29" s="24"/>
      <c r="TG29" s="2"/>
      <c r="TH29" s="15"/>
      <c r="TI29" s="7"/>
      <c r="TJ29" s="16"/>
      <c r="TK29" s="17">
        <f t="shared" si="75"/>
        <v>0</v>
      </c>
      <c r="TM29" s="24"/>
      <c r="TN29" s="24"/>
      <c r="TO29" s="23"/>
      <c r="TP29" s="112"/>
      <c r="TQ29" s="27"/>
      <c r="TR29" s="42">
        <f t="shared" si="76"/>
        <v>0</v>
      </c>
      <c r="TT29" s="2"/>
      <c r="TU29" s="2"/>
      <c r="TV29" s="15"/>
      <c r="TW29" s="7"/>
      <c r="TX29" s="16"/>
      <c r="TY29" s="17">
        <f t="shared" si="77"/>
        <v>0</v>
      </c>
      <c r="UA29" s="306">
        <v>41544</v>
      </c>
      <c r="UB29" s="2" t="s">
        <v>2900</v>
      </c>
      <c r="UC29" s="15">
        <v>333.5</v>
      </c>
      <c r="UD29" s="306">
        <v>41544</v>
      </c>
      <c r="UE29" s="16">
        <v>333.5</v>
      </c>
      <c r="UF29" s="17">
        <f t="shared" si="78"/>
        <v>112.5</v>
      </c>
      <c r="UH29" s="308"/>
      <c r="UI29" s="24"/>
      <c r="UJ29" s="23"/>
      <c r="UK29" s="308"/>
      <c r="UL29" s="27"/>
      <c r="UM29" s="42">
        <f t="shared" si="79"/>
        <v>7657</v>
      </c>
      <c r="UO29" s="308"/>
      <c r="UP29" s="24"/>
      <c r="UQ29" s="23"/>
      <c r="UR29" s="308"/>
      <c r="US29" s="27"/>
      <c r="UT29" s="42">
        <f t="shared" si="80"/>
        <v>0</v>
      </c>
      <c r="UV29" s="308"/>
      <c r="UW29" s="24"/>
      <c r="UX29" s="23"/>
      <c r="UY29" s="308"/>
      <c r="UZ29" s="27"/>
      <c r="VA29" s="42">
        <f t="shared" si="81"/>
        <v>0</v>
      </c>
      <c r="VC29" s="308"/>
      <c r="VD29" s="24"/>
      <c r="VE29" s="23"/>
      <c r="VF29" s="308"/>
      <c r="VG29" s="27"/>
      <c r="VH29" s="42">
        <f t="shared" si="82"/>
        <v>0</v>
      </c>
      <c r="VJ29" s="426"/>
      <c r="VK29" s="2"/>
      <c r="VL29" s="23"/>
      <c r="VM29" s="7"/>
      <c r="VN29" s="16"/>
      <c r="VO29" s="17">
        <f t="shared" si="83"/>
        <v>0</v>
      </c>
      <c r="VQ29" s="1558"/>
      <c r="VR29" s="1530"/>
      <c r="VS29" s="563"/>
      <c r="VT29" s="1558"/>
      <c r="VU29" s="565"/>
      <c r="VV29" s="1715">
        <f t="shared" si="84"/>
        <v>0</v>
      </c>
      <c r="VX29" s="7"/>
      <c r="VY29" s="2"/>
      <c r="VZ29" s="23"/>
      <c r="WA29" s="7"/>
      <c r="WB29" s="16"/>
      <c r="WC29" s="17">
        <f t="shared" si="85"/>
        <v>1712</v>
      </c>
      <c r="WE29" s="7"/>
      <c r="WF29" s="2"/>
      <c r="WG29" s="15"/>
      <c r="WH29" s="7"/>
      <c r="WI29" s="16"/>
      <c r="WJ29" s="17">
        <f t="shared" si="86"/>
        <v>5796</v>
      </c>
      <c r="WL29" s="7"/>
      <c r="WM29" s="2"/>
      <c r="WN29" s="15"/>
      <c r="WO29" s="7"/>
      <c r="WP29" s="16"/>
      <c r="WQ29" s="17">
        <f t="shared" si="87"/>
        <v>0</v>
      </c>
      <c r="WS29" s="112"/>
      <c r="WT29" s="24"/>
      <c r="WU29" s="23"/>
      <c r="WV29" s="112"/>
      <c r="WW29" s="27"/>
      <c r="WX29" s="42">
        <f t="shared" si="88"/>
        <v>0</v>
      </c>
      <c r="WZ29" s="421"/>
      <c r="XA29" s="24"/>
      <c r="XB29" s="23"/>
      <c r="XC29" s="112"/>
      <c r="XD29" s="27"/>
      <c r="XE29" s="42">
        <f t="shared" si="89"/>
        <v>0</v>
      </c>
      <c r="XG29" s="7"/>
      <c r="XH29" s="40"/>
      <c r="XI29" s="16"/>
      <c r="XJ29" s="7"/>
      <c r="XK29" s="16"/>
      <c r="XL29" s="17">
        <f t="shared" si="90"/>
        <v>0</v>
      </c>
      <c r="XN29" s="112"/>
      <c r="XO29" s="69"/>
      <c r="XP29" s="27"/>
      <c r="XQ29" s="112"/>
      <c r="XR29" s="27"/>
      <c r="XS29" s="42">
        <f t="shared" si="91"/>
        <v>3633</v>
      </c>
      <c r="XU29" s="7"/>
      <c r="XV29" s="40"/>
      <c r="XW29" s="16"/>
      <c r="XX29" s="7"/>
      <c r="XY29" s="16"/>
      <c r="XZ29" s="17">
        <f t="shared" si="92"/>
        <v>0</v>
      </c>
      <c r="YB29" s="1558"/>
      <c r="YC29" s="1718"/>
      <c r="YD29" s="565"/>
      <c r="YE29" s="1558"/>
      <c r="YF29" s="565"/>
      <c r="YG29" s="1715">
        <f t="shared" si="93"/>
        <v>0</v>
      </c>
      <c r="YI29" s="7"/>
      <c r="YJ29" s="114"/>
      <c r="YK29" s="15"/>
      <c r="YL29" s="7"/>
      <c r="YM29" s="16"/>
      <c r="YN29" s="17">
        <f t="shared" si="94"/>
        <v>2227</v>
      </c>
      <c r="YS29" s="681"/>
      <c r="YT29" s="27"/>
      <c r="YU29" s="42">
        <f t="shared" si="95"/>
        <v>22956.84</v>
      </c>
      <c r="YW29" s="2"/>
      <c r="YX29" s="2"/>
      <c r="YY29" s="15"/>
      <c r="YZ29" s="7"/>
      <c r="ZA29" s="16"/>
      <c r="ZB29" s="17">
        <f t="shared" si="96"/>
        <v>3092.5</v>
      </c>
      <c r="ZD29" s="428"/>
      <c r="ZE29" s="114"/>
      <c r="ZF29" s="15"/>
      <c r="ZG29" s="7"/>
      <c r="ZH29" s="16"/>
      <c r="ZI29" s="17">
        <f t="shared" si="97"/>
        <v>0</v>
      </c>
      <c r="ZK29" s="1529"/>
      <c r="ZL29" s="1717"/>
      <c r="ZM29" s="563"/>
      <c r="ZN29" s="1558"/>
      <c r="ZO29" s="565"/>
      <c r="ZP29" s="1715">
        <f t="shared" si="98"/>
        <v>0</v>
      </c>
      <c r="ZR29" s="426"/>
      <c r="ZS29" s="221"/>
      <c r="ZT29" s="23"/>
      <c r="ZU29" s="112"/>
      <c r="ZV29" s="27"/>
      <c r="ZW29" s="42">
        <f t="shared" si="99"/>
        <v>0</v>
      </c>
      <c r="ZY29" s="306"/>
      <c r="ZZ29" s="2"/>
      <c r="AAA29" s="15"/>
      <c r="AAB29" s="7"/>
      <c r="AAC29" s="16"/>
      <c r="AAD29" s="17">
        <f t="shared" ref="AAD29:AAD43" si="218">AAD28+AAA29-AAC29</f>
        <v>0</v>
      </c>
      <c r="AAF29" s="308"/>
      <c r="AAG29" s="24"/>
      <c r="AAH29" s="23"/>
      <c r="AAI29" s="112"/>
      <c r="AAJ29" s="27"/>
      <c r="AAK29" s="42">
        <f t="shared" ref="AAK29:AAK43" si="219">AAK28+AAH29-AAJ29</f>
        <v>1928</v>
      </c>
      <c r="AAM29" s="2"/>
      <c r="AAN29" s="2"/>
      <c r="AAO29" s="15"/>
      <c r="AAP29" s="7"/>
      <c r="AAQ29" s="16"/>
      <c r="AAR29" s="17">
        <f t="shared" si="102"/>
        <v>0</v>
      </c>
      <c r="AAT29" s="2"/>
      <c r="AAU29" s="2"/>
      <c r="AAV29" s="15"/>
      <c r="AAW29" s="7"/>
      <c r="AAX29" s="16"/>
      <c r="AAY29" s="17">
        <f t="shared" si="103"/>
        <v>0</v>
      </c>
      <c r="ABA29" s="2"/>
      <c r="ABB29" s="2"/>
      <c r="ABC29" s="15"/>
      <c r="ABD29" s="7"/>
      <c r="ABE29" s="16"/>
      <c r="ABF29" s="17">
        <f t="shared" si="104"/>
        <v>767</v>
      </c>
      <c r="ABH29" s="2"/>
      <c r="ABI29" s="2"/>
      <c r="ABJ29" s="15"/>
      <c r="ABK29" s="7"/>
      <c r="ABL29" s="16"/>
      <c r="ABM29" s="17">
        <f t="shared" si="105"/>
        <v>0</v>
      </c>
      <c r="ABO29" s="24"/>
      <c r="ABP29" s="24"/>
      <c r="ABQ29" s="23"/>
      <c r="ABR29" s="112"/>
      <c r="ABS29" s="27"/>
      <c r="ABT29" s="42">
        <f t="shared" si="106"/>
        <v>0</v>
      </c>
      <c r="ABV29" s="24"/>
      <c r="ABW29" s="24"/>
      <c r="ABX29" s="23"/>
      <c r="ABY29" s="112"/>
      <c r="ABZ29" s="27"/>
      <c r="ACA29" s="42">
        <f t="shared" si="107"/>
        <v>0</v>
      </c>
      <c r="ACC29" s="2"/>
      <c r="ACD29" s="2"/>
      <c r="ACE29" s="15"/>
      <c r="ACF29" s="7"/>
      <c r="ACG29" s="16"/>
      <c r="ACH29" s="17">
        <f t="shared" si="108"/>
        <v>0</v>
      </c>
      <c r="ACJ29" s="7">
        <v>41535</v>
      </c>
      <c r="ACK29" s="2" t="s">
        <v>2901</v>
      </c>
      <c r="ACL29" s="15">
        <v>3054</v>
      </c>
      <c r="ACM29" s="7">
        <v>41537</v>
      </c>
      <c r="ACN29" s="16">
        <v>3054</v>
      </c>
      <c r="ACO29" s="17">
        <f t="shared" si="109"/>
        <v>0</v>
      </c>
      <c r="ACR29" s="261"/>
      <c r="ACV29" s="42">
        <f t="shared" si="110"/>
        <v>0</v>
      </c>
      <c r="ACY29" s="1664"/>
      <c r="ADC29" s="42">
        <f t="shared" si="111"/>
        <v>0</v>
      </c>
      <c r="ADE29" s="7"/>
      <c r="ADF29" s="2"/>
      <c r="ADG29" s="15"/>
      <c r="ADH29" s="7"/>
      <c r="ADI29" s="16"/>
      <c r="ADJ29" s="17">
        <f t="shared" si="112"/>
        <v>1135.5</v>
      </c>
      <c r="ADL29" s="2"/>
      <c r="ADM29" s="2"/>
      <c r="ADN29" s="15"/>
      <c r="ADO29" s="7"/>
      <c r="ADP29" s="16"/>
      <c r="ADQ29" s="17">
        <f t="shared" si="113"/>
        <v>0</v>
      </c>
      <c r="ADS29" s="2"/>
      <c r="ADT29" s="2"/>
      <c r="ADU29" s="15"/>
      <c r="ADV29" s="7"/>
      <c r="ADW29" s="16"/>
      <c r="ADX29" s="17">
        <f t="shared" si="114"/>
        <v>16620</v>
      </c>
      <c r="ADZ29" s="2"/>
      <c r="AEA29" s="2"/>
      <c r="AEB29" s="15"/>
      <c r="AEC29" s="7"/>
      <c r="AED29" s="16"/>
      <c r="AEE29" s="17">
        <f t="shared" si="115"/>
        <v>0</v>
      </c>
      <c r="AEG29" s="112"/>
      <c r="AEH29" s="69"/>
      <c r="AEI29" s="27"/>
      <c r="AEJ29" s="112"/>
      <c r="AEK29" s="27"/>
      <c r="AEL29" s="17">
        <f t="shared" si="116"/>
        <v>240</v>
      </c>
      <c r="AEN29" s="112"/>
      <c r="AEO29" s="69"/>
      <c r="AEP29" s="27"/>
      <c r="AEQ29" s="112"/>
      <c r="AER29" s="27"/>
      <c r="AES29" s="17">
        <f t="shared" si="117"/>
        <v>0</v>
      </c>
      <c r="AEU29" s="1558"/>
      <c r="AEV29" s="1718"/>
      <c r="AEW29" s="565"/>
      <c r="AEX29" s="1558"/>
      <c r="AEY29" s="565"/>
      <c r="AEZ29" s="1715">
        <f t="shared" si="118"/>
        <v>0</v>
      </c>
      <c r="AFB29" s="2"/>
      <c r="AFC29" s="2"/>
      <c r="AFD29" s="15"/>
      <c r="AFE29" s="7"/>
      <c r="AFF29" s="16"/>
      <c r="AFG29" s="17">
        <f t="shared" si="119"/>
        <v>0</v>
      </c>
      <c r="AFI29" s="2"/>
      <c r="AFJ29" s="2"/>
      <c r="AFK29" s="15"/>
      <c r="AFL29" s="7"/>
      <c r="AFM29" s="16"/>
      <c r="AFN29" s="17">
        <f t="shared" si="120"/>
        <v>0</v>
      </c>
      <c r="AFP29" s="407"/>
      <c r="AFQ29" s="2"/>
      <c r="AFR29" s="15"/>
      <c r="AFS29" s="7"/>
      <c r="AFT29" s="16"/>
      <c r="AFU29" s="17">
        <f t="shared" si="121"/>
        <v>7013</v>
      </c>
      <c r="AFW29" s="7"/>
      <c r="AFX29" s="40"/>
      <c r="AFY29" s="16"/>
      <c r="AFZ29" s="7"/>
      <c r="AGA29" s="16"/>
      <c r="AGB29" s="17">
        <f t="shared" si="122"/>
        <v>0</v>
      </c>
      <c r="AGD29" s="7"/>
      <c r="AGE29" s="40"/>
      <c r="AGF29" s="16"/>
      <c r="AGG29" s="7"/>
      <c r="AGH29" s="16"/>
      <c r="AGI29" s="17">
        <f t="shared" si="123"/>
        <v>0</v>
      </c>
      <c r="AGK29" s="308"/>
      <c r="AGL29" s="69"/>
      <c r="AGM29" s="27"/>
      <c r="AGN29" s="308"/>
      <c r="AGO29" s="27"/>
      <c r="AGP29" s="17">
        <f t="shared" si="124"/>
        <v>102</v>
      </c>
      <c r="AGR29" s="308"/>
      <c r="AGS29" s="69"/>
      <c r="AGT29" s="27"/>
      <c r="AGU29" s="308"/>
      <c r="AGV29" s="27"/>
      <c r="AGW29" s="42">
        <f t="shared" si="125"/>
        <v>0</v>
      </c>
      <c r="AGY29" s="7"/>
      <c r="AGZ29" s="40"/>
      <c r="AHA29" s="16"/>
      <c r="AHB29" s="7"/>
      <c r="AHC29" s="16"/>
      <c r="AHD29" s="17">
        <f t="shared" si="126"/>
        <v>0</v>
      </c>
      <c r="AHF29" s="7"/>
      <c r="AHH29" s="15"/>
      <c r="AHI29" s="7"/>
      <c r="AHJ29" s="76"/>
      <c r="AHK29" s="42">
        <f t="shared" si="127"/>
        <v>0</v>
      </c>
      <c r="AHM29" s="112"/>
      <c r="AHO29" s="23"/>
      <c r="AHP29" s="112"/>
      <c r="AHQ29" s="140"/>
      <c r="AHR29" s="42">
        <f t="shared" si="128"/>
        <v>13988.5</v>
      </c>
      <c r="AHT29" s="2"/>
      <c r="AHU29" s="2"/>
      <c r="AHV29" s="15"/>
      <c r="AHW29" s="7"/>
      <c r="AHX29" s="16"/>
      <c r="AHY29" s="17">
        <f t="shared" si="129"/>
        <v>0</v>
      </c>
      <c r="AIA29" s="2"/>
      <c r="AIB29" s="2"/>
      <c r="AIC29" s="15"/>
      <c r="AID29" s="7"/>
      <c r="AIE29" s="16"/>
      <c r="AIF29" s="17">
        <f t="shared" si="130"/>
        <v>0</v>
      </c>
      <c r="AIH29" s="2"/>
      <c r="AII29" s="2"/>
      <c r="AIJ29" s="15"/>
      <c r="AIK29" s="7"/>
      <c r="AIL29" s="16"/>
      <c r="AIM29" s="17">
        <f t="shared" si="131"/>
        <v>0</v>
      </c>
      <c r="AIO29" s="24"/>
      <c r="AIP29" s="24"/>
      <c r="AIQ29" s="23"/>
      <c r="AIR29" s="112"/>
      <c r="AIS29" s="27"/>
      <c r="AIT29" s="42">
        <f t="shared" si="132"/>
        <v>0</v>
      </c>
      <c r="AIV29" s="2"/>
      <c r="AIW29" s="2"/>
      <c r="AIX29" s="15"/>
      <c r="AIY29" s="7"/>
      <c r="AIZ29" s="16"/>
      <c r="AJA29" s="17">
        <f t="shared" si="217"/>
        <v>0</v>
      </c>
      <c r="AJC29" s="2"/>
      <c r="AJD29" s="2"/>
      <c r="AJE29" s="15"/>
      <c r="AJF29" s="7"/>
      <c r="AJG29" s="16"/>
      <c r="AJH29" s="17">
        <f t="shared" si="134"/>
        <v>0</v>
      </c>
      <c r="AJJ29" s="2"/>
      <c r="AJK29" s="2"/>
      <c r="AJL29" s="15"/>
      <c r="AJM29" s="7"/>
      <c r="AJN29" s="16"/>
      <c r="AJO29" s="17">
        <f t="shared" si="210"/>
        <v>0</v>
      </c>
      <c r="AJQ29" s="24"/>
      <c r="AJR29" s="24"/>
      <c r="AJS29" s="23"/>
      <c r="AJT29" s="112"/>
      <c r="AJU29" s="27"/>
      <c r="AJV29" s="42">
        <f t="shared" si="211"/>
        <v>0</v>
      </c>
      <c r="AJX29" s="7">
        <v>41528</v>
      </c>
      <c r="AJY29" s="114" t="s">
        <v>2902</v>
      </c>
      <c r="AJZ29" s="15">
        <v>783</v>
      </c>
      <c r="AKA29" s="7">
        <v>41529</v>
      </c>
      <c r="AKB29" s="16">
        <v>783</v>
      </c>
      <c r="AKC29" s="17">
        <f t="shared" si="137"/>
        <v>1582</v>
      </c>
      <c r="AKE29" s="7"/>
      <c r="AKF29" s="114"/>
      <c r="AKG29" s="15"/>
      <c r="AKH29" s="7"/>
      <c r="AKI29" s="16"/>
      <c r="AKJ29" s="17">
        <f t="shared" si="138"/>
        <v>5561.98</v>
      </c>
      <c r="AKL29" s="24"/>
      <c r="AKM29" s="24"/>
      <c r="AKN29" s="23"/>
      <c r="AKO29" s="112"/>
      <c r="AKP29" s="27"/>
      <c r="AKQ29" s="42">
        <f t="shared" si="139"/>
        <v>0</v>
      </c>
      <c r="AKS29" s="24"/>
      <c r="AKT29" s="24"/>
      <c r="AKU29" s="23"/>
      <c r="AKV29" s="112"/>
      <c r="AKW29" s="27"/>
      <c r="AKX29" s="42">
        <f t="shared" si="140"/>
        <v>0</v>
      </c>
      <c r="AKZ29" s="24"/>
      <c r="ALA29" s="24"/>
      <c r="ALB29" s="23"/>
      <c r="ALC29" s="112"/>
      <c r="ALD29" s="27"/>
      <c r="ALE29" s="42">
        <f t="shared" si="141"/>
        <v>0</v>
      </c>
      <c r="ALG29" s="7"/>
      <c r="ALH29" s="2"/>
      <c r="ALI29" s="15"/>
      <c r="ALJ29" s="7"/>
      <c r="ALK29" s="16"/>
      <c r="ALL29" s="17">
        <f t="shared" si="142"/>
        <v>0</v>
      </c>
      <c r="ALN29" s="428">
        <v>41531</v>
      </c>
      <c r="ALO29" s="2" t="s">
        <v>2903</v>
      </c>
      <c r="ALP29" s="15">
        <v>4573.5</v>
      </c>
      <c r="ALQ29" s="428">
        <v>41531</v>
      </c>
      <c r="ALR29" s="16">
        <v>4573.5</v>
      </c>
      <c r="ALS29" s="17">
        <f t="shared" si="143"/>
        <v>5326</v>
      </c>
      <c r="ALU29" s="428"/>
      <c r="ALW29" s="15"/>
      <c r="ALX29" s="306"/>
      <c r="ALY29" s="16"/>
      <c r="ALZ29" s="17">
        <f t="shared" si="144"/>
        <v>0</v>
      </c>
      <c r="AMB29" s="306"/>
      <c r="AMC29" s="2"/>
      <c r="AMD29" s="15"/>
      <c r="AME29" s="428"/>
      <c r="AMF29" s="16"/>
      <c r="AMG29" s="17">
        <f t="shared" si="145"/>
        <v>0</v>
      </c>
      <c r="AMI29" s="2"/>
      <c r="AMJ29" s="2"/>
      <c r="AMK29" s="15"/>
      <c r="AML29" s="7"/>
      <c r="AMM29" s="16"/>
      <c r="AMN29" s="17">
        <f t="shared" si="146"/>
        <v>0</v>
      </c>
      <c r="AMP29" s="112"/>
      <c r="AMQ29" s="24"/>
      <c r="AMR29" s="23"/>
      <c r="AMS29" s="112"/>
      <c r="AMT29" s="27"/>
      <c r="AMU29" s="42">
        <f t="shared" si="147"/>
        <v>-1660</v>
      </c>
      <c r="AMW29" s="2"/>
      <c r="AMX29" s="2"/>
      <c r="AMY29" s="15"/>
      <c r="AMZ29" s="7"/>
      <c r="ANA29" s="16"/>
      <c r="ANB29" s="17">
        <f t="shared" si="148"/>
        <v>5971.7800000000007</v>
      </c>
      <c r="AND29" s="24"/>
      <c r="ANE29" s="24"/>
      <c r="ANF29" s="23"/>
      <c r="ANG29" s="112"/>
      <c r="ANH29" s="27"/>
      <c r="ANI29" s="42">
        <f t="shared" si="149"/>
        <v>0</v>
      </c>
      <c r="ANK29" s="2"/>
      <c r="ANL29" s="2"/>
      <c r="ANM29" s="15"/>
      <c r="ANN29" s="7"/>
      <c r="ANO29" s="16"/>
      <c r="ANP29" s="17">
        <f t="shared" si="150"/>
        <v>0</v>
      </c>
      <c r="ANR29" s="1530"/>
      <c r="ANS29" s="1530"/>
      <c r="ANT29" s="563"/>
      <c r="ANU29" s="1558"/>
      <c r="ANV29" s="565"/>
      <c r="ANW29" s="1715">
        <f t="shared" si="151"/>
        <v>0</v>
      </c>
      <c r="ANY29" s="2"/>
      <c r="ANZ29" s="2"/>
      <c r="AOA29" s="15"/>
      <c r="AOB29" s="7"/>
      <c r="AOC29" s="16"/>
      <c r="AOD29" s="17">
        <f t="shared" si="152"/>
        <v>0</v>
      </c>
      <c r="AOF29" s="2"/>
      <c r="AOG29" s="2"/>
      <c r="AOH29" s="15"/>
      <c r="AOI29" s="7"/>
      <c r="AOJ29" s="16"/>
      <c r="AOK29" s="17">
        <f t="shared" si="153"/>
        <v>0</v>
      </c>
      <c r="AOM29" s="308">
        <v>41546</v>
      </c>
      <c r="AON29" s="24" t="s">
        <v>2904</v>
      </c>
      <c r="AOO29" s="105">
        <v>3887.6</v>
      </c>
      <c r="AOP29" s="322"/>
      <c r="AOQ29" s="27"/>
      <c r="AOR29" s="17">
        <f t="shared" si="154"/>
        <v>115146.40000000001</v>
      </c>
      <c r="AOT29" s="112">
        <v>41523</v>
      </c>
      <c r="AOU29" s="303" t="s">
        <v>2905</v>
      </c>
      <c r="AOV29" s="41">
        <v>2760</v>
      </c>
      <c r="AOW29" s="50">
        <v>41535</v>
      </c>
      <c r="AOX29" s="41">
        <v>2760</v>
      </c>
      <c r="AOY29" s="17">
        <f t="shared" si="155"/>
        <v>30</v>
      </c>
      <c r="APA29" s="2"/>
      <c r="APB29" s="2"/>
      <c r="APC29" s="15"/>
      <c r="APD29" s="16"/>
      <c r="APE29" s="16"/>
      <c r="APF29" s="17">
        <f t="shared" si="156"/>
        <v>118452.40000000001</v>
      </c>
      <c r="APH29" s="24"/>
      <c r="API29" s="24"/>
      <c r="APJ29" s="23"/>
      <c r="APK29" s="27"/>
      <c r="APL29" s="27"/>
      <c r="APM29" s="42">
        <f t="shared" si="157"/>
        <v>0</v>
      </c>
      <c r="APO29" s="2"/>
      <c r="APP29" s="2"/>
      <c r="APQ29" s="15"/>
      <c r="APR29" s="7"/>
      <c r="APS29" s="16"/>
      <c r="APT29" s="17">
        <f t="shared" si="158"/>
        <v>0</v>
      </c>
      <c r="APV29" s="2"/>
      <c r="APW29" s="2"/>
      <c r="APX29" s="15"/>
      <c r="APY29" s="7"/>
      <c r="APZ29" s="16"/>
      <c r="AQA29" s="17">
        <f t="shared" si="159"/>
        <v>0</v>
      </c>
      <c r="AQC29" s="2"/>
      <c r="AQD29" s="2"/>
      <c r="AQE29" s="15"/>
      <c r="AQF29" s="7"/>
      <c r="AQG29" s="16"/>
      <c r="AQH29" s="17">
        <f t="shared" si="160"/>
        <v>4165.6000000000004</v>
      </c>
      <c r="AQJ29" s="2"/>
      <c r="AQK29" s="2"/>
      <c r="AQL29" s="15"/>
      <c r="AQM29" s="7"/>
      <c r="AQN29" s="16"/>
      <c r="AQO29" s="17">
        <f t="shared" si="161"/>
        <v>0</v>
      </c>
      <c r="AQQ29" s="2"/>
      <c r="AQR29" s="2"/>
      <c r="AQS29" s="15"/>
      <c r="AQT29" s="7"/>
      <c r="AQU29" s="16"/>
      <c r="AQV29" s="17">
        <f t="shared" si="162"/>
        <v>0</v>
      </c>
      <c r="AQX29" s="2"/>
      <c r="AQY29" s="2"/>
      <c r="AQZ29" s="15"/>
      <c r="ARA29" s="7"/>
      <c r="ARB29" s="16"/>
      <c r="ARC29" s="17">
        <f t="shared" si="163"/>
        <v>0</v>
      </c>
      <c r="ARE29" s="24"/>
      <c r="ARF29" s="24"/>
      <c r="ARG29" s="23"/>
      <c r="ARH29" s="112"/>
      <c r="ARI29" s="27"/>
      <c r="ARJ29" s="42">
        <f t="shared" si="164"/>
        <v>0</v>
      </c>
      <c r="ARL29" s="2"/>
      <c r="ARM29" s="2"/>
      <c r="ARN29" s="15"/>
      <c r="ARO29" s="7"/>
      <c r="ARP29" s="16"/>
      <c r="ARQ29" s="17">
        <f t="shared" si="165"/>
        <v>0</v>
      </c>
      <c r="ARS29" s="24"/>
      <c r="ART29" s="24"/>
      <c r="ARU29" s="23"/>
      <c r="ARV29" s="112"/>
      <c r="ARW29" s="27"/>
      <c r="ARX29" s="42">
        <f t="shared" si="166"/>
        <v>752.5</v>
      </c>
      <c r="ARZ29" s="2"/>
      <c r="ASA29" s="2"/>
      <c r="ASB29" s="15"/>
      <c r="ASC29" s="7"/>
      <c r="ASD29" s="16"/>
      <c r="ASE29" s="17">
        <f t="shared" si="167"/>
        <v>10984.74</v>
      </c>
      <c r="ASG29" s="7"/>
      <c r="ASH29" s="2"/>
      <c r="ASI29" s="15"/>
      <c r="ASJ29" s="7"/>
      <c r="ASK29" s="16"/>
      <c r="ASL29" s="17">
        <f t="shared" si="168"/>
        <v>21397.43</v>
      </c>
      <c r="ASN29" s="7"/>
      <c r="ASO29" s="2"/>
      <c r="ASP29" s="15"/>
      <c r="ASQ29" s="7"/>
      <c r="ASR29" s="16"/>
      <c r="ASS29" s="17">
        <f t="shared" si="169"/>
        <v>21397.43</v>
      </c>
      <c r="ASU29" s="2"/>
      <c r="ASV29" s="2"/>
      <c r="ASW29" s="15"/>
      <c r="ASX29" s="7"/>
      <c r="ASY29" s="16"/>
      <c r="ASZ29" s="17">
        <f t="shared" si="170"/>
        <v>0</v>
      </c>
      <c r="ATB29" s="24"/>
      <c r="ATC29" s="24"/>
      <c r="ATD29" s="23"/>
      <c r="ATE29" s="112"/>
      <c r="ATF29" s="27"/>
      <c r="ATG29" s="42">
        <f t="shared" si="171"/>
        <v>2249</v>
      </c>
      <c r="ATI29" s="24"/>
      <c r="ATJ29" s="24"/>
      <c r="ATK29" s="23"/>
      <c r="ATL29" s="112"/>
      <c r="ATM29" s="27"/>
      <c r="ATN29" s="42">
        <f t="shared" si="172"/>
        <v>0</v>
      </c>
      <c r="ATP29" s="7"/>
      <c r="ATQ29" s="2"/>
      <c r="ATR29" s="82"/>
      <c r="ATS29" s="61"/>
      <c r="ATT29" s="67"/>
      <c r="ATU29" s="17">
        <f t="shared" si="173"/>
        <v>12300.5</v>
      </c>
      <c r="ATW29" s="2"/>
      <c r="ATX29" s="2"/>
      <c r="ATY29" s="15"/>
      <c r="ATZ29" s="7"/>
      <c r="AUA29" s="16"/>
      <c r="AUB29" s="17">
        <f t="shared" si="174"/>
        <v>108</v>
      </c>
      <c r="AUD29" s="7"/>
      <c r="AUE29" s="115"/>
      <c r="AUF29" s="15"/>
      <c r="AUG29" s="7"/>
      <c r="AUH29" s="16"/>
      <c r="AUI29" s="17">
        <f t="shared" si="175"/>
        <v>0</v>
      </c>
      <c r="AUK29" s="112"/>
      <c r="AUL29" s="111"/>
      <c r="AUM29" s="23"/>
      <c r="AUN29" s="112"/>
      <c r="AUO29" s="27"/>
      <c r="AUP29" s="42">
        <f t="shared" si="176"/>
        <v>0</v>
      </c>
      <c r="AUR29" s="1558"/>
      <c r="AUS29" s="1727"/>
      <c r="AUT29" s="563"/>
      <c r="AUU29" s="1558"/>
      <c r="AUV29" s="565"/>
      <c r="AUW29" s="1715">
        <f t="shared" si="177"/>
        <v>0</v>
      </c>
      <c r="AUY29" s="112"/>
      <c r="AUZ29" s="111"/>
      <c r="AVA29" s="23"/>
      <c r="AVB29" s="112"/>
      <c r="AVC29" s="27"/>
      <c r="AVD29" s="42">
        <f t="shared" si="178"/>
        <v>0</v>
      </c>
      <c r="AVF29" s="2"/>
      <c r="AVG29" s="2"/>
      <c r="AVH29" s="15"/>
      <c r="AVI29" s="7"/>
      <c r="AVJ29" s="16"/>
      <c r="AVK29" s="17">
        <f t="shared" si="179"/>
        <v>-1000</v>
      </c>
      <c r="AVM29" s="2"/>
      <c r="AVN29" s="2"/>
      <c r="AVO29" s="15"/>
      <c r="AVP29" s="7"/>
      <c r="AVQ29" s="16"/>
      <c r="AVR29" s="17">
        <f t="shared" si="180"/>
        <v>6938</v>
      </c>
      <c r="AVT29" s="1530"/>
      <c r="AVU29" s="1530"/>
      <c r="AVV29" s="563"/>
      <c r="AVW29" s="1558"/>
      <c r="AVX29" s="565"/>
      <c r="AVY29" s="1715">
        <f t="shared" si="181"/>
        <v>0</v>
      </c>
      <c r="AWD29" s="7"/>
      <c r="AWE29" s="16"/>
      <c r="AWF29" s="17">
        <f t="shared" si="182"/>
        <v>0</v>
      </c>
      <c r="AWH29" s="1569"/>
      <c r="AWK29" s="7"/>
      <c r="AWL29" s="16"/>
      <c r="AWM29" s="17">
        <f t="shared" si="183"/>
        <v>0</v>
      </c>
      <c r="AWO29" s="7"/>
      <c r="AWP29" s="2"/>
      <c r="AWQ29" s="15"/>
      <c r="AWR29" s="7"/>
      <c r="AWS29" s="16"/>
      <c r="AWT29" s="17">
        <f t="shared" si="184"/>
        <v>0</v>
      </c>
      <c r="AWV29" s="306"/>
      <c r="AWW29" s="2"/>
      <c r="AWX29" s="15"/>
      <c r="AWY29" s="7"/>
      <c r="AWZ29" s="16"/>
      <c r="AXA29" s="17">
        <f t="shared" si="185"/>
        <v>0</v>
      </c>
      <c r="AXC29" s="308">
        <v>41536</v>
      </c>
      <c r="AXD29" s="2" t="s">
        <v>2906</v>
      </c>
      <c r="AXE29" s="15">
        <v>884</v>
      </c>
      <c r="AXF29" s="629"/>
      <c r="AXG29" s="574"/>
      <c r="AXH29" s="17">
        <f t="shared" si="186"/>
        <v>2889.5</v>
      </c>
      <c r="AXJ29" s="308"/>
      <c r="AXK29" s="2"/>
      <c r="AXL29" s="15"/>
      <c r="AXM29" s="7"/>
      <c r="AXN29" s="16"/>
      <c r="AXO29" s="17">
        <f t="shared" si="187"/>
        <v>0</v>
      </c>
      <c r="AXQ29" s="308"/>
      <c r="AXR29" s="24"/>
      <c r="AXS29" s="23"/>
      <c r="AXT29" s="112"/>
      <c r="AXU29" s="27"/>
      <c r="AXV29" s="42">
        <f t="shared" si="188"/>
        <v>0</v>
      </c>
      <c r="AXX29" s="2"/>
      <c r="AXY29" s="2"/>
      <c r="AXZ29" s="292"/>
      <c r="AYA29" s="7"/>
      <c r="AYB29" s="16"/>
      <c r="AYC29" s="17">
        <f t="shared" si="189"/>
        <v>-100</v>
      </c>
      <c r="AYE29" s="2"/>
      <c r="AYF29" s="2"/>
      <c r="AYG29" s="292"/>
      <c r="AYH29" s="7"/>
      <c r="AYI29" s="16"/>
      <c r="AYJ29" s="17">
        <f t="shared" si="190"/>
        <v>1184.5</v>
      </c>
      <c r="AYL29" s="24"/>
      <c r="AYM29" s="24"/>
      <c r="AYN29" s="291"/>
      <c r="AYO29" s="112"/>
      <c r="AYP29" s="27"/>
      <c r="AYQ29" s="42">
        <f t="shared" si="191"/>
        <v>0</v>
      </c>
      <c r="AYS29" s="24"/>
      <c r="AYT29" s="2"/>
      <c r="AYU29" s="292"/>
      <c r="AYV29" s="7"/>
      <c r="AYW29" s="16"/>
      <c r="AYX29" s="17">
        <f t="shared" si="192"/>
        <v>0</v>
      </c>
      <c r="AYZ29" s="24"/>
      <c r="AZA29" s="24"/>
      <c r="AZB29" s="291"/>
      <c r="AZC29" s="112"/>
      <c r="AZD29" s="27"/>
      <c r="AZE29" s="42">
        <f t="shared" si="193"/>
        <v>0</v>
      </c>
      <c r="AZG29" s="2"/>
      <c r="AZH29" s="2"/>
      <c r="AZI29" s="292"/>
      <c r="AZJ29" s="7"/>
      <c r="AZK29" s="16"/>
      <c r="AZL29" s="17">
        <f t="shared" si="194"/>
        <v>0</v>
      </c>
      <c r="AZN29" s="2"/>
      <c r="AZO29" s="2"/>
      <c r="AZP29" s="15"/>
      <c r="AZQ29" s="7"/>
      <c r="AZR29" s="16"/>
      <c r="AZS29" s="17">
        <f t="shared" si="195"/>
        <v>0</v>
      </c>
      <c r="AZU29" s="2"/>
      <c r="AZV29" s="2"/>
      <c r="AZW29" s="15"/>
      <c r="AZX29" s="7"/>
      <c r="AZY29" s="16"/>
      <c r="AZZ29" s="17">
        <f t="shared" si="196"/>
        <v>7051.5</v>
      </c>
      <c r="BAB29" s="24"/>
      <c r="BAC29" s="24"/>
      <c r="BAD29" s="291"/>
      <c r="BAE29" s="112"/>
      <c r="BAF29" s="27"/>
      <c r="BAG29" s="42">
        <f t="shared" si="197"/>
        <v>0</v>
      </c>
      <c r="BAI29" s="2"/>
      <c r="BAJ29" s="2"/>
      <c r="BAK29" s="292"/>
      <c r="BAL29" s="7"/>
      <c r="BAM29" s="16"/>
      <c r="BAN29" s="17">
        <f t="shared" si="198"/>
        <v>0</v>
      </c>
    </row>
    <row r="30" spans="1:1392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2"/>
      <c r="L30" s="27"/>
      <c r="M30" s="42">
        <f t="shared" si="1"/>
        <v>0</v>
      </c>
      <c r="O30" s="24"/>
      <c r="P30" s="24"/>
      <c r="Q30" s="23"/>
      <c r="R30" s="112"/>
      <c r="S30" s="27"/>
      <c r="T30" s="42">
        <f t="shared" si="2"/>
        <v>0</v>
      </c>
      <c r="V30" s="24"/>
      <c r="W30" s="24"/>
      <c r="X30" s="23"/>
      <c r="Y30" s="112"/>
      <c r="Z30" s="27"/>
      <c r="AA30" s="42">
        <f t="shared" si="3"/>
        <v>0</v>
      </c>
      <c r="AC30" s="24"/>
      <c r="AD30" s="24"/>
      <c r="AE30" s="23"/>
      <c r="AF30" s="112"/>
      <c r="AG30" s="27"/>
      <c r="AH30" s="42">
        <f t="shared" si="4"/>
        <v>0</v>
      </c>
      <c r="AJ30" s="24"/>
      <c r="AK30" s="24"/>
      <c r="AL30" s="23"/>
      <c r="AM30" s="112"/>
      <c r="AN30" s="27"/>
      <c r="AO30" s="42">
        <f t="shared" si="5"/>
        <v>0</v>
      </c>
      <c r="AR30" s="2"/>
      <c r="AS30" s="15"/>
      <c r="AT30" s="7"/>
      <c r="AU30" s="16"/>
      <c r="AV30" s="17">
        <f t="shared" si="6"/>
        <v>376</v>
      </c>
      <c r="AX30" s="2"/>
      <c r="AY30" s="2"/>
      <c r="AZ30" s="15"/>
      <c r="BA30" s="7"/>
      <c r="BB30" s="16"/>
      <c r="BC30" s="17">
        <f t="shared" si="7"/>
        <v>1731.5</v>
      </c>
      <c r="BE30" s="2"/>
      <c r="BF30" s="2"/>
      <c r="BG30" s="15"/>
      <c r="BH30" s="7"/>
      <c r="BI30" s="16"/>
      <c r="BJ30" s="17">
        <f t="shared" si="8"/>
        <v>0</v>
      </c>
      <c r="BL30" s="7"/>
      <c r="BM30" s="2"/>
      <c r="BN30" s="15"/>
      <c r="BO30" s="61"/>
      <c r="BP30" s="16"/>
      <c r="BQ30" s="17">
        <f t="shared" si="9"/>
        <v>14526.099999999999</v>
      </c>
      <c r="BS30" s="428"/>
      <c r="BT30" s="2" t="s">
        <v>950</v>
      </c>
      <c r="BU30" s="15"/>
      <c r="BV30" s="7"/>
      <c r="BW30" s="16"/>
      <c r="BX30" s="17">
        <f t="shared" si="10"/>
        <v>21003.54</v>
      </c>
      <c r="BZ30" s="2"/>
      <c r="CA30" s="2"/>
      <c r="CB30" s="15"/>
      <c r="CC30" s="7"/>
      <c r="CD30" s="16"/>
      <c r="CE30" s="17">
        <f t="shared" si="11"/>
        <v>0</v>
      </c>
      <c r="CG30" s="426"/>
      <c r="CH30" s="221"/>
      <c r="CI30" s="23"/>
      <c r="CJ30" s="112"/>
      <c r="CK30" s="27"/>
      <c r="CL30" s="17">
        <f t="shared" si="12"/>
        <v>0</v>
      </c>
      <c r="CN30" s="7"/>
      <c r="CO30" s="1008"/>
      <c r="CP30" s="15"/>
      <c r="CQ30" s="7"/>
      <c r="CR30" s="16"/>
      <c r="CS30" s="17">
        <f t="shared" si="199"/>
        <v>60707.5</v>
      </c>
      <c r="CU30" s="2"/>
      <c r="CV30" s="2"/>
      <c r="CW30" s="15"/>
      <c r="CX30" s="7"/>
      <c r="CY30" s="16"/>
      <c r="CZ30" s="17">
        <f t="shared" si="14"/>
        <v>4178.5</v>
      </c>
      <c r="DB30" s="7"/>
      <c r="DC30" s="2"/>
      <c r="DD30" s="15"/>
      <c r="DE30" s="7"/>
      <c r="DF30" s="16"/>
      <c r="DG30" s="17">
        <f t="shared" si="207"/>
        <v>411</v>
      </c>
      <c r="DI30" s="7"/>
      <c r="DJ30" s="2"/>
      <c r="DK30" s="15"/>
      <c r="DL30" s="7"/>
      <c r="DM30" s="16"/>
      <c r="DN30" s="17">
        <f t="shared" si="212"/>
        <v>0</v>
      </c>
      <c r="DP30" s="7"/>
      <c r="DQ30" s="2"/>
      <c r="DR30" s="15"/>
      <c r="DS30" s="7"/>
      <c r="DT30" s="16"/>
      <c r="DU30" s="17">
        <f t="shared" si="213"/>
        <v>0</v>
      </c>
      <c r="DW30" s="568"/>
      <c r="DX30" s="577"/>
      <c r="DY30" s="1656"/>
      <c r="DZ30" s="568"/>
      <c r="EA30" s="1659"/>
      <c r="EB30" s="1677">
        <f t="shared" si="214"/>
        <v>456</v>
      </c>
      <c r="ED30" s="112">
        <v>41547</v>
      </c>
      <c r="EE30" s="230" t="s">
        <v>2907</v>
      </c>
      <c r="EF30" s="23">
        <v>1664</v>
      </c>
      <c r="EG30" s="112">
        <v>41547</v>
      </c>
      <c r="EH30" s="27">
        <v>1664</v>
      </c>
      <c r="EI30" s="42">
        <f t="shared" si="215"/>
        <v>0</v>
      </c>
      <c r="EK30" s="7"/>
      <c r="EL30" s="2"/>
      <c r="EM30" s="15"/>
      <c r="EN30" s="7"/>
      <c r="EO30" s="16"/>
      <c r="EP30" s="17">
        <f t="shared" si="216"/>
        <v>0</v>
      </c>
      <c r="ER30" s="112"/>
      <c r="ES30" s="221"/>
      <c r="ET30" s="27"/>
      <c r="EU30" s="49"/>
      <c r="EV30" s="41"/>
      <c r="EW30" s="17">
        <f t="shared" si="206"/>
        <v>0</v>
      </c>
      <c r="EY30" s="112"/>
      <c r="EZ30" s="24"/>
      <c r="FA30" s="23"/>
      <c r="FB30" s="683"/>
      <c r="FC30" s="684"/>
      <c r="FD30" s="17">
        <f t="shared" si="22"/>
        <v>0</v>
      </c>
      <c r="FF30" s="112"/>
      <c r="FG30" s="24"/>
      <c r="FH30" s="23"/>
      <c r="FI30" s="683"/>
      <c r="FJ30" s="684"/>
      <c r="FK30" s="42">
        <f t="shared" si="23"/>
        <v>0</v>
      </c>
      <c r="FM30" s="7"/>
      <c r="FN30" s="2"/>
      <c r="FO30" s="15"/>
      <c r="FP30" s="7"/>
      <c r="FQ30" s="16"/>
      <c r="FR30" s="17">
        <f t="shared" si="24"/>
        <v>2580</v>
      </c>
      <c r="FT30" s="112"/>
      <c r="FU30" s="24"/>
      <c r="FV30" s="23"/>
      <c r="FW30" s="112"/>
      <c r="FX30" s="27"/>
      <c r="FY30" s="42">
        <f t="shared" si="25"/>
        <v>0</v>
      </c>
      <c r="GA30" s="2"/>
      <c r="GB30" s="2"/>
      <c r="GC30" s="15"/>
      <c r="GD30" s="7"/>
      <c r="GE30" s="16"/>
      <c r="GF30" s="17">
        <f t="shared" si="26"/>
        <v>0</v>
      </c>
      <c r="GH30" s="1530"/>
      <c r="GI30" s="1530"/>
      <c r="GJ30" s="563"/>
      <c r="GK30" s="1558"/>
      <c r="GL30" s="565"/>
      <c r="GM30" s="1715">
        <f t="shared" si="27"/>
        <v>33232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7"/>
      <c r="HD30" s="2"/>
      <c r="HE30" s="22"/>
      <c r="HF30" s="7"/>
      <c r="HG30" s="16"/>
      <c r="HH30" s="17">
        <f t="shared" si="30"/>
        <v>0</v>
      </c>
      <c r="HJ30" s="7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5020</v>
      </c>
      <c r="HX30" s="7"/>
      <c r="HY30" s="2"/>
      <c r="HZ30" s="15"/>
      <c r="IA30" s="7"/>
      <c r="IB30" s="16"/>
      <c r="IC30" s="102">
        <f t="shared" si="33"/>
        <v>0</v>
      </c>
      <c r="IE30" s="1558"/>
      <c r="IF30" s="1530"/>
      <c r="IG30" s="563"/>
      <c r="IH30" s="1558"/>
      <c r="II30" s="565"/>
      <c r="IJ30" s="1746">
        <f t="shared" si="34"/>
        <v>0</v>
      </c>
      <c r="IL30" s="112"/>
      <c r="IM30" s="24"/>
      <c r="IN30" s="23"/>
      <c r="IO30" s="112"/>
      <c r="IP30" s="27"/>
      <c r="IQ30" s="102">
        <f t="shared" si="35"/>
        <v>855.5</v>
      </c>
      <c r="IS30" s="112"/>
      <c r="IT30" s="63"/>
      <c r="IU30" s="23"/>
      <c r="IV30" s="112"/>
      <c r="IW30" s="27"/>
      <c r="IX30" s="17">
        <f t="shared" si="36"/>
        <v>0</v>
      </c>
      <c r="IZ30" s="112"/>
      <c r="JA30" s="63"/>
      <c r="JB30" s="23"/>
      <c r="JC30" s="112"/>
      <c r="JD30" s="27"/>
      <c r="JE30" s="17">
        <f t="shared" si="37"/>
        <v>0</v>
      </c>
      <c r="JG30" s="112"/>
      <c r="JH30" s="111"/>
      <c r="JI30" s="23"/>
      <c r="JJ30" s="112"/>
      <c r="JK30" s="27"/>
      <c r="JL30" s="17">
        <f t="shared" si="38"/>
        <v>17093.599999999999</v>
      </c>
      <c r="JN30" s="112"/>
      <c r="JO30" s="63"/>
      <c r="JP30" s="23"/>
      <c r="JQ30" s="112"/>
      <c r="JR30" s="27"/>
      <c r="JS30" s="17">
        <f t="shared" si="39"/>
        <v>0</v>
      </c>
      <c r="JU30" s="112"/>
      <c r="JV30" s="111"/>
      <c r="JW30" s="23"/>
      <c r="JX30" s="112"/>
      <c r="JY30" s="27"/>
      <c r="JZ30" s="42">
        <f t="shared" si="40"/>
        <v>0</v>
      </c>
      <c r="KB30" s="112"/>
      <c r="KC30" s="63"/>
      <c r="KD30" s="23"/>
      <c r="KE30" s="112"/>
      <c r="KF30" s="27"/>
      <c r="KG30" s="42">
        <f t="shared" si="41"/>
        <v>0</v>
      </c>
      <c r="KL30" s="7"/>
      <c r="KM30" s="16"/>
      <c r="KN30" s="17">
        <f t="shared" si="42"/>
        <v>3799.5</v>
      </c>
      <c r="KS30" s="112"/>
      <c r="KT30" s="27"/>
      <c r="KU30" s="42">
        <f t="shared" si="43"/>
        <v>0</v>
      </c>
      <c r="KZ30" s="112"/>
      <c r="LA30" s="27"/>
      <c r="LB30" s="42">
        <f t="shared" si="44"/>
        <v>0</v>
      </c>
      <c r="LG30" s="1558"/>
      <c r="LH30" s="565"/>
      <c r="LI30" s="1715">
        <f t="shared" si="45"/>
        <v>0</v>
      </c>
      <c r="LN30" s="7"/>
      <c r="LO30" s="16"/>
      <c r="LP30" s="17">
        <f t="shared" si="46"/>
        <v>0</v>
      </c>
      <c r="LU30" s="7"/>
      <c r="LV30" s="16"/>
      <c r="LW30" s="17">
        <f t="shared" si="47"/>
        <v>0</v>
      </c>
      <c r="MB30" s="7"/>
      <c r="MC30" s="16"/>
      <c r="MD30" s="17">
        <f t="shared" si="48"/>
        <v>1020</v>
      </c>
      <c r="MF30" s="1709"/>
      <c r="MG30" s="1530"/>
      <c r="MH30" s="563"/>
      <c r="MI30" s="1558"/>
      <c r="MJ30" s="565"/>
      <c r="MK30" s="1715">
        <f t="shared" si="49"/>
        <v>6364</v>
      </c>
      <c r="MM30" s="306"/>
      <c r="MN30" s="2"/>
      <c r="MO30" s="15"/>
      <c r="MP30" s="7"/>
      <c r="MQ30" s="16"/>
      <c r="MR30" s="17">
        <f t="shared" si="50"/>
        <v>0</v>
      </c>
      <c r="MT30" s="308"/>
      <c r="MU30" s="24"/>
      <c r="MV30" s="23"/>
      <c r="MW30" s="112"/>
      <c r="MX30" s="27"/>
      <c r="MY30" s="42">
        <f t="shared" si="51"/>
        <v>0</v>
      </c>
      <c r="NA30" s="482"/>
      <c r="NB30" s="2"/>
      <c r="NC30" s="15"/>
      <c r="ND30" s="7"/>
      <c r="NE30" s="16"/>
      <c r="NF30" s="17">
        <f t="shared" si="208"/>
        <v>22352.5</v>
      </c>
      <c r="NK30" s="7"/>
      <c r="NL30" s="16"/>
      <c r="NM30" s="42">
        <f t="shared" si="53"/>
        <v>0</v>
      </c>
      <c r="NO30" s="2"/>
      <c r="NR30" s="7"/>
      <c r="NS30" s="16"/>
      <c r="NT30" s="42">
        <f t="shared" si="54"/>
        <v>0</v>
      </c>
      <c r="NV30" s="2"/>
      <c r="NY30" s="7"/>
      <c r="NZ30" s="16"/>
      <c r="OA30" s="42">
        <f t="shared" si="55"/>
        <v>0</v>
      </c>
      <c r="OC30" s="2"/>
      <c r="OD30" s="2"/>
      <c r="OE30" s="15"/>
      <c r="OF30" s="16"/>
      <c r="OG30" s="16"/>
      <c r="OH30" s="17">
        <f t="shared" si="56"/>
        <v>0</v>
      </c>
      <c r="OJ30" s="2"/>
      <c r="OK30" s="2"/>
      <c r="OL30" s="15"/>
      <c r="OM30" s="16"/>
      <c r="ON30" s="16"/>
      <c r="OO30" s="17">
        <f t="shared" si="57"/>
        <v>0</v>
      </c>
      <c r="OQ30" s="2"/>
      <c r="OR30" s="2"/>
      <c r="OS30" s="15"/>
      <c r="OT30" s="16"/>
      <c r="OU30" s="16"/>
      <c r="OV30" s="17">
        <f t="shared" si="58"/>
        <v>0</v>
      </c>
      <c r="OX30" s="24"/>
      <c r="OY30" s="24"/>
      <c r="OZ30" s="23"/>
      <c r="PA30" s="27"/>
      <c r="PB30" s="27"/>
      <c r="PC30" s="42">
        <f t="shared" si="59"/>
        <v>0</v>
      </c>
      <c r="PE30" s="7">
        <v>41539</v>
      </c>
      <c r="PF30" s="2" t="s">
        <v>2908</v>
      </c>
      <c r="PG30" s="15">
        <v>3200</v>
      </c>
      <c r="PH30" s="679">
        <v>41543</v>
      </c>
      <c r="PI30" s="16">
        <v>3200</v>
      </c>
      <c r="PJ30" s="17">
        <f t="shared" si="60"/>
        <v>8140</v>
      </c>
      <c r="PL30" s="112"/>
      <c r="PM30" s="24"/>
      <c r="PN30" s="23"/>
      <c r="PO30" s="1577"/>
      <c r="PP30" s="27"/>
      <c r="PQ30" s="42">
        <f t="shared" si="61"/>
        <v>0</v>
      </c>
      <c r="PS30" s="112"/>
      <c r="PT30" s="24"/>
      <c r="PU30" s="23"/>
      <c r="PV30" s="1577"/>
      <c r="PW30" s="27"/>
      <c r="PX30" s="42">
        <f t="shared" si="62"/>
        <v>0</v>
      </c>
      <c r="PZ30" s="7"/>
      <c r="QA30" s="36"/>
      <c r="QB30" s="3"/>
      <c r="QC30" s="344"/>
      <c r="QD30" s="3"/>
      <c r="QE30" s="17">
        <f t="shared" si="63"/>
        <v>1433.5000000000005</v>
      </c>
      <c r="QG30" s="2"/>
      <c r="QH30" s="2"/>
      <c r="QI30" s="15"/>
      <c r="QJ30" s="7"/>
      <c r="QK30" s="16"/>
      <c r="QL30" s="17">
        <f t="shared" si="64"/>
        <v>0</v>
      </c>
      <c r="QN30" s="7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2980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114"/>
      <c r="RR30" s="15"/>
      <c r="RS30" s="7"/>
      <c r="RT30" s="16"/>
      <c r="RU30" s="17">
        <f t="shared" si="69"/>
        <v>0</v>
      </c>
      <c r="RW30" s="2"/>
      <c r="RX30" s="114"/>
      <c r="RY30" s="15"/>
      <c r="RZ30" s="7"/>
      <c r="SA30" s="16"/>
      <c r="SB30" s="17">
        <f t="shared" si="70"/>
        <v>0</v>
      </c>
      <c r="SD30" s="24"/>
      <c r="SE30" s="221"/>
      <c r="SF30" s="23"/>
      <c r="SG30" s="112"/>
      <c r="SH30" s="27"/>
      <c r="SI30" s="42">
        <f t="shared" si="71"/>
        <v>7820</v>
      </c>
      <c r="SK30" s="2"/>
      <c r="SL30" s="2"/>
      <c r="SM30" s="15"/>
      <c r="SN30" s="7"/>
      <c r="SO30" s="16"/>
      <c r="SP30" s="17">
        <f t="shared" si="72"/>
        <v>200</v>
      </c>
      <c r="SR30" s="2"/>
      <c r="SS30" s="2"/>
      <c r="ST30" s="15"/>
      <c r="SU30" s="7"/>
      <c r="SV30" s="16"/>
      <c r="SW30" s="17">
        <f t="shared" si="73"/>
        <v>1278</v>
      </c>
      <c r="SY30" s="24"/>
      <c r="SZ30" s="24"/>
      <c r="TA30" s="23"/>
      <c r="TB30" s="112"/>
      <c r="TC30" s="27"/>
      <c r="TD30" s="42">
        <f t="shared" si="74"/>
        <v>0</v>
      </c>
      <c r="TF30" s="24"/>
      <c r="TG30" s="2"/>
      <c r="TH30" s="15"/>
      <c r="TI30" s="7"/>
      <c r="TJ30" s="16"/>
      <c r="TK30" s="17">
        <f t="shared" si="75"/>
        <v>0</v>
      </c>
      <c r="TM30" s="24"/>
      <c r="TN30" s="24"/>
      <c r="TO30" s="23"/>
      <c r="TP30" s="112"/>
      <c r="TQ30" s="27"/>
      <c r="TR30" s="42">
        <f t="shared" si="76"/>
        <v>0</v>
      </c>
      <c r="TT30" s="2"/>
      <c r="TU30" s="2"/>
      <c r="TV30" s="15"/>
      <c r="TW30" s="7"/>
      <c r="TX30" s="16"/>
      <c r="TY30" s="17">
        <f t="shared" si="77"/>
        <v>0</v>
      </c>
      <c r="UA30" s="306">
        <v>41545</v>
      </c>
      <c r="UB30" s="2" t="s">
        <v>2909</v>
      </c>
      <c r="UC30" s="15">
        <v>761.5</v>
      </c>
      <c r="UD30" s="306">
        <v>41545</v>
      </c>
      <c r="UE30" s="16">
        <v>761.5</v>
      </c>
      <c r="UF30" s="17">
        <f t="shared" si="78"/>
        <v>112.5</v>
      </c>
      <c r="UH30" s="308"/>
      <c r="UI30" s="24"/>
      <c r="UJ30" s="23"/>
      <c r="UK30" s="308"/>
      <c r="UL30" s="27"/>
      <c r="UM30" s="42">
        <f t="shared" si="79"/>
        <v>7657</v>
      </c>
      <c r="UO30" s="308"/>
      <c r="UP30" s="24"/>
      <c r="UQ30" s="23"/>
      <c r="UR30" s="308"/>
      <c r="US30" s="27"/>
      <c r="UT30" s="42">
        <f t="shared" si="80"/>
        <v>0</v>
      </c>
      <c r="UV30" s="308"/>
      <c r="UW30" s="24"/>
      <c r="UX30" s="23"/>
      <c r="UY30" s="308"/>
      <c r="UZ30" s="27"/>
      <c r="VA30" s="42">
        <f t="shared" si="81"/>
        <v>0</v>
      </c>
      <c r="VC30" s="308"/>
      <c r="VD30" s="24"/>
      <c r="VE30" s="23"/>
      <c r="VF30" s="308"/>
      <c r="VG30" s="27"/>
      <c r="VH30" s="42">
        <f t="shared" si="82"/>
        <v>0</v>
      </c>
      <c r="VJ30" s="426"/>
      <c r="VK30" s="2"/>
      <c r="VL30" s="15"/>
      <c r="VM30" s="7"/>
      <c r="VN30" s="16"/>
      <c r="VO30" s="17">
        <f t="shared" si="83"/>
        <v>0</v>
      </c>
      <c r="VQ30" s="1558"/>
      <c r="VR30" s="1530"/>
      <c r="VS30" s="563"/>
      <c r="VT30" s="1558"/>
      <c r="VU30" s="565"/>
      <c r="VV30" s="1715">
        <f t="shared" si="84"/>
        <v>0</v>
      </c>
      <c r="VX30" s="7"/>
      <c r="VY30" s="2"/>
      <c r="VZ30" s="15"/>
      <c r="WA30" s="7"/>
      <c r="WB30" s="16"/>
      <c r="WC30" s="17">
        <f t="shared" si="85"/>
        <v>1712</v>
      </c>
      <c r="WE30" s="7"/>
      <c r="WF30" s="2"/>
      <c r="WG30" s="15"/>
      <c r="WH30" s="7"/>
      <c r="WI30" s="16"/>
      <c r="WJ30" s="17">
        <f t="shared" si="86"/>
        <v>5796</v>
      </c>
      <c r="WL30" s="7"/>
      <c r="WM30" s="2"/>
      <c r="WN30" s="15"/>
      <c r="WO30" s="7"/>
      <c r="WP30" s="16"/>
      <c r="WQ30" s="17">
        <f t="shared" si="87"/>
        <v>0</v>
      </c>
      <c r="WS30" s="112"/>
      <c r="WT30" s="24"/>
      <c r="WU30" s="23"/>
      <c r="WV30" s="112"/>
      <c r="WW30" s="27"/>
      <c r="WX30" s="42">
        <f t="shared" si="88"/>
        <v>0</v>
      </c>
      <c r="WZ30" s="421"/>
      <c r="XA30" s="24"/>
      <c r="XB30" s="23"/>
      <c r="XC30" s="112"/>
      <c r="XD30" s="27"/>
      <c r="XE30" s="42">
        <f t="shared" si="89"/>
        <v>0</v>
      </c>
      <c r="XG30" s="7"/>
      <c r="XH30" s="40"/>
      <c r="XI30" s="16"/>
      <c r="XJ30" s="7"/>
      <c r="XK30" s="16"/>
      <c r="XL30" s="17">
        <f t="shared" si="90"/>
        <v>0</v>
      </c>
      <c r="XN30" s="112"/>
      <c r="XO30" s="69"/>
      <c r="XP30" s="27"/>
      <c r="XQ30" s="112"/>
      <c r="XR30" s="27"/>
      <c r="XS30" s="42">
        <f t="shared" si="91"/>
        <v>3633</v>
      </c>
      <c r="XU30" s="7"/>
      <c r="XV30" s="40"/>
      <c r="XW30" s="16"/>
      <c r="XX30" s="7"/>
      <c r="XY30" s="16"/>
      <c r="XZ30" s="17">
        <f t="shared" si="92"/>
        <v>0</v>
      </c>
      <c r="YB30" s="1558"/>
      <c r="YC30" s="1718"/>
      <c r="YD30" s="565"/>
      <c r="YE30" s="1558"/>
      <c r="YF30" s="565"/>
      <c r="YG30" s="1715">
        <f t="shared" si="93"/>
        <v>0</v>
      </c>
      <c r="YI30" s="7"/>
      <c r="YJ30" s="114"/>
      <c r="YK30" s="15"/>
      <c r="YL30" s="7"/>
      <c r="YM30" s="16"/>
      <c r="YN30" s="17">
        <f t="shared" si="94"/>
        <v>2227</v>
      </c>
      <c r="YS30" s="681"/>
      <c r="YT30" s="27"/>
      <c r="YU30" s="42">
        <f t="shared" si="95"/>
        <v>22956.84</v>
      </c>
      <c r="YW30" s="2"/>
      <c r="YX30" s="2"/>
      <c r="YY30" s="15"/>
      <c r="YZ30" s="7"/>
      <c r="ZA30" s="16"/>
      <c r="ZB30" s="17">
        <f t="shared" si="96"/>
        <v>3092.5</v>
      </c>
      <c r="ZD30" s="428"/>
      <c r="ZE30" s="114"/>
      <c r="ZF30" s="15"/>
      <c r="ZG30" s="7"/>
      <c r="ZH30" s="16"/>
      <c r="ZI30" s="17">
        <f t="shared" si="97"/>
        <v>0</v>
      </c>
      <c r="ZK30" s="1529"/>
      <c r="ZL30" s="1717"/>
      <c r="ZM30" s="563"/>
      <c r="ZN30" s="1558"/>
      <c r="ZO30" s="565"/>
      <c r="ZP30" s="1715">
        <f t="shared" si="98"/>
        <v>0</v>
      </c>
      <c r="ZR30" s="426"/>
      <c r="ZS30" s="221"/>
      <c r="ZT30" s="23"/>
      <c r="ZU30" s="112"/>
      <c r="ZV30" s="27"/>
      <c r="ZW30" s="42">
        <f t="shared" si="99"/>
        <v>0</v>
      </c>
      <c r="ZY30" s="306"/>
      <c r="ZZ30" s="2"/>
      <c r="AAA30" s="15"/>
      <c r="AAB30" s="7"/>
      <c r="AAC30" s="16"/>
      <c r="AAD30" s="17">
        <f t="shared" si="218"/>
        <v>0</v>
      </c>
      <c r="AAF30" s="308"/>
      <c r="AAG30" s="24"/>
      <c r="AAH30" s="23"/>
      <c r="AAI30" s="112"/>
      <c r="AAJ30" s="27"/>
      <c r="AAK30" s="42">
        <f t="shared" si="219"/>
        <v>1928</v>
      </c>
      <c r="AAM30" s="2"/>
      <c r="AAN30" s="2"/>
      <c r="AAO30" s="15"/>
      <c r="AAP30" s="7"/>
      <c r="AAQ30" s="16"/>
      <c r="AAR30" s="17">
        <f t="shared" si="102"/>
        <v>0</v>
      </c>
      <c r="AAT30" s="2"/>
      <c r="AAU30" s="2"/>
      <c r="AAV30" s="15"/>
      <c r="AAW30" s="7"/>
      <c r="AAX30" s="16"/>
      <c r="AAY30" s="17">
        <f t="shared" si="103"/>
        <v>0</v>
      </c>
      <c r="ABA30" s="2"/>
      <c r="ABB30" s="2"/>
      <c r="ABC30" s="15"/>
      <c r="ABD30" s="7"/>
      <c r="ABE30" s="16"/>
      <c r="ABF30" s="17">
        <f t="shared" si="104"/>
        <v>767</v>
      </c>
      <c r="ABH30" s="2"/>
      <c r="ABI30" s="2"/>
      <c r="ABJ30" s="15"/>
      <c r="ABK30" s="7"/>
      <c r="ABL30" s="16"/>
      <c r="ABM30" s="17">
        <f t="shared" si="105"/>
        <v>0</v>
      </c>
      <c r="ABO30" s="24"/>
      <c r="ABP30" s="24"/>
      <c r="ABQ30" s="23"/>
      <c r="ABR30" s="112"/>
      <c r="ABS30" s="27"/>
      <c r="ABT30" s="42">
        <f t="shared" si="106"/>
        <v>0</v>
      </c>
      <c r="ABV30" s="24"/>
      <c r="ABW30" s="24"/>
      <c r="ABX30" s="23"/>
      <c r="ABY30" s="112"/>
      <c r="ABZ30" s="27"/>
      <c r="ACA30" s="42">
        <f t="shared" si="107"/>
        <v>0</v>
      </c>
      <c r="ACC30" s="2"/>
      <c r="ACD30" s="2"/>
      <c r="ACE30" s="15"/>
      <c r="ACF30" s="7"/>
      <c r="ACG30" s="16"/>
      <c r="ACH30" s="17">
        <f t="shared" si="108"/>
        <v>0</v>
      </c>
      <c r="ACJ30" s="7">
        <v>41536</v>
      </c>
      <c r="ACK30" s="2" t="s">
        <v>2910</v>
      </c>
      <c r="ACL30" s="15">
        <v>6474</v>
      </c>
      <c r="ACM30" s="7">
        <v>41536</v>
      </c>
      <c r="ACN30" s="16">
        <v>6474</v>
      </c>
      <c r="ACO30" s="17">
        <f t="shared" si="109"/>
        <v>0</v>
      </c>
      <c r="ACQ30" s="306"/>
      <c r="ACR30" s="36"/>
      <c r="ACS30" s="16"/>
      <c r="ACU30" s="16"/>
      <c r="ACV30" s="42">
        <f t="shared" si="110"/>
        <v>0</v>
      </c>
      <c r="ACX30" s="308"/>
      <c r="ACY30" s="260"/>
      <c r="ACZ30" s="27"/>
      <c r="ADB30" s="27"/>
      <c r="ADC30" s="42">
        <f t="shared" si="111"/>
        <v>0</v>
      </c>
      <c r="ADE30" s="2"/>
      <c r="ADF30" s="2"/>
      <c r="ADG30" s="15"/>
      <c r="ADH30" s="7"/>
      <c r="ADI30" s="16"/>
      <c r="ADJ30" s="17">
        <f t="shared" si="112"/>
        <v>1135.5</v>
      </c>
      <c r="ADL30" s="2"/>
      <c r="ADM30" s="2"/>
      <c r="ADN30" s="15"/>
      <c r="ADO30" s="7"/>
      <c r="ADP30" s="16"/>
      <c r="ADQ30" s="17">
        <f t="shared" si="113"/>
        <v>0</v>
      </c>
      <c r="ADS30" s="2"/>
      <c r="ADT30" s="2"/>
      <c r="ADU30" s="15"/>
      <c r="ADV30" s="7"/>
      <c r="ADW30" s="16"/>
      <c r="ADX30" s="17">
        <f t="shared" si="114"/>
        <v>16620</v>
      </c>
      <c r="ADZ30" s="2"/>
      <c r="AEA30" s="2"/>
      <c r="AEB30" s="15"/>
      <c r="AEC30" s="7"/>
      <c r="AED30" s="16"/>
      <c r="AEE30" s="17">
        <f t="shared" si="115"/>
        <v>0</v>
      </c>
      <c r="AEG30" s="112"/>
      <c r="AEH30" s="69"/>
      <c r="AEI30" s="27"/>
      <c r="AEJ30" s="112"/>
      <c r="AEK30" s="27"/>
      <c r="AEL30" s="17">
        <f t="shared" si="116"/>
        <v>240</v>
      </c>
      <c r="AEN30" s="112"/>
      <c r="AEO30" s="69"/>
      <c r="AEP30" s="27"/>
      <c r="AEQ30" s="112"/>
      <c r="AER30" s="27"/>
      <c r="AES30" s="17">
        <f t="shared" si="117"/>
        <v>0</v>
      </c>
      <c r="AEU30" s="1558"/>
      <c r="AEV30" s="1718"/>
      <c r="AEW30" s="565"/>
      <c r="AEX30" s="1558"/>
      <c r="AEY30" s="565"/>
      <c r="AEZ30" s="1715">
        <f t="shared" si="118"/>
        <v>0</v>
      </c>
      <c r="AFB30" s="2"/>
      <c r="AFC30" s="2"/>
      <c r="AFD30" s="15"/>
      <c r="AFE30" s="7"/>
      <c r="AFF30" s="16"/>
      <c r="AFG30" s="17">
        <f t="shared" si="119"/>
        <v>0</v>
      </c>
      <c r="AFI30" s="2"/>
      <c r="AFJ30" s="2"/>
      <c r="AFK30" s="15"/>
      <c r="AFL30" s="7"/>
      <c r="AFM30" s="16"/>
      <c r="AFN30" s="17">
        <f t="shared" si="120"/>
        <v>0</v>
      </c>
      <c r="AFP30" s="407"/>
      <c r="AFQ30" s="2"/>
      <c r="AFR30" s="15"/>
      <c r="AFS30" s="7"/>
      <c r="AFT30" s="16"/>
      <c r="AFU30" s="17">
        <f t="shared" si="121"/>
        <v>7013</v>
      </c>
      <c r="AFW30" s="7"/>
      <c r="AFX30" s="40"/>
      <c r="AFY30" s="16"/>
      <c r="AFZ30" s="7"/>
      <c r="AGA30" s="16"/>
      <c r="AGB30" s="17">
        <f t="shared" si="122"/>
        <v>0</v>
      </c>
      <c r="AGD30" s="7"/>
      <c r="AGE30" s="40"/>
      <c r="AGF30" s="16"/>
      <c r="AGG30" s="7"/>
      <c r="AGH30" s="16"/>
      <c r="AGI30" s="17">
        <f t="shared" si="123"/>
        <v>0</v>
      </c>
      <c r="AGK30" s="308"/>
      <c r="AGL30" s="69"/>
      <c r="AGM30" s="27"/>
      <c r="AGN30" s="308"/>
      <c r="AGO30" s="27"/>
      <c r="AGP30" s="17">
        <f t="shared" si="124"/>
        <v>102</v>
      </c>
      <c r="AGR30" s="308"/>
      <c r="AGS30" s="69"/>
      <c r="AGT30" s="27"/>
      <c r="AGU30" s="308"/>
      <c r="AGV30" s="27"/>
      <c r="AGW30" s="42">
        <f t="shared" si="125"/>
        <v>0</v>
      </c>
      <c r="AGY30" s="7"/>
      <c r="AGZ30" s="40"/>
      <c r="AHA30" s="16"/>
      <c r="AHB30" s="7"/>
      <c r="AHC30" s="16"/>
      <c r="AHD30" s="17">
        <f t="shared" si="126"/>
        <v>0</v>
      </c>
      <c r="AHF30" s="7"/>
      <c r="AHH30" s="15"/>
      <c r="AHI30" s="7"/>
      <c r="AHJ30" s="16"/>
      <c r="AHK30" s="42">
        <f t="shared" si="127"/>
        <v>0</v>
      </c>
      <c r="AHM30" s="112"/>
      <c r="AHO30" s="23"/>
      <c r="AHP30" s="112"/>
      <c r="AHQ30" s="27"/>
      <c r="AHR30" s="42">
        <f t="shared" si="128"/>
        <v>13988.5</v>
      </c>
      <c r="AHT30" s="2"/>
      <c r="AHU30" s="2"/>
      <c r="AHV30" s="15"/>
      <c r="AHW30" s="7"/>
      <c r="AHX30" s="16"/>
      <c r="AHY30" s="17">
        <f t="shared" si="129"/>
        <v>0</v>
      </c>
      <c r="AIA30" s="2"/>
      <c r="AIB30" s="2"/>
      <c r="AIC30" s="15"/>
      <c r="AID30" s="7"/>
      <c r="AIE30" s="16"/>
      <c r="AIF30" s="17">
        <f t="shared" si="130"/>
        <v>0</v>
      </c>
      <c r="AIH30" s="2"/>
      <c r="AII30" s="2"/>
      <c r="AIJ30" s="15"/>
      <c r="AIK30" s="7"/>
      <c r="AIL30" s="16"/>
      <c r="AIM30" s="17">
        <f t="shared" si="131"/>
        <v>0</v>
      </c>
      <c r="AIO30" s="24"/>
      <c r="AIP30" s="24"/>
      <c r="AIQ30" s="23"/>
      <c r="AIR30" s="112"/>
      <c r="AIS30" s="27"/>
      <c r="AIT30" s="42">
        <f t="shared" si="132"/>
        <v>0</v>
      </c>
      <c r="AIV30" s="2"/>
      <c r="AIW30" s="2"/>
      <c r="AIX30" s="15"/>
      <c r="AIY30" s="7"/>
      <c r="AIZ30" s="16"/>
      <c r="AJA30" s="17">
        <f t="shared" si="217"/>
        <v>0</v>
      </c>
      <c r="AJC30" s="2"/>
      <c r="AJD30" s="2"/>
      <c r="AJE30" s="15"/>
      <c r="AJF30" s="7"/>
      <c r="AJG30" s="16"/>
      <c r="AJH30" s="17">
        <f t="shared" si="134"/>
        <v>0</v>
      </c>
      <c r="AJJ30" s="2"/>
      <c r="AJK30" s="2"/>
      <c r="AJL30" s="15"/>
      <c r="AJM30" s="7"/>
      <c r="AJN30" s="16"/>
      <c r="AJO30" s="17">
        <f t="shared" si="210"/>
        <v>0</v>
      </c>
      <c r="AJQ30" s="24"/>
      <c r="AJR30" s="24"/>
      <c r="AJS30" s="23"/>
      <c r="AJT30" s="112"/>
      <c r="AJU30" s="27"/>
      <c r="AJV30" s="42">
        <f t="shared" si="211"/>
        <v>0</v>
      </c>
      <c r="AJX30" s="7">
        <v>41529</v>
      </c>
      <c r="AJY30" s="114" t="s">
        <v>2911</v>
      </c>
      <c r="AJZ30" s="15">
        <v>813</v>
      </c>
      <c r="AKA30" s="7">
        <v>41529</v>
      </c>
      <c r="AKB30" s="16">
        <v>813</v>
      </c>
      <c r="AKC30" s="17">
        <f t="shared" si="137"/>
        <v>1582</v>
      </c>
      <c r="AKE30" s="7"/>
      <c r="AKF30" s="114"/>
      <c r="AKG30" s="15"/>
      <c r="AKH30" s="7"/>
      <c r="AKI30" s="16"/>
      <c r="AKJ30" s="17">
        <f t="shared" si="138"/>
        <v>5561.98</v>
      </c>
      <c r="AKL30" s="112"/>
      <c r="AKM30" s="24"/>
      <c r="AKN30" s="23"/>
      <c r="AKO30" s="112"/>
      <c r="AKP30" s="27"/>
      <c r="AKQ30" s="42">
        <f t="shared" si="139"/>
        <v>0</v>
      </c>
      <c r="AKS30" s="24"/>
      <c r="AKT30" s="24"/>
      <c r="AKU30" s="23"/>
      <c r="AKV30" s="112"/>
      <c r="AKW30" s="27"/>
      <c r="AKX30" s="42">
        <f t="shared" si="140"/>
        <v>0</v>
      </c>
      <c r="AKZ30" s="24"/>
      <c r="ALA30" s="24"/>
      <c r="ALB30" s="23"/>
      <c r="ALC30" s="112"/>
      <c r="ALD30" s="27"/>
      <c r="ALE30" s="42">
        <f t="shared" si="141"/>
        <v>0</v>
      </c>
      <c r="ALG30" s="7"/>
      <c r="ALH30" s="2"/>
      <c r="ALI30" s="15"/>
      <c r="ALJ30" s="7"/>
      <c r="ALK30" s="16"/>
      <c r="ALL30" s="17">
        <f t="shared" si="142"/>
        <v>0</v>
      </c>
      <c r="ALN30" s="428">
        <v>41532</v>
      </c>
      <c r="ALO30" s="2" t="s">
        <v>2912</v>
      </c>
      <c r="ALP30" s="15">
        <v>1233</v>
      </c>
      <c r="ALQ30" s="428">
        <v>41533</v>
      </c>
      <c r="ALR30" s="16">
        <v>1233</v>
      </c>
      <c r="ALS30" s="17">
        <f t="shared" si="143"/>
        <v>5326</v>
      </c>
      <c r="ALU30" s="428"/>
      <c r="ALW30" s="15"/>
      <c r="ALX30" s="306"/>
      <c r="ALY30" s="16"/>
      <c r="ALZ30" s="17">
        <f t="shared" si="144"/>
        <v>0</v>
      </c>
      <c r="AMB30" s="306"/>
      <c r="AMC30" s="2"/>
      <c r="AMD30" s="15"/>
      <c r="AME30" s="428"/>
      <c r="AMF30" s="16"/>
      <c r="AMG30" s="17">
        <f t="shared" si="145"/>
        <v>0</v>
      </c>
      <c r="AMI30" s="2"/>
      <c r="AMJ30" s="2"/>
      <c r="AMK30" s="15"/>
      <c r="AML30" s="7"/>
      <c r="AMM30" s="16"/>
      <c r="AMN30" s="17">
        <f t="shared" si="146"/>
        <v>0</v>
      </c>
      <c r="AMP30" s="112"/>
      <c r="AMQ30" s="24"/>
      <c r="AMR30" s="23"/>
      <c r="AMS30" s="112"/>
      <c r="AMT30" s="27"/>
      <c r="AMU30" s="42">
        <f t="shared" si="147"/>
        <v>-1660</v>
      </c>
      <c r="AMW30" s="2"/>
      <c r="AMX30" s="2"/>
      <c r="AMY30" s="15"/>
      <c r="AMZ30" s="7"/>
      <c r="ANA30" s="16"/>
      <c r="ANB30" s="17">
        <f t="shared" si="148"/>
        <v>5971.7800000000007</v>
      </c>
      <c r="AND30" s="24"/>
      <c r="ANE30" s="24"/>
      <c r="ANF30" s="23"/>
      <c r="ANG30" s="112"/>
      <c r="ANH30" s="27"/>
      <c r="ANI30" s="42">
        <f t="shared" si="149"/>
        <v>0</v>
      </c>
      <c r="ANK30" s="2"/>
      <c r="ANL30" s="2"/>
      <c r="ANM30" s="15"/>
      <c r="ANN30" s="7"/>
      <c r="ANO30" s="16"/>
      <c r="ANP30" s="17">
        <f t="shared" si="150"/>
        <v>0</v>
      </c>
      <c r="ANR30" s="1530"/>
      <c r="ANS30" s="1530"/>
      <c r="ANT30" s="563"/>
      <c r="ANU30" s="1558"/>
      <c r="ANV30" s="565"/>
      <c r="ANW30" s="1715">
        <f t="shared" si="151"/>
        <v>0</v>
      </c>
      <c r="ANY30" s="2"/>
      <c r="ANZ30" s="2"/>
      <c r="AOA30" s="15"/>
      <c r="AOB30" s="7"/>
      <c r="AOC30" s="16"/>
      <c r="AOD30" s="17">
        <f t="shared" si="152"/>
        <v>0</v>
      </c>
      <c r="AOF30" s="2"/>
      <c r="AOG30" s="2"/>
      <c r="AOH30" s="15"/>
      <c r="AOI30" s="7"/>
      <c r="AOJ30" s="16"/>
      <c r="AOK30" s="17">
        <f t="shared" si="153"/>
        <v>0</v>
      </c>
      <c r="AOM30" s="308">
        <v>41547</v>
      </c>
      <c r="AON30" s="230" t="s">
        <v>2913</v>
      </c>
      <c r="AOO30" s="23">
        <v>3306</v>
      </c>
      <c r="AOP30" s="322"/>
      <c r="AOQ30" s="27"/>
      <c r="AOR30" s="17">
        <f t="shared" si="154"/>
        <v>118452.40000000001</v>
      </c>
      <c r="AOT30" s="112">
        <v>41524</v>
      </c>
      <c r="AOU30" s="260" t="s">
        <v>2914</v>
      </c>
      <c r="AOV30" s="41">
        <v>2760</v>
      </c>
      <c r="AOW30" s="112">
        <v>41535</v>
      </c>
      <c r="AOX30" s="41">
        <v>2760</v>
      </c>
      <c r="AOY30" s="17">
        <f t="shared" si="155"/>
        <v>30</v>
      </c>
      <c r="APA30" s="7"/>
      <c r="APB30" s="2"/>
      <c r="APC30" s="15"/>
      <c r="APD30" s="16"/>
      <c r="APE30" s="16"/>
      <c r="APF30" s="17">
        <f t="shared" si="156"/>
        <v>118452.40000000001</v>
      </c>
      <c r="APH30" s="112"/>
      <c r="API30" s="24"/>
      <c r="APJ30" s="23"/>
      <c r="APK30" s="27"/>
      <c r="APL30" s="27"/>
      <c r="APM30" s="42">
        <f t="shared" si="157"/>
        <v>0</v>
      </c>
      <c r="APO30" s="2"/>
      <c r="APP30" s="2"/>
      <c r="APQ30" s="15"/>
      <c r="APR30" s="7"/>
      <c r="APS30" s="16"/>
      <c r="APT30" s="17">
        <f t="shared" si="158"/>
        <v>0</v>
      </c>
      <c r="APV30" s="2"/>
      <c r="APW30" s="2"/>
      <c r="APX30" s="15"/>
      <c r="APY30" s="7"/>
      <c r="APZ30" s="16"/>
      <c r="AQA30" s="17">
        <f t="shared" si="159"/>
        <v>0</v>
      </c>
      <c r="AQC30" s="2"/>
      <c r="AQD30" s="2"/>
      <c r="AQE30" s="15"/>
      <c r="AQF30" s="7"/>
      <c r="AQG30" s="16"/>
      <c r="AQH30" s="17">
        <f t="shared" si="160"/>
        <v>4165.6000000000004</v>
      </c>
      <c r="AQJ30" s="2"/>
      <c r="AQK30" s="2"/>
      <c r="AQL30" s="15"/>
      <c r="AQM30" s="7"/>
      <c r="AQN30" s="16"/>
      <c r="AQO30" s="17">
        <f t="shared" si="161"/>
        <v>0</v>
      </c>
      <c r="AQQ30" s="2"/>
      <c r="AQR30" s="2"/>
      <c r="AQS30" s="15"/>
      <c r="AQT30" s="7"/>
      <c r="AQU30" s="16"/>
      <c r="AQV30" s="17">
        <f t="shared" si="162"/>
        <v>0</v>
      </c>
      <c r="AQX30" s="2"/>
      <c r="AQY30" s="2"/>
      <c r="AQZ30" s="15"/>
      <c r="ARA30" s="7"/>
      <c r="ARB30" s="16"/>
      <c r="ARC30" s="17">
        <f t="shared" si="163"/>
        <v>0</v>
      </c>
      <c r="ARE30" s="24"/>
      <c r="ARF30" s="24"/>
      <c r="ARG30" s="23"/>
      <c r="ARH30" s="112"/>
      <c r="ARI30" s="27"/>
      <c r="ARJ30" s="42">
        <f t="shared" si="164"/>
        <v>0</v>
      </c>
      <c r="ARL30" s="2"/>
      <c r="ARM30" s="2"/>
      <c r="ARN30" s="15"/>
      <c r="ARO30" s="7"/>
      <c r="ARP30" s="16"/>
      <c r="ARQ30" s="17">
        <f t="shared" si="165"/>
        <v>0</v>
      </c>
      <c r="ARS30" s="24"/>
      <c r="ART30" s="24"/>
      <c r="ARU30" s="23"/>
      <c r="ARV30" s="112"/>
      <c r="ARW30" s="27"/>
      <c r="ARX30" s="42">
        <f t="shared" si="166"/>
        <v>752.5</v>
      </c>
      <c r="ARZ30" s="2"/>
      <c r="ASA30" s="2"/>
      <c r="ASB30" s="15"/>
      <c r="ASC30" s="7"/>
      <c r="ASD30" s="16"/>
      <c r="ASE30" s="17">
        <f t="shared" si="167"/>
        <v>10984.74</v>
      </c>
      <c r="ASG30" s="7"/>
      <c r="ASH30" s="2"/>
      <c r="ASI30" s="15"/>
      <c r="ASJ30" s="7"/>
      <c r="ASK30" s="16"/>
      <c r="ASL30" s="17">
        <f t="shared" si="168"/>
        <v>21397.43</v>
      </c>
      <c r="ASN30" s="7"/>
      <c r="ASO30" s="2"/>
      <c r="ASP30" s="15"/>
      <c r="ASQ30" s="7"/>
      <c r="ASR30" s="16"/>
      <c r="ASS30" s="17">
        <f t="shared" si="169"/>
        <v>21397.43</v>
      </c>
      <c r="ASU30" s="2"/>
      <c r="ASV30" s="2"/>
      <c r="ASW30" s="15"/>
      <c r="ASX30" s="7"/>
      <c r="ASY30" s="16"/>
      <c r="ASZ30" s="17">
        <f t="shared" si="170"/>
        <v>0</v>
      </c>
      <c r="ATB30" s="24"/>
      <c r="ATC30" s="24"/>
      <c r="ATD30" s="23"/>
      <c r="ATE30" s="112"/>
      <c r="ATF30" s="27"/>
      <c r="ATG30" s="42">
        <f t="shared" si="171"/>
        <v>2249</v>
      </c>
      <c r="ATI30" s="24"/>
      <c r="ATJ30" s="24"/>
      <c r="ATK30" s="23"/>
      <c r="ATL30" s="112"/>
      <c r="ATM30" s="27"/>
      <c r="ATN30" s="42">
        <f t="shared" si="172"/>
        <v>0</v>
      </c>
      <c r="ATP30" s="7"/>
      <c r="ATQ30" s="2"/>
      <c r="ATR30" s="82"/>
      <c r="ATS30" s="61"/>
      <c r="ATT30" s="67"/>
      <c r="ATU30" s="17">
        <f t="shared" si="173"/>
        <v>12300.5</v>
      </c>
      <c r="ATW30" s="2"/>
      <c r="ATX30" s="2"/>
      <c r="ATY30" s="15"/>
      <c r="ATZ30" s="7"/>
      <c r="AUA30" s="16"/>
      <c r="AUB30" s="17">
        <f t="shared" si="174"/>
        <v>108</v>
      </c>
      <c r="AUD30" s="7"/>
      <c r="AUE30" s="115"/>
      <c r="AUF30" s="15"/>
      <c r="AUG30" s="679"/>
      <c r="AUH30" s="16"/>
      <c r="AUI30" s="17">
        <f t="shared" si="175"/>
        <v>0</v>
      </c>
      <c r="AUK30" s="112"/>
      <c r="AUL30" s="111"/>
      <c r="AUM30" s="23"/>
      <c r="AUN30" s="1577"/>
      <c r="AUO30" s="27"/>
      <c r="AUP30" s="42">
        <f t="shared" si="176"/>
        <v>0</v>
      </c>
      <c r="AUR30" s="1558"/>
      <c r="AUS30" s="1727"/>
      <c r="AUT30" s="563"/>
      <c r="AUU30" s="1752"/>
      <c r="AUV30" s="565"/>
      <c r="AUW30" s="1715">
        <f t="shared" si="177"/>
        <v>0</v>
      </c>
      <c r="AUY30" s="112"/>
      <c r="AUZ30" s="111"/>
      <c r="AVA30" s="23"/>
      <c r="AVB30" s="1577"/>
      <c r="AVC30" s="27"/>
      <c r="AVD30" s="42">
        <f t="shared" si="178"/>
        <v>0</v>
      </c>
      <c r="AVF30" s="2"/>
      <c r="AVG30" s="2"/>
      <c r="AVH30" s="15"/>
      <c r="AVI30" s="7"/>
      <c r="AVJ30" s="16"/>
      <c r="AVK30" s="17">
        <f t="shared" si="179"/>
        <v>-1000</v>
      </c>
      <c r="AVM30" s="2"/>
      <c r="AVN30" s="2"/>
      <c r="AVO30" s="15"/>
      <c r="AVP30" s="7"/>
      <c r="AVQ30" s="16"/>
      <c r="AVR30" s="17">
        <f t="shared" si="180"/>
        <v>6938</v>
      </c>
      <c r="AVT30" s="1530"/>
      <c r="AVU30" s="1530"/>
      <c r="AVV30" s="563"/>
      <c r="AVW30" s="1558"/>
      <c r="AVX30" s="565"/>
      <c r="AVY30" s="1715">
        <f t="shared" si="181"/>
        <v>0</v>
      </c>
      <c r="AWA30" s="7"/>
      <c r="AWB30" s="2"/>
      <c r="AWC30" s="15"/>
      <c r="AWD30" s="7"/>
      <c r="AWE30" s="16"/>
      <c r="AWF30" s="17">
        <f t="shared" si="182"/>
        <v>0</v>
      </c>
      <c r="AWH30" s="307"/>
      <c r="AWI30" s="2"/>
      <c r="AWJ30" s="15"/>
      <c r="AWK30" s="7"/>
      <c r="AWL30" s="16"/>
      <c r="AWM30" s="17">
        <f t="shared" si="183"/>
        <v>0</v>
      </c>
      <c r="AWO30" s="7"/>
      <c r="AWP30" s="2"/>
      <c r="AWQ30" s="15"/>
      <c r="AWR30" s="7"/>
      <c r="AWS30" s="16"/>
      <c r="AWT30" s="17">
        <f t="shared" si="184"/>
        <v>0</v>
      </c>
      <c r="AWV30" s="306"/>
      <c r="AWW30" s="2"/>
      <c r="AWX30" s="15"/>
      <c r="AWY30" s="7"/>
      <c r="AWZ30" s="16"/>
      <c r="AXA30" s="17">
        <f t="shared" si="185"/>
        <v>0</v>
      </c>
      <c r="AXC30" s="308">
        <v>41537</v>
      </c>
      <c r="AXD30" s="2" t="s">
        <v>2915</v>
      </c>
      <c r="AXE30" s="15">
        <v>822</v>
      </c>
      <c r="AXF30" s="629"/>
      <c r="AXG30" s="574"/>
      <c r="AXH30" s="17">
        <f t="shared" si="186"/>
        <v>3711.5</v>
      </c>
      <c r="AXJ30" s="308"/>
      <c r="AXK30" s="2"/>
      <c r="AXL30" s="15"/>
      <c r="AXM30" s="7"/>
      <c r="AXN30" s="16"/>
      <c r="AXO30" s="17">
        <f t="shared" si="187"/>
        <v>0</v>
      </c>
      <c r="AXQ30" s="308"/>
      <c r="AXR30" s="24"/>
      <c r="AXS30" s="23"/>
      <c r="AXT30" s="112"/>
      <c r="AXU30" s="27"/>
      <c r="AXV30" s="42">
        <f t="shared" si="188"/>
        <v>0</v>
      </c>
      <c r="AXX30" s="2"/>
      <c r="AXY30" s="2"/>
      <c r="AXZ30" s="292"/>
      <c r="AYA30" s="7"/>
      <c r="AYB30" s="16"/>
      <c r="AYC30" s="17">
        <f t="shared" si="189"/>
        <v>-100</v>
      </c>
      <c r="AYE30" s="2"/>
      <c r="AYF30" s="2"/>
      <c r="AYG30" s="292"/>
      <c r="AYH30" s="7"/>
      <c r="AYI30" s="16"/>
      <c r="AYJ30" s="17">
        <f t="shared" si="190"/>
        <v>1184.5</v>
      </c>
      <c r="AYL30" s="24"/>
      <c r="AYM30" s="24"/>
      <c r="AYN30" s="291"/>
      <c r="AYO30" s="112"/>
      <c r="AYP30" s="27"/>
      <c r="AYQ30" s="42">
        <f t="shared" si="191"/>
        <v>0</v>
      </c>
      <c r="AYS30" s="24"/>
      <c r="AYT30" s="2"/>
      <c r="AYU30" s="292"/>
      <c r="AYV30" s="7"/>
      <c r="AYW30" s="16"/>
      <c r="AYX30" s="17">
        <f t="shared" si="192"/>
        <v>0</v>
      </c>
      <c r="AYZ30" s="24"/>
      <c r="AZA30" s="24"/>
      <c r="AZB30" s="291"/>
      <c r="AZC30" s="112"/>
      <c r="AZD30" s="27"/>
      <c r="AZE30" s="42">
        <f t="shared" si="193"/>
        <v>0</v>
      </c>
      <c r="AZG30" s="2"/>
      <c r="AZH30" s="2"/>
      <c r="AZI30" s="292"/>
      <c r="AZJ30" s="7"/>
      <c r="AZK30" s="16"/>
      <c r="AZL30" s="17">
        <f t="shared" si="194"/>
        <v>0</v>
      </c>
      <c r="AZN30" s="2"/>
      <c r="AZO30" s="2"/>
      <c r="AZP30" s="15"/>
      <c r="AZQ30" s="7"/>
      <c r="AZR30" s="16"/>
      <c r="AZS30" s="17">
        <f t="shared" si="195"/>
        <v>0</v>
      </c>
      <c r="AZU30" s="2"/>
      <c r="AZV30" s="2"/>
      <c r="AZW30" s="15"/>
      <c r="AZX30" s="7"/>
      <c r="AZY30" s="16"/>
      <c r="AZZ30" s="17">
        <f t="shared" si="196"/>
        <v>7051.5</v>
      </c>
      <c r="BAB30" s="24"/>
      <c r="BAC30" s="24"/>
      <c r="BAD30" s="291"/>
      <c r="BAE30" s="112"/>
      <c r="BAF30" s="27"/>
      <c r="BAG30" s="42">
        <f t="shared" si="197"/>
        <v>0</v>
      </c>
      <c r="BAI30" s="2"/>
      <c r="BAJ30" s="2"/>
      <c r="BAK30" s="292"/>
      <c r="BAL30" s="7"/>
      <c r="BAM30" s="16"/>
      <c r="BAN30" s="17">
        <f t="shared" si="198"/>
        <v>0</v>
      </c>
    </row>
    <row r="31" spans="1:1392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2"/>
      <c r="L31" s="27"/>
      <c r="M31" s="42">
        <f t="shared" si="1"/>
        <v>0</v>
      </c>
      <c r="O31" s="24"/>
      <c r="P31" s="24"/>
      <c r="Q31" s="23"/>
      <c r="R31" s="112"/>
      <c r="S31" s="27"/>
      <c r="T31" s="42">
        <f t="shared" si="2"/>
        <v>0</v>
      </c>
      <c r="V31" s="24"/>
      <c r="W31" s="24"/>
      <c r="X31" s="23"/>
      <c r="Y31" s="112"/>
      <c r="Z31" s="27"/>
      <c r="AA31" s="42">
        <f t="shared" si="3"/>
        <v>0</v>
      </c>
      <c r="AC31" s="24"/>
      <c r="AD31" s="24"/>
      <c r="AE31" s="23"/>
      <c r="AF31" s="112"/>
      <c r="AG31" s="27"/>
      <c r="AH31" s="42">
        <f t="shared" si="4"/>
        <v>0</v>
      </c>
      <c r="AJ31" s="24"/>
      <c r="AK31" s="24"/>
      <c r="AL31" s="23"/>
      <c r="AM31" s="112"/>
      <c r="AN31" s="27"/>
      <c r="AO31" s="42">
        <f t="shared" si="5"/>
        <v>0</v>
      </c>
      <c r="AR31" s="2"/>
      <c r="AS31" s="15"/>
      <c r="AT31" s="7"/>
      <c r="AU31" s="16"/>
      <c r="AV31" s="17">
        <f t="shared" si="6"/>
        <v>376</v>
      </c>
      <c r="AX31" s="2"/>
      <c r="AY31" s="2"/>
      <c r="AZ31" s="15"/>
      <c r="BA31" s="7"/>
      <c r="BB31" s="16"/>
      <c r="BC31" s="17">
        <f t="shared" si="7"/>
        <v>1731.5</v>
      </c>
      <c r="BE31" s="2"/>
      <c r="BF31" s="2"/>
      <c r="BG31" s="15"/>
      <c r="BH31" s="7"/>
      <c r="BI31" s="16"/>
      <c r="BJ31" s="17">
        <f t="shared" si="8"/>
        <v>0</v>
      </c>
      <c r="BL31" s="7"/>
      <c r="BM31" s="2"/>
      <c r="BN31" s="15"/>
      <c r="BO31" s="61"/>
      <c r="BP31" s="16"/>
      <c r="BQ31" s="17">
        <f t="shared" si="9"/>
        <v>14526.099999999999</v>
      </c>
      <c r="BS31" s="428"/>
      <c r="BT31" s="2"/>
      <c r="BU31" s="15"/>
      <c r="BV31" s="7"/>
      <c r="BW31" s="16"/>
      <c r="BX31" s="17">
        <f t="shared" si="10"/>
        <v>21003.54</v>
      </c>
      <c r="BZ31" s="2"/>
      <c r="CA31" s="2"/>
      <c r="CB31" s="15"/>
      <c r="CC31" s="7"/>
      <c r="CD31" s="16"/>
      <c r="CE31" s="17">
        <f t="shared" si="11"/>
        <v>0</v>
      </c>
      <c r="CG31" s="426"/>
      <c r="CH31" s="24"/>
      <c r="CI31" s="23"/>
      <c r="CJ31" s="112"/>
      <c r="CK31" s="27"/>
      <c r="CL31" s="17">
        <f t="shared" si="12"/>
        <v>0</v>
      </c>
      <c r="CN31" s="7"/>
      <c r="CO31" s="1008"/>
      <c r="CP31" s="15"/>
      <c r="CQ31" s="7"/>
      <c r="CR31" s="16"/>
      <c r="CS31" s="17">
        <f t="shared" si="199"/>
        <v>60707.5</v>
      </c>
      <c r="CU31" s="2"/>
      <c r="CV31" s="2"/>
      <c r="CW31" s="15"/>
      <c r="CX31" s="7"/>
      <c r="CY31" s="16"/>
      <c r="CZ31" s="17">
        <f t="shared" si="14"/>
        <v>4178.5</v>
      </c>
      <c r="DB31" s="7"/>
      <c r="DC31" s="2"/>
      <c r="DD31" s="15"/>
      <c r="DE31" s="7"/>
      <c r="DF31" s="16"/>
      <c r="DG31" s="17">
        <f t="shared" si="207"/>
        <v>411</v>
      </c>
      <c r="DI31" s="7"/>
      <c r="DJ31" s="2"/>
      <c r="DK31" s="15"/>
      <c r="DL31" s="7"/>
      <c r="DM31" s="16"/>
      <c r="DN31" s="17">
        <f t="shared" si="212"/>
        <v>0</v>
      </c>
      <c r="DP31" s="7"/>
      <c r="DQ31" s="2"/>
      <c r="DR31" s="15"/>
      <c r="DS31" s="7"/>
      <c r="DT31" s="16"/>
      <c r="DU31" s="17">
        <f t="shared" si="213"/>
        <v>0</v>
      </c>
      <c r="DW31" s="568"/>
      <c r="DX31" s="577"/>
      <c r="DY31" s="1656"/>
      <c r="DZ31" s="568"/>
      <c r="EA31" s="1659"/>
      <c r="EB31" s="1677">
        <f t="shared" si="214"/>
        <v>456</v>
      </c>
      <c r="ED31" s="112"/>
      <c r="EE31" s="24"/>
      <c r="EF31" s="23"/>
      <c r="EG31" s="112"/>
      <c r="EH31" s="27"/>
      <c r="EI31" s="42">
        <f t="shared" si="215"/>
        <v>0</v>
      </c>
      <c r="EK31" s="7"/>
      <c r="EL31" s="2"/>
      <c r="EM31" s="15"/>
      <c r="EN31" s="7"/>
      <c r="EO31" s="16"/>
      <c r="EP31" s="17">
        <f t="shared" si="216"/>
        <v>0</v>
      </c>
      <c r="ER31" s="112"/>
      <c r="ES31" s="221"/>
      <c r="ET31" s="41"/>
      <c r="EU31" s="49"/>
      <c r="EV31" s="41"/>
      <c r="EW31" s="17">
        <f t="shared" si="206"/>
        <v>0</v>
      </c>
      <c r="EY31" s="7"/>
      <c r="EZ31" s="2"/>
      <c r="FA31" s="23"/>
      <c r="FB31" s="685"/>
      <c r="FC31" s="686"/>
      <c r="FD31" s="17">
        <f t="shared" si="22"/>
        <v>0</v>
      </c>
      <c r="FF31" s="112"/>
      <c r="FG31" s="24"/>
      <c r="FH31" s="23"/>
      <c r="FI31" s="683"/>
      <c r="FJ31" s="684"/>
      <c r="FK31" s="42">
        <f t="shared" si="23"/>
        <v>0</v>
      </c>
      <c r="FM31" s="7"/>
      <c r="FN31" s="2"/>
      <c r="FO31" s="15"/>
      <c r="FP31" s="7"/>
      <c r="FQ31" s="16"/>
      <c r="FR31" s="17">
        <f t="shared" si="24"/>
        <v>2580</v>
      </c>
      <c r="FT31" s="112"/>
      <c r="FU31" s="24"/>
      <c r="FV31" s="23"/>
      <c r="FW31" s="112"/>
      <c r="FX31" s="27"/>
      <c r="FY31" s="42">
        <f t="shared" si="25"/>
        <v>0</v>
      </c>
      <c r="GA31" s="2"/>
      <c r="GB31" s="2"/>
      <c r="GC31" s="15"/>
      <c r="GD31" s="7"/>
      <c r="GE31" s="16"/>
      <c r="GF31" s="17">
        <f t="shared" si="26"/>
        <v>0</v>
      </c>
      <c r="GH31" s="1530"/>
      <c r="GI31" s="1530"/>
      <c r="GJ31" s="563"/>
      <c r="GK31" s="1558"/>
      <c r="GL31" s="565"/>
      <c r="GM31" s="1715">
        <f t="shared" si="27"/>
        <v>33232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7"/>
      <c r="HD31" s="2"/>
      <c r="HE31" s="15"/>
      <c r="HF31" s="7"/>
      <c r="HG31" s="16"/>
      <c r="HH31" s="17">
        <f t="shared" si="30"/>
        <v>0</v>
      </c>
      <c r="HJ31" s="7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5020</v>
      </c>
      <c r="HX31" s="7"/>
      <c r="HY31" s="2"/>
      <c r="HZ31" s="15"/>
      <c r="IA31" s="7"/>
      <c r="IB31" s="16"/>
      <c r="IC31" s="102">
        <f t="shared" si="33"/>
        <v>0</v>
      </c>
      <c r="IE31" s="1558"/>
      <c r="IF31" s="1530"/>
      <c r="IG31" s="563"/>
      <c r="IH31" s="1558"/>
      <c r="II31" s="565"/>
      <c r="IJ31" s="1746">
        <f t="shared" si="34"/>
        <v>0</v>
      </c>
      <c r="IL31" s="112"/>
      <c r="IM31" s="24"/>
      <c r="IN31" s="23"/>
      <c r="IO31" s="112"/>
      <c r="IP31" s="27"/>
      <c r="IQ31" s="102">
        <f t="shared" si="35"/>
        <v>855.5</v>
      </c>
      <c r="IS31" s="7"/>
      <c r="IT31" s="35"/>
      <c r="IU31" s="15"/>
      <c r="IV31" s="7"/>
      <c r="IW31" s="16"/>
      <c r="IX31" s="17">
        <f t="shared" si="36"/>
        <v>0</v>
      </c>
      <c r="IZ31" s="7"/>
      <c r="JA31" s="114"/>
      <c r="JB31" s="15"/>
      <c r="JC31" s="7"/>
      <c r="JD31" s="16"/>
      <c r="JE31" s="17">
        <f t="shared" si="37"/>
        <v>0</v>
      </c>
      <c r="JG31" s="7"/>
      <c r="JH31" s="115"/>
      <c r="JI31" s="15"/>
      <c r="JJ31" s="7"/>
      <c r="JK31" s="16"/>
      <c r="JL31" s="17">
        <f t="shared" si="38"/>
        <v>17093.599999999999</v>
      </c>
      <c r="JN31" s="7"/>
      <c r="JO31" s="114"/>
      <c r="JP31" s="15"/>
      <c r="JQ31" s="7"/>
      <c r="JR31" s="16"/>
      <c r="JS31" s="17">
        <f t="shared" si="39"/>
        <v>0</v>
      </c>
      <c r="JU31" s="112"/>
      <c r="JV31" s="111"/>
      <c r="JW31" s="23"/>
      <c r="JX31" s="112"/>
      <c r="JY31" s="27"/>
      <c r="JZ31" s="42">
        <f t="shared" si="40"/>
        <v>0</v>
      </c>
      <c r="KB31" s="112"/>
      <c r="KC31" s="221"/>
      <c r="KD31" s="23"/>
      <c r="KE31" s="112"/>
      <c r="KF31" s="27"/>
      <c r="KG31" s="42">
        <f t="shared" si="41"/>
        <v>0</v>
      </c>
      <c r="KI31" s="2"/>
      <c r="KJ31" s="2"/>
      <c r="KK31" s="15"/>
      <c r="KL31" s="7"/>
      <c r="KM31" s="16"/>
      <c r="KN31" s="17">
        <f t="shared" si="42"/>
        <v>3799.5</v>
      </c>
      <c r="KP31" s="24"/>
      <c r="KQ31" s="24"/>
      <c r="KR31" s="23"/>
      <c r="KS31" s="112"/>
      <c r="KT31" s="27"/>
      <c r="KU31" s="42">
        <f t="shared" si="43"/>
        <v>0</v>
      </c>
      <c r="KW31" s="24"/>
      <c r="KX31" s="24"/>
      <c r="KY31" s="23"/>
      <c r="KZ31" s="112"/>
      <c r="LA31" s="27"/>
      <c r="LB31" s="42">
        <f t="shared" si="44"/>
        <v>0</v>
      </c>
      <c r="LD31" s="1530"/>
      <c r="LE31" s="1530"/>
      <c r="LF31" s="563"/>
      <c r="LG31" s="1558"/>
      <c r="LH31" s="565"/>
      <c r="LI31" s="1715">
        <f t="shared" si="45"/>
        <v>0</v>
      </c>
      <c r="LK31" s="2"/>
      <c r="LL31" s="2"/>
      <c r="LM31" s="15"/>
      <c r="LN31" s="7"/>
      <c r="LO31" s="16"/>
      <c r="LP31" s="17">
        <f t="shared" si="46"/>
        <v>0</v>
      </c>
      <c r="LR31" s="2"/>
      <c r="LS31" s="2"/>
      <c r="LT31" s="15"/>
      <c r="LU31" s="7"/>
      <c r="LV31" s="16"/>
      <c r="LW31" s="17">
        <f t="shared" si="47"/>
        <v>0</v>
      </c>
      <c r="LY31" s="2"/>
      <c r="LZ31" s="2"/>
      <c r="MA31" s="15"/>
      <c r="MB31" s="7"/>
      <c r="MC31" s="16"/>
      <c r="MD31" s="17">
        <f t="shared" si="48"/>
        <v>1020</v>
      </c>
      <c r="MF31" s="1709"/>
      <c r="MG31" s="1530"/>
      <c r="MH31" s="563"/>
      <c r="MI31" s="1558"/>
      <c r="MJ31" s="565"/>
      <c r="MK31" s="1715">
        <f t="shared" si="49"/>
        <v>6364</v>
      </c>
      <c r="MM31" s="306"/>
      <c r="MN31" s="2"/>
      <c r="MO31" s="15"/>
      <c r="MP31" s="7"/>
      <c r="MQ31" s="16"/>
      <c r="MR31" s="17">
        <f t="shared" si="50"/>
        <v>0</v>
      </c>
      <c r="MT31" s="308"/>
      <c r="MU31" s="24"/>
      <c r="MV31" s="23"/>
      <c r="MW31" s="112"/>
      <c r="MX31" s="27"/>
      <c r="MY31" s="42">
        <f t="shared" si="51"/>
        <v>0</v>
      </c>
      <c r="NA31" s="482"/>
      <c r="NB31" s="2"/>
      <c r="NC31" s="15"/>
      <c r="ND31" s="7"/>
      <c r="NE31" s="16"/>
      <c r="NF31" s="17">
        <f t="shared" si="208"/>
        <v>22352.5</v>
      </c>
      <c r="NK31" s="7"/>
      <c r="NL31" s="16"/>
      <c r="NM31" s="42">
        <f t="shared" si="53"/>
        <v>0</v>
      </c>
      <c r="NO31" s="2"/>
      <c r="NR31" s="7"/>
      <c r="NS31" s="16"/>
      <c r="NT31" s="42">
        <f t="shared" si="54"/>
        <v>0</v>
      </c>
      <c r="NV31" s="2"/>
      <c r="NY31" s="7"/>
      <c r="NZ31" s="16"/>
      <c r="OA31" s="42">
        <f t="shared" si="55"/>
        <v>0</v>
      </c>
      <c r="OC31" s="2"/>
      <c r="OD31" s="2"/>
      <c r="OE31" s="15"/>
      <c r="OF31" s="16"/>
      <c r="OG31" s="16"/>
      <c r="OH31" s="17">
        <f t="shared" si="56"/>
        <v>0</v>
      </c>
      <c r="OJ31" s="2"/>
      <c r="OK31" s="2"/>
      <c r="OL31" s="15"/>
      <c r="OM31" s="16"/>
      <c r="ON31" s="16"/>
      <c r="OO31" s="17">
        <f t="shared" si="57"/>
        <v>0</v>
      </c>
      <c r="OQ31" s="2"/>
      <c r="OR31" s="2"/>
      <c r="OS31" s="15"/>
      <c r="OT31" s="16"/>
      <c r="OU31" s="16"/>
      <c r="OV31" s="17">
        <f t="shared" si="58"/>
        <v>0</v>
      </c>
      <c r="OX31" s="24"/>
      <c r="OY31" s="24"/>
      <c r="OZ31" s="23"/>
      <c r="PA31" s="27"/>
      <c r="PB31" s="27"/>
      <c r="PC31" s="42">
        <f t="shared" si="59"/>
        <v>0</v>
      </c>
      <c r="PE31" s="7">
        <v>41540</v>
      </c>
      <c r="PF31" s="2" t="s">
        <v>2916</v>
      </c>
      <c r="PG31" s="15">
        <v>2000</v>
      </c>
      <c r="PH31" s="687">
        <v>41540</v>
      </c>
      <c r="PI31" s="16">
        <v>2000</v>
      </c>
      <c r="PJ31" s="17">
        <f t="shared" si="60"/>
        <v>8140</v>
      </c>
      <c r="PL31" s="112"/>
      <c r="PM31" s="24"/>
      <c r="PN31" s="23"/>
      <c r="PO31" s="727"/>
      <c r="PP31" s="27"/>
      <c r="PQ31" s="42">
        <f t="shared" si="61"/>
        <v>0</v>
      </c>
      <c r="PS31" s="112"/>
      <c r="PT31" s="24"/>
      <c r="PU31" s="23"/>
      <c r="PV31" s="727"/>
      <c r="PW31" s="27"/>
      <c r="PX31" s="42">
        <f t="shared" si="62"/>
        <v>0</v>
      </c>
      <c r="PZ31" s="7"/>
      <c r="QA31" s="2"/>
      <c r="QB31" s="15"/>
      <c r="QC31" s="679"/>
      <c r="QD31" s="16"/>
      <c r="QE31" s="17">
        <f t="shared" si="63"/>
        <v>1433.5000000000005</v>
      </c>
      <c r="QG31" s="2"/>
      <c r="QH31" s="2"/>
      <c r="QI31" s="15"/>
      <c r="QJ31" s="7"/>
      <c r="QK31" s="16"/>
      <c r="QL31" s="17">
        <f t="shared" si="64"/>
        <v>0</v>
      </c>
      <c r="QN31" s="7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2980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114"/>
      <c r="RR31" s="15"/>
      <c r="RS31" s="7"/>
      <c r="RT31" s="16"/>
      <c r="RU31" s="17">
        <f t="shared" si="69"/>
        <v>0</v>
      </c>
      <c r="RW31" s="2"/>
      <c r="RX31" s="114"/>
      <c r="RY31" s="15"/>
      <c r="RZ31" s="7"/>
      <c r="SA31" s="16"/>
      <c r="SB31" s="17">
        <f t="shared" si="70"/>
        <v>0</v>
      </c>
      <c r="SD31" s="24"/>
      <c r="SE31" s="221"/>
      <c r="SF31" s="23"/>
      <c r="SG31" s="112"/>
      <c r="SH31" s="27"/>
      <c r="SI31" s="42">
        <f t="shared" si="71"/>
        <v>7820</v>
      </c>
      <c r="SK31" s="2"/>
      <c r="SL31" s="2"/>
      <c r="SM31" s="15"/>
      <c r="SN31" s="7"/>
      <c r="SO31" s="16"/>
      <c r="SP31" s="17">
        <f t="shared" si="72"/>
        <v>200</v>
      </c>
      <c r="SR31" s="2"/>
      <c r="SS31" s="2"/>
      <c r="ST31" s="15"/>
      <c r="SU31" s="7"/>
      <c r="SV31" s="16"/>
      <c r="SW31" s="17">
        <f t="shared" si="73"/>
        <v>1278</v>
      </c>
      <c r="SY31" s="24"/>
      <c r="SZ31" s="24"/>
      <c r="TA31" s="23"/>
      <c r="TB31" s="112"/>
      <c r="TC31" s="27"/>
      <c r="TD31" s="42">
        <f t="shared" si="74"/>
        <v>0</v>
      </c>
      <c r="TF31" s="24"/>
      <c r="TG31" s="2"/>
      <c r="TH31" s="15"/>
      <c r="TI31" s="7"/>
      <c r="TJ31" s="16"/>
      <c r="TK31" s="17">
        <f t="shared" si="75"/>
        <v>0</v>
      </c>
      <c r="TM31" s="24"/>
      <c r="TN31" s="24"/>
      <c r="TO31" s="23"/>
      <c r="TP31" s="112"/>
      <c r="TQ31" s="27"/>
      <c r="TR31" s="42">
        <f t="shared" si="76"/>
        <v>0</v>
      </c>
      <c r="TT31" s="2"/>
      <c r="TU31" s="2"/>
      <c r="TV31" s="15"/>
      <c r="TW31" s="7"/>
      <c r="TX31" s="16"/>
      <c r="TY31" s="17">
        <f t="shared" si="77"/>
        <v>0</v>
      </c>
      <c r="UA31" s="306">
        <v>41546</v>
      </c>
      <c r="UB31" s="2" t="s">
        <v>2917</v>
      </c>
      <c r="UC31" s="15">
        <v>420</v>
      </c>
      <c r="UD31" s="306">
        <v>41546</v>
      </c>
      <c r="UE31" s="16">
        <v>420</v>
      </c>
      <c r="UF31" s="17">
        <f t="shared" si="78"/>
        <v>112.5</v>
      </c>
      <c r="UH31" s="308"/>
      <c r="UI31" s="24"/>
      <c r="UJ31" s="23"/>
      <c r="UK31" s="308"/>
      <c r="UL31" s="27"/>
      <c r="UM31" s="42">
        <f t="shared" si="79"/>
        <v>7657</v>
      </c>
      <c r="UO31" s="308"/>
      <c r="UP31" s="24"/>
      <c r="UQ31" s="23"/>
      <c r="UR31" s="308"/>
      <c r="US31" s="27"/>
      <c r="UT31" s="42">
        <f t="shared" si="80"/>
        <v>0</v>
      </c>
      <c r="UV31" s="308"/>
      <c r="UW31" s="24"/>
      <c r="UX31" s="23"/>
      <c r="UY31" s="308"/>
      <c r="UZ31" s="27"/>
      <c r="VA31" s="42">
        <f t="shared" si="81"/>
        <v>0</v>
      </c>
      <c r="VC31" s="308"/>
      <c r="VD31" s="24"/>
      <c r="VE31" s="23"/>
      <c r="VF31" s="308"/>
      <c r="VG31" s="27"/>
      <c r="VH31" s="42">
        <f t="shared" si="82"/>
        <v>0</v>
      </c>
      <c r="VJ31" s="426"/>
      <c r="VK31" s="2"/>
      <c r="VL31" s="15"/>
      <c r="VM31" s="7"/>
      <c r="VN31" s="16"/>
      <c r="VO31" s="17">
        <f t="shared" si="83"/>
        <v>0</v>
      </c>
      <c r="VQ31" s="1558"/>
      <c r="VR31" s="1530"/>
      <c r="VS31" s="563"/>
      <c r="VT31" s="1558"/>
      <c r="VU31" s="565"/>
      <c r="VV31" s="1715">
        <f t="shared" si="84"/>
        <v>0</v>
      </c>
      <c r="VX31" s="7"/>
      <c r="VY31" s="2"/>
      <c r="VZ31" s="15"/>
      <c r="WA31" s="7"/>
      <c r="WB31" s="16"/>
      <c r="WC31" s="17">
        <f t="shared" si="85"/>
        <v>1712</v>
      </c>
      <c r="WE31" s="2"/>
      <c r="WF31" s="2"/>
      <c r="WG31" s="15"/>
      <c r="WH31" s="7"/>
      <c r="WI31" s="16"/>
      <c r="WJ31" s="17">
        <f t="shared" si="86"/>
        <v>5796</v>
      </c>
      <c r="WL31" s="2"/>
      <c r="WM31" s="2"/>
      <c r="WN31" s="15"/>
      <c r="WO31" s="7"/>
      <c r="WP31" s="16"/>
      <c r="WQ31" s="17">
        <f t="shared" si="87"/>
        <v>0</v>
      </c>
      <c r="WS31" s="24"/>
      <c r="WT31" s="24"/>
      <c r="WU31" s="23"/>
      <c r="WV31" s="112"/>
      <c r="WW31" s="27"/>
      <c r="WX31" s="42">
        <f t="shared" si="88"/>
        <v>0</v>
      </c>
      <c r="WZ31" s="421"/>
      <c r="XA31" s="24"/>
      <c r="XB31" s="23"/>
      <c r="XC31" s="112"/>
      <c r="XD31" s="27"/>
      <c r="XE31" s="42">
        <f t="shared" si="89"/>
        <v>0</v>
      </c>
      <c r="XG31" s="7"/>
      <c r="XH31" s="2"/>
      <c r="XI31" s="15"/>
      <c r="XJ31" s="7"/>
      <c r="XK31" s="16"/>
      <c r="XL31" s="17">
        <f t="shared" si="90"/>
        <v>0</v>
      </c>
      <c r="XN31" s="112"/>
      <c r="XO31" s="24"/>
      <c r="XP31" s="23"/>
      <c r="XQ31" s="112"/>
      <c r="XR31" s="27"/>
      <c r="XS31" s="42">
        <f t="shared" si="91"/>
        <v>3633</v>
      </c>
      <c r="XU31" s="7"/>
      <c r="XV31" s="2"/>
      <c r="XW31" s="15"/>
      <c r="XX31" s="7"/>
      <c r="XY31" s="16"/>
      <c r="XZ31" s="17">
        <f t="shared" si="92"/>
        <v>0</v>
      </c>
      <c r="YB31" s="1558"/>
      <c r="YC31" s="1530"/>
      <c r="YD31" s="563"/>
      <c r="YE31" s="1558"/>
      <c r="YF31" s="565"/>
      <c r="YG31" s="1715">
        <f t="shared" si="93"/>
        <v>0</v>
      </c>
      <c r="YI31" s="7"/>
      <c r="YJ31" s="114"/>
      <c r="YK31" s="15"/>
      <c r="YL31" s="7"/>
      <c r="YM31" s="16"/>
      <c r="YN31" s="17">
        <f t="shared" si="94"/>
        <v>2227</v>
      </c>
      <c r="YS31" s="681"/>
      <c r="YT31" s="27"/>
      <c r="YU31" s="42">
        <f t="shared" si="95"/>
        <v>22956.84</v>
      </c>
      <c r="YW31" s="2"/>
      <c r="YX31" s="2"/>
      <c r="YY31" s="15"/>
      <c r="YZ31" s="7"/>
      <c r="ZA31" s="16"/>
      <c r="ZB31" s="17">
        <f t="shared" si="96"/>
        <v>3092.5</v>
      </c>
      <c r="ZD31" s="428"/>
      <c r="ZE31" s="114"/>
      <c r="ZF31" s="15"/>
      <c r="ZG31" s="7"/>
      <c r="ZH31" s="16"/>
      <c r="ZI31" s="17">
        <f t="shared" si="97"/>
        <v>0</v>
      </c>
      <c r="ZK31" s="1529"/>
      <c r="ZL31" s="1717"/>
      <c r="ZM31" s="563"/>
      <c r="ZN31" s="1558"/>
      <c r="ZO31" s="565"/>
      <c r="ZP31" s="1715">
        <f t="shared" si="98"/>
        <v>0</v>
      </c>
      <c r="ZR31" s="426"/>
      <c r="ZS31" s="221"/>
      <c r="ZT31" s="23"/>
      <c r="ZU31" s="112"/>
      <c r="ZV31" s="27"/>
      <c r="ZW31" s="42">
        <f t="shared" si="99"/>
        <v>0</v>
      </c>
      <c r="ZY31" s="306"/>
      <c r="ZZ31" s="2"/>
      <c r="AAA31" s="15"/>
      <c r="AAB31" s="7"/>
      <c r="AAC31" s="16"/>
      <c r="AAD31" s="17">
        <f t="shared" si="218"/>
        <v>0</v>
      </c>
      <c r="AAF31" s="308"/>
      <c r="AAG31" s="24"/>
      <c r="AAH31" s="23"/>
      <c r="AAI31" s="112"/>
      <c r="AAJ31" s="27"/>
      <c r="AAK31" s="42">
        <f t="shared" si="219"/>
        <v>1928</v>
      </c>
      <c r="AAM31" s="2"/>
      <c r="AAN31" s="2"/>
      <c r="AAO31" s="15"/>
      <c r="AAP31" s="7"/>
      <c r="AAQ31" s="16"/>
      <c r="AAR31" s="17">
        <f t="shared" si="102"/>
        <v>0</v>
      </c>
      <c r="AAT31" s="2"/>
      <c r="AAU31" s="2"/>
      <c r="AAV31" s="15"/>
      <c r="AAW31" s="7"/>
      <c r="AAX31" s="16"/>
      <c r="AAY31" s="17">
        <f t="shared" si="103"/>
        <v>0</v>
      </c>
      <c r="ABA31" s="2"/>
      <c r="ABB31" s="2"/>
      <c r="ABC31" s="15"/>
      <c r="ABD31" s="7"/>
      <c r="ABE31" s="16"/>
      <c r="ABF31" s="17">
        <f t="shared" si="104"/>
        <v>767</v>
      </c>
      <c r="ABH31" s="2"/>
      <c r="ABI31" s="2"/>
      <c r="ABJ31" s="15"/>
      <c r="ABK31" s="7"/>
      <c r="ABL31" s="16"/>
      <c r="ABM31" s="17">
        <f t="shared" si="105"/>
        <v>0</v>
      </c>
      <c r="ABO31" s="24"/>
      <c r="ABP31" s="24"/>
      <c r="ABQ31" s="23"/>
      <c r="ABR31" s="112"/>
      <c r="ABS31" s="27"/>
      <c r="ABT31" s="42">
        <f t="shared" si="106"/>
        <v>0</v>
      </c>
      <c r="ABV31" s="24"/>
      <c r="ABW31" s="24"/>
      <c r="ABX31" s="23"/>
      <c r="ABY31" s="112"/>
      <c r="ABZ31" s="27"/>
      <c r="ACA31" s="42">
        <f t="shared" si="107"/>
        <v>0</v>
      </c>
      <c r="ACC31" s="2"/>
      <c r="ACD31" s="2"/>
      <c r="ACE31" s="15"/>
      <c r="ACF31" s="7"/>
      <c r="ACG31" s="16"/>
      <c r="ACH31" s="17">
        <f t="shared" si="108"/>
        <v>0</v>
      </c>
      <c r="ACJ31" s="7">
        <v>41537</v>
      </c>
      <c r="ACK31" s="2" t="s">
        <v>2918</v>
      </c>
      <c r="ACL31" s="15">
        <v>7483</v>
      </c>
      <c r="ACM31" s="7">
        <v>41537</v>
      </c>
      <c r="ACN31" s="16">
        <v>7483</v>
      </c>
      <c r="ACO31" s="17">
        <f t="shared" si="109"/>
        <v>0</v>
      </c>
      <c r="ACQ31" s="306"/>
      <c r="ACR31" s="36"/>
      <c r="ACS31" s="16"/>
      <c r="ACU31" s="16"/>
      <c r="ACV31" s="42">
        <f t="shared" si="110"/>
        <v>0</v>
      </c>
      <c r="ACX31" s="308"/>
      <c r="ACY31" s="260"/>
      <c r="ACZ31" s="27"/>
      <c r="ADB31" s="27"/>
      <c r="ADC31" s="42">
        <f t="shared" si="111"/>
        <v>0</v>
      </c>
      <c r="ADE31" s="7"/>
      <c r="ADF31" s="2"/>
      <c r="ADG31" s="15"/>
      <c r="ADH31" s="7"/>
      <c r="ADI31" s="16"/>
      <c r="ADJ31" s="17">
        <f t="shared" si="112"/>
        <v>1135.5</v>
      </c>
      <c r="ADL31" s="2"/>
      <c r="ADM31" s="2"/>
      <c r="ADN31" s="15"/>
      <c r="ADO31" s="7"/>
      <c r="ADP31" s="16"/>
      <c r="ADQ31" s="17">
        <f t="shared" si="113"/>
        <v>0</v>
      </c>
      <c r="ADS31" s="2"/>
      <c r="ADT31" s="2"/>
      <c r="ADU31" s="15"/>
      <c r="ADV31" s="7"/>
      <c r="ADW31" s="16"/>
      <c r="ADX31" s="17">
        <f t="shared" si="114"/>
        <v>16620</v>
      </c>
      <c r="ADZ31" s="2"/>
      <c r="AEA31" s="2"/>
      <c r="AEB31" s="15"/>
      <c r="AEC31" s="7"/>
      <c r="AED31" s="16"/>
      <c r="AEE31" s="17">
        <f t="shared" si="115"/>
        <v>0</v>
      </c>
      <c r="AEG31" s="112"/>
      <c r="AEH31" s="69"/>
      <c r="AEI31" s="27"/>
      <c r="AEJ31" s="112"/>
      <c r="AEK31" s="27"/>
      <c r="AEL31" s="17">
        <f t="shared" si="116"/>
        <v>240</v>
      </c>
      <c r="AEN31" s="112"/>
      <c r="AEO31" s="69"/>
      <c r="AEP31" s="27"/>
      <c r="AEQ31" s="112"/>
      <c r="AER31" s="27"/>
      <c r="AES31" s="17">
        <f t="shared" si="117"/>
        <v>0</v>
      </c>
      <c r="AEU31" s="1558"/>
      <c r="AEV31" s="1718"/>
      <c r="AEW31" s="565"/>
      <c r="AEX31" s="1558"/>
      <c r="AEY31" s="565"/>
      <c r="AEZ31" s="1715">
        <f t="shared" si="118"/>
        <v>0</v>
      </c>
      <c r="AFB31" s="2"/>
      <c r="AFC31" s="2"/>
      <c r="AFD31" s="15"/>
      <c r="AFE31" s="7"/>
      <c r="AFF31" s="16"/>
      <c r="AFG31" s="17">
        <f t="shared" si="119"/>
        <v>0</v>
      </c>
      <c r="AFI31" s="2"/>
      <c r="AFJ31" s="2"/>
      <c r="AFK31" s="15"/>
      <c r="AFL31" s="7"/>
      <c r="AFM31" s="16"/>
      <c r="AFN31" s="17">
        <f t="shared" si="120"/>
        <v>0</v>
      </c>
      <c r="AFP31" s="407"/>
      <c r="AFQ31" s="2"/>
      <c r="AFR31" s="15"/>
      <c r="AFS31" s="7"/>
      <c r="AFT31" s="16"/>
      <c r="AFU31" s="17">
        <f t="shared" si="121"/>
        <v>7013</v>
      </c>
      <c r="AFW31" s="7"/>
      <c r="AFX31" s="2"/>
      <c r="AFY31" s="15"/>
      <c r="AFZ31" s="7"/>
      <c r="AGA31" s="16"/>
      <c r="AGB31" s="17">
        <f t="shared" si="122"/>
        <v>0</v>
      </c>
      <c r="AGD31" s="7"/>
      <c r="AGE31" s="2"/>
      <c r="AGF31" s="15"/>
      <c r="AGG31" s="7"/>
      <c r="AGH31" s="16"/>
      <c r="AGI31" s="17">
        <f t="shared" si="123"/>
        <v>0</v>
      </c>
      <c r="AGK31" s="308"/>
      <c r="AGL31" s="24"/>
      <c r="AGM31" s="23"/>
      <c r="AGN31" s="308"/>
      <c r="AGO31" s="27"/>
      <c r="AGP31" s="17">
        <f t="shared" si="124"/>
        <v>102</v>
      </c>
      <c r="AGR31" s="308"/>
      <c r="AGS31" s="24"/>
      <c r="AGT31" s="23"/>
      <c r="AGU31" s="308"/>
      <c r="AGV31" s="27"/>
      <c r="AGW31" s="42">
        <f t="shared" si="125"/>
        <v>0</v>
      </c>
      <c r="AGY31" s="7"/>
      <c r="AGZ31" s="2"/>
      <c r="AHA31" s="15"/>
      <c r="AHB31" s="7"/>
      <c r="AHC31" s="16"/>
      <c r="AHD31" s="17">
        <f t="shared" si="126"/>
        <v>0</v>
      </c>
      <c r="AHH31" s="15"/>
      <c r="AHI31" s="7"/>
      <c r="AHJ31" s="16"/>
      <c r="AHK31" s="42">
        <f t="shared" si="127"/>
        <v>0</v>
      </c>
      <c r="AHO31" s="23"/>
      <c r="AHP31" s="112"/>
      <c r="AHQ31" s="27"/>
      <c r="AHR31" s="42">
        <f t="shared" si="128"/>
        <v>13988.5</v>
      </c>
      <c r="AHT31" s="2"/>
      <c r="AHU31" s="2"/>
      <c r="AHV31" s="15"/>
      <c r="AHW31" s="7"/>
      <c r="AHX31" s="16"/>
      <c r="AHY31" s="17">
        <f t="shared" si="129"/>
        <v>0</v>
      </c>
      <c r="AIA31" s="2"/>
      <c r="AIB31" s="2"/>
      <c r="AIC31" s="15"/>
      <c r="AID31" s="7"/>
      <c r="AIE31" s="16"/>
      <c r="AIF31" s="17">
        <f t="shared" si="130"/>
        <v>0</v>
      </c>
      <c r="AIH31" s="2"/>
      <c r="AII31" s="2"/>
      <c r="AIJ31" s="15"/>
      <c r="AIK31" s="7"/>
      <c r="AIL31" s="16"/>
      <c r="AIM31" s="17">
        <f t="shared" si="131"/>
        <v>0</v>
      </c>
      <c r="AIO31" s="24"/>
      <c r="AIP31" s="24"/>
      <c r="AIQ31" s="23"/>
      <c r="AIR31" s="112"/>
      <c r="AIS31" s="27"/>
      <c r="AIT31" s="42">
        <f t="shared" si="132"/>
        <v>0</v>
      </c>
      <c r="AIV31" s="2"/>
      <c r="AIW31" s="2"/>
      <c r="AIX31" s="15"/>
      <c r="AIY31" s="7"/>
      <c r="AIZ31" s="16"/>
      <c r="AJA31" s="17">
        <f t="shared" si="217"/>
        <v>0</v>
      </c>
      <c r="AJC31" s="2"/>
      <c r="AJD31" s="2"/>
      <c r="AJE31" s="15"/>
      <c r="AJF31" s="7"/>
      <c r="AJG31" s="16"/>
      <c r="AJH31" s="17">
        <f t="shared" si="134"/>
        <v>0</v>
      </c>
      <c r="AJJ31" s="2"/>
      <c r="AJK31" s="2"/>
      <c r="AJL31" s="15"/>
      <c r="AJM31" s="7"/>
      <c r="AJN31" s="16"/>
      <c r="AJO31" s="17">
        <f t="shared" si="210"/>
        <v>0</v>
      </c>
      <c r="AJQ31" s="24"/>
      <c r="AJR31" s="24"/>
      <c r="AJS31" s="23"/>
      <c r="AJT31" s="112"/>
      <c r="AJU31" s="27"/>
      <c r="AJV31" s="42">
        <f t="shared" si="211"/>
        <v>0</v>
      </c>
      <c r="AJX31" s="7">
        <v>41530</v>
      </c>
      <c r="AJY31" s="114" t="s">
        <v>2919</v>
      </c>
      <c r="AJZ31" s="15">
        <v>958</v>
      </c>
      <c r="AKA31" s="7">
        <v>41533</v>
      </c>
      <c r="AKB31" s="16">
        <v>958</v>
      </c>
      <c r="AKC31" s="17">
        <f t="shared" si="137"/>
        <v>1582</v>
      </c>
      <c r="AKE31" s="7"/>
      <c r="AKF31" s="114"/>
      <c r="AKG31" s="15"/>
      <c r="AKH31" s="7"/>
      <c r="AKI31" s="16"/>
      <c r="AKJ31" s="17">
        <f t="shared" si="138"/>
        <v>5561.98</v>
      </c>
      <c r="AKL31" s="24"/>
      <c r="AKM31" s="24"/>
      <c r="AKN31" s="23"/>
      <c r="AKO31" s="112"/>
      <c r="AKP31" s="27"/>
      <c r="AKQ31" s="42">
        <f t="shared" si="139"/>
        <v>0</v>
      </c>
      <c r="AKS31" s="24"/>
      <c r="AKT31" s="24"/>
      <c r="AKU31" s="23"/>
      <c r="AKV31" s="112"/>
      <c r="AKW31" s="27"/>
      <c r="AKX31" s="42">
        <f t="shared" si="140"/>
        <v>0</v>
      </c>
      <c r="AKZ31" s="24"/>
      <c r="ALA31" s="24"/>
      <c r="ALB31" s="23"/>
      <c r="ALC31" s="112"/>
      <c r="ALD31" s="27"/>
      <c r="ALE31" s="42">
        <f t="shared" si="141"/>
        <v>0</v>
      </c>
      <c r="ALG31" s="2"/>
      <c r="ALH31" s="2"/>
      <c r="ALI31" s="15"/>
      <c r="ALJ31" s="7"/>
      <c r="ALK31" s="16"/>
      <c r="ALL31" s="17">
        <f t="shared" si="142"/>
        <v>0</v>
      </c>
      <c r="ALN31" s="428">
        <v>41532</v>
      </c>
      <c r="ALO31" s="2" t="s">
        <v>2920</v>
      </c>
      <c r="ALP31" s="15">
        <v>1768</v>
      </c>
      <c r="ALQ31" s="428">
        <v>41532</v>
      </c>
      <c r="ALR31" s="16">
        <v>1768</v>
      </c>
      <c r="ALS31" s="17">
        <f t="shared" si="143"/>
        <v>5326</v>
      </c>
      <c r="ALU31" s="428"/>
      <c r="ALW31" s="15"/>
      <c r="ALX31" s="306"/>
      <c r="ALY31" s="16"/>
      <c r="ALZ31" s="17">
        <f t="shared" si="144"/>
        <v>0</v>
      </c>
      <c r="AMB31" s="306"/>
      <c r="AMC31" s="2"/>
      <c r="AMD31" s="15"/>
      <c r="AME31" s="428"/>
      <c r="AMF31" s="16"/>
      <c r="AMG31" s="17">
        <f t="shared" si="145"/>
        <v>0</v>
      </c>
      <c r="AMI31" s="2"/>
      <c r="AMJ31" s="2"/>
      <c r="AMK31" s="15"/>
      <c r="AML31" s="7"/>
      <c r="AMM31" s="16"/>
      <c r="AMN31" s="17">
        <f t="shared" si="146"/>
        <v>0</v>
      </c>
      <c r="AMP31" s="112"/>
      <c r="AMQ31" s="24"/>
      <c r="AMR31" s="23"/>
      <c r="AMS31" s="112"/>
      <c r="AMT31" s="27"/>
      <c r="AMU31" s="42">
        <f t="shared" si="147"/>
        <v>-1660</v>
      </c>
      <c r="AMW31" s="2"/>
      <c r="AMX31" s="2"/>
      <c r="AMY31" s="15"/>
      <c r="AMZ31" s="7"/>
      <c r="ANA31" s="16"/>
      <c r="ANB31" s="17">
        <f t="shared" si="148"/>
        <v>5971.7800000000007</v>
      </c>
      <c r="AND31" s="24"/>
      <c r="ANE31" s="24"/>
      <c r="ANF31" s="23"/>
      <c r="ANG31" s="112"/>
      <c r="ANH31" s="27"/>
      <c r="ANI31" s="42">
        <f t="shared" si="149"/>
        <v>0</v>
      </c>
      <c r="ANK31" s="2"/>
      <c r="ANL31" s="2"/>
      <c r="ANM31" s="15"/>
      <c r="ANN31" s="7"/>
      <c r="ANO31" s="16"/>
      <c r="ANP31" s="17">
        <f t="shared" si="150"/>
        <v>0</v>
      </c>
      <c r="ANR31" s="1530"/>
      <c r="ANS31" s="1530"/>
      <c r="ANT31" s="563"/>
      <c r="ANU31" s="1558"/>
      <c r="ANV31" s="565"/>
      <c r="ANW31" s="1715">
        <f t="shared" si="151"/>
        <v>0</v>
      </c>
      <c r="ANY31" s="2"/>
      <c r="ANZ31" s="2"/>
      <c r="AOA31" s="15"/>
      <c r="AOB31" s="7"/>
      <c r="AOC31" s="16"/>
      <c r="AOD31" s="17">
        <f t="shared" si="152"/>
        <v>0</v>
      </c>
      <c r="AOF31" s="2"/>
      <c r="AOG31" s="2"/>
      <c r="AOH31" s="15"/>
      <c r="AOI31" s="7"/>
      <c r="AOJ31" s="16"/>
      <c r="AOK31" s="17">
        <f t="shared" si="153"/>
        <v>0</v>
      </c>
      <c r="AOM31" s="308"/>
      <c r="AON31" s="24"/>
      <c r="AOO31" s="105"/>
      <c r="AOP31" s="322"/>
      <c r="AOQ31" s="27"/>
      <c r="AOR31" s="17">
        <f t="shared" si="154"/>
        <v>118452.40000000001</v>
      </c>
      <c r="AOT31" s="112">
        <v>41525</v>
      </c>
      <c r="AOU31" s="260" t="s">
        <v>2921</v>
      </c>
      <c r="AOV31" s="41">
        <v>2760</v>
      </c>
      <c r="AOW31" s="112">
        <v>41535</v>
      </c>
      <c r="AOX31" s="41">
        <v>2760</v>
      </c>
      <c r="AOY31" s="17">
        <f t="shared" si="155"/>
        <v>30</v>
      </c>
      <c r="APA31" s="7"/>
      <c r="APB31" s="2"/>
      <c r="APC31" s="15"/>
      <c r="APD31" s="16"/>
      <c r="APE31" s="16"/>
      <c r="APF31" s="17">
        <f t="shared" si="156"/>
        <v>118452.40000000001</v>
      </c>
      <c r="APH31" s="112"/>
      <c r="API31" s="24"/>
      <c r="APJ31" s="23"/>
      <c r="APK31" s="27"/>
      <c r="APL31" s="27"/>
      <c r="APM31" s="42">
        <f t="shared" si="157"/>
        <v>0</v>
      </c>
      <c r="APO31" s="2"/>
      <c r="APP31" s="2"/>
      <c r="APQ31" s="15"/>
      <c r="APR31" s="7"/>
      <c r="APS31" s="16"/>
      <c r="APT31" s="17">
        <f t="shared" si="158"/>
        <v>0</v>
      </c>
      <c r="APV31" s="2"/>
      <c r="APW31" s="2"/>
      <c r="APX31" s="15"/>
      <c r="APY31" s="7"/>
      <c r="APZ31" s="16"/>
      <c r="AQA31" s="17">
        <f t="shared" si="159"/>
        <v>0</v>
      </c>
      <c r="AQC31" s="2"/>
      <c r="AQD31" s="2"/>
      <c r="AQE31" s="15"/>
      <c r="AQF31" s="7"/>
      <c r="AQG31" s="16"/>
      <c r="AQH31" s="17">
        <f t="shared" si="160"/>
        <v>4165.6000000000004</v>
      </c>
      <c r="AQJ31" s="2"/>
      <c r="AQK31" s="2"/>
      <c r="AQL31" s="15"/>
      <c r="AQM31" s="7"/>
      <c r="AQN31" s="16"/>
      <c r="AQO31" s="17">
        <f t="shared" si="161"/>
        <v>0</v>
      </c>
      <c r="AQQ31" s="2"/>
      <c r="AQR31" s="2"/>
      <c r="AQS31" s="15"/>
      <c r="AQT31" s="7"/>
      <c r="AQU31" s="16"/>
      <c r="AQV31" s="17">
        <f t="shared" si="162"/>
        <v>0</v>
      </c>
      <c r="AQX31" s="2"/>
      <c r="AQY31" s="2"/>
      <c r="AQZ31" s="15"/>
      <c r="ARA31" s="7"/>
      <c r="ARB31" s="16"/>
      <c r="ARC31" s="17">
        <f t="shared" si="163"/>
        <v>0</v>
      </c>
      <c r="ARE31" s="24"/>
      <c r="ARF31" s="24"/>
      <c r="ARG31" s="23"/>
      <c r="ARH31" s="112"/>
      <c r="ARI31" s="27"/>
      <c r="ARJ31" s="42">
        <f t="shared" si="164"/>
        <v>0</v>
      </c>
      <c r="ARL31" s="2"/>
      <c r="ARM31" s="2"/>
      <c r="ARN31" s="15"/>
      <c r="ARO31" s="7"/>
      <c r="ARP31" s="16"/>
      <c r="ARQ31" s="17">
        <f t="shared" si="165"/>
        <v>0</v>
      </c>
      <c r="ARS31" s="24"/>
      <c r="ART31" s="24"/>
      <c r="ARU31" s="23"/>
      <c r="ARV31" s="112"/>
      <c r="ARW31" s="27"/>
      <c r="ARX31" s="42">
        <f t="shared" si="166"/>
        <v>752.5</v>
      </c>
      <c r="ARZ31" s="2"/>
      <c r="ASA31" s="2"/>
      <c r="ASB31" s="15"/>
      <c r="ASC31" s="7"/>
      <c r="ASD31" s="16"/>
      <c r="ASE31" s="17">
        <f t="shared" si="167"/>
        <v>10984.74</v>
      </c>
      <c r="ASG31" s="7"/>
      <c r="ASH31" s="2"/>
      <c r="ASI31" s="15"/>
      <c r="ASJ31" s="7"/>
      <c r="ASK31" s="16"/>
      <c r="ASL31" s="17">
        <f t="shared" si="168"/>
        <v>21397.43</v>
      </c>
      <c r="ASN31" s="7"/>
      <c r="ASO31" s="2"/>
      <c r="ASP31" s="15"/>
      <c r="ASQ31" s="7"/>
      <c r="ASR31" s="16"/>
      <c r="ASS31" s="17">
        <f t="shared" si="169"/>
        <v>21397.43</v>
      </c>
      <c r="ASU31" s="2"/>
      <c r="ASV31" s="2"/>
      <c r="ASW31" s="15"/>
      <c r="ASX31" s="7"/>
      <c r="ASY31" s="16"/>
      <c r="ASZ31" s="17">
        <f t="shared" si="170"/>
        <v>0</v>
      </c>
      <c r="ATB31" s="24"/>
      <c r="ATC31" s="24"/>
      <c r="ATD31" s="23"/>
      <c r="ATE31" s="112"/>
      <c r="ATF31" s="27"/>
      <c r="ATG31" s="42">
        <f t="shared" si="171"/>
        <v>2249</v>
      </c>
      <c r="ATI31" s="24"/>
      <c r="ATJ31" s="24"/>
      <c r="ATK31" s="23"/>
      <c r="ATL31" s="112"/>
      <c r="ATM31" s="27"/>
      <c r="ATN31" s="42">
        <f t="shared" si="172"/>
        <v>0</v>
      </c>
      <c r="ATP31" s="7"/>
      <c r="ATQ31" s="2"/>
      <c r="ATR31" s="82"/>
      <c r="ATS31" s="61"/>
      <c r="ATT31" s="67"/>
      <c r="ATU31" s="17">
        <f t="shared" si="173"/>
        <v>12300.5</v>
      </c>
      <c r="ATW31" s="2"/>
      <c r="ATX31" s="2"/>
      <c r="ATY31" s="15"/>
      <c r="ATZ31" s="7"/>
      <c r="AUA31" s="16"/>
      <c r="AUB31" s="17">
        <f t="shared" si="174"/>
        <v>108</v>
      </c>
      <c r="AUD31" s="7"/>
      <c r="AUE31" s="115"/>
      <c r="AUF31" s="15"/>
      <c r="AUG31" s="679"/>
      <c r="AUH31" s="16"/>
      <c r="AUI31" s="17">
        <f t="shared" si="175"/>
        <v>0</v>
      </c>
      <c r="AUK31" s="112"/>
      <c r="AUL31" s="111"/>
      <c r="AUM31" s="23"/>
      <c r="AUN31" s="1577"/>
      <c r="AUO31" s="27"/>
      <c r="AUP31" s="42">
        <f t="shared" si="176"/>
        <v>0</v>
      </c>
      <c r="AUR31" s="1558"/>
      <c r="AUS31" s="1727"/>
      <c r="AUT31" s="563"/>
      <c r="AUU31" s="1752"/>
      <c r="AUV31" s="565"/>
      <c r="AUW31" s="1715">
        <f t="shared" si="177"/>
        <v>0</v>
      </c>
      <c r="AUY31" s="112"/>
      <c r="AUZ31" s="111"/>
      <c r="AVA31" s="23"/>
      <c r="AVB31" s="1577"/>
      <c r="AVC31" s="27"/>
      <c r="AVD31" s="42">
        <f t="shared" si="178"/>
        <v>0</v>
      </c>
      <c r="AVF31" s="2"/>
      <c r="AVG31" s="2"/>
      <c r="AVH31" s="15"/>
      <c r="AVI31" s="7"/>
      <c r="AVJ31" s="16"/>
      <c r="AVK31" s="17">
        <f t="shared" si="179"/>
        <v>-1000</v>
      </c>
      <c r="AVM31" s="2"/>
      <c r="AVN31" s="2"/>
      <c r="AVO31" s="15"/>
      <c r="AVP31" s="7"/>
      <c r="AVQ31" s="16"/>
      <c r="AVR31" s="17">
        <f t="shared" si="180"/>
        <v>6938</v>
      </c>
      <c r="AVT31" s="1530"/>
      <c r="AVU31" s="1530"/>
      <c r="AVV31" s="563"/>
      <c r="AVW31" s="1558"/>
      <c r="AVX31" s="565"/>
      <c r="AVY31" s="1715">
        <f t="shared" si="181"/>
        <v>0</v>
      </c>
      <c r="AWA31" s="7"/>
      <c r="AWB31" s="2"/>
      <c r="AWC31" s="15"/>
      <c r="AWD31" s="7"/>
      <c r="AWE31" s="16"/>
      <c r="AWF31" s="17">
        <f t="shared" si="182"/>
        <v>0</v>
      </c>
      <c r="AWH31" s="307"/>
      <c r="AWI31" s="2"/>
      <c r="AWJ31" s="15"/>
      <c r="AWK31" s="7"/>
      <c r="AWL31" s="16"/>
      <c r="AWM31" s="17">
        <f t="shared" si="183"/>
        <v>0</v>
      </c>
      <c r="AWO31" s="2"/>
      <c r="AWP31" s="2"/>
      <c r="AWQ31" s="15"/>
      <c r="AWR31" s="7"/>
      <c r="AWS31" s="16"/>
      <c r="AWT31" s="17">
        <f t="shared" si="184"/>
        <v>0</v>
      </c>
      <c r="AWV31" s="306"/>
      <c r="AWW31" s="2"/>
      <c r="AWX31" s="15"/>
      <c r="AWY31" s="7"/>
      <c r="AWZ31" s="16"/>
      <c r="AXA31" s="17">
        <f t="shared" si="185"/>
        <v>0</v>
      </c>
      <c r="AXC31" s="308">
        <v>41538</v>
      </c>
      <c r="AXD31" s="2" t="s">
        <v>2922</v>
      </c>
      <c r="AXE31" s="15">
        <v>2643.5</v>
      </c>
      <c r="AXF31" s="629">
        <v>41540</v>
      </c>
      <c r="AXG31" s="574">
        <v>2643.5</v>
      </c>
      <c r="AXH31" s="17">
        <f t="shared" si="186"/>
        <v>3711.5</v>
      </c>
      <c r="AXJ31" s="308"/>
      <c r="AXK31" s="2"/>
      <c r="AXL31" s="15"/>
      <c r="AXM31" s="7"/>
      <c r="AXN31" s="16"/>
      <c r="AXO31" s="17">
        <f t="shared" si="187"/>
        <v>0</v>
      </c>
      <c r="AXQ31" s="308"/>
      <c r="AXR31" s="24"/>
      <c r="AXS31" s="23"/>
      <c r="AXT31" s="112"/>
      <c r="AXU31" s="27"/>
      <c r="AXV31" s="42">
        <f t="shared" si="188"/>
        <v>0</v>
      </c>
      <c r="AXX31" s="2"/>
      <c r="AXY31" s="2"/>
      <c r="AXZ31" s="292"/>
      <c r="AYA31" s="7"/>
      <c r="AYB31" s="16"/>
      <c r="AYC31" s="17">
        <f t="shared" si="189"/>
        <v>-100</v>
      </c>
      <c r="AYE31" s="2"/>
      <c r="AYF31" s="2"/>
      <c r="AYG31" s="292"/>
      <c r="AYH31" s="7"/>
      <c r="AYI31" s="16"/>
      <c r="AYJ31" s="17">
        <f t="shared" si="190"/>
        <v>1184.5</v>
      </c>
      <c r="AYL31" s="24"/>
      <c r="AYM31" s="24"/>
      <c r="AYN31" s="291"/>
      <c r="AYO31" s="112"/>
      <c r="AYP31" s="27"/>
      <c r="AYQ31" s="42">
        <f t="shared" si="191"/>
        <v>0</v>
      </c>
      <c r="AYS31" s="24"/>
      <c r="AYT31" s="2"/>
      <c r="AYU31" s="292"/>
      <c r="AYV31" s="7"/>
      <c r="AYW31" s="16"/>
      <c r="AYX31" s="17">
        <f t="shared" si="192"/>
        <v>0</v>
      </c>
      <c r="AYZ31" s="24"/>
      <c r="AZA31" s="24"/>
      <c r="AZB31" s="291"/>
      <c r="AZC31" s="112"/>
      <c r="AZD31" s="27"/>
      <c r="AZE31" s="42">
        <f t="shared" si="193"/>
        <v>0</v>
      </c>
      <c r="AZG31" s="2"/>
      <c r="AZH31" s="2"/>
      <c r="AZI31" s="292"/>
      <c r="AZJ31" s="7"/>
      <c r="AZK31" s="16"/>
      <c r="AZL31" s="17">
        <f t="shared" si="194"/>
        <v>0</v>
      </c>
      <c r="AZN31" s="2"/>
      <c r="AZO31" s="2"/>
      <c r="AZP31" s="15"/>
      <c r="AZQ31" s="7"/>
      <c r="AZR31" s="16"/>
      <c r="AZS31" s="17">
        <f t="shared" si="195"/>
        <v>0</v>
      </c>
      <c r="AZU31" s="2"/>
      <c r="AZV31" s="2"/>
      <c r="AZW31" s="15"/>
      <c r="AZX31" s="7"/>
      <c r="AZY31" s="16"/>
      <c r="AZZ31" s="17">
        <f t="shared" si="196"/>
        <v>7051.5</v>
      </c>
      <c r="BAB31" s="24"/>
      <c r="BAC31" s="24"/>
      <c r="BAD31" s="291"/>
      <c r="BAE31" s="112"/>
      <c r="BAF31" s="27"/>
      <c r="BAG31" s="42">
        <f t="shared" si="197"/>
        <v>0</v>
      </c>
      <c r="BAI31" s="2"/>
      <c r="BAJ31" s="2"/>
      <c r="BAK31" s="292"/>
      <c r="BAL31" s="7"/>
      <c r="BAM31" s="16"/>
      <c r="BAN31" s="17">
        <f t="shared" si="198"/>
        <v>0</v>
      </c>
    </row>
    <row r="32" spans="1:1392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2"/>
      <c r="L32" s="27"/>
      <c r="M32" s="42">
        <f t="shared" si="1"/>
        <v>0</v>
      </c>
      <c r="O32" s="24"/>
      <c r="P32" s="24"/>
      <c r="Q32" s="23"/>
      <c r="R32" s="112"/>
      <c r="S32" s="27"/>
      <c r="T32" s="42">
        <f t="shared" si="2"/>
        <v>0</v>
      </c>
      <c r="V32" s="24"/>
      <c r="W32" s="24"/>
      <c r="X32" s="23"/>
      <c r="Y32" s="112"/>
      <c r="Z32" s="27"/>
      <c r="AA32" s="42">
        <f t="shared" si="3"/>
        <v>0</v>
      </c>
      <c r="AC32" s="24"/>
      <c r="AD32" s="24"/>
      <c r="AE32" s="23"/>
      <c r="AF32" s="112"/>
      <c r="AG32" s="27"/>
      <c r="AH32" s="42">
        <f t="shared" si="4"/>
        <v>0</v>
      </c>
      <c r="AJ32" s="24"/>
      <c r="AK32" s="24"/>
      <c r="AL32" s="23"/>
      <c r="AM32" s="112"/>
      <c r="AN32" s="27"/>
      <c r="AO32" s="42">
        <f t="shared" si="5"/>
        <v>0</v>
      </c>
      <c r="AR32" s="2"/>
      <c r="AS32" s="15"/>
      <c r="AT32" s="7"/>
      <c r="AU32" s="16"/>
      <c r="AV32" s="17">
        <f t="shared" si="6"/>
        <v>376</v>
      </c>
      <c r="AX32" s="2"/>
      <c r="AY32" s="2"/>
      <c r="AZ32" s="15"/>
      <c r="BA32" s="7"/>
      <c r="BB32" s="16"/>
      <c r="BC32" s="17">
        <f t="shared" si="7"/>
        <v>1731.5</v>
      </c>
      <c r="BE32" s="2"/>
      <c r="BF32" s="2"/>
      <c r="BG32" s="15"/>
      <c r="BH32" s="7"/>
      <c r="BI32" s="16"/>
      <c r="BJ32" s="17">
        <f t="shared" si="8"/>
        <v>0</v>
      </c>
      <c r="BL32" s="7"/>
      <c r="BM32" s="2"/>
      <c r="BN32" s="15"/>
      <c r="BO32" s="61"/>
      <c r="BP32" s="16"/>
      <c r="BQ32" s="17">
        <f t="shared" si="9"/>
        <v>14526.099999999999</v>
      </c>
      <c r="BS32" s="428"/>
      <c r="BT32" s="2"/>
      <c r="BU32" s="15"/>
      <c r="BV32" s="7"/>
      <c r="BW32" s="16"/>
      <c r="BX32" s="17">
        <f t="shared" si="10"/>
        <v>21003.54</v>
      </c>
      <c r="BZ32" s="2"/>
      <c r="CA32" s="2"/>
      <c r="CB32" s="15"/>
      <c r="CC32" s="7"/>
      <c r="CD32" s="16"/>
      <c r="CE32" s="17">
        <f t="shared" si="11"/>
        <v>0</v>
      </c>
      <c r="CG32" s="426"/>
      <c r="CH32" s="24"/>
      <c r="CI32" s="23"/>
      <c r="CJ32" s="112"/>
      <c r="CK32" s="27"/>
      <c r="CL32" s="17">
        <f t="shared" si="12"/>
        <v>0</v>
      </c>
      <c r="CN32" s="7"/>
      <c r="CO32" s="1008"/>
      <c r="CP32" s="15"/>
      <c r="CQ32" s="7"/>
      <c r="CR32" s="16"/>
      <c r="CS32" s="17">
        <f t="shared" si="199"/>
        <v>60707.5</v>
      </c>
      <c r="CU32" s="2"/>
      <c r="CV32" s="2"/>
      <c r="CW32" s="15"/>
      <c r="CX32" s="7"/>
      <c r="CY32" s="16"/>
      <c r="CZ32" s="17">
        <f t="shared" si="14"/>
        <v>4178.5</v>
      </c>
      <c r="DB32" s="688"/>
      <c r="DC32" s="689"/>
      <c r="DD32" s="690"/>
      <c r="DE32" s="7"/>
      <c r="DF32" s="16"/>
      <c r="DG32" s="17">
        <f t="shared" si="207"/>
        <v>411</v>
      </c>
      <c r="DI32" s="7"/>
      <c r="DJ32" s="2"/>
      <c r="DK32" s="15"/>
      <c r="DL32" s="7"/>
      <c r="DM32" s="16"/>
      <c r="DN32" s="17">
        <f t="shared" si="212"/>
        <v>0</v>
      </c>
      <c r="DP32" s="7"/>
      <c r="DQ32" s="2"/>
      <c r="DR32" s="15"/>
      <c r="DS32" s="7"/>
      <c r="DT32" s="16"/>
      <c r="DU32" s="17">
        <f t="shared" si="213"/>
        <v>0</v>
      </c>
      <c r="DW32" s="568"/>
      <c r="DX32" s="577"/>
      <c r="DY32" s="1656"/>
      <c r="DZ32" s="568"/>
      <c r="EA32" s="1659"/>
      <c r="EB32" s="1677">
        <f t="shared" si="214"/>
        <v>456</v>
      </c>
      <c r="ED32" s="112"/>
      <c r="EE32" s="24"/>
      <c r="EF32" s="23"/>
      <c r="EG32" s="112"/>
      <c r="EH32" s="27"/>
      <c r="EI32" s="42">
        <f t="shared" si="215"/>
        <v>0</v>
      </c>
      <c r="EK32" s="7"/>
      <c r="EL32" s="2"/>
      <c r="EM32" s="15"/>
      <c r="EN32" s="7"/>
      <c r="EO32" s="16"/>
      <c r="EP32" s="17">
        <f t="shared" si="216"/>
        <v>0</v>
      </c>
      <c r="ER32" s="112"/>
      <c r="ES32" s="221"/>
      <c r="ET32" s="41"/>
      <c r="EU32" s="49"/>
      <c r="EV32" s="41"/>
      <c r="EW32" s="17">
        <f t="shared" si="206"/>
        <v>0</v>
      </c>
      <c r="EY32" s="7"/>
      <c r="EZ32" s="2"/>
      <c r="FA32" s="15"/>
      <c r="FB32" s="685"/>
      <c r="FC32" s="686"/>
      <c r="FD32" s="17">
        <f t="shared" si="22"/>
        <v>0</v>
      </c>
      <c r="FF32" s="112"/>
      <c r="FG32" s="24"/>
      <c r="FH32" s="23"/>
      <c r="FI32" s="683"/>
      <c r="FJ32" s="684"/>
      <c r="FK32" s="42">
        <f t="shared" si="23"/>
        <v>0</v>
      </c>
      <c r="FM32" s="7"/>
      <c r="FN32" s="2"/>
      <c r="FO32" s="15"/>
      <c r="FP32" s="7"/>
      <c r="FQ32" s="16"/>
      <c r="FR32" s="17">
        <f t="shared" si="24"/>
        <v>2580</v>
      </c>
      <c r="FT32" s="112"/>
      <c r="FU32" s="24"/>
      <c r="FV32" s="23"/>
      <c r="FW32" s="112"/>
      <c r="FX32" s="27"/>
      <c r="FY32" s="42">
        <f t="shared" si="25"/>
        <v>0</v>
      </c>
      <c r="GA32" s="2"/>
      <c r="GB32" s="2"/>
      <c r="GC32" s="15"/>
      <c r="GD32" s="7"/>
      <c r="GE32" s="16"/>
      <c r="GF32" s="17">
        <f t="shared" si="26"/>
        <v>0</v>
      </c>
      <c r="GH32" s="1530"/>
      <c r="GI32" s="1530"/>
      <c r="GJ32" s="563"/>
      <c r="GK32" s="1558"/>
      <c r="GL32" s="565"/>
      <c r="GM32" s="1715">
        <f t="shared" si="27"/>
        <v>33232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7"/>
      <c r="HD32" s="2"/>
      <c r="HE32" s="15"/>
      <c r="HF32" s="7"/>
      <c r="HG32" s="16"/>
      <c r="HH32" s="17">
        <f t="shared" si="30"/>
        <v>0</v>
      </c>
      <c r="HJ32" s="7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5020</v>
      </c>
      <c r="HX32" s="7"/>
      <c r="HY32" s="2"/>
      <c r="HZ32" s="15"/>
      <c r="IA32" s="7"/>
      <c r="IB32" s="16"/>
      <c r="IC32" s="102">
        <f t="shared" si="33"/>
        <v>0</v>
      </c>
      <c r="IE32" s="1558"/>
      <c r="IF32" s="1530"/>
      <c r="IG32" s="563"/>
      <c r="IH32" s="1558"/>
      <c r="II32" s="565"/>
      <c r="IJ32" s="1746">
        <f t="shared" si="34"/>
        <v>0</v>
      </c>
      <c r="IL32" s="112"/>
      <c r="IM32" s="24"/>
      <c r="IN32" s="23"/>
      <c r="IO32" s="112"/>
      <c r="IP32" s="27"/>
      <c r="IQ32" s="102">
        <f t="shared" si="35"/>
        <v>855.5</v>
      </c>
      <c r="IS32" s="7"/>
      <c r="IT32" s="35"/>
      <c r="IU32" s="15"/>
      <c r="IV32" s="7"/>
      <c r="IW32" s="16"/>
      <c r="IX32" s="17">
        <f t="shared" si="36"/>
        <v>0</v>
      </c>
      <c r="IZ32" s="7"/>
      <c r="JA32" s="114"/>
      <c r="JB32" s="15"/>
      <c r="JC32" s="7"/>
      <c r="JD32" s="16"/>
      <c r="JE32" s="17">
        <f t="shared" si="37"/>
        <v>0</v>
      </c>
      <c r="JG32" s="7"/>
      <c r="JH32" s="115"/>
      <c r="JI32" s="15"/>
      <c r="JJ32" s="7"/>
      <c r="JK32" s="16"/>
      <c r="JL32" s="17">
        <f t="shared" si="38"/>
        <v>17093.599999999999</v>
      </c>
      <c r="JN32" s="7"/>
      <c r="JO32" s="114"/>
      <c r="JP32" s="15"/>
      <c r="JQ32" s="7"/>
      <c r="JR32" s="16"/>
      <c r="JS32" s="17">
        <f t="shared" si="39"/>
        <v>0</v>
      </c>
      <c r="JU32" s="112"/>
      <c r="JV32" s="111"/>
      <c r="JW32" s="23"/>
      <c r="JX32" s="112"/>
      <c r="JY32" s="27"/>
      <c r="JZ32" s="42">
        <f t="shared" si="40"/>
        <v>0</v>
      </c>
      <c r="KB32" s="112"/>
      <c r="KC32" s="221"/>
      <c r="KD32" s="23"/>
      <c r="KE32" s="112"/>
      <c r="KF32" s="27"/>
      <c r="KG32" s="42">
        <f t="shared" si="41"/>
        <v>0</v>
      </c>
      <c r="KI32" s="2"/>
      <c r="KJ32" s="2"/>
      <c r="KK32" s="15"/>
      <c r="KL32" s="7"/>
      <c r="KM32" s="16"/>
      <c r="KN32" s="17">
        <f t="shared" si="42"/>
        <v>3799.5</v>
      </c>
      <c r="KP32" s="24"/>
      <c r="KQ32" s="24"/>
      <c r="KR32" s="23"/>
      <c r="KS32" s="112"/>
      <c r="KT32" s="27"/>
      <c r="KU32" s="42">
        <f t="shared" si="43"/>
        <v>0</v>
      </c>
      <c r="KW32" s="24"/>
      <c r="KX32" s="24"/>
      <c r="KY32" s="23"/>
      <c r="KZ32" s="112"/>
      <c r="LA32" s="27"/>
      <c r="LB32" s="42">
        <f t="shared" si="44"/>
        <v>0</v>
      </c>
      <c r="LD32" s="1530"/>
      <c r="LE32" s="1530"/>
      <c r="LF32" s="563"/>
      <c r="LG32" s="1558"/>
      <c r="LH32" s="565"/>
      <c r="LI32" s="1715">
        <f t="shared" si="45"/>
        <v>0</v>
      </c>
      <c r="LK32" s="2"/>
      <c r="LL32" s="2"/>
      <c r="LM32" s="15"/>
      <c r="LN32" s="7"/>
      <c r="LO32" s="16"/>
      <c r="LP32" s="17">
        <f t="shared" si="46"/>
        <v>0</v>
      </c>
      <c r="LR32" s="2"/>
      <c r="LS32" s="2"/>
      <c r="LT32" s="15"/>
      <c r="LU32" s="7"/>
      <c r="LV32" s="16"/>
      <c r="LW32" s="17">
        <f t="shared" si="47"/>
        <v>0</v>
      </c>
      <c r="LY32" s="7"/>
      <c r="LZ32" s="2"/>
      <c r="MA32" s="15"/>
      <c r="MB32" s="7"/>
      <c r="MC32" s="16"/>
      <c r="MD32" s="17">
        <f t="shared" si="48"/>
        <v>1020</v>
      </c>
      <c r="MF32" s="1709"/>
      <c r="MG32" s="1530"/>
      <c r="MH32" s="563"/>
      <c r="MI32" s="1558"/>
      <c r="MJ32" s="565"/>
      <c r="MK32" s="1715">
        <f t="shared" si="49"/>
        <v>6364</v>
      </c>
      <c r="MM32" s="306"/>
      <c r="MN32" s="2"/>
      <c r="MO32" s="15"/>
      <c r="MP32" s="7"/>
      <c r="MQ32" s="16"/>
      <c r="MR32" s="17">
        <f t="shared" si="50"/>
        <v>0</v>
      </c>
      <c r="MT32" s="308"/>
      <c r="MU32" s="24"/>
      <c r="MV32" s="23"/>
      <c r="MW32" s="112"/>
      <c r="MX32" s="27"/>
      <c r="MY32" s="42">
        <f t="shared" si="51"/>
        <v>0</v>
      </c>
      <c r="NA32" s="482"/>
      <c r="NB32" s="2"/>
      <c r="NC32" s="15"/>
      <c r="ND32" s="7"/>
      <c r="NE32" s="16"/>
      <c r="NF32" s="17">
        <f t="shared" si="208"/>
        <v>22352.5</v>
      </c>
      <c r="NI32" s="2"/>
      <c r="NJ32" s="15"/>
      <c r="NK32" s="7"/>
      <c r="NL32" s="16"/>
      <c r="NM32" s="42">
        <f t="shared" si="53"/>
        <v>0</v>
      </c>
      <c r="NO32" s="2"/>
      <c r="NP32" s="2"/>
      <c r="NQ32" s="15"/>
      <c r="NR32" s="7"/>
      <c r="NS32" s="16"/>
      <c r="NT32" s="42">
        <f t="shared" si="54"/>
        <v>0</v>
      </c>
      <c r="NV32" s="2"/>
      <c r="NW32" s="2"/>
      <c r="NX32" s="15"/>
      <c r="NY32" s="7"/>
      <c r="NZ32" s="16"/>
      <c r="OA32" s="42">
        <f t="shared" si="55"/>
        <v>0</v>
      </c>
      <c r="OC32" s="2"/>
      <c r="OD32" s="2"/>
      <c r="OE32" s="15"/>
      <c r="OF32" s="16"/>
      <c r="OG32" s="16"/>
      <c r="OH32" s="17">
        <f t="shared" si="56"/>
        <v>0</v>
      </c>
      <c r="OJ32" s="2"/>
      <c r="OK32" s="2"/>
      <c r="OL32" s="15"/>
      <c r="OM32" s="16"/>
      <c r="ON32" s="16"/>
      <c r="OO32" s="17">
        <f t="shared" si="57"/>
        <v>0</v>
      </c>
      <c r="OQ32" s="2"/>
      <c r="OR32" s="2"/>
      <c r="OS32" s="15"/>
      <c r="OT32" s="16"/>
      <c r="OU32" s="16"/>
      <c r="OV32" s="17">
        <f t="shared" si="58"/>
        <v>0</v>
      </c>
      <c r="OX32" s="24"/>
      <c r="OY32" s="24"/>
      <c r="OZ32" s="23"/>
      <c r="PA32" s="27"/>
      <c r="PB32" s="27"/>
      <c r="PC32" s="42">
        <f t="shared" si="59"/>
        <v>0</v>
      </c>
      <c r="PE32" s="7">
        <v>41541</v>
      </c>
      <c r="PF32" s="2" t="s">
        <v>2923</v>
      </c>
      <c r="PG32" s="15">
        <v>2000</v>
      </c>
      <c r="PH32" s="508">
        <v>41542</v>
      </c>
      <c r="PI32" s="16">
        <v>2000</v>
      </c>
      <c r="PJ32" s="17">
        <f t="shared" si="60"/>
        <v>8140</v>
      </c>
      <c r="PL32" s="112"/>
      <c r="PM32" s="24"/>
      <c r="PN32" s="23"/>
      <c r="PO32" s="1661"/>
      <c r="PP32" s="27"/>
      <c r="PQ32" s="42">
        <f t="shared" si="61"/>
        <v>0</v>
      </c>
      <c r="PS32" s="112"/>
      <c r="PT32" s="24"/>
      <c r="PU32" s="23"/>
      <c r="PV32" s="1661"/>
      <c r="PW32" s="27"/>
      <c r="PX32" s="42">
        <f t="shared" si="62"/>
        <v>0</v>
      </c>
      <c r="PZ32" s="7"/>
      <c r="QA32" s="2"/>
      <c r="QB32" s="15"/>
      <c r="QC32" s="508"/>
      <c r="QD32" s="16"/>
      <c r="QE32" s="17">
        <f t="shared" si="63"/>
        <v>1433.5000000000005</v>
      </c>
      <c r="QG32" s="2"/>
      <c r="QH32" s="2"/>
      <c r="QI32" s="15"/>
      <c r="QJ32" s="7"/>
      <c r="QK32" s="16"/>
      <c r="QL32" s="17">
        <f t="shared" si="64"/>
        <v>0</v>
      </c>
      <c r="QN32" s="7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2980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114"/>
      <c r="RR32" s="15"/>
      <c r="RS32" s="7"/>
      <c r="RT32" s="16"/>
      <c r="RU32" s="17">
        <f t="shared" si="69"/>
        <v>0</v>
      </c>
      <c r="RW32" s="2"/>
      <c r="RX32" s="114"/>
      <c r="RY32" s="15"/>
      <c r="RZ32" s="7"/>
      <c r="SA32" s="16"/>
      <c r="SB32" s="17">
        <f t="shared" si="70"/>
        <v>0</v>
      </c>
      <c r="SD32" s="24"/>
      <c r="SE32" s="221"/>
      <c r="SF32" s="23"/>
      <c r="SG32" s="112"/>
      <c r="SH32" s="27"/>
      <c r="SI32" s="42">
        <f t="shared" si="71"/>
        <v>7820</v>
      </c>
      <c r="SK32" s="2"/>
      <c r="SL32" s="2"/>
      <c r="SM32" s="15"/>
      <c r="SN32" s="7"/>
      <c r="SO32" s="16"/>
      <c r="SP32" s="17">
        <f t="shared" si="72"/>
        <v>200</v>
      </c>
      <c r="SR32" s="2"/>
      <c r="SS32" s="2"/>
      <c r="ST32" s="15"/>
      <c r="SU32" s="7"/>
      <c r="SV32" s="16"/>
      <c r="SW32" s="17">
        <f t="shared" si="73"/>
        <v>1278</v>
      </c>
      <c r="SY32" s="24"/>
      <c r="SZ32" s="24"/>
      <c r="TA32" s="23"/>
      <c r="TB32" s="112"/>
      <c r="TC32" s="27"/>
      <c r="TD32" s="42">
        <f t="shared" si="74"/>
        <v>0</v>
      </c>
      <c r="TF32" s="24"/>
      <c r="TG32" s="2"/>
      <c r="TH32" s="15"/>
      <c r="TI32" s="7"/>
      <c r="TJ32" s="16"/>
      <c r="TK32" s="17">
        <f t="shared" si="75"/>
        <v>0</v>
      </c>
      <c r="TM32" s="24"/>
      <c r="TN32" s="24"/>
      <c r="TO32" s="23"/>
      <c r="TP32" s="112"/>
      <c r="TQ32" s="27"/>
      <c r="TR32" s="42">
        <f t="shared" si="76"/>
        <v>0</v>
      </c>
      <c r="TT32" s="2"/>
      <c r="TU32" s="2"/>
      <c r="TV32" s="15"/>
      <c r="TW32" s="7"/>
      <c r="TX32" s="16"/>
      <c r="TY32" s="17">
        <f t="shared" si="77"/>
        <v>0</v>
      </c>
      <c r="UA32" s="306">
        <v>41547</v>
      </c>
      <c r="UB32" s="2" t="s">
        <v>2924</v>
      </c>
      <c r="UC32" s="15">
        <v>329.5</v>
      </c>
      <c r="UD32" s="306">
        <v>41547</v>
      </c>
      <c r="UE32" s="16">
        <v>329.5</v>
      </c>
      <c r="UF32" s="17">
        <f t="shared" si="78"/>
        <v>112.5</v>
      </c>
      <c r="UH32" s="308"/>
      <c r="UI32" s="24"/>
      <c r="UJ32" s="23"/>
      <c r="UK32" s="308"/>
      <c r="UL32" s="27"/>
      <c r="UM32" s="42">
        <f t="shared" si="79"/>
        <v>7657</v>
      </c>
      <c r="UO32" s="308"/>
      <c r="UP32" s="24"/>
      <c r="UQ32" s="23"/>
      <c r="UR32" s="308"/>
      <c r="US32" s="27"/>
      <c r="UT32" s="42">
        <f t="shared" si="80"/>
        <v>0</v>
      </c>
      <c r="UV32" s="308"/>
      <c r="UW32" s="24"/>
      <c r="UX32" s="23"/>
      <c r="UY32" s="308"/>
      <c r="UZ32" s="27"/>
      <c r="VA32" s="42">
        <f t="shared" si="81"/>
        <v>0</v>
      </c>
      <c r="VC32" s="308"/>
      <c r="VD32" s="24"/>
      <c r="VE32" s="23"/>
      <c r="VF32" s="308"/>
      <c r="VG32" s="27"/>
      <c r="VH32" s="42">
        <f t="shared" si="82"/>
        <v>0</v>
      </c>
      <c r="VJ32" s="426"/>
      <c r="VK32" s="2"/>
      <c r="VL32" s="15"/>
      <c r="VM32" s="7"/>
      <c r="VN32" s="16"/>
      <c r="VO32" s="17">
        <f t="shared" si="83"/>
        <v>0</v>
      </c>
      <c r="VQ32" s="1558"/>
      <c r="VR32" s="1530"/>
      <c r="VS32" s="563"/>
      <c r="VT32" s="1558"/>
      <c r="VU32" s="565"/>
      <c r="VV32" s="1715">
        <f t="shared" si="84"/>
        <v>0</v>
      </c>
      <c r="VX32" s="7"/>
      <c r="VY32" s="2"/>
      <c r="VZ32" s="15"/>
      <c r="WA32" s="7"/>
      <c r="WB32" s="16"/>
      <c r="WC32" s="17">
        <f t="shared" si="85"/>
        <v>1712</v>
      </c>
      <c r="WE32" s="2"/>
      <c r="WF32" s="2"/>
      <c r="WG32" s="15"/>
      <c r="WH32" s="7"/>
      <c r="WI32" s="16"/>
      <c r="WJ32" s="17">
        <f t="shared" si="86"/>
        <v>5796</v>
      </c>
      <c r="WL32" s="2"/>
      <c r="WM32" s="2"/>
      <c r="WN32" s="15"/>
      <c r="WO32" s="7"/>
      <c r="WP32" s="16"/>
      <c r="WQ32" s="17">
        <f t="shared" si="87"/>
        <v>0</v>
      </c>
      <c r="WS32" s="24"/>
      <c r="WT32" s="24"/>
      <c r="WU32" s="23"/>
      <c r="WV32" s="112"/>
      <c r="WW32" s="27"/>
      <c r="WX32" s="42">
        <f t="shared" si="88"/>
        <v>0</v>
      </c>
      <c r="WZ32" s="421"/>
      <c r="XA32" s="24"/>
      <c r="XB32" s="23"/>
      <c r="XC32" s="112"/>
      <c r="XD32" s="27"/>
      <c r="XE32" s="42">
        <f t="shared" si="89"/>
        <v>0</v>
      </c>
      <c r="XG32" s="7"/>
      <c r="XH32" s="2"/>
      <c r="XI32" s="15"/>
      <c r="XJ32" s="7"/>
      <c r="XK32" s="16"/>
      <c r="XL32" s="17">
        <f t="shared" si="90"/>
        <v>0</v>
      </c>
      <c r="XN32" s="112"/>
      <c r="XO32" s="24"/>
      <c r="XP32" s="23"/>
      <c r="XQ32" s="112"/>
      <c r="XR32" s="27"/>
      <c r="XS32" s="42">
        <f t="shared" si="91"/>
        <v>3633</v>
      </c>
      <c r="XU32" s="7"/>
      <c r="XV32" s="2"/>
      <c r="XW32" s="15"/>
      <c r="XX32" s="7"/>
      <c r="XY32" s="16"/>
      <c r="XZ32" s="17">
        <f t="shared" si="92"/>
        <v>0</v>
      </c>
      <c r="YB32" s="1558"/>
      <c r="YC32" s="1530"/>
      <c r="YD32" s="563"/>
      <c r="YE32" s="1558"/>
      <c r="YF32" s="565"/>
      <c r="YG32" s="1715">
        <f t="shared" si="93"/>
        <v>0</v>
      </c>
      <c r="YI32" s="7"/>
      <c r="YJ32" s="114"/>
      <c r="YK32" s="15"/>
      <c r="YL32" s="7"/>
      <c r="YM32" s="16"/>
      <c r="YN32" s="17">
        <f t="shared" si="94"/>
        <v>2227</v>
      </c>
      <c r="YS32" s="681"/>
      <c r="YT32" s="27"/>
      <c r="YU32" s="42">
        <f t="shared" si="95"/>
        <v>22956.84</v>
      </c>
      <c r="YW32" s="7"/>
      <c r="YX32" s="2"/>
      <c r="YY32" s="15"/>
      <c r="YZ32" s="7"/>
      <c r="ZA32" s="16"/>
      <c r="ZB32" s="17">
        <f t="shared" si="96"/>
        <v>3092.5</v>
      </c>
      <c r="ZD32" s="428"/>
      <c r="ZE32" s="114"/>
      <c r="ZF32" s="15"/>
      <c r="ZG32" s="7"/>
      <c r="ZH32" s="16"/>
      <c r="ZI32" s="17">
        <f t="shared" si="97"/>
        <v>0</v>
      </c>
      <c r="ZK32" s="1529"/>
      <c r="ZL32" s="1717"/>
      <c r="ZM32" s="563"/>
      <c r="ZN32" s="1558"/>
      <c r="ZO32" s="565"/>
      <c r="ZP32" s="1715">
        <f t="shared" si="98"/>
        <v>0</v>
      </c>
      <c r="ZR32" s="426"/>
      <c r="ZS32" s="221"/>
      <c r="ZT32" s="23"/>
      <c r="ZU32" s="112"/>
      <c r="ZV32" s="27"/>
      <c r="ZW32" s="42">
        <f t="shared" si="99"/>
        <v>0</v>
      </c>
      <c r="ZY32" s="306"/>
      <c r="ZZ32" s="2"/>
      <c r="AAA32" s="15"/>
      <c r="AAB32" s="7"/>
      <c r="AAC32" s="16"/>
      <c r="AAD32" s="17">
        <f t="shared" si="218"/>
        <v>0</v>
      </c>
      <c r="AAF32" s="308"/>
      <c r="AAG32" s="24"/>
      <c r="AAH32" s="23"/>
      <c r="AAI32" s="112"/>
      <c r="AAJ32" s="27"/>
      <c r="AAK32" s="42">
        <f t="shared" si="219"/>
        <v>1928</v>
      </c>
      <c r="AAM32" s="2"/>
      <c r="AAN32" s="2"/>
      <c r="AAO32" s="15"/>
      <c r="AAP32" s="7"/>
      <c r="AAQ32" s="16"/>
      <c r="AAR32" s="17">
        <f t="shared" si="102"/>
        <v>0</v>
      </c>
      <c r="AAT32" s="2"/>
      <c r="AAU32" s="2"/>
      <c r="AAV32" s="15"/>
      <c r="AAW32" s="7"/>
      <c r="AAX32" s="16"/>
      <c r="AAY32" s="17">
        <f t="shared" si="103"/>
        <v>0</v>
      </c>
      <c r="ABA32" s="2"/>
      <c r="ABB32" s="2"/>
      <c r="ABC32" s="15"/>
      <c r="ABD32" s="7"/>
      <c r="ABE32" s="16"/>
      <c r="ABF32" s="17">
        <f t="shared" si="104"/>
        <v>767</v>
      </c>
      <c r="ABH32" s="2"/>
      <c r="ABI32" s="2"/>
      <c r="ABJ32" s="15"/>
      <c r="ABK32" s="7"/>
      <c r="ABL32" s="16"/>
      <c r="ABM32" s="17">
        <f t="shared" si="105"/>
        <v>0</v>
      </c>
      <c r="ABO32" s="24"/>
      <c r="ABP32" s="24"/>
      <c r="ABQ32" s="23"/>
      <c r="ABR32" s="112"/>
      <c r="ABS32" s="27"/>
      <c r="ABT32" s="42">
        <f t="shared" si="106"/>
        <v>0</v>
      </c>
      <c r="ABV32" s="24"/>
      <c r="ABW32" s="24"/>
      <c r="ABX32" s="23"/>
      <c r="ABY32" s="112"/>
      <c r="ABZ32" s="27"/>
      <c r="ACA32" s="42">
        <f t="shared" si="107"/>
        <v>0</v>
      </c>
      <c r="ACC32" s="2"/>
      <c r="ACD32" s="2"/>
      <c r="ACE32" s="15"/>
      <c r="ACF32" s="7"/>
      <c r="ACG32" s="16"/>
      <c r="ACH32" s="17">
        <f t="shared" si="108"/>
        <v>0</v>
      </c>
      <c r="ACJ32" s="7">
        <v>41538</v>
      </c>
      <c r="ACK32" s="2" t="s">
        <v>2925</v>
      </c>
      <c r="ACL32" s="15">
        <v>7815.5</v>
      </c>
      <c r="ACM32" s="7">
        <v>41538</v>
      </c>
      <c r="ACN32" s="76">
        <v>7815.5</v>
      </c>
      <c r="ACO32" s="17">
        <f t="shared" si="109"/>
        <v>0</v>
      </c>
      <c r="ACQ32" s="306"/>
      <c r="ACR32" s="36"/>
      <c r="ACS32" s="16"/>
      <c r="ACU32" s="16"/>
      <c r="ACV32" s="42">
        <f t="shared" si="110"/>
        <v>0</v>
      </c>
      <c r="ACX32" s="308"/>
      <c r="ACY32" s="260"/>
      <c r="ACZ32" s="27"/>
      <c r="ADB32" s="27"/>
      <c r="ADC32" s="42">
        <f t="shared" si="111"/>
        <v>0</v>
      </c>
      <c r="ADE32" s="7"/>
      <c r="ADF32" s="2"/>
      <c r="ADG32" s="15"/>
      <c r="ADH32" s="7"/>
      <c r="ADI32" s="16"/>
      <c r="ADJ32" s="17">
        <f t="shared" si="112"/>
        <v>1135.5</v>
      </c>
      <c r="ADL32" s="2"/>
      <c r="ADM32" s="2"/>
      <c r="ADN32" s="15"/>
      <c r="ADO32" s="7"/>
      <c r="ADP32" s="16"/>
      <c r="ADQ32" s="17">
        <f t="shared" si="113"/>
        <v>0</v>
      </c>
      <c r="ADS32" s="2"/>
      <c r="ADT32" s="2"/>
      <c r="ADU32" s="15"/>
      <c r="ADV32" s="7"/>
      <c r="ADW32" s="16"/>
      <c r="ADX32" s="17">
        <f t="shared" si="114"/>
        <v>16620</v>
      </c>
      <c r="ADZ32" s="2"/>
      <c r="AEA32" s="2"/>
      <c r="AEB32" s="15"/>
      <c r="AEC32" s="7"/>
      <c r="AED32" s="16"/>
      <c r="AEE32" s="17">
        <f t="shared" si="115"/>
        <v>0</v>
      </c>
      <c r="AEG32" s="112"/>
      <c r="AEH32" s="69"/>
      <c r="AEI32" s="27"/>
      <c r="AEJ32" s="112"/>
      <c r="AEK32" s="27"/>
      <c r="AEL32" s="17">
        <f t="shared" si="116"/>
        <v>240</v>
      </c>
      <c r="AEN32" s="112"/>
      <c r="AEO32" s="69"/>
      <c r="AEP32" s="27"/>
      <c r="AEQ32" s="112"/>
      <c r="AER32" s="27"/>
      <c r="AES32" s="17">
        <f t="shared" si="117"/>
        <v>0</v>
      </c>
      <c r="AEU32" s="1558"/>
      <c r="AEV32" s="1718"/>
      <c r="AEW32" s="565"/>
      <c r="AEX32" s="1558"/>
      <c r="AEY32" s="565"/>
      <c r="AEZ32" s="1715">
        <f t="shared" si="118"/>
        <v>0</v>
      </c>
      <c r="AFB32" s="2"/>
      <c r="AFC32" s="2"/>
      <c r="AFD32" s="15"/>
      <c r="AFE32" s="7"/>
      <c r="AFF32" s="16"/>
      <c r="AFG32" s="17">
        <f t="shared" si="119"/>
        <v>0</v>
      </c>
      <c r="AFI32" s="2"/>
      <c r="AFJ32" s="2"/>
      <c r="AFK32" s="15"/>
      <c r="AFL32" s="7"/>
      <c r="AFM32" s="16"/>
      <c r="AFN32" s="17">
        <f t="shared" si="120"/>
        <v>0</v>
      </c>
      <c r="AFP32" s="407"/>
      <c r="AFQ32" s="2"/>
      <c r="AFR32" s="15"/>
      <c r="AFS32" s="7"/>
      <c r="AFT32" s="16"/>
      <c r="AFU32" s="17">
        <f t="shared" si="121"/>
        <v>7013</v>
      </c>
      <c r="AFW32" s="7"/>
      <c r="AFX32" s="2"/>
      <c r="AFY32" s="15"/>
      <c r="AFZ32" s="7"/>
      <c r="AGA32" s="16"/>
      <c r="AGB32" s="17">
        <f t="shared" si="122"/>
        <v>0</v>
      </c>
      <c r="AGD32" s="7"/>
      <c r="AGE32" s="2"/>
      <c r="AGF32" s="15"/>
      <c r="AGG32" s="7"/>
      <c r="AGH32" s="16"/>
      <c r="AGI32" s="17">
        <f t="shared" si="123"/>
        <v>0</v>
      </c>
      <c r="AGK32" s="308"/>
      <c r="AGL32" s="24"/>
      <c r="AGM32" s="23"/>
      <c r="AGN32" s="308"/>
      <c r="AGO32" s="27"/>
      <c r="AGP32" s="17">
        <f t="shared" si="124"/>
        <v>102</v>
      </c>
      <c r="AGR32" s="308"/>
      <c r="AGS32" s="24"/>
      <c r="AGT32" s="23"/>
      <c r="AGU32" s="308"/>
      <c r="AGV32" s="27"/>
      <c r="AGW32" s="42">
        <f t="shared" si="125"/>
        <v>0</v>
      </c>
      <c r="AGY32" s="7"/>
      <c r="AGZ32" s="2"/>
      <c r="AHA32" s="15"/>
      <c r="AHB32" s="7"/>
      <c r="AHC32" s="16"/>
      <c r="AHD32" s="17">
        <f t="shared" si="126"/>
        <v>0</v>
      </c>
      <c r="AHH32" s="15"/>
      <c r="AHI32" s="7"/>
      <c r="AHJ32" s="16"/>
      <c r="AHK32" s="42">
        <f t="shared" si="127"/>
        <v>0</v>
      </c>
      <c r="AHO32" s="23"/>
      <c r="AHP32" s="112"/>
      <c r="AHQ32" s="27"/>
      <c r="AHR32" s="42">
        <f t="shared" si="128"/>
        <v>13988.5</v>
      </c>
      <c r="AHT32" s="2"/>
      <c r="AHU32" s="2"/>
      <c r="AHV32" s="15"/>
      <c r="AHW32" s="7"/>
      <c r="AHX32" s="16"/>
      <c r="AHY32" s="17">
        <f t="shared" si="129"/>
        <v>0</v>
      </c>
      <c r="AIA32" s="2"/>
      <c r="AIB32" s="2"/>
      <c r="AIC32" s="15"/>
      <c r="AID32" s="7"/>
      <c r="AIE32" s="16"/>
      <c r="AIF32" s="17">
        <f t="shared" si="130"/>
        <v>0</v>
      </c>
      <c r="AIH32" s="2"/>
      <c r="AII32" s="2"/>
      <c r="AIJ32" s="15"/>
      <c r="AIK32" s="7"/>
      <c r="AIL32" s="16"/>
      <c r="AIM32" s="17">
        <f t="shared" si="131"/>
        <v>0</v>
      </c>
      <c r="AIO32" s="24"/>
      <c r="AIP32" s="24"/>
      <c r="AIQ32" s="23"/>
      <c r="AIR32" s="112"/>
      <c r="AIS32" s="27"/>
      <c r="AIT32" s="42">
        <f t="shared" si="132"/>
        <v>0</v>
      </c>
      <c r="AIV32" s="2"/>
      <c r="AIW32" s="2"/>
      <c r="AIX32" s="15"/>
      <c r="AIY32" s="7"/>
      <c r="AIZ32" s="16"/>
      <c r="AJA32" s="17">
        <f t="shared" si="217"/>
        <v>0</v>
      </c>
      <c r="AJC32" s="2"/>
      <c r="AJD32" s="2"/>
      <c r="AJE32" s="15"/>
      <c r="AJF32" s="7"/>
      <c r="AJG32" s="16"/>
      <c r="AJH32" s="17">
        <f t="shared" si="134"/>
        <v>0</v>
      </c>
      <c r="AJJ32" s="2"/>
      <c r="AJK32" s="2"/>
      <c r="AJL32" s="15"/>
      <c r="AJM32" s="7"/>
      <c r="AJN32" s="16"/>
      <c r="AJO32" s="17">
        <f t="shared" si="210"/>
        <v>0</v>
      </c>
      <c r="AJQ32" s="24"/>
      <c r="AJR32" s="24"/>
      <c r="AJS32" s="23"/>
      <c r="AJT32" s="112"/>
      <c r="AJU32" s="27"/>
      <c r="AJV32" s="42">
        <f t="shared" si="211"/>
        <v>0</v>
      </c>
      <c r="AJX32" s="7">
        <v>41530</v>
      </c>
      <c r="AJY32" s="114" t="s">
        <v>2926</v>
      </c>
      <c r="AJZ32" s="15">
        <v>893.5</v>
      </c>
      <c r="AKA32" s="7">
        <v>41531</v>
      </c>
      <c r="AKB32" s="16">
        <v>893.5</v>
      </c>
      <c r="AKC32" s="17">
        <f t="shared" si="137"/>
        <v>1582</v>
      </c>
      <c r="AKE32" s="7"/>
      <c r="AKF32" s="114"/>
      <c r="AKG32" s="15"/>
      <c r="AKH32" s="7"/>
      <c r="AKI32" s="16"/>
      <c r="AKJ32" s="17">
        <f t="shared" si="138"/>
        <v>5561.98</v>
      </c>
      <c r="AKL32" s="24"/>
      <c r="AKM32" s="24"/>
      <c r="AKN32" s="23"/>
      <c r="AKO32" s="112"/>
      <c r="AKP32" s="27"/>
      <c r="AKQ32" s="42">
        <f t="shared" si="139"/>
        <v>0</v>
      </c>
      <c r="AKS32" s="24"/>
      <c r="AKT32" s="24"/>
      <c r="AKU32" s="23"/>
      <c r="AKV32" s="112"/>
      <c r="AKW32" s="27"/>
      <c r="AKX32" s="42">
        <f t="shared" si="140"/>
        <v>0</v>
      </c>
      <c r="AKZ32" s="24"/>
      <c r="ALA32" s="24"/>
      <c r="ALB32" s="23"/>
      <c r="ALC32" s="112"/>
      <c r="ALD32" s="27"/>
      <c r="ALE32" s="42">
        <f t="shared" si="141"/>
        <v>0</v>
      </c>
      <c r="ALG32" s="2"/>
      <c r="ALH32" s="2"/>
      <c r="ALI32" s="15"/>
      <c r="ALJ32" s="7"/>
      <c r="ALK32" s="16"/>
      <c r="ALL32" s="17">
        <f t="shared" si="142"/>
        <v>0</v>
      </c>
      <c r="ALN32" s="428">
        <v>41533</v>
      </c>
      <c r="ALO32" s="2" t="s">
        <v>2927</v>
      </c>
      <c r="ALP32" s="15">
        <v>2654</v>
      </c>
      <c r="ALQ32" s="428">
        <v>41533</v>
      </c>
      <c r="ALR32" s="16">
        <v>2654</v>
      </c>
      <c r="ALS32" s="17">
        <f t="shared" si="143"/>
        <v>5326</v>
      </c>
      <c r="ALU32" s="428"/>
      <c r="ALW32" s="15"/>
      <c r="ALX32" s="306"/>
      <c r="ALY32" s="16"/>
      <c r="ALZ32" s="17">
        <f t="shared" si="144"/>
        <v>0</v>
      </c>
      <c r="AMB32" s="306"/>
      <c r="AMC32" s="2"/>
      <c r="AMD32" s="15"/>
      <c r="AME32" s="428"/>
      <c r="AMF32" s="16"/>
      <c r="AMG32" s="17">
        <f t="shared" si="145"/>
        <v>0</v>
      </c>
      <c r="AMI32" s="2"/>
      <c r="AMJ32" s="2"/>
      <c r="AMK32" s="15"/>
      <c r="AML32" s="7"/>
      <c r="AMM32" s="16"/>
      <c r="AMN32" s="17">
        <f t="shared" si="146"/>
        <v>0</v>
      </c>
      <c r="AMP32" s="24"/>
      <c r="AMQ32" s="24"/>
      <c r="AMR32" s="23"/>
      <c r="AMS32" s="112"/>
      <c r="AMT32" s="27"/>
      <c r="AMU32" s="42">
        <f t="shared" si="147"/>
        <v>-1660</v>
      </c>
      <c r="AMW32" s="2"/>
      <c r="AMX32" s="2"/>
      <c r="AMY32" s="15"/>
      <c r="AMZ32" s="7"/>
      <c r="ANA32" s="16"/>
      <c r="ANB32" s="17">
        <f t="shared" si="148"/>
        <v>5971.7800000000007</v>
      </c>
      <c r="AND32" s="24"/>
      <c r="ANE32" s="24"/>
      <c r="ANF32" s="23"/>
      <c r="ANG32" s="112"/>
      <c r="ANH32" s="27"/>
      <c r="ANI32" s="42">
        <f t="shared" si="149"/>
        <v>0</v>
      </c>
      <c r="ANK32" s="2"/>
      <c r="ANL32" s="2"/>
      <c r="ANM32" s="15"/>
      <c r="ANN32" s="7"/>
      <c r="ANO32" s="16"/>
      <c r="ANP32" s="17">
        <f t="shared" si="150"/>
        <v>0</v>
      </c>
      <c r="ANR32" s="1530"/>
      <c r="ANS32" s="1530"/>
      <c r="ANT32" s="563"/>
      <c r="ANU32" s="1558"/>
      <c r="ANV32" s="565"/>
      <c r="ANW32" s="1715">
        <f t="shared" si="151"/>
        <v>0</v>
      </c>
      <c r="ANY32" s="2"/>
      <c r="ANZ32" s="2"/>
      <c r="AOA32" s="15"/>
      <c r="AOB32" s="7"/>
      <c r="AOC32" s="16"/>
      <c r="AOD32" s="17">
        <f t="shared" si="152"/>
        <v>0</v>
      </c>
      <c r="AOF32" s="2"/>
      <c r="AOG32" s="2"/>
      <c r="AOH32" s="15"/>
      <c r="AOI32" s="7"/>
      <c r="AOJ32" s="16"/>
      <c r="AOK32" s="17">
        <f t="shared" si="153"/>
        <v>0</v>
      </c>
      <c r="AOM32" s="308"/>
      <c r="AON32" s="24"/>
      <c r="AOO32" s="23"/>
      <c r="AOP32" s="322"/>
      <c r="AOQ32" s="27"/>
      <c r="AOR32" s="17">
        <f t="shared" si="154"/>
        <v>118452.40000000001</v>
      </c>
      <c r="AOT32" s="112"/>
      <c r="AOU32" s="303"/>
      <c r="AOV32" s="41"/>
      <c r="AOW32" s="50"/>
      <c r="AOX32" s="41"/>
      <c r="AOY32" s="17">
        <f t="shared" si="155"/>
        <v>30</v>
      </c>
      <c r="APA32" s="7"/>
      <c r="APB32" s="2"/>
      <c r="APC32" s="15"/>
      <c r="APD32" s="16"/>
      <c r="APE32" s="16"/>
      <c r="APF32" s="17">
        <f t="shared" si="156"/>
        <v>118452.40000000001</v>
      </c>
      <c r="APH32" s="112"/>
      <c r="API32" s="24"/>
      <c r="APJ32" s="23"/>
      <c r="APK32" s="27"/>
      <c r="APL32" s="27"/>
      <c r="APM32" s="42">
        <f t="shared" si="157"/>
        <v>0</v>
      </c>
      <c r="APO32" s="2"/>
      <c r="APP32" s="2"/>
      <c r="APQ32" s="15"/>
      <c r="APR32" s="7"/>
      <c r="APS32" s="16"/>
      <c r="APT32" s="17">
        <f t="shared" si="158"/>
        <v>0</v>
      </c>
      <c r="APV32" s="2"/>
      <c r="APW32" s="2"/>
      <c r="APX32" s="15"/>
      <c r="APY32" s="7"/>
      <c r="APZ32" s="16"/>
      <c r="AQA32" s="17">
        <f t="shared" si="159"/>
        <v>0</v>
      </c>
      <c r="AQC32" s="2"/>
      <c r="AQD32" s="2"/>
      <c r="AQE32" s="15"/>
      <c r="AQF32" s="7"/>
      <c r="AQG32" s="16"/>
      <c r="AQH32" s="17">
        <f t="shared" si="160"/>
        <v>4165.6000000000004</v>
      </c>
      <c r="AQJ32" s="2"/>
      <c r="AQK32" s="2"/>
      <c r="AQL32" s="15"/>
      <c r="AQM32" s="7"/>
      <c r="AQN32" s="16"/>
      <c r="AQO32" s="17">
        <f t="shared" si="161"/>
        <v>0</v>
      </c>
      <c r="AQQ32" s="2"/>
      <c r="AQR32" s="2"/>
      <c r="AQS32" s="15"/>
      <c r="AQT32" s="7"/>
      <c r="AQU32" s="16"/>
      <c r="AQV32" s="17">
        <f t="shared" si="162"/>
        <v>0</v>
      </c>
      <c r="AQX32" s="2"/>
      <c r="AQY32" s="2"/>
      <c r="AQZ32" s="15"/>
      <c r="ARA32" s="7"/>
      <c r="ARB32" s="16"/>
      <c r="ARC32" s="17">
        <f t="shared" si="163"/>
        <v>0</v>
      </c>
      <c r="ARE32" s="24"/>
      <c r="ARF32" s="24"/>
      <c r="ARG32" s="23"/>
      <c r="ARH32" s="112"/>
      <c r="ARI32" s="27"/>
      <c r="ARJ32" s="42">
        <f t="shared" si="164"/>
        <v>0</v>
      </c>
      <c r="ARL32" s="2"/>
      <c r="ARM32" s="2"/>
      <c r="ARN32" s="15"/>
      <c r="ARO32" s="7"/>
      <c r="ARP32" s="16"/>
      <c r="ARQ32" s="17">
        <f t="shared" si="165"/>
        <v>0</v>
      </c>
      <c r="ARS32" s="24"/>
      <c r="ART32" s="24"/>
      <c r="ARU32" s="23"/>
      <c r="ARV32" s="112"/>
      <c r="ARW32" s="27"/>
      <c r="ARX32" s="42">
        <f t="shared" si="166"/>
        <v>752.5</v>
      </c>
      <c r="ARZ32" s="2"/>
      <c r="ASA32" s="2"/>
      <c r="ASB32" s="15"/>
      <c r="ASC32" s="7"/>
      <c r="ASD32" s="16"/>
      <c r="ASE32" s="17">
        <f t="shared" si="167"/>
        <v>10984.74</v>
      </c>
      <c r="ASG32" s="7"/>
      <c r="ASH32" s="2"/>
      <c r="ASI32" s="15"/>
      <c r="ASJ32" s="7"/>
      <c r="ASK32" s="16"/>
      <c r="ASL32" s="17">
        <f t="shared" si="168"/>
        <v>21397.43</v>
      </c>
      <c r="ASN32" s="7"/>
      <c r="ASO32" s="2"/>
      <c r="ASP32" s="15"/>
      <c r="ASQ32" s="7"/>
      <c r="ASR32" s="16"/>
      <c r="ASS32" s="17">
        <f t="shared" si="169"/>
        <v>21397.43</v>
      </c>
      <c r="ASU32" s="2"/>
      <c r="ASV32" s="2"/>
      <c r="ASW32" s="15"/>
      <c r="ASX32" s="7"/>
      <c r="ASY32" s="16"/>
      <c r="ASZ32" s="17">
        <f t="shared" si="170"/>
        <v>0</v>
      </c>
      <c r="ATB32" s="24"/>
      <c r="ATC32" s="24"/>
      <c r="ATD32" s="23"/>
      <c r="ATE32" s="112"/>
      <c r="ATF32" s="27"/>
      <c r="ATG32" s="42">
        <f t="shared" si="171"/>
        <v>2249</v>
      </c>
      <c r="ATI32" s="24"/>
      <c r="ATJ32" s="24"/>
      <c r="ATK32" s="23"/>
      <c r="ATL32" s="112"/>
      <c r="ATM32" s="27"/>
      <c r="ATN32" s="42">
        <f t="shared" si="172"/>
        <v>0</v>
      </c>
      <c r="ATP32" s="2"/>
      <c r="ATQ32" s="2"/>
      <c r="ATR32" s="81"/>
      <c r="ATS32" s="61"/>
      <c r="ATT32" s="67"/>
      <c r="ATU32" s="17">
        <f t="shared" si="173"/>
        <v>12300.5</v>
      </c>
      <c r="ATW32" s="2"/>
      <c r="ATX32" s="2"/>
      <c r="ATY32" s="15"/>
      <c r="ATZ32" s="7"/>
      <c r="AUA32" s="16"/>
      <c r="AUB32" s="17">
        <f t="shared" si="174"/>
        <v>108</v>
      </c>
      <c r="AUD32" s="7"/>
      <c r="AUE32" s="115"/>
      <c r="AUF32" s="15"/>
      <c r="AUG32" s="679"/>
      <c r="AUH32" s="16"/>
      <c r="AUI32" s="17">
        <f t="shared" si="175"/>
        <v>0</v>
      </c>
      <c r="AUK32" s="112"/>
      <c r="AUL32" s="111"/>
      <c r="AUM32" s="23"/>
      <c r="AUN32" s="1577"/>
      <c r="AUO32" s="27"/>
      <c r="AUP32" s="42">
        <f t="shared" si="176"/>
        <v>0</v>
      </c>
      <c r="AUR32" s="1558"/>
      <c r="AUS32" s="1727"/>
      <c r="AUT32" s="563"/>
      <c r="AUU32" s="1752"/>
      <c r="AUV32" s="565"/>
      <c r="AUW32" s="1715">
        <f t="shared" si="177"/>
        <v>0</v>
      </c>
      <c r="AUY32" s="112"/>
      <c r="AUZ32" s="111"/>
      <c r="AVA32" s="23"/>
      <c r="AVB32" s="1577"/>
      <c r="AVC32" s="27"/>
      <c r="AVD32" s="42">
        <f t="shared" si="178"/>
        <v>0</v>
      </c>
      <c r="AVF32" s="2"/>
      <c r="AVG32" s="2"/>
      <c r="AVH32" s="15"/>
      <c r="AVI32" s="7"/>
      <c r="AVJ32" s="16"/>
      <c r="AVK32" s="17">
        <f t="shared" si="179"/>
        <v>-1000</v>
      </c>
      <c r="AVM32" s="2"/>
      <c r="AVN32" s="2"/>
      <c r="AVO32" s="15"/>
      <c r="AVP32" s="7"/>
      <c r="AVQ32" s="16"/>
      <c r="AVR32" s="17">
        <f t="shared" si="180"/>
        <v>6938</v>
      </c>
      <c r="AVT32" s="1530"/>
      <c r="AVU32" s="1530"/>
      <c r="AVV32" s="563"/>
      <c r="AVW32" s="1558"/>
      <c r="AVX32" s="565"/>
      <c r="AVY32" s="1715">
        <f t="shared" si="181"/>
        <v>0</v>
      </c>
      <c r="AWA32" s="7"/>
      <c r="AWB32" s="2"/>
      <c r="AWC32" s="15"/>
      <c r="AWD32" s="7"/>
      <c r="AWE32" s="16"/>
      <c r="AWF32" s="17">
        <f t="shared" si="182"/>
        <v>0</v>
      </c>
      <c r="AWH32" s="307"/>
      <c r="AWI32" s="2"/>
      <c r="AWJ32" s="15"/>
      <c r="AWK32" s="7"/>
      <c r="AWL32" s="16"/>
      <c r="AWM32" s="17">
        <f t="shared" si="183"/>
        <v>0</v>
      </c>
      <c r="AWO32" s="2"/>
      <c r="AWP32" s="2"/>
      <c r="AWQ32" s="15"/>
      <c r="AWR32" s="7"/>
      <c r="AWS32" s="16"/>
      <c r="AWT32" s="17">
        <f t="shared" si="184"/>
        <v>0</v>
      </c>
      <c r="AWV32" s="306"/>
      <c r="AWW32" s="2"/>
      <c r="AWX32" s="15"/>
      <c r="AWY32" s="7"/>
      <c r="AWZ32" s="16"/>
      <c r="AXA32" s="17">
        <f t="shared" si="185"/>
        <v>0</v>
      </c>
      <c r="AXC32" s="308">
        <v>41539</v>
      </c>
      <c r="AXD32" s="2" t="s">
        <v>2928</v>
      </c>
      <c r="AXE32" s="15">
        <v>1632</v>
      </c>
      <c r="AXF32" s="629">
        <v>41539</v>
      </c>
      <c r="AXG32" s="574">
        <v>1632</v>
      </c>
      <c r="AXH32" s="17">
        <f t="shared" si="186"/>
        <v>3711.5</v>
      </c>
      <c r="AXJ32" s="308"/>
      <c r="AXK32" s="2"/>
      <c r="AXL32" s="15"/>
      <c r="AXM32" s="7"/>
      <c r="AXN32" s="16"/>
      <c r="AXO32" s="17">
        <f t="shared" si="187"/>
        <v>0</v>
      </c>
      <c r="AXQ32" s="308"/>
      <c r="AXR32" s="24"/>
      <c r="AXS32" s="23"/>
      <c r="AXT32" s="112"/>
      <c r="AXU32" s="27"/>
      <c r="AXV32" s="42">
        <f t="shared" si="188"/>
        <v>0</v>
      </c>
      <c r="AXX32" s="2"/>
      <c r="AXY32" s="2"/>
      <c r="AXZ32" s="15"/>
      <c r="AYA32" s="7"/>
      <c r="AYB32" s="16"/>
      <c r="AYC32" s="17">
        <f t="shared" si="189"/>
        <v>-100</v>
      </c>
      <c r="AYE32" s="2"/>
      <c r="AYF32" s="2"/>
      <c r="AYG32" s="15"/>
      <c r="AYH32" s="7"/>
      <c r="AYI32" s="16"/>
      <c r="AYJ32" s="17">
        <f t="shared" si="190"/>
        <v>1184.5</v>
      </c>
      <c r="AYL32" s="24"/>
      <c r="AYM32" s="24"/>
      <c r="AYN32" s="23"/>
      <c r="AYO32" s="112"/>
      <c r="AYP32" s="27"/>
      <c r="AYQ32" s="42">
        <f t="shared" si="191"/>
        <v>0</v>
      </c>
      <c r="AYS32" s="24"/>
      <c r="AYT32" s="2"/>
      <c r="AYU32" s="15"/>
      <c r="AYV32" s="7"/>
      <c r="AYW32" s="16"/>
      <c r="AYX32" s="17">
        <f t="shared" si="192"/>
        <v>0</v>
      </c>
      <c r="AYZ32" s="24"/>
      <c r="AZA32" s="24"/>
      <c r="AZB32" s="23"/>
      <c r="AZC32" s="112"/>
      <c r="AZD32" s="27"/>
      <c r="AZE32" s="42">
        <f t="shared" si="193"/>
        <v>0</v>
      </c>
      <c r="AZG32" s="2"/>
      <c r="AZH32" s="2"/>
      <c r="AZI32" s="15"/>
      <c r="AZJ32" s="7"/>
      <c r="AZK32" s="16"/>
      <c r="AZL32" s="17">
        <f t="shared" si="194"/>
        <v>0</v>
      </c>
      <c r="AZN32" s="2"/>
      <c r="AZO32" s="2"/>
      <c r="AZP32" s="15"/>
      <c r="AZQ32" s="7"/>
      <c r="AZR32" s="16"/>
      <c r="AZS32" s="17">
        <f t="shared" si="195"/>
        <v>0</v>
      </c>
      <c r="AZU32" s="2"/>
      <c r="AZV32" s="2"/>
      <c r="AZW32" s="15"/>
      <c r="AZX32" s="7"/>
      <c r="AZY32" s="16"/>
      <c r="AZZ32" s="17">
        <f t="shared" si="196"/>
        <v>7051.5</v>
      </c>
      <c r="BAB32" s="24"/>
      <c r="BAC32" s="24"/>
      <c r="BAD32" s="23"/>
      <c r="BAE32" s="112"/>
      <c r="BAF32" s="27"/>
      <c r="BAG32" s="42">
        <f t="shared" si="197"/>
        <v>0</v>
      </c>
      <c r="BAI32" s="2"/>
      <c r="BAJ32" s="2"/>
      <c r="BAK32" s="15"/>
      <c r="BAL32" s="7"/>
      <c r="BAM32" s="16"/>
      <c r="BAN32" s="17">
        <f t="shared" si="198"/>
        <v>0</v>
      </c>
    </row>
    <row r="33" spans="1:1392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2"/>
      <c r="L33" s="27"/>
      <c r="M33" s="42">
        <f t="shared" si="1"/>
        <v>0</v>
      </c>
      <c r="O33" s="24"/>
      <c r="P33" s="24"/>
      <c r="Q33" s="23"/>
      <c r="R33" s="112"/>
      <c r="S33" s="27"/>
      <c r="T33" s="42">
        <f t="shared" si="2"/>
        <v>0</v>
      </c>
      <c r="V33" s="24"/>
      <c r="W33" s="24"/>
      <c r="X33" s="23"/>
      <c r="Y33" s="112"/>
      <c r="Z33" s="27"/>
      <c r="AA33" s="42">
        <f t="shared" si="3"/>
        <v>0</v>
      </c>
      <c r="AC33" s="24"/>
      <c r="AD33" s="24"/>
      <c r="AE33" s="23"/>
      <c r="AF33" s="112"/>
      <c r="AG33" s="27"/>
      <c r="AH33" s="42">
        <f t="shared" si="4"/>
        <v>0</v>
      </c>
      <c r="AJ33" s="24"/>
      <c r="AK33" s="24"/>
      <c r="AL33" s="23"/>
      <c r="AM33" s="112"/>
      <c r="AN33" s="27"/>
      <c r="AO33" s="42">
        <f t="shared" si="5"/>
        <v>0</v>
      </c>
      <c r="AR33" s="2"/>
      <c r="AS33" s="15"/>
      <c r="AT33" s="7"/>
      <c r="AU33" s="16"/>
      <c r="AV33" s="17">
        <f t="shared" si="6"/>
        <v>376</v>
      </c>
      <c r="AX33" s="2"/>
      <c r="AY33" s="2"/>
      <c r="AZ33" s="15"/>
      <c r="BA33" s="7"/>
      <c r="BB33" s="16"/>
      <c r="BC33" s="17">
        <f t="shared" si="7"/>
        <v>1731.5</v>
      </c>
      <c r="BE33" s="2"/>
      <c r="BF33" s="2"/>
      <c r="BG33" s="15"/>
      <c r="BH33" s="7"/>
      <c r="BI33" s="16"/>
      <c r="BJ33" s="17">
        <f t="shared" si="8"/>
        <v>0</v>
      </c>
      <c r="BL33" s="7"/>
      <c r="BM33" s="36"/>
      <c r="BN33" s="16"/>
      <c r="BO33" s="61"/>
      <c r="BP33" s="16"/>
      <c r="BQ33" s="17">
        <f t="shared" si="9"/>
        <v>14526.099999999999</v>
      </c>
      <c r="BS33" s="428"/>
      <c r="BT33" s="2"/>
      <c r="BU33" s="15"/>
      <c r="BV33" s="7"/>
      <c r="BW33" s="16"/>
      <c r="BX33" s="17">
        <f t="shared" si="10"/>
        <v>21003.54</v>
      </c>
      <c r="BZ33" s="2"/>
      <c r="CA33" s="2"/>
      <c r="CB33" s="15"/>
      <c r="CC33" s="7"/>
      <c r="CD33" s="16"/>
      <c r="CE33" s="17">
        <f t="shared" si="11"/>
        <v>0</v>
      </c>
      <c r="CG33" s="426"/>
      <c r="CH33" s="24"/>
      <c r="CI33" s="23"/>
      <c r="CJ33" s="112"/>
      <c r="CK33" s="27"/>
      <c r="CL33" s="17">
        <f t="shared" si="12"/>
        <v>0</v>
      </c>
      <c r="CN33" s="2"/>
      <c r="CO33" s="1008"/>
      <c r="CP33" s="15"/>
      <c r="CQ33" s="7"/>
      <c r="CR33" s="16"/>
      <c r="CS33" s="17">
        <f t="shared" si="199"/>
        <v>60707.5</v>
      </c>
      <c r="CU33" s="2"/>
      <c r="CV33" s="2"/>
      <c r="CW33" s="15"/>
      <c r="CX33" s="7"/>
      <c r="CY33" s="16"/>
      <c r="CZ33" s="17">
        <f t="shared" si="14"/>
        <v>4178.5</v>
      </c>
      <c r="DB33" s="688"/>
      <c r="DC33" s="689"/>
      <c r="DD33" s="690"/>
      <c r="DE33" s="7"/>
      <c r="DF33" s="16"/>
      <c r="DG33" s="17">
        <f t="shared" si="207"/>
        <v>411</v>
      </c>
      <c r="DI33" s="7"/>
      <c r="DJ33" s="2"/>
      <c r="DK33" s="15"/>
      <c r="DL33" s="7"/>
      <c r="DM33" s="16"/>
      <c r="DN33" s="17">
        <f t="shared" si="212"/>
        <v>0</v>
      </c>
      <c r="DP33" s="7"/>
      <c r="DQ33" s="2"/>
      <c r="DR33" s="15"/>
      <c r="DS33" s="7"/>
      <c r="DT33" s="16"/>
      <c r="DU33" s="17">
        <f t="shared" si="213"/>
        <v>0</v>
      </c>
      <c r="DW33" s="568"/>
      <c r="DX33" s="577"/>
      <c r="DY33" s="1656"/>
      <c r="DZ33" s="568"/>
      <c r="EA33" s="1659"/>
      <c r="EB33" s="1677">
        <f t="shared" si="214"/>
        <v>456</v>
      </c>
      <c r="ED33" s="112"/>
      <c r="EE33" s="24"/>
      <c r="EF33" s="23"/>
      <c r="EG33" s="112"/>
      <c r="EH33" s="27"/>
      <c r="EI33" s="42">
        <f t="shared" si="215"/>
        <v>0</v>
      </c>
      <c r="EK33" s="7"/>
      <c r="EL33" s="2"/>
      <c r="EM33" s="15"/>
      <c r="EN33" s="7"/>
      <c r="EO33" s="16"/>
      <c r="EP33" s="17">
        <f t="shared" si="216"/>
        <v>0</v>
      </c>
      <c r="ER33" s="112"/>
      <c r="ES33" s="221"/>
      <c r="ET33" s="41"/>
      <c r="EU33" s="50"/>
      <c r="EV33" s="288"/>
      <c r="EW33" s="17">
        <f t="shared" si="206"/>
        <v>0</v>
      </c>
      <c r="EY33" s="7"/>
      <c r="EZ33" s="2"/>
      <c r="FA33" s="15"/>
      <c r="FB33" s="685"/>
      <c r="FC33" s="686"/>
      <c r="FD33" s="17">
        <f t="shared" si="22"/>
        <v>0</v>
      </c>
      <c r="FF33" s="112"/>
      <c r="FG33" s="24"/>
      <c r="FH33" s="23"/>
      <c r="FI33" s="683"/>
      <c r="FJ33" s="684"/>
      <c r="FK33" s="42">
        <f t="shared" si="23"/>
        <v>0</v>
      </c>
      <c r="FM33" s="7"/>
      <c r="FN33" s="2"/>
      <c r="FO33" s="15"/>
      <c r="FP33" s="7"/>
      <c r="FQ33" s="16"/>
      <c r="FR33" s="17">
        <f t="shared" si="24"/>
        <v>2580</v>
      </c>
      <c r="FT33" s="112"/>
      <c r="FU33" s="24"/>
      <c r="FV33" s="23"/>
      <c r="FW33" s="112"/>
      <c r="FX33" s="27"/>
      <c r="FY33" s="42">
        <f t="shared" si="25"/>
        <v>0</v>
      </c>
      <c r="GA33" s="2"/>
      <c r="GB33" s="2"/>
      <c r="GC33" s="15"/>
      <c r="GD33" s="7"/>
      <c r="GE33" s="16"/>
      <c r="GF33" s="17">
        <f t="shared" si="26"/>
        <v>0</v>
      </c>
      <c r="GH33" s="1530"/>
      <c r="GI33" s="1530"/>
      <c r="GJ33" s="563"/>
      <c r="GK33" s="1558"/>
      <c r="GL33" s="565"/>
      <c r="GM33" s="1715">
        <f t="shared" si="27"/>
        <v>33232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7"/>
      <c r="HD33" s="2"/>
      <c r="HE33" s="15"/>
      <c r="HF33" s="7"/>
      <c r="HG33" s="16"/>
      <c r="HH33" s="17">
        <f t="shared" si="30"/>
        <v>0</v>
      </c>
      <c r="HJ33" s="326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5020</v>
      </c>
      <c r="HX33" s="7"/>
      <c r="HY33" s="2"/>
      <c r="HZ33" s="15"/>
      <c r="IA33" s="7"/>
      <c r="IB33" s="16"/>
      <c r="IC33" s="102">
        <f t="shared" si="33"/>
        <v>0</v>
      </c>
      <c r="IE33" s="1558"/>
      <c r="IF33" s="1530"/>
      <c r="IG33" s="563"/>
      <c r="IH33" s="1558"/>
      <c r="II33" s="565"/>
      <c r="IJ33" s="1746">
        <f t="shared" si="34"/>
        <v>0</v>
      </c>
      <c r="IL33" s="112"/>
      <c r="IM33" s="24"/>
      <c r="IN33" s="23"/>
      <c r="IO33" s="112"/>
      <c r="IP33" s="27"/>
      <c r="IQ33" s="102">
        <f t="shared" si="35"/>
        <v>855.5</v>
      </c>
      <c r="IS33" s="7"/>
      <c r="IT33" s="35"/>
      <c r="IU33" s="15"/>
      <c r="IV33" s="7"/>
      <c r="IW33" s="16"/>
      <c r="IX33" s="17">
        <f t="shared" si="36"/>
        <v>0</v>
      </c>
      <c r="IZ33" s="7"/>
      <c r="JA33" s="114"/>
      <c r="JB33" s="15"/>
      <c r="JC33" s="7"/>
      <c r="JD33" s="16"/>
      <c r="JE33" s="17">
        <f t="shared" si="37"/>
        <v>0</v>
      </c>
      <c r="JG33" s="7"/>
      <c r="JH33" s="115"/>
      <c r="JI33" s="15"/>
      <c r="JJ33" s="7"/>
      <c r="JK33" s="16"/>
      <c r="JL33" s="17">
        <f t="shared" si="38"/>
        <v>17093.599999999999</v>
      </c>
      <c r="JN33" s="7"/>
      <c r="JO33" s="114"/>
      <c r="JP33" s="15"/>
      <c r="JQ33" s="7"/>
      <c r="JR33" s="16"/>
      <c r="JS33" s="17">
        <f t="shared" si="39"/>
        <v>0</v>
      </c>
      <c r="JU33" s="112"/>
      <c r="JV33" s="111"/>
      <c r="JW33" s="23"/>
      <c r="JX33" s="112"/>
      <c r="JY33" s="27"/>
      <c r="JZ33" s="42">
        <f t="shared" si="40"/>
        <v>0</v>
      </c>
      <c r="KB33" s="112"/>
      <c r="KC33" s="221"/>
      <c r="KD33" s="23"/>
      <c r="KE33" s="112"/>
      <c r="KF33" s="27"/>
      <c r="KG33" s="42">
        <f t="shared" si="41"/>
        <v>0</v>
      </c>
      <c r="KI33" s="2"/>
      <c r="KJ33" s="2"/>
      <c r="KK33" s="15"/>
      <c r="KL33" s="7"/>
      <c r="KM33" s="16"/>
      <c r="KN33" s="17">
        <f t="shared" si="42"/>
        <v>3799.5</v>
      </c>
      <c r="KP33" s="24"/>
      <c r="KQ33" s="24"/>
      <c r="KR33" s="23"/>
      <c r="KS33" s="112"/>
      <c r="KT33" s="27"/>
      <c r="KU33" s="42">
        <f t="shared" si="43"/>
        <v>0</v>
      </c>
      <c r="KW33" s="24"/>
      <c r="KX33" s="24"/>
      <c r="KY33" s="23"/>
      <c r="KZ33" s="112"/>
      <c r="LA33" s="27"/>
      <c r="LB33" s="42">
        <f t="shared" si="44"/>
        <v>0</v>
      </c>
      <c r="LD33" s="1530"/>
      <c r="LE33" s="1530"/>
      <c r="LF33" s="563"/>
      <c r="LG33" s="1558"/>
      <c r="LH33" s="565"/>
      <c r="LI33" s="1715">
        <f t="shared" si="45"/>
        <v>0</v>
      </c>
      <c r="LK33" s="2"/>
      <c r="LL33" s="2"/>
      <c r="LM33" s="15"/>
      <c r="LN33" s="7"/>
      <c r="LO33" s="16"/>
      <c r="LP33" s="17">
        <f t="shared" si="46"/>
        <v>0</v>
      </c>
      <c r="LR33" s="2"/>
      <c r="LS33" s="2"/>
      <c r="LT33" s="15"/>
      <c r="LU33" s="7"/>
      <c r="LV33" s="16"/>
      <c r="LW33" s="17">
        <f t="shared" si="47"/>
        <v>0</v>
      </c>
      <c r="LY33" s="7"/>
      <c r="LZ33" s="2"/>
      <c r="MA33" s="15"/>
      <c r="MB33" s="7"/>
      <c r="MC33" s="16"/>
      <c r="MD33" s="17">
        <f t="shared" si="48"/>
        <v>1020</v>
      </c>
      <c r="MF33" s="1709"/>
      <c r="MG33" s="1530"/>
      <c r="MH33" s="563"/>
      <c r="MI33" s="1558"/>
      <c r="MJ33" s="565"/>
      <c r="MK33" s="1715">
        <f t="shared" si="49"/>
        <v>6364</v>
      </c>
      <c r="MM33" s="306"/>
      <c r="MN33" s="2"/>
      <c r="MO33" s="15"/>
      <c r="MP33" s="7"/>
      <c r="MQ33" s="16"/>
      <c r="MR33" s="17">
        <f t="shared" si="50"/>
        <v>0</v>
      </c>
      <c r="MT33" s="308"/>
      <c r="MU33" s="24"/>
      <c r="MV33" s="23"/>
      <c r="MW33" s="112"/>
      <c r="MX33" s="27"/>
      <c r="MY33" s="42">
        <f t="shared" si="51"/>
        <v>0</v>
      </c>
      <c r="NA33" s="482"/>
      <c r="NB33" s="2"/>
      <c r="NC33" s="15"/>
      <c r="ND33" s="7"/>
      <c r="NE33" s="16"/>
      <c r="NF33" s="17">
        <f t="shared" si="208"/>
        <v>22352.5</v>
      </c>
      <c r="NI33" s="2"/>
      <c r="NJ33" s="15"/>
      <c r="NK33" s="7"/>
      <c r="NL33" s="16"/>
      <c r="NM33" s="42">
        <f t="shared" si="53"/>
        <v>0</v>
      </c>
      <c r="NO33" s="2"/>
      <c r="NP33" s="2"/>
      <c r="NQ33" s="15"/>
      <c r="NR33" s="7"/>
      <c r="NS33" s="16"/>
      <c r="NT33" s="42">
        <f t="shared" si="54"/>
        <v>0</v>
      </c>
      <c r="NV33" s="2"/>
      <c r="NW33" s="2"/>
      <c r="NX33" s="15"/>
      <c r="NY33" s="7"/>
      <c r="NZ33" s="16"/>
      <c r="OA33" s="42">
        <f t="shared" si="55"/>
        <v>0</v>
      </c>
      <c r="OC33" s="2"/>
      <c r="OD33" s="2"/>
      <c r="OE33" s="15"/>
      <c r="OF33" s="16"/>
      <c r="OG33" s="16"/>
      <c r="OH33" s="17">
        <f t="shared" si="56"/>
        <v>0</v>
      </c>
      <c r="OJ33" s="2"/>
      <c r="OK33" s="2"/>
      <c r="OL33" s="15"/>
      <c r="OM33" s="16"/>
      <c r="ON33" s="16"/>
      <c r="OO33" s="17">
        <f t="shared" si="57"/>
        <v>0</v>
      </c>
      <c r="OQ33" s="2"/>
      <c r="OR33" s="2"/>
      <c r="OS33" s="15"/>
      <c r="OT33" s="16"/>
      <c r="OU33" s="16"/>
      <c r="OV33" s="17">
        <f t="shared" si="58"/>
        <v>0</v>
      </c>
      <c r="OX33" s="24"/>
      <c r="OY33" s="24"/>
      <c r="OZ33" s="23"/>
      <c r="PA33" s="27"/>
      <c r="PB33" s="27"/>
      <c r="PC33" s="42">
        <f t="shared" si="59"/>
        <v>0</v>
      </c>
      <c r="PE33" s="7">
        <v>41542</v>
      </c>
      <c r="PF33" s="312" t="s">
        <v>2929</v>
      </c>
      <c r="PG33" s="15">
        <v>2065</v>
      </c>
      <c r="PH33" s="508">
        <v>41542</v>
      </c>
      <c r="PI33" s="16">
        <v>2065</v>
      </c>
      <c r="PJ33" s="17">
        <f t="shared" si="60"/>
        <v>8140</v>
      </c>
      <c r="PL33" s="112"/>
      <c r="PM33" s="230"/>
      <c r="PN33" s="23"/>
      <c r="PO33" s="1661"/>
      <c r="PP33" s="27"/>
      <c r="PQ33" s="42">
        <f t="shared" si="61"/>
        <v>0</v>
      </c>
      <c r="PS33" s="112"/>
      <c r="PT33" s="230"/>
      <c r="PU33" s="23"/>
      <c r="PV33" s="1661"/>
      <c r="PW33" s="27"/>
      <c r="PX33" s="42">
        <f t="shared" si="62"/>
        <v>0</v>
      </c>
      <c r="PZ33" s="7"/>
      <c r="QA33" s="2"/>
      <c r="QB33" s="15"/>
      <c r="QC33" s="508"/>
      <c r="QD33" s="16"/>
      <c r="QE33" s="17">
        <f t="shared" si="63"/>
        <v>1433.5000000000005</v>
      </c>
      <c r="QG33" s="2"/>
      <c r="QH33" s="2"/>
      <c r="QI33" s="15"/>
      <c r="QJ33" s="7"/>
      <c r="QK33" s="16"/>
      <c r="QL33" s="17">
        <f t="shared" si="64"/>
        <v>0</v>
      </c>
      <c r="QN33" s="7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2980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114"/>
      <c r="RR33" s="15"/>
      <c r="RS33" s="7"/>
      <c r="RT33" s="16"/>
      <c r="RU33" s="17">
        <f t="shared" si="69"/>
        <v>0</v>
      </c>
      <c r="RW33" s="2"/>
      <c r="RX33" s="114"/>
      <c r="RY33" s="15"/>
      <c r="RZ33" s="7"/>
      <c r="SA33" s="16"/>
      <c r="SB33" s="17">
        <f t="shared" si="70"/>
        <v>0</v>
      </c>
      <c r="SD33" s="24"/>
      <c r="SE33" s="221"/>
      <c r="SF33" s="23"/>
      <c r="SG33" s="112"/>
      <c r="SH33" s="27"/>
      <c r="SI33" s="42">
        <f t="shared" si="71"/>
        <v>7820</v>
      </c>
      <c r="SK33" s="2"/>
      <c r="SL33" s="2"/>
      <c r="SM33" s="15"/>
      <c r="SN33" s="7"/>
      <c r="SO33" s="16"/>
      <c r="SP33" s="17">
        <f t="shared" si="72"/>
        <v>200</v>
      </c>
      <c r="SR33" s="2"/>
      <c r="SS33" s="2"/>
      <c r="ST33" s="15"/>
      <c r="SU33" s="7"/>
      <c r="SV33" s="16"/>
      <c r="SW33" s="17">
        <f t="shared" si="73"/>
        <v>1278</v>
      </c>
      <c r="SY33" s="24"/>
      <c r="SZ33" s="24"/>
      <c r="TA33" s="23"/>
      <c r="TB33" s="112"/>
      <c r="TC33" s="27"/>
      <c r="TD33" s="42">
        <f t="shared" si="74"/>
        <v>0</v>
      </c>
      <c r="TF33" s="24"/>
      <c r="TG33" s="2"/>
      <c r="TH33" s="15"/>
      <c r="TI33" s="7"/>
      <c r="TJ33" s="16"/>
      <c r="TK33" s="17">
        <f t="shared" si="75"/>
        <v>0</v>
      </c>
      <c r="TM33" s="24"/>
      <c r="TN33" s="24"/>
      <c r="TO33" s="23"/>
      <c r="TP33" s="112"/>
      <c r="TQ33" s="27"/>
      <c r="TR33" s="42">
        <f t="shared" si="76"/>
        <v>0</v>
      </c>
      <c r="TT33" s="2"/>
      <c r="TU33" s="2"/>
      <c r="TV33" s="15"/>
      <c r="TW33" s="7"/>
      <c r="TX33" s="16"/>
      <c r="TY33" s="17">
        <f t="shared" si="77"/>
        <v>0</v>
      </c>
      <c r="UA33" s="306"/>
      <c r="UB33" s="2"/>
      <c r="UC33" s="15"/>
      <c r="UD33" s="306"/>
      <c r="UE33" s="16"/>
      <c r="UF33" s="17">
        <f t="shared" si="78"/>
        <v>112.5</v>
      </c>
      <c r="UH33" s="308"/>
      <c r="UI33" s="24"/>
      <c r="UJ33" s="23"/>
      <c r="UK33" s="308"/>
      <c r="UL33" s="27"/>
      <c r="UM33" s="42">
        <f t="shared" si="79"/>
        <v>7657</v>
      </c>
      <c r="UO33" s="308"/>
      <c r="UP33" s="24"/>
      <c r="UQ33" s="23"/>
      <c r="UR33" s="308"/>
      <c r="US33" s="27"/>
      <c r="UT33" s="42">
        <f t="shared" si="80"/>
        <v>0</v>
      </c>
      <c r="UV33" s="308"/>
      <c r="UW33" s="24"/>
      <c r="UX33" s="23"/>
      <c r="UY33" s="308"/>
      <c r="UZ33" s="27"/>
      <c r="VA33" s="42">
        <f t="shared" si="81"/>
        <v>0</v>
      </c>
      <c r="VC33" s="308"/>
      <c r="VD33" s="24"/>
      <c r="VE33" s="23"/>
      <c r="VF33" s="308"/>
      <c r="VG33" s="27"/>
      <c r="VH33" s="42">
        <f t="shared" si="82"/>
        <v>0</v>
      </c>
      <c r="VJ33" s="426"/>
      <c r="VK33" s="2"/>
      <c r="VL33" s="15"/>
      <c r="VM33" s="7"/>
      <c r="VN33" s="16"/>
      <c r="VO33" s="17">
        <f t="shared" si="83"/>
        <v>0</v>
      </c>
      <c r="VQ33" s="1558"/>
      <c r="VR33" s="1530"/>
      <c r="VS33" s="563"/>
      <c r="VT33" s="1558"/>
      <c r="VU33" s="565"/>
      <c r="VV33" s="1715">
        <f t="shared" si="84"/>
        <v>0</v>
      </c>
      <c r="VX33" s="7"/>
      <c r="VY33" s="2"/>
      <c r="VZ33" s="15"/>
      <c r="WA33" s="7"/>
      <c r="WB33" s="16"/>
      <c r="WC33" s="17">
        <f t="shared" si="85"/>
        <v>1712</v>
      </c>
      <c r="WE33" s="2"/>
      <c r="WF33" s="2"/>
      <c r="WG33" s="15"/>
      <c r="WH33" s="7"/>
      <c r="WI33" s="16"/>
      <c r="WJ33" s="17">
        <f t="shared" si="86"/>
        <v>5796</v>
      </c>
      <c r="WL33" s="2"/>
      <c r="WM33" s="2"/>
      <c r="WN33" s="15"/>
      <c r="WO33" s="7"/>
      <c r="WP33" s="16"/>
      <c r="WQ33" s="17">
        <f t="shared" si="87"/>
        <v>0</v>
      </c>
      <c r="WS33" s="24"/>
      <c r="WT33" s="24"/>
      <c r="WU33" s="23"/>
      <c r="WV33" s="112"/>
      <c r="WW33" s="27"/>
      <c r="WX33" s="42">
        <f t="shared" si="88"/>
        <v>0</v>
      </c>
      <c r="WZ33" s="421"/>
      <c r="XA33" s="24"/>
      <c r="XB33" s="23"/>
      <c r="XC33" s="112"/>
      <c r="XD33" s="27"/>
      <c r="XE33" s="42">
        <f t="shared" si="89"/>
        <v>0</v>
      </c>
      <c r="XG33" s="2"/>
      <c r="XH33" s="2"/>
      <c r="XI33" s="15"/>
      <c r="XJ33" s="7"/>
      <c r="XK33" s="16"/>
      <c r="XL33" s="17">
        <f t="shared" si="90"/>
        <v>0</v>
      </c>
      <c r="XN33" s="24"/>
      <c r="XO33" s="24"/>
      <c r="XP33" s="23"/>
      <c r="XQ33" s="112"/>
      <c r="XR33" s="27"/>
      <c r="XS33" s="42">
        <f t="shared" si="91"/>
        <v>3633</v>
      </c>
      <c r="XU33" s="2"/>
      <c r="XV33" s="2"/>
      <c r="XW33" s="15"/>
      <c r="XX33" s="7"/>
      <c r="XY33" s="16"/>
      <c r="XZ33" s="17">
        <f t="shared" si="92"/>
        <v>0</v>
      </c>
      <c r="YB33" s="1530"/>
      <c r="YC33" s="1530"/>
      <c r="YD33" s="563"/>
      <c r="YE33" s="1558"/>
      <c r="YF33" s="565"/>
      <c r="YG33" s="1715">
        <f t="shared" si="93"/>
        <v>0</v>
      </c>
      <c r="YI33" s="7"/>
      <c r="YJ33" s="114"/>
      <c r="YK33" s="15"/>
      <c r="YL33" s="7"/>
      <c r="YM33" s="16"/>
      <c r="YN33" s="17">
        <f t="shared" si="94"/>
        <v>2227</v>
      </c>
      <c r="YS33" s="681"/>
      <c r="YT33" s="3"/>
      <c r="YU33" s="42">
        <f t="shared" si="95"/>
        <v>22956.84</v>
      </c>
      <c r="YW33" s="2"/>
      <c r="YX33" s="2"/>
      <c r="YY33" s="15"/>
      <c r="YZ33" s="7"/>
      <c r="ZA33" s="16"/>
      <c r="ZB33" s="17">
        <f t="shared" si="96"/>
        <v>3092.5</v>
      </c>
      <c r="ZD33" s="428"/>
      <c r="ZE33" s="114"/>
      <c r="ZF33" s="15"/>
      <c r="ZG33" s="7"/>
      <c r="ZH33" s="16"/>
      <c r="ZI33" s="17">
        <f t="shared" si="97"/>
        <v>0</v>
      </c>
      <c r="ZK33" s="1529"/>
      <c r="ZL33" s="1717"/>
      <c r="ZM33" s="563"/>
      <c r="ZN33" s="1558"/>
      <c r="ZO33" s="565"/>
      <c r="ZP33" s="1715">
        <f t="shared" si="98"/>
        <v>0</v>
      </c>
      <c r="ZR33" s="426"/>
      <c r="ZS33" s="221"/>
      <c r="ZT33" s="23"/>
      <c r="ZU33" s="112"/>
      <c r="ZV33" s="27"/>
      <c r="ZW33" s="42">
        <f t="shared" si="99"/>
        <v>0</v>
      </c>
      <c r="ZY33" s="306"/>
      <c r="ZZ33" s="2"/>
      <c r="AAA33" s="15"/>
      <c r="AAB33" s="7"/>
      <c r="AAC33" s="16"/>
      <c r="AAD33" s="17">
        <f t="shared" si="218"/>
        <v>0</v>
      </c>
      <c r="AAF33" s="308"/>
      <c r="AAG33" s="24"/>
      <c r="AAH33" s="23"/>
      <c r="AAI33" s="112"/>
      <c r="AAJ33" s="27"/>
      <c r="AAK33" s="42">
        <f t="shared" si="219"/>
        <v>1928</v>
      </c>
      <c r="AAM33" s="2"/>
      <c r="AAN33" s="2"/>
      <c r="AAO33" s="15"/>
      <c r="AAP33" s="7"/>
      <c r="AAQ33" s="16"/>
      <c r="AAR33" s="17">
        <f t="shared" si="102"/>
        <v>0</v>
      </c>
      <c r="AAT33" s="2"/>
      <c r="AAU33" s="2"/>
      <c r="AAV33" s="15"/>
      <c r="AAW33" s="7"/>
      <c r="AAX33" s="16"/>
      <c r="AAY33" s="17">
        <f t="shared" si="103"/>
        <v>0</v>
      </c>
      <c r="ABA33" s="2"/>
      <c r="ABB33" s="2"/>
      <c r="ABC33" s="15"/>
      <c r="ABD33" s="7"/>
      <c r="ABE33" s="16"/>
      <c r="ABF33" s="17">
        <f t="shared" si="104"/>
        <v>767</v>
      </c>
      <c r="ABH33" s="2"/>
      <c r="ABI33" s="2"/>
      <c r="ABJ33" s="15"/>
      <c r="ABK33" s="7"/>
      <c r="ABL33" s="16"/>
      <c r="ABM33" s="17">
        <f t="shared" si="105"/>
        <v>0</v>
      </c>
      <c r="ABO33" s="24"/>
      <c r="ABP33" s="24"/>
      <c r="ABQ33" s="23"/>
      <c r="ABR33" s="112"/>
      <c r="ABS33" s="27"/>
      <c r="ABT33" s="42">
        <f t="shared" si="106"/>
        <v>0</v>
      </c>
      <c r="ABV33" s="24"/>
      <c r="ABW33" s="24"/>
      <c r="ABX33" s="23"/>
      <c r="ABY33" s="112"/>
      <c r="ABZ33" s="27"/>
      <c r="ACA33" s="42">
        <f t="shared" si="107"/>
        <v>0</v>
      </c>
      <c r="ACC33" s="2"/>
      <c r="ACD33" s="2"/>
      <c r="ACE33" s="15"/>
      <c r="ACF33" s="7"/>
      <c r="ACG33" s="16"/>
      <c r="ACH33" s="17">
        <f t="shared" si="108"/>
        <v>0</v>
      </c>
      <c r="ACJ33" s="7">
        <v>41539</v>
      </c>
      <c r="ACK33" s="2" t="s">
        <v>2930</v>
      </c>
      <c r="ACL33" s="15">
        <v>4889.5</v>
      </c>
      <c r="ACM33" s="7">
        <v>41539</v>
      </c>
      <c r="ACN33" s="16">
        <v>4889.5</v>
      </c>
      <c r="ACO33" s="17">
        <f t="shared" si="109"/>
        <v>0</v>
      </c>
      <c r="ACQ33" s="306"/>
      <c r="ACR33" s="36"/>
      <c r="ACS33" s="16"/>
      <c r="ACU33" s="16"/>
      <c r="ACV33" s="42">
        <f t="shared" si="110"/>
        <v>0</v>
      </c>
      <c r="ACX33" s="308"/>
      <c r="ACY33" s="260"/>
      <c r="ACZ33" s="27"/>
      <c r="ADB33" s="27"/>
      <c r="ADC33" s="42">
        <f t="shared" si="111"/>
        <v>0</v>
      </c>
      <c r="ADE33" s="2"/>
      <c r="ADF33" s="2"/>
      <c r="ADG33" s="15"/>
      <c r="ADH33" s="7"/>
      <c r="ADI33" s="16"/>
      <c r="ADJ33" s="17">
        <f t="shared" si="112"/>
        <v>1135.5</v>
      </c>
      <c r="ADL33" s="2"/>
      <c r="ADM33" s="2"/>
      <c r="ADN33" s="15"/>
      <c r="ADO33" s="7"/>
      <c r="ADP33" s="16"/>
      <c r="ADQ33" s="17">
        <f t="shared" si="113"/>
        <v>0</v>
      </c>
      <c r="ADS33" s="2"/>
      <c r="ADT33" s="2"/>
      <c r="ADU33" s="15"/>
      <c r="ADV33" s="7"/>
      <c r="ADW33" s="16"/>
      <c r="ADX33" s="17">
        <f t="shared" si="114"/>
        <v>16620</v>
      </c>
      <c r="ADZ33" s="2"/>
      <c r="AEA33" s="2"/>
      <c r="AEB33" s="15"/>
      <c r="AEC33" s="7"/>
      <c r="AED33" s="16"/>
      <c r="AEE33" s="17">
        <f t="shared" si="115"/>
        <v>0</v>
      </c>
      <c r="AEG33" s="112"/>
      <c r="AEH33" s="69"/>
      <c r="AEI33" s="27"/>
      <c r="AEJ33" s="112"/>
      <c r="AEK33" s="27"/>
      <c r="AEL33" s="17">
        <f t="shared" si="116"/>
        <v>240</v>
      </c>
      <c r="AEN33" s="112"/>
      <c r="AEO33" s="69"/>
      <c r="AEP33" s="27"/>
      <c r="AEQ33" s="112"/>
      <c r="AER33" s="27"/>
      <c r="AES33" s="17">
        <f t="shared" si="117"/>
        <v>0</v>
      </c>
      <c r="AEU33" s="1558"/>
      <c r="AEV33" s="1718"/>
      <c r="AEW33" s="565"/>
      <c r="AEX33" s="1558"/>
      <c r="AEY33" s="565"/>
      <c r="AEZ33" s="1715">
        <f t="shared" si="118"/>
        <v>0</v>
      </c>
      <c r="AFB33" s="2"/>
      <c r="AFC33" s="2"/>
      <c r="AFD33" s="15"/>
      <c r="AFE33" s="7"/>
      <c r="AFF33" s="16"/>
      <c r="AFG33" s="17">
        <f t="shared" si="119"/>
        <v>0</v>
      </c>
      <c r="AFI33" s="2"/>
      <c r="AFJ33" s="2"/>
      <c r="AFK33" s="15"/>
      <c r="AFL33" s="7"/>
      <c r="AFM33" s="16"/>
      <c r="AFN33" s="17">
        <f t="shared" si="120"/>
        <v>0</v>
      </c>
      <c r="AFP33" s="407"/>
      <c r="AFQ33" s="2"/>
      <c r="AFR33" s="15"/>
      <c r="AFS33" s="7"/>
      <c r="AFT33" s="16"/>
      <c r="AFU33" s="17">
        <f t="shared" si="121"/>
        <v>7013</v>
      </c>
      <c r="AFW33" s="2"/>
      <c r="AFX33" s="2"/>
      <c r="AFY33" s="15"/>
      <c r="AFZ33" s="7"/>
      <c r="AGA33" s="16"/>
      <c r="AGB33" s="17">
        <f t="shared" si="122"/>
        <v>0</v>
      </c>
      <c r="AGD33" s="2"/>
      <c r="AGE33" s="2"/>
      <c r="AGF33" s="15"/>
      <c r="AGG33" s="7"/>
      <c r="AGH33" s="16"/>
      <c r="AGI33" s="17">
        <f t="shared" si="123"/>
        <v>0</v>
      </c>
      <c r="AGK33" s="308"/>
      <c r="AGL33" s="230"/>
      <c r="AGM33" s="23"/>
      <c r="AGN33" s="308"/>
      <c r="AGO33" s="27"/>
      <c r="AGP33" s="17">
        <f t="shared" si="124"/>
        <v>102</v>
      </c>
      <c r="AGR33" s="308"/>
      <c r="AGS33" s="24"/>
      <c r="AGT33" s="23"/>
      <c r="AGU33" s="308"/>
      <c r="AGV33" s="27"/>
      <c r="AGW33" s="42">
        <f t="shared" si="125"/>
        <v>0</v>
      </c>
      <c r="AGY33" s="2"/>
      <c r="AGZ33" s="2"/>
      <c r="AHA33" s="15"/>
      <c r="AHB33" s="7"/>
      <c r="AHC33" s="16"/>
      <c r="AHD33" s="17">
        <f t="shared" si="126"/>
        <v>0</v>
      </c>
      <c r="AHH33" s="15"/>
      <c r="AHI33" s="7"/>
      <c r="AHJ33" s="16"/>
      <c r="AHK33" s="42">
        <f t="shared" si="127"/>
        <v>0</v>
      </c>
      <c r="AHO33" s="23"/>
      <c r="AHP33" s="112"/>
      <c r="AHQ33" s="27"/>
      <c r="AHR33" s="42">
        <f t="shared" si="128"/>
        <v>13988.5</v>
      </c>
      <c r="AHT33" s="2"/>
      <c r="AHU33" s="2"/>
      <c r="AHV33" s="15"/>
      <c r="AHW33" s="7"/>
      <c r="AHX33" s="16"/>
      <c r="AHY33" s="17">
        <f t="shared" si="129"/>
        <v>0</v>
      </c>
      <c r="AIA33" s="2"/>
      <c r="AIB33" s="2"/>
      <c r="AIC33" s="15"/>
      <c r="AID33" s="7"/>
      <c r="AIE33" s="16"/>
      <c r="AIF33" s="17">
        <f t="shared" si="130"/>
        <v>0</v>
      </c>
      <c r="AIH33" s="2"/>
      <c r="AII33" s="2"/>
      <c r="AIJ33" s="15"/>
      <c r="AIK33" s="7"/>
      <c r="AIL33" s="16"/>
      <c r="AIM33" s="17">
        <f t="shared" si="131"/>
        <v>0</v>
      </c>
      <c r="AIO33" s="24"/>
      <c r="AIP33" s="24"/>
      <c r="AIQ33" s="23"/>
      <c r="AIR33" s="112"/>
      <c r="AIS33" s="27"/>
      <c r="AIT33" s="42">
        <f t="shared" si="132"/>
        <v>0</v>
      </c>
      <c r="AIV33" s="2"/>
      <c r="AIW33" s="2"/>
      <c r="AIX33" s="15"/>
      <c r="AIY33" s="7"/>
      <c r="AIZ33" s="16"/>
      <c r="AJA33" s="17">
        <f t="shared" si="217"/>
        <v>0</v>
      </c>
      <c r="AJC33" s="2"/>
      <c r="AJD33" s="2"/>
      <c r="AJE33" s="15"/>
      <c r="AJF33" s="7"/>
      <c r="AJG33" s="16"/>
      <c r="AJH33" s="17">
        <f t="shared" si="134"/>
        <v>0</v>
      </c>
      <c r="AJJ33" s="2"/>
      <c r="AJK33" s="2"/>
      <c r="AJL33" s="15"/>
      <c r="AJM33" s="7"/>
      <c r="AJN33" s="16"/>
      <c r="AJO33" s="17">
        <f t="shared" si="210"/>
        <v>0</v>
      </c>
      <c r="AJQ33" s="24"/>
      <c r="AJR33" s="24"/>
      <c r="AJS33" s="23"/>
      <c r="AJT33" s="112"/>
      <c r="AJU33" s="27"/>
      <c r="AJV33" s="42">
        <f t="shared" si="211"/>
        <v>0</v>
      </c>
      <c r="AJX33" s="7">
        <v>41531</v>
      </c>
      <c r="AJY33" s="114" t="s">
        <v>2931</v>
      </c>
      <c r="AJZ33" s="15">
        <v>2102.5</v>
      </c>
      <c r="AKA33" s="7">
        <v>41531</v>
      </c>
      <c r="AKB33" s="16">
        <v>2102.5</v>
      </c>
      <c r="AKC33" s="17">
        <f t="shared" si="137"/>
        <v>1582</v>
      </c>
      <c r="AKE33" s="7"/>
      <c r="AKF33" s="114"/>
      <c r="AKG33" s="15"/>
      <c r="AKH33" s="7"/>
      <c r="AKI33" s="16"/>
      <c r="AKJ33" s="17">
        <f t="shared" si="138"/>
        <v>5561.98</v>
      </c>
      <c r="AKL33" s="24"/>
      <c r="AKM33" s="24"/>
      <c r="AKN33" s="23"/>
      <c r="AKO33" s="112"/>
      <c r="AKP33" s="27"/>
      <c r="AKQ33" s="42">
        <f t="shared" si="139"/>
        <v>0</v>
      </c>
      <c r="AKS33" s="24"/>
      <c r="AKT33" s="24"/>
      <c r="AKU33" s="23"/>
      <c r="AKV33" s="112"/>
      <c r="AKW33" s="27"/>
      <c r="AKX33" s="42">
        <f t="shared" si="140"/>
        <v>0</v>
      </c>
      <c r="AKZ33" s="24"/>
      <c r="ALA33" s="24"/>
      <c r="ALB33" s="23"/>
      <c r="ALC33" s="112"/>
      <c r="ALD33" s="27"/>
      <c r="ALE33" s="42">
        <f t="shared" si="141"/>
        <v>0</v>
      </c>
      <c r="ALG33" s="2"/>
      <c r="ALH33" s="2"/>
      <c r="ALI33" s="15"/>
      <c r="ALJ33" s="7"/>
      <c r="ALK33" s="16"/>
      <c r="ALL33" s="17">
        <f t="shared" si="142"/>
        <v>0</v>
      </c>
      <c r="ALN33" s="428">
        <v>41534</v>
      </c>
      <c r="ALO33" s="2" t="s">
        <v>2932</v>
      </c>
      <c r="ALP33" s="15">
        <v>1973.5</v>
      </c>
      <c r="ALQ33" s="428">
        <v>41534</v>
      </c>
      <c r="ALR33" s="16">
        <v>1973.5</v>
      </c>
      <c r="ALS33" s="17">
        <f t="shared" si="143"/>
        <v>5326</v>
      </c>
      <c r="ALU33" s="428"/>
      <c r="ALW33" s="15"/>
      <c r="ALX33" s="306"/>
      <c r="ALY33" s="16"/>
      <c r="ALZ33" s="17">
        <f t="shared" si="144"/>
        <v>0</v>
      </c>
      <c r="AMB33" s="306"/>
      <c r="AMC33" s="2"/>
      <c r="AMD33" s="15"/>
      <c r="AME33" s="428"/>
      <c r="AMF33" s="16"/>
      <c r="AMG33" s="17">
        <f t="shared" si="145"/>
        <v>0</v>
      </c>
      <c r="AMI33" s="2"/>
      <c r="AMJ33" s="2"/>
      <c r="AMK33" s="15"/>
      <c r="AML33" s="7"/>
      <c r="AMM33" s="16"/>
      <c r="AMN33" s="17">
        <f t="shared" si="146"/>
        <v>0</v>
      </c>
      <c r="AMP33" s="24"/>
      <c r="AMQ33" s="24"/>
      <c r="AMR33" s="23"/>
      <c r="AMS33" s="112"/>
      <c r="AMT33" s="27"/>
      <c r="AMU33" s="42">
        <f t="shared" si="147"/>
        <v>-1660</v>
      </c>
      <c r="AMW33" s="2"/>
      <c r="AMX33" s="2"/>
      <c r="AMY33" s="15"/>
      <c r="AMZ33" s="7"/>
      <c r="ANA33" s="16"/>
      <c r="ANB33" s="17">
        <f t="shared" si="148"/>
        <v>5971.7800000000007</v>
      </c>
      <c r="AND33" s="24"/>
      <c r="ANE33" s="24"/>
      <c r="ANF33" s="23"/>
      <c r="ANG33" s="112"/>
      <c r="ANH33" s="27"/>
      <c r="ANI33" s="42">
        <f t="shared" si="149"/>
        <v>0</v>
      </c>
      <c r="ANK33" s="2"/>
      <c r="ANL33" s="2"/>
      <c r="ANM33" s="15"/>
      <c r="ANN33" s="7"/>
      <c r="ANO33" s="16"/>
      <c r="ANP33" s="17">
        <f t="shared" si="150"/>
        <v>0</v>
      </c>
      <c r="ANR33" s="1530"/>
      <c r="ANS33" s="1530"/>
      <c r="ANT33" s="563"/>
      <c r="ANU33" s="1558"/>
      <c r="ANV33" s="565"/>
      <c r="ANW33" s="1715">
        <f t="shared" si="151"/>
        <v>0</v>
      </c>
      <c r="ANY33" s="2"/>
      <c r="ANZ33" s="2"/>
      <c r="AOA33" s="15"/>
      <c r="AOB33" s="7"/>
      <c r="AOC33" s="16"/>
      <c r="AOD33" s="17">
        <f t="shared" si="152"/>
        <v>0</v>
      </c>
      <c r="AOF33" s="2"/>
      <c r="AOG33" s="2"/>
      <c r="AOH33" s="15"/>
      <c r="AOI33" s="7"/>
      <c r="AOJ33" s="16"/>
      <c r="AOK33" s="17">
        <f t="shared" si="153"/>
        <v>0</v>
      </c>
      <c r="AOM33" s="308"/>
      <c r="AON33" s="24"/>
      <c r="AOO33" s="23"/>
      <c r="AOP33" s="308"/>
      <c r="AOQ33" s="27"/>
      <c r="AOR33" s="17">
        <f t="shared" si="154"/>
        <v>118452.40000000001</v>
      </c>
      <c r="AOT33" s="112">
        <v>41526</v>
      </c>
      <c r="AOU33" s="260" t="s">
        <v>2933</v>
      </c>
      <c r="AOV33" s="41">
        <v>1380</v>
      </c>
      <c r="AOW33" s="112">
        <v>41543</v>
      </c>
      <c r="AOX33" s="41">
        <v>1380</v>
      </c>
      <c r="AOY33" s="17">
        <f t="shared" si="155"/>
        <v>30</v>
      </c>
      <c r="APA33" s="7"/>
      <c r="APB33" s="2"/>
      <c r="APC33" s="15"/>
      <c r="APD33" s="16"/>
      <c r="APE33" s="16"/>
      <c r="APF33" s="17">
        <f t="shared" si="156"/>
        <v>118452.40000000001</v>
      </c>
      <c r="APH33" s="112"/>
      <c r="API33" s="24"/>
      <c r="APJ33" s="23"/>
      <c r="APK33" s="27"/>
      <c r="APL33" s="27"/>
      <c r="APM33" s="42">
        <f t="shared" si="157"/>
        <v>0</v>
      </c>
      <c r="APO33" s="2"/>
      <c r="APP33" s="2"/>
      <c r="APQ33" s="15"/>
      <c r="APR33" s="7"/>
      <c r="APS33" s="16"/>
      <c r="APT33" s="17">
        <f t="shared" si="158"/>
        <v>0</v>
      </c>
      <c r="APV33" s="2"/>
      <c r="APW33" s="2"/>
      <c r="APX33" s="15"/>
      <c r="APY33" s="7"/>
      <c r="APZ33" s="16"/>
      <c r="AQA33" s="17">
        <f t="shared" si="159"/>
        <v>0</v>
      </c>
      <c r="AQC33" s="2"/>
      <c r="AQD33" s="2"/>
      <c r="AQE33" s="15"/>
      <c r="AQF33" s="7"/>
      <c r="AQG33" s="16"/>
      <c r="AQH33" s="17">
        <f t="shared" si="160"/>
        <v>4165.6000000000004</v>
      </c>
      <c r="AQJ33" s="2"/>
      <c r="AQK33" s="2"/>
      <c r="AQL33" s="15"/>
      <c r="AQM33" s="7"/>
      <c r="AQN33" s="16"/>
      <c r="AQO33" s="17">
        <f t="shared" si="161"/>
        <v>0</v>
      </c>
      <c r="AQQ33" s="2"/>
      <c r="AQR33" s="2"/>
      <c r="AQS33" s="15"/>
      <c r="AQT33" s="7"/>
      <c r="AQU33" s="16"/>
      <c r="AQV33" s="17">
        <f t="shared" si="162"/>
        <v>0</v>
      </c>
      <c r="AQX33" s="2"/>
      <c r="AQY33" s="2"/>
      <c r="AQZ33" s="15"/>
      <c r="ARA33" s="7"/>
      <c r="ARB33" s="16"/>
      <c r="ARC33" s="17">
        <f t="shared" si="163"/>
        <v>0</v>
      </c>
      <c r="ARE33" s="24"/>
      <c r="ARF33" s="24"/>
      <c r="ARG33" s="23"/>
      <c r="ARH33" s="112"/>
      <c r="ARI33" s="27"/>
      <c r="ARJ33" s="42">
        <f t="shared" si="164"/>
        <v>0</v>
      </c>
      <c r="ARL33" s="2"/>
      <c r="ARM33" s="2"/>
      <c r="ARN33" s="15"/>
      <c r="ARO33" s="7"/>
      <c r="ARP33" s="16"/>
      <c r="ARQ33" s="17">
        <f t="shared" si="165"/>
        <v>0</v>
      </c>
      <c r="ARS33" s="24"/>
      <c r="ART33" s="24"/>
      <c r="ARU33" s="23"/>
      <c r="ARV33" s="112"/>
      <c r="ARW33" s="27"/>
      <c r="ARX33" s="42">
        <f t="shared" si="166"/>
        <v>752.5</v>
      </c>
      <c r="ARZ33" s="2"/>
      <c r="ASA33" s="2"/>
      <c r="ASB33" s="15"/>
      <c r="ASC33" s="7"/>
      <c r="ASD33" s="16"/>
      <c r="ASE33" s="17">
        <f t="shared" si="167"/>
        <v>10984.74</v>
      </c>
      <c r="ASG33" s="7"/>
      <c r="ASH33" s="2"/>
      <c r="ASI33" s="15"/>
      <c r="ASJ33" s="7"/>
      <c r="ASK33" s="16"/>
      <c r="ASL33" s="17">
        <f t="shared" si="168"/>
        <v>21397.43</v>
      </c>
      <c r="ASN33" s="7"/>
      <c r="ASO33" s="2"/>
      <c r="ASP33" s="15"/>
      <c r="ASQ33" s="7"/>
      <c r="ASR33" s="16"/>
      <c r="ASS33" s="17">
        <f t="shared" si="169"/>
        <v>21397.43</v>
      </c>
      <c r="ASU33" s="2"/>
      <c r="ASV33" s="2"/>
      <c r="ASW33" s="15"/>
      <c r="ASX33" s="7"/>
      <c r="ASY33" s="16"/>
      <c r="ASZ33" s="17">
        <f t="shared" si="170"/>
        <v>0</v>
      </c>
      <c r="ATB33" s="24"/>
      <c r="ATC33" s="24"/>
      <c r="ATD33" s="23"/>
      <c r="ATE33" s="112"/>
      <c r="ATF33" s="27"/>
      <c r="ATG33" s="42">
        <f t="shared" si="171"/>
        <v>2249</v>
      </c>
      <c r="ATI33" s="24"/>
      <c r="ATJ33" s="24"/>
      <c r="ATK33" s="23"/>
      <c r="ATL33" s="112"/>
      <c r="ATM33" s="27"/>
      <c r="ATN33" s="42">
        <f t="shared" si="172"/>
        <v>0</v>
      </c>
      <c r="ATP33" s="2"/>
      <c r="ATQ33" s="2"/>
      <c r="ATR33" s="81"/>
      <c r="ATS33" s="61"/>
      <c r="ATT33" s="67"/>
      <c r="ATU33" s="17">
        <f t="shared" si="173"/>
        <v>12300.5</v>
      </c>
      <c r="ATW33" s="2"/>
      <c r="ATX33" s="2"/>
      <c r="ATY33" s="15"/>
      <c r="ATZ33" s="7"/>
      <c r="AUA33" s="16"/>
      <c r="AUB33" s="17">
        <f t="shared" si="174"/>
        <v>108</v>
      </c>
      <c r="AUD33" s="7"/>
      <c r="AUE33" s="115"/>
      <c r="AUF33" s="15"/>
      <c r="AUG33" s="679"/>
      <c r="AUH33" s="16"/>
      <c r="AUI33" s="17">
        <f t="shared" si="175"/>
        <v>0</v>
      </c>
      <c r="AUK33" s="112"/>
      <c r="AUL33" s="111"/>
      <c r="AUM33" s="23"/>
      <c r="AUN33" s="1577"/>
      <c r="AUO33" s="27"/>
      <c r="AUP33" s="42">
        <f t="shared" si="176"/>
        <v>0</v>
      </c>
      <c r="AUR33" s="1558"/>
      <c r="AUS33" s="1727"/>
      <c r="AUT33" s="563"/>
      <c r="AUU33" s="1752"/>
      <c r="AUV33" s="565"/>
      <c r="AUW33" s="1715">
        <f t="shared" si="177"/>
        <v>0</v>
      </c>
      <c r="AUY33" s="112"/>
      <c r="AUZ33" s="111"/>
      <c r="AVA33" s="23"/>
      <c r="AVB33" s="1577"/>
      <c r="AVC33" s="27"/>
      <c r="AVD33" s="42">
        <f t="shared" si="178"/>
        <v>0</v>
      </c>
      <c r="AVF33" s="2"/>
      <c r="AVG33" s="2"/>
      <c r="AVH33" s="15"/>
      <c r="AVI33" s="7"/>
      <c r="AVJ33" s="16"/>
      <c r="AVK33" s="17">
        <f t="shared" si="179"/>
        <v>-1000</v>
      </c>
      <c r="AVM33" s="2"/>
      <c r="AVN33" s="2"/>
      <c r="AVO33" s="15"/>
      <c r="AVP33" s="7"/>
      <c r="AVQ33" s="16"/>
      <c r="AVR33" s="17">
        <f t="shared" si="180"/>
        <v>6938</v>
      </c>
      <c r="AVT33" s="1530"/>
      <c r="AVU33" s="1530"/>
      <c r="AVV33" s="563"/>
      <c r="AVW33" s="1558"/>
      <c r="AVX33" s="565"/>
      <c r="AVY33" s="1715">
        <f t="shared" si="181"/>
        <v>0</v>
      </c>
      <c r="AWA33" s="2"/>
      <c r="AWB33" s="2"/>
      <c r="AWC33" s="15"/>
      <c r="AWD33" s="7"/>
      <c r="AWE33" s="16"/>
      <c r="AWF33" s="17">
        <f t="shared" si="182"/>
        <v>0</v>
      </c>
      <c r="AWH33" s="307"/>
      <c r="AWI33" s="2"/>
      <c r="AWJ33" s="15"/>
      <c r="AWK33" s="7"/>
      <c r="AWL33" s="16"/>
      <c r="AWM33" s="17">
        <f t="shared" si="183"/>
        <v>0</v>
      </c>
      <c r="AWO33" s="2"/>
      <c r="AWP33" s="2"/>
      <c r="AWQ33" s="15"/>
      <c r="AWR33" s="7"/>
      <c r="AWS33" s="16"/>
      <c r="AWT33" s="17">
        <f t="shared" si="184"/>
        <v>0</v>
      </c>
      <c r="AWV33" s="306"/>
      <c r="AWW33" s="2"/>
      <c r="AWX33" s="15"/>
      <c r="AWY33" s="7"/>
      <c r="AWZ33" s="16"/>
      <c r="AXA33" s="17">
        <f t="shared" si="185"/>
        <v>0</v>
      </c>
      <c r="AXC33" s="308">
        <v>41540</v>
      </c>
      <c r="AXD33" s="2" t="s">
        <v>2934</v>
      </c>
      <c r="AXE33" s="15">
        <v>1000</v>
      </c>
      <c r="AXF33" s="629">
        <v>41540</v>
      </c>
      <c r="AXG33" s="574">
        <v>1000</v>
      </c>
      <c r="AXH33" s="17">
        <f t="shared" si="186"/>
        <v>3711.5</v>
      </c>
      <c r="AXJ33" s="308"/>
      <c r="AXK33" s="2"/>
      <c r="AXL33" s="15"/>
      <c r="AXM33" s="7"/>
      <c r="AXN33" s="16"/>
      <c r="AXO33" s="17">
        <f t="shared" si="187"/>
        <v>0</v>
      </c>
      <c r="AXQ33" s="308"/>
      <c r="AXR33" s="24"/>
      <c r="AXS33" s="23"/>
      <c r="AXT33" s="112"/>
      <c r="AXU33" s="27"/>
      <c r="AXV33" s="42">
        <f t="shared" si="188"/>
        <v>0</v>
      </c>
      <c r="AXX33" s="7"/>
      <c r="AXY33" s="2"/>
      <c r="AXZ33" s="15"/>
      <c r="AYA33" s="7"/>
      <c r="AYB33" s="16"/>
      <c r="AYC33" s="17">
        <f t="shared" si="189"/>
        <v>-100</v>
      </c>
      <c r="AYE33" s="2"/>
      <c r="AYF33" s="2"/>
      <c r="AYG33" s="15"/>
      <c r="AYH33" s="7"/>
      <c r="AYI33" s="16"/>
      <c r="AYJ33" s="17">
        <f t="shared" si="190"/>
        <v>1184.5</v>
      </c>
      <c r="AYL33" s="24"/>
      <c r="AYM33" s="24"/>
      <c r="AYN33" s="23"/>
      <c r="AYO33" s="112"/>
      <c r="AYP33" s="27"/>
      <c r="AYQ33" s="42">
        <f t="shared" si="191"/>
        <v>0</v>
      </c>
      <c r="AYS33" s="24"/>
      <c r="AYT33" s="2"/>
      <c r="AYU33" s="15"/>
      <c r="AYV33" s="7"/>
      <c r="AYW33" s="16"/>
      <c r="AYX33" s="17">
        <f t="shared" si="192"/>
        <v>0</v>
      </c>
      <c r="AYZ33" s="24"/>
      <c r="AZA33" s="24"/>
      <c r="AZB33" s="23"/>
      <c r="AZC33" s="112"/>
      <c r="AZD33" s="27"/>
      <c r="AZE33" s="42">
        <f t="shared" si="193"/>
        <v>0</v>
      </c>
      <c r="AZG33" s="2"/>
      <c r="AZH33" s="2"/>
      <c r="AZI33" s="15"/>
      <c r="AZJ33" s="7"/>
      <c r="AZK33" s="16"/>
      <c r="AZL33" s="17">
        <f t="shared" si="194"/>
        <v>0</v>
      </c>
      <c r="AZN33" s="2"/>
      <c r="AZO33" s="2"/>
      <c r="AZP33" s="15"/>
      <c r="AZQ33" s="7"/>
      <c r="AZR33" s="16"/>
      <c r="AZS33" s="17">
        <f t="shared" si="195"/>
        <v>0</v>
      </c>
      <c r="AZU33" s="2"/>
      <c r="AZV33" s="2"/>
      <c r="AZW33" s="15"/>
      <c r="AZX33" s="7"/>
      <c r="AZY33" s="16"/>
      <c r="AZZ33" s="17">
        <f t="shared" si="196"/>
        <v>7051.5</v>
      </c>
      <c r="BAB33" s="112"/>
      <c r="BAC33" s="24"/>
      <c r="BAD33" s="23"/>
      <c r="BAE33" s="112"/>
      <c r="BAF33" s="27"/>
      <c r="BAG33" s="42">
        <f t="shared" si="197"/>
        <v>0</v>
      </c>
      <c r="BAI33" s="2"/>
      <c r="BAJ33" s="2"/>
      <c r="BAK33" s="15"/>
      <c r="BAL33" s="7"/>
      <c r="BAM33" s="16"/>
      <c r="BAN33" s="17">
        <f t="shared" si="198"/>
        <v>0</v>
      </c>
    </row>
    <row r="34" spans="1:1392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2"/>
      <c r="L34" s="27"/>
      <c r="M34" s="42">
        <f t="shared" si="1"/>
        <v>0</v>
      </c>
      <c r="O34" s="24"/>
      <c r="P34" s="24"/>
      <c r="Q34" s="23"/>
      <c r="R34" s="112"/>
      <c r="S34" s="27"/>
      <c r="T34" s="42">
        <f t="shared" si="2"/>
        <v>0</v>
      </c>
      <c r="V34" s="24"/>
      <c r="W34" s="24"/>
      <c r="X34" s="23"/>
      <c r="Y34" s="112"/>
      <c r="Z34" s="27"/>
      <c r="AA34" s="42">
        <f t="shared" si="3"/>
        <v>0</v>
      </c>
      <c r="AC34" s="24"/>
      <c r="AD34" s="24"/>
      <c r="AE34" s="23"/>
      <c r="AF34" s="112"/>
      <c r="AG34" s="27"/>
      <c r="AH34" s="42">
        <f t="shared" si="4"/>
        <v>0</v>
      </c>
      <c r="AJ34" s="24"/>
      <c r="AK34" s="24"/>
      <c r="AL34" s="23"/>
      <c r="AM34" s="112"/>
      <c r="AN34" s="27"/>
      <c r="AO34" s="42">
        <f t="shared" si="5"/>
        <v>0</v>
      </c>
      <c r="AR34" s="2"/>
      <c r="AS34" s="15"/>
      <c r="AT34" s="7"/>
      <c r="AU34" s="16"/>
      <c r="AV34" s="17">
        <f t="shared" si="6"/>
        <v>376</v>
      </c>
      <c r="AX34" s="2"/>
      <c r="AY34" s="2"/>
      <c r="AZ34" s="15"/>
      <c r="BA34" s="7"/>
      <c r="BB34" s="16"/>
      <c r="BC34" s="17">
        <f t="shared" si="7"/>
        <v>1731.5</v>
      </c>
      <c r="BE34" s="2"/>
      <c r="BF34" s="2"/>
      <c r="BG34" s="15"/>
      <c r="BH34" s="7"/>
      <c r="BI34" s="16"/>
      <c r="BJ34" s="17">
        <f t="shared" si="8"/>
        <v>0</v>
      </c>
      <c r="BL34" s="61"/>
      <c r="BM34" s="36"/>
      <c r="BN34" s="16"/>
      <c r="BO34" s="7"/>
      <c r="BP34" s="16"/>
      <c r="BQ34" s="17">
        <f t="shared" si="9"/>
        <v>14526.099999999999</v>
      </c>
      <c r="BS34" s="428"/>
      <c r="BT34" s="2"/>
      <c r="BU34" s="15"/>
      <c r="BV34" s="7"/>
      <c r="BW34" s="16"/>
      <c r="BX34" s="17">
        <f t="shared" si="10"/>
        <v>21003.54</v>
      </c>
      <c r="BZ34" s="2"/>
      <c r="CA34" s="2"/>
      <c r="CB34" s="15"/>
      <c r="CC34" s="7"/>
      <c r="CD34" s="16"/>
      <c r="CE34" s="17">
        <f t="shared" si="11"/>
        <v>0</v>
      </c>
      <c r="CG34" s="426"/>
      <c r="CH34" s="24"/>
      <c r="CI34" s="23"/>
      <c r="CJ34" s="112"/>
      <c r="CK34" s="27"/>
      <c r="CL34" s="17">
        <f t="shared" si="12"/>
        <v>0</v>
      </c>
      <c r="CN34" s="2"/>
      <c r="CO34" s="1008"/>
      <c r="CP34" s="15"/>
      <c r="CQ34" s="7"/>
      <c r="CR34" s="16"/>
      <c r="CS34" s="17">
        <f t="shared" si="199"/>
        <v>60707.5</v>
      </c>
      <c r="CU34" s="2"/>
      <c r="CV34" s="2"/>
      <c r="CW34" s="15"/>
      <c r="CX34" s="7"/>
      <c r="CY34" s="16"/>
      <c r="CZ34" s="17">
        <f t="shared" si="14"/>
        <v>4178.5</v>
      </c>
      <c r="DB34" s="1324"/>
      <c r="DC34" s="1325"/>
      <c r="DD34" s="1326"/>
      <c r="DE34" s="7"/>
      <c r="DF34" s="16"/>
      <c r="DG34" s="17">
        <f t="shared" si="207"/>
        <v>411</v>
      </c>
      <c r="DI34" s="7"/>
      <c r="DJ34" s="2"/>
      <c r="DK34" s="15"/>
      <c r="DL34" s="7"/>
      <c r="DM34" s="16"/>
      <c r="DN34" s="17">
        <f t="shared" si="212"/>
        <v>0</v>
      </c>
      <c r="DP34" s="7"/>
      <c r="DQ34" s="2"/>
      <c r="DR34" s="15"/>
      <c r="DS34" s="7"/>
      <c r="DT34" s="16"/>
      <c r="DU34" s="17">
        <f t="shared" si="213"/>
        <v>0</v>
      </c>
      <c r="DW34" s="568"/>
      <c r="DX34" s="577"/>
      <c r="DY34" s="1656"/>
      <c r="DZ34" s="568"/>
      <c r="EA34" s="1659"/>
      <c r="EB34" s="1677">
        <f t="shared" si="214"/>
        <v>456</v>
      </c>
      <c r="ED34" s="112"/>
      <c r="EE34" s="24"/>
      <c r="EF34" s="23"/>
      <c r="EG34" s="112"/>
      <c r="EH34" s="27"/>
      <c r="EI34" s="42">
        <f t="shared" si="215"/>
        <v>0</v>
      </c>
      <c r="EK34" s="7"/>
      <c r="EL34" s="2"/>
      <c r="EM34" s="15"/>
      <c r="EN34" s="7"/>
      <c r="EO34" s="16"/>
      <c r="EP34" s="17">
        <f t="shared" si="216"/>
        <v>0</v>
      </c>
      <c r="ER34" s="112"/>
      <c r="ES34" s="24"/>
      <c r="ET34" s="41"/>
      <c r="EU34" s="50"/>
      <c r="EV34" s="288"/>
      <c r="EW34" s="17">
        <f t="shared" si="206"/>
        <v>0</v>
      </c>
      <c r="EY34" s="7"/>
      <c r="EZ34" s="2"/>
      <c r="FA34" s="15"/>
      <c r="FB34" s="685"/>
      <c r="FC34" s="686"/>
      <c r="FD34" s="17">
        <f t="shared" si="22"/>
        <v>0</v>
      </c>
      <c r="FF34" s="112"/>
      <c r="FG34" s="24"/>
      <c r="FH34" s="23"/>
      <c r="FI34" s="683"/>
      <c r="FJ34" s="684"/>
      <c r="FK34" s="42">
        <f t="shared" si="23"/>
        <v>0</v>
      </c>
      <c r="FM34" s="2"/>
      <c r="FN34" s="2"/>
      <c r="FO34" s="15"/>
      <c r="FP34" s="7"/>
      <c r="FQ34" s="16"/>
      <c r="FR34" s="17">
        <f t="shared" si="24"/>
        <v>2580</v>
      </c>
      <c r="FT34" s="24"/>
      <c r="FU34" s="24"/>
      <c r="FV34" s="23"/>
      <c r="FW34" s="112"/>
      <c r="FX34" s="27"/>
      <c r="FY34" s="42">
        <f t="shared" si="25"/>
        <v>0</v>
      </c>
      <c r="GA34" s="2"/>
      <c r="GB34" s="2"/>
      <c r="GC34" s="15"/>
      <c r="GD34" s="7"/>
      <c r="GE34" s="16"/>
      <c r="GF34" s="17">
        <f t="shared" si="26"/>
        <v>0</v>
      </c>
      <c r="GH34" s="1530"/>
      <c r="GI34" s="1530"/>
      <c r="GJ34" s="563"/>
      <c r="GK34" s="1558"/>
      <c r="GL34" s="565"/>
      <c r="GM34" s="1715">
        <f t="shared" si="27"/>
        <v>33232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7"/>
      <c r="HD34" s="2"/>
      <c r="HE34" s="15"/>
      <c r="HF34" s="7"/>
      <c r="HG34" s="16"/>
      <c r="HH34" s="17">
        <f t="shared" si="30"/>
        <v>0</v>
      </c>
      <c r="HJ34" s="326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5020</v>
      </c>
      <c r="HX34" s="7"/>
      <c r="HY34" s="2"/>
      <c r="HZ34" s="15"/>
      <c r="IA34" s="7"/>
      <c r="IB34" s="16"/>
      <c r="IC34" s="102">
        <f t="shared" si="33"/>
        <v>0</v>
      </c>
      <c r="IE34" s="1558"/>
      <c r="IF34" s="1530"/>
      <c r="IG34" s="563"/>
      <c r="IH34" s="1558"/>
      <c r="II34" s="565"/>
      <c r="IJ34" s="1746">
        <f t="shared" si="34"/>
        <v>0</v>
      </c>
      <c r="IL34" s="112"/>
      <c r="IM34" s="24"/>
      <c r="IN34" s="23"/>
      <c r="IO34" s="112"/>
      <c r="IP34" s="27"/>
      <c r="IQ34" s="102">
        <f t="shared" si="35"/>
        <v>855.5</v>
      </c>
      <c r="IS34" s="7"/>
      <c r="IT34" s="35"/>
      <c r="IU34" s="15"/>
      <c r="IV34" s="7"/>
      <c r="IW34" s="16"/>
      <c r="IX34" s="17">
        <f t="shared" si="36"/>
        <v>0</v>
      </c>
      <c r="IZ34" s="7"/>
      <c r="JA34" s="35"/>
      <c r="JB34" s="15"/>
      <c r="JC34" s="7"/>
      <c r="JD34" s="16"/>
      <c r="JE34" s="17">
        <f t="shared" si="37"/>
        <v>0</v>
      </c>
      <c r="JG34" s="7"/>
      <c r="JH34" s="312"/>
      <c r="JI34" s="15"/>
      <c r="JJ34" s="7"/>
      <c r="JK34" s="16"/>
      <c r="JL34" s="17">
        <f t="shared" si="38"/>
        <v>17093.599999999999</v>
      </c>
      <c r="JN34" s="7"/>
      <c r="JO34" s="35"/>
      <c r="JP34" s="15"/>
      <c r="JQ34" s="7"/>
      <c r="JR34" s="16"/>
      <c r="JS34" s="17">
        <f t="shared" si="39"/>
        <v>0</v>
      </c>
      <c r="JU34" s="112"/>
      <c r="JV34" s="111"/>
      <c r="JW34" s="23"/>
      <c r="JX34" s="112"/>
      <c r="JY34" s="27"/>
      <c r="JZ34" s="42">
        <f t="shared" si="40"/>
        <v>0</v>
      </c>
      <c r="KB34" s="112"/>
      <c r="KC34" s="63"/>
      <c r="KD34" s="23"/>
      <c r="KE34" s="112"/>
      <c r="KF34" s="27"/>
      <c r="KG34" s="42">
        <f t="shared" si="41"/>
        <v>0</v>
      </c>
      <c r="KI34" s="2"/>
      <c r="KJ34" s="2"/>
      <c r="KK34" s="15"/>
      <c r="KL34" s="7"/>
      <c r="KM34" s="16"/>
      <c r="KN34" s="17">
        <f t="shared" si="42"/>
        <v>3799.5</v>
      </c>
      <c r="KP34" s="24"/>
      <c r="KQ34" s="24"/>
      <c r="KR34" s="23"/>
      <c r="KS34" s="112"/>
      <c r="KT34" s="27"/>
      <c r="KU34" s="42">
        <f t="shared" si="43"/>
        <v>0</v>
      </c>
      <c r="KW34" s="24"/>
      <c r="KX34" s="24"/>
      <c r="KY34" s="23"/>
      <c r="KZ34" s="112"/>
      <c r="LA34" s="27"/>
      <c r="LB34" s="42">
        <f t="shared" si="44"/>
        <v>0</v>
      </c>
      <c r="LD34" s="1530"/>
      <c r="LE34" s="1530"/>
      <c r="LF34" s="563"/>
      <c r="LG34" s="1558"/>
      <c r="LH34" s="565"/>
      <c r="LI34" s="1715">
        <f t="shared" si="45"/>
        <v>0</v>
      </c>
      <c r="LK34" s="2"/>
      <c r="LL34" s="2"/>
      <c r="LM34" s="15"/>
      <c r="LN34" s="7"/>
      <c r="LO34" s="16"/>
      <c r="LP34" s="17">
        <f t="shared" si="46"/>
        <v>0</v>
      </c>
      <c r="LR34" s="2"/>
      <c r="LS34" s="2"/>
      <c r="LT34" s="15"/>
      <c r="LU34" s="7"/>
      <c r="LV34" s="16"/>
      <c r="LW34" s="17">
        <f t="shared" si="47"/>
        <v>0</v>
      </c>
      <c r="LY34" s="2"/>
      <c r="LZ34" s="2"/>
      <c r="MA34" s="15"/>
      <c r="MB34" s="7"/>
      <c r="MC34" s="16"/>
      <c r="MD34" s="17">
        <f t="shared" si="48"/>
        <v>1020</v>
      </c>
      <c r="MF34" s="1709"/>
      <c r="MG34" s="1530"/>
      <c r="MH34" s="563"/>
      <c r="MI34" s="1558"/>
      <c r="MJ34" s="565"/>
      <c r="MK34" s="1715">
        <f t="shared" si="49"/>
        <v>6364</v>
      </c>
      <c r="MM34" s="306"/>
      <c r="MN34" s="2"/>
      <c r="MO34" s="15"/>
      <c r="MP34" s="7"/>
      <c r="MQ34" s="16"/>
      <c r="MR34" s="17">
        <f t="shared" si="50"/>
        <v>0</v>
      </c>
      <c r="MT34" s="308"/>
      <c r="MU34" s="24"/>
      <c r="MV34" s="23"/>
      <c r="MW34" s="112"/>
      <c r="MX34" s="27"/>
      <c r="MY34" s="42">
        <f t="shared" si="51"/>
        <v>0</v>
      </c>
      <c r="NA34" s="482"/>
      <c r="NB34" s="2"/>
      <c r="NC34" s="15"/>
      <c r="ND34" s="7"/>
      <c r="NE34" s="16"/>
      <c r="NF34" s="17">
        <f t="shared" si="208"/>
        <v>22352.5</v>
      </c>
      <c r="NI34" s="2"/>
      <c r="NJ34" s="15"/>
      <c r="NK34" s="7"/>
      <c r="NL34" s="16"/>
      <c r="NM34" s="42">
        <f t="shared" si="53"/>
        <v>0</v>
      </c>
      <c r="NO34" s="2"/>
      <c r="NP34" s="2"/>
      <c r="NQ34" s="15"/>
      <c r="NR34" s="7"/>
      <c r="NS34" s="16"/>
      <c r="NT34" s="42">
        <f t="shared" si="54"/>
        <v>0</v>
      </c>
      <c r="NV34" s="2"/>
      <c r="NW34" s="2"/>
      <c r="NX34" s="15"/>
      <c r="NY34" s="7"/>
      <c r="NZ34" s="16"/>
      <c r="OA34" s="42">
        <f t="shared" si="55"/>
        <v>0</v>
      </c>
      <c r="OC34" s="2"/>
      <c r="OD34" s="2"/>
      <c r="OE34" s="15"/>
      <c r="OF34" s="16"/>
      <c r="OG34" s="16"/>
      <c r="OH34" s="17">
        <f t="shared" si="56"/>
        <v>0</v>
      </c>
      <c r="OJ34" s="2"/>
      <c r="OK34" s="2"/>
      <c r="OL34" s="15"/>
      <c r="OM34" s="16"/>
      <c r="ON34" s="16"/>
      <c r="OO34" s="17">
        <f t="shared" si="57"/>
        <v>0</v>
      </c>
      <c r="OQ34" s="2"/>
      <c r="OR34" s="2"/>
      <c r="OS34" s="15"/>
      <c r="OT34" s="16"/>
      <c r="OU34" s="16"/>
      <c r="OV34" s="17">
        <f t="shared" si="58"/>
        <v>0</v>
      </c>
      <c r="OX34" s="24"/>
      <c r="OY34" s="24"/>
      <c r="OZ34" s="23"/>
      <c r="PA34" s="27"/>
      <c r="PB34" s="27"/>
      <c r="PC34" s="42">
        <f t="shared" si="59"/>
        <v>0</v>
      </c>
      <c r="PE34" s="7">
        <v>41543</v>
      </c>
      <c r="PF34" s="2" t="s">
        <v>2935</v>
      </c>
      <c r="PG34" s="15">
        <v>1200</v>
      </c>
      <c r="PH34" s="508">
        <v>41543</v>
      </c>
      <c r="PI34" s="16">
        <v>1200</v>
      </c>
      <c r="PJ34" s="17">
        <f t="shared" si="60"/>
        <v>8140</v>
      </c>
      <c r="PL34" s="112"/>
      <c r="PM34" s="24"/>
      <c r="PN34" s="23"/>
      <c r="PO34" s="1661"/>
      <c r="PP34" s="27"/>
      <c r="PQ34" s="42">
        <f t="shared" si="61"/>
        <v>0</v>
      </c>
      <c r="PS34" s="112"/>
      <c r="PT34" s="24"/>
      <c r="PU34" s="23"/>
      <c r="PV34" s="1661"/>
      <c r="PW34" s="27"/>
      <c r="PX34" s="42">
        <f t="shared" si="62"/>
        <v>0</v>
      </c>
      <c r="PZ34" s="7"/>
      <c r="QA34" s="2"/>
      <c r="QB34" s="15"/>
      <c r="QC34" s="508"/>
      <c r="QD34" s="16"/>
      <c r="QE34" s="17">
        <f t="shared" si="63"/>
        <v>1433.5000000000005</v>
      </c>
      <c r="QG34" s="2"/>
      <c r="QH34" s="2"/>
      <c r="QI34" s="15"/>
      <c r="QJ34" s="7"/>
      <c r="QK34" s="16"/>
      <c r="QL34" s="17">
        <f t="shared" si="64"/>
        <v>0</v>
      </c>
      <c r="QN34" s="7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2980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114"/>
      <c r="RR34" s="15"/>
      <c r="RS34" s="7"/>
      <c r="RT34" s="16"/>
      <c r="RU34" s="17">
        <f t="shared" si="69"/>
        <v>0</v>
      </c>
      <c r="RW34" s="2"/>
      <c r="RX34" s="114"/>
      <c r="RY34" s="15"/>
      <c r="RZ34" s="7"/>
      <c r="SA34" s="16"/>
      <c r="SB34" s="17">
        <f t="shared" si="70"/>
        <v>0</v>
      </c>
      <c r="SD34" s="24"/>
      <c r="SE34" s="221"/>
      <c r="SF34" s="23"/>
      <c r="SG34" s="112"/>
      <c r="SH34" s="27"/>
      <c r="SI34" s="42">
        <f t="shared" si="71"/>
        <v>7820</v>
      </c>
      <c r="SK34" s="2"/>
      <c r="SL34" s="2"/>
      <c r="SM34" s="15"/>
      <c r="SN34" s="7"/>
      <c r="SO34" s="16"/>
      <c r="SP34" s="17">
        <f t="shared" si="72"/>
        <v>200</v>
      </c>
      <c r="SR34" s="2"/>
      <c r="SS34" s="2"/>
      <c r="ST34" s="15"/>
      <c r="SU34" s="7"/>
      <c r="SV34" s="16"/>
      <c r="SW34" s="17">
        <f t="shared" si="73"/>
        <v>1278</v>
      </c>
      <c r="SY34" s="24"/>
      <c r="SZ34" s="24"/>
      <c r="TA34" s="23"/>
      <c r="TB34" s="112"/>
      <c r="TC34" s="27"/>
      <c r="TD34" s="42">
        <f t="shared" si="74"/>
        <v>0</v>
      </c>
      <c r="TF34" s="24"/>
      <c r="TG34" s="2"/>
      <c r="TH34" s="15"/>
      <c r="TI34" s="7"/>
      <c r="TJ34" s="16"/>
      <c r="TK34" s="17">
        <f t="shared" si="75"/>
        <v>0</v>
      </c>
      <c r="TM34" s="24"/>
      <c r="TN34" s="24"/>
      <c r="TO34" s="23"/>
      <c r="TP34" s="112"/>
      <c r="TQ34" s="27"/>
      <c r="TR34" s="42">
        <f t="shared" si="76"/>
        <v>0</v>
      </c>
      <c r="TT34" s="2"/>
      <c r="TU34" s="2"/>
      <c r="TV34" s="15"/>
      <c r="TW34" s="7"/>
      <c r="TX34" s="16"/>
      <c r="TY34" s="17">
        <f t="shared" si="77"/>
        <v>0</v>
      </c>
      <c r="UA34" s="306"/>
      <c r="UB34" s="2"/>
      <c r="UC34" s="15"/>
      <c r="UD34" s="306"/>
      <c r="UE34" s="16"/>
      <c r="UF34" s="17">
        <f t="shared" si="78"/>
        <v>112.5</v>
      </c>
      <c r="UH34" s="308"/>
      <c r="UI34" s="24"/>
      <c r="UJ34" s="23"/>
      <c r="UK34" s="308"/>
      <c r="UL34" s="27"/>
      <c r="UM34" s="42">
        <f t="shared" si="79"/>
        <v>7657</v>
      </c>
      <c r="UO34" s="308"/>
      <c r="UP34" s="24"/>
      <c r="UQ34" s="23"/>
      <c r="UR34" s="308"/>
      <c r="US34" s="27"/>
      <c r="UT34" s="42">
        <f t="shared" si="80"/>
        <v>0</v>
      </c>
      <c r="UV34" s="308"/>
      <c r="UW34" s="24"/>
      <c r="UX34" s="23"/>
      <c r="UY34" s="308"/>
      <c r="UZ34" s="27"/>
      <c r="VA34" s="42">
        <f t="shared" si="81"/>
        <v>0</v>
      </c>
      <c r="VC34" s="308"/>
      <c r="VD34" s="24"/>
      <c r="VE34" s="23"/>
      <c r="VF34" s="308"/>
      <c r="VG34" s="27"/>
      <c r="VH34" s="42">
        <f t="shared" si="82"/>
        <v>0</v>
      </c>
      <c r="VJ34" s="426"/>
      <c r="VK34" s="2"/>
      <c r="VL34" s="15"/>
      <c r="VM34" s="7"/>
      <c r="VN34" s="16"/>
      <c r="VO34" s="17">
        <f t="shared" si="83"/>
        <v>0</v>
      </c>
      <c r="VQ34" s="1558"/>
      <c r="VR34" s="1530"/>
      <c r="VS34" s="563"/>
      <c r="VT34" s="1558"/>
      <c r="VU34" s="565"/>
      <c r="VV34" s="1715">
        <f t="shared" si="84"/>
        <v>0</v>
      </c>
      <c r="VX34" s="7"/>
      <c r="VY34" s="2"/>
      <c r="VZ34" s="15"/>
      <c r="WA34" s="7"/>
      <c r="WB34" s="16"/>
      <c r="WC34" s="17">
        <f t="shared" si="85"/>
        <v>1712</v>
      </c>
      <c r="WE34" s="2"/>
      <c r="WF34" s="2"/>
      <c r="WG34" s="15"/>
      <c r="WH34" s="7"/>
      <c r="WI34" s="16"/>
      <c r="WJ34" s="17">
        <f t="shared" si="86"/>
        <v>5796</v>
      </c>
      <c r="WL34" s="2"/>
      <c r="WM34" s="2"/>
      <c r="WN34" s="15"/>
      <c r="WO34" s="7"/>
      <c r="WP34" s="16"/>
      <c r="WQ34" s="17">
        <f t="shared" si="87"/>
        <v>0</v>
      </c>
      <c r="WS34" s="24"/>
      <c r="WT34" s="24"/>
      <c r="WU34" s="23"/>
      <c r="WV34" s="112"/>
      <c r="WW34" s="27"/>
      <c r="WX34" s="42">
        <f t="shared" si="88"/>
        <v>0</v>
      </c>
      <c r="WZ34" s="421"/>
      <c r="XA34" s="24"/>
      <c r="XB34" s="23"/>
      <c r="XC34" s="112"/>
      <c r="XD34" s="27"/>
      <c r="XE34" s="42">
        <f t="shared" si="89"/>
        <v>0</v>
      </c>
      <c r="XG34" s="2"/>
      <c r="XH34" s="2"/>
      <c r="XI34" s="15"/>
      <c r="XJ34" s="7"/>
      <c r="XK34" s="16"/>
      <c r="XL34" s="17">
        <f t="shared" si="90"/>
        <v>0</v>
      </c>
      <c r="XN34" s="24"/>
      <c r="XO34" s="24"/>
      <c r="XP34" s="23"/>
      <c r="XQ34" s="112"/>
      <c r="XR34" s="27"/>
      <c r="XS34" s="42">
        <f t="shared" si="91"/>
        <v>3633</v>
      </c>
      <c r="XU34" s="2"/>
      <c r="XV34" s="2"/>
      <c r="XW34" s="15"/>
      <c r="XX34" s="7"/>
      <c r="XY34" s="16"/>
      <c r="XZ34" s="17">
        <f t="shared" si="92"/>
        <v>0</v>
      </c>
      <c r="YB34" s="1530"/>
      <c r="YC34" s="1530"/>
      <c r="YD34" s="563"/>
      <c r="YE34" s="1558"/>
      <c r="YF34" s="565"/>
      <c r="YG34" s="1715">
        <f t="shared" si="93"/>
        <v>0</v>
      </c>
      <c r="YI34" s="7"/>
      <c r="YJ34" s="114"/>
      <c r="YK34" s="15"/>
      <c r="YL34" s="7"/>
      <c r="YM34" s="16"/>
      <c r="YN34" s="17">
        <f t="shared" si="94"/>
        <v>2227</v>
      </c>
      <c r="YS34" s="681"/>
      <c r="YT34" s="27"/>
      <c r="YU34" s="42">
        <f t="shared" si="95"/>
        <v>22956.84</v>
      </c>
      <c r="YW34" s="2"/>
      <c r="YX34" s="2"/>
      <c r="YY34" s="15"/>
      <c r="YZ34" s="7"/>
      <c r="ZA34" s="16"/>
      <c r="ZB34" s="17">
        <f t="shared" si="96"/>
        <v>3092.5</v>
      </c>
      <c r="ZD34" s="428"/>
      <c r="ZE34" s="114"/>
      <c r="ZF34" s="15"/>
      <c r="ZG34" s="7"/>
      <c r="ZH34" s="16"/>
      <c r="ZI34" s="17">
        <f t="shared" si="97"/>
        <v>0</v>
      </c>
      <c r="ZK34" s="1529"/>
      <c r="ZL34" s="1717"/>
      <c r="ZM34" s="563"/>
      <c r="ZN34" s="1558"/>
      <c r="ZO34" s="565"/>
      <c r="ZP34" s="1715">
        <f t="shared" si="98"/>
        <v>0</v>
      </c>
      <c r="ZR34" s="426"/>
      <c r="ZS34" s="221"/>
      <c r="ZT34" s="23"/>
      <c r="ZU34" s="112"/>
      <c r="ZV34" s="27"/>
      <c r="ZW34" s="42">
        <f t="shared" si="99"/>
        <v>0</v>
      </c>
      <c r="ZY34" s="306"/>
      <c r="ZZ34" s="2"/>
      <c r="AAA34" s="15"/>
      <c r="AAB34" s="7"/>
      <c r="AAC34" s="16"/>
      <c r="AAD34" s="17">
        <f t="shared" si="218"/>
        <v>0</v>
      </c>
      <c r="AAF34" s="308"/>
      <c r="AAG34" s="24"/>
      <c r="AAH34" s="23"/>
      <c r="AAI34" s="112"/>
      <c r="AAJ34" s="27"/>
      <c r="AAK34" s="42">
        <f t="shared" si="219"/>
        <v>1928</v>
      </c>
      <c r="AAM34" s="2"/>
      <c r="AAN34" s="2"/>
      <c r="AAO34" s="15"/>
      <c r="AAP34" s="7"/>
      <c r="AAQ34" s="16"/>
      <c r="AAR34" s="17">
        <f t="shared" si="102"/>
        <v>0</v>
      </c>
      <c r="AAT34" s="2"/>
      <c r="AAU34" s="2"/>
      <c r="AAV34" s="15"/>
      <c r="AAW34" s="7"/>
      <c r="AAX34" s="16"/>
      <c r="AAY34" s="17">
        <f t="shared" si="103"/>
        <v>0</v>
      </c>
      <c r="ABA34" s="2"/>
      <c r="ABB34" s="2"/>
      <c r="ABC34" s="15"/>
      <c r="ABD34" s="7"/>
      <c r="ABE34" s="16"/>
      <c r="ABF34" s="17">
        <f t="shared" si="104"/>
        <v>767</v>
      </c>
      <c r="ABH34" s="2"/>
      <c r="ABI34" s="2"/>
      <c r="ABJ34" s="15"/>
      <c r="ABK34" s="7"/>
      <c r="ABL34" s="16"/>
      <c r="ABM34" s="17">
        <f t="shared" si="105"/>
        <v>0</v>
      </c>
      <c r="ABO34" s="24"/>
      <c r="ABP34" s="24"/>
      <c r="ABQ34" s="23"/>
      <c r="ABR34" s="112"/>
      <c r="ABS34" s="27"/>
      <c r="ABT34" s="42">
        <f t="shared" si="106"/>
        <v>0</v>
      </c>
      <c r="ABV34" s="24"/>
      <c r="ABW34" s="24"/>
      <c r="ABX34" s="23"/>
      <c r="ABY34" s="112"/>
      <c r="ABZ34" s="27"/>
      <c r="ACA34" s="42">
        <f t="shared" si="107"/>
        <v>0</v>
      </c>
      <c r="ACC34" s="2"/>
      <c r="ACD34" s="2"/>
      <c r="ACE34" s="15"/>
      <c r="ACF34" s="7"/>
      <c r="ACG34" s="16"/>
      <c r="ACH34" s="17">
        <f t="shared" si="108"/>
        <v>0</v>
      </c>
      <c r="ACJ34" s="7">
        <v>41540</v>
      </c>
      <c r="ACK34" s="2" t="s">
        <v>2936</v>
      </c>
      <c r="ACL34" s="15">
        <v>4639</v>
      </c>
      <c r="ACM34" s="7">
        <v>41540</v>
      </c>
      <c r="ACN34" s="16">
        <v>4639</v>
      </c>
      <c r="ACO34" s="17">
        <f t="shared" si="109"/>
        <v>0</v>
      </c>
      <c r="ACQ34" s="306"/>
      <c r="ACR34" s="36"/>
      <c r="ACS34" s="16"/>
      <c r="ACU34" s="16"/>
      <c r="ACV34" s="42">
        <f t="shared" si="110"/>
        <v>0</v>
      </c>
      <c r="ACX34" s="308"/>
      <c r="ACY34" s="260"/>
      <c r="ACZ34" s="27"/>
      <c r="ADB34" s="27"/>
      <c r="ADC34" s="42">
        <f t="shared" si="111"/>
        <v>0</v>
      </c>
      <c r="ADE34" s="2"/>
      <c r="ADF34" s="2"/>
      <c r="ADG34" s="15"/>
      <c r="ADH34" s="7"/>
      <c r="ADI34" s="16"/>
      <c r="ADJ34" s="17">
        <f t="shared" si="112"/>
        <v>1135.5</v>
      </c>
      <c r="ADL34" s="2"/>
      <c r="ADM34" s="2"/>
      <c r="ADN34" s="15"/>
      <c r="ADO34" s="7"/>
      <c r="ADP34" s="16"/>
      <c r="ADQ34" s="17">
        <f t="shared" si="113"/>
        <v>0</v>
      </c>
      <c r="ADS34" s="2"/>
      <c r="ADT34" s="2"/>
      <c r="ADU34" s="15"/>
      <c r="ADV34" s="7"/>
      <c r="ADW34" s="16"/>
      <c r="ADX34" s="17">
        <f t="shared" si="114"/>
        <v>16620</v>
      </c>
      <c r="ADZ34" s="2"/>
      <c r="AEA34" s="2"/>
      <c r="AEB34" s="15"/>
      <c r="AEC34" s="7"/>
      <c r="AED34" s="16"/>
      <c r="AEE34" s="17">
        <f t="shared" si="115"/>
        <v>0</v>
      </c>
      <c r="AEG34" s="112"/>
      <c r="AEH34" s="69"/>
      <c r="AEI34" s="27"/>
      <c r="AEJ34" s="112"/>
      <c r="AEK34" s="27"/>
      <c r="AEL34" s="17">
        <f t="shared" si="116"/>
        <v>240</v>
      </c>
      <c r="AEN34" s="112"/>
      <c r="AEO34" s="69"/>
      <c r="AEP34" s="27"/>
      <c r="AEQ34" s="112"/>
      <c r="AER34" s="27"/>
      <c r="AES34" s="17">
        <f t="shared" si="117"/>
        <v>0</v>
      </c>
      <c r="AEU34" s="1558"/>
      <c r="AEV34" s="1718"/>
      <c r="AEW34" s="565"/>
      <c r="AEX34" s="1558"/>
      <c r="AEY34" s="565"/>
      <c r="AEZ34" s="1715">
        <f t="shared" si="118"/>
        <v>0</v>
      </c>
      <c r="AFB34" s="2"/>
      <c r="AFC34" s="2"/>
      <c r="AFD34" s="15"/>
      <c r="AFE34" s="7"/>
      <c r="AFF34" s="16"/>
      <c r="AFG34" s="17">
        <f t="shared" si="119"/>
        <v>0</v>
      </c>
      <c r="AFI34" s="2"/>
      <c r="AFJ34" s="2"/>
      <c r="AFK34" s="15"/>
      <c r="AFL34" s="7"/>
      <c r="AFM34" s="16"/>
      <c r="AFN34" s="17">
        <f t="shared" si="120"/>
        <v>0</v>
      </c>
      <c r="AFP34" s="407"/>
      <c r="AFQ34" s="2"/>
      <c r="AFR34" s="15"/>
      <c r="AFS34" s="7"/>
      <c r="AFT34" s="16"/>
      <c r="AFU34" s="17">
        <f t="shared" si="121"/>
        <v>7013</v>
      </c>
      <c r="AFW34" s="2"/>
      <c r="AFX34" s="2"/>
      <c r="AFY34" s="15"/>
      <c r="AFZ34" s="7"/>
      <c r="AGA34" s="16"/>
      <c r="AGB34" s="17">
        <f t="shared" si="122"/>
        <v>0</v>
      </c>
      <c r="AGD34" s="2"/>
      <c r="AGE34" s="2"/>
      <c r="AGF34" s="15"/>
      <c r="AGG34" s="7"/>
      <c r="AGH34" s="16"/>
      <c r="AGI34" s="17">
        <f t="shared" si="123"/>
        <v>0</v>
      </c>
      <c r="AGK34" s="308"/>
      <c r="AGL34" s="24"/>
      <c r="AGM34" s="23"/>
      <c r="AGN34" s="308"/>
      <c r="AGO34" s="27"/>
      <c r="AGP34" s="17">
        <f t="shared" si="124"/>
        <v>102</v>
      </c>
      <c r="AGR34" s="308"/>
      <c r="AGS34" s="24"/>
      <c r="AGT34" s="23"/>
      <c r="AGU34" s="308"/>
      <c r="AGV34" s="27"/>
      <c r="AGW34" s="42">
        <f t="shared" si="125"/>
        <v>0</v>
      </c>
      <c r="AGY34" s="2"/>
      <c r="AGZ34" s="2"/>
      <c r="AHA34" s="15"/>
      <c r="AHB34" s="7"/>
      <c r="AHC34" s="16"/>
      <c r="AHD34" s="17">
        <f t="shared" si="126"/>
        <v>0</v>
      </c>
      <c r="AHH34" s="15"/>
      <c r="AHI34" s="7"/>
      <c r="AHJ34" s="16"/>
      <c r="AHK34" s="42">
        <f t="shared" si="127"/>
        <v>0</v>
      </c>
      <c r="AHO34" s="23"/>
      <c r="AHP34" s="112"/>
      <c r="AHQ34" s="27"/>
      <c r="AHR34" s="42">
        <f t="shared" si="128"/>
        <v>13988.5</v>
      </c>
      <c r="AHT34" s="2"/>
      <c r="AHU34" s="2"/>
      <c r="AHV34" s="15"/>
      <c r="AHW34" s="7"/>
      <c r="AHX34" s="16"/>
      <c r="AHY34" s="17">
        <f t="shared" si="129"/>
        <v>0</v>
      </c>
      <c r="AIA34" s="2"/>
      <c r="AIB34" s="2"/>
      <c r="AIC34" s="15"/>
      <c r="AID34" s="7"/>
      <c r="AIE34" s="16"/>
      <c r="AIF34" s="17">
        <f t="shared" si="130"/>
        <v>0</v>
      </c>
      <c r="AIH34" s="2"/>
      <c r="AII34" s="2"/>
      <c r="AIJ34" s="15"/>
      <c r="AIK34" s="7"/>
      <c r="AIL34" s="16"/>
      <c r="AIM34" s="17">
        <f t="shared" si="131"/>
        <v>0</v>
      </c>
      <c r="AIO34" s="24"/>
      <c r="AIP34" s="24"/>
      <c r="AIQ34" s="23"/>
      <c r="AIR34" s="112"/>
      <c r="AIS34" s="27"/>
      <c r="AIT34" s="42">
        <f t="shared" si="132"/>
        <v>0</v>
      </c>
      <c r="AIV34" s="2"/>
      <c r="AIW34" s="2"/>
      <c r="AIX34" s="15"/>
      <c r="AIY34" s="7"/>
      <c r="AIZ34" s="16"/>
      <c r="AJA34" s="17">
        <f t="shared" si="217"/>
        <v>0</v>
      </c>
      <c r="AJC34" s="2"/>
      <c r="AJD34" s="2"/>
      <c r="AJE34" s="15"/>
      <c r="AJF34" s="7"/>
      <c r="AJG34" s="16"/>
      <c r="AJH34" s="17">
        <f t="shared" si="134"/>
        <v>0</v>
      </c>
      <c r="AJJ34" s="2"/>
      <c r="AJK34" s="2"/>
      <c r="AJL34" s="15"/>
      <c r="AJM34" s="7"/>
      <c r="AJN34" s="16"/>
      <c r="AJO34" s="17">
        <f t="shared" si="210"/>
        <v>0</v>
      </c>
      <c r="AJQ34" s="24"/>
      <c r="AJR34" s="24"/>
      <c r="AJS34" s="23"/>
      <c r="AJT34" s="112"/>
      <c r="AJU34" s="27"/>
      <c r="AJV34" s="42">
        <f t="shared" si="211"/>
        <v>0</v>
      </c>
      <c r="AJX34" s="7">
        <v>41532</v>
      </c>
      <c r="AJY34" s="114" t="s">
        <v>2937</v>
      </c>
      <c r="AJZ34" s="15">
        <v>821.5</v>
      </c>
      <c r="AKA34" s="7">
        <v>41544</v>
      </c>
      <c r="AKB34" s="16">
        <v>821.5</v>
      </c>
      <c r="AKC34" s="17">
        <f t="shared" si="137"/>
        <v>1582</v>
      </c>
      <c r="AKE34" s="7"/>
      <c r="AKF34" s="114"/>
      <c r="AKG34" s="15"/>
      <c r="AKH34" s="7"/>
      <c r="AKI34" s="16"/>
      <c r="AKJ34" s="17">
        <f t="shared" si="138"/>
        <v>5561.98</v>
      </c>
      <c r="AKL34" s="24"/>
      <c r="AKM34" s="24"/>
      <c r="AKN34" s="23"/>
      <c r="AKO34" s="112"/>
      <c r="AKP34" s="27"/>
      <c r="AKQ34" s="42">
        <f t="shared" si="139"/>
        <v>0</v>
      </c>
      <c r="AKS34" s="24"/>
      <c r="AKT34" s="24"/>
      <c r="AKU34" s="23"/>
      <c r="AKV34" s="112"/>
      <c r="AKW34" s="27"/>
      <c r="AKX34" s="42">
        <f t="shared" si="140"/>
        <v>0</v>
      </c>
      <c r="AKZ34" s="24"/>
      <c r="ALA34" s="24"/>
      <c r="ALB34" s="23"/>
      <c r="ALC34" s="112"/>
      <c r="ALD34" s="27"/>
      <c r="ALE34" s="42">
        <f t="shared" si="141"/>
        <v>0</v>
      </c>
      <c r="ALG34" s="2"/>
      <c r="ALH34" s="2"/>
      <c r="ALI34" s="15"/>
      <c r="ALJ34" s="7"/>
      <c r="ALK34" s="16"/>
      <c r="ALL34" s="17">
        <f t="shared" si="142"/>
        <v>0</v>
      </c>
      <c r="ALN34" s="428">
        <v>41535</v>
      </c>
      <c r="ALO34" s="2" t="s">
        <v>2938</v>
      </c>
      <c r="ALP34" s="15">
        <v>2725.5</v>
      </c>
      <c r="ALQ34" s="428">
        <v>41535</v>
      </c>
      <c r="ALR34" s="16">
        <v>2725.5</v>
      </c>
      <c r="ALS34" s="17">
        <f t="shared" si="143"/>
        <v>5326</v>
      </c>
      <c r="ALU34" s="428"/>
      <c r="ALW34" s="15"/>
      <c r="ALX34" s="306"/>
      <c r="ALY34" s="16"/>
      <c r="ALZ34" s="17">
        <f t="shared" si="144"/>
        <v>0</v>
      </c>
      <c r="AMB34" s="306"/>
      <c r="AMC34" s="2"/>
      <c r="AMD34" s="15"/>
      <c r="AME34" s="428"/>
      <c r="AMF34" s="16"/>
      <c r="AMG34" s="17">
        <f t="shared" si="145"/>
        <v>0</v>
      </c>
      <c r="AMI34" s="2"/>
      <c r="AMJ34" s="2"/>
      <c r="AMK34" s="15"/>
      <c r="AML34" s="7"/>
      <c r="AMM34" s="16"/>
      <c r="AMN34" s="17">
        <f t="shared" si="146"/>
        <v>0</v>
      </c>
      <c r="AMP34" s="24"/>
      <c r="AMQ34" s="24"/>
      <c r="AMR34" s="23"/>
      <c r="AMS34" s="112"/>
      <c r="AMT34" s="27"/>
      <c r="AMU34" s="42">
        <f t="shared" si="147"/>
        <v>-1660</v>
      </c>
      <c r="AMW34" s="2"/>
      <c r="AMX34" s="2"/>
      <c r="AMY34" s="15"/>
      <c r="AMZ34" s="7"/>
      <c r="ANA34" s="16"/>
      <c r="ANB34" s="17">
        <f t="shared" si="148"/>
        <v>5971.7800000000007</v>
      </c>
      <c r="AND34" s="24"/>
      <c r="ANE34" s="24"/>
      <c r="ANF34" s="23"/>
      <c r="ANG34" s="112"/>
      <c r="ANH34" s="27"/>
      <c r="ANI34" s="42">
        <f t="shared" si="149"/>
        <v>0</v>
      </c>
      <c r="ANK34" s="2"/>
      <c r="ANL34" s="2"/>
      <c r="ANM34" s="15"/>
      <c r="ANN34" s="7"/>
      <c r="ANO34" s="16"/>
      <c r="ANP34" s="17">
        <f t="shared" si="150"/>
        <v>0</v>
      </c>
      <c r="ANR34" s="1530"/>
      <c r="ANS34" s="1530"/>
      <c r="ANT34" s="563"/>
      <c r="ANU34" s="1558"/>
      <c r="ANV34" s="565"/>
      <c r="ANW34" s="1715">
        <f t="shared" si="151"/>
        <v>0</v>
      </c>
      <c r="ANY34" s="2"/>
      <c r="ANZ34" s="2"/>
      <c r="AOA34" s="15"/>
      <c r="AOB34" s="7"/>
      <c r="AOC34" s="16"/>
      <c r="AOD34" s="17">
        <f t="shared" si="152"/>
        <v>0</v>
      </c>
      <c r="AOF34" s="2"/>
      <c r="AOG34" s="2"/>
      <c r="AOH34" s="15"/>
      <c r="AOI34" s="7"/>
      <c r="AOJ34" s="16"/>
      <c r="AOK34" s="17">
        <f t="shared" si="153"/>
        <v>0</v>
      </c>
      <c r="AOM34" s="308"/>
      <c r="AON34" s="24"/>
      <c r="AOO34" s="23"/>
      <c r="AOP34" s="322"/>
      <c r="AOQ34" s="27"/>
      <c r="AOR34" s="17">
        <f t="shared" si="154"/>
        <v>118452.40000000001</v>
      </c>
      <c r="AOT34" s="112">
        <v>41527</v>
      </c>
      <c r="AOU34" s="260" t="s">
        <v>2939</v>
      </c>
      <c r="AOV34" s="41">
        <v>1380</v>
      </c>
      <c r="AOW34" s="112">
        <v>41543</v>
      </c>
      <c r="AOX34" s="41">
        <v>1380</v>
      </c>
      <c r="AOY34" s="17">
        <f t="shared" si="155"/>
        <v>30</v>
      </c>
      <c r="APA34" s="7"/>
      <c r="APB34" s="2"/>
      <c r="APC34" s="15"/>
      <c r="APD34" s="16"/>
      <c r="APE34" s="16"/>
      <c r="APF34" s="17">
        <f t="shared" si="156"/>
        <v>118452.40000000001</v>
      </c>
      <c r="APH34" s="112"/>
      <c r="API34" s="24"/>
      <c r="APJ34" s="23"/>
      <c r="APK34" s="27"/>
      <c r="APL34" s="27"/>
      <c r="APM34" s="42">
        <f t="shared" si="157"/>
        <v>0</v>
      </c>
      <c r="APO34" s="2"/>
      <c r="APP34" s="2"/>
      <c r="APQ34" s="15"/>
      <c r="APR34" s="7"/>
      <c r="APS34" s="16"/>
      <c r="APT34" s="17">
        <f t="shared" si="158"/>
        <v>0</v>
      </c>
      <c r="APV34" s="2"/>
      <c r="APW34" s="2"/>
      <c r="APX34" s="15"/>
      <c r="APY34" s="7"/>
      <c r="APZ34" s="16"/>
      <c r="AQA34" s="17">
        <f t="shared" si="159"/>
        <v>0</v>
      </c>
      <c r="AQC34" s="2"/>
      <c r="AQD34" s="2"/>
      <c r="AQE34" s="15"/>
      <c r="AQF34" s="7"/>
      <c r="AQG34" s="16"/>
      <c r="AQH34" s="17">
        <f t="shared" si="160"/>
        <v>4165.6000000000004</v>
      </c>
      <c r="AQJ34" s="2"/>
      <c r="AQK34" s="2"/>
      <c r="AQL34" s="15"/>
      <c r="AQM34" s="7"/>
      <c r="AQN34" s="16"/>
      <c r="AQO34" s="17">
        <f t="shared" si="161"/>
        <v>0</v>
      </c>
      <c r="AQQ34" s="2"/>
      <c r="AQR34" s="2"/>
      <c r="AQS34" s="15"/>
      <c r="AQT34" s="7"/>
      <c r="AQU34" s="16"/>
      <c r="AQV34" s="17">
        <f t="shared" si="162"/>
        <v>0</v>
      </c>
      <c r="AQX34" s="2"/>
      <c r="AQY34" s="2"/>
      <c r="AQZ34" s="15"/>
      <c r="ARA34" s="7"/>
      <c r="ARB34" s="16"/>
      <c r="ARC34" s="17">
        <f t="shared" si="163"/>
        <v>0</v>
      </c>
      <c r="ARE34" s="24"/>
      <c r="ARF34" s="24"/>
      <c r="ARG34" s="23"/>
      <c r="ARH34" s="112"/>
      <c r="ARI34" s="27"/>
      <c r="ARJ34" s="42">
        <f t="shared" si="164"/>
        <v>0</v>
      </c>
      <c r="ARL34" s="2"/>
      <c r="ARM34" s="2"/>
      <c r="ARN34" s="15"/>
      <c r="ARO34" s="7"/>
      <c r="ARP34" s="16"/>
      <c r="ARQ34" s="17">
        <f t="shared" si="165"/>
        <v>0</v>
      </c>
      <c r="ARS34" s="24"/>
      <c r="ART34" s="24"/>
      <c r="ARU34" s="23"/>
      <c r="ARV34" s="112"/>
      <c r="ARW34" s="27"/>
      <c r="ARX34" s="42">
        <f t="shared" si="166"/>
        <v>752.5</v>
      </c>
      <c r="ARZ34" s="2"/>
      <c r="ASA34" s="2"/>
      <c r="ASB34" s="15"/>
      <c r="ASC34" s="7"/>
      <c r="ASD34" s="16"/>
      <c r="ASE34" s="17">
        <f t="shared" si="167"/>
        <v>10984.74</v>
      </c>
      <c r="ASG34" s="7"/>
      <c r="ASH34" s="2"/>
      <c r="ASI34" s="15"/>
      <c r="ASJ34" s="7"/>
      <c r="ASK34" s="16"/>
      <c r="ASL34" s="17">
        <f t="shared" si="168"/>
        <v>21397.43</v>
      </c>
      <c r="ASN34" s="7"/>
      <c r="ASO34" s="2"/>
      <c r="ASP34" s="15"/>
      <c r="ASQ34" s="7"/>
      <c r="ASR34" s="16"/>
      <c r="ASS34" s="17">
        <f t="shared" si="169"/>
        <v>21397.43</v>
      </c>
      <c r="ASU34" s="2"/>
      <c r="ASV34" s="2"/>
      <c r="ASW34" s="15"/>
      <c r="ASX34" s="7"/>
      <c r="ASY34" s="16"/>
      <c r="ASZ34" s="17">
        <f t="shared" si="170"/>
        <v>0</v>
      </c>
      <c r="ATB34" s="24"/>
      <c r="ATC34" s="24"/>
      <c r="ATD34" s="23"/>
      <c r="ATE34" s="112"/>
      <c r="ATF34" s="27"/>
      <c r="ATG34" s="42">
        <f t="shared" si="171"/>
        <v>2249</v>
      </c>
      <c r="ATI34" s="24"/>
      <c r="ATJ34" s="24"/>
      <c r="ATK34" s="23"/>
      <c r="ATL34" s="112"/>
      <c r="ATM34" s="27"/>
      <c r="ATN34" s="42">
        <f t="shared" si="172"/>
        <v>0</v>
      </c>
      <c r="ATP34" s="2"/>
      <c r="ATQ34" s="2"/>
      <c r="ATR34" s="81"/>
      <c r="ATS34" s="691"/>
      <c r="ATT34" s="67"/>
      <c r="ATU34" s="17">
        <f t="shared" si="173"/>
        <v>12300.5</v>
      </c>
      <c r="ATW34" s="2"/>
      <c r="ATX34" s="2"/>
      <c r="ATY34" s="15"/>
      <c r="ATZ34" s="7"/>
      <c r="AUA34" s="16"/>
      <c r="AUB34" s="17">
        <f t="shared" si="174"/>
        <v>108</v>
      </c>
      <c r="AUD34" s="7"/>
      <c r="AUE34" s="115"/>
      <c r="AUF34" s="15"/>
      <c r="AUG34" s="679"/>
      <c r="AUH34" s="16"/>
      <c r="AUI34" s="17">
        <f t="shared" si="175"/>
        <v>0</v>
      </c>
      <c r="AUK34" s="112"/>
      <c r="AUL34" s="111"/>
      <c r="AUM34" s="23"/>
      <c r="AUN34" s="1577"/>
      <c r="AUO34" s="27"/>
      <c r="AUP34" s="42">
        <f t="shared" si="176"/>
        <v>0</v>
      </c>
      <c r="AUR34" s="1558"/>
      <c r="AUS34" s="1727"/>
      <c r="AUT34" s="563"/>
      <c r="AUU34" s="1752"/>
      <c r="AUV34" s="565"/>
      <c r="AUW34" s="1715">
        <f t="shared" si="177"/>
        <v>0</v>
      </c>
      <c r="AUY34" s="112"/>
      <c r="AUZ34" s="111"/>
      <c r="AVA34" s="23"/>
      <c r="AVB34" s="1577"/>
      <c r="AVC34" s="27"/>
      <c r="AVD34" s="42">
        <f t="shared" si="178"/>
        <v>0</v>
      </c>
      <c r="AVF34" s="2"/>
      <c r="AVG34" s="2"/>
      <c r="AVH34" s="15"/>
      <c r="AVI34" s="7"/>
      <c r="AVJ34" s="16"/>
      <c r="AVK34" s="17">
        <f t="shared" si="179"/>
        <v>-1000</v>
      </c>
      <c r="AVM34" s="2"/>
      <c r="AVN34" s="2"/>
      <c r="AVO34" s="15"/>
      <c r="AVP34" s="7"/>
      <c r="AVQ34" s="16"/>
      <c r="AVR34" s="17">
        <f t="shared" si="180"/>
        <v>6938</v>
      </c>
      <c r="AVT34" s="1530"/>
      <c r="AVU34" s="1530"/>
      <c r="AVV34" s="563"/>
      <c r="AVW34" s="1558"/>
      <c r="AVX34" s="565"/>
      <c r="AVY34" s="1715">
        <f t="shared" si="181"/>
        <v>0</v>
      </c>
      <c r="AWA34" s="2"/>
      <c r="AWB34" s="2"/>
      <c r="AWC34" s="15"/>
      <c r="AWD34" s="7"/>
      <c r="AWE34" s="16"/>
      <c r="AWF34" s="17">
        <f t="shared" si="182"/>
        <v>0</v>
      </c>
      <c r="AWH34" s="307"/>
      <c r="AWI34" s="2"/>
      <c r="AWJ34" s="15"/>
      <c r="AWK34" s="7"/>
      <c r="AWL34" s="16"/>
      <c r="AWM34" s="17">
        <f t="shared" si="183"/>
        <v>0</v>
      </c>
      <c r="AWO34" s="2"/>
      <c r="AWP34" s="2"/>
      <c r="AWQ34" s="15"/>
      <c r="AWR34" s="7"/>
      <c r="AWS34" s="16"/>
      <c r="AWT34" s="17">
        <f t="shared" si="184"/>
        <v>0</v>
      </c>
      <c r="AWV34" s="306"/>
      <c r="AWW34" s="2"/>
      <c r="AWX34" s="15"/>
      <c r="AWY34" s="7"/>
      <c r="AWZ34" s="16"/>
      <c r="AXA34" s="17">
        <f t="shared" si="185"/>
        <v>0</v>
      </c>
      <c r="AXC34" s="308">
        <v>41541</v>
      </c>
      <c r="AXD34" s="2" t="s">
        <v>2940</v>
      </c>
      <c r="AXE34" s="15">
        <v>820</v>
      </c>
      <c r="AXF34" s="629">
        <v>41546</v>
      </c>
      <c r="AXG34" s="574">
        <v>820</v>
      </c>
      <c r="AXH34" s="17">
        <f t="shared" si="186"/>
        <v>3711.5</v>
      </c>
      <c r="AXJ34" s="308"/>
      <c r="AXK34" s="2"/>
      <c r="AXL34" s="15"/>
      <c r="AXM34" s="7"/>
      <c r="AXN34" s="16"/>
      <c r="AXO34" s="17">
        <f t="shared" si="187"/>
        <v>0</v>
      </c>
      <c r="AXQ34" s="308"/>
      <c r="AXR34" s="24"/>
      <c r="AXS34" s="23"/>
      <c r="AXT34" s="112"/>
      <c r="AXU34" s="27"/>
      <c r="AXV34" s="42">
        <f t="shared" si="188"/>
        <v>0</v>
      </c>
      <c r="AXX34" s="2"/>
      <c r="AXY34" s="2"/>
      <c r="AXZ34" s="15"/>
      <c r="AYA34" s="7"/>
      <c r="AYB34" s="16"/>
      <c r="AYC34" s="17">
        <f t="shared" si="189"/>
        <v>-100</v>
      </c>
      <c r="AYE34" s="2"/>
      <c r="AYF34" s="2"/>
      <c r="AYG34" s="15"/>
      <c r="AYH34" s="7"/>
      <c r="AYI34" s="16"/>
      <c r="AYJ34" s="17">
        <f t="shared" si="190"/>
        <v>1184.5</v>
      </c>
      <c r="AYL34" s="24"/>
      <c r="AYM34" s="24"/>
      <c r="AYN34" s="23"/>
      <c r="AYO34" s="112"/>
      <c r="AYP34" s="27"/>
      <c r="AYQ34" s="42">
        <f t="shared" si="191"/>
        <v>0</v>
      </c>
      <c r="AYS34" s="24"/>
      <c r="AYT34" s="2"/>
      <c r="AYU34" s="15"/>
      <c r="AYV34" s="7"/>
      <c r="AYW34" s="16"/>
      <c r="AYX34" s="17">
        <f t="shared" si="192"/>
        <v>0</v>
      </c>
      <c r="AYZ34" s="24"/>
      <c r="AZA34" s="24"/>
      <c r="AZB34" s="23"/>
      <c r="AZC34" s="112"/>
      <c r="AZD34" s="27"/>
      <c r="AZE34" s="42">
        <f t="shared" si="193"/>
        <v>0</v>
      </c>
      <c r="AZG34" s="2"/>
      <c r="AZH34" s="2"/>
      <c r="AZI34" s="15"/>
      <c r="AZJ34" s="7"/>
      <c r="AZK34" s="16"/>
      <c r="AZL34" s="17">
        <f t="shared" si="194"/>
        <v>0</v>
      </c>
      <c r="AZN34" s="2"/>
      <c r="AZO34" s="2"/>
      <c r="AZP34" s="15"/>
      <c r="AZQ34" s="7"/>
      <c r="AZR34" s="16"/>
      <c r="AZS34" s="17">
        <f t="shared" si="195"/>
        <v>0</v>
      </c>
      <c r="AZU34" s="2"/>
      <c r="AZV34" s="2"/>
      <c r="AZW34" s="15"/>
      <c r="AZX34" s="7"/>
      <c r="AZY34" s="16"/>
      <c r="AZZ34" s="17">
        <f t="shared" si="196"/>
        <v>7051.5</v>
      </c>
      <c r="BAB34" s="112"/>
      <c r="BAC34" s="24"/>
      <c r="BAD34" s="23"/>
      <c r="BAE34" s="112"/>
      <c r="BAF34" s="27"/>
      <c r="BAG34" s="42">
        <f t="shared" si="197"/>
        <v>0</v>
      </c>
      <c r="BAI34" s="2"/>
      <c r="BAJ34" s="2"/>
      <c r="BAK34" s="15"/>
      <c r="BAL34" s="7"/>
      <c r="BAM34" s="16"/>
      <c r="BAN34" s="17">
        <f t="shared" si="198"/>
        <v>0</v>
      </c>
    </row>
    <row r="35" spans="1:1392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2"/>
      <c r="L35" s="27"/>
      <c r="M35" s="42">
        <f t="shared" si="1"/>
        <v>0</v>
      </c>
      <c r="O35" s="24"/>
      <c r="P35" s="24"/>
      <c r="Q35" s="23"/>
      <c r="R35" s="112"/>
      <c r="S35" s="27"/>
      <c r="T35" s="42">
        <f t="shared" si="2"/>
        <v>0</v>
      </c>
      <c r="V35" s="24"/>
      <c r="W35" s="24"/>
      <c r="X35" s="23"/>
      <c r="Y35" s="112"/>
      <c r="Z35" s="27"/>
      <c r="AA35" s="42">
        <f t="shared" si="3"/>
        <v>0</v>
      </c>
      <c r="AC35" s="24"/>
      <c r="AD35" s="24"/>
      <c r="AE35" s="23"/>
      <c r="AF35" s="112"/>
      <c r="AG35" s="27"/>
      <c r="AH35" s="42">
        <f t="shared" si="4"/>
        <v>0</v>
      </c>
      <c r="AJ35" s="24"/>
      <c r="AK35" s="24"/>
      <c r="AL35" s="23"/>
      <c r="AM35" s="112"/>
      <c r="AN35" s="27"/>
      <c r="AO35" s="42">
        <f t="shared" si="5"/>
        <v>0</v>
      </c>
      <c r="AR35" s="2"/>
      <c r="AS35" s="15"/>
      <c r="AT35" s="7"/>
      <c r="AU35" s="16"/>
      <c r="AV35" s="17">
        <f t="shared" si="6"/>
        <v>376</v>
      </c>
      <c r="AX35" s="2"/>
      <c r="AY35" s="2"/>
      <c r="AZ35" s="15"/>
      <c r="BA35" s="7"/>
      <c r="BB35" s="16"/>
      <c r="BC35" s="17">
        <f t="shared" si="7"/>
        <v>1731.5</v>
      </c>
      <c r="BE35" s="2"/>
      <c r="BF35" s="2"/>
      <c r="BG35" s="15"/>
      <c r="BH35" s="7"/>
      <c r="BI35" s="16"/>
      <c r="BJ35" s="17">
        <f t="shared" si="8"/>
        <v>0</v>
      </c>
      <c r="BL35" s="61"/>
      <c r="BM35" s="36"/>
      <c r="BN35" s="16"/>
      <c r="BO35" s="7"/>
      <c r="BP35" s="16"/>
      <c r="BQ35" s="17">
        <f t="shared" si="9"/>
        <v>14526.099999999999</v>
      </c>
      <c r="BS35" s="428"/>
      <c r="BT35" s="2"/>
      <c r="BU35" s="15"/>
      <c r="BV35" s="7"/>
      <c r="BW35" s="16"/>
      <c r="BX35" s="17">
        <f t="shared" si="10"/>
        <v>21003.54</v>
      </c>
      <c r="BZ35" s="2"/>
      <c r="CA35" s="2"/>
      <c r="CB35" s="15"/>
      <c r="CC35" s="7"/>
      <c r="CD35" s="16"/>
      <c r="CE35" s="17">
        <f t="shared" si="11"/>
        <v>0</v>
      </c>
      <c r="CG35" s="428"/>
      <c r="CH35" s="2"/>
      <c r="CI35" s="15"/>
      <c r="CJ35" s="7"/>
      <c r="CK35" s="16"/>
      <c r="CL35" s="17">
        <f t="shared" si="12"/>
        <v>0</v>
      </c>
      <c r="CN35" s="2"/>
      <c r="CO35" s="1008"/>
      <c r="CP35" s="15"/>
      <c r="CQ35" s="7"/>
      <c r="CR35" s="16"/>
      <c r="CS35" s="17">
        <f t="shared" si="199"/>
        <v>60707.5</v>
      </c>
      <c r="CU35" s="2"/>
      <c r="CV35" s="2"/>
      <c r="CW35" s="15"/>
      <c r="CX35" s="7"/>
      <c r="CY35" s="16"/>
      <c r="CZ35" s="17">
        <f t="shared" si="14"/>
        <v>4178.5</v>
      </c>
      <c r="DB35" s="887"/>
      <c r="DC35" s="1018"/>
      <c r="DD35" s="1327"/>
      <c r="DE35" s="7"/>
      <c r="DF35" s="16"/>
      <c r="DG35" s="17">
        <f t="shared" si="207"/>
        <v>411</v>
      </c>
      <c r="DI35" s="7"/>
      <c r="DJ35" s="2"/>
      <c r="DK35" s="15"/>
      <c r="DL35" s="7"/>
      <c r="DM35" s="16"/>
      <c r="DN35" s="17">
        <f t="shared" si="212"/>
        <v>0</v>
      </c>
      <c r="DP35" s="7"/>
      <c r="DQ35" s="2"/>
      <c r="DR35" s="15"/>
      <c r="DS35" s="7"/>
      <c r="DT35" s="16"/>
      <c r="DU35" s="17">
        <f t="shared" si="213"/>
        <v>0</v>
      </c>
      <c r="DW35" s="568"/>
      <c r="DX35" s="577"/>
      <c r="DY35" s="1656"/>
      <c r="DZ35" s="568"/>
      <c r="EA35" s="1659"/>
      <c r="EB35" s="1677">
        <f t="shared" si="214"/>
        <v>456</v>
      </c>
      <c r="ED35" s="112"/>
      <c r="EE35" s="24"/>
      <c r="EF35" s="23"/>
      <c r="EG35" s="112"/>
      <c r="EH35" s="27"/>
      <c r="EI35" s="42">
        <f t="shared" si="215"/>
        <v>0</v>
      </c>
      <c r="EK35" s="7"/>
      <c r="EL35" s="2"/>
      <c r="EM35" s="15"/>
      <c r="EN35" s="7"/>
      <c r="EO35" s="16"/>
      <c r="EP35" s="17">
        <f t="shared" si="216"/>
        <v>0</v>
      </c>
      <c r="ER35" s="112"/>
      <c r="ES35" s="24"/>
      <c r="ET35" s="41"/>
      <c r="EU35" s="322"/>
      <c r="EV35" s="288"/>
      <c r="EW35" s="17">
        <f t="shared" si="206"/>
        <v>0</v>
      </c>
      <c r="EY35" s="7">
        <v>41507</v>
      </c>
      <c r="EZ35" s="2" t="s">
        <v>2343</v>
      </c>
      <c r="FA35" s="15">
        <v>2247</v>
      </c>
      <c r="FB35" s="31">
        <v>41507</v>
      </c>
      <c r="FC35" s="76">
        <v>2247</v>
      </c>
      <c r="FD35" s="17">
        <f t="shared" si="22"/>
        <v>0</v>
      </c>
      <c r="FF35" s="112"/>
      <c r="FG35" s="24"/>
      <c r="FH35" s="23"/>
      <c r="FI35" s="683"/>
      <c r="FJ35" s="684"/>
      <c r="FK35" s="42">
        <f t="shared" si="23"/>
        <v>0</v>
      </c>
      <c r="FM35" s="2"/>
      <c r="FN35" s="2"/>
      <c r="FO35" s="15"/>
      <c r="FP35" s="7"/>
      <c r="FQ35" s="16"/>
      <c r="FR35" s="17">
        <f t="shared" si="24"/>
        <v>2580</v>
      </c>
      <c r="FT35" s="24"/>
      <c r="FU35" s="24"/>
      <c r="FV35" s="23"/>
      <c r="FW35" s="112"/>
      <c r="FX35" s="27"/>
      <c r="FY35" s="42">
        <f t="shared" si="25"/>
        <v>0</v>
      </c>
      <c r="GA35" s="2"/>
      <c r="GB35" s="2"/>
      <c r="GC35" s="15"/>
      <c r="GD35" s="7"/>
      <c r="GE35" s="16"/>
      <c r="GF35" s="17">
        <f t="shared" si="26"/>
        <v>0</v>
      </c>
      <c r="GH35" s="1530"/>
      <c r="GI35" s="1530"/>
      <c r="GJ35" s="563"/>
      <c r="GK35" s="1558"/>
      <c r="GL35" s="565"/>
      <c r="GM35" s="1715">
        <f t="shared" si="27"/>
        <v>33232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7"/>
      <c r="HD35" s="2"/>
      <c r="HE35" s="15"/>
      <c r="HF35" s="7"/>
      <c r="HG35" s="16"/>
      <c r="HH35" s="17">
        <f t="shared" si="30"/>
        <v>0</v>
      </c>
      <c r="HJ35" s="326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5020</v>
      </c>
      <c r="HX35" s="7"/>
      <c r="HY35" s="2"/>
      <c r="HZ35" s="15"/>
      <c r="IA35" s="7"/>
      <c r="IB35" s="16"/>
      <c r="IC35" s="102">
        <f t="shared" si="33"/>
        <v>0</v>
      </c>
      <c r="IE35" s="1558"/>
      <c r="IF35" s="1530"/>
      <c r="IG35" s="563"/>
      <c r="IH35" s="1558"/>
      <c r="II35" s="565"/>
      <c r="IJ35" s="1746">
        <f t="shared" si="34"/>
        <v>0</v>
      </c>
      <c r="IL35" s="112"/>
      <c r="IM35" s="24"/>
      <c r="IN35" s="23"/>
      <c r="IO35" s="112"/>
      <c r="IP35" s="27"/>
      <c r="IQ35" s="102">
        <f t="shared" si="35"/>
        <v>855.5</v>
      </c>
      <c r="IS35" s="7"/>
      <c r="IT35" s="35"/>
      <c r="IU35" s="15"/>
      <c r="IV35" s="7"/>
      <c r="IW35" s="16"/>
      <c r="IX35" s="17">
        <f t="shared" si="36"/>
        <v>0</v>
      </c>
      <c r="IZ35" s="7"/>
      <c r="JA35" s="35"/>
      <c r="JB35" s="15"/>
      <c r="JC35" s="7"/>
      <c r="JD35" s="16"/>
      <c r="JE35" s="17">
        <f t="shared" si="37"/>
        <v>0</v>
      </c>
      <c r="JG35" s="7"/>
      <c r="JH35" s="115"/>
      <c r="JI35" s="15"/>
      <c r="JJ35" s="7"/>
      <c r="JK35" s="16"/>
      <c r="JL35" s="17">
        <f t="shared" si="38"/>
        <v>17093.599999999999</v>
      </c>
      <c r="JN35" s="7"/>
      <c r="JO35" s="35"/>
      <c r="JP35" s="15"/>
      <c r="JQ35" s="7"/>
      <c r="JR35" s="16"/>
      <c r="JS35" s="17">
        <f t="shared" si="39"/>
        <v>0</v>
      </c>
      <c r="JU35" s="112"/>
      <c r="JV35" s="111"/>
      <c r="JW35" s="23"/>
      <c r="JX35" s="112"/>
      <c r="JY35" s="27"/>
      <c r="JZ35" s="42">
        <f t="shared" si="40"/>
        <v>0</v>
      </c>
      <c r="KB35" s="112"/>
      <c r="KC35" s="63"/>
      <c r="KD35" s="23"/>
      <c r="KE35" s="112"/>
      <c r="KF35" s="27"/>
      <c r="KG35" s="42">
        <f t="shared" si="41"/>
        <v>0</v>
      </c>
      <c r="KI35" s="2"/>
      <c r="KJ35" s="2"/>
      <c r="KK35" s="15"/>
      <c r="KL35" s="7"/>
      <c r="KM35" s="16"/>
      <c r="KN35" s="17">
        <f t="shared" si="42"/>
        <v>3799.5</v>
      </c>
      <c r="KP35" s="24"/>
      <c r="KQ35" s="24"/>
      <c r="KR35" s="23"/>
      <c r="KS35" s="112"/>
      <c r="KT35" s="27"/>
      <c r="KU35" s="42">
        <f t="shared" si="43"/>
        <v>0</v>
      </c>
      <c r="KW35" s="24"/>
      <c r="KX35" s="24"/>
      <c r="KY35" s="23"/>
      <c r="KZ35" s="112"/>
      <c r="LA35" s="27"/>
      <c r="LB35" s="42">
        <f t="shared" si="44"/>
        <v>0</v>
      </c>
      <c r="LD35" s="1530"/>
      <c r="LE35" s="1530"/>
      <c r="LF35" s="563"/>
      <c r="LG35" s="1558"/>
      <c r="LH35" s="565"/>
      <c r="LI35" s="1715">
        <f t="shared" si="45"/>
        <v>0</v>
      </c>
      <c r="LK35" s="2"/>
      <c r="LL35" s="2"/>
      <c r="LM35" s="15"/>
      <c r="LN35" s="7"/>
      <c r="LO35" s="16"/>
      <c r="LP35" s="17">
        <f t="shared" si="46"/>
        <v>0</v>
      </c>
      <c r="LR35" s="2"/>
      <c r="LS35" s="2"/>
      <c r="LT35" s="15"/>
      <c r="LU35" s="7"/>
      <c r="LV35" s="16"/>
      <c r="LW35" s="17">
        <f t="shared" si="47"/>
        <v>0</v>
      </c>
      <c r="LY35" s="2"/>
      <c r="LZ35" s="2"/>
      <c r="MA35" s="15"/>
      <c r="MB35" s="7"/>
      <c r="MC35" s="16"/>
      <c r="MD35" s="17">
        <f t="shared" si="48"/>
        <v>1020</v>
      </c>
      <c r="MF35" s="1709"/>
      <c r="MG35" s="1530"/>
      <c r="MH35" s="563"/>
      <c r="MI35" s="1558"/>
      <c r="MJ35" s="565"/>
      <c r="MK35" s="1715">
        <f t="shared" si="49"/>
        <v>6364</v>
      </c>
      <c r="MM35" s="306"/>
      <c r="MN35" s="2"/>
      <c r="MO35" s="15"/>
      <c r="MP35" s="7"/>
      <c r="MQ35" s="16"/>
      <c r="MR35" s="17">
        <f t="shared" si="50"/>
        <v>0</v>
      </c>
      <c r="MT35" s="308"/>
      <c r="MU35" s="24"/>
      <c r="MV35" s="23"/>
      <c r="MW35" s="112"/>
      <c r="MX35" s="27"/>
      <c r="MY35" s="42">
        <f t="shared" si="51"/>
        <v>0</v>
      </c>
      <c r="NA35" s="482"/>
      <c r="NB35" s="2"/>
      <c r="NC35" s="15"/>
      <c r="ND35" s="7"/>
      <c r="NE35" s="16"/>
      <c r="NF35" s="17">
        <f t="shared" si="208"/>
        <v>22352.5</v>
      </c>
      <c r="NI35" s="2"/>
      <c r="NJ35" s="15"/>
      <c r="NK35" s="7"/>
      <c r="NL35" s="16"/>
      <c r="NM35" s="42">
        <f t="shared" si="53"/>
        <v>0</v>
      </c>
      <c r="NO35" s="2"/>
      <c r="NP35" s="2"/>
      <c r="NQ35" s="15"/>
      <c r="NR35" s="7"/>
      <c r="NS35" s="16"/>
      <c r="NT35" s="42">
        <f t="shared" si="54"/>
        <v>0</v>
      </c>
      <c r="NV35" s="2"/>
      <c r="NW35" s="2"/>
      <c r="NX35" s="15"/>
      <c r="NY35" s="7"/>
      <c r="NZ35" s="16"/>
      <c r="OA35" s="42">
        <f t="shared" si="55"/>
        <v>0</v>
      </c>
      <c r="OC35" s="2"/>
      <c r="OD35" s="2"/>
      <c r="OE35" s="15"/>
      <c r="OF35" s="16"/>
      <c r="OG35" s="16"/>
      <c r="OH35" s="17">
        <f t="shared" si="56"/>
        <v>0</v>
      </c>
      <c r="OJ35" s="2"/>
      <c r="OK35" s="2"/>
      <c r="OL35" s="15"/>
      <c r="OM35" s="16"/>
      <c r="ON35" s="16"/>
      <c r="OO35" s="17">
        <f t="shared" si="57"/>
        <v>0</v>
      </c>
      <c r="OQ35" s="2"/>
      <c r="OR35" s="2"/>
      <c r="OS35" s="15"/>
      <c r="OT35" s="16"/>
      <c r="OU35" s="16"/>
      <c r="OV35" s="17">
        <f t="shared" si="58"/>
        <v>0</v>
      </c>
      <c r="OX35" s="24"/>
      <c r="OY35" s="24"/>
      <c r="OZ35" s="23"/>
      <c r="PA35" s="27"/>
      <c r="PB35" s="27"/>
      <c r="PC35" s="42">
        <f t="shared" si="59"/>
        <v>0</v>
      </c>
      <c r="PE35" s="7">
        <v>41544</v>
      </c>
      <c r="PF35" s="2" t="s">
        <v>2941</v>
      </c>
      <c r="PG35" s="15">
        <v>2400</v>
      </c>
      <c r="PH35" s="508">
        <v>41544</v>
      </c>
      <c r="PI35" s="16">
        <v>2400</v>
      </c>
      <c r="PJ35" s="17">
        <f t="shared" si="60"/>
        <v>8140</v>
      </c>
      <c r="PL35" s="112"/>
      <c r="PM35" s="24"/>
      <c r="PN35" s="23"/>
      <c r="PO35" s="1661"/>
      <c r="PP35" s="27"/>
      <c r="PQ35" s="42">
        <f t="shared" si="61"/>
        <v>0</v>
      </c>
      <c r="PS35" s="112"/>
      <c r="PT35" s="24"/>
      <c r="PU35" s="23"/>
      <c r="PV35" s="1661"/>
      <c r="PW35" s="27"/>
      <c r="PX35" s="42">
        <f t="shared" si="62"/>
        <v>0</v>
      </c>
      <c r="PZ35" s="7"/>
      <c r="QA35" s="2"/>
      <c r="QB35" s="15"/>
      <c r="QC35" s="508"/>
      <c r="QD35" s="16"/>
      <c r="QE35" s="17">
        <f t="shared" si="63"/>
        <v>1433.5000000000005</v>
      </c>
      <c r="QG35" s="2"/>
      <c r="QH35" s="2"/>
      <c r="QI35" s="15"/>
      <c r="QJ35" s="7"/>
      <c r="QK35" s="16"/>
      <c r="QL35" s="17">
        <f t="shared" si="64"/>
        <v>0</v>
      </c>
      <c r="QN35" s="7"/>
      <c r="QO35" s="2"/>
      <c r="QP35" s="15"/>
      <c r="QQ35" s="7"/>
      <c r="QR35" s="16"/>
      <c r="QS35" s="17">
        <f t="shared" si="65"/>
        <v>0</v>
      </c>
      <c r="QU35" s="7"/>
      <c r="QV35" s="2"/>
      <c r="QW35" s="15"/>
      <c r="QX35" s="7"/>
      <c r="QY35" s="16"/>
      <c r="QZ35" s="17">
        <f t="shared" si="66"/>
        <v>2980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114"/>
      <c r="RR35" s="15"/>
      <c r="RS35" s="7"/>
      <c r="RT35" s="16"/>
      <c r="RU35" s="17">
        <f t="shared" si="69"/>
        <v>0</v>
      </c>
      <c r="RW35" s="2"/>
      <c r="RX35" s="114"/>
      <c r="RY35" s="15"/>
      <c r="RZ35" s="7"/>
      <c r="SA35" s="16"/>
      <c r="SB35" s="17">
        <f t="shared" si="70"/>
        <v>0</v>
      </c>
      <c r="SD35" s="24"/>
      <c r="SE35" s="221"/>
      <c r="SF35" s="23"/>
      <c r="SG35" s="112"/>
      <c r="SH35" s="27"/>
      <c r="SI35" s="42">
        <f t="shared" si="71"/>
        <v>7820</v>
      </c>
      <c r="SK35" s="2"/>
      <c r="SL35" s="2"/>
      <c r="SM35" s="15"/>
      <c r="SN35" s="7"/>
      <c r="SO35" s="16"/>
      <c r="SP35" s="17">
        <f t="shared" si="72"/>
        <v>200</v>
      </c>
      <c r="SR35" s="2"/>
      <c r="SS35" s="2"/>
      <c r="ST35" s="15"/>
      <c r="SU35" s="7"/>
      <c r="SV35" s="16"/>
      <c r="SW35" s="17">
        <f t="shared" si="73"/>
        <v>1278</v>
      </c>
      <c r="SY35" s="24"/>
      <c r="SZ35" s="24"/>
      <c r="TA35" s="23"/>
      <c r="TB35" s="112"/>
      <c r="TC35" s="27"/>
      <c r="TD35" s="42">
        <f t="shared" si="74"/>
        <v>0</v>
      </c>
      <c r="TF35" s="24"/>
      <c r="TG35" s="2"/>
      <c r="TH35" s="15"/>
      <c r="TI35" s="7"/>
      <c r="TJ35" s="16"/>
      <c r="TK35" s="17">
        <f t="shared" si="75"/>
        <v>0</v>
      </c>
      <c r="TM35" s="24"/>
      <c r="TN35" s="24"/>
      <c r="TO35" s="23"/>
      <c r="TP35" s="112"/>
      <c r="TQ35" s="27"/>
      <c r="TR35" s="42">
        <f t="shared" si="76"/>
        <v>0</v>
      </c>
      <c r="TT35" s="2"/>
      <c r="TU35" s="2"/>
      <c r="TV35" s="15"/>
      <c r="TW35" s="7"/>
      <c r="TX35" s="16"/>
      <c r="TY35" s="17">
        <f t="shared" si="77"/>
        <v>0</v>
      </c>
      <c r="UA35" s="306"/>
      <c r="UB35" s="2"/>
      <c r="UC35" s="15"/>
      <c r="UD35" s="306"/>
      <c r="UE35" s="16"/>
      <c r="UF35" s="17">
        <f t="shared" si="78"/>
        <v>112.5</v>
      </c>
      <c r="UH35" s="308"/>
      <c r="UI35" s="24"/>
      <c r="UJ35" s="23"/>
      <c r="UK35" s="308"/>
      <c r="UL35" s="27"/>
      <c r="UM35" s="42">
        <f t="shared" si="79"/>
        <v>7657</v>
      </c>
      <c r="UO35" s="308"/>
      <c r="UP35" s="24"/>
      <c r="UQ35" s="23"/>
      <c r="UR35" s="308"/>
      <c r="US35" s="27"/>
      <c r="UT35" s="42">
        <f t="shared" si="80"/>
        <v>0</v>
      </c>
      <c r="UV35" s="308"/>
      <c r="UW35" s="24"/>
      <c r="UX35" s="23"/>
      <c r="UY35" s="308"/>
      <c r="UZ35" s="27"/>
      <c r="VA35" s="42">
        <f t="shared" si="81"/>
        <v>0</v>
      </c>
      <c r="VC35" s="308"/>
      <c r="VD35" s="24"/>
      <c r="VE35" s="23"/>
      <c r="VF35" s="308"/>
      <c r="VG35" s="27"/>
      <c r="VH35" s="42">
        <f t="shared" si="82"/>
        <v>0</v>
      </c>
      <c r="VJ35" s="426"/>
      <c r="VK35" s="2"/>
      <c r="VL35" s="15"/>
      <c r="VM35" s="7"/>
      <c r="VN35" s="16"/>
      <c r="VO35" s="17">
        <f t="shared" si="83"/>
        <v>0</v>
      </c>
      <c r="VQ35" s="1558"/>
      <c r="VR35" s="1530"/>
      <c r="VS35" s="563"/>
      <c r="VT35" s="1558"/>
      <c r="VU35" s="565"/>
      <c r="VV35" s="1715">
        <f t="shared" si="84"/>
        <v>0</v>
      </c>
      <c r="VX35" s="7"/>
      <c r="VY35" s="2"/>
      <c r="VZ35" s="15"/>
      <c r="WA35" s="7"/>
      <c r="WB35" s="16"/>
      <c r="WC35" s="17">
        <f t="shared" si="85"/>
        <v>1712</v>
      </c>
      <c r="WE35" s="2"/>
      <c r="WF35" s="2"/>
      <c r="WG35" s="15"/>
      <c r="WH35" s="7"/>
      <c r="WI35" s="16"/>
      <c r="WJ35" s="17">
        <f t="shared" si="86"/>
        <v>5796</v>
      </c>
      <c r="WL35" s="2"/>
      <c r="WM35" s="2"/>
      <c r="WN35" s="15"/>
      <c r="WO35" s="7"/>
      <c r="WP35" s="16"/>
      <c r="WQ35" s="17">
        <f t="shared" si="87"/>
        <v>0</v>
      </c>
      <c r="WS35" s="24"/>
      <c r="WT35" s="24"/>
      <c r="WU35" s="23"/>
      <c r="WV35" s="112"/>
      <c r="WW35" s="27"/>
      <c r="WX35" s="42">
        <f t="shared" si="88"/>
        <v>0</v>
      </c>
      <c r="WZ35" s="421"/>
      <c r="XA35" s="24"/>
      <c r="XB35" s="23"/>
      <c r="XC35" s="112"/>
      <c r="XD35" s="27"/>
      <c r="XE35" s="42">
        <f t="shared" si="89"/>
        <v>0</v>
      </c>
      <c r="XG35" s="2"/>
      <c r="XH35" s="2"/>
      <c r="XI35" s="15"/>
      <c r="XJ35" s="7"/>
      <c r="XK35" s="16"/>
      <c r="XL35" s="17">
        <f t="shared" si="90"/>
        <v>0</v>
      </c>
      <c r="XN35" s="24"/>
      <c r="XO35" s="24"/>
      <c r="XP35" s="23"/>
      <c r="XQ35" s="112"/>
      <c r="XR35" s="27"/>
      <c r="XS35" s="42">
        <f t="shared" si="91"/>
        <v>3633</v>
      </c>
      <c r="XU35" s="2"/>
      <c r="XV35" s="2"/>
      <c r="XW35" s="15"/>
      <c r="XX35" s="7"/>
      <c r="XY35" s="16"/>
      <c r="XZ35" s="17">
        <f t="shared" si="92"/>
        <v>0</v>
      </c>
      <c r="YB35" s="1530"/>
      <c r="YC35" s="1530"/>
      <c r="YD35" s="563"/>
      <c r="YE35" s="1558"/>
      <c r="YF35" s="565"/>
      <c r="YG35" s="1715">
        <f t="shared" si="93"/>
        <v>0</v>
      </c>
      <c r="YI35" s="7"/>
      <c r="YJ35" s="114"/>
      <c r="YK35" s="15"/>
      <c r="YL35" s="7"/>
      <c r="YM35" s="16"/>
      <c r="YN35" s="17">
        <f t="shared" si="94"/>
        <v>2227</v>
      </c>
      <c r="YS35" s="681"/>
      <c r="YT35" s="27"/>
      <c r="YU35" s="42">
        <f t="shared" si="95"/>
        <v>22956.84</v>
      </c>
      <c r="YW35" s="2"/>
      <c r="YX35" s="2"/>
      <c r="YY35" s="15"/>
      <c r="YZ35" s="7"/>
      <c r="ZA35" s="16"/>
      <c r="ZB35" s="17">
        <f t="shared" si="96"/>
        <v>3092.5</v>
      </c>
      <c r="ZD35" s="428"/>
      <c r="ZE35" s="114"/>
      <c r="ZF35" s="15"/>
      <c r="ZG35" s="7"/>
      <c r="ZH35" s="16"/>
      <c r="ZI35" s="17">
        <f t="shared" si="97"/>
        <v>0</v>
      </c>
      <c r="ZK35" s="1529"/>
      <c r="ZL35" s="1717"/>
      <c r="ZM35" s="563"/>
      <c r="ZN35" s="1558"/>
      <c r="ZO35" s="565"/>
      <c r="ZP35" s="1715">
        <f t="shared" si="98"/>
        <v>0</v>
      </c>
      <c r="ZR35" s="426"/>
      <c r="ZS35" s="221"/>
      <c r="ZT35" s="23"/>
      <c r="ZU35" s="112"/>
      <c r="ZV35" s="27"/>
      <c r="ZW35" s="42">
        <f t="shared" si="99"/>
        <v>0</v>
      </c>
      <c r="ZY35" s="306"/>
      <c r="ZZ35" s="2"/>
      <c r="AAA35" s="15"/>
      <c r="AAB35" s="7"/>
      <c r="AAC35" s="16"/>
      <c r="AAD35" s="17">
        <f t="shared" si="218"/>
        <v>0</v>
      </c>
      <c r="AAF35" s="308"/>
      <c r="AAG35" s="24"/>
      <c r="AAH35" s="23"/>
      <c r="AAI35" s="112"/>
      <c r="AAJ35" s="27"/>
      <c r="AAK35" s="42">
        <f t="shared" si="219"/>
        <v>1928</v>
      </c>
      <c r="AAM35" s="2"/>
      <c r="AAN35" s="2"/>
      <c r="AAO35" s="15"/>
      <c r="AAP35" s="7"/>
      <c r="AAQ35" s="16"/>
      <c r="AAR35" s="17">
        <f t="shared" si="102"/>
        <v>0</v>
      </c>
      <c r="AAT35" s="2"/>
      <c r="AAU35" s="2"/>
      <c r="AAV35" s="15"/>
      <c r="AAW35" s="7"/>
      <c r="AAX35" s="16"/>
      <c r="AAY35" s="17">
        <f t="shared" si="103"/>
        <v>0</v>
      </c>
      <c r="ABA35" s="2"/>
      <c r="ABB35" s="2"/>
      <c r="ABC35" s="15"/>
      <c r="ABD35" s="7"/>
      <c r="ABE35" s="16"/>
      <c r="ABF35" s="17">
        <f t="shared" si="104"/>
        <v>767</v>
      </c>
      <c r="ABH35" s="2"/>
      <c r="ABI35" s="2"/>
      <c r="ABJ35" s="15"/>
      <c r="ABK35" s="7"/>
      <c r="ABL35" s="16"/>
      <c r="ABM35" s="17">
        <f t="shared" si="105"/>
        <v>0</v>
      </c>
      <c r="ABO35" s="24"/>
      <c r="ABP35" s="24"/>
      <c r="ABQ35" s="23"/>
      <c r="ABR35" s="112"/>
      <c r="ABS35" s="27"/>
      <c r="ABT35" s="42">
        <f t="shared" si="106"/>
        <v>0</v>
      </c>
      <c r="ABV35" s="24"/>
      <c r="ABW35" s="24"/>
      <c r="ABX35" s="23"/>
      <c r="ABY35" s="112"/>
      <c r="ABZ35" s="27"/>
      <c r="ACA35" s="42">
        <f t="shared" si="107"/>
        <v>0</v>
      </c>
      <c r="ACC35" s="2"/>
      <c r="ACD35" s="2"/>
      <c r="ACE35" s="15"/>
      <c r="ACF35" s="7"/>
      <c r="ACG35" s="16"/>
      <c r="ACH35" s="17">
        <f t="shared" si="108"/>
        <v>0</v>
      </c>
      <c r="ACJ35" s="7">
        <v>41540</v>
      </c>
      <c r="ACK35" s="2" t="s">
        <v>2942</v>
      </c>
      <c r="ACL35" s="15">
        <v>2063.6</v>
      </c>
      <c r="ACM35" s="7">
        <v>41540</v>
      </c>
      <c r="ACN35" s="16">
        <v>2063.6</v>
      </c>
      <c r="ACO35" s="17">
        <f t="shared" si="109"/>
        <v>0</v>
      </c>
      <c r="ACQ35" s="306"/>
      <c r="ACR35" s="36"/>
      <c r="ACS35" s="16"/>
      <c r="ACU35" s="16"/>
      <c r="ACV35" s="42">
        <f t="shared" si="110"/>
        <v>0</v>
      </c>
      <c r="ACX35" s="308"/>
      <c r="ACY35" s="260"/>
      <c r="ACZ35" s="27"/>
      <c r="ADB35" s="27"/>
      <c r="ADC35" s="42">
        <f t="shared" si="111"/>
        <v>0</v>
      </c>
      <c r="ADE35" s="2"/>
      <c r="ADF35" s="2"/>
      <c r="ADG35" s="15"/>
      <c r="ADH35" s="7"/>
      <c r="ADI35" s="16"/>
      <c r="ADJ35" s="17">
        <f t="shared" si="112"/>
        <v>1135.5</v>
      </c>
      <c r="ADL35" s="2"/>
      <c r="ADM35" s="2"/>
      <c r="ADN35" s="15"/>
      <c r="ADO35" s="7"/>
      <c r="ADP35" s="16"/>
      <c r="ADQ35" s="17">
        <f t="shared" si="113"/>
        <v>0</v>
      </c>
      <c r="ADS35" s="2"/>
      <c r="ADT35" s="2"/>
      <c r="ADU35" s="15"/>
      <c r="ADV35" s="7"/>
      <c r="ADW35" s="16"/>
      <c r="ADX35" s="17">
        <f t="shared" si="114"/>
        <v>16620</v>
      </c>
      <c r="ADZ35" s="2"/>
      <c r="AEA35" s="2"/>
      <c r="AEB35" s="15"/>
      <c r="AEC35" s="7"/>
      <c r="AED35" s="16"/>
      <c r="AEE35" s="17">
        <f t="shared" si="115"/>
        <v>0</v>
      </c>
      <c r="AEG35" s="692"/>
      <c r="AEH35" s="69"/>
      <c r="AEI35" s="27"/>
      <c r="AEJ35" s="112"/>
      <c r="AEK35" s="27"/>
      <c r="AEL35" s="17">
        <f t="shared" si="116"/>
        <v>240</v>
      </c>
      <c r="AEN35" s="692"/>
      <c r="AEO35" s="69"/>
      <c r="AEP35" s="27"/>
      <c r="AEQ35" s="112"/>
      <c r="AER35" s="27"/>
      <c r="AES35" s="17">
        <f t="shared" si="117"/>
        <v>0</v>
      </c>
      <c r="AEU35" s="1753"/>
      <c r="AEV35" s="1718"/>
      <c r="AEW35" s="565"/>
      <c r="AEX35" s="1558"/>
      <c r="AEY35" s="565"/>
      <c r="AEZ35" s="1715">
        <f t="shared" si="118"/>
        <v>0</v>
      </c>
      <c r="AFB35" s="2"/>
      <c r="AFC35" s="2"/>
      <c r="AFD35" s="15"/>
      <c r="AFE35" s="7"/>
      <c r="AFF35" s="16"/>
      <c r="AFG35" s="17">
        <f t="shared" si="119"/>
        <v>0</v>
      </c>
      <c r="AFI35" s="2"/>
      <c r="AFJ35" s="2"/>
      <c r="AFK35" s="15"/>
      <c r="AFL35" s="7"/>
      <c r="AFM35" s="16"/>
      <c r="AFN35" s="17">
        <f t="shared" si="120"/>
        <v>0</v>
      </c>
      <c r="AFP35" s="407"/>
      <c r="AFQ35" s="2"/>
      <c r="AFR35" s="15"/>
      <c r="AFS35" s="7"/>
      <c r="AFT35" s="16"/>
      <c r="AFU35" s="17">
        <f t="shared" si="121"/>
        <v>7013</v>
      </c>
      <c r="AFW35" s="2"/>
      <c r="AFX35" s="2"/>
      <c r="AFY35" s="15"/>
      <c r="AFZ35" s="7"/>
      <c r="AGA35" s="16"/>
      <c r="AGB35" s="17">
        <f t="shared" si="122"/>
        <v>0</v>
      </c>
      <c r="AGD35" s="2"/>
      <c r="AGE35" s="2"/>
      <c r="AGF35" s="15"/>
      <c r="AGG35" s="7"/>
      <c r="AGH35" s="16"/>
      <c r="AGI35" s="17">
        <f t="shared" si="123"/>
        <v>0</v>
      </c>
      <c r="AGK35" s="308"/>
      <c r="AGL35" s="24"/>
      <c r="AGM35" s="23"/>
      <c r="AGN35" s="308"/>
      <c r="AGO35" s="27"/>
      <c r="AGP35" s="17">
        <f t="shared" si="124"/>
        <v>102</v>
      </c>
      <c r="AGR35" s="308"/>
      <c r="AGS35" s="24"/>
      <c r="AGT35" s="23"/>
      <c r="AGU35" s="308"/>
      <c r="AGV35" s="27"/>
      <c r="AGW35" s="42">
        <f t="shared" si="125"/>
        <v>0</v>
      </c>
      <c r="AGY35" s="2"/>
      <c r="AGZ35" s="2"/>
      <c r="AHA35" s="15"/>
      <c r="AHB35" s="7"/>
      <c r="AHC35" s="16"/>
      <c r="AHD35" s="17">
        <f t="shared" si="126"/>
        <v>0</v>
      </c>
      <c r="AHH35" s="15"/>
      <c r="AHI35" s="7"/>
      <c r="AHJ35" s="16"/>
      <c r="AHK35" s="42">
        <f t="shared" si="127"/>
        <v>0</v>
      </c>
      <c r="AHO35" s="23"/>
      <c r="AHP35" s="112"/>
      <c r="AHQ35" s="27"/>
      <c r="AHR35" s="42">
        <f t="shared" si="128"/>
        <v>13988.5</v>
      </c>
      <c r="AHT35" s="2"/>
      <c r="AHU35" s="2"/>
      <c r="AHV35" s="15"/>
      <c r="AHW35" s="7"/>
      <c r="AHX35" s="16"/>
      <c r="AHY35" s="17">
        <f t="shared" si="129"/>
        <v>0</v>
      </c>
      <c r="AIA35" s="2"/>
      <c r="AIB35" s="2"/>
      <c r="AIC35" s="15"/>
      <c r="AID35" s="7"/>
      <c r="AIE35" s="16"/>
      <c r="AIF35" s="17">
        <f t="shared" si="130"/>
        <v>0</v>
      </c>
      <c r="AIH35" s="2"/>
      <c r="AII35" s="2"/>
      <c r="AIJ35" s="15"/>
      <c r="AIK35" s="7"/>
      <c r="AIL35" s="16"/>
      <c r="AIM35" s="17">
        <f t="shared" si="131"/>
        <v>0</v>
      </c>
      <c r="AIO35" s="24"/>
      <c r="AIP35" s="24"/>
      <c r="AIQ35" s="23"/>
      <c r="AIR35" s="112"/>
      <c r="AIS35" s="27"/>
      <c r="AIT35" s="42">
        <f t="shared" si="132"/>
        <v>0</v>
      </c>
      <c r="AIV35" s="2"/>
      <c r="AIW35" s="2"/>
      <c r="AIX35" s="15"/>
      <c r="AIY35" s="7"/>
      <c r="AIZ35" s="16"/>
      <c r="AJA35" s="17">
        <f t="shared" si="217"/>
        <v>0</v>
      </c>
      <c r="AJC35" s="2"/>
      <c r="AJD35" s="2"/>
      <c r="AJE35" s="15"/>
      <c r="AJF35" s="7"/>
      <c r="AJG35" s="16"/>
      <c r="AJH35" s="17">
        <f t="shared" si="134"/>
        <v>0</v>
      </c>
      <c r="AJJ35" s="2"/>
      <c r="AJK35" s="2"/>
      <c r="AJL35" s="15"/>
      <c r="AJM35" s="7"/>
      <c r="AJN35" s="16"/>
      <c r="AJO35" s="17">
        <f t="shared" si="210"/>
        <v>0</v>
      </c>
      <c r="AJQ35" s="112"/>
      <c r="AJR35" s="24"/>
      <c r="AJS35" s="23"/>
      <c r="AJT35" s="112"/>
      <c r="AJU35" s="27"/>
      <c r="AJV35" s="42">
        <f t="shared" si="211"/>
        <v>0</v>
      </c>
      <c r="AJX35" s="7">
        <v>41532</v>
      </c>
      <c r="AJY35" s="114" t="s">
        <v>2943</v>
      </c>
      <c r="AJZ35" s="15">
        <v>1252</v>
      </c>
      <c r="AKA35" s="7">
        <v>41532</v>
      </c>
      <c r="AKB35" s="16">
        <v>1252</v>
      </c>
      <c r="AKC35" s="17">
        <f t="shared" si="137"/>
        <v>1582</v>
      </c>
      <c r="AKE35" s="7"/>
      <c r="AKF35" s="114"/>
      <c r="AKG35" s="15"/>
      <c r="AKH35" s="7"/>
      <c r="AKI35" s="16"/>
      <c r="AKJ35" s="17">
        <f t="shared" si="138"/>
        <v>5561.98</v>
      </c>
      <c r="AKL35" s="24"/>
      <c r="AKM35" s="24"/>
      <c r="AKN35" s="23"/>
      <c r="AKO35" s="112"/>
      <c r="AKP35" s="27"/>
      <c r="AKQ35" s="42">
        <f t="shared" si="139"/>
        <v>0</v>
      </c>
      <c r="AKS35" s="24"/>
      <c r="AKT35" s="24"/>
      <c r="AKU35" s="23"/>
      <c r="AKV35" s="112"/>
      <c r="AKW35" s="27"/>
      <c r="AKX35" s="42">
        <f t="shared" si="140"/>
        <v>0</v>
      </c>
      <c r="AKZ35" s="24"/>
      <c r="ALA35" s="24"/>
      <c r="ALB35" s="23"/>
      <c r="ALC35" s="112"/>
      <c r="ALD35" s="27"/>
      <c r="ALE35" s="42">
        <f t="shared" si="141"/>
        <v>0</v>
      </c>
      <c r="ALG35" s="2"/>
      <c r="ALH35" s="2"/>
      <c r="ALI35" s="15"/>
      <c r="ALJ35" s="7"/>
      <c r="ALK35" s="16"/>
      <c r="ALL35" s="17">
        <f t="shared" si="142"/>
        <v>0</v>
      </c>
      <c r="ALN35" s="428">
        <v>41536</v>
      </c>
      <c r="ALO35" s="2" t="s">
        <v>2944</v>
      </c>
      <c r="ALP35" s="15">
        <v>2577.5</v>
      </c>
      <c r="ALQ35" s="428">
        <v>41536</v>
      </c>
      <c r="ALR35" s="16">
        <v>2577.5</v>
      </c>
      <c r="ALS35" s="17">
        <f t="shared" si="143"/>
        <v>5326</v>
      </c>
      <c r="ALU35" s="428"/>
      <c r="ALW35" s="15"/>
      <c r="ALX35" s="306"/>
      <c r="ALY35" s="16"/>
      <c r="ALZ35" s="17">
        <f t="shared" si="144"/>
        <v>0</v>
      </c>
      <c r="AMB35" s="306"/>
      <c r="AMC35" s="2"/>
      <c r="AMD35" s="15"/>
      <c r="AME35" s="428"/>
      <c r="AMF35" s="16"/>
      <c r="AMG35" s="17">
        <f t="shared" si="145"/>
        <v>0</v>
      </c>
      <c r="AMI35" s="2"/>
      <c r="AMJ35" s="2"/>
      <c r="AMK35" s="15"/>
      <c r="AML35" s="7"/>
      <c r="AMM35" s="16"/>
      <c r="AMN35" s="17">
        <f t="shared" si="146"/>
        <v>0</v>
      </c>
      <c r="AMP35" s="24"/>
      <c r="AMQ35" s="24"/>
      <c r="AMR35" s="23"/>
      <c r="AMS35" s="112"/>
      <c r="AMT35" s="27"/>
      <c r="AMU35" s="42">
        <f t="shared" si="147"/>
        <v>-1660</v>
      </c>
      <c r="AMW35" s="2"/>
      <c r="AMX35" s="2"/>
      <c r="AMY35" s="15"/>
      <c r="AMZ35" s="7"/>
      <c r="ANA35" s="16"/>
      <c r="ANB35" s="17">
        <f t="shared" si="148"/>
        <v>5971.7800000000007</v>
      </c>
      <c r="AND35" s="24"/>
      <c r="ANE35" s="24"/>
      <c r="ANF35" s="23"/>
      <c r="ANG35" s="112"/>
      <c r="ANH35" s="27"/>
      <c r="ANI35" s="42">
        <f t="shared" si="149"/>
        <v>0</v>
      </c>
      <c r="ANK35" s="2"/>
      <c r="ANL35" s="2"/>
      <c r="ANM35" s="15"/>
      <c r="ANN35" s="7"/>
      <c r="ANO35" s="16"/>
      <c r="ANP35" s="17">
        <f t="shared" si="150"/>
        <v>0</v>
      </c>
      <c r="ANR35" s="1530"/>
      <c r="ANS35" s="1530"/>
      <c r="ANT35" s="563"/>
      <c r="ANU35" s="1558"/>
      <c r="ANV35" s="565"/>
      <c r="ANW35" s="1715">
        <f t="shared" si="151"/>
        <v>0</v>
      </c>
      <c r="ANY35" s="2"/>
      <c r="ANZ35" s="2"/>
      <c r="AOA35" s="15"/>
      <c r="AOB35" s="7"/>
      <c r="AOC35" s="16"/>
      <c r="AOD35" s="17">
        <f t="shared" si="152"/>
        <v>0</v>
      </c>
      <c r="AOF35" s="2"/>
      <c r="AOG35" s="2"/>
      <c r="AOH35" s="15"/>
      <c r="AOI35" s="7"/>
      <c r="AOJ35" s="16"/>
      <c r="AOK35" s="17">
        <f t="shared" si="153"/>
        <v>0</v>
      </c>
      <c r="AOM35" s="308"/>
      <c r="AON35" s="24"/>
      <c r="AOO35" s="105"/>
      <c r="AOP35" s="322"/>
      <c r="AOQ35" s="27"/>
      <c r="AOR35" s="17">
        <f t="shared" si="154"/>
        <v>118452.40000000001</v>
      </c>
      <c r="AOT35" s="112">
        <v>41528</v>
      </c>
      <c r="AOU35" s="260" t="s">
        <v>2945</v>
      </c>
      <c r="AOV35" s="41">
        <v>1380</v>
      </c>
      <c r="AOW35" s="112">
        <v>41543</v>
      </c>
      <c r="AOX35" s="41">
        <v>1380</v>
      </c>
      <c r="AOY35" s="17">
        <f t="shared" si="155"/>
        <v>30</v>
      </c>
      <c r="APA35" s="7"/>
      <c r="APB35" s="2"/>
      <c r="APC35" s="15"/>
      <c r="APD35" s="16"/>
      <c r="APE35" s="16"/>
      <c r="APF35" s="17">
        <f t="shared" si="156"/>
        <v>118452.40000000001</v>
      </c>
      <c r="APH35" s="112"/>
      <c r="API35" s="24"/>
      <c r="APJ35" s="23"/>
      <c r="APK35" s="27"/>
      <c r="APL35" s="27"/>
      <c r="APM35" s="42">
        <f t="shared" si="157"/>
        <v>0</v>
      </c>
      <c r="APO35" s="2"/>
      <c r="APP35" s="2"/>
      <c r="APQ35" s="15"/>
      <c r="APR35" s="7"/>
      <c r="APS35" s="16"/>
      <c r="APT35" s="17">
        <f t="shared" si="158"/>
        <v>0</v>
      </c>
      <c r="APV35" s="2"/>
      <c r="APW35" s="2"/>
      <c r="APX35" s="15"/>
      <c r="APY35" s="7"/>
      <c r="APZ35" s="16"/>
      <c r="AQA35" s="17">
        <f t="shared" si="159"/>
        <v>0</v>
      </c>
      <c r="AQC35" s="2"/>
      <c r="AQD35" s="2"/>
      <c r="AQE35" s="15"/>
      <c r="AQF35" s="7"/>
      <c r="AQG35" s="16"/>
      <c r="AQH35" s="17">
        <f t="shared" si="160"/>
        <v>4165.6000000000004</v>
      </c>
      <c r="AQJ35" s="2"/>
      <c r="AQK35" s="2"/>
      <c r="AQL35" s="15"/>
      <c r="AQM35" s="7"/>
      <c r="AQN35" s="16"/>
      <c r="AQO35" s="17">
        <f t="shared" si="161"/>
        <v>0</v>
      </c>
      <c r="AQQ35" s="2"/>
      <c r="AQR35" s="2"/>
      <c r="AQS35" s="15"/>
      <c r="AQT35" s="7"/>
      <c r="AQU35" s="16"/>
      <c r="AQV35" s="17">
        <f t="shared" si="162"/>
        <v>0</v>
      </c>
      <c r="AQX35" s="2"/>
      <c r="AQY35" s="2"/>
      <c r="AQZ35" s="15"/>
      <c r="ARA35" s="7"/>
      <c r="ARB35" s="16"/>
      <c r="ARC35" s="17">
        <f t="shared" si="163"/>
        <v>0</v>
      </c>
      <c r="ARE35" s="24"/>
      <c r="ARF35" s="24"/>
      <c r="ARG35" s="23"/>
      <c r="ARH35" s="112"/>
      <c r="ARI35" s="27"/>
      <c r="ARJ35" s="42">
        <f t="shared" si="164"/>
        <v>0</v>
      </c>
      <c r="ARL35" s="2"/>
      <c r="ARM35" s="2"/>
      <c r="ARN35" s="15"/>
      <c r="ARO35" s="7"/>
      <c r="ARP35" s="16"/>
      <c r="ARQ35" s="17">
        <f t="shared" si="165"/>
        <v>0</v>
      </c>
      <c r="ARS35" s="24"/>
      <c r="ART35" s="24"/>
      <c r="ARU35" s="23"/>
      <c r="ARV35" s="112"/>
      <c r="ARW35" s="27"/>
      <c r="ARX35" s="42">
        <f t="shared" si="166"/>
        <v>752.5</v>
      </c>
      <c r="ARZ35" s="2"/>
      <c r="ASA35" s="2"/>
      <c r="ASB35" s="15"/>
      <c r="ASC35" s="7"/>
      <c r="ASD35" s="16"/>
      <c r="ASE35" s="17">
        <f t="shared" si="167"/>
        <v>10984.74</v>
      </c>
      <c r="ASG35" s="7"/>
      <c r="ASH35" s="2"/>
      <c r="ASI35" s="15"/>
      <c r="ASJ35" s="7"/>
      <c r="ASK35" s="16"/>
      <c r="ASL35" s="17">
        <f t="shared" si="168"/>
        <v>21397.43</v>
      </c>
      <c r="ASN35" s="7"/>
      <c r="ASO35" s="2"/>
      <c r="ASP35" s="15"/>
      <c r="ASQ35" s="7"/>
      <c r="ASR35" s="16"/>
      <c r="ASS35" s="17">
        <f t="shared" si="169"/>
        <v>21397.43</v>
      </c>
      <c r="ASU35" s="2"/>
      <c r="ASV35" s="2"/>
      <c r="ASW35" s="15"/>
      <c r="ASX35" s="7"/>
      <c r="ASY35" s="16"/>
      <c r="ASZ35" s="17">
        <f t="shared" si="170"/>
        <v>0</v>
      </c>
      <c r="ATB35" s="24"/>
      <c r="ATC35" s="24"/>
      <c r="ATD35" s="23"/>
      <c r="ATE35" s="112"/>
      <c r="ATF35" s="27"/>
      <c r="ATG35" s="42">
        <f t="shared" si="171"/>
        <v>2249</v>
      </c>
      <c r="ATI35" s="24"/>
      <c r="ATJ35" s="24"/>
      <c r="ATK35" s="23"/>
      <c r="ATL35" s="112"/>
      <c r="ATM35" s="27"/>
      <c r="ATN35" s="42">
        <f t="shared" si="172"/>
        <v>0</v>
      </c>
      <c r="ATP35" s="2"/>
      <c r="ATQ35" s="2"/>
      <c r="ATR35" s="81"/>
      <c r="ATS35" s="61"/>
      <c r="ATT35" s="67"/>
      <c r="ATU35" s="17">
        <f t="shared" si="173"/>
        <v>12300.5</v>
      </c>
      <c r="ATW35" s="2"/>
      <c r="ATX35" s="2"/>
      <c r="ATY35" s="15"/>
      <c r="ATZ35" s="7"/>
      <c r="AUA35" s="16"/>
      <c r="AUB35" s="17">
        <f t="shared" si="174"/>
        <v>108</v>
      </c>
      <c r="AUD35" s="7"/>
      <c r="AUE35" s="115"/>
      <c r="AUF35" s="15"/>
      <c r="AUG35" s="679"/>
      <c r="AUH35" s="16"/>
      <c r="AUI35" s="17">
        <f t="shared" si="175"/>
        <v>0</v>
      </c>
      <c r="AUK35" s="112"/>
      <c r="AUL35" s="111"/>
      <c r="AUM35" s="23"/>
      <c r="AUN35" s="1577"/>
      <c r="AUO35" s="27"/>
      <c r="AUP35" s="42">
        <f t="shared" si="176"/>
        <v>0</v>
      </c>
      <c r="AUR35" s="1558"/>
      <c r="AUS35" s="1727"/>
      <c r="AUT35" s="563"/>
      <c r="AUU35" s="1752"/>
      <c r="AUV35" s="565"/>
      <c r="AUW35" s="1715">
        <f t="shared" si="177"/>
        <v>0</v>
      </c>
      <c r="AUY35" s="112"/>
      <c r="AUZ35" s="111"/>
      <c r="AVA35" s="23"/>
      <c r="AVB35" s="1577"/>
      <c r="AVC35" s="27"/>
      <c r="AVD35" s="42">
        <f t="shared" si="178"/>
        <v>0</v>
      </c>
      <c r="AVF35" s="2"/>
      <c r="AVG35" s="2"/>
      <c r="AVH35" s="15"/>
      <c r="AVI35" s="7"/>
      <c r="AVJ35" s="16"/>
      <c r="AVK35" s="17">
        <f t="shared" si="179"/>
        <v>-1000</v>
      </c>
      <c r="AVM35" s="2"/>
      <c r="AVN35" s="2"/>
      <c r="AVO35" s="15"/>
      <c r="AVP35" s="7"/>
      <c r="AVQ35" s="16"/>
      <c r="AVR35" s="17">
        <f t="shared" si="180"/>
        <v>6938</v>
      </c>
      <c r="AVT35" s="1530"/>
      <c r="AVU35" s="1530"/>
      <c r="AVV35" s="563"/>
      <c r="AVW35" s="1558"/>
      <c r="AVX35" s="565"/>
      <c r="AVY35" s="1715">
        <f t="shared" si="181"/>
        <v>0</v>
      </c>
      <c r="AWA35" s="2"/>
      <c r="AWB35" s="2"/>
      <c r="AWC35" s="15"/>
      <c r="AWD35" s="7"/>
      <c r="AWE35" s="16"/>
      <c r="AWF35" s="17">
        <f t="shared" si="182"/>
        <v>0</v>
      </c>
      <c r="AWH35" s="307"/>
      <c r="AWI35" s="2"/>
      <c r="AWJ35" s="15"/>
      <c r="AWK35" s="7"/>
      <c r="AWL35" s="16"/>
      <c r="AWM35" s="17">
        <f t="shared" si="183"/>
        <v>0</v>
      </c>
      <c r="AWO35" s="2"/>
      <c r="AWP35" s="2"/>
      <c r="AWQ35" s="15"/>
      <c r="AWR35" s="7"/>
      <c r="AWS35" s="16"/>
      <c r="AWT35" s="17">
        <f t="shared" si="184"/>
        <v>0</v>
      </c>
      <c r="AWV35" s="306"/>
      <c r="AWW35" s="2"/>
      <c r="AWX35" s="15"/>
      <c r="AWY35" s="7"/>
      <c r="AWZ35" s="16"/>
      <c r="AXA35" s="17">
        <f t="shared" si="185"/>
        <v>0</v>
      </c>
      <c r="AXC35" s="308">
        <v>41542</v>
      </c>
      <c r="AXD35" s="2" t="s">
        <v>2946</v>
      </c>
      <c r="AXE35" s="15">
        <v>1000</v>
      </c>
      <c r="AXF35" s="629">
        <v>41543</v>
      </c>
      <c r="AXG35" s="574">
        <v>1000</v>
      </c>
      <c r="AXH35" s="17">
        <f t="shared" si="186"/>
        <v>3711.5</v>
      </c>
      <c r="AXJ35" s="308"/>
      <c r="AXK35" s="2"/>
      <c r="AXL35" s="15"/>
      <c r="AXM35" s="7"/>
      <c r="AXN35" s="16"/>
      <c r="AXO35" s="17">
        <f t="shared" si="187"/>
        <v>0</v>
      </c>
      <c r="AXQ35" s="308"/>
      <c r="AXR35" s="24"/>
      <c r="AXS35" s="23"/>
      <c r="AXT35" s="112"/>
      <c r="AXU35" s="27"/>
      <c r="AXV35" s="42">
        <f t="shared" si="188"/>
        <v>0</v>
      </c>
      <c r="AXX35" s="2"/>
      <c r="AXY35" s="2"/>
      <c r="AXZ35" s="15"/>
      <c r="AYA35" s="7"/>
      <c r="AYB35" s="16"/>
      <c r="AYC35" s="17">
        <f t="shared" si="189"/>
        <v>-100</v>
      </c>
      <c r="AYE35" s="2"/>
      <c r="AYF35" s="2"/>
      <c r="AYG35" s="15"/>
      <c r="AYH35" s="7"/>
      <c r="AYI35" s="16"/>
      <c r="AYJ35" s="17">
        <f t="shared" si="190"/>
        <v>1184.5</v>
      </c>
      <c r="AYL35" s="24"/>
      <c r="AYM35" s="24"/>
      <c r="AYN35" s="23"/>
      <c r="AYO35" s="112"/>
      <c r="AYP35" s="27"/>
      <c r="AYQ35" s="42">
        <f t="shared" si="191"/>
        <v>0</v>
      </c>
      <c r="AYS35" s="24"/>
      <c r="AYT35" s="2"/>
      <c r="AYU35" s="15"/>
      <c r="AYV35" s="7"/>
      <c r="AYW35" s="16"/>
      <c r="AYX35" s="17">
        <f t="shared" si="192"/>
        <v>0</v>
      </c>
      <c r="AYZ35" s="24"/>
      <c r="AZA35" s="24"/>
      <c r="AZB35" s="23"/>
      <c r="AZC35" s="112"/>
      <c r="AZD35" s="27"/>
      <c r="AZE35" s="42">
        <f t="shared" si="193"/>
        <v>0</v>
      </c>
      <c r="AZG35" s="2"/>
      <c r="AZH35" s="2"/>
      <c r="AZI35" s="15"/>
      <c r="AZJ35" s="7"/>
      <c r="AZK35" s="16"/>
      <c r="AZL35" s="17">
        <f t="shared" si="194"/>
        <v>0</v>
      </c>
      <c r="AZN35" s="2"/>
      <c r="AZO35" s="2"/>
      <c r="AZP35" s="15"/>
      <c r="AZQ35" s="7"/>
      <c r="AZR35" s="16"/>
      <c r="AZS35" s="17">
        <f t="shared" si="195"/>
        <v>0</v>
      </c>
      <c r="AZU35" s="2"/>
      <c r="AZV35" s="2"/>
      <c r="AZW35" s="15"/>
      <c r="AZX35" s="7"/>
      <c r="AZY35" s="16"/>
      <c r="AZZ35" s="17">
        <f t="shared" si="196"/>
        <v>7051.5</v>
      </c>
      <c r="BAB35" s="24"/>
      <c r="BAC35" s="24"/>
      <c r="BAD35" s="23"/>
      <c r="BAE35" s="112"/>
      <c r="BAF35" s="27"/>
      <c r="BAG35" s="42">
        <f t="shared" si="197"/>
        <v>0</v>
      </c>
      <c r="BAI35" s="2"/>
      <c r="BAJ35" s="2"/>
      <c r="BAK35" s="15"/>
      <c r="BAL35" s="7"/>
      <c r="BAM35" s="16"/>
      <c r="BAN35" s="17">
        <f t="shared" si="198"/>
        <v>0</v>
      </c>
    </row>
    <row r="36" spans="1:1392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2"/>
      <c r="L36" s="27"/>
      <c r="M36" s="42">
        <f t="shared" si="1"/>
        <v>0</v>
      </c>
      <c r="O36" s="24"/>
      <c r="P36" s="24"/>
      <c r="Q36" s="23"/>
      <c r="R36" s="112"/>
      <c r="S36" s="27"/>
      <c r="T36" s="42">
        <f t="shared" si="2"/>
        <v>0</v>
      </c>
      <c r="V36" s="24"/>
      <c r="W36" s="24"/>
      <c r="X36" s="23"/>
      <c r="Y36" s="112"/>
      <c r="Z36" s="27"/>
      <c r="AA36" s="42">
        <f t="shared" si="3"/>
        <v>0</v>
      </c>
      <c r="AC36" s="24"/>
      <c r="AD36" s="24"/>
      <c r="AE36" s="23"/>
      <c r="AF36" s="112"/>
      <c r="AG36" s="27"/>
      <c r="AH36" s="42">
        <f t="shared" si="4"/>
        <v>0</v>
      </c>
      <c r="AJ36" s="24"/>
      <c r="AK36" s="24"/>
      <c r="AL36" s="23"/>
      <c r="AM36" s="112"/>
      <c r="AN36" s="27"/>
      <c r="AO36" s="42">
        <f t="shared" si="5"/>
        <v>0</v>
      </c>
      <c r="AR36" s="2"/>
      <c r="AS36" s="15"/>
      <c r="AT36" s="7"/>
      <c r="AU36" s="16"/>
      <c r="AV36" s="17">
        <f t="shared" si="6"/>
        <v>376</v>
      </c>
      <c r="AX36" s="2"/>
      <c r="AY36" s="2"/>
      <c r="AZ36" s="15"/>
      <c r="BA36" s="7"/>
      <c r="BB36" s="16"/>
      <c r="BC36" s="17">
        <f t="shared" si="7"/>
        <v>1731.5</v>
      </c>
      <c r="BE36" s="2"/>
      <c r="BF36" s="2"/>
      <c r="BG36" s="15"/>
      <c r="BH36" s="7"/>
      <c r="BI36" s="16"/>
      <c r="BJ36" s="17">
        <f t="shared" si="8"/>
        <v>0</v>
      </c>
      <c r="BL36" s="7"/>
      <c r="BM36" s="36"/>
      <c r="BN36" s="16"/>
      <c r="BO36" s="7"/>
      <c r="BP36" s="16"/>
      <c r="BQ36" s="17">
        <f t="shared" si="9"/>
        <v>14526.099999999999</v>
      </c>
      <c r="BS36" s="428"/>
      <c r="BT36" s="2"/>
      <c r="BU36" s="15"/>
      <c r="BV36" s="7"/>
      <c r="BW36" s="16"/>
      <c r="BX36" s="17">
        <f t="shared" si="10"/>
        <v>21003.54</v>
      </c>
      <c r="BZ36" s="2"/>
      <c r="CA36" s="2"/>
      <c r="CB36" s="15"/>
      <c r="CC36" s="7"/>
      <c r="CD36" s="16"/>
      <c r="CE36" s="17">
        <f t="shared" si="11"/>
        <v>0</v>
      </c>
      <c r="CG36" s="428"/>
      <c r="CH36" s="2"/>
      <c r="CI36" s="15"/>
      <c r="CJ36" s="7"/>
      <c r="CK36" s="16"/>
      <c r="CL36" s="17">
        <f t="shared" si="12"/>
        <v>0</v>
      </c>
      <c r="CN36" s="2"/>
      <c r="CO36" s="2"/>
      <c r="CP36" s="15"/>
      <c r="CQ36" s="7"/>
      <c r="CR36" s="16"/>
      <c r="CS36" s="17">
        <f t="shared" si="199"/>
        <v>60707.5</v>
      </c>
      <c r="CU36" s="2"/>
      <c r="CV36" s="2"/>
      <c r="CW36" s="15"/>
      <c r="CX36" s="7"/>
      <c r="CY36" s="16"/>
      <c r="CZ36" s="17">
        <f t="shared" si="14"/>
        <v>4178.5</v>
      </c>
      <c r="DB36" s="629"/>
      <c r="DC36" s="1018"/>
      <c r="DD36" s="1327"/>
      <c r="DE36" s="629"/>
      <c r="DF36" s="574"/>
      <c r="DG36" s="17">
        <f t="shared" si="207"/>
        <v>411</v>
      </c>
      <c r="DI36" s="7"/>
      <c r="DJ36" s="2"/>
      <c r="DK36" s="15"/>
      <c r="DL36" s="7"/>
      <c r="DM36" s="16"/>
      <c r="DN36" s="17">
        <f t="shared" si="212"/>
        <v>0</v>
      </c>
      <c r="DP36" s="7"/>
      <c r="DQ36" s="2"/>
      <c r="DR36" s="15"/>
      <c r="DS36" s="7"/>
      <c r="DT36" s="16"/>
      <c r="DU36" s="17">
        <f t="shared" si="213"/>
        <v>0</v>
      </c>
      <c r="DW36" s="568"/>
      <c r="DX36" s="577"/>
      <c r="DY36" s="1656"/>
      <c r="DZ36" s="568"/>
      <c r="EA36" s="1659"/>
      <c r="EB36" s="1677">
        <f t="shared" si="214"/>
        <v>456</v>
      </c>
      <c r="ED36" s="112"/>
      <c r="EE36" s="24"/>
      <c r="EF36" s="23"/>
      <c r="EG36" s="112"/>
      <c r="EH36" s="27"/>
      <c r="EI36" s="42">
        <f t="shared" si="215"/>
        <v>0</v>
      </c>
      <c r="EK36" s="7"/>
      <c r="EL36" s="2"/>
      <c r="EM36" s="15"/>
      <c r="EN36" s="7"/>
      <c r="EO36" s="16"/>
      <c r="EP36" s="17">
        <f t="shared" si="216"/>
        <v>0</v>
      </c>
      <c r="ER36" s="112"/>
      <c r="ES36" s="24"/>
      <c r="ET36" s="41"/>
      <c r="EU36" s="322"/>
      <c r="EV36" s="288"/>
      <c r="EW36" s="17">
        <f t="shared" si="206"/>
        <v>0</v>
      </c>
      <c r="EY36" s="7"/>
      <c r="EZ36" s="2"/>
      <c r="FA36" s="15"/>
      <c r="FB36" s="685"/>
      <c r="FC36" s="686"/>
      <c r="FD36" s="17">
        <f t="shared" si="22"/>
        <v>0</v>
      </c>
      <c r="FF36" s="112"/>
      <c r="FG36" s="24"/>
      <c r="FH36" s="23"/>
      <c r="FI36" s="683"/>
      <c r="FJ36" s="684"/>
      <c r="FK36" s="42">
        <f t="shared" si="23"/>
        <v>0</v>
      </c>
      <c r="FM36" s="2"/>
      <c r="FN36" s="2"/>
      <c r="FO36" s="15"/>
      <c r="FP36" s="7"/>
      <c r="FQ36" s="16"/>
      <c r="FR36" s="17">
        <f t="shared" si="24"/>
        <v>2580</v>
      </c>
      <c r="FT36" s="24"/>
      <c r="FU36" s="24"/>
      <c r="FV36" s="23"/>
      <c r="FW36" s="112"/>
      <c r="FX36" s="27"/>
      <c r="FY36" s="42">
        <f t="shared" si="25"/>
        <v>0</v>
      </c>
      <c r="GA36" s="2"/>
      <c r="GB36" s="2"/>
      <c r="GC36" s="15"/>
      <c r="GD36" s="7"/>
      <c r="GE36" s="16"/>
      <c r="GF36" s="17">
        <f t="shared" si="26"/>
        <v>0</v>
      </c>
      <c r="GH36" s="1530"/>
      <c r="GI36" s="1530"/>
      <c r="GJ36" s="563"/>
      <c r="GK36" s="1558"/>
      <c r="GL36" s="565"/>
      <c r="GM36" s="1715">
        <f t="shared" si="27"/>
        <v>33232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7"/>
      <c r="HD36" s="2"/>
      <c r="HE36" s="15"/>
      <c r="HF36" s="7"/>
      <c r="HG36" s="16"/>
      <c r="HH36" s="17">
        <f t="shared" si="30"/>
        <v>0</v>
      </c>
      <c r="HJ36" s="326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5020</v>
      </c>
      <c r="HX36" s="7"/>
      <c r="HY36" s="2"/>
      <c r="HZ36" s="15"/>
      <c r="IA36" s="7"/>
      <c r="IB36" s="16"/>
      <c r="IC36" s="102">
        <f t="shared" si="33"/>
        <v>0</v>
      </c>
      <c r="IE36" s="1558"/>
      <c r="IF36" s="1530"/>
      <c r="IG36" s="563"/>
      <c r="IH36" s="1558"/>
      <c r="II36" s="565"/>
      <c r="IJ36" s="1746">
        <f t="shared" si="34"/>
        <v>0</v>
      </c>
      <c r="IL36" s="112"/>
      <c r="IM36" s="24"/>
      <c r="IN36" s="23"/>
      <c r="IO36" s="112"/>
      <c r="IP36" s="27"/>
      <c r="IQ36" s="102">
        <f t="shared" si="35"/>
        <v>855.5</v>
      </c>
      <c r="IS36" s="7"/>
      <c r="IT36" s="114"/>
      <c r="IU36" s="15"/>
      <c r="IV36" s="7"/>
      <c r="IW36" s="16"/>
      <c r="IX36" s="17">
        <f t="shared" si="36"/>
        <v>0</v>
      </c>
      <c r="IZ36" s="7"/>
      <c r="JA36" s="114"/>
      <c r="JB36" s="15"/>
      <c r="JC36" s="7"/>
      <c r="JD36" s="16"/>
      <c r="JE36" s="17">
        <f t="shared" si="37"/>
        <v>0</v>
      </c>
      <c r="JG36" s="7"/>
      <c r="JH36" s="115"/>
      <c r="JI36" s="15"/>
      <c r="JJ36" s="7"/>
      <c r="JK36" s="16"/>
      <c r="JL36" s="17">
        <f t="shared" si="38"/>
        <v>17093.599999999999</v>
      </c>
      <c r="JN36" s="7"/>
      <c r="JO36" s="114"/>
      <c r="JP36" s="15"/>
      <c r="JQ36" s="7"/>
      <c r="JR36" s="16"/>
      <c r="JS36" s="17">
        <f t="shared" si="39"/>
        <v>0</v>
      </c>
      <c r="JU36" s="112"/>
      <c r="JV36" s="111"/>
      <c r="JW36" s="23"/>
      <c r="JX36" s="112"/>
      <c r="JY36" s="27"/>
      <c r="JZ36" s="42">
        <f t="shared" si="40"/>
        <v>0</v>
      </c>
      <c r="KB36" s="112"/>
      <c r="KC36" s="221"/>
      <c r="KD36" s="23"/>
      <c r="KE36" s="112"/>
      <c r="KF36" s="27"/>
      <c r="KG36" s="42">
        <f t="shared" si="41"/>
        <v>0</v>
      </c>
      <c r="KI36" s="2"/>
      <c r="KJ36" s="2"/>
      <c r="KK36" s="15"/>
      <c r="KL36" s="7"/>
      <c r="KM36" s="16"/>
      <c r="KN36" s="17">
        <f t="shared" si="42"/>
        <v>3799.5</v>
      </c>
      <c r="KP36" s="24"/>
      <c r="KQ36" s="24"/>
      <c r="KR36" s="23"/>
      <c r="KS36" s="112"/>
      <c r="KT36" s="27"/>
      <c r="KU36" s="42">
        <f t="shared" si="43"/>
        <v>0</v>
      </c>
      <c r="KW36" s="24"/>
      <c r="KX36" s="24"/>
      <c r="KY36" s="23"/>
      <c r="KZ36" s="112"/>
      <c r="LA36" s="27"/>
      <c r="LB36" s="42">
        <f t="shared" si="44"/>
        <v>0</v>
      </c>
      <c r="LD36" s="1530"/>
      <c r="LE36" s="1530"/>
      <c r="LF36" s="563"/>
      <c r="LG36" s="1558"/>
      <c r="LH36" s="565"/>
      <c r="LI36" s="1715">
        <f t="shared" si="45"/>
        <v>0</v>
      </c>
      <c r="LK36" s="2"/>
      <c r="LL36" s="2"/>
      <c r="LM36" s="15"/>
      <c r="LN36" s="7"/>
      <c r="LO36" s="16"/>
      <c r="LP36" s="17">
        <f t="shared" si="46"/>
        <v>0</v>
      </c>
      <c r="LR36" s="2"/>
      <c r="LS36" s="2"/>
      <c r="LT36" s="15"/>
      <c r="LU36" s="7"/>
      <c r="LV36" s="16"/>
      <c r="LW36" s="17">
        <f t="shared" si="47"/>
        <v>0</v>
      </c>
      <c r="LY36" s="2"/>
      <c r="LZ36" s="2"/>
      <c r="MA36" s="15"/>
      <c r="MB36" s="7"/>
      <c r="MC36" s="16"/>
      <c r="MD36" s="17">
        <f t="shared" si="48"/>
        <v>1020</v>
      </c>
      <c r="MF36" s="1709"/>
      <c r="MG36" s="1530"/>
      <c r="MH36" s="563"/>
      <c r="MI36" s="1558"/>
      <c r="MJ36" s="565"/>
      <c r="MK36" s="1715">
        <f t="shared" si="49"/>
        <v>6364</v>
      </c>
      <c r="MM36" s="306"/>
      <c r="MN36" s="2"/>
      <c r="MO36" s="15"/>
      <c r="MP36" s="7"/>
      <c r="MQ36" s="16"/>
      <c r="MR36" s="17">
        <f t="shared" si="50"/>
        <v>0</v>
      </c>
      <c r="MT36" s="308"/>
      <c r="MU36" s="24"/>
      <c r="MV36" s="23"/>
      <c r="MW36" s="112"/>
      <c r="MX36" s="27"/>
      <c r="MY36" s="42">
        <f t="shared" si="51"/>
        <v>0</v>
      </c>
      <c r="NA36" s="482"/>
      <c r="NB36" s="2"/>
      <c r="NC36" s="15"/>
      <c r="ND36" s="7"/>
      <c r="NE36" s="16"/>
      <c r="NF36" s="17">
        <f t="shared" si="208"/>
        <v>22352.5</v>
      </c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16"/>
      <c r="OG36" s="16"/>
      <c r="OH36" s="17">
        <f t="shared" si="56"/>
        <v>0</v>
      </c>
      <c r="OJ36" s="2"/>
      <c r="OK36" s="2"/>
      <c r="OL36" s="15"/>
      <c r="OM36" s="16"/>
      <c r="ON36" s="16"/>
      <c r="OO36" s="17">
        <f t="shared" si="57"/>
        <v>0</v>
      </c>
      <c r="OQ36" s="2"/>
      <c r="OR36" s="2"/>
      <c r="OS36" s="15"/>
      <c r="OT36" s="16"/>
      <c r="OU36" s="16"/>
      <c r="OV36" s="17">
        <f t="shared" si="58"/>
        <v>0</v>
      </c>
      <c r="OX36" s="24"/>
      <c r="OY36" s="24"/>
      <c r="OZ36" s="23"/>
      <c r="PA36" s="27"/>
      <c r="PB36" s="27"/>
      <c r="PC36" s="42">
        <f t="shared" si="59"/>
        <v>0</v>
      </c>
      <c r="PE36" s="7">
        <v>41545</v>
      </c>
      <c r="PF36" s="2" t="s">
        <v>2947</v>
      </c>
      <c r="PG36" s="15">
        <v>3200</v>
      </c>
      <c r="PH36" s="915">
        <v>41545</v>
      </c>
      <c r="PI36" s="16">
        <v>3200</v>
      </c>
      <c r="PJ36" s="17">
        <f t="shared" si="60"/>
        <v>8140</v>
      </c>
      <c r="PL36" s="112"/>
      <c r="PM36" s="24"/>
      <c r="PN36" s="23"/>
      <c r="PO36" s="787"/>
      <c r="PP36" s="27"/>
      <c r="PQ36" s="42">
        <f t="shared" si="61"/>
        <v>0</v>
      </c>
      <c r="PS36" s="112"/>
      <c r="PT36" s="24"/>
      <c r="PU36" s="23"/>
      <c r="PV36" s="787"/>
      <c r="PW36" s="27"/>
      <c r="PX36" s="42">
        <f t="shared" si="62"/>
        <v>0</v>
      </c>
      <c r="PZ36" s="7"/>
      <c r="QA36" s="2"/>
      <c r="QB36" s="15"/>
      <c r="QC36" s="508"/>
      <c r="QD36" s="16"/>
      <c r="QE36" s="17">
        <f t="shared" si="63"/>
        <v>1433.5000000000005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2980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114"/>
      <c r="RR36" s="15"/>
      <c r="RS36" s="7"/>
      <c r="RT36" s="16"/>
      <c r="RU36" s="17">
        <f t="shared" si="69"/>
        <v>0</v>
      </c>
      <c r="RW36" s="2"/>
      <c r="RX36" s="114"/>
      <c r="RY36" s="15"/>
      <c r="RZ36" s="7"/>
      <c r="SA36" s="16"/>
      <c r="SB36" s="17">
        <f t="shared" si="70"/>
        <v>0</v>
      </c>
      <c r="SD36" s="24"/>
      <c r="SE36" s="221"/>
      <c r="SF36" s="23"/>
      <c r="SG36" s="112"/>
      <c r="SH36" s="27"/>
      <c r="SI36" s="42">
        <f t="shared" si="71"/>
        <v>7820</v>
      </c>
      <c r="SK36" s="2"/>
      <c r="SL36" s="2"/>
      <c r="SM36" s="15"/>
      <c r="SN36" s="7"/>
      <c r="SO36" s="16"/>
      <c r="SP36" s="17">
        <f t="shared" si="72"/>
        <v>200</v>
      </c>
      <c r="SR36" s="2"/>
      <c r="SS36" s="2"/>
      <c r="ST36" s="15"/>
      <c r="SU36" s="7"/>
      <c r="SV36" s="16"/>
      <c r="SW36" s="17">
        <f t="shared" si="73"/>
        <v>1278</v>
      </c>
      <c r="SY36" s="24"/>
      <c r="SZ36" s="24"/>
      <c r="TA36" s="23"/>
      <c r="TB36" s="112"/>
      <c r="TC36" s="27"/>
      <c r="TD36" s="42">
        <f t="shared" si="74"/>
        <v>0</v>
      </c>
      <c r="TF36" s="24"/>
      <c r="TG36" s="2"/>
      <c r="TH36" s="15"/>
      <c r="TI36" s="7"/>
      <c r="TJ36" s="16"/>
      <c r="TK36" s="17">
        <f t="shared" si="75"/>
        <v>0</v>
      </c>
      <c r="TM36" s="24"/>
      <c r="TN36" s="24"/>
      <c r="TO36" s="23"/>
      <c r="TP36" s="112"/>
      <c r="TQ36" s="27"/>
      <c r="TR36" s="42">
        <f t="shared" si="76"/>
        <v>0</v>
      </c>
      <c r="TT36" s="2"/>
      <c r="TU36" s="2"/>
      <c r="TV36" s="15"/>
      <c r="TW36" s="7"/>
      <c r="TX36" s="16"/>
      <c r="TY36" s="17">
        <f t="shared" si="77"/>
        <v>0</v>
      </c>
      <c r="UA36" s="306"/>
      <c r="UB36" s="2"/>
      <c r="UC36" s="15"/>
      <c r="UD36" s="306"/>
      <c r="UE36" s="16"/>
      <c r="UF36" s="17">
        <f t="shared" si="78"/>
        <v>112.5</v>
      </c>
      <c r="UH36" s="308"/>
      <c r="UI36" s="24"/>
      <c r="UJ36" s="23"/>
      <c r="UK36" s="308"/>
      <c r="UL36" s="27"/>
      <c r="UM36" s="42">
        <f t="shared" si="79"/>
        <v>7657</v>
      </c>
      <c r="UO36" s="308"/>
      <c r="UP36" s="24"/>
      <c r="UQ36" s="23"/>
      <c r="UR36" s="308"/>
      <c r="US36" s="27"/>
      <c r="UT36" s="42">
        <f t="shared" si="80"/>
        <v>0</v>
      </c>
      <c r="UV36" s="308"/>
      <c r="UW36" s="24"/>
      <c r="UX36" s="23"/>
      <c r="UY36" s="308"/>
      <c r="UZ36" s="27"/>
      <c r="VA36" s="42">
        <f t="shared" si="81"/>
        <v>0</v>
      </c>
      <c r="VC36" s="308"/>
      <c r="VD36" s="24"/>
      <c r="VE36" s="23"/>
      <c r="VF36" s="308"/>
      <c r="VG36" s="27"/>
      <c r="VH36" s="42">
        <f t="shared" si="82"/>
        <v>0</v>
      </c>
      <c r="VJ36" s="426"/>
      <c r="VK36" s="2"/>
      <c r="VL36" s="15"/>
      <c r="VM36" s="7"/>
      <c r="VN36" s="16"/>
      <c r="VO36" s="17">
        <f t="shared" si="83"/>
        <v>0</v>
      </c>
      <c r="VQ36" s="1530"/>
      <c r="VR36" s="1530"/>
      <c r="VS36" s="563"/>
      <c r="VT36" s="1558"/>
      <c r="VU36" s="565"/>
      <c r="VV36" s="1715">
        <f t="shared" si="84"/>
        <v>0</v>
      </c>
      <c r="VX36" s="2"/>
      <c r="VY36" s="2"/>
      <c r="VZ36" s="15"/>
      <c r="WA36" s="7"/>
      <c r="WB36" s="16"/>
      <c r="WC36" s="17">
        <f t="shared" si="85"/>
        <v>1712</v>
      </c>
      <c r="WE36" s="2"/>
      <c r="WF36" s="2"/>
      <c r="WG36" s="15"/>
      <c r="WH36" s="7"/>
      <c r="WI36" s="16"/>
      <c r="WJ36" s="17">
        <f t="shared" si="86"/>
        <v>5796</v>
      </c>
      <c r="WL36" s="2"/>
      <c r="WM36" s="2"/>
      <c r="WN36" s="15"/>
      <c r="WO36" s="7"/>
      <c r="WP36" s="16"/>
      <c r="WQ36" s="17">
        <f t="shared" si="87"/>
        <v>0</v>
      </c>
      <c r="WS36" s="24"/>
      <c r="WT36" s="24"/>
      <c r="WU36" s="23"/>
      <c r="WV36" s="112"/>
      <c r="WW36" s="27"/>
      <c r="WX36" s="42">
        <f t="shared" si="88"/>
        <v>0</v>
      </c>
      <c r="WZ36" s="24"/>
      <c r="XA36" s="24"/>
      <c r="XB36" s="23"/>
      <c r="XC36" s="112"/>
      <c r="XD36" s="27"/>
      <c r="XE36" s="42">
        <f t="shared" si="89"/>
        <v>0</v>
      </c>
      <c r="XG36" s="2"/>
      <c r="XH36" s="2"/>
      <c r="XI36" s="15"/>
      <c r="XJ36" s="7"/>
      <c r="XK36" s="16"/>
      <c r="XL36" s="17">
        <f t="shared" si="90"/>
        <v>0</v>
      </c>
      <c r="XN36" s="24"/>
      <c r="XO36" s="24"/>
      <c r="XP36" s="23"/>
      <c r="XQ36" s="112"/>
      <c r="XR36" s="27"/>
      <c r="XS36" s="42">
        <f t="shared" si="91"/>
        <v>3633</v>
      </c>
      <c r="XU36" s="2"/>
      <c r="XV36" s="2"/>
      <c r="XW36" s="15"/>
      <c r="XX36" s="7"/>
      <c r="XY36" s="16"/>
      <c r="XZ36" s="17">
        <f t="shared" si="92"/>
        <v>0</v>
      </c>
      <c r="YB36" s="1530"/>
      <c r="YC36" s="1530"/>
      <c r="YD36" s="563"/>
      <c r="YE36" s="1558"/>
      <c r="YF36" s="565"/>
      <c r="YG36" s="1715">
        <f t="shared" si="93"/>
        <v>0</v>
      </c>
      <c r="YI36" s="7"/>
      <c r="YJ36" s="114"/>
      <c r="YK36" s="15"/>
      <c r="YL36" s="7"/>
      <c r="YM36" s="16"/>
      <c r="YN36" s="17">
        <f t="shared" si="94"/>
        <v>2227</v>
      </c>
      <c r="YS36" s="681"/>
      <c r="YT36" s="27"/>
      <c r="YU36" s="42">
        <f t="shared" si="95"/>
        <v>22956.84</v>
      </c>
      <c r="YW36" s="2"/>
      <c r="YX36" s="2"/>
      <c r="YY36" s="15"/>
      <c r="YZ36" s="7"/>
      <c r="ZA36" s="16"/>
      <c r="ZB36" s="17">
        <f t="shared" si="96"/>
        <v>3092.5</v>
      </c>
      <c r="ZD36" s="428"/>
      <c r="ZE36" s="114"/>
      <c r="ZF36" s="15"/>
      <c r="ZG36" s="7"/>
      <c r="ZH36" s="16"/>
      <c r="ZI36" s="17">
        <f t="shared" si="97"/>
        <v>0</v>
      </c>
      <c r="ZK36" s="1529"/>
      <c r="ZL36" s="1717"/>
      <c r="ZM36" s="563"/>
      <c r="ZN36" s="1558"/>
      <c r="ZO36" s="565"/>
      <c r="ZP36" s="1715">
        <f t="shared" si="98"/>
        <v>0</v>
      </c>
      <c r="ZR36" s="426"/>
      <c r="ZS36" s="221"/>
      <c r="ZT36" s="23"/>
      <c r="ZU36" s="112"/>
      <c r="ZV36" s="27"/>
      <c r="ZW36" s="42">
        <f t="shared" si="99"/>
        <v>0</v>
      </c>
      <c r="ZY36" s="306"/>
      <c r="ZZ36" s="2"/>
      <c r="AAA36" s="15"/>
      <c r="AAB36" s="7"/>
      <c r="AAC36" s="16"/>
      <c r="AAD36" s="17">
        <f t="shared" si="218"/>
        <v>0</v>
      </c>
      <c r="AAF36" s="308"/>
      <c r="AAG36" s="24"/>
      <c r="AAH36" s="23"/>
      <c r="AAI36" s="112"/>
      <c r="AAJ36" s="27"/>
      <c r="AAK36" s="42">
        <f t="shared" si="219"/>
        <v>1928</v>
      </c>
      <c r="AAM36" s="2"/>
      <c r="AAN36" s="2"/>
      <c r="AAO36" s="15"/>
      <c r="AAP36" s="7"/>
      <c r="AAQ36" s="16"/>
      <c r="AAR36" s="17">
        <f t="shared" si="102"/>
        <v>0</v>
      </c>
      <c r="AAT36" s="2"/>
      <c r="AAU36" s="2"/>
      <c r="AAV36" s="15"/>
      <c r="AAW36" s="7"/>
      <c r="AAX36" s="16"/>
      <c r="AAY36" s="17">
        <f t="shared" si="103"/>
        <v>0</v>
      </c>
      <c r="ABA36" s="2"/>
      <c r="ABB36" s="2"/>
      <c r="ABC36" s="15"/>
      <c r="ABD36" s="7"/>
      <c r="ABE36" s="16"/>
      <c r="ABF36" s="17">
        <f t="shared" si="104"/>
        <v>767</v>
      </c>
      <c r="ABH36" s="2"/>
      <c r="ABI36" s="2"/>
      <c r="ABJ36" s="15"/>
      <c r="ABK36" s="7"/>
      <c r="ABL36" s="16"/>
      <c r="ABM36" s="17">
        <f t="shared" si="105"/>
        <v>0</v>
      </c>
      <c r="ABO36" s="24"/>
      <c r="ABP36" s="24"/>
      <c r="ABQ36" s="23"/>
      <c r="ABR36" s="112"/>
      <c r="ABS36" s="27"/>
      <c r="ABT36" s="42">
        <f t="shared" si="106"/>
        <v>0</v>
      </c>
      <c r="ABV36" s="24"/>
      <c r="ABW36" s="24"/>
      <c r="ABX36" s="23"/>
      <c r="ABY36" s="112"/>
      <c r="ABZ36" s="27"/>
      <c r="ACA36" s="42">
        <f t="shared" si="107"/>
        <v>0</v>
      </c>
      <c r="ACC36" s="2"/>
      <c r="ACD36" s="2"/>
      <c r="ACE36" s="15"/>
      <c r="ACF36" s="7"/>
      <c r="ACG36" s="16"/>
      <c r="ACH36" s="17">
        <f t="shared" si="108"/>
        <v>0</v>
      </c>
      <c r="ACJ36" s="7">
        <v>41541</v>
      </c>
      <c r="ACK36" s="2" t="s">
        <v>2948</v>
      </c>
      <c r="ACL36" s="15">
        <v>6555</v>
      </c>
      <c r="ACM36" s="7">
        <v>41541</v>
      </c>
      <c r="ACN36" s="16">
        <v>6555</v>
      </c>
      <c r="ACO36" s="17">
        <f t="shared" si="109"/>
        <v>0</v>
      </c>
      <c r="ACQ36" s="306"/>
      <c r="ACR36" s="36"/>
      <c r="ACS36" s="16"/>
      <c r="ACU36" s="16"/>
      <c r="ACV36" s="42">
        <f t="shared" si="110"/>
        <v>0</v>
      </c>
      <c r="ACX36" s="308"/>
      <c r="ACY36" s="260"/>
      <c r="ACZ36" s="27"/>
      <c r="ADB36" s="27"/>
      <c r="ADC36" s="42">
        <f t="shared" si="111"/>
        <v>0</v>
      </c>
      <c r="ADE36" s="2"/>
      <c r="ADF36" s="2"/>
      <c r="ADG36" s="15"/>
      <c r="ADH36" s="7"/>
      <c r="ADI36" s="16"/>
      <c r="ADJ36" s="17">
        <f t="shared" si="112"/>
        <v>1135.5</v>
      </c>
      <c r="ADL36" s="2"/>
      <c r="ADM36" s="2"/>
      <c r="ADN36" s="15"/>
      <c r="ADO36" s="7"/>
      <c r="ADP36" s="16"/>
      <c r="ADQ36" s="17">
        <f t="shared" si="113"/>
        <v>0</v>
      </c>
      <c r="ADS36" s="2"/>
      <c r="ADT36" s="2"/>
      <c r="ADU36" s="15"/>
      <c r="ADV36" s="7"/>
      <c r="ADW36" s="16"/>
      <c r="ADX36" s="17">
        <f t="shared" si="114"/>
        <v>16620</v>
      </c>
      <c r="ADZ36" s="2"/>
      <c r="AEA36" s="2"/>
      <c r="AEB36" s="15"/>
      <c r="AEC36" s="7"/>
      <c r="AED36" s="16"/>
      <c r="AEE36" s="17">
        <f t="shared" si="115"/>
        <v>0</v>
      </c>
      <c r="AEG36" s="692"/>
      <c r="AEH36" s="69"/>
      <c r="AEI36" s="27"/>
      <c r="AEJ36" s="112"/>
      <c r="AEK36" s="27"/>
      <c r="AEL36" s="17">
        <f t="shared" si="116"/>
        <v>240</v>
      </c>
      <c r="AEN36" s="692"/>
      <c r="AEO36" s="69"/>
      <c r="AEP36" s="27"/>
      <c r="AEQ36" s="112"/>
      <c r="AER36" s="27"/>
      <c r="AES36" s="17">
        <f t="shared" si="117"/>
        <v>0</v>
      </c>
      <c r="AEU36" s="1753"/>
      <c r="AEV36" s="1718"/>
      <c r="AEW36" s="565"/>
      <c r="AEX36" s="1558"/>
      <c r="AEY36" s="565"/>
      <c r="AEZ36" s="1715">
        <f t="shared" si="118"/>
        <v>0</v>
      </c>
      <c r="AFB36" s="2"/>
      <c r="AFC36" s="2"/>
      <c r="AFD36" s="15"/>
      <c r="AFE36" s="7"/>
      <c r="AFF36" s="16"/>
      <c r="AFG36" s="17">
        <f t="shared" si="119"/>
        <v>0</v>
      </c>
      <c r="AFI36" s="2"/>
      <c r="AFJ36" s="2"/>
      <c r="AFK36" s="15"/>
      <c r="AFL36" s="7"/>
      <c r="AFM36" s="16"/>
      <c r="AFN36" s="17">
        <f t="shared" si="120"/>
        <v>0</v>
      </c>
      <c r="AFP36" s="407"/>
      <c r="AFQ36" s="2"/>
      <c r="AFR36" s="15"/>
      <c r="AFS36" s="7"/>
      <c r="AFT36" s="16"/>
      <c r="AFU36" s="17">
        <f t="shared" si="121"/>
        <v>7013</v>
      </c>
      <c r="AFW36" s="2"/>
      <c r="AFX36" s="2"/>
      <c r="AFY36" s="15"/>
      <c r="AFZ36" s="7"/>
      <c r="AGA36" s="16"/>
      <c r="AGB36" s="17">
        <f t="shared" si="122"/>
        <v>0</v>
      </c>
      <c r="AGD36" s="2"/>
      <c r="AGE36" s="2"/>
      <c r="AGF36" s="15"/>
      <c r="AGG36" s="7"/>
      <c r="AGH36" s="16"/>
      <c r="AGI36" s="17">
        <f t="shared" si="123"/>
        <v>0</v>
      </c>
      <c r="AGK36" s="322"/>
      <c r="AGL36" s="24"/>
      <c r="AGM36" s="23"/>
      <c r="AGN36" s="308"/>
      <c r="AGO36" s="27"/>
      <c r="AGP36" s="17">
        <f t="shared" si="124"/>
        <v>102</v>
      </c>
      <c r="AGR36" s="322"/>
      <c r="AGS36" s="24"/>
      <c r="AGT36" s="23"/>
      <c r="AGU36" s="308"/>
      <c r="AGV36" s="27"/>
      <c r="AGW36" s="42">
        <f t="shared" si="125"/>
        <v>0</v>
      </c>
      <c r="AGY36" s="2"/>
      <c r="AGZ36" s="2"/>
      <c r="AHA36" s="15"/>
      <c r="AHB36" s="7"/>
      <c r="AHC36" s="16"/>
      <c r="AHD36" s="17">
        <f t="shared" si="126"/>
        <v>0</v>
      </c>
      <c r="AHH36" s="15"/>
      <c r="AHI36" s="7"/>
      <c r="AHJ36" s="16"/>
      <c r="AHK36" s="42">
        <f t="shared" si="127"/>
        <v>0</v>
      </c>
      <c r="AHO36" s="23"/>
      <c r="AHP36" s="112"/>
      <c r="AHQ36" s="27"/>
      <c r="AHR36" s="42">
        <f t="shared" si="128"/>
        <v>13988.5</v>
      </c>
      <c r="AHT36" s="2"/>
      <c r="AHU36" s="2"/>
      <c r="AHV36" s="15"/>
      <c r="AHW36" s="7"/>
      <c r="AHX36" s="16"/>
      <c r="AHY36" s="17">
        <f t="shared" si="129"/>
        <v>0</v>
      </c>
      <c r="AIA36" s="2"/>
      <c r="AIB36" s="2"/>
      <c r="AIC36" s="15"/>
      <c r="AID36" s="7"/>
      <c r="AIE36" s="16"/>
      <c r="AIF36" s="17">
        <f t="shared" si="130"/>
        <v>0</v>
      </c>
      <c r="AIH36" s="2"/>
      <c r="AII36" s="2"/>
      <c r="AIJ36" s="15"/>
      <c r="AIK36" s="7"/>
      <c r="AIL36" s="16"/>
      <c r="AIM36" s="17">
        <f t="shared" si="131"/>
        <v>0</v>
      </c>
      <c r="AIO36" s="24"/>
      <c r="AIP36" s="24"/>
      <c r="AIQ36" s="23"/>
      <c r="AIR36" s="112"/>
      <c r="AIS36" s="27"/>
      <c r="AIT36" s="42">
        <f t="shared" si="132"/>
        <v>0</v>
      </c>
      <c r="AIV36" s="2"/>
      <c r="AIW36" s="2"/>
      <c r="AIX36" s="15"/>
      <c r="AIY36" s="7"/>
      <c r="AIZ36" s="16"/>
      <c r="AJA36" s="17">
        <f t="shared" si="217"/>
        <v>0</v>
      </c>
      <c r="AJC36" s="2"/>
      <c r="AJD36" s="2"/>
      <c r="AJE36" s="15"/>
      <c r="AJF36" s="7"/>
      <c r="AJG36" s="16"/>
      <c r="AJH36" s="17">
        <f t="shared" si="134"/>
        <v>0</v>
      </c>
      <c r="AJJ36" s="2"/>
      <c r="AJK36" s="2"/>
      <c r="AJL36" s="15"/>
      <c r="AJM36" s="7"/>
      <c r="AJN36" s="16"/>
      <c r="AJO36" s="17">
        <f t="shared" si="210"/>
        <v>0</v>
      </c>
      <c r="AJQ36" s="24"/>
      <c r="AJR36" s="230"/>
      <c r="AJS36" s="23"/>
      <c r="AJT36" s="112"/>
      <c r="AJU36" s="27"/>
      <c r="AJV36" s="42">
        <f t="shared" si="211"/>
        <v>0</v>
      </c>
      <c r="AJX36" s="7">
        <v>41532</v>
      </c>
      <c r="AJY36" s="114" t="s">
        <v>2949</v>
      </c>
      <c r="AJZ36" s="15">
        <v>689.5</v>
      </c>
      <c r="AKA36" s="7">
        <v>41532</v>
      </c>
      <c r="AKB36" s="16">
        <v>689.5</v>
      </c>
      <c r="AKC36" s="17">
        <f t="shared" si="137"/>
        <v>1582</v>
      </c>
      <c r="AKE36" s="7"/>
      <c r="AKF36" s="114"/>
      <c r="AKG36" s="15"/>
      <c r="AKH36" s="7"/>
      <c r="AKI36" s="16"/>
      <c r="AKJ36" s="17">
        <f t="shared" si="138"/>
        <v>5561.98</v>
      </c>
      <c r="AKL36" s="112"/>
      <c r="AKM36" s="24"/>
      <c r="AKN36" s="23"/>
      <c r="AKO36" s="112"/>
      <c r="AKP36" s="27"/>
      <c r="AKQ36" s="42">
        <f t="shared" si="139"/>
        <v>0</v>
      </c>
      <c r="AKS36" s="24"/>
      <c r="AKT36" s="24"/>
      <c r="AKU36" s="23"/>
      <c r="AKV36" s="112"/>
      <c r="AKW36" s="27"/>
      <c r="AKX36" s="42">
        <f t="shared" si="140"/>
        <v>0</v>
      </c>
      <c r="AKZ36" s="24"/>
      <c r="ALA36" s="24"/>
      <c r="ALB36" s="23"/>
      <c r="ALC36" s="112"/>
      <c r="ALD36" s="27"/>
      <c r="ALE36" s="42">
        <f t="shared" si="141"/>
        <v>0</v>
      </c>
      <c r="ALG36" s="2"/>
      <c r="ALH36" s="2"/>
      <c r="ALI36" s="15"/>
      <c r="ALJ36" s="7"/>
      <c r="ALK36" s="16"/>
      <c r="ALL36" s="17">
        <f t="shared" si="142"/>
        <v>0</v>
      </c>
      <c r="ALN36" s="428">
        <v>41536</v>
      </c>
      <c r="ALO36" s="2" t="s">
        <v>2950</v>
      </c>
      <c r="ALP36" s="15">
        <v>5297.5</v>
      </c>
      <c r="ALQ36" s="428">
        <v>41536</v>
      </c>
      <c r="ALR36" s="16">
        <v>5297.5</v>
      </c>
      <c r="ALS36" s="17">
        <f t="shared" si="143"/>
        <v>5326</v>
      </c>
      <c r="ALU36" s="428"/>
      <c r="ALW36" s="15"/>
      <c r="ALX36" s="306"/>
      <c r="ALY36" s="16"/>
      <c r="ALZ36" s="17">
        <f t="shared" si="144"/>
        <v>0</v>
      </c>
      <c r="AMB36" s="306"/>
      <c r="AMC36" s="2"/>
      <c r="AMD36" s="15"/>
      <c r="AME36" s="428"/>
      <c r="AMF36" s="16"/>
      <c r="AMG36" s="17">
        <f t="shared" si="145"/>
        <v>0</v>
      </c>
      <c r="AMI36" s="2"/>
      <c r="AMJ36" s="2"/>
      <c r="AMK36" s="15"/>
      <c r="AML36" s="7"/>
      <c r="AMM36" s="16"/>
      <c r="AMN36" s="17">
        <f t="shared" si="146"/>
        <v>0</v>
      </c>
      <c r="AMP36" s="24"/>
      <c r="AMQ36" s="24"/>
      <c r="AMR36" s="23"/>
      <c r="AMS36" s="112"/>
      <c r="AMT36" s="27"/>
      <c r="AMU36" s="42">
        <f t="shared" si="147"/>
        <v>-1660</v>
      </c>
      <c r="AMW36" s="2"/>
      <c r="AMX36" s="2"/>
      <c r="AMY36" s="15"/>
      <c r="AMZ36" s="7"/>
      <c r="ANA36" s="16"/>
      <c r="ANB36" s="17">
        <f t="shared" si="148"/>
        <v>5971.7800000000007</v>
      </c>
      <c r="AND36" s="24"/>
      <c r="ANE36" s="24"/>
      <c r="ANF36" s="23"/>
      <c r="ANG36" s="112"/>
      <c r="ANH36" s="27"/>
      <c r="ANI36" s="42">
        <f t="shared" si="149"/>
        <v>0</v>
      </c>
      <c r="ANK36" s="2"/>
      <c r="ANL36" s="2"/>
      <c r="ANM36" s="15"/>
      <c r="ANN36" s="7"/>
      <c r="ANO36" s="16"/>
      <c r="ANP36" s="17">
        <f t="shared" si="150"/>
        <v>0</v>
      </c>
      <c r="ANR36" s="1530"/>
      <c r="ANS36" s="1530"/>
      <c r="ANT36" s="563"/>
      <c r="ANU36" s="1558"/>
      <c r="ANV36" s="565"/>
      <c r="ANW36" s="1715">
        <f t="shared" si="151"/>
        <v>0</v>
      </c>
      <c r="ANY36" s="2"/>
      <c r="ANZ36" s="2"/>
      <c r="AOA36" s="15"/>
      <c r="AOB36" s="7"/>
      <c r="AOC36" s="16"/>
      <c r="AOD36" s="17">
        <f t="shared" si="152"/>
        <v>0</v>
      </c>
      <c r="AOF36" s="2"/>
      <c r="AOG36" s="2"/>
      <c r="AOH36" s="15"/>
      <c r="AOI36" s="7"/>
      <c r="AOJ36" s="16"/>
      <c r="AOK36" s="17">
        <f t="shared" si="153"/>
        <v>0</v>
      </c>
      <c r="AOM36" s="308"/>
      <c r="AON36" s="24"/>
      <c r="AOO36" s="105"/>
      <c r="AOP36" s="322"/>
      <c r="AOQ36" s="27"/>
      <c r="AOR36" s="17">
        <f t="shared" si="154"/>
        <v>118452.40000000001</v>
      </c>
      <c r="AOT36" s="112">
        <v>41529</v>
      </c>
      <c r="AOU36" s="260" t="s">
        <v>2951</v>
      </c>
      <c r="AOV36" s="41">
        <v>1380</v>
      </c>
      <c r="AOW36" s="112">
        <v>41543</v>
      </c>
      <c r="AOX36" s="41">
        <v>1380</v>
      </c>
      <c r="AOY36" s="17">
        <f t="shared" si="155"/>
        <v>30</v>
      </c>
      <c r="APA36" s="7"/>
      <c r="APB36" s="2"/>
      <c r="APC36" s="15"/>
      <c r="APD36" s="16"/>
      <c r="APE36" s="16"/>
      <c r="APF36" s="17">
        <f t="shared" si="156"/>
        <v>118452.40000000001</v>
      </c>
      <c r="APH36" s="112"/>
      <c r="API36" s="24"/>
      <c r="APJ36" s="23"/>
      <c r="APK36" s="27"/>
      <c r="APL36" s="27"/>
      <c r="APM36" s="42">
        <f t="shared" si="157"/>
        <v>0</v>
      </c>
      <c r="APO36" s="2"/>
      <c r="APP36" s="2"/>
      <c r="APQ36" s="15"/>
      <c r="APR36" s="7"/>
      <c r="APS36" s="16"/>
      <c r="APT36" s="17">
        <f t="shared" si="158"/>
        <v>0</v>
      </c>
      <c r="APV36" s="2"/>
      <c r="APW36" s="2"/>
      <c r="APX36" s="15"/>
      <c r="APY36" s="7"/>
      <c r="APZ36" s="16"/>
      <c r="AQA36" s="17">
        <f t="shared" si="159"/>
        <v>0</v>
      </c>
      <c r="AQC36" s="2"/>
      <c r="AQD36" s="2"/>
      <c r="AQE36" s="15"/>
      <c r="AQF36" s="7"/>
      <c r="AQG36" s="16"/>
      <c r="AQH36" s="17">
        <f t="shared" si="160"/>
        <v>4165.6000000000004</v>
      </c>
      <c r="AQJ36" s="2"/>
      <c r="AQK36" s="2"/>
      <c r="AQL36" s="15"/>
      <c r="AQM36" s="7"/>
      <c r="AQN36" s="16"/>
      <c r="AQO36" s="17">
        <f t="shared" si="161"/>
        <v>0</v>
      </c>
      <c r="AQQ36" s="2"/>
      <c r="AQR36" s="2"/>
      <c r="AQS36" s="15"/>
      <c r="AQT36" s="7"/>
      <c r="AQU36" s="16"/>
      <c r="AQV36" s="17">
        <f t="shared" si="162"/>
        <v>0</v>
      </c>
      <c r="AQX36" s="2"/>
      <c r="AQY36" s="2"/>
      <c r="AQZ36" s="15"/>
      <c r="ARA36" s="7"/>
      <c r="ARB36" s="16"/>
      <c r="ARC36" s="17">
        <f t="shared" si="163"/>
        <v>0</v>
      </c>
      <c r="ARE36" s="24"/>
      <c r="ARF36" s="24"/>
      <c r="ARG36" s="23"/>
      <c r="ARH36" s="112"/>
      <c r="ARI36" s="27"/>
      <c r="ARJ36" s="42">
        <f t="shared" si="164"/>
        <v>0</v>
      </c>
      <c r="ARL36" s="2"/>
      <c r="ARM36" s="2"/>
      <c r="ARN36" s="15"/>
      <c r="ARO36" s="7"/>
      <c r="ARP36" s="16"/>
      <c r="ARQ36" s="17">
        <f t="shared" si="165"/>
        <v>0</v>
      </c>
      <c r="ARS36" s="24"/>
      <c r="ART36" s="24"/>
      <c r="ARU36" s="23"/>
      <c r="ARV36" s="112"/>
      <c r="ARW36" s="27"/>
      <c r="ARX36" s="42">
        <f t="shared" si="166"/>
        <v>752.5</v>
      </c>
      <c r="ARZ36" s="2"/>
      <c r="ASA36" s="2"/>
      <c r="ASB36" s="15"/>
      <c r="ASC36" s="7"/>
      <c r="ASD36" s="16"/>
      <c r="ASE36" s="17">
        <f t="shared" si="167"/>
        <v>10984.74</v>
      </c>
      <c r="ASG36" s="7"/>
      <c r="ASH36" s="2"/>
      <c r="ASI36" s="15"/>
      <c r="ASJ36" s="7"/>
      <c r="ASK36" s="16"/>
      <c r="ASL36" s="17">
        <f t="shared" si="168"/>
        <v>21397.43</v>
      </c>
      <c r="ASN36" s="7"/>
      <c r="ASO36" s="2"/>
      <c r="ASP36" s="15"/>
      <c r="ASQ36" s="7"/>
      <c r="ASR36" s="16"/>
      <c r="ASS36" s="17">
        <f t="shared" si="169"/>
        <v>21397.43</v>
      </c>
      <c r="ASU36" s="2"/>
      <c r="ASV36" s="2"/>
      <c r="ASW36" s="15"/>
      <c r="ASX36" s="7"/>
      <c r="ASY36" s="16"/>
      <c r="ASZ36" s="17">
        <f t="shared" si="170"/>
        <v>0</v>
      </c>
      <c r="ATB36" s="24"/>
      <c r="ATC36" s="24"/>
      <c r="ATD36" s="23"/>
      <c r="ATE36" s="112"/>
      <c r="ATF36" s="27"/>
      <c r="ATG36" s="42">
        <f t="shared" si="171"/>
        <v>2249</v>
      </c>
      <c r="ATI36" s="24"/>
      <c r="ATJ36" s="24"/>
      <c r="ATK36" s="23"/>
      <c r="ATL36" s="112"/>
      <c r="ATM36" s="27"/>
      <c r="ATN36" s="42">
        <f t="shared" si="172"/>
        <v>0</v>
      </c>
      <c r="ATP36" s="2"/>
      <c r="ATS36" s="61"/>
      <c r="ATT36" s="67"/>
      <c r="ATU36" s="17">
        <f t="shared" si="173"/>
        <v>12300.5</v>
      </c>
      <c r="ATW36" s="2"/>
      <c r="ATX36" s="2"/>
      <c r="ATY36" s="15"/>
      <c r="ATZ36" s="7"/>
      <c r="AUA36" s="16"/>
      <c r="AUB36" s="17">
        <f t="shared" si="174"/>
        <v>108</v>
      </c>
      <c r="AUD36" s="7"/>
      <c r="AUE36" s="115"/>
      <c r="AUF36" s="15"/>
      <c r="AUG36" s="679"/>
      <c r="AUH36" s="16"/>
      <c r="AUI36" s="17">
        <f t="shared" si="175"/>
        <v>0</v>
      </c>
      <c r="AUK36" s="112"/>
      <c r="AUL36" s="111"/>
      <c r="AUM36" s="23"/>
      <c r="AUN36" s="1577"/>
      <c r="AUO36" s="27"/>
      <c r="AUP36" s="42">
        <f t="shared" si="176"/>
        <v>0</v>
      </c>
      <c r="AUR36" s="1558"/>
      <c r="AUS36" s="1727"/>
      <c r="AUT36" s="563"/>
      <c r="AUU36" s="1752"/>
      <c r="AUV36" s="565"/>
      <c r="AUW36" s="1715">
        <f t="shared" si="177"/>
        <v>0</v>
      </c>
      <c r="AUY36" s="112"/>
      <c r="AUZ36" s="111"/>
      <c r="AVA36" s="23"/>
      <c r="AVB36" s="1577"/>
      <c r="AVC36" s="27"/>
      <c r="AVD36" s="42">
        <f t="shared" si="178"/>
        <v>0</v>
      </c>
      <c r="AVF36" s="2"/>
      <c r="AVG36" s="2"/>
      <c r="AVH36" s="15"/>
      <c r="AVI36" s="7"/>
      <c r="AVJ36" s="16"/>
      <c r="AVK36" s="17">
        <f t="shared" si="179"/>
        <v>-1000</v>
      </c>
      <c r="AVM36" s="2"/>
      <c r="AVN36" s="2"/>
      <c r="AVO36" s="15"/>
      <c r="AVP36" s="7"/>
      <c r="AVQ36" s="16"/>
      <c r="AVR36" s="17">
        <f t="shared" si="180"/>
        <v>6938</v>
      </c>
      <c r="AVT36" s="1530"/>
      <c r="AVU36" s="1530"/>
      <c r="AVV36" s="563"/>
      <c r="AVW36" s="1558"/>
      <c r="AVX36" s="565"/>
      <c r="AVY36" s="1715">
        <f t="shared" si="181"/>
        <v>0</v>
      </c>
      <c r="AWA36" s="2"/>
      <c r="AWB36" s="2"/>
      <c r="AWC36" s="15"/>
      <c r="AWD36" s="7"/>
      <c r="AWE36" s="16"/>
      <c r="AWF36" s="17">
        <f t="shared" si="182"/>
        <v>0</v>
      </c>
      <c r="AWH36" s="307"/>
      <c r="AWI36" s="2"/>
      <c r="AWJ36" s="15"/>
      <c r="AWK36" s="7"/>
      <c r="AWL36" s="16"/>
      <c r="AWM36" s="17">
        <f t="shared" si="183"/>
        <v>0</v>
      </c>
      <c r="AWO36" s="2"/>
      <c r="AWP36" s="2"/>
      <c r="AWQ36" s="15"/>
      <c r="AWR36" s="7"/>
      <c r="AWS36" s="16"/>
      <c r="AWT36" s="17">
        <f t="shared" si="184"/>
        <v>0</v>
      </c>
      <c r="AWV36" s="306"/>
      <c r="AWW36" s="2"/>
      <c r="AWX36" s="15"/>
      <c r="AWY36" s="7"/>
      <c r="AWZ36" s="16"/>
      <c r="AXA36" s="17">
        <f t="shared" si="185"/>
        <v>0</v>
      </c>
      <c r="AXC36" s="308">
        <v>41543</v>
      </c>
      <c r="AXD36" s="2" t="s">
        <v>2952</v>
      </c>
      <c r="AXE36" s="15">
        <v>606</v>
      </c>
      <c r="AXF36" s="7">
        <v>41546</v>
      </c>
      <c r="AXG36" s="16">
        <v>606</v>
      </c>
      <c r="AXH36" s="17">
        <f t="shared" si="186"/>
        <v>3711.5</v>
      </c>
      <c r="AXJ36" s="308"/>
      <c r="AXK36" s="2"/>
      <c r="AXL36" s="15"/>
      <c r="AXM36" s="7"/>
      <c r="AXN36" s="16"/>
      <c r="AXO36" s="17">
        <f t="shared" si="187"/>
        <v>0</v>
      </c>
      <c r="AXQ36" s="308"/>
      <c r="AXR36" s="24"/>
      <c r="AXS36" s="23"/>
      <c r="AXT36" s="112"/>
      <c r="AXU36" s="27"/>
      <c r="AXV36" s="42">
        <f t="shared" si="188"/>
        <v>0</v>
      </c>
      <c r="AXX36" s="2"/>
      <c r="AXY36" s="2"/>
      <c r="AXZ36" s="15"/>
      <c r="AYA36" s="7"/>
      <c r="AYB36" s="16"/>
      <c r="AYC36" s="17">
        <f t="shared" si="189"/>
        <v>-100</v>
      </c>
      <c r="AYE36" s="2"/>
      <c r="AYF36" s="2"/>
      <c r="AYG36" s="15"/>
      <c r="AYH36" s="7"/>
      <c r="AYI36" s="16"/>
      <c r="AYJ36" s="17">
        <f t="shared" si="190"/>
        <v>1184.5</v>
      </c>
      <c r="AYL36" s="24"/>
      <c r="AYM36" s="24"/>
      <c r="AYN36" s="23"/>
      <c r="AYO36" s="112"/>
      <c r="AYP36" s="27"/>
      <c r="AYQ36" s="42">
        <f t="shared" si="191"/>
        <v>0</v>
      </c>
      <c r="AYS36" s="24"/>
      <c r="AYT36" s="2"/>
      <c r="AYU36" s="15"/>
      <c r="AYV36" s="7"/>
      <c r="AYW36" s="16"/>
      <c r="AYX36" s="17">
        <f t="shared" si="192"/>
        <v>0</v>
      </c>
      <c r="AYZ36" s="24"/>
      <c r="AZA36" s="24"/>
      <c r="AZB36" s="23"/>
      <c r="AZC36" s="112"/>
      <c r="AZD36" s="27"/>
      <c r="AZE36" s="42">
        <f t="shared" si="193"/>
        <v>0</v>
      </c>
      <c r="AZG36" s="2"/>
      <c r="AZH36" s="2"/>
      <c r="AZI36" s="15"/>
      <c r="AZJ36" s="7"/>
      <c r="AZK36" s="16"/>
      <c r="AZL36" s="17">
        <f t="shared" si="194"/>
        <v>0</v>
      </c>
      <c r="AZN36" s="2"/>
      <c r="AZO36" s="2"/>
      <c r="AZP36" s="15"/>
      <c r="AZQ36" s="7"/>
      <c r="AZR36" s="16"/>
      <c r="AZS36" s="17">
        <f t="shared" si="195"/>
        <v>0</v>
      </c>
      <c r="AZU36" s="2"/>
      <c r="AZV36" s="2"/>
      <c r="AZW36" s="15"/>
      <c r="AZX36" s="7"/>
      <c r="AZY36" s="16"/>
      <c r="AZZ36" s="17">
        <f t="shared" si="196"/>
        <v>7051.5</v>
      </c>
      <c r="BAB36" s="24"/>
      <c r="BAC36" s="24"/>
      <c r="BAD36" s="23"/>
      <c r="BAE36" s="112"/>
      <c r="BAF36" s="27"/>
      <c r="BAG36" s="42">
        <f t="shared" si="197"/>
        <v>0</v>
      </c>
      <c r="BAI36" s="2"/>
      <c r="BAJ36" s="2"/>
      <c r="BAK36" s="15"/>
      <c r="BAL36" s="7"/>
      <c r="BAM36" s="16"/>
      <c r="BAN36" s="17">
        <f t="shared" si="198"/>
        <v>0</v>
      </c>
    </row>
    <row r="37" spans="1:1392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2"/>
      <c r="L37" s="27"/>
      <c r="M37" s="42">
        <f t="shared" si="1"/>
        <v>0</v>
      </c>
      <c r="O37" s="24"/>
      <c r="P37" s="24"/>
      <c r="Q37" s="23"/>
      <c r="R37" s="112"/>
      <c r="S37" s="27"/>
      <c r="T37" s="42">
        <f t="shared" si="2"/>
        <v>0</v>
      </c>
      <c r="V37" s="24"/>
      <c r="W37" s="24"/>
      <c r="X37" s="23"/>
      <c r="Y37" s="112"/>
      <c r="Z37" s="27"/>
      <c r="AA37" s="42">
        <f t="shared" si="3"/>
        <v>0</v>
      </c>
      <c r="AC37" s="24"/>
      <c r="AD37" s="24"/>
      <c r="AE37" s="23"/>
      <c r="AF37" s="112"/>
      <c r="AG37" s="27"/>
      <c r="AH37" s="42">
        <f t="shared" si="4"/>
        <v>0</v>
      </c>
      <c r="AJ37" s="24"/>
      <c r="AK37" s="24"/>
      <c r="AL37" s="23"/>
      <c r="AM37" s="112"/>
      <c r="AN37" s="27"/>
      <c r="AO37" s="42">
        <f t="shared" si="5"/>
        <v>0</v>
      </c>
      <c r="AR37" s="2"/>
      <c r="AS37" s="15"/>
      <c r="AT37" s="7"/>
      <c r="AU37" s="16"/>
      <c r="AV37" s="17">
        <f t="shared" si="6"/>
        <v>376</v>
      </c>
      <c r="AX37" s="2"/>
      <c r="AY37" s="2"/>
      <c r="AZ37" s="15"/>
      <c r="BA37" s="7"/>
      <c r="BB37" s="16"/>
      <c r="BC37" s="17">
        <f t="shared" si="7"/>
        <v>1731.5</v>
      </c>
      <c r="BE37" s="2"/>
      <c r="BF37" s="2"/>
      <c r="BG37" s="15"/>
      <c r="BH37" s="7"/>
      <c r="BI37" s="16"/>
      <c r="BJ37" s="17">
        <f t="shared" si="8"/>
        <v>0</v>
      </c>
      <c r="BL37" s="7"/>
      <c r="BM37" s="36"/>
      <c r="BN37" s="16"/>
      <c r="BO37" s="7"/>
      <c r="BP37" s="16"/>
      <c r="BQ37" s="17">
        <f t="shared" si="9"/>
        <v>14526.099999999999</v>
      </c>
      <c r="BS37" s="428"/>
      <c r="BT37" s="2"/>
      <c r="BU37" s="15"/>
      <c r="BV37" s="7"/>
      <c r="BW37" s="16"/>
      <c r="BX37" s="17">
        <f t="shared" si="10"/>
        <v>21003.54</v>
      </c>
      <c r="BZ37" s="2"/>
      <c r="CA37" s="2"/>
      <c r="CB37" s="15"/>
      <c r="CC37" s="7"/>
      <c r="CD37" s="16"/>
      <c r="CE37" s="17">
        <f t="shared" si="11"/>
        <v>0</v>
      </c>
      <c r="CG37" s="428"/>
      <c r="CH37" s="2"/>
      <c r="CI37" s="15"/>
      <c r="CJ37" s="7"/>
      <c r="CK37" s="16"/>
      <c r="CL37" s="17">
        <f t="shared" si="12"/>
        <v>0</v>
      </c>
      <c r="CN37" s="2"/>
      <c r="CO37" s="2"/>
      <c r="CP37" s="15"/>
      <c r="CQ37" s="7"/>
      <c r="CR37" s="16"/>
      <c r="CS37" s="17">
        <f t="shared" si="199"/>
        <v>60707.5</v>
      </c>
      <c r="CU37" s="2"/>
      <c r="CV37" s="2"/>
      <c r="CW37" s="15"/>
      <c r="CX37" s="7"/>
      <c r="CY37" s="16"/>
      <c r="CZ37" s="17">
        <f t="shared" si="14"/>
        <v>4178.5</v>
      </c>
      <c r="DB37" s="7"/>
      <c r="DC37" s="2"/>
      <c r="DD37" s="15"/>
      <c r="DE37" s="7"/>
      <c r="DF37" s="16"/>
      <c r="DG37" s="17">
        <f t="shared" si="207"/>
        <v>411</v>
      </c>
      <c r="DI37" s="7"/>
      <c r="DJ37" s="2"/>
      <c r="DK37" s="15"/>
      <c r="DL37" s="7"/>
      <c r="DM37" s="16"/>
      <c r="DN37" s="17">
        <f t="shared" si="212"/>
        <v>0</v>
      </c>
      <c r="DP37" s="7"/>
      <c r="DQ37" s="2"/>
      <c r="DR37" s="15"/>
      <c r="DS37" s="7"/>
      <c r="DT37" s="16"/>
      <c r="DU37" s="17">
        <f t="shared" si="213"/>
        <v>0</v>
      </c>
      <c r="DW37" s="568"/>
      <c r="DX37" s="577"/>
      <c r="DY37" s="1656"/>
      <c r="DZ37" s="568"/>
      <c r="EA37" s="1659"/>
      <c r="EB37" s="1677">
        <f t="shared" si="214"/>
        <v>456</v>
      </c>
      <c r="ED37" s="112"/>
      <c r="EE37" s="24"/>
      <c r="EF37" s="23"/>
      <c r="EG37" s="112"/>
      <c r="EH37" s="27"/>
      <c r="EI37" s="42">
        <f t="shared" si="215"/>
        <v>0</v>
      </c>
      <c r="EK37" s="7"/>
      <c r="EL37" s="2"/>
      <c r="EM37" s="15"/>
      <c r="EN37" s="7"/>
      <c r="EO37" s="16"/>
      <c r="EP37" s="17">
        <f t="shared" si="216"/>
        <v>0</v>
      </c>
      <c r="ER37" s="112"/>
      <c r="ES37" s="24"/>
      <c r="ET37" s="41"/>
      <c r="EU37" s="322"/>
      <c r="EV37" s="288"/>
      <c r="EW37" s="17">
        <f t="shared" si="206"/>
        <v>0</v>
      </c>
      <c r="EY37" s="7"/>
      <c r="EZ37" s="2"/>
      <c r="FA37" s="15"/>
      <c r="FB37" s="685"/>
      <c r="FC37" s="686"/>
      <c r="FD37" s="17">
        <f t="shared" si="22"/>
        <v>0</v>
      </c>
      <c r="FF37" s="112"/>
      <c r="FG37" s="24"/>
      <c r="FH37" s="23"/>
      <c r="FI37" s="683"/>
      <c r="FJ37" s="684"/>
      <c r="FK37" s="42">
        <f t="shared" si="23"/>
        <v>0</v>
      </c>
      <c r="FM37" s="2"/>
      <c r="FN37" s="2"/>
      <c r="FO37" s="15"/>
      <c r="FP37" s="7"/>
      <c r="FQ37" s="16"/>
      <c r="FR37" s="17">
        <f t="shared" si="24"/>
        <v>2580</v>
      </c>
      <c r="FT37" s="24"/>
      <c r="FU37" s="24"/>
      <c r="FV37" s="23"/>
      <c r="FW37" s="112"/>
      <c r="FX37" s="27"/>
      <c r="FY37" s="42">
        <f t="shared" si="25"/>
        <v>0</v>
      </c>
      <c r="GA37" s="2"/>
      <c r="GB37" s="2"/>
      <c r="GC37" s="15"/>
      <c r="GD37" s="7"/>
      <c r="GE37" s="16"/>
      <c r="GF37" s="17">
        <f t="shared" si="26"/>
        <v>0</v>
      </c>
      <c r="GH37" s="1530"/>
      <c r="GI37" s="1530"/>
      <c r="GJ37" s="563"/>
      <c r="GK37" s="1558"/>
      <c r="GL37" s="565"/>
      <c r="GM37" s="1715">
        <f t="shared" si="27"/>
        <v>33232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7"/>
      <c r="HD37" s="2"/>
      <c r="HE37" s="15"/>
      <c r="HF37" s="7"/>
      <c r="HG37" s="16"/>
      <c r="HH37" s="17">
        <f t="shared" si="30"/>
        <v>0</v>
      </c>
      <c r="HJ37" s="326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5020</v>
      </c>
      <c r="HX37" s="7"/>
      <c r="HY37" s="2"/>
      <c r="HZ37" s="15"/>
      <c r="IA37" s="7"/>
      <c r="IB37" s="16"/>
      <c r="IC37" s="102">
        <f t="shared" si="33"/>
        <v>0</v>
      </c>
      <c r="IE37" s="1558"/>
      <c r="IF37" s="1530"/>
      <c r="IG37" s="563"/>
      <c r="IH37" s="1558"/>
      <c r="II37" s="565"/>
      <c r="IJ37" s="1746">
        <f t="shared" si="34"/>
        <v>0</v>
      </c>
      <c r="IL37" s="112"/>
      <c r="IM37" s="24"/>
      <c r="IN37" s="23"/>
      <c r="IO37" s="112"/>
      <c r="IP37" s="27"/>
      <c r="IQ37" s="102">
        <f t="shared" si="35"/>
        <v>855.5</v>
      </c>
      <c r="IS37" s="7"/>
      <c r="IT37" s="35"/>
      <c r="IU37" s="15"/>
      <c r="IV37" s="31"/>
      <c r="IW37" s="16"/>
      <c r="IX37" s="17">
        <f t="shared" si="36"/>
        <v>0</v>
      </c>
      <c r="IZ37" s="7"/>
      <c r="JA37" s="114"/>
      <c r="JB37" s="15"/>
      <c r="JC37" s="7"/>
      <c r="JD37" s="16"/>
      <c r="JE37" s="17">
        <f t="shared" si="37"/>
        <v>0</v>
      </c>
      <c r="JG37" s="7"/>
      <c r="JH37" s="115"/>
      <c r="JI37" s="15"/>
      <c r="JJ37" s="7"/>
      <c r="JK37" s="16"/>
      <c r="JL37" s="17">
        <f t="shared" si="38"/>
        <v>17093.599999999999</v>
      </c>
      <c r="JN37" s="7"/>
      <c r="JO37" s="114"/>
      <c r="JP37" s="15"/>
      <c r="JQ37" s="7"/>
      <c r="JR37" s="16"/>
      <c r="JS37" s="17">
        <f t="shared" si="39"/>
        <v>0</v>
      </c>
      <c r="JU37" s="112"/>
      <c r="JV37" s="111"/>
      <c r="JW37" s="23"/>
      <c r="JX37" s="112"/>
      <c r="JY37" s="27"/>
      <c r="JZ37" s="42">
        <f t="shared" si="40"/>
        <v>0</v>
      </c>
      <c r="KB37" s="112"/>
      <c r="KC37" s="221"/>
      <c r="KD37" s="23"/>
      <c r="KE37" s="112"/>
      <c r="KF37" s="27"/>
      <c r="KG37" s="42">
        <f t="shared" si="41"/>
        <v>0</v>
      </c>
      <c r="KI37" s="2"/>
      <c r="KJ37" s="2"/>
      <c r="KK37" s="15"/>
      <c r="KL37" s="7"/>
      <c r="KM37" s="16"/>
      <c r="KN37" s="17">
        <f t="shared" si="42"/>
        <v>3799.5</v>
      </c>
      <c r="KP37" s="24"/>
      <c r="KQ37" s="24"/>
      <c r="KR37" s="23"/>
      <c r="KS37" s="112"/>
      <c r="KT37" s="27"/>
      <c r="KU37" s="42">
        <f t="shared" si="43"/>
        <v>0</v>
      </c>
      <c r="KW37" s="24"/>
      <c r="KX37" s="24"/>
      <c r="KY37" s="23"/>
      <c r="KZ37" s="112"/>
      <c r="LA37" s="27"/>
      <c r="LB37" s="42">
        <f t="shared" si="44"/>
        <v>0</v>
      </c>
      <c r="LD37" s="1530"/>
      <c r="LE37" s="1530"/>
      <c r="LF37" s="563"/>
      <c r="LG37" s="1558"/>
      <c r="LH37" s="565"/>
      <c r="LI37" s="1715">
        <f t="shared" si="45"/>
        <v>0</v>
      </c>
      <c r="LK37" s="2"/>
      <c r="LL37" s="2"/>
      <c r="LM37" s="15"/>
      <c r="LN37" s="7"/>
      <c r="LO37" s="16"/>
      <c r="LP37" s="17">
        <f t="shared" si="46"/>
        <v>0</v>
      </c>
      <c r="LR37" s="2"/>
      <c r="LS37" s="2"/>
      <c r="LT37" s="15"/>
      <c r="LU37" s="7"/>
      <c r="LV37" s="16"/>
      <c r="LW37" s="17">
        <f t="shared" si="47"/>
        <v>0</v>
      </c>
      <c r="LY37" s="2"/>
      <c r="LZ37" s="2"/>
      <c r="MA37" s="15"/>
      <c r="MB37" s="7"/>
      <c r="MC37" s="16"/>
      <c r="MD37" s="17">
        <f t="shared" si="48"/>
        <v>1020</v>
      </c>
      <c r="MF37" s="1709"/>
      <c r="MG37" s="1530"/>
      <c r="MH37" s="563"/>
      <c r="MI37" s="1558"/>
      <c r="MJ37" s="565"/>
      <c r="MK37" s="1715">
        <f t="shared" si="49"/>
        <v>6364</v>
      </c>
      <c r="MM37" s="306"/>
      <c r="MN37" s="2"/>
      <c r="MO37" s="15"/>
      <c r="MP37" s="7"/>
      <c r="MQ37" s="16"/>
      <c r="MR37" s="17">
        <f t="shared" si="50"/>
        <v>0</v>
      </c>
      <c r="MT37" s="308"/>
      <c r="MU37" s="24"/>
      <c r="MV37" s="23"/>
      <c r="MW37" s="112"/>
      <c r="MX37" s="27"/>
      <c r="MY37" s="42">
        <f t="shared" si="51"/>
        <v>0</v>
      </c>
      <c r="NA37" s="482"/>
      <c r="NB37" s="2"/>
      <c r="NC37" s="15"/>
      <c r="ND37" s="7"/>
      <c r="NE37" s="16"/>
      <c r="NF37" s="17">
        <f t="shared" si="208"/>
        <v>22352.5</v>
      </c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16"/>
      <c r="OG37" s="16"/>
      <c r="OH37" s="17">
        <f t="shared" si="56"/>
        <v>0</v>
      </c>
      <c r="OJ37" s="2"/>
      <c r="OK37" s="2"/>
      <c r="OL37" s="15"/>
      <c r="OM37" s="16"/>
      <c r="ON37" s="16"/>
      <c r="OO37" s="17">
        <f t="shared" si="57"/>
        <v>0</v>
      </c>
      <c r="OQ37" s="2"/>
      <c r="OR37" s="2"/>
      <c r="OS37" s="15"/>
      <c r="OT37" s="16"/>
      <c r="OU37" s="16"/>
      <c r="OV37" s="17">
        <f t="shared" si="58"/>
        <v>0</v>
      </c>
      <c r="OX37" s="24"/>
      <c r="OY37" s="24"/>
      <c r="OZ37" s="23"/>
      <c r="PA37" s="27"/>
      <c r="PB37" s="27"/>
      <c r="PC37" s="42">
        <f t="shared" si="59"/>
        <v>0</v>
      </c>
      <c r="PE37" s="7">
        <v>41546</v>
      </c>
      <c r="PF37" s="1754" t="s">
        <v>2953</v>
      </c>
      <c r="PG37" s="297">
        <v>2800</v>
      </c>
      <c r="PH37" s="1755">
        <v>41546</v>
      </c>
      <c r="PI37" s="77">
        <v>2800</v>
      </c>
      <c r="PJ37" s="17">
        <f t="shared" si="60"/>
        <v>8140</v>
      </c>
      <c r="PL37" s="112"/>
      <c r="PM37" s="24"/>
      <c r="PN37" s="23"/>
      <c r="PO37" s="1661"/>
      <c r="PP37" s="27"/>
      <c r="PQ37" s="42">
        <f t="shared" si="61"/>
        <v>0</v>
      </c>
      <c r="PS37" s="112"/>
      <c r="PT37" s="24"/>
      <c r="PU37" s="23"/>
      <c r="PV37" s="1661"/>
      <c r="PW37" s="27"/>
      <c r="PX37" s="42">
        <f t="shared" si="62"/>
        <v>0</v>
      </c>
      <c r="PZ37" s="7"/>
      <c r="QA37" s="2"/>
      <c r="QB37" s="15"/>
      <c r="QC37" s="508"/>
      <c r="QD37" s="16"/>
      <c r="QE37" s="17">
        <f t="shared" si="63"/>
        <v>1433.5000000000005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2980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114"/>
      <c r="RR37" s="15"/>
      <c r="RS37" s="7"/>
      <c r="RT37" s="16"/>
      <c r="RU37" s="17">
        <f t="shared" si="69"/>
        <v>0</v>
      </c>
      <c r="RW37" s="2"/>
      <c r="RX37" s="114"/>
      <c r="RY37" s="15"/>
      <c r="RZ37" s="7"/>
      <c r="SA37" s="16"/>
      <c r="SB37" s="17">
        <f t="shared" si="70"/>
        <v>0</v>
      </c>
      <c r="SD37" s="24"/>
      <c r="SE37" s="221"/>
      <c r="SF37" s="23"/>
      <c r="SG37" s="112"/>
      <c r="SH37" s="27"/>
      <c r="SI37" s="42">
        <f t="shared" si="71"/>
        <v>7820</v>
      </c>
      <c r="SK37" s="2"/>
      <c r="SL37" s="2"/>
      <c r="SM37" s="15"/>
      <c r="SN37" s="7"/>
      <c r="SO37" s="16"/>
      <c r="SP37" s="17">
        <f t="shared" si="72"/>
        <v>200</v>
      </c>
      <c r="SR37" s="2"/>
      <c r="SS37" s="2"/>
      <c r="ST37" s="15"/>
      <c r="SU37" s="7"/>
      <c r="SV37" s="16"/>
      <c r="SW37" s="17">
        <f t="shared" si="73"/>
        <v>1278</v>
      </c>
      <c r="SY37" s="24"/>
      <c r="SZ37" s="24"/>
      <c r="TA37" s="23"/>
      <c r="TB37" s="112"/>
      <c r="TC37" s="27"/>
      <c r="TD37" s="42">
        <f t="shared" si="74"/>
        <v>0</v>
      </c>
      <c r="TF37" s="24"/>
      <c r="TG37" s="2"/>
      <c r="TH37" s="15"/>
      <c r="TI37" s="7"/>
      <c r="TJ37" s="16"/>
      <c r="TK37" s="17">
        <f t="shared" si="75"/>
        <v>0</v>
      </c>
      <c r="TM37" s="24"/>
      <c r="TN37" s="24"/>
      <c r="TO37" s="23"/>
      <c r="TP37" s="112"/>
      <c r="TQ37" s="27"/>
      <c r="TR37" s="42">
        <f t="shared" si="76"/>
        <v>0</v>
      </c>
      <c r="TT37" s="2"/>
      <c r="TU37" s="2"/>
      <c r="TV37" s="15"/>
      <c r="TW37" s="7"/>
      <c r="TX37" s="16"/>
      <c r="TY37" s="17">
        <f t="shared" si="77"/>
        <v>0</v>
      </c>
      <c r="UA37" s="306"/>
      <c r="UB37" s="2"/>
      <c r="UC37" s="15"/>
      <c r="UD37" s="306"/>
      <c r="UE37" s="16"/>
      <c r="UF37" s="17">
        <f t="shared" si="78"/>
        <v>112.5</v>
      </c>
      <c r="UH37" s="308"/>
      <c r="UI37" s="24"/>
      <c r="UJ37" s="23"/>
      <c r="UK37" s="308"/>
      <c r="UL37" s="27"/>
      <c r="UM37" s="42">
        <f t="shared" si="79"/>
        <v>7657</v>
      </c>
      <c r="UO37" s="308"/>
      <c r="UP37" s="24"/>
      <c r="UQ37" s="23"/>
      <c r="UR37" s="308"/>
      <c r="US37" s="27"/>
      <c r="UT37" s="42">
        <f t="shared" si="80"/>
        <v>0</v>
      </c>
      <c r="UV37" s="308"/>
      <c r="UW37" s="24"/>
      <c r="UX37" s="23"/>
      <c r="UY37" s="308"/>
      <c r="UZ37" s="27"/>
      <c r="VA37" s="42">
        <f t="shared" si="81"/>
        <v>0</v>
      </c>
      <c r="VC37" s="308"/>
      <c r="VD37" s="24"/>
      <c r="VE37" s="23"/>
      <c r="VF37" s="308"/>
      <c r="VG37" s="27"/>
      <c r="VH37" s="42">
        <f t="shared" si="82"/>
        <v>0</v>
      </c>
      <c r="VJ37" s="426"/>
      <c r="VK37" s="2"/>
      <c r="VL37" s="15"/>
      <c r="VM37" s="7"/>
      <c r="VN37" s="16"/>
      <c r="VO37" s="17">
        <f t="shared" si="83"/>
        <v>0</v>
      </c>
      <c r="VQ37" s="1530"/>
      <c r="VR37" s="1530"/>
      <c r="VS37" s="563"/>
      <c r="VT37" s="1558"/>
      <c r="VU37" s="565"/>
      <c r="VV37" s="1715">
        <f t="shared" si="84"/>
        <v>0</v>
      </c>
      <c r="VX37" s="2"/>
      <c r="VY37" s="2"/>
      <c r="VZ37" s="15"/>
      <c r="WA37" s="7"/>
      <c r="WB37" s="16"/>
      <c r="WC37" s="17">
        <f t="shared" si="85"/>
        <v>1712</v>
      </c>
      <c r="WE37" s="2"/>
      <c r="WF37" s="2"/>
      <c r="WG37" s="15"/>
      <c r="WH37" s="7"/>
      <c r="WI37" s="16"/>
      <c r="WJ37" s="17">
        <f t="shared" si="86"/>
        <v>5796</v>
      </c>
      <c r="WL37" s="2"/>
      <c r="WM37" s="2"/>
      <c r="WN37" s="15"/>
      <c r="WO37" s="7"/>
      <c r="WP37" s="16"/>
      <c r="WQ37" s="17">
        <f t="shared" si="87"/>
        <v>0</v>
      </c>
      <c r="WS37" s="24"/>
      <c r="WT37" s="24"/>
      <c r="WU37" s="23"/>
      <c r="WV37" s="112"/>
      <c r="WW37" s="27"/>
      <c r="WX37" s="42">
        <f t="shared" si="88"/>
        <v>0</v>
      </c>
      <c r="WZ37" s="24"/>
      <c r="XA37" s="24"/>
      <c r="XB37" s="23"/>
      <c r="XC37" s="112"/>
      <c r="XD37" s="27"/>
      <c r="XE37" s="42">
        <f t="shared" si="89"/>
        <v>0</v>
      </c>
      <c r="XG37" s="2"/>
      <c r="XH37" s="2"/>
      <c r="XI37" s="15"/>
      <c r="XJ37" s="7"/>
      <c r="XK37" s="16"/>
      <c r="XL37" s="17">
        <f t="shared" si="90"/>
        <v>0</v>
      </c>
      <c r="XN37" s="24"/>
      <c r="XO37" s="24"/>
      <c r="XP37" s="23"/>
      <c r="XQ37" s="112"/>
      <c r="XR37" s="27"/>
      <c r="XS37" s="42">
        <f t="shared" si="91"/>
        <v>3633</v>
      </c>
      <c r="XU37" s="2"/>
      <c r="XV37" s="2"/>
      <c r="XW37" s="15"/>
      <c r="XX37" s="7"/>
      <c r="XY37" s="16"/>
      <c r="XZ37" s="17">
        <f t="shared" si="92"/>
        <v>0</v>
      </c>
      <c r="YB37" s="1530"/>
      <c r="YC37" s="1530"/>
      <c r="YD37" s="563"/>
      <c r="YE37" s="1558"/>
      <c r="YF37" s="565"/>
      <c r="YG37" s="1715">
        <f t="shared" si="93"/>
        <v>0</v>
      </c>
      <c r="YI37" s="7"/>
      <c r="YJ37" s="114"/>
      <c r="YK37" s="15"/>
      <c r="YL37" s="7"/>
      <c r="YM37" s="16"/>
      <c r="YN37" s="17">
        <f t="shared" si="94"/>
        <v>2227</v>
      </c>
      <c r="YS37" s="681"/>
      <c r="YT37" s="27"/>
      <c r="YU37" s="42">
        <f t="shared" si="95"/>
        <v>22956.84</v>
      </c>
      <c r="YW37" s="2"/>
      <c r="YX37" s="2"/>
      <c r="YY37" s="15"/>
      <c r="YZ37" s="7"/>
      <c r="ZA37" s="16"/>
      <c r="ZB37" s="17">
        <f t="shared" si="96"/>
        <v>3092.5</v>
      </c>
      <c r="ZD37" s="428"/>
      <c r="ZE37" s="114"/>
      <c r="ZF37" s="15"/>
      <c r="ZG37" s="7"/>
      <c r="ZH37" s="16"/>
      <c r="ZI37" s="17">
        <f t="shared" si="97"/>
        <v>0</v>
      </c>
      <c r="ZK37" s="1529"/>
      <c r="ZL37" s="1717"/>
      <c r="ZM37" s="563"/>
      <c r="ZN37" s="1558"/>
      <c r="ZO37" s="565"/>
      <c r="ZP37" s="1715">
        <f t="shared" si="98"/>
        <v>0</v>
      </c>
      <c r="ZR37" s="426"/>
      <c r="ZS37" s="221"/>
      <c r="ZT37" s="23"/>
      <c r="ZU37" s="112"/>
      <c r="ZV37" s="27"/>
      <c r="ZW37" s="42">
        <f t="shared" si="99"/>
        <v>0</v>
      </c>
      <c r="ZY37" s="306"/>
      <c r="ZZ37" s="2"/>
      <c r="AAA37" s="15"/>
      <c r="AAB37" s="7"/>
      <c r="AAC37" s="16"/>
      <c r="AAD37" s="17">
        <f t="shared" si="218"/>
        <v>0</v>
      </c>
      <c r="AAF37" s="308"/>
      <c r="AAG37" s="24"/>
      <c r="AAH37" s="23"/>
      <c r="AAI37" s="112"/>
      <c r="AAJ37" s="27"/>
      <c r="AAK37" s="42">
        <f t="shared" si="219"/>
        <v>1928</v>
      </c>
      <c r="AAM37" s="2"/>
      <c r="AAN37" s="2"/>
      <c r="AAO37" s="15"/>
      <c r="AAP37" s="7"/>
      <c r="AAQ37" s="16"/>
      <c r="AAR37" s="17">
        <f t="shared" si="102"/>
        <v>0</v>
      </c>
      <c r="AAT37" s="2"/>
      <c r="AAU37" s="2"/>
      <c r="AAV37" s="15"/>
      <c r="AAW37" s="7"/>
      <c r="AAX37" s="16"/>
      <c r="AAY37" s="17">
        <f t="shared" si="103"/>
        <v>0</v>
      </c>
      <c r="ABA37" s="2"/>
      <c r="ABB37" s="2"/>
      <c r="ABC37" s="15"/>
      <c r="ABD37" s="7"/>
      <c r="ABE37" s="16"/>
      <c r="ABF37" s="17">
        <f t="shared" si="104"/>
        <v>767</v>
      </c>
      <c r="ABH37" s="2"/>
      <c r="ABI37" s="2"/>
      <c r="ABJ37" s="15"/>
      <c r="ABK37" s="7"/>
      <c r="ABL37" s="16"/>
      <c r="ABM37" s="17">
        <f t="shared" si="105"/>
        <v>0</v>
      </c>
      <c r="ABO37" s="24"/>
      <c r="ABP37" s="24"/>
      <c r="ABQ37" s="23"/>
      <c r="ABR37" s="112"/>
      <c r="ABS37" s="27"/>
      <c r="ABT37" s="42">
        <f t="shared" si="106"/>
        <v>0</v>
      </c>
      <c r="ABV37" s="24"/>
      <c r="ABW37" s="24"/>
      <c r="ABX37" s="23"/>
      <c r="ABY37" s="112"/>
      <c r="ABZ37" s="27"/>
      <c r="ACA37" s="42">
        <f t="shared" si="107"/>
        <v>0</v>
      </c>
      <c r="ACC37" s="2"/>
      <c r="ACD37" s="2"/>
      <c r="ACE37" s="15"/>
      <c r="ACF37" s="7"/>
      <c r="ACG37" s="16"/>
      <c r="ACH37" s="17">
        <f t="shared" si="108"/>
        <v>0</v>
      </c>
      <c r="ACJ37" s="7">
        <v>41542</v>
      </c>
      <c r="ACK37" s="2" t="s">
        <v>2954</v>
      </c>
      <c r="ACL37" s="15">
        <v>6156</v>
      </c>
      <c r="ACM37" s="7">
        <v>41542</v>
      </c>
      <c r="ACN37" s="16">
        <v>6156</v>
      </c>
      <c r="ACO37" s="17">
        <f t="shared" si="109"/>
        <v>0</v>
      </c>
      <c r="ACQ37" s="306"/>
      <c r="ACR37" s="36"/>
      <c r="ACS37" s="16"/>
      <c r="ACU37" s="16"/>
      <c r="ACV37" s="42">
        <f t="shared" si="110"/>
        <v>0</v>
      </c>
      <c r="ACX37" s="308"/>
      <c r="ACY37" s="260"/>
      <c r="ACZ37" s="27"/>
      <c r="ADB37" s="27"/>
      <c r="ADC37" s="42">
        <f t="shared" si="111"/>
        <v>0</v>
      </c>
      <c r="ADE37" s="2"/>
      <c r="ADF37" s="2"/>
      <c r="ADG37" s="15"/>
      <c r="ADH37" s="7"/>
      <c r="ADI37" s="16"/>
      <c r="ADJ37" s="17">
        <f t="shared" si="112"/>
        <v>1135.5</v>
      </c>
      <c r="ADL37" s="2"/>
      <c r="ADM37" s="2"/>
      <c r="ADN37" s="15"/>
      <c r="ADO37" s="7"/>
      <c r="ADP37" s="16"/>
      <c r="ADQ37" s="17">
        <f t="shared" si="113"/>
        <v>0</v>
      </c>
      <c r="ADS37" s="2"/>
      <c r="ADT37" s="2"/>
      <c r="ADU37" s="15"/>
      <c r="ADV37" s="7"/>
      <c r="ADW37" s="16"/>
      <c r="ADX37" s="17">
        <f t="shared" si="114"/>
        <v>16620</v>
      </c>
      <c r="ADZ37" s="2"/>
      <c r="AEA37" s="2"/>
      <c r="AEB37" s="15"/>
      <c r="AEC37" s="7"/>
      <c r="AED37" s="16"/>
      <c r="AEE37" s="17">
        <f t="shared" si="115"/>
        <v>0</v>
      </c>
      <c r="AEG37" s="112"/>
      <c r="AEH37" s="69"/>
      <c r="AEI37" s="27"/>
      <c r="AEJ37" s="112"/>
      <c r="AEK37" s="27"/>
      <c r="AEL37" s="17">
        <f t="shared" si="116"/>
        <v>240</v>
      </c>
      <c r="AEN37" s="24"/>
      <c r="AEO37" s="69"/>
      <c r="AEP37" s="27"/>
      <c r="AEQ37" s="112"/>
      <c r="AER37" s="27"/>
      <c r="AES37" s="17">
        <f t="shared" si="117"/>
        <v>0</v>
      </c>
      <c r="AEU37" s="1530"/>
      <c r="AEV37" s="1718"/>
      <c r="AEW37" s="565"/>
      <c r="AEX37" s="1558"/>
      <c r="AEY37" s="565"/>
      <c r="AEZ37" s="1715">
        <f t="shared" si="118"/>
        <v>0</v>
      </c>
      <c r="AFB37" s="2"/>
      <c r="AFC37" s="2"/>
      <c r="AFD37" s="15"/>
      <c r="AFE37" s="7"/>
      <c r="AFF37" s="16"/>
      <c r="AFG37" s="17">
        <f t="shared" si="119"/>
        <v>0</v>
      </c>
      <c r="AFI37" s="2"/>
      <c r="AFJ37" s="2"/>
      <c r="AFK37" s="15"/>
      <c r="AFL37" s="7"/>
      <c r="AFM37" s="16"/>
      <c r="AFN37" s="17">
        <f t="shared" si="120"/>
        <v>0</v>
      </c>
      <c r="AFP37" s="407"/>
      <c r="AFQ37" s="2"/>
      <c r="AFR37" s="15"/>
      <c r="AFS37" s="7"/>
      <c r="AFT37" s="16"/>
      <c r="AFU37" s="17">
        <f t="shared" si="121"/>
        <v>7013</v>
      </c>
      <c r="AFW37" s="2"/>
      <c r="AFX37" s="2"/>
      <c r="AFY37" s="15"/>
      <c r="AFZ37" s="7"/>
      <c r="AGA37" s="16"/>
      <c r="AGB37" s="17">
        <f t="shared" si="122"/>
        <v>0</v>
      </c>
      <c r="AGD37" s="2"/>
      <c r="AGE37" s="2"/>
      <c r="AGF37" s="15"/>
      <c r="AGG37" s="7"/>
      <c r="AGH37" s="16"/>
      <c r="AGI37" s="17">
        <f t="shared" si="123"/>
        <v>0</v>
      </c>
      <c r="AGK37" s="308"/>
      <c r="AGL37" s="24"/>
      <c r="AGM37" s="23"/>
      <c r="AGN37" s="308"/>
      <c r="AGO37" s="27"/>
      <c r="AGP37" s="17">
        <f t="shared" si="124"/>
        <v>102</v>
      </c>
      <c r="AGR37" s="308"/>
      <c r="AGS37" s="24"/>
      <c r="AGT37" s="23"/>
      <c r="AGU37" s="308"/>
      <c r="AGV37" s="27"/>
      <c r="AGW37" s="42">
        <f t="shared" si="125"/>
        <v>0</v>
      </c>
      <c r="AGY37" s="2"/>
      <c r="AGZ37" s="2"/>
      <c r="AHA37" s="15"/>
      <c r="AHB37" s="7"/>
      <c r="AHC37" s="16"/>
      <c r="AHD37" s="17">
        <f t="shared" si="126"/>
        <v>0</v>
      </c>
      <c r="AHH37" s="15"/>
      <c r="AHI37" s="7"/>
      <c r="AHJ37" s="16"/>
      <c r="AHK37" s="42">
        <f t="shared" si="127"/>
        <v>0</v>
      </c>
      <c r="AHO37" s="23"/>
      <c r="AHP37" s="112"/>
      <c r="AHQ37" s="27"/>
      <c r="AHR37" s="42">
        <f t="shared" si="128"/>
        <v>13988.5</v>
      </c>
      <c r="AHT37" s="2"/>
      <c r="AHU37" s="2"/>
      <c r="AHV37" s="15"/>
      <c r="AHW37" s="7"/>
      <c r="AHX37" s="16"/>
      <c r="AHY37" s="17">
        <f t="shared" si="129"/>
        <v>0</v>
      </c>
      <c r="AIA37" s="2"/>
      <c r="AIB37" s="2"/>
      <c r="AIC37" s="15"/>
      <c r="AID37" s="7"/>
      <c r="AIE37" s="16"/>
      <c r="AIF37" s="17">
        <f t="shared" si="130"/>
        <v>0</v>
      </c>
      <c r="AIH37" s="2"/>
      <c r="AII37" s="2"/>
      <c r="AIJ37" s="15"/>
      <c r="AIK37" s="7"/>
      <c r="AIL37" s="16"/>
      <c r="AIM37" s="17">
        <f t="shared" si="131"/>
        <v>0</v>
      </c>
      <c r="AIO37" s="24"/>
      <c r="AIP37" s="24"/>
      <c r="AIQ37" s="23"/>
      <c r="AIR37" s="112"/>
      <c r="AIS37" s="27"/>
      <c r="AIT37" s="42">
        <f t="shared" si="132"/>
        <v>0</v>
      </c>
      <c r="AIV37" s="2"/>
      <c r="AIW37" s="2"/>
      <c r="AIX37" s="15"/>
      <c r="AIY37" s="7"/>
      <c r="AIZ37" s="16"/>
      <c r="AJA37" s="17">
        <f t="shared" si="217"/>
        <v>0</v>
      </c>
      <c r="AJC37" s="2"/>
      <c r="AJD37" s="2"/>
      <c r="AJE37" s="15"/>
      <c r="AJF37" s="7"/>
      <c r="AJG37" s="16"/>
      <c r="AJH37" s="17">
        <f t="shared" si="134"/>
        <v>0</v>
      </c>
      <c r="AJJ37" s="2"/>
      <c r="AJK37" s="2"/>
      <c r="AJL37" s="15"/>
      <c r="AJM37" s="7"/>
      <c r="AJN37" s="16"/>
      <c r="AJO37" s="17">
        <f t="shared" si="210"/>
        <v>0</v>
      </c>
      <c r="AJQ37" s="24"/>
      <c r="AJR37" s="24"/>
      <c r="AJS37" s="23"/>
      <c r="AJT37" s="112"/>
      <c r="AJU37" s="27"/>
      <c r="AJV37" s="42">
        <f t="shared" si="211"/>
        <v>0</v>
      </c>
      <c r="AJX37" s="7">
        <v>41533</v>
      </c>
      <c r="AJY37" s="114" t="s">
        <v>2955</v>
      </c>
      <c r="AJZ37" s="15">
        <v>514</v>
      </c>
      <c r="AKA37" s="7">
        <v>41534</v>
      </c>
      <c r="AKB37" s="16">
        <v>514</v>
      </c>
      <c r="AKC37" s="17">
        <f t="shared" si="137"/>
        <v>1582</v>
      </c>
      <c r="AKE37" s="7"/>
      <c r="AKF37" s="114"/>
      <c r="AKG37" s="15"/>
      <c r="AKH37" s="7"/>
      <c r="AKI37" s="16"/>
      <c r="AKJ37" s="17">
        <f t="shared" si="138"/>
        <v>5561.98</v>
      </c>
      <c r="AKL37" s="24"/>
      <c r="AKM37" s="230"/>
      <c r="AKN37" s="23"/>
      <c r="AKO37" s="112"/>
      <c r="AKP37" s="27"/>
      <c r="AKQ37" s="42">
        <f t="shared" si="139"/>
        <v>0</v>
      </c>
      <c r="AKS37" s="24"/>
      <c r="AKT37" s="24"/>
      <c r="AKU37" s="23"/>
      <c r="AKV37" s="112"/>
      <c r="AKW37" s="27"/>
      <c r="AKX37" s="42">
        <f t="shared" si="140"/>
        <v>0</v>
      </c>
      <c r="AKZ37" s="24"/>
      <c r="ALA37" s="24"/>
      <c r="ALB37" s="23"/>
      <c r="ALC37" s="112"/>
      <c r="ALD37" s="27"/>
      <c r="ALE37" s="42">
        <f t="shared" si="141"/>
        <v>0</v>
      </c>
      <c r="ALG37" s="2"/>
      <c r="ALH37" s="2"/>
      <c r="ALI37" s="15"/>
      <c r="ALJ37" s="7"/>
      <c r="ALK37" s="16"/>
      <c r="ALL37" s="17">
        <f t="shared" si="142"/>
        <v>0</v>
      </c>
      <c r="ALN37" s="428">
        <v>41537</v>
      </c>
      <c r="ALO37" s="2" t="s">
        <v>2956</v>
      </c>
      <c r="ALP37" s="15">
        <v>3045</v>
      </c>
      <c r="ALQ37" s="428">
        <v>41537</v>
      </c>
      <c r="ALR37" s="16">
        <v>3045</v>
      </c>
      <c r="ALS37" s="17">
        <f t="shared" si="143"/>
        <v>5326</v>
      </c>
      <c r="ALU37" s="428"/>
      <c r="ALW37" s="15"/>
      <c r="ALX37" s="306"/>
      <c r="ALY37" s="16"/>
      <c r="ALZ37" s="17">
        <f t="shared" si="144"/>
        <v>0</v>
      </c>
      <c r="AMB37" s="306"/>
      <c r="AMC37" s="2"/>
      <c r="AMD37" s="15"/>
      <c r="AME37" s="428"/>
      <c r="AMF37" s="16"/>
      <c r="AMG37" s="17">
        <f t="shared" si="145"/>
        <v>0</v>
      </c>
      <c r="AMI37" s="2"/>
      <c r="AMJ37" s="2"/>
      <c r="AMK37" s="15"/>
      <c r="AML37" s="7"/>
      <c r="AMM37" s="16"/>
      <c r="AMN37" s="17">
        <f t="shared" si="146"/>
        <v>0</v>
      </c>
      <c r="AMP37" s="24"/>
      <c r="AMQ37" s="24"/>
      <c r="AMR37" s="23"/>
      <c r="AMS37" s="112"/>
      <c r="AMT37" s="27"/>
      <c r="AMU37" s="42">
        <f t="shared" si="147"/>
        <v>-1660</v>
      </c>
      <c r="AMW37" s="2"/>
      <c r="AMX37" s="2"/>
      <c r="AMY37" s="15"/>
      <c r="AMZ37" s="7"/>
      <c r="ANA37" s="16"/>
      <c r="ANB37" s="17">
        <f t="shared" si="148"/>
        <v>5971.7800000000007</v>
      </c>
      <c r="AND37" s="24"/>
      <c r="ANE37" s="24"/>
      <c r="ANF37" s="23"/>
      <c r="ANG37" s="112"/>
      <c r="ANH37" s="27"/>
      <c r="ANI37" s="42">
        <f t="shared" si="149"/>
        <v>0</v>
      </c>
      <c r="ANK37" s="2"/>
      <c r="ANL37" s="2"/>
      <c r="ANM37" s="15"/>
      <c r="ANN37" s="7"/>
      <c r="ANO37" s="16"/>
      <c r="ANP37" s="17">
        <f t="shared" si="150"/>
        <v>0</v>
      </c>
      <c r="ANR37" s="1530"/>
      <c r="ANS37" s="1530"/>
      <c r="ANT37" s="563"/>
      <c r="ANU37" s="1558"/>
      <c r="ANV37" s="565"/>
      <c r="ANW37" s="1715">
        <f t="shared" si="151"/>
        <v>0</v>
      </c>
      <c r="ANY37" s="2"/>
      <c r="ANZ37" s="2"/>
      <c r="AOA37" s="15"/>
      <c r="AOB37" s="7"/>
      <c r="AOC37" s="16"/>
      <c r="AOD37" s="17">
        <f t="shared" si="152"/>
        <v>0</v>
      </c>
      <c r="AOF37" s="2"/>
      <c r="AOG37" s="2"/>
      <c r="AOH37" s="15"/>
      <c r="AOI37" s="7"/>
      <c r="AOJ37" s="16"/>
      <c r="AOK37" s="17">
        <f t="shared" si="153"/>
        <v>0</v>
      </c>
      <c r="AOM37" s="308"/>
      <c r="AON37" s="24"/>
      <c r="AOO37" s="23"/>
      <c r="AOP37" s="322"/>
      <c r="AOQ37" s="27"/>
      <c r="AOR37" s="17">
        <f t="shared" si="154"/>
        <v>118452.40000000001</v>
      </c>
      <c r="AOT37" s="112">
        <v>41530</v>
      </c>
      <c r="AOU37" s="260" t="s">
        <v>2957</v>
      </c>
      <c r="AOV37" s="41">
        <v>2760</v>
      </c>
      <c r="AOW37" s="112">
        <v>41543</v>
      </c>
      <c r="AOX37" s="41">
        <v>2760</v>
      </c>
      <c r="AOY37" s="17">
        <f t="shared" si="155"/>
        <v>30</v>
      </c>
      <c r="APA37" s="2"/>
      <c r="APB37" s="2"/>
      <c r="APC37" s="15"/>
      <c r="APD37" s="16"/>
      <c r="APE37" s="16"/>
      <c r="APF37" s="17">
        <f t="shared" si="156"/>
        <v>118452.40000000001</v>
      </c>
      <c r="APH37" s="24"/>
      <c r="API37" s="24"/>
      <c r="APJ37" s="23"/>
      <c r="APK37" s="27"/>
      <c r="APL37" s="27"/>
      <c r="APM37" s="42">
        <f t="shared" si="157"/>
        <v>0</v>
      </c>
      <c r="APO37" s="2"/>
      <c r="APP37" s="2"/>
      <c r="APQ37" s="15"/>
      <c r="APR37" s="7"/>
      <c r="APS37" s="16"/>
      <c r="APT37" s="17">
        <f t="shared" si="158"/>
        <v>0</v>
      </c>
      <c r="APV37" s="2"/>
      <c r="APW37" s="2"/>
      <c r="APX37" s="15"/>
      <c r="APY37" s="7"/>
      <c r="APZ37" s="16"/>
      <c r="AQA37" s="17">
        <f t="shared" si="159"/>
        <v>0</v>
      </c>
      <c r="AQC37" s="2"/>
      <c r="AQD37" s="2"/>
      <c r="AQE37" s="15"/>
      <c r="AQF37" s="7"/>
      <c r="AQG37" s="16"/>
      <c r="AQH37" s="17">
        <f t="shared" si="160"/>
        <v>4165.6000000000004</v>
      </c>
      <c r="AQJ37" s="2"/>
      <c r="AQK37" s="2"/>
      <c r="AQL37" s="15"/>
      <c r="AQM37" s="7"/>
      <c r="AQN37" s="16"/>
      <c r="AQO37" s="17">
        <f t="shared" si="161"/>
        <v>0</v>
      </c>
      <c r="AQQ37" s="2"/>
      <c r="AQR37" s="2"/>
      <c r="AQS37" s="15"/>
      <c r="AQT37" s="7"/>
      <c r="AQU37" s="16"/>
      <c r="AQV37" s="17">
        <f t="shared" si="162"/>
        <v>0</v>
      </c>
      <c r="AQX37" s="2"/>
      <c r="AQY37" s="2"/>
      <c r="AQZ37" s="15"/>
      <c r="ARA37" s="7"/>
      <c r="ARB37" s="16"/>
      <c r="ARC37" s="17">
        <f t="shared" si="163"/>
        <v>0</v>
      </c>
      <c r="ARE37" s="24"/>
      <c r="ARF37" s="24"/>
      <c r="ARG37" s="23"/>
      <c r="ARH37" s="112"/>
      <c r="ARI37" s="27"/>
      <c r="ARJ37" s="42">
        <f t="shared" si="164"/>
        <v>0</v>
      </c>
      <c r="ARL37" s="2"/>
      <c r="ARM37" s="2"/>
      <c r="ARN37" s="15"/>
      <c r="ARO37" s="7"/>
      <c r="ARP37" s="16"/>
      <c r="ARQ37" s="17">
        <f t="shared" si="165"/>
        <v>0</v>
      </c>
      <c r="ARS37" s="24"/>
      <c r="ART37" s="24"/>
      <c r="ARU37" s="23"/>
      <c r="ARV37" s="112"/>
      <c r="ARW37" s="27"/>
      <c r="ARX37" s="42">
        <f t="shared" si="166"/>
        <v>752.5</v>
      </c>
      <c r="ARZ37" s="2"/>
      <c r="ASA37" s="2"/>
      <c r="ASB37" s="15"/>
      <c r="ASC37" s="7"/>
      <c r="ASD37" s="16"/>
      <c r="ASE37" s="17">
        <f t="shared" si="167"/>
        <v>10984.74</v>
      </c>
      <c r="ASG37" s="7"/>
      <c r="ASH37" s="2"/>
      <c r="ASI37" s="15"/>
      <c r="ASJ37" s="7"/>
      <c r="ASK37" s="16"/>
      <c r="ASL37" s="17">
        <f t="shared" si="168"/>
        <v>21397.43</v>
      </c>
      <c r="ASN37" s="7"/>
      <c r="ASO37" s="2"/>
      <c r="ASP37" s="15"/>
      <c r="ASQ37" s="7"/>
      <c r="ASR37" s="16"/>
      <c r="ASS37" s="17">
        <f t="shared" si="169"/>
        <v>21397.43</v>
      </c>
      <c r="ASU37" s="2"/>
      <c r="ASV37" s="2"/>
      <c r="ASW37" s="15"/>
      <c r="ASX37" s="7"/>
      <c r="ASY37" s="16"/>
      <c r="ASZ37" s="17">
        <f t="shared" si="170"/>
        <v>0</v>
      </c>
      <c r="ATB37" s="24"/>
      <c r="ATC37" s="24"/>
      <c r="ATD37" s="23"/>
      <c r="ATE37" s="112"/>
      <c r="ATF37" s="27"/>
      <c r="ATG37" s="42">
        <f t="shared" si="171"/>
        <v>2249</v>
      </c>
      <c r="ATI37" s="24"/>
      <c r="ATJ37" s="24"/>
      <c r="ATK37" s="23"/>
      <c r="ATL37" s="112"/>
      <c r="ATM37" s="27"/>
      <c r="ATN37" s="42">
        <f t="shared" si="172"/>
        <v>0</v>
      </c>
      <c r="ATP37" s="2"/>
      <c r="ATS37" s="61"/>
      <c r="ATT37" s="67"/>
      <c r="ATU37" s="17">
        <f t="shared" si="173"/>
        <v>12300.5</v>
      </c>
      <c r="ATW37" s="2"/>
      <c r="ATX37" s="2"/>
      <c r="ATY37" s="15"/>
      <c r="ATZ37" s="7"/>
      <c r="AUA37" s="16"/>
      <c r="AUB37" s="17">
        <f t="shared" si="174"/>
        <v>108</v>
      </c>
      <c r="AUD37" s="7"/>
      <c r="AUE37" s="2"/>
      <c r="AUF37" s="15"/>
      <c r="AUG37" s="679"/>
      <c r="AUH37" s="16"/>
      <c r="AUI37" s="17">
        <f t="shared" si="175"/>
        <v>0</v>
      </c>
      <c r="AUK37" s="112"/>
      <c r="AUL37" s="24"/>
      <c r="AUM37" s="23"/>
      <c r="AUN37" s="1577"/>
      <c r="AUO37" s="27"/>
      <c r="AUP37" s="42">
        <f t="shared" si="176"/>
        <v>0</v>
      </c>
      <c r="AUR37" s="1558"/>
      <c r="AUS37" s="1530"/>
      <c r="AUT37" s="563"/>
      <c r="AUU37" s="1752"/>
      <c r="AUV37" s="565"/>
      <c r="AUW37" s="1715">
        <f t="shared" si="177"/>
        <v>0</v>
      </c>
      <c r="AUY37" s="112"/>
      <c r="AUZ37" s="24"/>
      <c r="AVA37" s="23"/>
      <c r="AVB37" s="1577"/>
      <c r="AVC37" s="27"/>
      <c r="AVD37" s="42">
        <f t="shared" si="178"/>
        <v>0</v>
      </c>
      <c r="AVF37" s="2"/>
      <c r="AVG37" s="2"/>
      <c r="AVH37" s="15"/>
      <c r="AVI37" s="7"/>
      <c r="AVJ37" s="16"/>
      <c r="AVK37" s="17">
        <f t="shared" si="179"/>
        <v>-1000</v>
      </c>
      <c r="AVM37" s="2"/>
      <c r="AVN37" s="2"/>
      <c r="AVO37" s="15"/>
      <c r="AVP37" s="7"/>
      <c r="AVQ37" s="16"/>
      <c r="AVR37" s="17">
        <f t="shared" si="180"/>
        <v>6938</v>
      </c>
      <c r="AVT37" s="1530"/>
      <c r="AVU37" s="1530"/>
      <c r="AVV37" s="563"/>
      <c r="AVW37" s="1558"/>
      <c r="AVX37" s="565"/>
      <c r="AVY37" s="1715">
        <f t="shared" si="181"/>
        <v>0</v>
      </c>
      <c r="AWA37" s="2"/>
      <c r="AWB37" s="2"/>
      <c r="AWC37" s="15"/>
      <c r="AWD37" s="7"/>
      <c r="AWE37" s="16"/>
      <c r="AWF37" s="17">
        <f t="shared" si="182"/>
        <v>0</v>
      </c>
      <c r="AWH37" s="307"/>
      <c r="AWI37" s="2"/>
      <c r="AWJ37" s="15"/>
      <c r="AWK37" s="7"/>
      <c r="AWL37" s="16"/>
      <c r="AWM37" s="17">
        <f t="shared" si="183"/>
        <v>0</v>
      </c>
      <c r="AWO37" s="2"/>
      <c r="AWP37" s="2"/>
      <c r="AWQ37" s="15"/>
      <c r="AWR37" s="7"/>
      <c r="AWS37" s="16"/>
      <c r="AWT37" s="17">
        <f t="shared" si="184"/>
        <v>0</v>
      </c>
      <c r="AWV37" s="306"/>
      <c r="AWW37" s="2"/>
      <c r="AWX37" s="15"/>
      <c r="AWY37" s="7"/>
      <c r="AWZ37" s="16"/>
      <c r="AXA37" s="17">
        <f t="shared" si="185"/>
        <v>0</v>
      </c>
      <c r="AXC37" s="308">
        <v>41544</v>
      </c>
      <c r="AXD37" s="2" t="s">
        <v>2958</v>
      </c>
      <c r="AXE37" s="15">
        <v>1000</v>
      </c>
      <c r="AXF37" s="7">
        <v>41546</v>
      </c>
      <c r="AXG37" s="16">
        <v>1000</v>
      </c>
      <c r="AXH37" s="17">
        <f t="shared" si="186"/>
        <v>3711.5</v>
      </c>
      <c r="AXJ37" s="308"/>
      <c r="AXK37" s="2"/>
      <c r="AXL37" s="15"/>
      <c r="AXM37" s="7"/>
      <c r="AXN37" s="16"/>
      <c r="AXO37" s="17">
        <f t="shared" si="187"/>
        <v>0</v>
      </c>
      <c r="AXQ37" s="308"/>
      <c r="AXR37" s="24"/>
      <c r="AXS37" s="23"/>
      <c r="AXT37" s="112"/>
      <c r="AXU37" s="27"/>
      <c r="AXV37" s="42">
        <f t="shared" si="188"/>
        <v>0</v>
      </c>
      <c r="AXX37" s="2"/>
      <c r="AXY37" s="2"/>
      <c r="AXZ37" s="15"/>
      <c r="AYA37" s="7"/>
      <c r="AYB37" s="16"/>
      <c r="AYC37" s="17">
        <f t="shared" si="189"/>
        <v>-100</v>
      </c>
      <c r="AYE37" s="2"/>
      <c r="AYF37" s="2"/>
      <c r="AYG37" s="15"/>
      <c r="AYH37" s="7"/>
      <c r="AYI37" s="16"/>
      <c r="AYJ37" s="17">
        <f t="shared" si="190"/>
        <v>1184.5</v>
      </c>
      <c r="AYL37" s="24"/>
      <c r="AYM37" s="24"/>
      <c r="AYN37" s="23"/>
      <c r="AYO37" s="112"/>
      <c r="AYP37" s="27"/>
      <c r="AYQ37" s="42">
        <f t="shared" si="191"/>
        <v>0</v>
      </c>
      <c r="AYS37" s="24"/>
      <c r="AYT37" s="2"/>
      <c r="AYU37" s="15"/>
      <c r="AYV37" s="7"/>
      <c r="AYW37" s="16"/>
      <c r="AYX37" s="17">
        <f t="shared" si="192"/>
        <v>0</v>
      </c>
      <c r="AYZ37" s="24"/>
      <c r="AZA37" s="24"/>
      <c r="AZB37" s="23"/>
      <c r="AZC37" s="112"/>
      <c r="AZD37" s="27"/>
      <c r="AZE37" s="42">
        <f t="shared" si="193"/>
        <v>0</v>
      </c>
      <c r="AZG37" s="2"/>
      <c r="AZH37" s="2"/>
      <c r="AZI37" s="15"/>
      <c r="AZJ37" s="7"/>
      <c r="AZK37" s="16"/>
      <c r="AZL37" s="17">
        <f t="shared" si="194"/>
        <v>0</v>
      </c>
      <c r="AZN37" s="2"/>
      <c r="AZO37" s="2"/>
      <c r="AZP37" s="15"/>
      <c r="AZQ37" s="7"/>
      <c r="AZR37" s="16"/>
      <c r="AZS37" s="17">
        <f t="shared" si="195"/>
        <v>0</v>
      </c>
      <c r="AZU37" s="2"/>
      <c r="AZV37" s="2"/>
      <c r="AZW37" s="15"/>
      <c r="AZX37" s="7"/>
      <c r="AZY37" s="16"/>
      <c r="AZZ37" s="17">
        <f t="shared" si="196"/>
        <v>7051.5</v>
      </c>
      <c r="BAB37" s="24"/>
      <c r="BAC37" s="24"/>
      <c r="BAD37" s="23"/>
      <c r="BAE37" s="112"/>
      <c r="BAF37" s="27"/>
      <c r="BAG37" s="42">
        <f t="shared" si="197"/>
        <v>0</v>
      </c>
      <c r="BAI37" s="2"/>
      <c r="BAJ37" s="2"/>
      <c r="BAK37" s="15"/>
      <c r="BAL37" s="7"/>
      <c r="BAM37" s="16"/>
      <c r="BAN37" s="17">
        <f t="shared" si="198"/>
        <v>0</v>
      </c>
    </row>
    <row r="38" spans="1:1392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2"/>
      <c r="L38" s="27"/>
      <c r="M38" s="42">
        <f t="shared" si="1"/>
        <v>0</v>
      </c>
      <c r="O38" s="24"/>
      <c r="P38" s="24"/>
      <c r="Q38" s="23"/>
      <c r="R38" s="112"/>
      <c r="S38" s="27"/>
      <c r="T38" s="42">
        <f t="shared" si="2"/>
        <v>0</v>
      </c>
      <c r="V38" s="24"/>
      <c r="W38" s="24"/>
      <c r="X38" s="23"/>
      <c r="Y38" s="112"/>
      <c r="Z38" s="27"/>
      <c r="AA38" s="42">
        <f t="shared" si="3"/>
        <v>0</v>
      </c>
      <c r="AC38" s="24"/>
      <c r="AD38" s="24"/>
      <c r="AE38" s="23"/>
      <c r="AF38" s="112"/>
      <c r="AG38" s="27"/>
      <c r="AH38" s="42">
        <f t="shared" si="4"/>
        <v>0</v>
      </c>
      <c r="AJ38" s="24"/>
      <c r="AK38" s="24"/>
      <c r="AL38" s="23"/>
      <c r="AM38" s="112"/>
      <c r="AN38" s="27"/>
      <c r="AO38" s="42">
        <f t="shared" si="5"/>
        <v>0</v>
      </c>
      <c r="AR38" s="2"/>
      <c r="AS38" s="15"/>
      <c r="AT38" s="7"/>
      <c r="AU38" s="16"/>
      <c r="AV38" s="17">
        <f t="shared" si="6"/>
        <v>376</v>
      </c>
      <c r="AX38" s="2"/>
      <c r="AY38" s="2"/>
      <c r="AZ38" s="15"/>
      <c r="BA38" s="7"/>
      <c r="BB38" s="16"/>
      <c r="BC38" s="17">
        <f t="shared" si="7"/>
        <v>1731.5</v>
      </c>
      <c r="BE38" s="2"/>
      <c r="BF38" s="2"/>
      <c r="BG38" s="15"/>
      <c r="BH38" s="7"/>
      <c r="BI38" s="16"/>
      <c r="BJ38" s="17">
        <f t="shared" si="8"/>
        <v>0</v>
      </c>
      <c r="BM38" s="261"/>
      <c r="BQ38" s="17">
        <f t="shared" si="9"/>
        <v>14526.099999999999</v>
      </c>
      <c r="BS38" s="428"/>
      <c r="BT38" s="2"/>
      <c r="BU38" s="15"/>
      <c r="BV38" s="7"/>
      <c r="BW38" s="16"/>
      <c r="BX38" s="17">
        <f t="shared" si="10"/>
        <v>21003.54</v>
      </c>
      <c r="BZ38" s="2"/>
      <c r="CA38" s="2"/>
      <c r="CB38" s="15"/>
      <c r="CC38" s="7"/>
      <c r="CD38" s="16"/>
      <c r="CE38" s="17">
        <f t="shared" si="11"/>
        <v>0</v>
      </c>
      <c r="CG38" s="428"/>
      <c r="CH38" s="2"/>
      <c r="CI38" s="15"/>
      <c r="CJ38" s="7"/>
      <c r="CK38" s="16"/>
      <c r="CL38" s="17">
        <f t="shared" si="12"/>
        <v>0</v>
      </c>
      <c r="CN38" s="2"/>
      <c r="CO38" s="2"/>
      <c r="CP38" s="15"/>
      <c r="CQ38" s="7"/>
      <c r="CR38" s="16"/>
      <c r="CS38" s="17">
        <f t="shared" si="199"/>
        <v>60707.5</v>
      </c>
      <c r="CU38" s="2"/>
      <c r="CV38" s="2"/>
      <c r="CW38" s="15"/>
      <c r="CX38" s="7"/>
      <c r="CY38" s="16"/>
      <c r="CZ38" s="17">
        <f t="shared" si="14"/>
        <v>4178.5</v>
      </c>
      <c r="DB38" s="7"/>
      <c r="DC38" s="2"/>
      <c r="DD38" s="15"/>
      <c r="DE38" s="7"/>
      <c r="DF38" s="16"/>
      <c r="DG38" s="17">
        <f t="shared" si="207"/>
        <v>411</v>
      </c>
      <c r="DI38" s="7"/>
      <c r="DJ38" s="2"/>
      <c r="DK38" s="15"/>
      <c r="DL38" s="7"/>
      <c r="DM38" s="16"/>
      <c r="DN38" s="17">
        <f t="shared" si="212"/>
        <v>0</v>
      </c>
      <c r="DP38" s="7"/>
      <c r="DQ38" s="2"/>
      <c r="DR38" s="15"/>
      <c r="DS38" s="7"/>
      <c r="DT38" s="16"/>
      <c r="DU38" s="17">
        <f t="shared" si="213"/>
        <v>0</v>
      </c>
      <c r="DW38" s="568"/>
      <c r="DX38" s="577"/>
      <c r="DY38" s="1656"/>
      <c r="DZ38" s="568"/>
      <c r="EA38" s="1659"/>
      <c r="EB38" s="1677">
        <f t="shared" si="214"/>
        <v>456</v>
      </c>
      <c r="ED38" s="112"/>
      <c r="EE38" s="24"/>
      <c r="EF38" s="23"/>
      <c r="EG38" s="112"/>
      <c r="EH38" s="27"/>
      <c r="EI38" s="42">
        <f t="shared" si="215"/>
        <v>0</v>
      </c>
      <c r="EK38" s="7"/>
      <c r="EL38" s="2"/>
      <c r="EM38" s="15"/>
      <c r="EN38" s="7"/>
      <c r="EO38" s="16"/>
      <c r="EP38" s="17">
        <f t="shared" si="216"/>
        <v>0</v>
      </c>
      <c r="ER38" s="112"/>
      <c r="ES38" s="24"/>
      <c r="ET38" s="41"/>
      <c r="EU38" s="421"/>
      <c r="EV38" s="288"/>
      <c r="EW38" s="17">
        <f t="shared" si="206"/>
        <v>0</v>
      </c>
      <c r="EY38" s="7"/>
      <c r="EZ38" s="2"/>
      <c r="FA38" s="15"/>
      <c r="FB38" s="685"/>
      <c r="FC38" s="16"/>
      <c r="FD38" s="17">
        <f>FD37+FA38-FC38</f>
        <v>0</v>
      </c>
      <c r="FF38" s="112"/>
      <c r="FG38" s="24"/>
      <c r="FH38" s="23"/>
      <c r="FI38" s="683"/>
      <c r="FJ38" s="27"/>
      <c r="FK38" s="42">
        <f>FK37+FH38-FJ38</f>
        <v>0</v>
      </c>
      <c r="FM38" s="2"/>
      <c r="FN38" s="2"/>
      <c r="FO38" s="15"/>
      <c r="FP38" s="7"/>
      <c r="FQ38" s="16"/>
      <c r="FR38" s="17">
        <f t="shared" si="24"/>
        <v>2580</v>
      </c>
      <c r="FT38" s="24"/>
      <c r="FU38" s="24"/>
      <c r="FV38" s="23"/>
      <c r="FW38" s="112"/>
      <c r="FX38" s="27"/>
      <c r="FY38" s="42">
        <f t="shared" si="25"/>
        <v>0</v>
      </c>
      <c r="GA38" s="2"/>
      <c r="GB38" s="2"/>
      <c r="GC38" s="15"/>
      <c r="GD38" s="7"/>
      <c r="GE38" s="16"/>
      <c r="GF38" s="17">
        <f t="shared" si="26"/>
        <v>0</v>
      </c>
      <c r="GH38" s="1530"/>
      <c r="GI38" s="1530"/>
      <c r="GJ38" s="563"/>
      <c r="GK38" s="1558"/>
      <c r="GL38" s="565"/>
      <c r="GM38" s="1715">
        <f t="shared" si="27"/>
        <v>33232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7"/>
      <c r="HD38" s="2"/>
      <c r="HE38" s="15"/>
      <c r="HF38" s="7"/>
      <c r="HG38" s="16"/>
      <c r="HH38" s="17">
        <f t="shared" si="30"/>
        <v>0</v>
      </c>
      <c r="HJ38" s="326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5020</v>
      </c>
      <c r="HX38" s="7"/>
      <c r="HY38" s="2"/>
      <c r="HZ38" s="15"/>
      <c r="IA38" s="7"/>
      <c r="IB38" s="16"/>
      <c r="IC38" s="102">
        <f t="shared" si="33"/>
        <v>0</v>
      </c>
      <c r="IE38" s="1558"/>
      <c r="IF38" s="1530"/>
      <c r="IG38" s="563"/>
      <c r="IH38" s="1558"/>
      <c r="II38" s="565"/>
      <c r="IJ38" s="1746">
        <f t="shared" si="34"/>
        <v>0</v>
      </c>
      <c r="IL38" s="112"/>
      <c r="IM38" s="24"/>
      <c r="IN38" s="23"/>
      <c r="IO38" s="112"/>
      <c r="IP38" s="27"/>
      <c r="IQ38" s="102">
        <f t="shared" si="35"/>
        <v>855.5</v>
      </c>
      <c r="IS38" s="7"/>
      <c r="IT38" s="35"/>
      <c r="IU38" s="15"/>
      <c r="IV38" s="7"/>
      <c r="IW38" s="16"/>
      <c r="IX38" s="17">
        <f t="shared" si="36"/>
        <v>0</v>
      </c>
      <c r="IZ38" s="7"/>
      <c r="JA38" s="114"/>
      <c r="JB38" s="15"/>
      <c r="JC38" s="7"/>
      <c r="JD38" s="16"/>
      <c r="JE38" s="17">
        <f t="shared" si="37"/>
        <v>0</v>
      </c>
      <c r="JG38" s="7"/>
      <c r="JH38" s="115"/>
      <c r="JI38" s="15"/>
      <c r="JJ38" s="7"/>
      <c r="JK38" s="16"/>
      <c r="JL38" s="17">
        <f t="shared" si="38"/>
        <v>17093.599999999999</v>
      </c>
      <c r="JN38" s="7"/>
      <c r="JO38" s="114"/>
      <c r="JP38" s="15"/>
      <c r="JQ38" s="7"/>
      <c r="JR38" s="16"/>
      <c r="JS38" s="17">
        <f t="shared" si="39"/>
        <v>0</v>
      </c>
      <c r="JU38" s="112"/>
      <c r="JV38" s="111"/>
      <c r="JW38" s="23"/>
      <c r="JX38" s="112"/>
      <c r="JY38" s="27"/>
      <c r="JZ38" s="42">
        <f t="shared" si="40"/>
        <v>0</v>
      </c>
      <c r="KB38" s="112"/>
      <c r="KC38" s="221"/>
      <c r="KD38" s="23"/>
      <c r="KE38" s="112"/>
      <c r="KF38" s="27"/>
      <c r="KG38" s="42">
        <f t="shared" si="41"/>
        <v>0</v>
      </c>
      <c r="KI38" s="2"/>
      <c r="KJ38" s="2"/>
      <c r="KK38" s="15"/>
      <c r="KL38" s="7"/>
      <c r="KM38" s="16"/>
      <c r="KN38" s="17">
        <f t="shared" si="42"/>
        <v>3799.5</v>
      </c>
      <c r="KP38" s="24"/>
      <c r="KQ38" s="24"/>
      <c r="KR38" s="23"/>
      <c r="KS38" s="112"/>
      <c r="KT38" s="27"/>
      <c r="KU38" s="42">
        <f t="shared" si="43"/>
        <v>0</v>
      </c>
      <c r="KW38" s="24"/>
      <c r="KX38" s="24"/>
      <c r="KY38" s="23"/>
      <c r="KZ38" s="112"/>
      <c r="LA38" s="27"/>
      <c r="LB38" s="42">
        <f t="shared" si="44"/>
        <v>0</v>
      </c>
      <c r="LD38" s="1530"/>
      <c r="LE38" s="1530"/>
      <c r="LF38" s="563"/>
      <c r="LG38" s="1558"/>
      <c r="LH38" s="565"/>
      <c r="LI38" s="1715">
        <f t="shared" si="45"/>
        <v>0</v>
      </c>
      <c r="LK38" s="2"/>
      <c r="LL38" s="2"/>
      <c r="LM38" s="15"/>
      <c r="LN38" s="7"/>
      <c r="LO38" s="16"/>
      <c r="LP38" s="17">
        <f t="shared" si="46"/>
        <v>0</v>
      </c>
      <c r="LR38" s="2"/>
      <c r="LS38" s="2"/>
      <c r="LT38" s="15"/>
      <c r="LU38" s="7"/>
      <c r="LV38" s="16"/>
      <c r="LW38" s="17">
        <f t="shared" si="47"/>
        <v>0</v>
      </c>
      <c r="LY38" s="2"/>
      <c r="LZ38" s="2"/>
      <c r="MA38" s="15"/>
      <c r="MB38" s="7"/>
      <c r="MC38" s="16"/>
      <c r="MD38" s="17">
        <f t="shared" si="48"/>
        <v>1020</v>
      </c>
      <c r="MF38" s="1709"/>
      <c r="MG38" s="1530"/>
      <c r="MH38" s="563"/>
      <c r="MI38" s="1558"/>
      <c r="MJ38" s="565"/>
      <c r="MK38" s="1715">
        <f t="shared" si="49"/>
        <v>6364</v>
      </c>
      <c r="MM38" s="306"/>
      <c r="MN38" s="2"/>
      <c r="MO38" s="15"/>
      <c r="MP38" s="7"/>
      <c r="MQ38" s="16"/>
      <c r="MR38" s="17">
        <f t="shared" si="50"/>
        <v>0</v>
      </c>
      <c r="MT38" s="308"/>
      <c r="MU38" s="24"/>
      <c r="MV38" s="23"/>
      <c r="MW38" s="112"/>
      <c r="MX38" s="27"/>
      <c r="MY38" s="42">
        <f t="shared" si="51"/>
        <v>0</v>
      </c>
      <c r="NA38" s="482"/>
      <c r="NB38" s="2"/>
      <c r="NC38" s="15"/>
      <c r="ND38" s="7"/>
      <c r="NE38" s="16"/>
      <c r="NF38" s="17">
        <f t="shared" si="208"/>
        <v>22352.5</v>
      </c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16"/>
      <c r="OG38" s="16"/>
      <c r="OH38" s="17">
        <f t="shared" si="56"/>
        <v>0</v>
      </c>
      <c r="OJ38" s="2"/>
      <c r="OK38" s="2"/>
      <c r="OL38" s="15"/>
      <c r="OM38" s="16"/>
      <c r="ON38" s="16"/>
      <c r="OO38" s="17">
        <f t="shared" si="57"/>
        <v>0</v>
      </c>
      <c r="OQ38" s="2"/>
      <c r="OR38" s="2"/>
      <c r="OS38" s="15"/>
      <c r="OT38" s="16"/>
      <c r="OU38" s="16"/>
      <c r="OV38" s="17">
        <f t="shared" si="58"/>
        <v>0</v>
      </c>
      <c r="OX38" s="24"/>
      <c r="OY38" s="24"/>
      <c r="OZ38" s="23"/>
      <c r="PA38" s="27"/>
      <c r="PB38" s="27"/>
      <c r="PC38" s="42">
        <f t="shared" si="59"/>
        <v>0</v>
      </c>
      <c r="PE38" s="31">
        <v>41547</v>
      </c>
      <c r="PF38" s="2" t="s">
        <v>2959</v>
      </c>
      <c r="PG38" s="297">
        <v>2000</v>
      </c>
      <c r="PH38" s="1755">
        <v>41547</v>
      </c>
      <c r="PI38" s="77">
        <v>2000</v>
      </c>
      <c r="PJ38" s="17">
        <f t="shared" si="60"/>
        <v>8140</v>
      </c>
      <c r="PL38" s="49"/>
      <c r="PM38" s="24"/>
      <c r="PN38" s="23"/>
      <c r="PO38" s="1661"/>
      <c r="PP38" s="27"/>
      <c r="PQ38" s="42">
        <f t="shared" si="61"/>
        <v>0</v>
      </c>
      <c r="PS38" s="49"/>
      <c r="PT38" s="24"/>
      <c r="PU38" s="23"/>
      <c r="PV38" s="1661"/>
      <c r="PW38" s="27"/>
      <c r="PX38" s="42">
        <f t="shared" si="62"/>
        <v>0</v>
      </c>
      <c r="PZ38" s="7"/>
      <c r="QA38" s="2"/>
      <c r="QB38" s="15"/>
      <c r="QC38" s="508"/>
      <c r="QD38" s="16"/>
      <c r="QE38" s="17">
        <f t="shared" si="63"/>
        <v>1433.5000000000005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2980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114"/>
      <c r="RR38" s="15"/>
      <c r="RS38" s="7"/>
      <c r="RT38" s="16"/>
      <c r="RU38" s="17">
        <f t="shared" si="69"/>
        <v>0</v>
      </c>
      <c r="RW38" s="2"/>
      <c r="RX38" s="114"/>
      <c r="RY38" s="15"/>
      <c r="RZ38" s="7"/>
      <c r="SA38" s="16"/>
      <c r="SB38" s="17">
        <f t="shared" si="70"/>
        <v>0</v>
      </c>
      <c r="SD38" s="24"/>
      <c r="SE38" s="221"/>
      <c r="SF38" s="23"/>
      <c r="SG38" s="112"/>
      <c r="SH38" s="27"/>
      <c r="SI38" s="42">
        <f t="shared" si="71"/>
        <v>7820</v>
      </c>
      <c r="SK38" s="2"/>
      <c r="SL38" s="2"/>
      <c r="SM38" s="15"/>
      <c r="SN38" s="7"/>
      <c r="SO38" s="16"/>
      <c r="SP38" s="17">
        <f t="shared" si="72"/>
        <v>200</v>
      </c>
      <c r="SR38" s="2"/>
      <c r="SS38" s="2"/>
      <c r="ST38" s="15"/>
      <c r="SU38" s="7"/>
      <c r="SV38" s="16"/>
      <c r="SW38" s="17">
        <f t="shared" si="73"/>
        <v>1278</v>
      </c>
      <c r="SY38" s="24"/>
      <c r="SZ38" s="24"/>
      <c r="TA38" s="23"/>
      <c r="TB38" s="112"/>
      <c r="TC38" s="27"/>
      <c r="TD38" s="42">
        <f t="shared" si="74"/>
        <v>0</v>
      </c>
      <c r="TF38" s="24"/>
      <c r="TG38" s="2"/>
      <c r="TH38" s="15"/>
      <c r="TI38" s="7"/>
      <c r="TJ38" s="16"/>
      <c r="TK38" s="17">
        <f t="shared" si="75"/>
        <v>0</v>
      </c>
      <c r="TM38" s="24"/>
      <c r="TN38" s="24"/>
      <c r="TO38" s="23"/>
      <c r="TP38" s="112"/>
      <c r="TQ38" s="27"/>
      <c r="TR38" s="42">
        <f t="shared" si="76"/>
        <v>0</v>
      </c>
      <c r="TT38" s="2"/>
      <c r="TU38" s="2"/>
      <c r="TV38" s="15"/>
      <c r="TW38" s="7"/>
      <c r="TX38" s="16"/>
      <c r="TY38" s="17">
        <f t="shared" si="77"/>
        <v>0</v>
      </c>
      <c r="UA38" s="306"/>
      <c r="UB38" s="2"/>
      <c r="UC38" s="15"/>
      <c r="UD38" s="306"/>
      <c r="UE38" s="16"/>
      <c r="UF38" s="17">
        <f t="shared" si="78"/>
        <v>112.5</v>
      </c>
      <c r="UH38" s="308"/>
      <c r="UI38" s="24"/>
      <c r="UJ38" s="23"/>
      <c r="UK38" s="308"/>
      <c r="UL38" s="27"/>
      <c r="UM38" s="42">
        <f t="shared" si="79"/>
        <v>7657</v>
      </c>
      <c r="UO38" s="308"/>
      <c r="UP38" s="24"/>
      <c r="UQ38" s="23"/>
      <c r="UR38" s="308"/>
      <c r="US38" s="27"/>
      <c r="UT38" s="42">
        <f t="shared" si="80"/>
        <v>0</v>
      </c>
      <c r="UV38" s="308"/>
      <c r="UW38" s="24"/>
      <c r="UX38" s="23"/>
      <c r="UY38" s="308"/>
      <c r="UZ38" s="27"/>
      <c r="VA38" s="42">
        <f t="shared" si="81"/>
        <v>0</v>
      </c>
      <c r="VC38" s="308"/>
      <c r="VD38" s="24"/>
      <c r="VE38" s="23"/>
      <c r="VF38" s="308"/>
      <c r="VG38" s="27"/>
      <c r="VH38" s="42">
        <f t="shared" si="82"/>
        <v>0</v>
      </c>
      <c r="VJ38" s="426"/>
      <c r="VK38" s="2"/>
      <c r="VL38" s="15"/>
      <c r="VM38" s="7"/>
      <c r="VN38" s="16"/>
      <c r="VO38" s="17">
        <f t="shared" si="83"/>
        <v>0</v>
      </c>
      <c r="VQ38" s="1530"/>
      <c r="VR38" s="1530"/>
      <c r="VS38" s="563"/>
      <c r="VT38" s="1558"/>
      <c r="VU38" s="565"/>
      <c r="VV38" s="1715">
        <f t="shared" si="84"/>
        <v>0</v>
      </c>
      <c r="VX38" s="2"/>
      <c r="VY38" s="2"/>
      <c r="VZ38" s="15"/>
      <c r="WA38" s="7"/>
      <c r="WB38" s="16"/>
      <c r="WC38" s="17">
        <f t="shared" si="85"/>
        <v>1712</v>
      </c>
      <c r="WE38" s="2"/>
      <c r="WF38" s="2"/>
      <c r="WG38" s="15"/>
      <c r="WH38" s="7"/>
      <c r="WI38" s="16"/>
      <c r="WJ38" s="17">
        <f t="shared" si="86"/>
        <v>5796</v>
      </c>
      <c r="WL38" s="2"/>
      <c r="WM38" s="2"/>
      <c r="WN38" s="15"/>
      <c r="WO38" s="7"/>
      <c r="WP38" s="16"/>
      <c r="WQ38" s="17">
        <f t="shared" si="87"/>
        <v>0</v>
      </c>
      <c r="WS38" s="24"/>
      <c r="WT38" s="24"/>
      <c r="WU38" s="23"/>
      <c r="WV38" s="112"/>
      <c r="WW38" s="27"/>
      <c r="WX38" s="42">
        <f t="shared" si="88"/>
        <v>0</v>
      </c>
      <c r="WZ38" s="24"/>
      <c r="XA38" s="24"/>
      <c r="XB38" s="23"/>
      <c r="XC38" s="112"/>
      <c r="XD38" s="27"/>
      <c r="XE38" s="42">
        <f t="shared" si="89"/>
        <v>0</v>
      </c>
      <c r="XG38" s="2"/>
      <c r="XH38" s="2"/>
      <c r="XI38" s="15"/>
      <c r="XJ38" s="7"/>
      <c r="XK38" s="16"/>
      <c r="XL38" s="17">
        <f t="shared" si="90"/>
        <v>0</v>
      </c>
      <c r="XN38" s="24"/>
      <c r="XO38" s="24"/>
      <c r="XP38" s="23"/>
      <c r="XQ38" s="112"/>
      <c r="XR38" s="27"/>
      <c r="XS38" s="42">
        <f t="shared" si="91"/>
        <v>3633</v>
      </c>
      <c r="XU38" s="2"/>
      <c r="XV38" s="2"/>
      <c r="XW38" s="15"/>
      <c r="XX38" s="7"/>
      <c r="XY38" s="16"/>
      <c r="XZ38" s="17">
        <f t="shared" si="92"/>
        <v>0</v>
      </c>
      <c r="YB38" s="1530"/>
      <c r="YC38" s="1530"/>
      <c r="YD38" s="563"/>
      <c r="YE38" s="1558"/>
      <c r="YF38" s="565"/>
      <c r="YG38" s="1715">
        <f t="shared" si="93"/>
        <v>0</v>
      </c>
      <c r="YI38" s="7"/>
      <c r="YJ38" s="114"/>
      <c r="YK38" s="15"/>
      <c r="YL38" s="7"/>
      <c r="YM38" s="16"/>
      <c r="YN38" s="17">
        <f t="shared" si="94"/>
        <v>2227</v>
      </c>
      <c r="YS38" s="681"/>
      <c r="YT38" s="27"/>
      <c r="YU38" s="42">
        <f t="shared" si="95"/>
        <v>22956.84</v>
      </c>
      <c r="YW38" s="2"/>
      <c r="YX38" s="2"/>
      <c r="YY38" s="15"/>
      <c r="YZ38" s="7"/>
      <c r="ZA38" s="16"/>
      <c r="ZB38" s="17">
        <f t="shared" si="96"/>
        <v>3092.5</v>
      </c>
      <c r="ZD38" s="428"/>
      <c r="ZE38" s="114"/>
      <c r="ZF38" s="15"/>
      <c r="ZG38" s="7"/>
      <c r="ZH38" s="16"/>
      <c r="ZI38" s="17">
        <f t="shared" si="97"/>
        <v>0</v>
      </c>
      <c r="ZK38" s="1529"/>
      <c r="ZL38" s="1717"/>
      <c r="ZM38" s="563"/>
      <c r="ZN38" s="1558"/>
      <c r="ZO38" s="565"/>
      <c r="ZP38" s="1715">
        <f t="shared" si="98"/>
        <v>0</v>
      </c>
      <c r="ZR38" s="426"/>
      <c r="ZS38" s="221"/>
      <c r="ZT38" s="23"/>
      <c r="ZU38" s="112"/>
      <c r="ZV38" s="27"/>
      <c r="ZW38" s="42">
        <f t="shared" si="99"/>
        <v>0</v>
      </c>
      <c r="ZY38" s="306"/>
      <c r="ZZ38" s="2"/>
      <c r="AAA38" s="15"/>
      <c r="AAB38" s="7"/>
      <c r="AAC38" s="16"/>
      <c r="AAD38" s="17">
        <f t="shared" si="218"/>
        <v>0</v>
      </c>
      <c r="AAF38" s="308"/>
      <c r="AAG38" s="24"/>
      <c r="AAH38" s="23"/>
      <c r="AAI38" s="112"/>
      <c r="AAJ38" s="27"/>
      <c r="AAK38" s="42">
        <f t="shared" si="219"/>
        <v>1928</v>
      </c>
      <c r="AAM38" s="2"/>
      <c r="AAN38" s="2"/>
      <c r="AAO38" s="15"/>
      <c r="AAP38" s="7"/>
      <c r="AAQ38" s="16"/>
      <c r="AAR38" s="17">
        <f t="shared" si="102"/>
        <v>0</v>
      </c>
      <c r="AAT38" s="2"/>
      <c r="AAU38" s="2"/>
      <c r="AAV38" s="15"/>
      <c r="AAW38" s="7"/>
      <c r="AAX38" s="16"/>
      <c r="AAY38" s="17">
        <f t="shared" si="103"/>
        <v>0</v>
      </c>
      <c r="ABA38" s="2"/>
      <c r="ABB38" s="2"/>
      <c r="ABC38" s="15"/>
      <c r="ABD38" s="7"/>
      <c r="ABE38" s="16"/>
      <c r="ABF38" s="17">
        <f t="shared" si="104"/>
        <v>767</v>
      </c>
      <c r="ABH38" s="2"/>
      <c r="ABI38" s="2"/>
      <c r="ABJ38" s="15"/>
      <c r="ABK38" s="7"/>
      <c r="ABL38" s="16"/>
      <c r="ABM38" s="17">
        <f t="shared" si="105"/>
        <v>0</v>
      </c>
      <c r="ABO38" s="24"/>
      <c r="ABP38" s="24"/>
      <c r="ABQ38" s="23"/>
      <c r="ABR38" s="112"/>
      <c r="ABS38" s="27"/>
      <c r="ABT38" s="42">
        <f t="shared" si="106"/>
        <v>0</v>
      </c>
      <c r="ABV38" s="24"/>
      <c r="ABW38" s="24"/>
      <c r="ABX38" s="23"/>
      <c r="ABY38" s="112"/>
      <c r="ABZ38" s="27"/>
      <c r="ACA38" s="42">
        <f t="shared" si="107"/>
        <v>0</v>
      </c>
      <c r="ACC38" s="2"/>
      <c r="ACD38" s="2"/>
      <c r="ACE38" s="15"/>
      <c r="ACF38" s="7"/>
      <c r="ACG38" s="16"/>
      <c r="ACH38" s="17">
        <f t="shared" si="108"/>
        <v>0</v>
      </c>
      <c r="ACJ38" s="7">
        <v>41543</v>
      </c>
      <c r="ACK38" s="2" t="s">
        <v>2960</v>
      </c>
      <c r="ACL38" s="15">
        <v>5054</v>
      </c>
      <c r="ACM38" s="7">
        <v>41543</v>
      </c>
      <c r="ACN38" s="76">
        <v>5054</v>
      </c>
      <c r="ACO38" s="17">
        <f t="shared" si="109"/>
        <v>0</v>
      </c>
      <c r="ACQ38" s="306"/>
      <c r="ACR38" s="36"/>
      <c r="ACS38" s="16"/>
      <c r="ACU38" s="16"/>
      <c r="ACV38" s="42">
        <f t="shared" si="110"/>
        <v>0</v>
      </c>
      <c r="ACX38" s="308"/>
      <c r="ACY38" s="260"/>
      <c r="ACZ38" s="27"/>
      <c r="ADB38" s="27"/>
      <c r="ADC38" s="42">
        <f t="shared" si="111"/>
        <v>0</v>
      </c>
      <c r="ADE38" s="2"/>
      <c r="ADF38" s="2"/>
      <c r="ADG38" s="15"/>
      <c r="ADH38" s="7"/>
      <c r="ADI38" s="16"/>
      <c r="ADJ38" s="17">
        <f t="shared" si="112"/>
        <v>1135.5</v>
      </c>
      <c r="ADL38" s="2"/>
      <c r="ADM38" s="2"/>
      <c r="ADN38" s="15"/>
      <c r="ADO38" s="7"/>
      <c r="ADP38" s="16"/>
      <c r="ADQ38" s="17">
        <f t="shared" si="113"/>
        <v>0</v>
      </c>
      <c r="ADS38" s="2"/>
      <c r="ADT38" s="2"/>
      <c r="ADU38" s="15"/>
      <c r="ADV38" s="7"/>
      <c r="ADW38" s="16"/>
      <c r="ADX38" s="17">
        <f t="shared" si="114"/>
        <v>16620</v>
      </c>
      <c r="ADZ38" s="2"/>
      <c r="AEA38" s="2"/>
      <c r="AEB38" s="15"/>
      <c r="AEC38" s="7"/>
      <c r="AED38" s="16"/>
      <c r="AEE38" s="17">
        <f t="shared" si="115"/>
        <v>0</v>
      </c>
      <c r="AEG38" s="7"/>
      <c r="AEH38" s="40"/>
      <c r="AEI38" s="16"/>
      <c r="AEJ38" s="7"/>
      <c r="AEK38" s="16"/>
      <c r="AEL38" s="17">
        <f t="shared" si="116"/>
        <v>240</v>
      </c>
      <c r="AEN38" s="2"/>
      <c r="AEO38" s="40"/>
      <c r="AEP38" s="16"/>
      <c r="AEQ38" s="7"/>
      <c r="AER38" s="16"/>
      <c r="AES38" s="17">
        <f t="shared" si="117"/>
        <v>0</v>
      </c>
      <c r="AEU38" s="1530"/>
      <c r="AEV38" s="1718"/>
      <c r="AEW38" s="565"/>
      <c r="AEX38" s="1558"/>
      <c r="AEY38" s="565"/>
      <c r="AEZ38" s="1715">
        <f t="shared" si="118"/>
        <v>0</v>
      </c>
      <c r="AFB38" s="2"/>
      <c r="AFC38" s="2"/>
      <c r="AFD38" s="15"/>
      <c r="AFE38" s="7"/>
      <c r="AFF38" s="16"/>
      <c r="AFG38" s="17">
        <f t="shared" si="119"/>
        <v>0</v>
      </c>
      <c r="AFI38" s="2"/>
      <c r="AFJ38" s="2"/>
      <c r="AFK38" s="15"/>
      <c r="AFL38" s="7"/>
      <c r="AFM38" s="16"/>
      <c r="AFN38" s="17">
        <f t="shared" si="120"/>
        <v>0</v>
      </c>
      <c r="AFP38" s="407"/>
      <c r="AFQ38" s="2"/>
      <c r="AFR38" s="15"/>
      <c r="AFS38" s="7"/>
      <c r="AFT38" s="16"/>
      <c r="AFU38" s="17">
        <f t="shared" si="121"/>
        <v>7013</v>
      </c>
      <c r="AFW38" s="2"/>
      <c r="AFX38" s="2"/>
      <c r="AFY38" s="15"/>
      <c r="AFZ38" s="7"/>
      <c r="AGA38" s="16"/>
      <c r="AGB38" s="17">
        <f t="shared" si="122"/>
        <v>0</v>
      </c>
      <c r="AGD38" s="2"/>
      <c r="AGE38" s="2"/>
      <c r="AGF38" s="15"/>
      <c r="AGG38" s="7"/>
      <c r="AGH38" s="16"/>
      <c r="AGI38" s="17">
        <f t="shared" si="123"/>
        <v>0</v>
      </c>
      <c r="AGK38" s="306"/>
      <c r="AGL38" s="2"/>
      <c r="AGM38" s="15"/>
      <c r="AGN38" s="323"/>
      <c r="AGO38" s="16"/>
      <c r="AGP38" s="17">
        <f t="shared" si="124"/>
        <v>102</v>
      </c>
      <c r="AGR38" s="308"/>
      <c r="AGS38" s="24"/>
      <c r="AGT38" s="23"/>
      <c r="AGU38" s="322"/>
      <c r="AGV38" s="27"/>
      <c r="AGW38" s="42">
        <f t="shared" si="125"/>
        <v>0</v>
      </c>
      <c r="AGY38" s="2"/>
      <c r="AGZ38" s="2"/>
      <c r="AHA38" s="15"/>
      <c r="AHB38" s="7"/>
      <c r="AHC38" s="16"/>
      <c r="AHD38" s="17">
        <f t="shared" si="126"/>
        <v>0</v>
      </c>
      <c r="AHH38" s="15"/>
      <c r="AHI38" s="7"/>
      <c r="AHJ38" s="16"/>
      <c r="AHK38" s="42">
        <f t="shared" si="127"/>
        <v>0</v>
      </c>
      <c r="AHO38" s="23"/>
      <c r="AHP38" s="112"/>
      <c r="AHQ38" s="27"/>
      <c r="AHR38" s="42">
        <f t="shared" si="128"/>
        <v>13988.5</v>
      </c>
      <c r="AHT38" s="2"/>
      <c r="AHU38" s="2"/>
      <c r="AHV38" s="15"/>
      <c r="AHW38" s="7"/>
      <c r="AHX38" s="16"/>
      <c r="AHY38" s="17">
        <f t="shared" si="129"/>
        <v>0</v>
      </c>
      <c r="AIA38" s="2"/>
      <c r="AIB38" s="2"/>
      <c r="AIC38" s="15"/>
      <c r="AID38" s="7"/>
      <c r="AIE38" s="16"/>
      <c r="AIF38" s="17">
        <f t="shared" si="130"/>
        <v>0</v>
      </c>
      <c r="AIH38" s="2"/>
      <c r="AII38" s="2"/>
      <c r="AIJ38" s="15"/>
      <c r="AIK38" s="7"/>
      <c r="AIL38" s="16"/>
      <c r="AIM38" s="17">
        <f t="shared" si="131"/>
        <v>0</v>
      </c>
      <c r="AIO38" s="24"/>
      <c r="AIP38" s="24"/>
      <c r="AIQ38" s="23"/>
      <c r="AIR38" s="112"/>
      <c r="AIS38" s="27"/>
      <c r="AIT38" s="42">
        <f t="shared" si="132"/>
        <v>0</v>
      </c>
      <c r="AIV38" s="2"/>
      <c r="AIW38" s="2"/>
      <c r="AIX38" s="15"/>
      <c r="AIY38" s="7"/>
      <c r="AIZ38" s="16"/>
      <c r="AJA38" s="17">
        <f t="shared" si="217"/>
        <v>0</v>
      </c>
      <c r="AJC38" s="2"/>
      <c r="AJD38" s="2"/>
      <c r="AJE38" s="15"/>
      <c r="AJF38" s="7"/>
      <c r="AJG38" s="16"/>
      <c r="AJH38" s="17">
        <f t="shared" si="134"/>
        <v>0</v>
      </c>
      <c r="AJJ38" s="2"/>
      <c r="AJK38" s="2"/>
      <c r="AJL38" s="15"/>
      <c r="AJM38" s="7"/>
      <c r="AJN38" s="16"/>
      <c r="AJO38" s="17">
        <f t="shared" si="210"/>
        <v>0</v>
      </c>
      <c r="AJQ38" s="24"/>
      <c r="AJR38" s="24"/>
      <c r="AJS38" s="23"/>
      <c r="AJT38" s="112"/>
      <c r="AJU38" s="27"/>
      <c r="AJV38" s="42">
        <f t="shared" si="211"/>
        <v>0</v>
      </c>
      <c r="AJX38" s="7">
        <v>41534</v>
      </c>
      <c r="AJY38" s="114" t="s">
        <v>2961</v>
      </c>
      <c r="AJZ38" s="15">
        <v>583</v>
      </c>
      <c r="AKA38" s="7">
        <v>41535</v>
      </c>
      <c r="AKB38" s="16">
        <v>583</v>
      </c>
      <c r="AKC38" s="17">
        <f t="shared" si="137"/>
        <v>1582</v>
      </c>
      <c r="AKE38" s="7"/>
      <c r="AKF38" s="114"/>
      <c r="AKG38" s="15"/>
      <c r="AKH38" s="7"/>
      <c r="AKI38" s="16"/>
      <c r="AKJ38" s="17">
        <f t="shared" si="138"/>
        <v>5561.98</v>
      </c>
      <c r="AKL38" s="24"/>
      <c r="AKM38" s="24"/>
      <c r="AKN38" s="23"/>
      <c r="AKO38" s="112"/>
      <c r="AKP38" s="27"/>
      <c r="AKQ38" s="42">
        <f t="shared" si="139"/>
        <v>0</v>
      </c>
      <c r="AKS38" s="24"/>
      <c r="AKT38" s="24"/>
      <c r="AKU38" s="23"/>
      <c r="AKV38" s="112"/>
      <c r="AKW38" s="27"/>
      <c r="AKX38" s="42">
        <f t="shared" si="140"/>
        <v>0</v>
      </c>
      <c r="AKZ38" s="24"/>
      <c r="ALA38" s="24"/>
      <c r="ALB38" s="23"/>
      <c r="ALC38" s="112"/>
      <c r="ALD38" s="27"/>
      <c r="ALE38" s="42">
        <f t="shared" si="141"/>
        <v>0</v>
      </c>
      <c r="ALG38" s="2"/>
      <c r="ALH38" s="2"/>
      <c r="ALI38" s="15"/>
      <c r="ALJ38" s="7"/>
      <c r="ALK38" s="16"/>
      <c r="ALL38" s="17">
        <f t="shared" si="142"/>
        <v>0</v>
      </c>
      <c r="ALN38" s="428">
        <v>41538</v>
      </c>
      <c r="ALO38" s="2" t="s">
        <v>2962</v>
      </c>
      <c r="ALP38" s="15">
        <v>3890.5</v>
      </c>
      <c r="ALQ38" s="428">
        <v>41538</v>
      </c>
      <c r="ALR38" s="16">
        <v>3890.5</v>
      </c>
      <c r="ALS38" s="17">
        <f t="shared" si="143"/>
        <v>5326</v>
      </c>
      <c r="ALU38" s="428"/>
      <c r="ALW38" s="15"/>
      <c r="ALX38" s="306"/>
      <c r="ALY38" s="16"/>
      <c r="ALZ38" s="17">
        <f t="shared" si="144"/>
        <v>0</v>
      </c>
      <c r="AMB38" s="306"/>
      <c r="AMC38" s="2"/>
      <c r="AMD38" s="15"/>
      <c r="AME38" s="428"/>
      <c r="AMF38" s="16"/>
      <c r="AMG38" s="17">
        <f t="shared" si="145"/>
        <v>0</v>
      </c>
      <c r="AMI38" s="2"/>
      <c r="AMJ38" s="2"/>
      <c r="AMK38" s="15"/>
      <c r="AML38" s="7"/>
      <c r="AMM38" s="16"/>
      <c r="AMN38" s="17">
        <f t="shared" si="146"/>
        <v>0</v>
      </c>
      <c r="AMP38" s="24"/>
      <c r="AMQ38" s="24"/>
      <c r="AMR38" s="23"/>
      <c r="AMS38" s="112"/>
      <c r="AMT38" s="27"/>
      <c r="AMU38" s="42">
        <f t="shared" si="147"/>
        <v>-1660</v>
      </c>
      <c r="AMW38" s="2"/>
      <c r="AMX38" s="2"/>
      <c r="AMY38" s="15"/>
      <c r="AMZ38" s="7"/>
      <c r="ANA38" s="16"/>
      <c r="ANB38" s="17">
        <f t="shared" si="148"/>
        <v>5971.7800000000007</v>
      </c>
      <c r="AND38" s="24"/>
      <c r="ANE38" s="24"/>
      <c r="ANF38" s="23"/>
      <c r="ANG38" s="112"/>
      <c r="ANH38" s="27"/>
      <c r="ANI38" s="42">
        <f t="shared" si="149"/>
        <v>0</v>
      </c>
      <c r="ANK38" s="2"/>
      <c r="ANL38" s="2"/>
      <c r="ANM38" s="15"/>
      <c r="ANN38" s="7"/>
      <c r="ANO38" s="16"/>
      <c r="ANP38" s="17">
        <f t="shared" si="150"/>
        <v>0</v>
      </c>
      <c r="ANR38" s="1530"/>
      <c r="ANS38" s="1530"/>
      <c r="ANT38" s="563"/>
      <c r="ANU38" s="1558"/>
      <c r="ANV38" s="565"/>
      <c r="ANW38" s="1715">
        <f t="shared" si="151"/>
        <v>0</v>
      </c>
      <c r="ANY38" s="2"/>
      <c r="ANZ38" s="2"/>
      <c r="AOA38" s="15"/>
      <c r="AOB38" s="7"/>
      <c r="AOC38" s="16"/>
      <c r="AOD38" s="17">
        <f t="shared" si="152"/>
        <v>0</v>
      </c>
      <c r="AOF38" s="2"/>
      <c r="AOG38" s="2"/>
      <c r="AOH38" s="15"/>
      <c r="AOI38" s="7"/>
      <c r="AOJ38" s="16"/>
      <c r="AOK38" s="17">
        <f t="shared" si="153"/>
        <v>0</v>
      </c>
      <c r="AOM38" s="308"/>
      <c r="AON38" s="24"/>
      <c r="AOO38" s="23"/>
      <c r="AOP38" s="322"/>
      <c r="AOQ38" s="27"/>
      <c r="AOR38" s="17">
        <f t="shared" si="154"/>
        <v>118452.40000000001</v>
      </c>
      <c r="AOT38" s="112">
        <v>41531</v>
      </c>
      <c r="AOU38" s="260" t="s">
        <v>2963</v>
      </c>
      <c r="AOV38" s="41">
        <v>2760</v>
      </c>
      <c r="AOW38" s="50">
        <v>41543</v>
      </c>
      <c r="AOX38" s="41">
        <v>2760</v>
      </c>
      <c r="AOY38" s="17">
        <f t="shared" si="155"/>
        <v>30</v>
      </c>
      <c r="APA38" s="7"/>
      <c r="APB38" s="2"/>
      <c r="APC38" s="15"/>
      <c r="APD38" s="16"/>
      <c r="APE38" s="16"/>
      <c r="APF38" s="17">
        <f t="shared" si="156"/>
        <v>118452.40000000001</v>
      </c>
      <c r="APH38" s="112"/>
      <c r="API38" s="24"/>
      <c r="APJ38" s="23"/>
      <c r="APK38" s="27"/>
      <c r="APL38" s="27"/>
      <c r="APM38" s="42">
        <f t="shared" si="157"/>
        <v>0</v>
      </c>
      <c r="APO38" s="2"/>
      <c r="APP38" s="2"/>
      <c r="APQ38" s="15"/>
      <c r="APR38" s="7"/>
      <c r="APS38" s="16"/>
      <c r="APT38" s="17">
        <f t="shared" si="158"/>
        <v>0</v>
      </c>
      <c r="APV38" s="2"/>
      <c r="APW38" s="2"/>
      <c r="APX38" s="15"/>
      <c r="APY38" s="7"/>
      <c r="APZ38" s="16"/>
      <c r="AQA38" s="17">
        <f t="shared" si="159"/>
        <v>0</v>
      </c>
      <c r="AQC38" s="2"/>
      <c r="AQD38" s="2"/>
      <c r="AQE38" s="15"/>
      <c r="AQF38" s="7"/>
      <c r="AQG38" s="16"/>
      <c r="AQH38" s="17">
        <f t="shared" si="160"/>
        <v>4165.6000000000004</v>
      </c>
      <c r="AQJ38" s="2"/>
      <c r="AQK38" s="2"/>
      <c r="AQL38" s="15"/>
      <c r="AQM38" s="7"/>
      <c r="AQN38" s="16"/>
      <c r="AQO38" s="17">
        <f t="shared" si="161"/>
        <v>0</v>
      </c>
      <c r="AQQ38" s="2"/>
      <c r="AQR38" s="2"/>
      <c r="AQS38" s="15"/>
      <c r="AQT38" s="7"/>
      <c r="AQU38" s="16"/>
      <c r="AQV38" s="17">
        <f t="shared" si="162"/>
        <v>0</v>
      </c>
      <c r="AQX38" s="2"/>
      <c r="AQY38" s="2"/>
      <c r="AQZ38" s="15"/>
      <c r="ARA38" s="7"/>
      <c r="ARB38" s="16"/>
      <c r="ARC38" s="17">
        <f t="shared" si="163"/>
        <v>0</v>
      </c>
      <c r="ARE38" s="24"/>
      <c r="ARF38" s="24"/>
      <c r="ARG38" s="23"/>
      <c r="ARH38" s="112"/>
      <c r="ARI38" s="27"/>
      <c r="ARJ38" s="42">
        <f t="shared" si="164"/>
        <v>0</v>
      </c>
      <c r="ARL38" s="2"/>
      <c r="ARM38" s="2"/>
      <c r="ARN38" s="15"/>
      <c r="ARO38" s="7"/>
      <c r="ARP38" s="16"/>
      <c r="ARQ38" s="17">
        <f t="shared" si="165"/>
        <v>0</v>
      </c>
      <c r="ARS38" s="24"/>
      <c r="ART38" s="24"/>
      <c r="ARU38" s="23"/>
      <c r="ARV38" s="112"/>
      <c r="ARW38" s="27"/>
      <c r="ARX38" s="42">
        <f t="shared" si="166"/>
        <v>752.5</v>
      </c>
      <c r="ARZ38" s="2"/>
      <c r="ASA38" s="2"/>
      <c r="ASB38" s="15"/>
      <c r="ASC38" s="7"/>
      <c r="ASD38" s="16"/>
      <c r="ASE38" s="17">
        <f t="shared" si="167"/>
        <v>10984.74</v>
      </c>
      <c r="ASG38" s="7"/>
      <c r="ASH38" s="2"/>
      <c r="ASI38" s="15"/>
      <c r="ASJ38" s="7"/>
      <c r="ASK38" s="16"/>
      <c r="ASL38" s="17">
        <f t="shared" si="168"/>
        <v>21397.43</v>
      </c>
      <c r="ASN38" s="7"/>
      <c r="ASO38" s="2"/>
      <c r="ASP38" s="15"/>
      <c r="ASQ38" s="7"/>
      <c r="ASR38" s="16"/>
      <c r="ASS38" s="17">
        <f t="shared" si="169"/>
        <v>21397.43</v>
      </c>
      <c r="ASU38" s="2"/>
      <c r="ASV38" s="2"/>
      <c r="ASW38" s="15"/>
      <c r="ASX38" s="7"/>
      <c r="ASY38" s="16"/>
      <c r="ASZ38" s="17">
        <f t="shared" si="170"/>
        <v>0</v>
      </c>
      <c r="ATB38" s="24"/>
      <c r="ATC38" s="24"/>
      <c r="ATD38" s="23"/>
      <c r="ATE38" s="112"/>
      <c r="ATF38" s="27"/>
      <c r="ATG38" s="42">
        <f t="shared" si="171"/>
        <v>2249</v>
      </c>
      <c r="ATI38" s="24"/>
      <c r="ATJ38" s="24"/>
      <c r="ATK38" s="23"/>
      <c r="ATL38" s="112"/>
      <c r="ATM38" s="27"/>
      <c r="ATN38" s="42">
        <f t="shared" si="172"/>
        <v>0</v>
      </c>
      <c r="ATP38" s="2"/>
      <c r="ATQ38" s="2"/>
      <c r="ATR38" s="15"/>
      <c r="ATS38" s="7"/>
      <c r="ATT38" s="16"/>
      <c r="ATU38" s="17">
        <f t="shared" si="173"/>
        <v>12300.5</v>
      </c>
      <c r="ATW38" s="7"/>
      <c r="ATX38" s="2"/>
      <c r="ATY38" s="15"/>
      <c r="ATZ38" s="7"/>
      <c r="AUA38" s="16"/>
      <c r="AUB38" s="17">
        <f t="shared" si="174"/>
        <v>108</v>
      </c>
      <c r="AUD38" s="7"/>
      <c r="AUE38" s="2"/>
      <c r="AUF38" s="15"/>
      <c r="AUG38" s="679"/>
      <c r="AUH38" s="16"/>
      <c r="AUI38" s="17">
        <f t="shared" si="175"/>
        <v>0</v>
      </c>
      <c r="AUK38" s="112"/>
      <c r="AUL38" s="24"/>
      <c r="AUM38" s="23"/>
      <c r="AUN38" s="1577"/>
      <c r="AUO38" s="27"/>
      <c r="AUP38" s="42">
        <f t="shared" si="176"/>
        <v>0</v>
      </c>
      <c r="AUR38" s="1558"/>
      <c r="AUS38" s="1530"/>
      <c r="AUT38" s="563"/>
      <c r="AUU38" s="1752"/>
      <c r="AUV38" s="565"/>
      <c r="AUW38" s="1715">
        <f t="shared" si="177"/>
        <v>0</v>
      </c>
      <c r="AUY38" s="112"/>
      <c r="AUZ38" s="24"/>
      <c r="AVA38" s="23"/>
      <c r="AVB38" s="1577"/>
      <c r="AVC38" s="27"/>
      <c r="AVD38" s="42">
        <f t="shared" si="178"/>
        <v>0</v>
      </c>
      <c r="AVF38" s="2"/>
      <c r="AVG38" s="2"/>
      <c r="AVH38" s="15"/>
      <c r="AVI38" s="7"/>
      <c r="AVJ38" s="16"/>
      <c r="AVK38" s="17">
        <f t="shared" si="179"/>
        <v>-1000</v>
      </c>
      <c r="AVM38" s="2"/>
      <c r="AVN38" s="2"/>
      <c r="AVO38" s="15"/>
      <c r="AVP38" s="7"/>
      <c r="AVQ38" s="16"/>
      <c r="AVR38" s="17">
        <f t="shared" si="180"/>
        <v>6938</v>
      </c>
      <c r="AVT38" s="1530"/>
      <c r="AVU38" s="1530"/>
      <c r="AVV38" s="563"/>
      <c r="AVW38" s="1558"/>
      <c r="AVX38" s="565"/>
      <c r="AVY38" s="1715">
        <f t="shared" si="181"/>
        <v>0</v>
      </c>
      <c r="AWA38" s="2"/>
      <c r="AWB38" s="2"/>
      <c r="AWC38" s="15"/>
      <c r="AWD38" s="7"/>
      <c r="AWE38" s="16"/>
      <c r="AWF38" s="17">
        <f t="shared" si="182"/>
        <v>0</v>
      </c>
      <c r="AWH38" s="307"/>
      <c r="AWI38" s="2"/>
      <c r="AWJ38" s="15"/>
      <c r="AWK38" s="7"/>
      <c r="AWL38" s="16"/>
      <c r="AWM38" s="17">
        <f t="shared" si="183"/>
        <v>0</v>
      </c>
      <c r="AWO38" s="2"/>
      <c r="AWP38" s="2"/>
      <c r="AWQ38" s="15"/>
      <c r="AWR38" s="7"/>
      <c r="AWS38" s="16"/>
      <c r="AWT38" s="17">
        <f t="shared" si="184"/>
        <v>0</v>
      </c>
      <c r="AWV38" s="2"/>
      <c r="AWW38" s="2"/>
      <c r="AWX38" s="15"/>
      <c r="AWY38" s="7"/>
      <c r="AWZ38" s="16"/>
      <c r="AXA38" s="17">
        <f t="shared" si="185"/>
        <v>0</v>
      </c>
      <c r="AXC38" s="308">
        <v>41545</v>
      </c>
      <c r="AXD38" s="2" t="s">
        <v>2964</v>
      </c>
      <c r="AXE38" s="15">
        <v>2835</v>
      </c>
      <c r="AXF38" s="7">
        <v>41546</v>
      </c>
      <c r="AXG38" s="16">
        <v>2835</v>
      </c>
      <c r="AXH38" s="17">
        <f t="shared" si="186"/>
        <v>3711.5</v>
      </c>
      <c r="AXJ38" s="308"/>
      <c r="AXK38" s="2"/>
      <c r="AXL38" s="15"/>
      <c r="AXM38" s="7"/>
      <c r="AXN38" s="16"/>
      <c r="AXO38" s="17">
        <f t="shared" si="187"/>
        <v>0</v>
      </c>
      <c r="AXQ38" s="308"/>
      <c r="AXR38" s="24"/>
      <c r="AXS38" s="23"/>
      <c r="AXT38" s="112"/>
      <c r="AXU38" s="27"/>
      <c r="AXV38" s="42">
        <f t="shared" si="188"/>
        <v>0</v>
      </c>
      <c r="AXX38" s="2"/>
      <c r="AXY38" s="2"/>
      <c r="AXZ38" s="15"/>
      <c r="AYA38" s="7"/>
      <c r="AYB38" s="16"/>
      <c r="AYC38" s="17">
        <f t="shared" si="189"/>
        <v>-100</v>
      </c>
      <c r="AYE38" s="2"/>
      <c r="AYF38" s="2"/>
      <c r="AYG38" s="15"/>
      <c r="AYH38" s="7"/>
      <c r="AYI38" s="16"/>
      <c r="AYJ38" s="17">
        <f t="shared" si="190"/>
        <v>1184.5</v>
      </c>
      <c r="AYL38" s="24"/>
      <c r="AYM38" s="24"/>
      <c r="AYN38" s="23"/>
      <c r="AYO38" s="112"/>
      <c r="AYP38" s="27"/>
      <c r="AYQ38" s="42">
        <f t="shared" si="191"/>
        <v>0</v>
      </c>
      <c r="AYS38" s="24"/>
      <c r="AYT38" s="2"/>
      <c r="AYU38" s="15"/>
      <c r="AYV38" s="7"/>
      <c r="AYW38" s="16"/>
      <c r="AYX38" s="17">
        <f t="shared" si="192"/>
        <v>0</v>
      </c>
      <c r="AYZ38" s="24"/>
      <c r="AZA38" s="24"/>
      <c r="AZB38" s="23"/>
      <c r="AZC38" s="112"/>
      <c r="AZD38" s="27"/>
      <c r="AZE38" s="42">
        <f t="shared" si="193"/>
        <v>0</v>
      </c>
      <c r="AZG38" s="2"/>
      <c r="AZH38" s="2"/>
      <c r="AZI38" s="15"/>
      <c r="AZJ38" s="7"/>
      <c r="AZK38" s="16"/>
      <c r="AZL38" s="17">
        <f t="shared" si="194"/>
        <v>0</v>
      </c>
      <c r="AZN38" s="2"/>
      <c r="AZO38" s="2"/>
      <c r="AZP38" s="15"/>
      <c r="AZQ38" s="7"/>
      <c r="AZR38" s="16"/>
      <c r="AZS38" s="17">
        <f t="shared" si="195"/>
        <v>0</v>
      </c>
      <c r="AZU38" s="2"/>
      <c r="AZV38" s="2"/>
      <c r="AZW38" s="15"/>
      <c r="AZX38" s="7"/>
      <c r="AZY38" s="16"/>
      <c r="AZZ38" s="17">
        <f t="shared" si="196"/>
        <v>7051.5</v>
      </c>
      <c r="BAB38" s="24"/>
      <c r="BAC38" s="24"/>
      <c r="BAD38" s="23"/>
      <c r="BAE38" s="112"/>
      <c r="BAF38" s="27"/>
      <c r="BAG38" s="42">
        <f t="shared" si="197"/>
        <v>0</v>
      </c>
      <c r="BAI38" s="2"/>
      <c r="BAJ38" s="2"/>
      <c r="BAK38" s="15"/>
      <c r="BAL38" s="7"/>
      <c r="BAM38" s="16"/>
      <c r="BAN38" s="17">
        <f t="shared" si="198"/>
        <v>0</v>
      </c>
    </row>
    <row r="39" spans="1:1392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2"/>
      <c r="L39" s="27"/>
      <c r="M39" s="42">
        <f t="shared" si="1"/>
        <v>0</v>
      </c>
      <c r="O39" s="24"/>
      <c r="P39" s="24"/>
      <c r="Q39" s="23"/>
      <c r="R39" s="112"/>
      <c r="S39" s="27"/>
      <c r="T39" s="42">
        <f t="shared" si="2"/>
        <v>0</v>
      </c>
      <c r="V39" s="24"/>
      <c r="W39" s="24"/>
      <c r="X39" s="23"/>
      <c r="Y39" s="112"/>
      <c r="Z39" s="27"/>
      <c r="AA39" s="42">
        <f t="shared" si="3"/>
        <v>0</v>
      </c>
      <c r="AC39" s="24"/>
      <c r="AD39" s="24"/>
      <c r="AE39" s="23"/>
      <c r="AF39" s="112"/>
      <c r="AG39" s="27"/>
      <c r="AH39" s="42">
        <f t="shared" si="4"/>
        <v>0</v>
      </c>
      <c r="AJ39" s="24"/>
      <c r="AK39" s="24"/>
      <c r="AL39" s="23"/>
      <c r="AM39" s="112"/>
      <c r="AN39" s="27"/>
      <c r="AO39" s="42">
        <f t="shared" si="5"/>
        <v>0</v>
      </c>
      <c r="AR39" s="2"/>
      <c r="AS39" s="15"/>
      <c r="AT39" s="7"/>
      <c r="AU39" s="16"/>
      <c r="AV39" s="17">
        <f t="shared" si="6"/>
        <v>376</v>
      </c>
      <c r="AX39" s="2"/>
      <c r="AY39" s="2"/>
      <c r="AZ39" s="15"/>
      <c r="BA39" s="7"/>
      <c r="BB39" s="16"/>
      <c r="BC39" s="17">
        <f t="shared" si="7"/>
        <v>1731.5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36"/>
      <c r="BO39" s="7"/>
      <c r="BP39" s="16"/>
      <c r="BQ39" s="17">
        <f t="shared" si="9"/>
        <v>14526.099999999999</v>
      </c>
      <c r="BS39" s="428"/>
      <c r="BT39" s="2"/>
      <c r="BU39" s="15"/>
      <c r="BV39" s="7"/>
      <c r="BW39" s="16"/>
      <c r="BX39" s="17">
        <f t="shared" si="10"/>
        <v>21003.54</v>
      </c>
      <c r="BZ39" s="2"/>
      <c r="CA39" s="2"/>
      <c r="CB39" s="15"/>
      <c r="CC39" s="7"/>
      <c r="CD39" s="16"/>
      <c r="CE39" s="17">
        <f t="shared" si="11"/>
        <v>0</v>
      </c>
      <c r="CG39" s="428"/>
      <c r="CH39" s="2"/>
      <c r="CI39" s="23"/>
      <c r="CJ39" s="112"/>
      <c r="CK39" s="27"/>
      <c r="CL39" s="17">
        <f t="shared" si="12"/>
        <v>0</v>
      </c>
      <c r="CN39" s="2"/>
      <c r="CO39" s="2"/>
      <c r="CP39" s="15"/>
      <c r="CQ39" s="7"/>
      <c r="CR39" s="16"/>
      <c r="CS39" s="17">
        <f>CS38+CP39-CR39</f>
        <v>60707.5</v>
      </c>
      <c r="CU39" s="2"/>
      <c r="CV39" s="2"/>
      <c r="CW39" s="15"/>
      <c r="CX39" s="7"/>
      <c r="CY39" s="16"/>
      <c r="CZ39" s="17">
        <f>CZ38+CW39-CY39</f>
        <v>4178.5</v>
      </c>
      <c r="DB39" s="7"/>
      <c r="DC39" s="2"/>
      <c r="DD39" s="15"/>
      <c r="DE39" s="7"/>
      <c r="DF39" s="16"/>
      <c r="DG39" s="17">
        <f t="shared" si="207"/>
        <v>411</v>
      </c>
      <c r="DI39" s="7"/>
      <c r="DJ39" s="2"/>
      <c r="DK39" s="15"/>
      <c r="DL39" s="7"/>
      <c r="DM39" s="76"/>
      <c r="DN39" s="17">
        <f t="shared" si="212"/>
        <v>0</v>
      </c>
      <c r="DP39" s="7"/>
      <c r="DQ39" s="2"/>
      <c r="DR39" s="15"/>
      <c r="DS39" s="7"/>
      <c r="DT39" s="76"/>
      <c r="DU39" s="17">
        <f t="shared" si="213"/>
        <v>0</v>
      </c>
      <c r="DW39" s="568"/>
      <c r="DX39" s="577"/>
      <c r="DY39" s="1656"/>
      <c r="DZ39" s="568"/>
      <c r="EA39" s="571"/>
      <c r="EB39" s="1677">
        <f t="shared" si="214"/>
        <v>456</v>
      </c>
      <c r="ED39" s="112"/>
      <c r="EE39" s="24"/>
      <c r="EF39" s="23"/>
      <c r="EG39" s="112"/>
      <c r="EH39" s="140"/>
      <c r="EI39" s="42">
        <f t="shared" si="215"/>
        <v>0</v>
      </c>
      <c r="EK39" s="7"/>
      <c r="EL39" s="2"/>
      <c r="EM39" s="15"/>
      <c r="EN39" s="7"/>
      <c r="EO39" s="76"/>
      <c r="EP39" s="17">
        <f t="shared" si="216"/>
        <v>0</v>
      </c>
      <c r="ER39" s="112"/>
      <c r="ES39" s="24"/>
      <c r="ET39" s="41"/>
      <c r="EU39" s="112"/>
      <c r="EV39" s="288"/>
      <c r="EW39" s="17">
        <f t="shared" si="206"/>
        <v>0</v>
      </c>
      <c r="EY39" s="7"/>
      <c r="EZ39" s="34"/>
      <c r="FA39" s="23"/>
      <c r="FB39" s="685"/>
      <c r="FC39" s="16"/>
      <c r="FD39" s="17">
        <f t="shared" ref="FD39:FD50" si="220">FD38+FA39-FC39</f>
        <v>0</v>
      </c>
      <c r="FF39" s="112"/>
      <c r="FG39" s="34"/>
      <c r="FH39" s="23"/>
      <c r="FI39" s="683"/>
      <c r="FJ39" s="27"/>
      <c r="FK39" s="42">
        <f t="shared" ref="FK39:FK50" si="221">FK38+FH39-FJ39</f>
        <v>0</v>
      </c>
      <c r="FM39" s="2"/>
      <c r="FN39" s="2"/>
      <c r="FO39" s="15"/>
      <c r="FP39" s="7"/>
      <c r="FQ39" s="16"/>
      <c r="FR39" s="17">
        <f t="shared" si="24"/>
        <v>2580</v>
      </c>
      <c r="FT39" s="24"/>
      <c r="FU39" s="24"/>
      <c r="FV39" s="23"/>
      <c r="FW39" s="112"/>
      <c r="FX39" s="27"/>
      <c r="FY39" s="42">
        <f t="shared" si="25"/>
        <v>0</v>
      </c>
      <c r="GA39" s="2"/>
      <c r="GB39" s="2"/>
      <c r="GC39" s="15"/>
      <c r="GD39" s="7"/>
      <c r="GE39" s="16"/>
      <c r="GF39" s="17">
        <f t="shared" si="26"/>
        <v>0</v>
      </c>
      <c r="GH39" s="1530"/>
      <c r="GI39" s="1530"/>
      <c r="GJ39" s="563"/>
      <c r="GK39" s="1558"/>
      <c r="GL39" s="565"/>
      <c r="GM39" s="1715">
        <f t="shared" si="27"/>
        <v>33232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7"/>
      <c r="HD39" s="2"/>
      <c r="HE39" s="15"/>
      <c r="HF39" s="7"/>
      <c r="HG39" s="16"/>
      <c r="HH39" s="17">
        <f t="shared" si="30"/>
        <v>0</v>
      </c>
      <c r="HJ39" s="326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5020</v>
      </c>
      <c r="HX39" s="2"/>
      <c r="HY39" s="2"/>
      <c r="HZ39" s="15"/>
      <c r="IA39" s="7"/>
      <c r="IB39" s="16"/>
      <c r="IC39" s="102">
        <f t="shared" si="33"/>
        <v>0</v>
      </c>
      <c r="IE39" s="1530"/>
      <c r="IF39" s="1530"/>
      <c r="IG39" s="563"/>
      <c r="IH39" s="1558"/>
      <c r="II39" s="565"/>
      <c r="IJ39" s="1746">
        <f t="shared" si="34"/>
        <v>0</v>
      </c>
      <c r="IL39" s="24"/>
      <c r="IM39" s="24"/>
      <c r="IN39" s="23"/>
      <c r="IO39" s="112"/>
      <c r="IP39" s="27"/>
      <c r="IQ39" s="102">
        <f t="shared" si="35"/>
        <v>855.5</v>
      </c>
      <c r="IS39" s="7"/>
      <c r="IT39" s="114"/>
      <c r="IU39" s="15"/>
      <c r="IV39" s="7"/>
      <c r="IW39" s="16"/>
      <c r="IX39" s="17">
        <f t="shared" si="36"/>
        <v>0</v>
      </c>
      <c r="IZ39" s="7"/>
      <c r="JA39" s="114"/>
      <c r="JB39" s="15"/>
      <c r="JC39" s="7"/>
      <c r="JD39" s="16"/>
      <c r="JE39" s="17">
        <f t="shared" si="37"/>
        <v>0</v>
      </c>
      <c r="JG39" s="7"/>
      <c r="JH39" s="115"/>
      <c r="JI39" s="15"/>
      <c r="JJ39" s="7"/>
      <c r="JK39" s="16"/>
      <c r="JL39" s="17">
        <f t="shared" si="38"/>
        <v>17093.599999999999</v>
      </c>
      <c r="JN39" s="7"/>
      <c r="JO39" s="114"/>
      <c r="JP39" s="15"/>
      <c r="JQ39" s="7"/>
      <c r="JR39" s="16"/>
      <c r="JS39" s="17">
        <f t="shared" si="39"/>
        <v>0</v>
      </c>
      <c r="JU39" s="112"/>
      <c r="JV39" s="111"/>
      <c r="JW39" s="23"/>
      <c r="JX39" s="112"/>
      <c r="JY39" s="27"/>
      <c r="JZ39" s="42">
        <f t="shared" si="40"/>
        <v>0</v>
      </c>
      <c r="KB39" s="112"/>
      <c r="KC39" s="221"/>
      <c r="KD39" s="23"/>
      <c r="KE39" s="112"/>
      <c r="KF39" s="27"/>
      <c r="KG39" s="42">
        <f t="shared" si="41"/>
        <v>0</v>
      </c>
      <c r="KI39" s="2"/>
      <c r="KJ39" s="2"/>
      <c r="KK39" s="15"/>
      <c r="KL39" s="7"/>
      <c r="KM39" s="16"/>
      <c r="KN39" s="17">
        <f t="shared" si="42"/>
        <v>3799.5</v>
      </c>
      <c r="KP39" s="24"/>
      <c r="KQ39" s="24"/>
      <c r="KR39" s="23"/>
      <c r="KS39" s="112"/>
      <c r="KT39" s="27"/>
      <c r="KU39" s="42">
        <f t="shared" si="43"/>
        <v>0</v>
      </c>
      <c r="KW39" s="24"/>
      <c r="KX39" s="24"/>
      <c r="KY39" s="23"/>
      <c r="KZ39" s="112"/>
      <c r="LA39" s="27"/>
      <c r="LB39" s="42">
        <f t="shared" si="44"/>
        <v>0</v>
      </c>
      <c r="LD39" s="1530"/>
      <c r="LE39" s="1530"/>
      <c r="LF39" s="563"/>
      <c r="LG39" s="1558"/>
      <c r="LH39" s="565"/>
      <c r="LI39" s="1715">
        <f t="shared" si="45"/>
        <v>0</v>
      </c>
      <c r="LK39" s="2"/>
      <c r="LL39" s="2"/>
      <c r="LM39" s="15"/>
      <c r="LN39" s="7"/>
      <c r="LO39" s="16"/>
      <c r="LP39" s="17">
        <f t="shared" si="46"/>
        <v>0</v>
      </c>
      <c r="LR39" s="2"/>
      <c r="LS39" s="2"/>
      <c r="LT39" s="15"/>
      <c r="LU39" s="7"/>
      <c r="LV39" s="16"/>
      <c r="LW39" s="17">
        <f t="shared" si="47"/>
        <v>0</v>
      </c>
      <c r="LY39" s="2"/>
      <c r="LZ39" s="2"/>
      <c r="MA39" s="15"/>
      <c r="MB39" s="7"/>
      <c r="MC39" s="16"/>
      <c r="MD39" s="17">
        <f t="shared" si="48"/>
        <v>1020</v>
      </c>
      <c r="MF39" s="1709"/>
      <c r="MG39" s="1530"/>
      <c r="MH39" s="563"/>
      <c r="MI39" s="1558"/>
      <c r="MJ39" s="565"/>
      <c r="MK39" s="1715">
        <f t="shared" si="49"/>
        <v>6364</v>
      </c>
      <c r="MM39" s="306"/>
      <c r="MN39" s="2"/>
      <c r="MO39" s="15"/>
      <c r="MP39" s="7"/>
      <c r="MQ39" s="16"/>
      <c r="MR39" s="17">
        <f t="shared" si="50"/>
        <v>0</v>
      </c>
      <c r="MT39" s="308"/>
      <c r="MU39" s="24"/>
      <c r="MV39" s="23"/>
      <c r="MW39" s="112"/>
      <c r="MX39" s="27"/>
      <c r="MY39" s="42">
        <f t="shared" si="51"/>
        <v>0</v>
      </c>
      <c r="NA39" s="482"/>
      <c r="NB39" s="2"/>
      <c r="NC39" s="15"/>
      <c r="ND39" s="7"/>
      <c r="NE39" s="16"/>
      <c r="NF39" s="17">
        <f t="shared" si="208"/>
        <v>22352.5</v>
      </c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16"/>
      <c r="OG39" s="16"/>
      <c r="OH39" s="17">
        <f t="shared" si="56"/>
        <v>0</v>
      </c>
      <c r="OJ39" s="2"/>
      <c r="OK39" s="2"/>
      <c r="OL39" s="15"/>
      <c r="OM39" s="16"/>
      <c r="ON39" s="16"/>
      <c r="OO39" s="17">
        <f t="shared" si="57"/>
        <v>0</v>
      </c>
      <c r="OQ39" s="2"/>
      <c r="OR39" s="2"/>
      <c r="OS39" s="15"/>
      <c r="OT39" s="16"/>
      <c r="OU39" s="16"/>
      <c r="OV39" s="17">
        <f t="shared" si="58"/>
        <v>0</v>
      </c>
      <c r="OX39" s="24"/>
      <c r="OY39" s="24"/>
      <c r="OZ39" s="23"/>
      <c r="PA39" s="27"/>
      <c r="PB39" s="27"/>
      <c r="PC39" s="42">
        <f t="shared" si="59"/>
        <v>0</v>
      </c>
      <c r="PE39" s="7">
        <v>41547</v>
      </c>
      <c r="PF39" s="2" t="s">
        <v>2965</v>
      </c>
      <c r="PG39" s="297">
        <v>1688</v>
      </c>
      <c r="PH39" s="915">
        <v>41547</v>
      </c>
      <c r="PI39" s="77">
        <v>1688</v>
      </c>
      <c r="PJ39" s="17">
        <f t="shared" si="60"/>
        <v>8140</v>
      </c>
      <c r="PL39" s="112"/>
      <c r="PM39" s="24"/>
      <c r="PN39" s="23"/>
      <c r="PO39" s="1661"/>
      <c r="PP39" s="27"/>
      <c r="PQ39" s="42">
        <f t="shared" si="61"/>
        <v>0</v>
      </c>
      <c r="PS39" s="112"/>
      <c r="PT39" s="24"/>
      <c r="PU39" s="23"/>
      <c r="PV39" s="1661"/>
      <c r="PW39" s="27"/>
      <c r="PX39" s="42">
        <f t="shared" si="62"/>
        <v>0</v>
      </c>
      <c r="PZ39" s="7"/>
      <c r="QA39" s="2"/>
      <c r="QB39" s="15"/>
      <c r="QC39" s="508"/>
      <c r="QD39" s="16"/>
      <c r="QE39" s="17">
        <f t="shared" si="63"/>
        <v>1433.5000000000005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2980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114"/>
      <c r="RR39" s="15"/>
      <c r="RS39" s="7"/>
      <c r="RT39" s="16"/>
      <c r="RU39" s="17">
        <f t="shared" si="69"/>
        <v>0</v>
      </c>
      <c r="RW39" s="2"/>
      <c r="RX39" s="114"/>
      <c r="RY39" s="15"/>
      <c r="RZ39" s="7"/>
      <c r="SA39" s="16"/>
      <c r="SB39" s="17">
        <f t="shared" si="70"/>
        <v>0</v>
      </c>
      <c r="SD39" s="24"/>
      <c r="SE39" s="221"/>
      <c r="SF39" s="23"/>
      <c r="SG39" s="112"/>
      <c r="SH39" s="27"/>
      <c r="SI39" s="42">
        <f t="shared" si="71"/>
        <v>7820</v>
      </c>
      <c r="SK39" s="2"/>
      <c r="SL39" s="2"/>
      <c r="SM39" s="15"/>
      <c r="SN39" s="7"/>
      <c r="SO39" s="16"/>
      <c r="SP39" s="17">
        <f t="shared" si="72"/>
        <v>200</v>
      </c>
      <c r="SR39" s="2"/>
      <c r="SS39" s="2"/>
      <c r="ST39" s="15"/>
      <c r="SU39" s="7"/>
      <c r="SV39" s="16"/>
      <c r="SW39" s="17">
        <f t="shared" si="73"/>
        <v>1278</v>
      </c>
      <c r="SY39" s="24"/>
      <c r="SZ39" s="24"/>
      <c r="TA39" s="23"/>
      <c r="TB39" s="112"/>
      <c r="TC39" s="27"/>
      <c r="TD39" s="42">
        <f t="shared" si="74"/>
        <v>0</v>
      </c>
      <c r="TF39" s="24"/>
      <c r="TG39" s="2"/>
      <c r="TH39" s="15"/>
      <c r="TI39" s="7"/>
      <c r="TJ39" s="16"/>
      <c r="TK39" s="17">
        <f t="shared" si="75"/>
        <v>0</v>
      </c>
      <c r="TM39" s="24"/>
      <c r="TN39" s="24"/>
      <c r="TO39" s="23"/>
      <c r="TP39" s="112"/>
      <c r="TQ39" s="27"/>
      <c r="TR39" s="42">
        <f t="shared" si="76"/>
        <v>0</v>
      </c>
      <c r="TT39" s="2"/>
      <c r="TU39" s="2"/>
      <c r="TV39" s="15"/>
      <c r="TW39" s="7"/>
      <c r="TX39" s="16"/>
      <c r="TY39" s="17">
        <f t="shared" si="77"/>
        <v>0</v>
      </c>
      <c r="UA39" s="306"/>
      <c r="UB39" s="2"/>
      <c r="UC39" s="15"/>
      <c r="UD39" s="306"/>
      <c r="UE39" s="16"/>
      <c r="UF39" s="17">
        <f t="shared" si="78"/>
        <v>112.5</v>
      </c>
      <c r="UH39" s="308"/>
      <c r="UI39" s="24"/>
      <c r="UJ39" s="23"/>
      <c r="UK39" s="308"/>
      <c r="UL39" s="27"/>
      <c r="UM39" s="42">
        <f t="shared" si="79"/>
        <v>7657</v>
      </c>
      <c r="UO39" s="308"/>
      <c r="UP39" s="24"/>
      <c r="UQ39" s="23"/>
      <c r="UR39" s="308"/>
      <c r="US39" s="27"/>
      <c r="UT39" s="42">
        <f t="shared" si="80"/>
        <v>0</v>
      </c>
      <c r="UV39" s="308"/>
      <c r="UW39" s="24"/>
      <c r="UX39" s="23"/>
      <c r="UY39" s="308"/>
      <c r="UZ39" s="27"/>
      <c r="VA39" s="42">
        <f t="shared" si="81"/>
        <v>0</v>
      </c>
      <c r="VC39" s="308"/>
      <c r="VD39" s="24"/>
      <c r="VE39" s="23"/>
      <c r="VF39" s="308"/>
      <c r="VG39" s="27"/>
      <c r="VH39" s="42">
        <f t="shared" si="82"/>
        <v>0</v>
      </c>
      <c r="VJ39" s="426"/>
      <c r="VK39" s="2"/>
      <c r="VL39" s="15"/>
      <c r="VM39" s="7"/>
      <c r="VN39" s="16"/>
      <c r="VO39" s="17">
        <f t="shared" si="83"/>
        <v>0</v>
      </c>
      <c r="VQ39" s="1530"/>
      <c r="VR39" s="1530"/>
      <c r="VS39" s="563"/>
      <c r="VT39" s="1558"/>
      <c r="VU39" s="565"/>
      <c r="VV39" s="1715">
        <f t="shared" si="84"/>
        <v>0</v>
      </c>
      <c r="VX39" s="2"/>
      <c r="VY39" s="2"/>
      <c r="VZ39" s="15"/>
      <c r="WA39" s="7"/>
      <c r="WB39" s="16"/>
      <c r="WC39" s="17">
        <f t="shared" si="85"/>
        <v>1712</v>
      </c>
      <c r="WE39" s="2"/>
      <c r="WF39" s="2"/>
      <c r="WG39" s="15"/>
      <c r="WH39" s="7"/>
      <c r="WI39" s="16"/>
      <c r="WJ39" s="17">
        <f t="shared" si="86"/>
        <v>5796</v>
      </c>
      <c r="WL39" s="2"/>
      <c r="WM39" s="2"/>
      <c r="WN39" s="15"/>
      <c r="WO39" s="7"/>
      <c r="WP39" s="16"/>
      <c r="WQ39" s="17">
        <f t="shared" si="87"/>
        <v>0</v>
      </c>
      <c r="WS39" s="24"/>
      <c r="WT39" s="24"/>
      <c r="WU39" s="23"/>
      <c r="WV39" s="112"/>
      <c r="WW39" s="27"/>
      <c r="WX39" s="42">
        <f t="shared" si="88"/>
        <v>0</v>
      </c>
      <c r="WZ39" s="24"/>
      <c r="XA39" s="24"/>
      <c r="XB39" s="23"/>
      <c r="XC39" s="112"/>
      <c r="XD39" s="27"/>
      <c r="XE39" s="42">
        <f t="shared" si="89"/>
        <v>0</v>
      </c>
      <c r="XG39" s="2"/>
      <c r="XH39" s="2"/>
      <c r="XI39" s="15"/>
      <c r="XJ39" s="7"/>
      <c r="XK39" s="16"/>
      <c r="XL39" s="17">
        <f t="shared" si="90"/>
        <v>0</v>
      </c>
      <c r="XN39" s="24"/>
      <c r="XO39" s="24"/>
      <c r="XP39" s="23"/>
      <c r="XQ39" s="112"/>
      <c r="XR39" s="27"/>
      <c r="XS39" s="42">
        <f t="shared" si="91"/>
        <v>3633</v>
      </c>
      <c r="XU39" s="2"/>
      <c r="XV39" s="2"/>
      <c r="XW39" s="15"/>
      <c r="XX39" s="7"/>
      <c r="XY39" s="16"/>
      <c r="XZ39" s="17">
        <f t="shared" si="92"/>
        <v>0</v>
      </c>
      <c r="YB39" s="1530"/>
      <c r="YC39" s="1530"/>
      <c r="YD39" s="563"/>
      <c r="YE39" s="1558"/>
      <c r="YF39" s="565"/>
      <c r="YG39" s="1715">
        <f t="shared" si="93"/>
        <v>0</v>
      </c>
      <c r="YI39" s="7"/>
      <c r="YJ39" s="114"/>
      <c r="YK39" s="15"/>
      <c r="YL39" s="7"/>
      <c r="YM39" s="16"/>
      <c r="YN39" s="17">
        <f t="shared" si="94"/>
        <v>2227</v>
      </c>
      <c r="YS39" s="681"/>
      <c r="YT39" s="27"/>
      <c r="YU39" s="42">
        <f t="shared" si="95"/>
        <v>22956.84</v>
      </c>
      <c r="YW39" s="2"/>
      <c r="YX39" s="2"/>
      <c r="YY39" s="15"/>
      <c r="YZ39" s="7"/>
      <c r="ZA39" s="16"/>
      <c r="ZB39" s="17">
        <f t="shared" si="96"/>
        <v>3092.5</v>
      </c>
      <c r="ZD39" s="428"/>
      <c r="ZE39" s="114"/>
      <c r="ZF39" s="15"/>
      <c r="ZG39" s="7"/>
      <c r="ZH39" s="16"/>
      <c r="ZI39" s="17">
        <f t="shared" si="97"/>
        <v>0</v>
      </c>
      <c r="ZK39" s="1529"/>
      <c r="ZL39" s="1717"/>
      <c r="ZM39" s="563"/>
      <c r="ZN39" s="1558"/>
      <c r="ZO39" s="565"/>
      <c r="ZP39" s="1715">
        <f t="shared" si="98"/>
        <v>0</v>
      </c>
      <c r="ZR39" s="426"/>
      <c r="ZS39" s="221"/>
      <c r="ZT39" s="23"/>
      <c r="ZU39" s="112"/>
      <c r="ZV39" s="27"/>
      <c r="ZW39" s="42">
        <f t="shared" si="99"/>
        <v>0</v>
      </c>
      <c r="ZY39" s="306"/>
      <c r="ZZ39" s="2"/>
      <c r="AAA39" s="15"/>
      <c r="AAB39" s="7"/>
      <c r="AAC39" s="16"/>
      <c r="AAD39" s="17">
        <f t="shared" si="218"/>
        <v>0</v>
      </c>
      <c r="AAF39" s="308"/>
      <c r="AAG39" s="24"/>
      <c r="AAH39" s="23"/>
      <c r="AAI39" s="112"/>
      <c r="AAJ39" s="27"/>
      <c r="AAK39" s="42">
        <f t="shared" si="219"/>
        <v>1928</v>
      </c>
      <c r="AAM39" s="2"/>
      <c r="AAN39" s="2"/>
      <c r="AAO39" s="15"/>
      <c r="AAP39" s="7"/>
      <c r="AAQ39" s="16"/>
      <c r="AAR39" s="17">
        <f t="shared" si="102"/>
        <v>0</v>
      </c>
      <c r="AAT39" s="2"/>
      <c r="AAU39" s="2"/>
      <c r="AAV39" s="15"/>
      <c r="AAW39" s="7"/>
      <c r="AAX39" s="16"/>
      <c r="AAY39" s="17">
        <f t="shared" si="103"/>
        <v>0</v>
      </c>
      <c r="ABA39" s="2"/>
      <c r="ABB39" s="2"/>
      <c r="ABC39" s="15"/>
      <c r="ABD39" s="7"/>
      <c r="ABE39" s="16"/>
      <c r="ABF39" s="17">
        <f t="shared" si="104"/>
        <v>767</v>
      </c>
      <c r="ABH39" s="2"/>
      <c r="ABI39" s="2"/>
      <c r="ABJ39" s="15"/>
      <c r="ABK39" s="7"/>
      <c r="ABL39" s="16"/>
      <c r="ABM39" s="17">
        <f t="shared" si="105"/>
        <v>0</v>
      </c>
      <c r="ABO39" s="24"/>
      <c r="ABP39" s="24"/>
      <c r="ABQ39" s="23"/>
      <c r="ABR39" s="112"/>
      <c r="ABS39" s="27"/>
      <c r="ABT39" s="42">
        <f t="shared" si="106"/>
        <v>0</v>
      </c>
      <c r="ABV39" s="24"/>
      <c r="ABW39" s="24"/>
      <c r="ABX39" s="23"/>
      <c r="ABY39" s="112"/>
      <c r="ABZ39" s="27"/>
      <c r="ACA39" s="42">
        <f t="shared" si="107"/>
        <v>0</v>
      </c>
      <c r="ACC39" s="2"/>
      <c r="ACD39" s="2"/>
      <c r="ACE39" s="15"/>
      <c r="ACF39" s="7"/>
      <c r="ACG39" s="16"/>
      <c r="ACH39" s="17">
        <f t="shared" si="108"/>
        <v>0</v>
      </c>
      <c r="ACJ39" s="7">
        <v>41544</v>
      </c>
      <c r="ACK39" s="2" t="s">
        <v>2966</v>
      </c>
      <c r="ACL39" s="15">
        <v>2945</v>
      </c>
      <c r="ACM39" s="7">
        <v>41544</v>
      </c>
      <c r="ACN39" s="16">
        <v>2945</v>
      </c>
      <c r="ACO39" s="17">
        <f t="shared" si="109"/>
        <v>0</v>
      </c>
      <c r="ACQ39" s="306"/>
      <c r="ACR39" s="36"/>
      <c r="ACS39" s="16"/>
      <c r="ACU39" s="16"/>
      <c r="ACV39" s="42">
        <f t="shared" si="110"/>
        <v>0</v>
      </c>
      <c r="ACX39" s="308"/>
      <c r="ACY39" s="260"/>
      <c r="ACZ39" s="27"/>
      <c r="ADB39" s="27"/>
      <c r="ADC39" s="42">
        <f t="shared" si="111"/>
        <v>0</v>
      </c>
      <c r="ADE39" s="2"/>
      <c r="ADF39" s="2"/>
      <c r="ADG39" s="15"/>
      <c r="ADH39" s="7"/>
      <c r="ADI39" s="16"/>
      <c r="ADJ39" s="17">
        <f t="shared" si="112"/>
        <v>1135.5</v>
      </c>
      <c r="ADL39" s="2"/>
      <c r="ADM39" s="2"/>
      <c r="ADN39" s="15"/>
      <c r="ADO39" s="7"/>
      <c r="ADP39" s="16"/>
      <c r="ADQ39" s="17">
        <f t="shared" si="113"/>
        <v>0</v>
      </c>
      <c r="ADS39" s="2"/>
      <c r="ADT39" s="2"/>
      <c r="ADU39" s="15"/>
      <c r="ADV39" s="7"/>
      <c r="ADW39" s="16"/>
      <c r="ADX39" s="17">
        <f t="shared" si="114"/>
        <v>16620</v>
      </c>
      <c r="ADZ39" s="2"/>
      <c r="AEA39" s="2"/>
      <c r="AEB39" s="15"/>
      <c r="AEC39" s="7"/>
      <c r="AED39" s="16"/>
      <c r="AEE39" s="17">
        <f t="shared" si="115"/>
        <v>0</v>
      </c>
      <c r="AEG39" s="2"/>
      <c r="AEH39" s="40"/>
      <c r="AEI39" s="16"/>
      <c r="AEJ39" s="7"/>
      <c r="AEK39" s="16"/>
      <c r="AEL39" s="17">
        <f t="shared" si="116"/>
        <v>240</v>
      </c>
      <c r="AEN39" s="2"/>
      <c r="AEO39" s="40"/>
      <c r="AEP39" s="16"/>
      <c r="AEQ39" s="7"/>
      <c r="AER39" s="16"/>
      <c r="AES39" s="17">
        <f t="shared" si="117"/>
        <v>0</v>
      </c>
      <c r="AEU39" s="1530"/>
      <c r="AEV39" s="1718"/>
      <c r="AEW39" s="565"/>
      <c r="AEX39" s="1558"/>
      <c r="AEY39" s="565"/>
      <c r="AEZ39" s="1715">
        <f t="shared" si="118"/>
        <v>0</v>
      </c>
      <c r="AFB39" s="2"/>
      <c r="AFC39" s="2"/>
      <c r="AFD39" s="15"/>
      <c r="AFE39" s="7"/>
      <c r="AFF39" s="16"/>
      <c r="AFG39" s="17">
        <f t="shared" si="119"/>
        <v>0</v>
      </c>
      <c r="AFI39" s="2"/>
      <c r="AFJ39" s="2"/>
      <c r="AFK39" s="15"/>
      <c r="AFL39" s="7"/>
      <c r="AFM39" s="16"/>
      <c r="AFN39" s="17">
        <f t="shared" si="120"/>
        <v>0</v>
      </c>
      <c r="AFP39" s="407"/>
      <c r="AFQ39" s="2"/>
      <c r="AFR39" s="15"/>
      <c r="AFS39" s="7"/>
      <c r="AFT39" s="16"/>
      <c r="AFU39" s="17">
        <f t="shared" si="121"/>
        <v>7013</v>
      </c>
      <c r="AFW39" s="2"/>
      <c r="AFX39" s="2"/>
      <c r="AFY39" s="15"/>
      <c r="AFZ39" s="7"/>
      <c r="AGA39" s="16"/>
      <c r="AGB39" s="17">
        <f t="shared" si="122"/>
        <v>0</v>
      </c>
      <c r="AGD39" s="2"/>
      <c r="AGE39" s="2"/>
      <c r="AGF39" s="15"/>
      <c r="AGG39" s="7"/>
      <c r="AGH39" s="16"/>
      <c r="AGI39" s="17">
        <f t="shared" si="123"/>
        <v>0</v>
      </c>
      <c r="AGK39" s="306"/>
      <c r="AGL39" s="2"/>
      <c r="AGM39" s="15"/>
      <c r="AGN39" s="306"/>
      <c r="AGO39" s="16"/>
      <c r="AGP39" s="17">
        <f t="shared" si="124"/>
        <v>102</v>
      </c>
      <c r="AGR39" s="308">
        <v>41506</v>
      </c>
      <c r="AGS39" s="24" t="s">
        <v>2347</v>
      </c>
      <c r="AGT39" s="23">
        <v>58</v>
      </c>
      <c r="AGU39" s="308">
        <v>41507</v>
      </c>
      <c r="AGV39" s="27">
        <v>58</v>
      </c>
      <c r="AGW39" s="42">
        <f t="shared" si="125"/>
        <v>0</v>
      </c>
      <c r="AGY39" s="2"/>
      <c r="AGZ39" s="2"/>
      <c r="AHA39" s="15"/>
      <c r="AHB39" s="7"/>
      <c r="AHC39" s="16"/>
      <c r="AHD39" s="17">
        <f t="shared" si="126"/>
        <v>0</v>
      </c>
      <c r="AHH39" s="15"/>
      <c r="AHI39" s="7"/>
      <c r="AHJ39" s="16"/>
      <c r="AHK39" s="42">
        <f t="shared" si="127"/>
        <v>0</v>
      </c>
      <c r="AHO39" s="23"/>
      <c r="AHP39" s="112"/>
      <c r="AHQ39" s="27"/>
      <c r="AHR39" s="42">
        <f t="shared" si="128"/>
        <v>13988.5</v>
      </c>
      <c r="AHT39" s="2"/>
      <c r="AHU39" s="2"/>
      <c r="AHV39" s="15"/>
      <c r="AHW39" s="7"/>
      <c r="AHX39" s="16"/>
      <c r="AHY39" s="17">
        <f t="shared" si="129"/>
        <v>0</v>
      </c>
      <c r="AIA39" s="2"/>
      <c r="AIB39" s="2"/>
      <c r="AIC39" s="15"/>
      <c r="AID39" s="7"/>
      <c r="AIE39" s="16"/>
      <c r="AIF39" s="17">
        <f t="shared" si="130"/>
        <v>0</v>
      </c>
      <c r="AIH39" s="2"/>
      <c r="AII39" s="2"/>
      <c r="AIJ39" s="15"/>
      <c r="AIK39" s="7"/>
      <c r="AIL39" s="16"/>
      <c r="AIM39" s="17">
        <f t="shared" si="131"/>
        <v>0</v>
      </c>
      <c r="AIO39" s="24"/>
      <c r="AIP39" s="24"/>
      <c r="AIQ39" s="23"/>
      <c r="AIR39" s="112"/>
      <c r="AIS39" s="27"/>
      <c r="AIT39" s="42">
        <f t="shared" si="132"/>
        <v>0</v>
      </c>
      <c r="AIV39" s="2"/>
      <c r="AIW39" s="2"/>
      <c r="AIX39" s="15"/>
      <c r="AIY39" s="7"/>
      <c r="AIZ39" s="16"/>
      <c r="AJA39" s="17">
        <f t="shared" si="217"/>
        <v>0</v>
      </c>
      <c r="AJC39" s="2"/>
      <c r="AJD39" s="2"/>
      <c r="AJE39" s="15"/>
      <c r="AJF39" s="7"/>
      <c r="AJG39" s="16"/>
      <c r="AJH39" s="17">
        <f t="shared" si="134"/>
        <v>0</v>
      </c>
      <c r="AJJ39" s="2"/>
      <c r="AJK39" s="2"/>
      <c r="AJL39" s="15"/>
      <c r="AJM39" s="7"/>
      <c r="AJN39" s="16"/>
      <c r="AJO39" s="17">
        <f t="shared" si="210"/>
        <v>0</v>
      </c>
      <c r="AJQ39" s="24"/>
      <c r="AJR39" s="24"/>
      <c r="AJS39" s="23"/>
      <c r="AJT39" s="112"/>
      <c r="AJU39" s="27"/>
      <c r="AJV39" s="42">
        <f t="shared" si="211"/>
        <v>0</v>
      </c>
      <c r="AJX39" s="7">
        <v>41534</v>
      </c>
      <c r="AJY39" s="114" t="s">
        <v>2967</v>
      </c>
      <c r="AJZ39" s="15">
        <v>852</v>
      </c>
      <c r="AKA39" s="7">
        <v>41534</v>
      </c>
      <c r="AKB39" s="16">
        <v>852</v>
      </c>
      <c r="AKC39" s="17">
        <f t="shared" si="137"/>
        <v>1582</v>
      </c>
      <c r="AKE39" s="7"/>
      <c r="AKF39" s="114"/>
      <c r="AKG39" s="15"/>
      <c r="AKH39" s="7"/>
      <c r="AKI39" s="16"/>
      <c r="AKJ39" s="17">
        <f t="shared" si="138"/>
        <v>5561.98</v>
      </c>
      <c r="AKL39" s="24"/>
      <c r="AKM39" s="24"/>
      <c r="AKN39" s="23"/>
      <c r="AKO39" s="112"/>
      <c r="AKP39" s="27"/>
      <c r="AKQ39" s="42">
        <f t="shared" si="139"/>
        <v>0</v>
      </c>
      <c r="AKS39" s="24"/>
      <c r="AKT39" s="24"/>
      <c r="AKU39" s="23"/>
      <c r="AKV39" s="112"/>
      <c r="AKW39" s="27"/>
      <c r="AKX39" s="42">
        <f t="shared" si="140"/>
        <v>0</v>
      </c>
      <c r="AKZ39" s="24"/>
      <c r="ALA39" s="24"/>
      <c r="ALB39" s="23"/>
      <c r="ALC39" s="112"/>
      <c r="ALD39" s="27"/>
      <c r="ALE39" s="42">
        <f t="shared" si="141"/>
        <v>0</v>
      </c>
      <c r="ALG39" s="2"/>
      <c r="ALH39" s="2"/>
      <c r="ALI39" s="15"/>
      <c r="ALJ39" s="7"/>
      <c r="ALK39" s="16"/>
      <c r="ALL39" s="17">
        <f t="shared" si="142"/>
        <v>0</v>
      </c>
      <c r="ALN39" s="428">
        <v>41539</v>
      </c>
      <c r="ALO39" s="2" t="s">
        <v>2968</v>
      </c>
      <c r="ALP39" s="15">
        <v>6473.6</v>
      </c>
      <c r="ALQ39" s="428">
        <v>41540</v>
      </c>
      <c r="ALR39" s="16">
        <v>6473.6</v>
      </c>
      <c r="ALS39" s="17">
        <f t="shared" si="143"/>
        <v>5326</v>
      </c>
      <c r="ALU39" s="428"/>
      <c r="ALW39" s="15"/>
      <c r="ALX39" s="306"/>
      <c r="ALY39" s="16"/>
      <c r="ALZ39" s="17">
        <f t="shared" si="144"/>
        <v>0</v>
      </c>
      <c r="AMB39" s="306"/>
      <c r="AMC39" s="2"/>
      <c r="AMD39" s="15"/>
      <c r="AME39" s="428"/>
      <c r="AMF39" s="16"/>
      <c r="AMG39" s="17">
        <f t="shared" si="145"/>
        <v>0</v>
      </c>
      <c r="AMI39" s="2"/>
      <c r="AMJ39" s="2"/>
      <c r="AMK39" s="15"/>
      <c r="AML39" s="7"/>
      <c r="AMM39" s="16"/>
      <c r="AMN39" s="17">
        <f t="shared" si="146"/>
        <v>0</v>
      </c>
      <c r="AMP39" s="24"/>
      <c r="AMQ39" s="24"/>
      <c r="AMR39" s="23"/>
      <c r="AMS39" s="112"/>
      <c r="AMT39" s="27"/>
      <c r="AMU39" s="42">
        <f t="shared" si="147"/>
        <v>-1660</v>
      </c>
      <c r="AMW39" s="2"/>
      <c r="AMX39" s="2"/>
      <c r="AMY39" s="15"/>
      <c r="AMZ39" s="7"/>
      <c r="ANA39" s="16"/>
      <c r="ANB39" s="17">
        <f t="shared" si="148"/>
        <v>5971.7800000000007</v>
      </c>
      <c r="AND39" s="24"/>
      <c r="ANE39" s="24"/>
      <c r="ANF39" s="23"/>
      <c r="ANG39" s="112"/>
      <c r="ANH39" s="27"/>
      <c r="ANI39" s="42">
        <f t="shared" si="149"/>
        <v>0</v>
      </c>
      <c r="ANK39" s="2"/>
      <c r="ANL39" s="2"/>
      <c r="ANM39" s="15"/>
      <c r="ANN39" s="7"/>
      <c r="ANO39" s="16"/>
      <c r="ANP39" s="17">
        <f t="shared" si="150"/>
        <v>0</v>
      </c>
      <c r="ANR39" s="1530"/>
      <c r="ANS39" s="1530"/>
      <c r="ANT39" s="563"/>
      <c r="ANU39" s="1558"/>
      <c r="ANV39" s="565"/>
      <c r="ANW39" s="1715">
        <f t="shared" si="151"/>
        <v>0</v>
      </c>
      <c r="ANY39" s="2"/>
      <c r="ANZ39" s="2"/>
      <c r="AOA39" s="15"/>
      <c r="AOB39" s="7"/>
      <c r="AOC39" s="16"/>
      <c r="AOD39" s="17">
        <f t="shared" si="152"/>
        <v>0</v>
      </c>
      <c r="AOF39" s="2"/>
      <c r="AOG39" s="2"/>
      <c r="AOH39" s="15"/>
      <c r="AOI39" s="7"/>
      <c r="AOJ39" s="16"/>
      <c r="AOK39" s="17">
        <f t="shared" si="153"/>
        <v>0</v>
      </c>
      <c r="AOM39" s="308"/>
      <c r="AON39" s="24"/>
      <c r="AOO39" s="291"/>
      <c r="AOP39" s="322"/>
      <c r="AOQ39" s="27"/>
      <c r="AOR39" s="17">
        <f t="shared" si="154"/>
        <v>118452.40000000001</v>
      </c>
      <c r="AOT39" s="112">
        <v>41532</v>
      </c>
      <c r="AOU39" s="260" t="s">
        <v>2969</v>
      </c>
      <c r="AOV39" s="41">
        <v>2760</v>
      </c>
      <c r="AOW39" s="50">
        <v>41543</v>
      </c>
      <c r="AOX39" s="41">
        <v>2760</v>
      </c>
      <c r="AOY39" s="17">
        <f t="shared" si="155"/>
        <v>30</v>
      </c>
      <c r="APA39" s="7"/>
      <c r="APB39" s="2"/>
      <c r="APC39" s="15"/>
      <c r="APD39" s="16"/>
      <c r="APE39" s="16"/>
      <c r="APF39" s="17">
        <f t="shared" si="156"/>
        <v>118452.40000000001</v>
      </c>
      <c r="APH39" s="112"/>
      <c r="API39" s="24"/>
      <c r="APJ39" s="23"/>
      <c r="APK39" s="27"/>
      <c r="APL39" s="27"/>
      <c r="APM39" s="42">
        <f t="shared" si="157"/>
        <v>0</v>
      </c>
      <c r="APO39" s="2"/>
      <c r="APP39" s="2"/>
      <c r="APQ39" s="15"/>
      <c r="APR39" s="7"/>
      <c r="APS39" s="16"/>
      <c r="APT39" s="17">
        <f t="shared" si="158"/>
        <v>0</v>
      </c>
      <c r="APV39" s="2"/>
      <c r="APW39" s="2"/>
      <c r="APX39" s="15"/>
      <c r="APY39" s="7"/>
      <c r="APZ39" s="16"/>
      <c r="AQA39" s="17">
        <f t="shared" si="159"/>
        <v>0</v>
      </c>
      <c r="AQC39" s="2"/>
      <c r="AQD39" s="2"/>
      <c r="AQE39" s="15"/>
      <c r="AQF39" s="7"/>
      <c r="AQG39" s="16"/>
      <c r="AQH39" s="17">
        <f t="shared" si="160"/>
        <v>4165.6000000000004</v>
      </c>
      <c r="AQJ39" s="2"/>
      <c r="AQK39" s="2"/>
      <c r="AQL39" s="15"/>
      <c r="AQM39" s="7"/>
      <c r="AQN39" s="16"/>
      <c r="AQO39" s="17">
        <f t="shared" si="161"/>
        <v>0</v>
      </c>
      <c r="AQQ39" s="2"/>
      <c r="AQR39" s="2"/>
      <c r="AQS39" s="15"/>
      <c r="AQT39" s="7"/>
      <c r="AQU39" s="16"/>
      <c r="AQV39" s="17">
        <f t="shared" si="162"/>
        <v>0</v>
      </c>
      <c r="AQX39" s="2"/>
      <c r="AQY39" s="2"/>
      <c r="AQZ39" s="15"/>
      <c r="ARA39" s="7"/>
      <c r="ARB39" s="16"/>
      <c r="ARC39" s="17">
        <f t="shared" si="163"/>
        <v>0</v>
      </c>
      <c r="ARE39" s="24"/>
      <c r="ARF39" s="24"/>
      <c r="ARG39" s="23"/>
      <c r="ARH39" s="112"/>
      <c r="ARI39" s="27"/>
      <c r="ARJ39" s="42">
        <f t="shared" si="164"/>
        <v>0</v>
      </c>
      <c r="ARL39" s="2"/>
      <c r="ARM39" s="2"/>
      <c r="ARN39" s="15"/>
      <c r="ARO39" s="7"/>
      <c r="ARP39" s="16"/>
      <c r="ARQ39" s="17">
        <f t="shared" si="165"/>
        <v>0</v>
      </c>
      <c r="ARS39" s="24"/>
      <c r="ART39" s="24"/>
      <c r="ARU39" s="23"/>
      <c r="ARV39" s="112"/>
      <c r="ARW39" s="27"/>
      <c r="ARX39" s="42">
        <f t="shared" si="166"/>
        <v>752.5</v>
      </c>
      <c r="ARZ39" s="2"/>
      <c r="ASA39" s="2"/>
      <c r="ASB39" s="15"/>
      <c r="ASC39" s="7"/>
      <c r="ASD39" s="16"/>
      <c r="ASE39" s="17">
        <f t="shared" si="167"/>
        <v>10984.74</v>
      </c>
      <c r="ASG39" s="7"/>
      <c r="ASH39" s="2"/>
      <c r="ASI39" s="15"/>
      <c r="ASJ39" s="7"/>
      <c r="ASK39" s="16"/>
      <c r="ASL39" s="17">
        <f t="shared" si="168"/>
        <v>21397.43</v>
      </c>
      <c r="ASN39" s="7"/>
      <c r="ASO39" s="2"/>
      <c r="ASP39" s="15"/>
      <c r="ASQ39" s="7"/>
      <c r="ASR39" s="16"/>
      <c r="ASS39" s="17">
        <f t="shared" si="169"/>
        <v>21397.43</v>
      </c>
      <c r="ASU39" s="2"/>
      <c r="ASV39" s="2"/>
      <c r="ASW39" s="15"/>
      <c r="ASX39" s="7"/>
      <c r="ASY39" s="16"/>
      <c r="ASZ39" s="17">
        <f t="shared" si="170"/>
        <v>0</v>
      </c>
      <c r="ATB39" s="24"/>
      <c r="ATC39" s="24"/>
      <c r="ATD39" s="23"/>
      <c r="ATE39" s="112"/>
      <c r="ATF39" s="27"/>
      <c r="ATG39" s="42">
        <f t="shared" si="171"/>
        <v>2249</v>
      </c>
      <c r="ATI39" s="24"/>
      <c r="ATJ39" s="24"/>
      <c r="ATK39" s="23"/>
      <c r="ATL39" s="112"/>
      <c r="ATM39" s="27"/>
      <c r="ATN39" s="42">
        <f t="shared" si="172"/>
        <v>0</v>
      </c>
      <c r="ATP39" s="2"/>
      <c r="ATQ39" s="2"/>
      <c r="ATR39" s="15"/>
      <c r="ATS39" s="7"/>
      <c r="ATT39" s="16"/>
      <c r="ATU39" s="17">
        <f>ATU38+ATR39-ATT39</f>
        <v>12300.5</v>
      </c>
      <c r="ATW39" s="2"/>
      <c r="ATX39" s="2"/>
      <c r="ATY39" s="15"/>
      <c r="ATZ39" s="7"/>
      <c r="AUA39" s="16"/>
      <c r="AUB39" s="17">
        <f t="shared" si="174"/>
        <v>108</v>
      </c>
      <c r="AUD39" s="7"/>
      <c r="AUE39" s="2"/>
      <c r="AUF39" s="15"/>
      <c r="AUG39" s="679"/>
      <c r="AUH39" s="16"/>
      <c r="AUI39" s="17">
        <f t="shared" si="175"/>
        <v>0</v>
      </c>
      <c r="AUK39" s="112"/>
      <c r="AUL39" s="24"/>
      <c r="AUM39" s="23"/>
      <c r="AUN39" s="1577"/>
      <c r="AUO39" s="27"/>
      <c r="AUP39" s="42">
        <f t="shared" si="176"/>
        <v>0</v>
      </c>
      <c r="AUR39" s="1558"/>
      <c r="AUS39" s="1530"/>
      <c r="AUT39" s="563"/>
      <c r="AUU39" s="1752"/>
      <c r="AUV39" s="565"/>
      <c r="AUW39" s="1715">
        <f t="shared" si="177"/>
        <v>0</v>
      </c>
      <c r="AUY39" s="112"/>
      <c r="AUZ39" s="24"/>
      <c r="AVA39" s="23"/>
      <c r="AVB39" s="1577"/>
      <c r="AVC39" s="27"/>
      <c r="AVD39" s="42">
        <f t="shared" si="178"/>
        <v>0</v>
      </c>
      <c r="AVF39" s="7"/>
      <c r="AVG39" s="2"/>
      <c r="AVH39" s="15"/>
      <c r="AVI39" s="7"/>
      <c r="AVJ39" s="16"/>
      <c r="AVK39" s="17">
        <f t="shared" si="179"/>
        <v>-1000</v>
      </c>
      <c r="AVM39" s="2"/>
      <c r="AVN39" s="2"/>
      <c r="AVO39" s="15"/>
      <c r="AVP39" s="7"/>
      <c r="AVQ39" s="16"/>
      <c r="AVR39" s="17">
        <f t="shared" si="180"/>
        <v>6938</v>
      </c>
      <c r="AVT39" s="1530"/>
      <c r="AVU39" s="1530"/>
      <c r="AVV39" s="563"/>
      <c r="AVW39" s="1558"/>
      <c r="AVX39" s="565"/>
      <c r="AVY39" s="1715">
        <f t="shared" si="181"/>
        <v>0</v>
      </c>
      <c r="AWA39" s="2"/>
      <c r="AWB39" s="2"/>
      <c r="AWC39" s="15"/>
      <c r="AWD39" s="7"/>
      <c r="AWE39" s="16"/>
      <c r="AWF39" s="17">
        <f t="shared" si="182"/>
        <v>0</v>
      </c>
      <c r="AWH39" s="307"/>
      <c r="AWI39" s="2"/>
      <c r="AWJ39" s="15"/>
      <c r="AWK39" s="7"/>
      <c r="AWL39" s="16"/>
      <c r="AWM39" s="17">
        <f t="shared" si="183"/>
        <v>0</v>
      </c>
      <c r="AWO39" s="2"/>
      <c r="AWP39" s="2"/>
      <c r="AWQ39" s="15"/>
      <c r="AWR39" s="7"/>
      <c r="AWS39" s="16"/>
      <c r="AWT39" s="17">
        <f t="shared" si="184"/>
        <v>0</v>
      </c>
      <c r="AWV39" s="2"/>
      <c r="AWW39" s="2"/>
      <c r="AWX39" s="15"/>
      <c r="AWY39" s="7"/>
      <c r="AWZ39" s="16"/>
      <c r="AXA39" s="17">
        <f t="shared" si="185"/>
        <v>0</v>
      </c>
      <c r="AXC39" s="308">
        <v>41546</v>
      </c>
      <c r="AXD39" s="2" t="s">
        <v>2970</v>
      </c>
      <c r="AXE39" s="15">
        <v>1648</v>
      </c>
      <c r="AXF39" s="7">
        <v>41546</v>
      </c>
      <c r="AXG39" s="16">
        <v>1648</v>
      </c>
      <c r="AXH39" s="17">
        <f t="shared" si="186"/>
        <v>3711.5</v>
      </c>
      <c r="AXJ39" s="308"/>
      <c r="AXK39" s="2"/>
      <c r="AXL39" s="15"/>
      <c r="AXM39" s="7"/>
      <c r="AXN39" s="16"/>
      <c r="AXO39" s="17">
        <f t="shared" si="187"/>
        <v>0</v>
      </c>
      <c r="AXQ39" s="308"/>
      <c r="AXR39" s="24"/>
      <c r="AXS39" s="23"/>
      <c r="AXT39" s="112"/>
      <c r="AXU39" s="27"/>
      <c r="AXV39" s="42">
        <f t="shared" si="188"/>
        <v>0</v>
      </c>
      <c r="AXX39" s="2"/>
      <c r="AXY39" s="2"/>
      <c r="AXZ39" s="15"/>
      <c r="AYA39" s="7"/>
      <c r="AYB39" s="16"/>
      <c r="AYC39" s="17">
        <f t="shared" si="189"/>
        <v>-100</v>
      </c>
      <c r="AYE39" s="2"/>
      <c r="AYF39" s="2"/>
      <c r="AYG39" s="15"/>
      <c r="AYH39" s="7"/>
      <c r="AYI39" s="16"/>
      <c r="AYJ39" s="17">
        <f t="shared" si="190"/>
        <v>1184.5</v>
      </c>
      <c r="AYL39" s="24"/>
      <c r="AYM39" s="24"/>
      <c r="AYN39" s="23"/>
      <c r="AYO39" s="112"/>
      <c r="AYP39" s="27"/>
      <c r="AYQ39" s="42">
        <f t="shared" si="191"/>
        <v>0</v>
      </c>
      <c r="AYS39" s="24"/>
      <c r="AYT39" s="2"/>
      <c r="AYU39" s="15"/>
      <c r="AYV39" s="7"/>
      <c r="AYW39" s="16"/>
      <c r="AYX39" s="17">
        <f t="shared" si="192"/>
        <v>0</v>
      </c>
      <c r="AYZ39" s="24"/>
      <c r="AZA39" s="24"/>
      <c r="AZB39" s="23"/>
      <c r="AZC39" s="112"/>
      <c r="AZD39" s="27"/>
      <c r="AZE39" s="42">
        <f t="shared" si="193"/>
        <v>0</v>
      </c>
      <c r="AZG39" s="2"/>
      <c r="AZH39" s="2"/>
      <c r="AZI39" s="15"/>
      <c r="AZJ39" s="7"/>
      <c r="AZK39" s="16"/>
      <c r="AZL39" s="17">
        <f t="shared" si="194"/>
        <v>0</v>
      </c>
      <c r="AZN39" s="2"/>
      <c r="AZO39" s="2"/>
      <c r="AZP39" s="15"/>
      <c r="AZQ39" s="7"/>
      <c r="AZR39" s="16"/>
      <c r="AZS39" s="17">
        <f t="shared" si="195"/>
        <v>0</v>
      </c>
      <c r="AZU39" s="2"/>
      <c r="AZV39" s="2"/>
      <c r="AZW39" s="15"/>
      <c r="AZX39" s="7"/>
      <c r="AZY39" s="16"/>
      <c r="AZZ39" s="17">
        <f t="shared" si="196"/>
        <v>7051.5</v>
      </c>
      <c r="BAB39" s="24"/>
      <c r="BAC39" s="24"/>
      <c r="BAD39" s="23"/>
      <c r="BAE39" s="112"/>
      <c r="BAF39" s="27"/>
      <c r="BAG39" s="42">
        <f t="shared" si="197"/>
        <v>0</v>
      </c>
      <c r="BAI39" s="2"/>
      <c r="BAJ39" s="2"/>
      <c r="BAK39" s="15"/>
      <c r="BAL39" s="7"/>
      <c r="BAM39" s="16"/>
      <c r="BAN39" s="17">
        <f t="shared" si="198"/>
        <v>0</v>
      </c>
    </row>
    <row r="40" spans="1:1392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2"/>
      <c r="L40" s="27"/>
      <c r="M40" s="42">
        <f t="shared" si="1"/>
        <v>0</v>
      </c>
      <c r="O40" s="24"/>
      <c r="P40" s="24"/>
      <c r="Q40" s="23"/>
      <c r="R40" s="112"/>
      <c r="S40" s="27"/>
      <c r="T40" s="42">
        <f t="shared" si="2"/>
        <v>0</v>
      </c>
      <c r="V40" s="24"/>
      <c r="W40" s="24"/>
      <c r="X40" s="23"/>
      <c r="Y40" s="112"/>
      <c r="Z40" s="27"/>
      <c r="AA40" s="42">
        <f t="shared" si="3"/>
        <v>0</v>
      </c>
      <c r="AC40" s="24"/>
      <c r="AD40" s="24"/>
      <c r="AE40" s="23"/>
      <c r="AF40" s="112"/>
      <c r="AG40" s="27"/>
      <c r="AH40" s="42">
        <f t="shared" si="4"/>
        <v>0</v>
      </c>
      <c r="AJ40" s="24"/>
      <c r="AK40" s="24"/>
      <c r="AL40" s="23"/>
      <c r="AM40" s="112"/>
      <c r="AN40" s="27"/>
      <c r="AO40" s="42">
        <f t="shared" si="5"/>
        <v>0</v>
      </c>
      <c r="AR40" s="2"/>
      <c r="AS40" s="15"/>
      <c r="AT40" s="7"/>
      <c r="AU40" s="16"/>
      <c r="AV40" s="17">
        <f>AV39+AS40-AU40</f>
        <v>376</v>
      </c>
      <c r="AX40" s="2"/>
      <c r="AY40" s="2"/>
      <c r="AZ40" s="15"/>
      <c r="BA40" s="7"/>
      <c r="BB40" s="16"/>
      <c r="BC40" s="17">
        <f>BC39+AZ40-BB40</f>
        <v>1731.5</v>
      </c>
      <c r="BE40" s="2"/>
      <c r="BF40" s="2"/>
      <c r="BG40" s="15"/>
      <c r="BH40" s="7"/>
      <c r="BI40" s="16"/>
      <c r="BJ40" s="17">
        <f>BJ39+BG40-BI40</f>
        <v>0</v>
      </c>
      <c r="BL40" s="2"/>
      <c r="BM40" s="36"/>
      <c r="BO40" s="7"/>
      <c r="BP40" s="16"/>
      <c r="BQ40" s="17">
        <f t="shared" si="9"/>
        <v>14526.099999999999</v>
      </c>
      <c r="BS40" s="428"/>
      <c r="BT40" s="2"/>
      <c r="BU40" s="15"/>
      <c r="BV40" s="7"/>
      <c r="BW40" s="16"/>
      <c r="BX40" s="17">
        <f>BX39+BU40-BW40</f>
        <v>21003.54</v>
      </c>
      <c r="BZ40" s="2"/>
      <c r="CA40" s="2"/>
      <c r="CB40" s="15"/>
      <c r="CC40" s="7"/>
      <c r="CD40" s="16"/>
      <c r="CE40" s="17">
        <f t="shared" si="11"/>
        <v>0</v>
      </c>
      <c r="CG40" s="428"/>
      <c r="CH40" s="2"/>
      <c r="CI40" s="15"/>
      <c r="CJ40" s="7"/>
      <c r="CK40" s="16"/>
      <c r="CL40" s="17">
        <f t="shared" si="12"/>
        <v>0</v>
      </c>
      <c r="CN40" s="2"/>
      <c r="CO40" s="2"/>
      <c r="CP40" s="15"/>
      <c r="CQ40" s="7"/>
      <c r="CR40" s="16"/>
      <c r="CS40" s="17">
        <f>CS39+CP40-CR40</f>
        <v>60707.5</v>
      </c>
      <c r="CU40" s="2"/>
      <c r="CV40" s="2"/>
      <c r="CW40" s="15"/>
      <c r="CX40" s="7"/>
      <c r="CY40" s="16"/>
      <c r="CZ40" s="17">
        <f>CZ39+CW40-CY40</f>
        <v>4178.5</v>
      </c>
      <c r="DB40" s="7"/>
      <c r="DC40" s="2"/>
      <c r="DD40" s="15"/>
      <c r="DE40" s="7"/>
      <c r="DF40" s="16"/>
      <c r="DG40" s="17">
        <f t="shared" si="207"/>
        <v>411</v>
      </c>
      <c r="DI40" s="7"/>
      <c r="DJ40" s="2"/>
      <c r="DK40" s="15"/>
      <c r="DL40" s="7"/>
      <c r="DM40" s="16"/>
      <c r="DN40" s="17">
        <f t="shared" si="212"/>
        <v>0</v>
      </c>
      <c r="DP40" s="7"/>
      <c r="DQ40" s="2"/>
      <c r="DR40" s="15"/>
      <c r="DS40" s="7"/>
      <c r="DT40" s="16"/>
      <c r="DU40" s="17">
        <f t="shared" si="213"/>
        <v>0</v>
      </c>
      <c r="DW40" s="568"/>
      <c r="DX40" s="577"/>
      <c r="DY40" s="1656"/>
      <c r="DZ40" s="568"/>
      <c r="EA40" s="1659"/>
      <c r="EB40" s="1677">
        <f t="shared" si="214"/>
        <v>456</v>
      </c>
      <c r="ED40" s="112"/>
      <c r="EE40" s="24"/>
      <c r="EF40" s="23"/>
      <c r="EG40" s="112"/>
      <c r="EH40" s="27"/>
      <c r="EI40" s="42">
        <f t="shared" si="215"/>
        <v>0</v>
      </c>
      <c r="EK40" s="7"/>
      <c r="EL40" s="2"/>
      <c r="EM40" s="15"/>
      <c r="EN40" s="7"/>
      <c r="EO40" s="16"/>
      <c r="EP40" s="17">
        <f t="shared" si="216"/>
        <v>0</v>
      </c>
      <c r="ER40" s="112"/>
      <c r="ES40" s="34"/>
      <c r="ET40" s="41"/>
      <c r="EU40" s="112"/>
      <c r="EV40" s="288"/>
      <c r="EW40" s="17">
        <f t="shared" si="206"/>
        <v>0</v>
      </c>
      <c r="EY40" s="7"/>
      <c r="EZ40" s="34"/>
      <c r="FA40" s="15"/>
      <c r="FB40" s="7"/>
      <c r="FC40" s="16"/>
      <c r="FD40" s="17">
        <f t="shared" si="220"/>
        <v>0</v>
      </c>
      <c r="FF40" s="112"/>
      <c r="FG40" s="34"/>
      <c r="FH40" s="23"/>
      <c r="FI40" s="112"/>
      <c r="FJ40" s="27"/>
      <c r="FK40" s="42">
        <f t="shared" si="221"/>
        <v>0</v>
      </c>
      <c r="FM40" s="2"/>
      <c r="FN40" s="2"/>
      <c r="FO40" s="15"/>
      <c r="FP40" s="7"/>
      <c r="FQ40" s="16"/>
      <c r="FR40" s="17">
        <f t="shared" si="24"/>
        <v>2580</v>
      </c>
      <c r="FT40" s="24"/>
      <c r="FU40" s="24"/>
      <c r="FV40" s="23"/>
      <c r="FW40" s="112"/>
      <c r="FX40" s="27"/>
      <c r="FY40" s="42">
        <f t="shared" si="25"/>
        <v>0</v>
      </c>
      <c r="GA40" s="2"/>
      <c r="GB40" s="2"/>
      <c r="GC40" s="15"/>
      <c r="GD40" s="7"/>
      <c r="GE40" s="16"/>
      <c r="GF40" s="17">
        <f t="shared" si="26"/>
        <v>0</v>
      </c>
      <c r="GH40" s="1530"/>
      <c r="GI40" s="1530"/>
      <c r="GJ40" s="563"/>
      <c r="GK40" s="1558"/>
      <c r="GL40" s="565"/>
      <c r="GM40" s="1715">
        <f t="shared" si="27"/>
        <v>33232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7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5020</v>
      </c>
      <c r="HX40" s="2"/>
      <c r="HY40" s="2"/>
      <c r="HZ40" s="15"/>
      <c r="IA40" s="7"/>
      <c r="IB40" s="16"/>
      <c r="IC40" s="102">
        <f t="shared" si="33"/>
        <v>0</v>
      </c>
      <c r="IE40" s="1530"/>
      <c r="IF40" s="1530"/>
      <c r="IG40" s="563"/>
      <c r="IH40" s="1558"/>
      <c r="II40" s="565"/>
      <c r="IJ40" s="1746">
        <f t="shared" si="34"/>
        <v>0</v>
      </c>
      <c r="IL40" s="24"/>
      <c r="IM40" s="24"/>
      <c r="IN40" s="23"/>
      <c r="IO40" s="112"/>
      <c r="IP40" s="27"/>
      <c r="IQ40" s="102">
        <f t="shared" si="35"/>
        <v>855.5</v>
      </c>
      <c r="IS40" s="7"/>
      <c r="IT40" s="114"/>
      <c r="IU40" s="15"/>
      <c r="IV40" s="7"/>
      <c r="IW40" s="16"/>
      <c r="IX40" s="17">
        <f t="shared" si="36"/>
        <v>0</v>
      </c>
      <c r="IZ40" s="7"/>
      <c r="JA40" s="114"/>
      <c r="JB40" s="15"/>
      <c r="JC40" s="7"/>
      <c r="JD40" s="16"/>
      <c r="JE40" s="17">
        <f t="shared" si="37"/>
        <v>0</v>
      </c>
      <c r="JG40" s="7"/>
      <c r="JH40" s="115"/>
      <c r="JI40" s="15"/>
      <c r="JJ40" s="7"/>
      <c r="JK40" s="16"/>
      <c r="JL40" s="17">
        <f t="shared" si="38"/>
        <v>17093.599999999999</v>
      </c>
      <c r="JN40" s="7"/>
      <c r="JO40" s="114"/>
      <c r="JP40" s="15"/>
      <c r="JQ40" s="7"/>
      <c r="JR40" s="16"/>
      <c r="JS40" s="17">
        <f t="shared" si="39"/>
        <v>0</v>
      </c>
      <c r="JU40" s="112"/>
      <c r="JV40" s="111"/>
      <c r="JW40" s="23"/>
      <c r="JX40" s="112"/>
      <c r="JY40" s="27"/>
      <c r="JZ40" s="42">
        <f t="shared" si="40"/>
        <v>0</v>
      </c>
      <c r="KB40" s="112"/>
      <c r="KC40" s="221"/>
      <c r="KD40" s="23"/>
      <c r="KE40" s="112"/>
      <c r="KF40" s="27"/>
      <c r="KG40" s="42">
        <f t="shared" si="41"/>
        <v>0</v>
      </c>
      <c r="KI40" s="2"/>
      <c r="KJ40" s="2"/>
      <c r="KK40" s="15"/>
      <c r="KL40" s="7"/>
      <c r="KM40" s="16"/>
      <c r="KN40" s="17">
        <f t="shared" si="42"/>
        <v>3799.5</v>
      </c>
      <c r="KP40" s="24"/>
      <c r="KQ40" s="24"/>
      <c r="KR40" s="23"/>
      <c r="KS40" s="112"/>
      <c r="KT40" s="27"/>
      <c r="KU40" s="42">
        <f t="shared" si="43"/>
        <v>0</v>
      </c>
      <c r="KW40" s="24"/>
      <c r="KX40" s="24"/>
      <c r="KY40" s="23"/>
      <c r="KZ40" s="112"/>
      <c r="LA40" s="27"/>
      <c r="LB40" s="42">
        <f t="shared" si="44"/>
        <v>0</v>
      </c>
      <c r="LD40" s="1530"/>
      <c r="LE40" s="1530"/>
      <c r="LF40" s="563"/>
      <c r="LG40" s="1558"/>
      <c r="LH40" s="565"/>
      <c r="LI40" s="1715">
        <f t="shared" si="45"/>
        <v>0</v>
      </c>
      <c r="LK40" s="2"/>
      <c r="LL40" s="2"/>
      <c r="LM40" s="15"/>
      <c r="LN40" s="7"/>
      <c r="LO40" s="16"/>
      <c r="LP40" s="17">
        <f t="shared" si="46"/>
        <v>0</v>
      </c>
      <c r="LR40" s="2"/>
      <c r="LS40" s="2"/>
      <c r="LT40" s="15"/>
      <c r="LU40" s="7"/>
      <c r="LV40" s="16"/>
      <c r="LW40" s="17">
        <f t="shared" si="47"/>
        <v>0</v>
      </c>
      <c r="LY40" s="2"/>
      <c r="LZ40" s="2"/>
      <c r="MA40" s="15"/>
      <c r="MB40" s="7"/>
      <c r="MC40" s="16"/>
      <c r="MD40" s="17">
        <f t="shared" si="48"/>
        <v>1020</v>
      </c>
      <c r="MF40" s="1709"/>
      <c r="MG40" s="1530"/>
      <c r="MH40" s="563"/>
      <c r="MI40" s="1558"/>
      <c r="MJ40" s="565"/>
      <c r="MK40" s="1715">
        <f t="shared" si="49"/>
        <v>6364</v>
      </c>
      <c r="MM40" s="306"/>
      <c r="MN40" s="2"/>
      <c r="MO40" s="15"/>
      <c r="MP40" s="7"/>
      <c r="MQ40" s="16"/>
      <c r="MR40" s="17">
        <f t="shared" si="50"/>
        <v>0</v>
      </c>
      <c r="MT40" s="308"/>
      <c r="MU40" s="24"/>
      <c r="MV40" s="23"/>
      <c r="MW40" s="112"/>
      <c r="MX40" s="27"/>
      <c r="MY40" s="42">
        <f t="shared" si="51"/>
        <v>0</v>
      </c>
      <c r="NA40" s="482"/>
      <c r="NB40" s="2"/>
      <c r="NC40" s="15"/>
      <c r="ND40" s="7"/>
      <c r="NE40" s="16"/>
      <c r="NF40" s="17">
        <f t="shared" si="208"/>
        <v>22352.5</v>
      </c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16"/>
      <c r="OG40" s="16"/>
      <c r="OH40" s="17">
        <f t="shared" si="56"/>
        <v>0</v>
      </c>
      <c r="OJ40" s="2"/>
      <c r="OK40" s="2"/>
      <c r="OL40" s="15"/>
      <c r="OM40" s="16"/>
      <c r="ON40" s="16"/>
      <c r="OO40" s="17">
        <f t="shared" si="57"/>
        <v>0</v>
      </c>
      <c r="OQ40" s="2"/>
      <c r="OR40" s="2"/>
      <c r="OS40" s="15"/>
      <c r="OT40" s="16"/>
      <c r="OU40" s="16"/>
      <c r="OV40" s="17">
        <f t="shared" si="58"/>
        <v>0</v>
      </c>
      <c r="OX40" s="24"/>
      <c r="OY40" s="24"/>
      <c r="OZ40" s="23"/>
      <c r="PA40" s="27"/>
      <c r="PB40" s="27"/>
      <c r="PC40" s="42">
        <f t="shared" si="59"/>
        <v>0</v>
      </c>
      <c r="PE40" s="7"/>
      <c r="PF40" s="2"/>
      <c r="PG40" s="15"/>
      <c r="PH40" s="508"/>
      <c r="PI40" s="16"/>
      <c r="PJ40" s="17">
        <f t="shared" si="60"/>
        <v>8140</v>
      </c>
      <c r="PL40" s="112"/>
      <c r="PM40" s="24"/>
      <c r="PN40" s="23"/>
      <c r="PO40" s="1661"/>
      <c r="PP40" s="27"/>
      <c r="PQ40" s="42">
        <f t="shared" si="61"/>
        <v>0</v>
      </c>
      <c r="PS40" s="112"/>
      <c r="PT40" s="24"/>
      <c r="PU40" s="23"/>
      <c r="PV40" s="1661"/>
      <c r="PW40" s="27"/>
      <c r="PX40" s="42">
        <f t="shared" si="62"/>
        <v>0</v>
      </c>
      <c r="PZ40" s="7"/>
      <c r="QA40" s="2"/>
      <c r="QB40" s="15"/>
      <c r="QC40" s="508"/>
      <c r="QD40" s="16"/>
      <c r="QE40" s="17">
        <f t="shared" si="63"/>
        <v>1433.5000000000005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2980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114"/>
      <c r="RR40" s="15"/>
      <c r="RS40" s="7"/>
      <c r="RT40" s="16"/>
      <c r="RU40" s="17">
        <f t="shared" si="69"/>
        <v>0</v>
      </c>
      <c r="RW40" s="2"/>
      <c r="RX40" s="114"/>
      <c r="RY40" s="15"/>
      <c r="RZ40" s="7"/>
      <c r="SA40" s="16"/>
      <c r="SB40" s="17">
        <f t="shared" si="70"/>
        <v>0</v>
      </c>
      <c r="SD40" s="24"/>
      <c r="SE40" s="221"/>
      <c r="SF40" s="23"/>
      <c r="SG40" s="112"/>
      <c r="SH40" s="27"/>
      <c r="SI40" s="42">
        <f t="shared" si="71"/>
        <v>7820</v>
      </c>
      <c r="SK40" s="2"/>
      <c r="SL40" s="2"/>
      <c r="SM40" s="15"/>
      <c r="SN40" s="7"/>
      <c r="SO40" s="16"/>
      <c r="SP40" s="17">
        <f t="shared" si="72"/>
        <v>200</v>
      </c>
      <c r="SR40" s="2"/>
      <c r="SS40" s="2"/>
      <c r="ST40" s="15"/>
      <c r="SU40" s="7"/>
      <c r="SV40" s="16"/>
      <c r="SW40" s="17">
        <f t="shared" si="73"/>
        <v>1278</v>
      </c>
      <c r="SY40" s="24"/>
      <c r="SZ40" s="24"/>
      <c r="TA40" s="23"/>
      <c r="TB40" s="112"/>
      <c r="TC40" s="27"/>
      <c r="TD40" s="42">
        <f t="shared" si="74"/>
        <v>0</v>
      </c>
      <c r="TF40" s="24"/>
      <c r="TG40" s="2"/>
      <c r="TH40" s="15"/>
      <c r="TI40" s="7"/>
      <c r="TJ40" s="16"/>
      <c r="TK40" s="17">
        <f t="shared" si="75"/>
        <v>0</v>
      </c>
      <c r="TM40" s="24"/>
      <c r="TN40" s="24"/>
      <c r="TO40" s="23"/>
      <c r="TP40" s="112"/>
      <c r="TQ40" s="27"/>
      <c r="TR40" s="42">
        <f t="shared" si="76"/>
        <v>0</v>
      </c>
      <c r="TT40" s="2"/>
      <c r="TU40" s="2"/>
      <c r="TV40" s="15"/>
      <c r="TW40" s="7"/>
      <c r="TX40" s="16"/>
      <c r="TY40" s="17">
        <f t="shared" si="77"/>
        <v>0</v>
      </c>
      <c r="UA40" s="306"/>
      <c r="UB40" s="2"/>
      <c r="UC40" s="15"/>
      <c r="UD40" s="306"/>
      <c r="UE40" s="16"/>
      <c r="UF40" s="17">
        <f t="shared" si="78"/>
        <v>112.5</v>
      </c>
      <c r="UH40" s="308"/>
      <c r="UI40" s="24"/>
      <c r="UJ40" s="23"/>
      <c r="UK40" s="308"/>
      <c r="UL40" s="27"/>
      <c r="UM40" s="42">
        <f t="shared" si="79"/>
        <v>7657</v>
      </c>
      <c r="UO40" s="308"/>
      <c r="UP40" s="24"/>
      <c r="UQ40" s="23"/>
      <c r="UR40" s="308"/>
      <c r="US40" s="27"/>
      <c r="UT40" s="42">
        <f t="shared" si="80"/>
        <v>0</v>
      </c>
      <c r="UV40" s="308"/>
      <c r="UW40" s="24"/>
      <c r="UX40" s="23"/>
      <c r="UY40" s="308"/>
      <c r="UZ40" s="27"/>
      <c r="VA40" s="42">
        <f t="shared" si="81"/>
        <v>0</v>
      </c>
      <c r="VC40" s="308"/>
      <c r="VD40" s="24"/>
      <c r="VE40" s="23"/>
      <c r="VF40" s="308"/>
      <c r="VG40" s="27"/>
      <c r="VH40" s="42">
        <f t="shared" si="82"/>
        <v>0</v>
      </c>
      <c r="VJ40" s="426"/>
      <c r="VK40" s="2"/>
      <c r="VL40" s="15"/>
      <c r="VM40" s="7"/>
      <c r="VN40" s="16"/>
      <c r="VO40" s="17">
        <f t="shared" si="83"/>
        <v>0</v>
      </c>
      <c r="VQ40" s="1530"/>
      <c r="VR40" s="1530"/>
      <c r="VS40" s="563"/>
      <c r="VT40" s="1558"/>
      <c r="VU40" s="565"/>
      <c r="VV40" s="1715">
        <f t="shared" si="84"/>
        <v>0</v>
      </c>
      <c r="VX40" s="2"/>
      <c r="VY40" s="2"/>
      <c r="VZ40" s="15"/>
      <c r="WA40" s="7"/>
      <c r="WB40" s="16"/>
      <c r="WC40" s="17">
        <f t="shared" si="85"/>
        <v>1712</v>
      </c>
      <c r="WE40" s="2"/>
      <c r="WF40" s="2"/>
      <c r="WG40" s="15"/>
      <c r="WH40" s="7"/>
      <c r="WI40" s="16"/>
      <c r="WJ40" s="17">
        <f t="shared" si="86"/>
        <v>5796</v>
      </c>
      <c r="WL40" s="2"/>
      <c r="WM40" s="2"/>
      <c r="WN40" s="15"/>
      <c r="WO40" s="7"/>
      <c r="WP40" s="16"/>
      <c r="WQ40" s="17">
        <f t="shared" si="87"/>
        <v>0</v>
      </c>
      <c r="WS40" s="24"/>
      <c r="WT40" s="24"/>
      <c r="WU40" s="23"/>
      <c r="WV40" s="112"/>
      <c r="WW40" s="27"/>
      <c r="WX40" s="42">
        <f t="shared" si="88"/>
        <v>0</v>
      </c>
      <c r="WZ40" s="24"/>
      <c r="XA40" s="24"/>
      <c r="XB40" s="23"/>
      <c r="XC40" s="112"/>
      <c r="XD40" s="27"/>
      <c r="XE40" s="42">
        <f t="shared" si="89"/>
        <v>0</v>
      </c>
      <c r="XG40" s="2"/>
      <c r="XH40" s="2"/>
      <c r="XI40" s="15"/>
      <c r="XJ40" s="7"/>
      <c r="XK40" s="16"/>
      <c r="XL40" s="17">
        <f t="shared" si="90"/>
        <v>0</v>
      </c>
      <c r="XN40" s="24"/>
      <c r="XO40" s="24"/>
      <c r="XP40" s="23"/>
      <c r="XQ40" s="112"/>
      <c r="XR40" s="27"/>
      <c r="XS40" s="42">
        <f t="shared" si="91"/>
        <v>3633</v>
      </c>
      <c r="XU40" s="2"/>
      <c r="XV40" s="2"/>
      <c r="XW40" s="15"/>
      <c r="XX40" s="7"/>
      <c r="XY40" s="16"/>
      <c r="XZ40" s="17">
        <f t="shared" si="92"/>
        <v>0</v>
      </c>
      <c r="YB40" s="1530"/>
      <c r="YC40" s="1530"/>
      <c r="YD40" s="563"/>
      <c r="YE40" s="1558"/>
      <c r="YF40" s="565"/>
      <c r="YG40" s="1715">
        <f t="shared" si="93"/>
        <v>0</v>
      </c>
      <c r="YI40" s="7"/>
      <c r="YJ40" s="114"/>
      <c r="YK40" s="15"/>
      <c r="YL40" s="7"/>
      <c r="YM40" s="16"/>
      <c r="YN40" s="17">
        <f t="shared" si="94"/>
        <v>2227</v>
      </c>
      <c r="YS40" s="681"/>
      <c r="YT40" s="27"/>
      <c r="YU40" s="42">
        <f t="shared" si="95"/>
        <v>22956.84</v>
      </c>
      <c r="YW40" s="2"/>
      <c r="YX40" s="2"/>
      <c r="YY40" s="15"/>
      <c r="YZ40" s="7"/>
      <c r="ZA40" s="16"/>
      <c r="ZB40" s="17">
        <f t="shared" si="96"/>
        <v>3092.5</v>
      </c>
      <c r="ZD40" s="428"/>
      <c r="ZE40" s="114"/>
      <c r="ZF40" s="15"/>
      <c r="ZG40" s="7"/>
      <c r="ZH40" s="16"/>
      <c r="ZI40" s="17">
        <f t="shared" si="97"/>
        <v>0</v>
      </c>
      <c r="ZK40" s="1529"/>
      <c r="ZL40" s="1717"/>
      <c r="ZM40" s="563"/>
      <c r="ZN40" s="1558"/>
      <c r="ZO40" s="565"/>
      <c r="ZP40" s="1715">
        <f t="shared" si="98"/>
        <v>0</v>
      </c>
      <c r="ZR40" s="426"/>
      <c r="ZS40" s="221"/>
      <c r="ZT40" s="23"/>
      <c r="ZU40" s="112"/>
      <c r="ZV40" s="27"/>
      <c r="ZW40" s="42">
        <f t="shared" si="99"/>
        <v>0</v>
      </c>
      <c r="ZY40" s="306"/>
      <c r="ZZ40" s="2"/>
      <c r="AAA40" s="15"/>
      <c r="AAB40" s="7"/>
      <c r="AAC40" s="16"/>
      <c r="AAD40" s="17">
        <f t="shared" si="218"/>
        <v>0</v>
      </c>
      <c r="AAF40" s="308"/>
      <c r="AAG40" s="24"/>
      <c r="AAH40" s="23"/>
      <c r="AAI40" s="112"/>
      <c r="AAJ40" s="27"/>
      <c r="AAK40" s="42">
        <f t="shared" si="219"/>
        <v>1928</v>
      </c>
      <c r="AAM40" s="2"/>
      <c r="AAN40" s="2"/>
      <c r="AAO40" s="15"/>
      <c r="AAP40" s="7"/>
      <c r="AAQ40" s="16"/>
      <c r="AAR40" s="17">
        <f t="shared" si="102"/>
        <v>0</v>
      </c>
      <c r="AAT40" s="2"/>
      <c r="AAU40" s="2"/>
      <c r="AAV40" s="15"/>
      <c r="AAW40" s="7"/>
      <c r="AAX40" s="16"/>
      <c r="AAY40" s="17">
        <f t="shared" si="103"/>
        <v>0</v>
      </c>
      <c r="ABA40" s="2"/>
      <c r="ABB40" s="2"/>
      <c r="ABC40" s="15"/>
      <c r="ABD40" s="7"/>
      <c r="ABE40" s="16"/>
      <c r="ABF40" s="17">
        <f t="shared" si="104"/>
        <v>767</v>
      </c>
      <c r="ABH40" s="2"/>
      <c r="ABI40" s="2"/>
      <c r="ABJ40" s="15"/>
      <c r="ABK40" s="7"/>
      <c r="ABL40" s="16"/>
      <c r="ABM40" s="17">
        <f t="shared" si="105"/>
        <v>0</v>
      </c>
      <c r="ABO40" s="24"/>
      <c r="ABP40" s="24"/>
      <c r="ABQ40" s="23"/>
      <c r="ABR40" s="112"/>
      <c r="ABS40" s="27"/>
      <c r="ABT40" s="42">
        <f t="shared" si="106"/>
        <v>0</v>
      </c>
      <c r="ABV40" s="24"/>
      <c r="ABW40" s="24"/>
      <c r="ABX40" s="23"/>
      <c r="ABY40" s="112"/>
      <c r="ABZ40" s="27"/>
      <c r="ACA40" s="42">
        <f t="shared" si="107"/>
        <v>0</v>
      </c>
      <c r="ACC40" s="2"/>
      <c r="ACD40" s="2"/>
      <c r="ACE40" s="15"/>
      <c r="ACF40" s="7"/>
      <c r="ACG40" s="16"/>
      <c r="ACH40" s="17">
        <f t="shared" si="108"/>
        <v>0</v>
      </c>
      <c r="ACJ40" s="7">
        <v>41544</v>
      </c>
      <c r="ACK40" s="2" t="s">
        <v>2971</v>
      </c>
      <c r="ACL40" s="15">
        <v>6935</v>
      </c>
      <c r="ACM40" s="7">
        <v>41544</v>
      </c>
      <c r="ACN40" s="16">
        <v>6935</v>
      </c>
      <c r="ACO40" s="17">
        <f t="shared" si="109"/>
        <v>0</v>
      </c>
      <c r="ACQ40" s="306"/>
      <c r="ACR40" s="36"/>
      <c r="ACS40" s="16"/>
      <c r="ACU40" s="16"/>
      <c r="ACV40" s="42">
        <f t="shared" si="110"/>
        <v>0</v>
      </c>
      <c r="ACX40" s="308"/>
      <c r="ACY40" s="260"/>
      <c r="ACZ40" s="27"/>
      <c r="ADB40" s="27"/>
      <c r="ADC40" s="42">
        <f t="shared" si="111"/>
        <v>0</v>
      </c>
      <c r="ADE40" s="2"/>
      <c r="ADF40" s="2"/>
      <c r="ADG40" s="15"/>
      <c r="ADH40" s="7"/>
      <c r="ADI40" s="16"/>
      <c r="ADJ40" s="17">
        <f t="shared" si="112"/>
        <v>1135.5</v>
      </c>
      <c r="ADL40" s="2"/>
      <c r="ADM40" s="2"/>
      <c r="ADN40" s="15"/>
      <c r="ADO40" s="7"/>
      <c r="ADP40" s="16"/>
      <c r="ADQ40" s="17">
        <f t="shared" si="113"/>
        <v>0</v>
      </c>
      <c r="ADS40" s="2"/>
      <c r="ADT40" s="2"/>
      <c r="ADU40" s="15"/>
      <c r="ADV40" s="7"/>
      <c r="ADW40" s="16"/>
      <c r="ADX40" s="17">
        <f t="shared" si="114"/>
        <v>16620</v>
      </c>
      <c r="ADZ40" s="2"/>
      <c r="AEA40" s="2"/>
      <c r="AEB40" s="15"/>
      <c r="AEC40" s="7"/>
      <c r="AED40" s="16"/>
      <c r="AEE40" s="17">
        <f t="shared" si="115"/>
        <v>0</v>
      </c>
      <c r="AEG40" s="2"/>
      <c r="AEH40" s="40"/>
      <c r="AEI40" s="16"/>
      <c r="AEJ40" s="7"/>
      <c r="AEK40" s="16"/>
      <c r="AEL40" s="17">
        <f t="shared" si="116"/>
        <v>240</v>
      </c>
      <c r="AEN40" s="2"/>
      <c r="AEO40" s="40"/>
      <c r="AEP40" s="16"/>
      <c r="AEQ40" s="7"/>
      <c r="AER40" s="16"/>
      <c r="AES40" s="17">
        <f t="shared" si="117"/>
        <v>0</v>
      </c>
      <c r="AEU40" s="1530"/>
      <c r="AEV40" s="1718"/>
      <c r="AEW40" s="565"/>
      <c r="AEX40" s="1558"/>
      <c r="AEY40" s="565"/>
      <c r="AEZ40" s="1715">
        <f t="shared" si="118"/>
        <v>0</v>
      </c>
      <c r="AFB40" s="2"/>
      <c r="AFC40" s="2"/>
      <c r="AFD40" s="15"/>
      <c r="AFE40" s="7"/>
      <c r="AFF40" s="16"/>
      <c r="AFG40" s="17">
        <f t="shared" si="119"/>
        <v>0</v>
      </c>
      <c r="AFI40" s="2"/>
      <c r="AFJ40" s="2"/>
      <c r="AFK40" s="15"/>
      <c r="AFL40" s="7"/>
      <c r="AFM40" s="16"/>
      <c r="AFN40" s="17">
        <f t="shared" si="120"/>
        <v>0</v>
      </c>
      <c r="AFP40" s="407"/>
      <c r="AFQ40" s="2"/>
      <c r="AFR40" s="15"/>
      <c r="AFS40" s="7"/>
      <c r="AFT40" s="16"/>
      <c r="AFU40" s="17">
        <f t="shared" si="121"/>
        <v>7013</v>
      </c>
      <c r="AFW40" s="2"/>
      <c r="AFX40" s="2"/>
      <c r="AFY40" s="15"/>
      <c r="AFZ40" s="7"/>
      <c r="AGA40" s="16"/>
      <c r="AGB40" s="17">
        <f t="shared" si="122"/>
        <v>0</v>
      </c>
      <c r="AGD40" s="2"/>
      <c r="AGE40" s="2"/>
      <c r="AGF40" s="15"/>
      <c r="AGG40" s="7"/>
      <c r="AGH40" s="16"/>
      <c r="AGI40" s="17">
        <f t="shared" si="123"/>
        <v>0</v>
      </c>
      <c r="AGK40" s="306"/>
      <c r="AGL40" s="2"/>
      <c r="AGM40" s="15"/>
      <c r="AGN40" s="306"/>
      <c r="AGO40" s="16"/>
      <c r="AGP40" s="17">
        <f t="shared" si="124"/>
        <v>102</v>
      </c>
      <c r="AGR40" s="308"/>
      <c r="AGS40" s="24"/>
      <c r="AGT40" s="23"/>
      <c r="AGU40" s="308"/>
      <c r="AGV40" s="27"/>
      <c r="AGW40" s="42">
        <f t="shared" si="125"/>
        <v>0</v>
      </c>
      <c r="AGY40" s="2"/>
      <c r="AGZ40" s="2"/>
      <c r="AHA40" s="15"/>
      <c r="AHB40" s="7"/>
      <c r="AHC40" s="16"/>
      <c r="AHD40" s="17">
        <f t="shared" si="126"/>
        <v>0</v>
      </c>
      <c r="AHH40" s="15"/>
      <c r="AHI40" s="7"/>
      <c r="AHJ40" s="16"/>
      <c r="AHK40" s="42">
        <f t="shared" si="127"/>
        <v>0</v>
      </c>
      <c r="AHO40" s="23"/>
      <c r="AHP40" s="112"/>
      <c r="AHQ40" s="27"/>
      <c r="AHR40" s="42">
        <f t="shared" si="128"/>
        <v>13988.5</v>
      </c>
      <c r="AHT40" s="2"/>
      <c r="AHU40" s="2"/>
      <c r="AHV40" s="15"/>
      <c r="AHW40" s="7"/>
      <c r="AHX40" s="16"/>
      <c r="AHY40" s="17">
        <f t="shared" si="129"/>
        <v>0</v>
      </c>
      <c r="AIA40" s="2"/>
      <c r="AIB40" s="2"/>
      <c r="AIC40" s="15"/>
      <c r="AID40" s="7"/>
      <c r="AIE40" s="16"/>
      <c r="AIF40" s="17">
        <f t="shared" si="130"/>
        <v>0</v>
      </c>
      <c r="AIH40" s="2"/>
      <c r="AII40" s="2"/>
      <c r="AIJ40" s="15"/>
      <c r="AIK40" s="7"/>
      <c r="AIL40" s="16"/>
      <c r="AIM40" s="17">
        <f t="shared" si="131"/>
        <v>0</v>
      </c>
      <c r="AIO40" s="24"/>
      <c r="AIP40" s="24"/>
      <c r="AIQ40" s="23"/>
      <c r="AIR40" s="112"/>
      <c r="AIS40" s="27"/>
      <c r="AIT40" s="42">
        <f t="shared" si="132"/>
        <v>0</v>
      </c>
      <c r="AIV40" s="2"/>
      <c r="AIW40" s="2"/>
      <c r="AIX40" s="15"/>
      <c r="AIY40" s="7"/>
      <c r="AIZ40" s="16"/>
      <c r="AJA40" s="17">
        <f t="shared" si="217"/>
        <v>0</v>
      </c>
      <c r="AJC40" s="2"/>
      <c r="AJD40" s="2"/>
      <c r="AJE40" s="15"/>
      <c r="AJF40" s="7"/>
      <c r="AJG40" s="16"/>
      <c r="AJH40" s="17">
        <f t="shared" si="134"/>
        <v>0</v>
      </c>
      <c r="AJJ40" s="2"/>
      <c r="AJK40" s="2"/>
      <c r="AJL40" s="15"/>
      <c r="AJM40" s="7"/>
      <c r="AJN40" s="16"/>
      <c r="AJO40" s="17">
        <f t="shared" si="210"/>
        <v>0</v>
      </c>
      <c r="AJQ40" s="24"/>
      <c r="AJR40" s="24"/>
      <c r="AJS40" s="23"/>
      <c r="AJT40" s="112"/>
      <c r="AJU40" s="27"/>
      <c r="AJV40" s="42">
        <f t="shared" si="211"/>
        <v>0</v>
      </c>
      <c r="AJX40" s="7">
        <v>41535</v>
      </c>
      <c r="AJY40" s="114" t="s">
        <v>2972</v>
      </c>
      <c r="AJZ40" s="15">
        <v>792</v>
      </c>
      <c r="AKA40" s="7">
        <v>41538</v>
      </c>
      <c r="AKB40" s="16">
        <v>792</v>
      </c>
      <c r="AKC40" s="17">
        <f t="shared" si="137"/>
        <v>1582</v>
      </c>
      <c r="AKE40" s="7"/>
      <c r="AKF40" s="114"/>
      <c r="AKG40" s="15"/>
      <c r="AKH40" s="7"/>
      <c r="AKI40" s="16"/>
      <c r="AKJ40" s="17">
        <f t="shared" si="138"/>
        <v>5561.98</v>
      </c>
      <c r="AKL40" s="24"/>
      <c r="AKM40" s="24"/>
      <c r="AKN40" s="23"/>
      <c r="AKO40" s="112"/>
      <c r="AKP40" s="27"/>
      <c r="AKQ40" s="42">
        <f t="shared" si="139"/>
        <v>0</v>
      </c>
      <c r="AKS40" s="24"/>
      <c r="AKT40" s="24"/>
      <c r="AKU40" s="23"/>
      <c r="AKV40" s="112"/>
      <c r="AKW40" s="27"/>
      <c r="AKX40" s="42">
        <f t="shared" si="140"/>
        <v>0</v>
      </c>
      <c r="AKZ40" s="24"/>
      <c r="ALA40" s="24"/>
      <c r="ALB40" s="23"/>
      <c r="ALC40" s="112"/>
      <c r="ALD40" s="27"/>
      <c r="ALE40" s="42">
        <f t="shared" si="141"/>
        <v>0</v>
      </c>
      <c r="ALG40" s="2"/>
      <c r="ALH40" s="2"/>
      <c r="ALI40" s="15"/>
      <c r="ALJ40" s="7"/>
      <c r="ALK40" s="16"/>
      <c r="ALL40" s="17">
        <f t="shared" si="142"/>
        <v>0</v>
      </c>
      <c r="ALN40" s="428">
        <v>41539</v>
      </c>
      <c r="ALO40" s="2" t="s">
        <v>2973</v>
      </c>
      <c r="ALP40" s="15">
        <v>246</v>
      </c>
      <c r="ALQ40" s="428">
        <v>41541</v>
      </c>
      <c r="ALR40" s="16">
        <v>246</v>
      </c>
      <c r="ALS40" s="17">
        <f t="shared" si="143"/>
        <v>5326</v>
      </c>
      <c r="ALU40" s="428"/>
      <c r="ALW40" s="15"/>
      <c r="ALX40" s="306"/>
      <c r="ALY40" s="16"/>
      <c r="ALZ40" s="17">
        <f t="shared" si="144"/>
        <v>0</v>
      </c>
      <c r="AMB40" s="306"/>
      <c r="AMC40" s="2"/>
      <c r="AMD40" s="15"/>
      <c r="AME40" s="428"/>
      <c r="AMF40" s="16"/>
      <c r="AMG40" s="17">
        <f t="shared" si="145"/>
        <v>0</v>
      </c>
      <c r="AMI40" s="2"/>
      <c r="AMJ40" s="2"/>
      <c r="AMK40" s="15"/>
      <c r="AML40" s="7"/>
      <c r="AMM40" s="16"/>
      <c r="AMN40" s="17">
        <f t="shared" si="146"/>
        <v>0</v>
      </c>
      <c r="AMP40" s="24"/>
      <c r="AMQ40" s="24"/>
      <c r="AMR40" s="23"/>
      <c r="AMS40" s="112"/>
      <c r="AMT40" s="27"/>
      <c r="AMU40" s="42">
        <f t="shared" si="147"/>
        <v>-1660</v>
      </c>
      <c r="AMW40" s="2"/>
      <c r="AMX40" s="2"/>
      <c r="AMY40" s="15"/>
      <c r="AMZ40" s="7"/>
      <c r="ANA40" s="16"/>
      <c r="ANB40" s="17">
        <f t="shared" si="148"/>
        <v>5971.7800000000007</v>
      </c>
      <c r="AND40" s="24"/>
      <c r="ANE40" s="24"/>
      <c r="ANF40" s="23"/>
      <c r="ANG40" s="112"/>
      <c r="ANH40" s="27"/>
      <c r="ANI40" s="42">
        <f t="shared" si="149"/>
        <v>0</v>
      </c>
      <c r="ANK40" s="2"/>
      <c r="ANL40" s="2"/>
      <c r="ANM40" s="15"/>
      <c r="ANN40" s="7"/>
      <c r="ANO40" s="16"/>
      <c r="ANP40" s="17">
        <f t="shared" si="150"/>
        <v>0</v>
      </c>
      <c r="ANR40" s="1530"/>
      <c r="ANS40" s="1530"/>
      <c r="ANT40" s="563"/>
      <c r="ANU40" s="1558"/>
      <c r="ANV40" s="565"/>
      <c r="ANW40" s="1715">
        <f t="shared" si="151"/>
        <v>0</v>
      </c>
      <c r="ANY40" s="2"/>
      <c r="ANZ40" s="2"/>
      <c r="AOA40" s="15"/>
      <c r="AOB40" s="7"/>
      <c r="AOC40" s="16"/>
      <c r="AOD40" s="17">
        <f t="shared" si="152"/>
        <v>0</v>
      </c>
      <c r="AOF40" s="2"/>
      <c r="AOG40" s="2"/>
      <c r="AOH40" s="15"/>
      <c r="AOI40" s="7"/>
      <c r="AOJ40" s="16"/>
      <c r="AOK40" s="17">
        <f t="shared" si="153"/>
        <v>0</v>
      </c>
      <c r="AOM40" s="308"/>
      <c r="AON40" s="24"/>
      <c r="AOO40" s="291"/>
      <c r="AOP40" s="322"/>
      <c r="AOQ40" s="27"/>
      <c r="AOR40" s="17">
        <f t="shared" si="154"/>
        <v>118452.40000000001</v>
      </c>
      <c r="AOT40" s="112"/>
      <c r="AOU40" s="260"/>
      <c r="AOV40" s="41"/>
      <c r="AOW40" s="50"/>
      <c r="AOX40" s="27"/>
      <c r="AOY40" s="17">
        <f t="shared" si="155"/>
        <v>30</v>
      </c>
      <c r="APA40" s="7"/>
      <c r="APB40" s="2"/>
      <c r="APC40" s="15"/>
      <c r="APD40" s="16"/>
      <c r="APE40" s="16"/>
      <c r="APF40" s="17">
        <f t="shared" si="156"/>
        <v>118452.40000000001</v>
      </c>
      <c r="APH40" s="112"/>
      <c r="API40" s="24"/>
      <c r="APJ40" s="23"/>
      <c r="APK40" s="27"/>
      <c r="APL40" s="27"/>
      <c r="APM40" s="42">
        <f t="shared" si="157"/>
        <v>0</v>
      </c>
      <c r="APO40" s="2"/>
      <c r="APP40" s="2"/>
      <c r="APQ40" s="15"/>
      <c r="APR40" s="7"/>
      <c r="APS40" s="16"/>
      <c r="APT40" s="17">
        <f t="shared" si="158"/>
        <v>0</v>
      </c>
      <c r="APV40" s="2"/>
      <c r="APW40" s="2"/>
      <c r="APX40" s="15"/>
      <c r="APY40" s="7"/>
      <c r="APZ40" s="16"/>
      <c r="AQA40" s="17">
        <f t="shared" si="159"/>
        <v>0</v>
      </c>
      <c r="AQC40" s="7"/>
      <c r="AQD40" s="2"/>
      <c r="AQE40" s="15"/>
      <c r="AQF40" s="7"/>
      <c r="AQG40" s="16"/>
      <c r="AQH40" s="17">
        <f t="shared" si="160"/>
        <v>4165.6000000000004</v>
      </c>
      <c r="AQJ40" s="2"/>
      <c r="AQK40" s="2"/>
      <c r="AQL40" s="15"/>
      <c r="AQM40" s="7"/>
      <c r="AQN40" s="16"/>
      <c r="AQO40" s="17">
        <f t="shared" si="161"/>
        <v>0</v>
      </c>
      <c r="AQQ40" s="2"/>
      <c r="AQR40" s="2"/>
      <c r="AQS40" s="15"/>
      <c r="AQT40" s="7"/>
      <c r="AQU40" s="16"/>
      <c r="AQV40" s="17">
        <f t="shared" si="162"/>
        <v>0</v>
      </c>
      <c r="AQX40" s="2"/>
      <c r="AQY40" s="2"/>
      <c r="AQZ40" s="15"/>
      <c r="ARA40" s="7"/>
      <c r="ARB40" s="16"/>
      <c r="ARC40" s="17">
        <f t="shared" si="163"/>
        <v>0</v>
      </c>
      <c r="ARE40" s="24"/>
      <c r="ARF40" s="24"/>
      <c r="ARG40" s="23"/>
      <c r="ARH40" s="112"/>
      <c r="ARI40" s="27"/>
      <c r="ARJ40" s="42">
        <f t="shared" si="164"/>
        <v>0</v>
      </c>
      <c r="ARL40" s="2"/>
      <c r="ARM40" s="2"/>
      <c r="ARN40" s="15"/>
      <c r="ARO40" s="7"/>
      <c r="ARP40" s="16"/>
      <c r="ARQ40" s="17">
        <f t="shared" si="165"/>
        <v>0</v>
      </c>
      <c r="ARS40" s="24"/>
      <c r="ART40" s="24"/>
      <c r="ARU40" s="23"/>
      <c r="ARV40" s="112"/>
      <c r="ARW40" s="27"/>
      <c r="ARX40" s="42">
        <f t="shared" si="166"/>
        <v>752.5</v>
      </c>
      <c r="ARZ40" s="2"/>
      <c r="ASA40" s="2"/>
      <c r="ASB40" s="15"/>
      <c r="ASC40" s="7"/>
      <c r="ASD40" s="16"/>
      <c r="ASE40" s="17">
        <f t="shared" si="167"/>
        <v>10984.74</v>
      </c>
      <c r="ASG40" s="7"/>
      <c r="ASH40" s="2"/>
      <c r="ASI40" s="15"/>
      <c r="ASJ40" s="7"/>
      <c r="ASK40" s="16"/>
      <c r="ASL40" s="17">
        <f t="shared" si="168"/>
        <v>21397.43</v>
      </c>
      <c r="ASN40" s="7"/>
      <c r="ASO40" s="2"/>
      <c r="ASP40" s="15"/>
      <c r="ASQ40" s="7"/>
      <c r="ASR40" s="16"/>
      <c r="ASS40" s="17">
        <f t="shared" si="169"/>
        <v>21397.43</v>
      </c>
      <c r="ASU40" s="2"/>
      <c r="ASV40" s="2"/>
      <c r="ASW40" s="15"/>
      <c r="ASX40" s="7"/>
      <c r="ASY40" s="16"/>
      <c r="ASZ40" s="17">
        <f t="shared" si="170"/>
        <v>0</v>
      </c>
      <c r="ATB40" s="24"/>
      <c r="ATC40" s="24"/>
      <c r="ATD40" s="23"/>
      <c r="ATE40" s="112"/>
      <c r="ATF40" s="27"/>
      <c r="ATG40" s="42">
        <f t="shared" si="171"/>
        <v>2249</v>
      </c>
      <c r="ATI40" s="24"/>
      <c r="ATJ40" s="24"/>
      <c r="ATK40" s="23"/>
      <c r="ATL40" s="112"/>
      <c r="ATM40" s="27"/>
      <c r="ATN40" s="42">
        <f t="shared" si="172"/>
        <v>0</v>
      </c>
      <c r="ATP40" s="2"/>
      <c r="ATQ40" s="2"/>
      <c r="ATR40" s="15"/>
      <c r="ATS40" s="7"/>
      <c r="ATT40" s="16"/>
      <c r="ATU40" s="17">
        <f>ATU39+ATR40-ATT40</f>
        <v>12300.5</v>
      </c>
      <c r="ATW40" s="2"/>
      <c r="ATX40" s="2"/>
      <c r="ATY40" s="15"/>
      <c r="ATZ40" s="7"/>
      <c r="AUA40" s="16"/>
      <c r="AUB40" s="17">
        <f t="shared" si="174"/>
        <v>108</v>
      </c>
      <c r="AUD40" s="7"/>
      <c r="AUE40" s="2"/>
      <c r="AUF40" s="15"/>
      <c r="AUG40" s="679"/>
      <c r="AUH40" s="16"/>
      <c r="AUI40" s="17">
        <f t="shared" si="175"/>
        <v>0</v>
      </c>
      <c r="AUK40" s="112"/>
      <c r="AUL40" s="24"/>
      <c r="AUM40" s="23"/>
      <c r="AUN40" s="1577"/>
      <c r="AUO40" s="27"/>
      <c r="AUP40" s="42">
        <f t="shared" si="176"/>
        <v>0</v>
      </c>
      <c r="AUR40" s="1558"/>
      <c r="AUS40" s="1530"/>
      <c r="AUT40" s="563"/>
      <c r="AUU40" s="1752"/>
      <c r="AUV40" s="565"/>
      <c r="AUW40" s="1715">
        <f t="shared" si="177"/>
        <v>0</v>
      </c>
      <c r="AUY40" s="112"/>
      <c r="AUZ40" s="24"/>
      <c r="AVA40" s="23"/>
      <c r="AVB40" s="1577"/>
      <c r="AVC40" s="27"/>
      <c r="AVD40" s="42">
        <f t="shared" si="178"/>
        <v>0</v>
      </c>
      <c r="AVF40" s="7"/>
      <c r="AVG40" s="2"/>
      <c r="AVH40" s="15"/>
      <c r="AVI40" s="7"/>
      <c r="AVJ40" s="16"/>
      <c r="AVK40" s="17">
        <f t="shared" si="179"/>
        <v>-1000</v>
      </c>
      <c r="AVM40" s="2"/>
      <c r="AVN40" s="2"/>
      <c r="AVO40" s="15"/>
      <c r="AVP40" s="7"/>
      <c r="AVQ40" s="16"/>
      <c r="AVR40" s="17">
        <f t="shared" si="180"/>
        <v>6938</v>
      </c>
      <c r="AVT40" s="1530"/>
      <c r="AVU40" s="1530"/>
      <c r="AVV40" s="563"/>
      <c r="AVW40" s="1558"/>
      <c r="AVX40" s="565"/>
      <c r="AVY40" s="1715">
        <f t="shared" si="181"/>
        <v>0</v>
      </c>
      <c r="AWA40" s="2"/>
      <c r="AWB40" s="2"/>
      <c r="AWC40" s="15"/>
      <c r="AWD40" s="7"/>
      <c r="AWE40" s="16"/>
      <c r="AWF40" s="17">
        <f>AWF39+AWC40-AWE40</f>
        <v>0</v>
      </c>
      <c r="AWH40" s="307"/>
      <c r="AWI40" s="2"/>
      <c r="AWJ40" s="15"/>
      <c r="AWK40" s="7"/>
      <c r="AWL40" s="16"/>
      <c r="AWM40" s="17">
        <f>AWM39+AWJ40-AWL40</f>
        <v>0</v>
      </c>
      <c r="AWO40" s="2"/>
      <c r="AWP40" s="2"/>
      <c r="AWQ40" s="15"/>
      <c r="AWR40" s="7"/>
      <c r="AWS40" s="16"/>
      <c r="AWT40" s="17">
        <f t="shared" si="184"/>
        <v>0</v>
      </c>
      <c r="AWV40" s="2"/>
      <c r="AWW40" s="2"/>
      <c r="AWX40" s="15"/>
      <c r="AWY40" s="7"/>
      <c r="AWZ40" s="16"/>
      <c r="AXA40" s="17">
        <f t="shared" si="185"/>
        <v>0</v>
      </c>
      <c r="AXC40" s="308">
        <v>41547</v>
      </c>
      <c r="AXD40" s="2" t="s">
        <v>2974</v>
      </c>
      <c r="AXE40" s="15">
        <v>1029</v>
      </c>
      <c r="AXF40" s="7"/>
      <c r="AXG40" s="16"/>
      <c r="AXH40" s="17">
        <f t="shared" si="186"/>
        <v>4740.5</v>
      </c>
      <c r="AXJ40" s="308"/>
      <c r="AXK40" s="2"/>
      <c r="AXL40" s="15"/>
      <c r="AXM40" s="7"/>
      <c r="AXN40" s="16"/>
      <c r="AXO40" s="17">
        <f t="shared" si="187"/>
        <v>0</v>
      </c>
      <c r="AXQ40" s="308"/>
      <c r="AXR40" s="24"/>
      <c r="AXS40" s="23"/>
      <c r="AXT40" s="112"/>
      <c r="AXU40" s="27"/>
      <c r="AXV40" s="42">
        <f t="shared" si="188"/>
        <v>0</v>
      </c>
      <c r="AXX40" s="2"/>
      <c r="AXY40" s="2"/>
      <c r="AXZ40" s="15"/>
      <c r="AYA40" s="7"/>
      <c r="AYB40" s="16"/>
      <c r="AYC40" s="17">
        <f t="shared" si="189"/>
        <v>-100</v>
      </c>
      <c r="AYE40" s="2"/>
      <c r="AYF40" s="2"/>
      <c r="AYG40" s="15"/>
      <c r="AYH40" s="7"/>
      <c r="AYI40" s="16"/>
      <c r="AYJ40" s="17">
        <f t="shared" si="190"/>
        <v>1184.5</v>
      </c>
      <c r="AYL40" s="24"/>
      <c r="AYM40" s="24"/>
      <c r="AYN40" s="23"/>
      <c r="AYO40" s="112"/>
      <c r="AYP40" s="27"/>
      <c r="AYQ40" s="42">
        <f t="shared" si="191"/>
        <v>0</v>
      </c>
      <c r="AYS40" s="24"/>
      <c r="AYT40" s="2"/>
      <c r="AYU40" s="15"/>
      <c r="AYV40" s="7"/>
      <c r="AYW40" s="16"/>
      <c r="AYX40" s="17">
        <f t="shared" si="192"/>
        <v>0</v>
      </c>
      <c r="AYZ40" s="24"/>
      <c r="AZA40" s="24"/>
      <c r="AZB40" s="23"/>
      <c r="AZC40" s="112"/>
      <c r="AZD40" s="27"/>
      <c r="AZE40" s="42">
        <f t="shared" si="193"/>
        <v>0</v>
      </c>
      <c r="AZG40" s="2"/>
      <c r="AZH40" s="2"/>
      <c r="AZI40" s="15"/>
      <c r="AZJ40" s="7"/>
      <c r="AZK40" s="16"/>
      <c r="AZL40" s="17">
        <f t="shared" si="194"/>
        <v>0</v>
      </c>
      <c r="AZN40" s="2"/>
      <c r="AZO40" s="2"/>
      <c r="AZP40" s="15"/>
      <c r="AZQ40" s="7"/>
      <c r="AZR40" s="16"/>
      <c r="AZS40" s="17">
        <f t="shared" si="195"/>
        <v>0</v>
      </c>
      <c r="AZU40" s="2"/>
      <c r="AZV40" s="2"/>
      <c r="AZW40" s="15"/>
      <c r="AZX40" s="7"/>
      <c r="AZY40" s="16"/>
      <c r="AZZ40" s="17">
        <f t="shared" si="196"/>
        <v>7051.5</v>
      </c>
      <c r="BAB40" s="24"/>
      <c r="BAC40" s="24"/>
      <c r="BAD40" s="23"/>
      <c r="BAE40" s="112"/>
      <c r="BAF40" s="27"/>
      <c r="BAG40" s="42">
        <f t="shared" si="197"/>
        <v>0</v>
      </c>
      <c r="BAI40" s="2"/>
      <c r="BAJ40" s="2"/>
      <c r="BAK40" s="15"/>
      <c r="BAL40" s="7"/>
      <c r="BAM40" s="16"/>
      <c r="BAN40" s="17">
        <f t="shared" si="198"/>
        <v>0</v>
      </c>
    </row>
    <row r="41" spans="1:1392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2"/>
      <c r="L41" s="27"/>
      <c r="M41" s="42">
        <f t="shared" si="1"/>
        <v>0</v>
      </c>
      <c r="O41" s="24"/>
      <c r="P41" s="24"/>
      <c r="Q41" s="23"/>
      <c r="R41" s="112"/>
      <c r="S41" s="27"/>
      <c r="T41" s="42">
        <f t="shared" si="2"/>
        <v>0</v>
      </c>
      <c r="V41" s="24"/>
      <c r="W41" s="24"/>
      <c r="X41" s="23"/>
      <c r="Y41" s="112"/>
      <c r="Z41" s="27"/>
      <c r="AA41" s="42">
        <f t="shared" si="3"/>
        <v>0</v>
      </c>
      <c r="AC41" s="24"/>
      <c r="AD41" s="24"/>
      <c r="AE41" s="23"/>
      <c r="AF41" s="112"/>
      <c r="AG41" s="27"/>
      <c r="AH41" s="42">
        <f t="shared" si="4"/>
        <v>0</v>
      </c>
      <c r="AJ41" s="24"/>
      <c r="AK41" s="24"/>
      <c r="AL41" s="23"/>
      <c r="AM41" s="112"/>
      <c r="AN41" s="27"/>
      <c r="AO41" s="42">
        <f t="shared" si="5"/>
        <v>0</v>
      </c>
      <c r="AR41" s="2"/>
      <c r="AS41" s="15"/>
      <c r="AT41" s="7"/>
      <c r="AU41" s="16"/>
      <c r="AV41" s="17">
        <f>AV40+AS41-AU41</f>
        <v>376</v>
      </c>
      <c r="AX41" s="2"/>
      <c r="AY41" s="2"/>
      <c r="AZ41" s="15"/>
      <c r="BA41" s="7"/>
      <c r="BB41" s="16"/>
      <c r="BC41" s="17">
        <f>BC40+AZ41-BB41</f>
        <v>1731.5</v>
      </c>
      <c r="BE41" s="2"/>
      <c r="BF41" s="2"/>
      <c r="BG41" s="15"/>
      <c r="BH41" s="7"/>
      <c r="BI41" s="16"/>
      <c r="BJ41" s="17">
        <f>BJ40+BG41-BI41</f>
        <v>0</v>
      </c>
      <c r="BL41" s="2"/>
      <c r="BM41" s="36"/>
      <c r="BO41" s="7"/>
      <c r="BP41" s="16"/>
      <c r="BQ41" s="17">
        <f t="shared" si="9"/>
        <v>14526.099999999999</v>
      </c>
      <c r="BS41" s="428"/>
      <c r="BT41" s="2"/>
      <c r="BU41" s="15"/>
      <c r="BV41" s="7"/>
      <c r="BW41" s="16"/>
      <c r="BX41" s="17">
        <f>BX40+BU41-BW41</f>
        <v>21003.54</v>
      </c>
      <c r="BZ41" s="2"/>
      <c r="CA41" s="2"/>
      <c r="CB41" s="15"/>
      <c r="CC41" s="7"/>
      <c r="CD41" s="16"/>
      <c r="CE41" s="17">
        <f t="shared" si="11"/>
        <v>0</v>
      </c>
      <c r="CG41" s="428"/>
      <c r="CH41" s="2"/>
      <c r="CI41" s="15"/>
      <c r="CJ41" s="7"/>
      <c r="CK41" s="16"/>
      <c r="CL41" s="17">
        <f t="shared" si="12"/>
        <v>0</v>
      </c>
      <c r="CN41" s="2"/>
      <c r="CO41" s="2"/>
      <c r="CP41" s="15"/>
      <c r="CQ41" s="7"/>
      <c r="CR41" s="16"/>
      <c r="CS41" s="17">
        <f>CS40+CP41-CR41</f>
        <v>60707.5</v>
      </c>
      <c r="CU41" s="2"/>
      <c r="CV41" s="2"/>
      <c r="CW41" s="15"/>
      <c r="CX41" s="7"/>
      <c r="CY41" s="16"/>
      <c r="CZ41" s="17">
        <f>CZ40+CW41-CY41</f>
        <v>4178.5</v>
      </c>
      <c r="DB41" s="7"/>
      <c r="DC41" s="2"/>
      <c r="DD41" s="15"/>
      <c r="DE41" s="7"/>
      <c r="DF41" s="16"/>
      <c r="DG41" s="17">
        <f t="shared" si="207"/>
        <v>411</v>
      </c>
      <c r="DI41" s="7"/>
      <c r="DJ41" s="2"/>
      <c r="DK41" s="15"/>
      <c r="DL41" s="7"/>
      <c r="DM41" s="16"/>
      <c r="DN41" s="17">
        <f t="shared" si="212"/>
        <v>0</v>
      </c>
      <c r="DP41" s="7"/>
      <c r="DQ41" s="2"/>
      <c r="DR41" s="15"/>
      <c r="DS41" s="7"/>
      <c r="DT41" s="16"/>
      <c r="DU41" s="17">
        <f t="shared" si="213"/>
        <v>0</v>
      </c>
      <c r="DW41" s="568"/>
      <c r="DX41" s="577"/>
      <c r="DY41" s="1656"/>
      <c r="DZ41" s="568"/>
      <c r="EA41" s="1659"/>
      <c r="EB41" s="1677">
        <f t="shared" si="214"/>
        <v>456</v>
      </c>
      <c r="ED41" s="112"/>
      <c r="EE41" s="24"/>
      <c r="EF41" s="23"/>
      <c r="EG41" s="112"/>
      <c r="EH41" s="27"/>
      <c r="EI41" s="42">
        <f t="shared" si="215"/>
        <v>0</v>
      </c>
      <c r="EK41" s="7"/>
      <c r="EL41" s="2"/>
      <c r="EM41" s="15"/>
      <c r="EN41" s="7"/>
      <c r="EO41" s="16"/>
      <c r="EP41" s="17">
        <f t="shared" si="216"/>
        <v>0</v>
      </c>
      <c r="ER41" s="112"/>
      <c r="ES41" s="24"/>
      <c r="ET41" s="41"/>
      <c r="EU41" s="112"/>
      <c r="EV41" s="288"/>
      <c r="EW41" s="17">
        <f t="shared" si="206"/>
        <v>0</v>
      </c>
      <c r="EY41" s="7"/>
      <c r="EZ41" s="34"/>
      <c r="FA41" s="23"/>
      <c r="FB41" s="7"/>
      <c r="FC41" s="16"/>
      <c r="FD41" s="17">
        <f t="shared" si="220"/>
        <v>0</v>
      </c>
      <c r="FF41" s="112"/>
      <c r="FG41" s="34"/>
      <c r="FH41" s="23"/>
      <c r="FI41" s="112"/>
      <c r="FJ41" s="27"/>
      <c r="FK41" s="42">
        <f t="shared" si="221"/>
        <v>0</v>
      </c>
      <c r="FM41" s="2"/>
      <c r="FN41" s="2"/>
      <c r="FO41" s="15"/>
      <c r="FP41" s="7"/>
      <c r="FQ41" s="16"/>
      <c r="FR41" s="17">
        <f t="shared" si="24"/>
        <v>2580</v>
      </c>
      <c r="FT41" s="24"/>
      <c r="FU41" s="24"/>
      <c r="FV41" s="23"/>
      <c r="FW41" s="112"/>
      <c r="FX41" s="27"/>
      <c r="FY41" s="42">
        <f t="shared" si="25"/>
        <v>0</v>
      </c>
      <c r="GA41" s="2"/>
      <c r="GB41" s="2"/>
      <c r="GC41" s="15"/>
      <c r="GD41" s="7"/>
      <c r="GE41" s="16"/>
      <c r="GF41" s="17">
        <f t="shared" si="26"/>
        <v>0</v>
      </c>
      <c r="GH41" s="1530"/>
      <c r="GI41" s="1530"/>
      <c r="GJ41" s="563"/>
      <c r="GK41" s="1558"/>
      <c r="GL41" s="565"/>
      <c r="GM41" s="1715">
        <f t="shared" si="27"/>
        <v>33232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7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5020</v>
      </c>
      <c r="HX41" s="2"/>
      <c r="HY41" s="2"/>
      <c r="HZ41" s="15"/>
      <c r="IA41" s="7"/>
      <c r="IB41" s="16"/>
      <c r="IC41" s="102">
        <f t="shared" si="33"/>
        <v>0</v>
      </c>
      <c r="IE41" s="1530"/>
      <c r="IF41" s="1530"/>
      <c r="IG41" s="563"/>
      <c r="IH41" s="1558"/>
      <c r="II41" s="565"/>
      <c r="IJ41" s="1746">
        <f t="shared" si="34"/>
        <v>0</v>
      </c>
      <c r="IL41" s="24"/>
      <c r="IM41" s="24"/>
      <c r="IN41" s="23"/>
      <c r="IO41" s="112"/>
      <c r="IP41" s="27"/>
      <c r="IQ41" s="102">
        <f t="shared" si="35"/>
        <v>855.5</v>
      </c>
      <c r="IS41" s="7"/>
      <c r="IT41" s="35"/>
      <c r="IU41" s="15"/>
      <c r="IV41" s="7"/>
      <c r="IW41" s="16"/>
      <c r="IX41" s="17">
        <f t="shared" si="36"/>
        <v>0</v>
      </c>
      <c r="IZ41" s="7"/>
      <c r="JA41" s="35"/>
      <c r="JB41" s="15"/>
      <c r="JC41" s="7"/>
      <c r="JD41" s="16"/>
      <c r="JE41" s="17">
        <f t="shared" si="37"/>
        <v>0</v>
      </c>
      <c r="JG41" s="7"/>
      <c r="JH41" s="115"/>
      <c r="JI41" s="15"/>
      <c r="JJ41" s="7"/>
      <c r="JK41" s="16"/>
      <c r="JL41" s="17">
        <f t="shared" si="38"/>
        <v>17093.599999999999</v>
      </c>
      <c r="JN41" s="7"/>
      <c r="JO41" s="35"/>
      <c r="JP41" s="15"/>
      <c r="JQ41" s="7"/>
      <c r="JR41" s="16"/>
      <c r="JS41" s="17">
        <f t="shared" si="39"/>
        <v>0</v>
      </c>
      <c r="JU41" s="112"/>
      <c r="JV41" s="111"/>
      <c r="JW41" s="23"/>
      <c r="JX41" s="112"/>
      <c r="JY41" s="27"/>
      <c r="JZ41" s="42">
        <f t="shared" si="40"/>
        <v>0</v>
      </c>
      <c r="KB41" s="112"/>
      <c r="KC41" s="63"/>
      <c r="KD41" s="23"/>
      <c r="KE41" s="112"/>
      <c r="KF41" s="27"/>
      <c r="KG41" s="42">
        <f t="shared" si="41"/>
        <v>0</v>
      </c>
      <c r="KI41" s="2"/>
      <c r="KJ41" s="2"/>
      <c r="KK41" s="15"/>
      <c r="KL41" s="7"/>
      <c r="KM41" s="16"/>
      <c r="KN41" s="17">
        <f t="shared" si="42"/>
        <v>3799.5</v>
      </c>
      <c r="KP41" s="24"/>
      <c r="KQ41" s="24"/>
      <c r="KR41" s="23"/>
      <c r="KS41" s="112"/>
      <c r="KT41" s="27"/>
      <c r="KU41" s="42">
        <f t="shared" si="43"/>
        <v>0</v>
      </c>
      <c r="KW41" s="24"/>
      <c r="KX41" s="24"/>
      <c r="KY41" s="23"/>
      <c r="KZ41" s="112"/>
      <c r="LA41" s="27"/>
      <c r="LB41" s="42">
        <f t="shared" si="44"/>
        <v>0</v>
      </c>
      <c r="LD41" s="1530"/>
      <c r="LE41" s="1530"/>
      <c r="LF41" s="563"/>
      <c r="LG41" s="1558"/>
      <c r="LH41" s="565"/>
      <c r="LI41" s="1715">
        <f t="shared" si="45"/>
        <v>0</v>
      </c>
      <c r="LK41" s="2"/>
      <c r="LL41" s="2"/>
      <c r="LM41" s="15"/>
      <c r="LN41" s="7"/>
      <c r="LO41" s="16"/>
      <c r="LP41" s="17">
        <f t="shared" si="46"/>
        <v>0</v>
      </c>
      <c r="LR41" s="2"/>
      <c r="LS41" s="2"/>
      <c r="LT41" s="15"/>
      <c r="LU41" s="7"/>
      <c r="LV41" s="16"/>
      <c r="LW41" s="17">
        <f t="shared" si="47"/>
        <v>0</v>
      </c>
      <c r="LY41" s="2"/>
      <c r="LZ41" s="2"/>
      <c r="MA41" s="15"/>
      <c r="MB41" s="7"/>
      <c r="MC41" s="16"/>
      <c r="MD41" s="17">
        <f t="shared" si="48"/>
        <v>1020</v>
      </c>
      <c r="MF41" s="1709"/>
      <c r="MG41" s="1530"/>
      <c r="MH41" s="563"/>
      <c r="MI41" s="1558"/>
      <c r="MJ41" s="565"/>
      <c r="MK41" s="1715">
        <f t="shared" si="49"/>
        <v>6364</v>
      </c>
      <c r="MM41" s="306"/>
      <c r="MN41" s="2"/>
      <c r="MO41" s="15"/>
      <c r="MP41" s="7"/>
      <c r="MQ41" s="16"/>
      <c r="MR41" s="17">
        <f t="shared" si="50"/>
        <v>0</v>
      </c>
      <c r="MT41" s="308"/>
      <c r="MU41" s="24"/>
      <c r="MV41" s="23"/>
      <c r="MW41" s="112"/>
      <c r="MX41" s="27"/>
      <c r="MY41" s="42">
        <f t="shared" si="51"/>
        <v>0</v>
      </c>
      <c r="NA41" s="482"/>
      <c r="NB41" s="2"/>
      <c r="NC41" s="15"/>
      <c r="ND41" s="7"/>
      <c r="NE41" s="16"/>
      <c r="NF41" s="17">
        <f t="shared" si="208"/>
        <v>22352.5</v>
      </c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16"/>
      <c r="OG41" s="16"/>
      <c r="OH41" s="17">
        <f t="shared" si="56"/>
        <v>0</v>
      </c>
      <c r="OJ41" s="2"/>
      <c r="OK41" s="2"/>
      <c r="OL41" s="15"/>
      <c r="OM41" s="16"/>
      <c r="ON41" s="16"/>
      <c r="OO41" s="17">
        <f t="shared" si="57"/>
        <v>0</v>
      </c>
      <c r="OQ41" s="2"/>
      <c r="OR41" s="2"/>
      <c r="OS41" s="15"/>
      <c r="OT41" s="16"/>
      <c r="OU41" s="16"/>
      <c r="OV41" s="17">
        <f t="shared" si="58"/>
        <v>0</v>
      </c>
      <c r="OX41" s="24"/>
      <c r="OY41" s="24"/>
      <c r="OZ41" s="23"/>
      <c r="PA41" s="27"/>
      <c r="PB41" s="27"/>
      <c r="PC41" s="42">
        <f t="shared" si="59"/>
        <v>0</v>
      </c>
      <c r="PE41" s="7"/>
      <c r="PF41" s="2"/>
      <c r="PG41" s="15"/>
      <c r="PH41" s="508"/>
      <c r="PI41" s="16"/>
      <c r="PJ41" s="17">
        <f t="shared" si="60"/>
        <v>8140</v>
      </c>
      <c r="PL41" s="112"/>
      <c r="PM41" s="24"/>
      <c r="PN41" s="23"/>
      <c r="PO41" s="1661"/>
      <c r="PP41" s="27"/>
      <c r="PQ41" s="42">
        <f t="shared" si="61"/>
        <v>0</v>
      </c>
      <c r="PS41" s="112"/>
      <c r="PT41" s="24"/>
      <c r="PU41" s="23"/>
      <c r="PV41" s="1661"/>
      <c r="PW41" s="27"/>
      <c r="PX41" s="42">
        <f t="shared" si="62"/>
        <v>0</v>
      </c>
      <c r="PZ41" s="7"/>
      <c r="QA41" s="2"/>
      <c r="QB41" s="15"/>
      <c r="QC41" s="508"/>
      <c r="QD41" s="16"/>
      <c r="QE41" s="17">
        <f t="shared" si="63"/>
        <v>1433.5000000000005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2980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114"/>
      <c r="RR41" s="15"/>
      <c r="RS41" s="7"/>
      <c r="RT41" s="16"/>
      <c r="RU41" s="17">
        <f t="shared" si="69"/>
        <v>0</v>
      </c>
      <c r="RW41" s="2"/>
      <c r="RX41" s="114"/>
      <c r="RY41" s="15"/>
      <c r="RZ41" s="7"/>
      <c r="SA41" s="16"/>
      <c r="SB41" s="17">
        <f t="shared" si="70"/>
        <v>0</v>
      </c>
      <c r="SD41" s="112"/>
      <c r="SE41" s="111"/>
      <c r="SF41" s="23"/>
      <c r="SG41" s="112"/>
      <c r="SH41" s="27"/>
      <c r="SI41" s="42">
        <f t="shared" si="71"/>
        <v>7820</v>
      </c>
      <c r="SK41" s="2"/>
      <c r="SL41" s="2"/>
      <c r="SM41" s="15"/>
      <c r="SN41" s="7"/>
      <c r="SO41" s="16"/>
      <c r="SP41" s="17">
        <f t="shared" si="72"/>
        <v>200</v>
      </c>
      <c r="SR41" s="2"/>
      <c r="SS41" s="2"/>
      <c r="ST41" s="15"/>
      <c r="SU41" s="7"/>
      <c r="SV41" s="16"/>
      <c r="SW41" s="17">
        <f t="shared" si="73"/>
        <v>1278</v>
      </c>
      <c r="SY41" s="24"/>
      <c r="SZ41" s="24"/>
      <c r="TA41" s="23"/>
      <c r="TB41" s="112"/>
      <c r="TC41" s="27"/>
      <c r="TD41" s="42">
        <f t="shared" si="74"/>
        <v>0</v>
      </c>
      <c r="TF41" s="24"/>
      <c r="TG41" s="2"/>
      <c r="TH41" s="15"/>
      <c r="TI41" s="7"/>
      <c r="TJ41" s="16"/>
      <c r="TK41" s="17">
        <f t="shared" si="75"/>
        <v>0</v>
      </c>
      <c r="TM41" s="24"/>
      <c r="TN41" s="24"/>
      <c r="TO41" s="23"/>
      <c r="TP41" s="112"/>
      <c r="TQ41" s="27"/>
      <c r="TR41" s="42">
        <f t="shared" si="76"/>
        <v>0</v>
      </c>
      <c r="TT41" s="2"/>
      <c r="TU41" s="2"/>
      <c r="TV41" s="15"/>
      <c r="TW41" s="7"/>
      <c r="TX41" s="16"/>
      <c r="TY41" s="17">
        <f t="shared" si="77"/>
        <v>0</v>
      </c>
      <c r="UA41" s="306"/>
      <c r="UB41" s="2"/>
      <c r="UC41" s="15"/>
      <c r="UD41" s="306"/>
      <c r="UE41" s="16"/>
      <c r="UF41" s="17">
        <f t="shared" si="78"/>
        <v>112.5</v>
      </c>
      <c r="UH41" s="308"/>
      <c r="UI41" s="24"/>
      <c r="UJ41" s="23"/>
      <c r="UK41" s="308"/>
      <c r="UL41" s="27"/>
      <c r="UM41" s="42">
        <f t="shared" si="79"/>
        <v>7657</v>
      </c>
      <c r="UO41" s="308"/>
      <c r="UP41" s="24"/>
      <c r="UQ41" s="23"/>
      <c r="UR41" s="308"/>
      <c r="US41" s="27"/>
      <c r="UT41" s="42">
        <f t="shared" si="80"/>
        <v>0</v>
      </c>
      <c r="UV41" s="308"/>
      <c r="UW41" s="24"/>
      <c r="UX41" s="23"/>
      <c r="UY41" s="308"/>
      <c r="UZ41" s="27"/>
      <c r="VA41" s="42">
        <f t="shared" si="81"/>
        <v>0</v>
      </c>
      <c r="VC41" s="308"/>
      <c r="VD41" s="24"/>
      <c r="VE41" s="23"/>
      <c r="VF41" s="308"/>
      <c r="VG41" s="27"/>
      <c r="VH41" s="42">
        <f t="shared" si="82"/>
        <v>0</v>
      </c>
      <c r="VJ41" s="426"/>
      <c r="VK41" s="2"/>
      <c r="VL41" s="15"/>
      <c r="VM41" s="7"/>
      <c r="VN41" s="16"/>
      <c r="VO41" s="17">
        <f t="shared" si="83"/>
        <v>0</v>
      </c>
      <c r="VQ41" s="1530"/>
      <c r="VR41" s="1530"/>
      <c r="VS41" s="563"/>
      <c r="VT41" s="1558"/>
      <c r="VU41" s="565"/>
      <c r="VV41" s="1715">
        <f t="shared" si="84"/>
        <v>0</v>
      </c>
      <c r="VX41" s="2"/>
      <c r="VY41" s="2"/>
      <c r="VZ41" s="15"/>
      <c r="WA41" s="7"/>
      <c r="WB41" s="16"/>
      <c r="WC41" s="17">
        <f t="shared" si="85"/>
        <v>1712</v>
      </c>
      <c r="WE41" s="2"/>
      <c r="WF41" s="2"/>
      <c r="WG41" s="15"/>
      <c r="WH41" s="7"/>
      <c r="WI41" s="16"/>
      <c r="WJ41" s="17">
        <f t="shared" si="86"/>
        <v>5796</v>
      </c>
      <c r="WL41" s="2"/>
      <c r="WM41" s="2"/>
      <c r="WN41" s="15"/>
      <c r="WO41" s="7"/>
      <c r="WP41" s="16"/>
      <c r="WQ41" s="17">
        <f t="shared" si="87"/>
        <v>0</v>
      </c>
      <c r="WS41" s="24"/>
      <c r="WT41" s="24"/>
      <c r="WU41" s="23"/>
      <c r="WV41" s="112"/>
      <c r="WW41" s="27"/>
      <c r="WX41" s="42">
        <f t="shared" si="88"/>
        <v>0</v>
      </c>
      <c r="WZ41" s="24"/>
      <c r="XA41" s="24"/>
      <c r="XB41" s="23"/>
      <c r="XC41" s="112"/>
      <c r="XD41" s="27"/>
      <c r="XE41" s="42">
        <f t="shared" si="89"/>
        <v>0</v>
      </c>
      <c r="XG41" s="2"/>
      <c r="XH41" s="2"/>
      <c r="XI41" s="15"/>
      <c r="XJ41" s="7"/>
      <c r="XK41" s="16"/>
      <c r="XL41" s="17">
        <f t="shared" si="90"/>
        <v>0</v>
      </c>
      <c r="XN41" s="24"/>
      <c r="XO41" s="24"/>
      <c r="XP41" s="23"/>
      <c r="XQ41" s="112"/>
      <c r="XR41" s="27"/>
      <c r="XS41" s="42">
        <f t="shared" si="91"/>
        <v>3633</v>
      </c>
      <c r="XU41" s="2"/>
      <c r="XV41" s="2"/>
      <c r="XW41" s="15"/>
      <c r="XX41" s="7"/>
      <c r="XY41" s="16"/>
      <c r="XZ41" s="17">
        <f t="shared" si="92"/>
        <v>0</v>
      </c>
      <c r="YB41" s="1530"/>
      <c r="YC41" s="1530"/>
      <c r="YD41" s="563"/>
      <c r="YE41" s="1558"/>
      <c r="YF41" s="565"/>
      <c r="YG41" s="1715">
        <f t="shared" si="93"/>
        <v>0</v>
      </c>
      <c r="YI41" s="7"/>
      <c r="YJ41" s="114"/>
      <c r="YK41" s="15"/>
      <c r="YL41" s="7"/>
      <c r="YM41" s="16"/>
      <c r="YN41" s="17">
        <f t="shared" si="94"/>
        <v>2227</v>
      </c>
      <c r="YP41" s="905"/>
      <c r="YQ41" s="100"/>
      <c r="YS41" s="681"/>
      <c r="YT41" s="27"/>
      <c r="YU41" s="42">
        <f t="shared" si="95"/>
        <v>22956.84</v>
      </c>
      <c r="YW41" s="2"/>
      <c r="YX41" s="2"/>
      <c r="YY41" s="15"/>
      <c r="YZ41" s="7"/>
      <c r="ZA41" s="16"/>
      <c r="ZB41" s="17">
        <f t="shared" si="96"/>
        <v>3092.5</v>
      </c>
      <c r="ZD41" s="428"/>
      <c r="ZE41" s="114"/>
      <c r="ZF41" s="15"/>
      <c r="ZG41" s="7"/>
      <c r="ZH41" s="16"/>
      <c r="ZI41" s="17">
        <f t="shared" si="97"/>
        <v>0</v>
      </c>
      <c r="ZK41" s="1529"/>
      <c r="ZL41" s="1717"/>
      <c r="ZM41" s="563"/>
      <c r="ZN41" s="1558"/>
      <c r="ZO41" s="565"/>
      <c r="ZP41" s="1715">
        <f t="shared" si="98"/>
        <v>0</v>
      </c>
      <c r="ZR41" s="426"/>
      <c r="ZS41" s="221"/>
      <c r="ZT41" s="23"/>
      <c r="ZU41" s="112"/>
      <c r="ZV41" s="27"/>
      <c r="ZW41" s="42">
        <f t="shared" si="99"/>
        <v>0</v>
      </c>
      <c r="ZY41" s="306"/>
      <c r="ZZ41" s="2"/>
      <c r="AAA41" s="15"/>
      <c r="AAB41" s="7"/>
      <c r="AAC41" s="16"/>
      <c r="AAD41" s="17">
        <f t="shared" si="218"/>
        <v>0</v>
      </c>
      <c r="AAF41" s="308"/>
      <c r="AAG41" s="24"/>
      <c r="AAH41" s="23"/>
      <c r="AAI41" s="112"/>
      <c r="AAJ41" s="27"/>
      <c r="AAK41" s="42">
        <f t="shared" si="219"/>
        <v>1928</v>
      </c>
      <c r="AAM41" s="2"/>
      <c r="AAN41" s="2"/>
      <c r="AAO41" s="15"/>
      <c r="AAP41" s="7"/>
      <c r="AAQ41" s="16"/>
      <c r="AAR41" s="17">
        <f t="shared" si="102"/>
        <v>0</v>
      </c>
      <c r="AAT41" s="2"/>
      <c r="AAU41" s="2"/>
      <c r="AAV41" s="15"/>
      <c r="AAW41" s="7"/>
      <c r="AAX41" s="16"/>
      <c r="AAY41" s="17">
        <f t="shared" si="103"/>
        <v>0</v>
      </c>
      <c r="ABA41" s="2"/>
      <c r="ABB41" s="2"/>
      <c r="ABC41" s="15"/>
      <c r="ABD41" s="7"/>
      <c r="ABE41" s="16"/>
      <c r="ABF41" s="17">
        <f t="shared" si="104"/>
        <v>767</v>
      </c>
      <c r="ABH41" s="2"/>
      <c r="ABI41" s="2"/>
      <c r="ABJ41" s="15"/>
      <c r="ABK41" s="7"/>
      <c r="ABL41" s="16"/>
      <c r="ABM41" s="17">
        <f t="shared" si="105"/>
        <v>0</v>
      </c>
      <c r="ABO41" s="24"/>
      <c r="ABP41" s="24"/>
      <c r="ABQ41" s="23"/>
      <c r="ABR41" s="112"/>
      <c r="ABS41" s="27"/>
      <c r="ABT41" s="42">
        <f t="shared" si="106"/>
        <v>0</v>
      </c>
      <c r="ABV41" s="24"/>
      <c r="ABW41" s="24"/>
      <c r="ABX41" s="23"/>
      <c r="ABY41" s="112"/>
      <c r="ABZ41" s="27"/>
      <c r="ACA41" s="42">
        <f t="shared" si="107"/>
        <v>0</v>
      </c>
      <c r="ACC41" s="2"/>
      <c r="ACD41" s="2"/>
      <c r="ACE41" s="15"/>
      <c r="ACF41" s="7"/>
      <c r="ACG41" s="16"/>
      <c r="ACH41" s="17">
        <f t="shared" si="108"/>
        <v>0</v>
      </c>
      <c r="ACJ41" s="7">
        <v>41545</v>
      </c>
      <c r="ACK41" s="2" t="s">
        <v>2975</v>
      </c>
      <c r="ACL41" s="15">
        <v>8151</v>
      </c>
      <c r="ACM41" s="7">
        <v>41545</v>
      </c>
      <c r="ACN41" s="16">
        <v>8151</v>
      </c>
      <c r="ACO41" s="17">
        <f t="shared" si="109"/>
        <v>0</v>
      </c>
      <c r="ACQ41" s="306"/>
      <c r="ACR41" s="36"/>
      <c r="ACS41" s="16"/>
      <c r="ACU41" s="16"/>
      <c r="ACV41" s="42">
        <f t="shared" si="110"/>
        <v>0</v>
      </c>
      <c r="ACX41" s="308"/>
      <c r="ACY41" s="260"/>
      <c r="ACZ41" s="27"/>
      <c r="ADB41" s="27"/>
      <c r="ADC41" s="42">
        <f t="shared" si="111"/>
        <v>0</v>
      </c>
      <c r="ADE41" s="2"/>
      <c r="ADF41" s="2"/>
      <c r="ADG41" s="15"/>
      <c r="ADH41" s="7"/>
      <c r="ADI41" s="16"/>
      <c r="ADJ41" s="17">
        <f t="shared" si="112"/>
        <v>1135.5</v>
      </c>
      <c r="ADL41" s="2"/>
      <c r="ADM41" s="2"/>
      <c r="ADN41" s="15"/>
      <c r="ADO41" s="7"/>
      <c r="ADP41" s="16"/>
      <c r="ADQ41" s="17">
        <f t="shared" si="113"/>
        <v>0</v>
      </c>
      <c r="ADS41" s="7"/>
      <c r="ADT41" s="2"/>
      <c r="ADU41" s="15"/>
      <c r="ADV41" s="7"/>
      <c r="ADW41" s="16"/>
      <c r="ADX41" s="17">
        <f t="shared" si="114"/>
        <v>16620</v>
      </c>
      <c r="ADZ41" s="2"/>
      <c r="AEA41" s="2"/>
      <c r="AEB41" s="15"/>
      <c r="AEC41" s="7"/>
      <c r="AED41" s="16"/>
      <c r="AEE41" s="17">
        <f t="shared" si="115"/>
        <v>0</v>
      </c>
      <c r="AEG41" s="2"/>
      <c r="AEH41" s="40"/>
      <c r="AEI41" s="16"/>
      <c r="AEJ41" s="7"/>
      <c r="AEK41" s="16"/>
      <c r="AEL41" s="17">
        <f t="shared" si="116"/>
        <v>240</v>
      </c>
      <c r="AEN41" s="2"/>
      <c r="AEO41" s="40"/>
      <c r="AEP41" s="16"/>
      <c r="AEQ41" s="7"/>
      <c r="AER41" s="16"/>
      <c r="AES41" s="17">
        <f t="shared" si="117"/>
        <v>0</v>
      </c>
      <c r="AEU41" s="1530"/>
      <c r="AEV41" s="1718"/>
      <c r="AEW41" s="565"/>
      <c r="AEX41" s="1558"/>
      <c r="AEY41" s="565"/>
      <c r="AEZ41" s="1715">
        <f t="shared" si="118"/>
        <v>0</v>
      </c>
      <c r="AFB41" s="2"/>
      <c r="AFC41" s="2"/>
      <c r="AFD41" s="15"/>
      <c r="AFE41" s="7"/>
      <c r="AFF41" s="16"/>
      <c r="AFG41" s="17">
        <f t="shared" si="119"/>
        <v>0</v>
      </c>
      <c r="AFI41" s="2"/>
      <c r="AFJ41" s="2"/>
      <c r="AFK41" s="15"/>
      <c r="AFL41" s="7"/>
      <c r="AFM41" s="16"/>
      <c r="AFN41" s="17">
        <f t="shared" si="120"/>
        <v>0</v>
      </c>
      <c r="AFP41" s="407"/>
      <c r="AFQ41" s="2"/>
      <c r="AFR41" s="15"/>
      <c r="AFS41" s="7"/>
      <c r="AFT41" s="16"/>
      <c r="AFU41" s="17">
        <f t="shared" si="121"/>
        <v>7013</v>
      </c>
      <c r="AFW41" s="2"/>
      <c r="AFX41" s="2"/>
      <c r="AFY41" s="15"/>
      <c r="AFZ41" s="7"/>
      <c r="AGA41" s="16"/>
      <c r="AGB41" s="17">
        <f t="shared" si="122"/>
        <v>0</v>
      </c>
      <c r="AGD41" s="2"/>
      <c r="AGE41" s="2"/>
      <c r="AGF41" s="15"/>
      <c r="AGG41" s="7"/>
      <c r="AGH41" s="16"/>
      <c r="AGI41" s="17">
        <f t="shared" si="123"/>
        <v>0</v>
      </c>
      <c r="AGK41" s="306"/>
      <c r="AGL41" s="2"/>
      <c r="AGM41" s="15"/>
      <c r="AGN41" s="306"/>
      <c r="AGO41" s="16"/>
      <c r="AGP41" s="17">
        <f t="shared" si="124"/>
        <v>102</v>
      </c>
      <c r="AGR41" s="308"/>
      <c r="AGS41" s="24"/>
      <c r="AGT41" s="23"/>
      <c r="AGU41" s="308"/>
      <c r="AGV41" s="27"/>
      <c r="AGW41" s="42">
        <f t="shared" si="125"/>
        <v>0</v>
      </c>
      <c r="AGY41" s="2"/>
      <c r="AGZ41" s="2"/>
      <c r="AHA41" s="15"/>
      <c r="AHB41" s="7"/>
      <c r="AHC41" s="16"/>
      <c r="AHD41" s="17">
        <f t="shared" si="126"/>
        <v>0</v>
      </c>
      <c r="AHH41" s="15"/>
      <c r="AHI41" s="7"/>
      <c r="AHJ41" s="16"/>
      <c r="AHK41" s="42">
        <f t="shared" si="127"/>
        <v>0</v>
      </c>
      <c r="AHO41" s="23"/>
      <c r="AHP41" s="112"/>
      <c r="AHQ41" s="27"/>
      <c r="AHR41" s="42">
        <f t="shared" si="128"/>
        <v>13988.5</v>
      </c>
      <c r="AHT41" s="2"/>
      <c r="AHU41" s="2"/>
      <c r="AHV41" s="15"/>
      <c r="AHW41" s="7"/>
      <c r="AHX41" s="16"/>
      <c r="AHY41" s="17">
        <f t="shared" si="129"/>
        <v>0</v>
      </c>
      <c r="AIA41" s="2"/>
      <c r="AIB41" s="2"/>
      <c r="AIC41" s="15"/>
      <c r="AID41" s="7"/>
      <c r="AIE41" s="16"/>
      <c r="AIF41" s="17">
        <f t="shared" si="130"/>
        <v>0</v>
      </c>
      <c r="AIH41" s="2"/>
      <c r="AII41" s="2"/>
      <c r="AIJ41" s="15"/>
      <c r="AIK41" s="7"/>
      <c r="AIL41" s="16"/>
      <c r="AIM41" s="17">
        <f t="shared" si="131"/>
        <v>0</v>
      </c>
      <c r="AIO41" s="24"/>
      <c r="AIP41" s="24"/>
      <c r="AIQ41" s="23"/>
      <c r="AIR41" s="112"/>
      <c r="AIS41" s="27"/>
      <c r="AIT41" s="42">
        <f t="shared" si="132"/>
        <v>0</v>
      </c>
      <c r="AIV41" s="2"/>
      <c r="AIW41" s="2"/>
      <c r="AIX41" s="15"/>
      <c r="AIY41" s="7"/>
      <c r="AIZ41" s="16"/>
      <c r="AJA41" s="17">
        <f t="shared" si="217"/>
        <v>0</v>
      </c>
      <c r="AJC41" s="2"/>
      <c r="AJD41" s="2"/>
      <c r="AJE41" s="15"/>
      <c r="AJF41" s="7"/>
      <c r="AJG41" s="16"/>
      <c r="AJH41" s="17">
        <f t="shared" si="134"/>
        <v>0</v>
      </c>
      <c r="AJJ41" s="2"/>
      <c r="AJK41" s="2"/>
      <c r="AJL41" s="15"/>
      <c r="AJM41" s="7"/>
      <c r="AJN41" s="16"/>
      <c r="AJO41" s="17">
        <f t="shared" si="210"/>
        <v>0</v>
      </c>
      <c r="AJQ41" s="24"/>
      <c r="AJR41" s="24"/>
      <c r="AJS41" s="23"/>
      <c r="AJT41" s="112"/>
      <c r="AJU41" s="27"/>
      <c r="AJV41" s="42">
        <f t="shared" si="211"/>
        <v>0</v>
      </c>
      <c r="AJX41" s="7">
        <v>41535</v>
      </c>
      <c r="AJY41" s="114" t="s">
        <v>2976</v>
      </c>
      <c r="AJZ41" s="15">
        <v>630</v>
      </c>
      <c r="AKA41" s="7">
        <v>41536</v>
      </c>
      <c r="AKB41" s="16">
        <v>630</v>
      </c>
      <c r="AKC41" s="17">
        <f t="shared" si="137"/>
        <v>1582</v>
      </c>
      <c r="AKE41" s="7"/>
      <c r="AKF41" s="114"/>
      <c r="AKG41" s="15"/>
      <c r="AKH41" s="7"/>
      <c r="AKI41" s="16"/>
      <c r="AKJ41" s="17">
        <f t="shared" si="138"/>
        <v>5561.98</v>
      </c>
      <c r="AKL41" s="24"/>
      <c r="AKM41" s="24"/>
      <c r="AKN41" s="23"/>
      <c r="AKO41" s="112"/>
      <c r="AKP41" s="27"/>
      <c r="AKQ41" s="42">
        <f t="shared" si="139"/>
        <v>0</v>
      </c>
      <c r="AKS41" s="24"/>
      <c r="AKT41" s="24"/>
      <c r="AKU41" s="23"/>
      <c r="AKV41" s="112"/>
      <c r="AKW41" s="27"/>
      <c r="AKX41" s="42">
        <f t="shared" si="140"/>
        <v>0</v>
      </c>
      <c r="AKZ41" s="24"/>
      <c r="ALA41" s="24"/>
      <c r="ALB41" s="23"/>
      <c r="ALC41" s="112"/>
      <c r="ALD41" s="27"/>
      <c r="ALE41" s="42">
        <f t="shared" si="141"/>
        <v>0</v>
      </c>
      <c r="ALG41" s="2"/>
      <c r="ALH41" s="2"/>
      <c r="ALI41" s="15"/>
      <c r="ALJ41" s="7"/>
      <c r="ALK41" s="16"/>
      <c r="ALL41" s="17">
        <f t="shared" si="142"/>
        <v>0</v>
      </c>
      <c r="ALN41" s="428">
        <v>41540</v>
      </c>
      <c r="ALO41" s="2" t="s">
        <v>2977</v>
      </c>
      <c r="ALP41" s="15">
        <v>4894</v>
      </c>
      <c r="ALQ41" s="428">
        <v>41540</v>
      </c>
      <c r="ALR41" s="16">
        <v>4894</v>
      </c>
      <c r="ALS41" s="17">
        <f t="shared" si="143"/>
        <v>5326</v>
      </c>
      <c r="ALU41" s="428"/>
      <c r="ALW41" s="15"/>
      <c r="ALX41" s="306"/>
      <c r="ALY41" s="16"/>
      <c r="ALZ41" s="17">
        <f t="shared" si="144"/>
        <v>0</v>
      </c>
      <c r="AMB41" s="306"/>
      <c r="AMC41" s="2"/>
      <c r="AMD41" s="15"/>
      <c r="AME41" s="428"/>
      <c r="AMF41" s="16"/>
      <c r="AMG41" s="17">
        <f t="shared" si="145"/>
        <v>0</v>
      </c>
      <c r="AMI41" s="2"/>
      <c r="AMJ41" s="2"/>
      <c r="AMK41" s="15"/>
      <c r="AML41" s="7"/>
      <c r="AMM41" s="16"/>
      <c r="AMN41" s="17">
        <f t="shared" si="146"/>
        <v>0</v>
      </c>
      <c r="AMP41" s="24"/>
      <c r="AMQ41" s="24"/>
      <c r="AMR41" s="23"/>
      <c r="AMS41" s="112"/>
      <c r="AMT41" s="27"/>
      <c r="AMU41" s="42">
        <f t="shared" si="147"/>
        <v>-1660</v>
      </c>
      <c r="AMW41" s="2"/>
      <c r="AMX41" s="2"/>
      <c r="AMY41" s="15"/>
      <c r="AMZ41" s="7"/>
      <c r="ANA41" s="16"/>
      <c r="ANB41" s="17">
        <f t="shared" si="148"/>
        <v>5971.7800000000007</v>
      </c>
      <c r="AND41" s="24"/>
      <c r="ANE41" s="24"/>
      <c r="ANF41" s="23"/>
      <c r="ANG41" s="112"/>
      <c r="ANH41" s="27"/>
      <c r="ANI41" s="42">
        <f t="shared" si="149"/>
        <v>0</v>
      </c>
      <c r="ANK41" s="2"/>
      <c r="ANL41" s="2"/>
      <c r="ANM41" s="15"/>
      <c r="ANN41" s="7"/>
      <c r="ANO41" s="16"/>
      <c r="ANP41" s="17">
        <f t="shared" si="150"/>
        <v>0</v>
      </c>
      <c r="ANR41" s="1530"/>
      <c r="ANS41" s="1530"/>
      <c r="ANT41" s="563"/>
      <c r="ANU41" s="1558"/>
      <c r="ANV41" s="565"/>
      <c r="ANW41" s="1715">
        <f t="shared" si="151"/>
        <v>0</v>
      </c>
      <c r="ANY41" s="2"/>
      <c r="ANZ41" s="2"/>
      <c r="AOA41" s="15"/>
      <c r="AOB41" s="7"/>
      <c r="AOC41" s="16"/>
      <c r="AOD41" s="17">
        <f t="shared" si="152"/>
        <v>0</v>
      </c>
      <c r="AOF41" s="7"/>
      <c r="AOG41" s="2"/>
      <c r="AOH41" s="15"/>
      <c r="AOI41" s="7"/>
      <c r="AOJ41" s="16"/>
      <c r="AOK41" s="17">
        <f t="shared" si="153"/>
        <v>0</v>
      </c>
      <c r="AOM41" s="308"/>
      <c r="AON41" s="24"/>
      <c r="AOO41" s="291"/>
      <c r="AOP41" s="322"/>
      <c r="AOQ41" s="27"/>
      <c r="AOR41" s="17">
        <f t="shared" si="154"/>
        <v>118452.40000000001</v>
      </c>
      <c r="AOT41" s="112">
        <v>41533</v>
      </c>
      <c r="AOU41" s="260" t="s">
        <v>2978</v>
      </c>
      <c r="AOV41" s="27">
        <v>1380</v>
      </c>
      <c r="AOW41" s="50"/>
      <c r="AOX41" s="27"/>
      <c r="AOY41" s="17">
        <f t="shared" si="155"/>
        <v>1410</v>
      </c>
      <c r="APA41" s="7"/>
      <c r="APB41" s="2"/>
      <c r="APC41" s="15"/>
      <c r="APD41" s="16"/>
      <c r="APE41" s="16"/>
      <c r="APF41" s="17">
        <f t="shared" si="156"/>
        <v>118452.40000000001</v>
      </c>
      <c r="APH41" s="112"/>
      <c r="API41" s="24"/>
      <c r="APJ41" s="23"/>
      <c r="APK41" s="27"/>
      <c r="APL41" s="27"/>
      <c r="APM41" s="42">
        <f t="shared" si="157"/>
        <v>0</v>
      </c>
      <c r="APO41" s="2"/>
      <c r="APP41" s="2"/>
      <c r="APQ41" s="15"/>
      <c r="APR41" s="7"/>
      <c r="APS41" s="16"/>
      <c r="APT41" s="17">
        <f t="shared" si="158"/>
        <v>0</v>
      </c>
      <c r="APV41" s="2"/>
      <c r="APW41" s="2"/>
      <c r="APX41" s="15"/>
      <c r="APY41" s="7"/>
      <c r="APZ41" s="16"/>
      <c r="AQA41" s="17">
        <f t="shared" si="159"/>
        <v>0</v>
      </c>
      <c r="AQC41" s="2"/>
      <c r="AQD41" s="2"/>
      <c r="AQE41" s="15"/>
      <c r="AQF41" s="7"/>
      <c r="AQG41" s="16"/>
      <c r="AQH41" s="17">
        <f t="shared" si="160"/>
        <v>4165.6000000000004</v>
      </c>
      <c r="AQJ41" s="2"/>
      <c r="AQK41" s="2"/>
      <c r="AQL41" s="15"/>
      <c r="AQM41" s="7"/>
      <c r="AQN41" s="16"/>
      <c r="AQO41" s="17">
        <f t="shared" si="161"/>
        <v>0</v>
      </c>
      <c r="AQQ41" s="2"/>
      <c r="AQR41" s="2"/>
      <c r="AQS41" s="15"/>
      <c r="AQT41" s="7"/>
      <c r="AQU41" s="16"/>
      <c r="AQV41" s="17">
        <f t="shared" si="162"/>
        <v>0</v>
      </c>
      <c r="AQX41" s="2"/>
      <c r="AQY41" s="2"/>
      <c r="AQZ41" s="15"/>
      <c r="ARA41" s="7"/>
      <c r="ARB41" s="16"/>
      <c r="ARC41" s="17">
        <f t="shared" si="163"/>
        <v>0</v>
      </c>
      <c r="ARE41" s="24"/>
      <c r="ARF41" s="24"/>
      <c r="ARG41" s="23"/>
      <c r="ARH41" s="112"/>
      <c r="ARI41" s="27"/>
      <c r="ARJ41" s="42">
        <f t="shared" si="164"/>
        <v>0</v>
      </c>
      <c r="ARL41" s="2"/>
      <c r="ARM41" s="2"/>
      <c r="ARN41" s="15"/>
      <c r="ARO41" s="7"/>
      <c r="ARP41" s="16"/>
      <c r="ARQ41" s="17">
        <f t="shared" si="165"/>
        <v>0</v>
      </c>
      <c r="ARS41" s="24"/>
      <c r="ART41" s="24"/>
      <c r="ARU41" s="23"/>
      <c r="ARV41" s="112"/>
      <c r="ARW41" s="27"/>
      <c r="ARX41" s="42">
        <f t="shared" si="166"/>
        <v>752.5</v>
      </c>
      <c r="ARZ41" s="2"/>
      <c r="ASA41" s="2"/>
      <c r="ASB41" s="15"/>
      <c r="ASC41" s="7"/>
      <c r="ASD41" s="16"/>
      <c r="ASE41" s="17">
        <f t="shared" si="167"/>
        <v>10984.74</v>
      </c>
      <c r="ASG41" s="7"/>
      <c r="ASH41" s="2"/>
      <c r="ASI41" s="15"/>
      <c r="ASJ41" s="7"/>
      <c r="ASK41" s="16"/>
      <c r="ASL41" s="17">
        <f t="shared" si="168"/>
        <v>21397.43</v>
      </c>
      <c r="ASN41" s="7"/>
      <c r="ASO41" s="2"/>
      <c r="ASP41" s="15"/>
      <c r="ASQ41" s="7"/>
      <c r="ASR41" s="16"/>
      <c r="ASS41" s="17">
        <f t="shared" si="169"/>
        <v>21397.43</v>
      </c>
      <c r="ASU41" s="2"/>
      <c r="ASV41" s="2"/>
      <c r="ASW41" s="15"/>
      <c r="ASX41" s="7"/>
      <c r="ASY41" s="16"/>
      <c r="ASZ41" s="17">
        <f t="shared" si="170"/>
        <v>0</v>
      </c>
      <c r="ATB41" s="24"/>
      <c r="ATC41" s="24"/>
      <c r="ATD41" s="23"/>
      <c r="ATE41" s="112"/>
      <c r="ATF41" s="27"/>
      <c r="ATG41" s="42">
        <f t="shared" si="171"/>
        <v>2249</v>
      </c>
      <c r="ATI41" s="24"/>
      <c r="ATJ41" s="24"/>
      <c r="ATK41" s="23"/>
      <c r="ATL41" s="112"/>
      <c r="ATM41" s="27"/>
      <c r="ATN41" s="42">
        <f t="shared" si="172"/>
        <v>0</v>
      </c>
      <c r="ATP41" s="2"/>
      <c r="ATQ41" s="2"/>
      <c r="ATR41" s="15"/>
      <c r="ATS41" s="7"/>
      <c r="ATT41" s="16"/>
      <c r="ATU41" s="17">
        <f>ATU40+ATR41-ATT41</f>
        <v>12300.5</v>
      </c>
      <c r="ATW41" s="2"/>
      <c r="ATX41" s="2"/>
      <c r="ATY41" s="15"/>
      <c r="ATZ41" s="7"/>
      <c r="AUA41" s="16"/>
      <c r="AUB41" s="17">
        <f t="shared" si="174"/>
        <v>108</v>
      </c>
      <c r="AUD41" s="7"/>
      <c r="AUE41" s="2"/>
      <c r="AUF41" s="15"/>
      <c r="AUG41" s="679"/>
      <c r="AUH41" s="16"/>
      <c r="AUI41" s="17">
        <f t="shared" si="175"/>
        <v>0</v>
      </c>
      <c r="AUK41" s="112"/>
      <c r="AUL41" s="24"/>
      <c r="AUM41" s="23"/>
      <c r="AUN41" s="1577"/>
      <c r="AUO41" s="27"/>
      <c r="AUP41" s="42">
        <f t="shared" si="176"/>
        <v>0</v>
      </c>
      <c r="AUR41" s="1558"/>
      <c r="AUS41" s="1530"/>
      <c r="AUT41" s="563"/>
      <c r="AUU41" s="1752"/>
      <c r="AUV41" s="565"/>
      <c r="AUW41" s="1715">
        <f t="shared" si="177"/>
        <v>0</v>
      </c>
      <c r="AUY41" s="112"/>
      <c r="AUZ41" s="24"/>
      <c r="AVA41" s="23"/>
      <c r="AVB41" s="1577"/>
      <c r="AVC41" s="27"/>
      <c r="AVD41" s="42">
        <f t="shared" si="178"/>
        <v>0</v>
      </c>
      <c r="AVF41" s="2"/>
      <c r="AVG41" s="2"/>
      <c r="AVH41" s="15"/>
      <c r="AVI41" s="7"/>
      <c r="AVJ41" s="16"/>
      <c r="AVK41" s="17">
        <f t="shared" si="179"/>
        <v>-1000</v>
      </c>
      <c r="AVM41" s="2"/>
      <c r="AVN41" s="2"/>
      <c r="AVO41" s="15"/>
      <c r="AVP41" s="7"/>
      <c r="AVQ41" s="16"/>
      <c r="AVR41" s="17">
        <f t="shared" si="180"/>
        <v>6938</v>
      </c>
      <c r="AVT41" s="1530"/>
      <c r="AVU41" s="1530"/>
      <c r="AVV41" s="563"/>
      <c r="AVW41" s="1558"/>
      <c r="AVX41" s="565"/>
      <c r="AVY41" s="1715">
        <f t="shared" si="181"/>
        <v>0</v>
      </c>
      <c r="AWA41" s="2"/>
      <c r="AWB41" s="2"/>
      <c r="AWC41" s="15"/>
      <c r="AWD41" s="7"/>
      <c r="AWE41" s="16"/>
      <c r="AWF41" s="17">
        <f>AWF40+AWC41-AWE41</f>
        <v>0</v>
      </c>
      <c r="AWH41" s="307"/>
      <c r="AWI41" s="2"/>
      <c r="AWJ41" s="15"/>
      <c r="AWK41" s="7"/>
      <c r="AWL41" s="16"/>
      <c r="AWM41" s="17">
        <f>AWM40+AWJ41-AWL41</f>
        <v>0</v>
      </c>
      <c r="AWO41" s="2"/>
      <c r="AWP41" s="2"/>
      <c r="AWQ41" s="15"/>
      <c r="AWR41" s="7"/>
      <c r="AWS41" s="16"/>
      <c r="AWT41" s="17">
        <f t="shared" si="184"/>
        <v>0</v>
      </c>
      <c r="AWV41" s="2"/>
      <c r="AWW41" s="2"/>
      <c r="AWX41" s="15"/>
      <c r="AWY41" s="7"/>
      <c r="AWZ41" s="16"/>
      <c r="AXA41" s="17">
        <f t="shared" si="185"/>
        <v>0</v>
      </c>
      <c r="AXC41" s="308"/>
      <c r="AXD41" s="2"/>
      <c r="AXE41" s="15"/>
      <c r="AXF41" s="7"/>
      <c r="AXG41" s="16"/>
      <c r="AXH41" s="17">
        <f t="shared" si="186"/>
        <v>4740.5</v>
      </c>
      <c r="AXJ41" s="308"/>
      <c r="AXK41" s="2"/>
      <c r="AXL41" s="15"/>
      <c r="AXM41" s="7"/>
      <c r="AXN41" s="16"/>
      <c r="AXO41" s="17">
        <f t="shared" si="187"/>
        <v>0</v>
      </c>
      <c r="AXQ41" s="308"/>
      <c r="AXR41" s="24"/>
      <c r="AXS41" s="23"/>
      <c r="AXT41" s="112"/>
      <c r="AXU41" s="27"/>
      <c r="AXV41" s="42">
        <f t="shared" si="188"/>
        <v>0</v>
      </c>
      <c r="AXX41" s="2"/>
      <c r="AXY41" s="2"/>
      <c r="AXZ41" s="15"/>
      <c r="AYA41" s="7"/>
      <c r="AYB41" s="16"/>
      <c r="AYC41" s="17">
        <f t="shared" si="189"/>
        <v>-100</v>
      </c>
      <c r="AYE41" s="2"/>
      <c r="AYF41" s="2"/>
      <c r="AYG41" s="15"/>
      <c r="AYH41" s="7"/>
      <c r="AYI41" s="16"/>
      <c r="AYJ41" s="17">
        <f t="shared" si="190"/>
        <v>1184.5</v>
      </c>
      <c r="AYL41" s="24"/>
      <c r="AYM41" s="24"/>
      <c r="AYN41" s="23"/>
      <c r="AYO41" s="112"/>
      <c r="AYP41" s="27"/>
      <c r="AYQ41" s="42">
        <f t="shared" si="191"/>
        <v>0</v>
      </c>
      <c r="AYS41" s="24"/>
      <c r="AYT41" s="2"/>
      <c r="AYU41" s="15"/>
      <c r="AYV41" s="7"/>
      <c r="AYW41" s="16"/>
      <c r="AYX41" s="17">
        <f t="shared" si="192"/>
        <v>0</v>
      </c>
      <c r="AYZ41" s="24"/>
      <c r="AZA41" s="24"/>
      <c r="AZB41" s="23"/>
      <c r="AZC41" s="112"/>
      <c r="AZD41" s="27"/>
      <c r="AZE41" s="42">
        <f t="shared" si="193"/>
        <v>0</v>
      </c>
      <c r="AZG41" s="2"/>
      <c r="AZH41" s="2"/>
      <c r="AZI41" s="15"/>
      <c r="AZJ41" s="7"/>
      <c r="AZK41" s="16"/>
      <c r="AZL41" s="17">
        <f t="shared" si="194"/>
        <v>0</v>
      </c>
      <c r="AZN41" s="2"/>
      <c r="AZO41" s="2"/>
      <c r="AZP41" s="15"/>
      <c r="AZQ41" s="7"/>
      <c r="AZR41" s="16"/>
      <c r="AZS41" s="17">
        <f t="shared" si="195"/>
        <v>0</v>
      </c>
      <c r="AZU41" s="2"/>
      <c r="AZV41" s="2"/>
      <c r="AZW41" s="15"/>
      <c r="AZX41" s="7"/>
      <c r="AZY41" s="16"/>
      <c r="AZZ41" s="17">
        <f t="shared" si="196"/>
        <v>7051.5</v>
      </c>
      <c r="BAB41" s="24"/>
      <c r="BAC41" s="24"/>
      <c r="BAD41" s="23"/>
      <c r="BAE41" s="112"/>
      <c r="BAF41" s="27"/>
      <c r="BAG41" s="42">
        <f t="shared" si="197"/>
        <v>0</v>
      </c>
      <c r="BAI41" s="2"/>
      <c r="BAJ41" s="2"/>
      <c r="BAK41" s="15"/>
      <c r="BAL41" s="7"/>
      <c r="BAM41" s="16"/>
      <c r="BAN41" s="17">
        <f t="shared" si="198"/>
        <v>0</v>
      </c>
    </row>
    <row r="42" spans="1:1392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2"/>
      <c r="L42" s="27"/>
      <c r="M42" s="42">
        <f t="shared" si="1"/>
        <v>0</v>
      </c>
      <c r="O42" s="24"/>
      <c r="P42" s="24"/>
      <c r="Q42" s="23"/>
      <c r="R42" s="112"/>
      <c r="S42" s="27"/>
      <c r="T42" s="42">
        <f t="shared" si="2"/>
        <v>0</v>
      </c>
      <c r="V42" s="24"/>
      <c r="W42" s="24"/>
      <c r="X42" s="23"/>
      <c r="Y42" s="112"/>
      <c r="Z42" s="27"/>
      <c r="AA42" s="42">
        <f t="shared" si="3"/>
        <v>0</v>
      </c>
      <c r="AC42" s="24"/>
      <c r="AD42" s="24"/>
      <c r="AE42" s="23"/>
      <c r="AF42" s="112"/>
      <c r="AG42" s="27"/>
      <c r="AH42" s="42">
        <f t="shared" si="4"/>
        <v>0</v>
      </c>
      <c r="AJ42" s="24"/>
      <c r="AK42" s="24"/>
      <c r="AL42" s="23"/>
      <c r="AM42" s="112"/>
      <c r="AN42" s="27"/>
      <c r="AO42" s="42">
        <f t="shared" si="5"/>
        <v>0</v>
      </c>
      <c r="AR42" s="2"/>
      <c r="AS42" s="15"/>
      <c r="AT42" s="7"/>
      <c r="AU42" s="16"/>
      <c r="AV42" s="17">
        <f>AV41+AS42-AU42</f>
        <v>376</v>
      </c>
      <c r="AX42" s="2"/>
      <c r="AY42" s="2"/>
      <c r="AZ42" s="15"/>
      <c r="BA42" s="7"/>
      <c r="BB42" s="16"/>
      <c r="BC42" s="17">
        <f>BC41+AZ42-BB42</f>
        <v>1731.5</v>
      </c>
      <c r="BE42" s="2"/>
      <c r="BF42" s="2"/>
      <c r="BG42" s="15"/>
      <c r="BH42" s="7"/>
      <c r="BI42" s="16"/>
      <c r="BJ42" s="17">
        <f>BJ41+BG42-BI42</f>
        <v>0</v>
      </c>
      <c r="BL42" s="2"/>
      <c r="BM42" s="36"/>
      <c r="BO42" s="7"/>
      <c r="BP42" s="16"/>
      <c r="BQ42" s="17">
        <f t="shared" si="9"/>
        <v>14526.099999999999</v>
      </c>
      <c r="BS42" s="428"/>
      <c r="BT42" s="2"/>
      <c r="BU42" s="15"/>
      <c r="BV42" s="7"/>
      <c r="BW42" s="16"/>
      <c r="BX42" s="17">
        <f>BX41+BU42-BW42</f>
        <v>21003.54</v>
      </c>
      <c r="BZ42" s="2"/>
      <c r="CA42" s="2"/>
      <c r="CB42" s="15"/>
      <c r="CC42" s="7"/>
      <c r="CD42" s="16"/>
      <c r="CE42" s="17">
        <f t="shared" si="11"/>
        <v>0</v>
      </c>
      <c r="CG42" s="428"/>
      <c r="CH42" s="2"/>
      <c r="CI42" s="15"/>
      <c r="CJ42" s="7"/>
      <c r="CK42" s="16"/>
      <c r="CL42" s="17">
        <f t="shared" si="12"/>
        <v>0</v>
      </c>
      <c r="CN42" s="2"/>
      <c r="CO42" s="2"/>
      <c r="CP42" s="15"/>
      <c r="CQ42" s="7"/>
      <c r="CR42" s="16"/>
      <c r="CS42" s="17">
        <f>CS41+CP42-CR42</f>
        <v>60707.5</v>
      </c>
      <c r="CU42" s="2"/>
      <c r="CV42" s="2"/>
      <c r="CW42" s="15"/>
      <c r="CX42" s="7"/>
      <c r="CY42" s="16"/>
      <c r="CZ42" s="17">
        <f>CZ41+CW42-CY42</f>
        <v>4178.5</v>
      </c>
      <c r="DB42" s="7"/>
      <c r="DC42" s="2"/>
      <c r="DD42" s="15"/>
      <c r="DE42" s="7"/>
      <c r="DF42" s="16"/>
      <c r="DG42" s="17">
        <f t="shared" si="207"/>
        <v>411</v>
      </c>
      <c r="DI42" s="7"/>
      <c r="DJ42" s="2"/>
      <c r="DK42" s="15"/>
      <c r="DL42" s="7"/>
      <c r="DM42" s="16"/>
      <c r="DN42" s="17">
        <f t="shared" si="212"/>
        <v>0</v>
      </c>
      <c r="DP42" s="7"/>
      <c r="DQ42" s="2"/>
      <c r="DR42" s="15"/>
      <c r="DS42" s="7"/>
      <c r="DT42" s="16"/>
      <c r="DU42" s="17">
        <f t="shared" si="213"/>
        <v>0</v>
      </c>
      <c r="DW42" s="568"/>
      <c r="DX42" s="577"/>
      <c r="DY42" s="1656"/>
      <c r="DZ42" s="568"/>
      <c r="EA42" s="1659"/>
      <c r="EB42" s="1677">
        <f t="shared" si="214"/>
        <v>456</v>
      </c>
      <c r="ED42" s="112"/>
      <c r="EE42" s="24"/>
      <c r="EF42" s="23"/>
      <c r="EG42" s="112"/>
      <c r="EH42" s="27"/>
      <c r="EI42" s="42">
        <f t="shared" si="215"/>
        <v>0</v>
      </c>
      <c r="EK42" s="7"/>
      <c r="EL42" s="2"/>
      <c r="EM42" s="15"/>
      <c r="EN42" s="7"/>
      <c r="EO42" s="16"/>
      <c r="EP42" s="17">
        <f t="shared" si="216"/>
        <v>0</v>
      </c>
      <c r="ER42" s="112"/>
      <c r="ES42" s="230"/>
      <c r="ET42" s="41"/>
      <c r="EU42" s="112"/>
      <c r="EV42" s="288"/>
      <c r="EW42" s="17">
        <f t="shared" si="206"/>
        <v>0</v>
      </c>
      <c r="EY42" s="7"/>
      <c r="EZ42" s="34"/>
      <c r="FA42" s="15"/>
      <c r="FB42" s="7"/>
      <c r="FC42" s="16"/>
      <c r="FD42" s="17">
        <f t="shared" si="220"/>
        <v>0</v>
      </c>
      <c r="FF42" s="112"/>
      <c r="FG42" s="34"/>
      <c r="FH42" s="23"/>
      <c r="FI42" s="112"/>
      <c r="FJ42" s="27"/>
      <c r="FK42" s="42">
        <f t="shared" si="221"/>
        <v>0</v>
      </c>
      <c r="FM42" s="7"/>
      <c r="FN42" s="2"/>
      <c r="FO42" s="15"/>
      <c r="FP42" s="7"/>
      <c r="FQ42" s="16"/>
      <c r="FR42" s="17">
        <f t="shared" si="24"/>
        <v>2580</v>
      </c>
      <c r="FT42" s="24"/>
      <c r="FU42" s="24"/>
      <c r="FV42" s="23"/>
      <c r="FW42" s="112"/>
      <c r="FX42" s="27"/>
      <c r="FY42" s="42">
        <f t="shared" si="25"/>
        <v>0</v>
      </c>
      <c r="GA42" s="2"/>
      <c r="GB42" s="2"/>
      <c r="GC42" s="15"/>
      <c r="GD42" s="7"/>
      <c r="GE42" s="16"/>
      <c r="GF42" s="17">
        <f t="shared" si="26"/>
        <v>0</v>
      </c>
      <c r="GH42" s="1530"/>
      <c r="GI42" s="1530"/>
      <c r="GJ42" s="563"/>
      <c r="GK42" s="1558"/>
      <c r="GL42" s="565"/>
      <c r="GM42" s="1715">
        <f t="shared" si="27"/>
        <v>33232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7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5020</v>
      </c>
      <c r="HX42" s="2"/>
      <c r="HY42" s="2"/>
      <c r="HZ42" s="15"/>
      <c r="IA42" s="7"/>
      <c r="IB42" s="16"/>
      <c r="IC42" s="102">
        <f t="shared" si="33"/>
        <v>0</v>
      </c>
      <c r="IE42" s="1530"/>
      <c r="IF42" s="1530"/>
      <c r="IG42" s="563"/>
      <c r="IH42" s="1558"/>
      <c r="II42" s="565"/>
      <c r="IJ42" s="1746">
        <f t="shared" si="34"/>
        <v>0</v>
      </c>
      <c r="IL42" s="24"/>
      <c r="IM42" s="24"/>
      <c r="IN42" s="23"/>
      <c r="IO42" s="112"/>
      <c r="IP42" s="27"/>
      <c r="IQ42" s="102">
        <f t="shared" si="35"/>
        <v>855.5</v>
      </c>
      <c r="IS42" s="7"/>
      <c r="IT42" s="35"/>
      <c r="IU42" s="15"/>
      <c r="IV42" s="7"/>
      <c r="IW42" s="16"/>
      <c r="IX42" s="17">
        <f t="shared" si="36"/>
        <v>0</v>
      </c>
      <c r="IZ42" s="7"/>
      <c r="JA42" s="35"/>
      <c r="JB42" s="15"/>
      <c r="JC42" s="7"/>
      <c r="JD42" s="16"/>
      <c r="JE42" s="17">
        <f t="shared" si="37"/>
        <v>0</v>
      </c>
      <c r="JG42" s="7"/>
      <c r="JH42" s="115"/>
      <c r="JI42" s="15"/>
      <c r="JJ42" s="7"/>
      <c r="JK42" s="16"/>
      <c r="JL42" s="17">
        <f t="shared" si="38"/>
        <v>17093.599999999999</v>
      </c>
      <c r="JN42" s="7"/>
      <c r="JO42" s="35"/>
      <c r="JP42" s="15"/>
      <c r="JQ42" s="7"/>
      <c r="JR42" s="16"/>
      <c r="JS42" s="17">
        <f t="shared" si="39"/>
        <v>0</v>
      </c>
      <c r="JU42" s="112"/>
      <c r="JV42" s="111"/>
      <c r="JW42" s="23"/>
      <c r="JX42" s="112"/>
      <c r="JY42" s="27"/>
      <c r="JZ42" s="42">
        <f t="shared" si="40"/>
        <v>0</v>
      </c>
      <c r="KB42" s="112"/>
      <c r="KC42" s="63"/>
      <c r="KD42" s="23"/>
      <c r="KE42" s="112"/>
      <c r="KF42" s="27"/>
      <c r="KG42" s="42">
        <f t="shared" si="41"/>
        <v>0</v>
      </c>
      <c r="KI42" s="2"/>
      <c r="KJ42" s="2"/>
      <c r="KK42" s="15"/>
      <c r="KL42" s="7"/>
      <c r="KM42" s="16"/>
      <c r="KN42" s="17">
        <f t="shared" si="42"/>
        <v>3799.5</v>
      </c>
      <c r="KP42" s="24"/>
      <c r="KQ42" s="24"/>
      <c r="KR42" s="23"/>
      <c r="KS42" s="112"/>
      <c r="KT42" s="27"/>
      <c r="KU42" s="42">
        <f t="shared" si="43"/>
        <v>0</v>
      </c>
      <c r="KW42" s="24"/>
      <c r="KX42" s="24"/>
      <c r="KY42" s="23"/>
      <c r="KZ42" s="112"/>
      <c r="LA42" s="27"/>
      <c r="LB42" s="42">
        <f t="shared" si="44"/>
        <v>0</v>
      </c>
      <c r="LD42" s="1530"/>
      <c r="LE42" s="1530"/>
      <c r="LF42" s="563"/>
      <c r="LG42" s="1558"/>
      <c r="LH42" s="565"/>
      <c r="LI42" s="1715">
        <f t="shared" si="45"/>
        <v>0</v>
      </c>
      <c r="LK42" s="2"/>
      <c r="LL42" s="2"/>
      <c r="LM42" s="15"/>
      <c r="LN42" s="7"/>
      <c r="LO42" s="16"/>
      <c r="LP42" s="17">
        <f t="shared" si="46"/>
        <v>0</v>
      </c>
      <c r="LR42" s="2"/>
      <c r="LS42" s="2"/>
      <c r="LT42" s="15"/>
      <c r="LU42" s="7"/>
      <c r="LV42" s="16"/>
      <c r="LW42" s="17">
        <f t="shared" si="47"/>
        <v>0</v>
      </c>
      <c r="LY42" s="2"/>
      <c r="LZ42" s="2"/>
      <c r="MA42" s="15"/>
      <c r="MB42" s="7"/>
      <c r="MC42" s="16"/>
      <c r="MD42" s="17">
        <f t="shared" si="48"/>
        <v>1020</v>
      </c>
      <c r="MF42" s="1709"/>
      <c r="MG42" s="1530"/>
      <c r="MH42" s="563"/>
      <c r="MI42" s="1558"/>
      <c r="MJ42" s="565"/>
      <c r="MK42" s="1715">
        <f t="shared" si="49"/>
        <v>6364</v>
      </c>
      <c r="MM42" s="306"/>
      <c r="MN42" s="2"/>
      <c r="MO42" s="15"/>
      <c r="MP42" s="7"/>
      <c r="MQ42" s="16"/>
      <c r="MR42" s="17">
        <f t="shared" si="50"/>
        <v>0</v>
      </c>
      <c r="MT42" s="308"/>
      <c r="MU42" s="24"/>
      <c r="MV42" s="23"/>
      <c r="MW42" s="112"/>
      <c r="MX42" s="27"/>
      <c r="MY42" s="42">
        <f t="shared" si="51"/>
        <v>0</v>
      </c>
      <c r="NA42" s="482"/>
      <c r="NB42" s="2"/>
      <c r="NC42" s="15"/>
      <c r="ND42" s="7"/>
      <c r="NE42" s="16"/>
      <c r="NF42" s="17">
        <f t="shared" si="208"/>
        <v>22352.5</v>
      </c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16"/>
      <c r="OG42" s="16"/>
      <c r="OH42" s="17">
        <f t="shared" si="56"/>
        <v>0</v>
      </c>
      <c r="OJ42" s="2"/>
      <c r="OK42" s="2"/>
      <c r="OL42" s="15"/>
      <c r="OM42" s="16"/>
      <c r="ON42" s="16"/>
      <c r="OO42" s="17">
        <f t="shared" si="57"/>
        <v>0</v>
      </c>
      <c r="OQ42" s="2"/>
      <c r="OR42" s="2"/>
      <c r="OS42" s="15"/>
      <c r="OT42" s="16"/>
      <c r="OU42" s="16"/>
      <c r="OV42" s="17">
        <f t="shared" si="58"/>
        <v>0</v>
      </c>
      <c r="OX42" s="24"/>
      <c r="OY42" s="24"/>
      <c r="OZ42" s="23"/>
      <c r="PA42" s="27"/>
      <c r="PB42" s="27"/>
      <c r="PC42" s="42">
        <f t="shared" si="59"/>
        <v>0</v>
      </c>
      <c r="PE42" s="7"/>
      <c r="PF42" s="2"/>
      <c r="PG42" s="15"/>
      <c r="PH42" s="508"/>
      <c r="PI42" s="16"/>
      <c r="PJ42" s="17">
        <f t="shared" si="60"/>
        <v>8140</v>
      </c>
      <c r="PL42" s="112"/>
      <c r="PM42" s="24"/>
      <c r="PN42" s="23"/>
      <c r="PO42" s="1661"/>
      <c r="PP42" s="27"/>
      <c r="PQ42" s="42">
        <f t="shared" si="61"/>
        <v>0</v>
      </c>
      <c r="PS42" s="112"/>
      <c r="PT42" s="24"/>
      <c r="PU42" s="23"/>
      <c r="PV42" s="1661"/>
      <c r="PW42" s="27"/>
      <c r="PX42" s="42">
        <f t="shared" si="62"/>
        <v>0</v>
      </c>
      <c r="PZ42" s="7"/>
      <c r="QA42" s="2"/>
      <c r="QB42" s="15"/>
      <c r="QC42" s="508"/>
      <c r="QD42" s="16"/>
      <c r="QE42" s="17">
        <f t="shared" si="63"/>
        <v>1433.5000000000005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2980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114"/>
      <c r="RR42" s="15"/>
      <c r="RS42" s="7"/>
      <c r="RT42" s="16"/>
      <c r="RU42" s="17">
        <f t="shared" si="69"/>
        <v>0</v>
      </c>
      <c r="RW42" s="2"/>
      <c r="RX42" s="114"/>
      <c r="RY42" s="15"/>
      <c r="RZ42" s="7"/>
      <c r="SA42" s="16"/>
      <c r="SB42" s="17">
        <f t="shared" si="70"/>
        <v>0</v>
      </c>
      <c r="SD42" s="24"/>
      <c r="SE42" s="221"/>
      <c r="SF42" s="23"/>
      <c r="SG42" s="112"/>
      <c r="SH42" s="27"/>
      <c r="SI42" s="42">
        <f t="shared" si="71"/>
        <v>7820</v>
      </c>
      <c r="SK42" s="2"/>
      <c r="SL42" s="2"/>
      <c r="SM42" s="15"/>
      <c r="SN42" s="7"/>
      <c r="SO42" s="16"/>
      <c r="SP42" s="17">
        <f t="shared" si="72"/>
        <v>200</v>
      </c>
      <c r="SR42" s="2"/>
      <c r="SS42" s="2"/>
      <c r="ST42" s="15"/>
      <c r="SU42" s="7"/>
      <c r="SV42" s="16"/>
      <c r="SW42" s="17">
        <f t="shared" si="73"/>
        <v>1278</v>
      </c>
      <c r="SY42" s="24"/>
      <c r="SZ42" s="24"/>
      <c r="TA42" s="23"/>
      <c r="TB42" s="112"/>
      <c r="TC42" s="27"/>
      <c r="TD42" s="42">
        <f t="shared" si="74"/>
        <v>0</v>
      </c>
      <c r="TF42" s="24"/>
      <c r="TG42" s="2"/>
      <c r="TH42" s="15"/>
      <c r="TI42" s="7"/>
      <c r="TJ42" s="16"/>
      <c r="TK42" s="17">
        <f t="shared" si="75"/>
        <v>0</v>
      </c>
      <c r="TM42" s="24"/>
      <c r="TN42" s="24"/>
      <c r="TO42" s="23"/>
      <c r="TP42" s="112"/>
      <c r="TQ42" s="27"/>
      <c r="TR42" s="42">
        <f t="shared" si="76"/>
        <v>0</v>
      </c>
      <c r="TT42" s="2"/>
      <c r="TU42" s="2"/>
      <c r="TV42" s="15"/>
      <c r="TW42" s="7"/>
      <c r="TX42" s="16"/>
      <c r="TY42" s="17">
        <f t="shared" si="77"/>
        <v>0</v>
      </c>
      <c r="UA42" s="306"/>
      <c r="UB42" s="2"/>
      <c r="UC42" s="15"/>
      <c r="UD42" s="306"/>
      <c r="UE42" s="16"/>
      <c r="UF42" s="17">
        <f t="shared" si="78"/>
        <v>112.5</v>
      </c>
      <c r="UH42" s="308"/>
      <c r="UI42" s="24"/>
      <c r="UJ42" s="23"/>
      <c r="UK42" s="308"/>
      <c r="UL42" s="27"/>
      <c r="UM42" s="42">
        <f t="shared" si="79"/>
        <v>7657</v>
      </c>
      <c r="UO42" s="308"/>
      <c r="UP42" s="24"/>
      <c r="UQ42" s="23"/>
      <c r="UR42" s="308"/>
      <c r="US42" s="27"/>
      <c r="UT42" s="42">
        <f t="shared" si="80"/>
        <v>0</v>
      </c>
      <c r="UV42" s="308"/>
      <c r="UW42" s="24"/>
      <c r="UX42" s="23"/>
      <c r="UY42" s="308"/>
      <c r="UZ42" s="27"/>
      <c r="VA42" s="42">
        <f t="shared" si="81"/>
        <v>0</v>
      </c>
      <c r="VC42" s="308"/>
      <c r="VD42" s="24"/>
      <c r="VE42" s="23"/>
      <c r="VF42" s="308"/>
      <c r="VG42" s="27"/>
      <c r="VH42" s="42">
        <f t="shared" si="82"/>
        <v>0</v>
      </c>
      <c r="VJ42" s="426"/>
      <c r="VK42" s="2"/>
      <c r="VL42" s="15"/>
      <c r="VM42" s="7"/>
      <c r="VN42" s="16"/>
      <c r="VO42" s="17">
        <f t="shared" si="83"/>
        <v>0</v>
      </c>
      <c r="VQ42" s="1530"/>
      <c r="VR42" s="1530"/>
      <c r="VS42" s="563"/>
      <c r="VT42" s="1558"/>
      <c r="VU42" s="565"/>
      <c r="VV42" s="1715">
        <f t="shared" si="84"/>
        <v>0</v>
      </c>
      <c r="VX42" s="2"/>
      <c r="VY42" s="2"/>
      <c r="VZ42" s="15"/>
      <c r="WA42" s="7"/>
      <c r="WB42" s="16"/>
      <c r="WC42" s="17">
        <f t="shared" si="85"/>
        <v>1712</v>
      </c>
      <c r="WE42" s="2"/>
      <c r="WF42" s="2"/>
      <c r="WG42" s="15"/>
      <c r="WH42" s="7"/>
      <c r="WI42" s="16"/>
      <c r="WJ42" s="17">
        <f t="shared" si="86"/>
        <v>5796</v>
      </c>
      <c r="WL42" s="2"/>
      <c r="WM42" s="2"/>
      <c r="WN42" s="15"/>
      <c r="WO42" s="7"/>
      <c r="WP42" s="16"/>
      <c r="WQ42" s="17">
        <f t="shared" si="87"/>
        <v>0</v>
      </c>
      <c r="WS42" s="24"/>
      <c r="WT42" s="24"/>
      <c r="WU42" s="23"/>
      <c r="WV42" s="112"/>
      <c r="WW42" s="27"/>
      <c r="WX42" s="42">
        <f t="shared" si="88"/>
        <v>0</v>
      </c>
      <c r="WZ42" s="24"/>
      <c r="XA42" s="24"/>
      <c r="XB42" s="23"/>
      <c r="XC42" s="112"/>
      <c r="XD42" s="27"/>
      <c r="XE42" s="42">
        <f t="shared" si="89"/>
        <v>0</v>
      </c>
      <c r="XG42" s="2"/>
      <c r="XH42" s="2"/>
      <c r="XI42" s="15"/>
      <c r="XJ42" s="7"/>
      <c r="XK42" s="16"/>
      <c r="XL42" s="17">
        <f t="shared" si="90"/>
        <v>0</v>
      </c>
      <c r="XN42" s="24"/>
      <c r="XO42" s="24"/>
      <c r="XP42" s="23"/>
      <c r="XQ42" s="112"/>
      <c r="XR42" s="27"/>
      <c r="XS42" s="42">
        <f t="shared" si="91"/>
        <v>3633</v>
      </c>
      <c r="XU42" s="2"/>
      <c r="XV42" s="2"/>
      <c r="XW42" s="15"/>
      <c r="XX42" s="7"/>
      <c r="XY42" s="16"/>
      <c r="XZ42" s="17">
        <f t="shared" si="92"/>
        <v>0</v>
      </c>
      <c r="YB42" s="1530"/>
      <c r="YC42" s="1530"/>
      <c r="YD42" s="563"/>
      <c r="YE42" s="1558"/>
      <c r="YF42" s="565"/>
      <c r="YG42" s="1715">
        <f t="shared" si="93"/>
        <v>0</v>
      </c>
      <c r="YI42" s="7"/>
      <c r="YJ42" s="114"/>
      <c r="YK42" s="15"/>
      <c r="YL42" s="7"/>
      <c r="YM42" s="16"/>
      <c r="YN42" s="17">
        <f t="shared" si="94"/>
        <v>2227</v>
      </c>
      <c r="YP42" s="905"/>
      <c r="YQ42" s="100"/>
      <c r="YS42" s="681"/>
      <c r="YT42" s="27"/>
      <c r="YU42" s="42">
        <f t="shared" si="95"/>
        <v>22956.84</v>
      </c>
      <c r="YW42" s="2"/>
      <c r="YX42" s="2"/>
      <c r="YY42" s="15"/>
      <c r="YZ42" s="7"/>
      <c r="ZA42" s="16"/>
      <c r="ZB42" s="17">
        <f t="shared" si="96"/>
        <v>3092.5</v>
      </c>
      <c r="ZD42" s="428"/>
      <c r="ZE42" s="114"/>
      <c r="ZF42" s="15"/>
      <c r="ZG42" s="7"/>
      <c r="ZH42" s="16"/>
      <c r="ZI42" s="17">
        <f t="shared" si="97"/>
        <v>0</v>
      </c>
      <c r="ZK42" s="1529"/>
      <c r="ZL42" s="1717"/>
      <c r="ZM42" s="563"/>
      <c r="ZN42" s="1558"/>
      <c r="ZO42" s="565"/>
      <c r="ZP42" s="1715">
        <f t="shared" si="98"/>
        <v>0</v>
      </c>
      <c r="ZR42" s="426"/>
      <c r="ZS42" s="221"/>
      <c r="ZT42" s="23"/>
      <c r="ZU42" s="112"/>
      <c r="ZV42" s="27"/>
      <c r="ZW42" s="42">
        <f t="shared" si="99"/>
        <v>0</v>
      </c>
      <c r="ZY42" s="306"/>
      <c r="ZZ42" s="2"/>
      <c r="AAA42" s="15"/>
      <c r="AAB42" s="7"/>
      <c r="AAC42" s="16"/>
      <c r="AAD42" s="17">
        <f t="shared" si="218"/>
        <v>0</v>
      </c>
      <c r="AAF42" s="308"/>
      <c r="AAG42" s="24"/>
      <c r="AAH42" s="23"/>
      <c r="AAI42" s="112"/>
      <c r="AAJ42" s="27"/>
      <c r="AAK42" s="42">
        <f t="shared" si="219"/>
        <v>1928</v>
      </c>
      <c r="AAM42" s="2"/>
      <c r="AAN42" s="2"/>
      <c r="AAO42" s="15"/>
      <c r="AAP42" s="7"/>
      <c r="AAQ42" s="16"/>
      <c r="AAR42" s="17">
        <f t="shared" si="102"/>
        <v>0</v>
      </c>
      <c r="AAT42" s="2"/>
      <c r="AAU42" s="2"/>
      <c r="AAV42" s="15"/>
      <c r="AAW42" s="7"/>
      <c r="AAX42" s="16"/>
      <c r="AAY42" s="17">
        <f t="shared" si="103"/>
        <v>0</v>
      </c>
      <c r="ABA42" s="2"/>
      <c r="ABB42" s="2"/>
      <c r="ABC42" s="15"/>
      <c r="ABD42" s="7"/>
      <c r="ABE42" s="16"/>
      <c r="ABF42" s="17">
        <f t="shared" si="104"/>
        <v>767</v>
      </c>
      <c r="ABH42" s="2"/>
      <c r="ABI42" s="2"/>
      <c r="ABJ42" s="15"/>
      <c r="ABK42" s="7"/>
      <c r="ABL42" s="16"/>
      <c r="ABM42" s="17">
        <f t="shared" si="105"/>
        <v>0</v>
      </c>
      <c r="ABO42" s="24"/>
      <c r="ABP42" s="24"/>
      <c r="ABQ42" s="23"/>
      <c r="ABR42" s="112"/>
      <c r="ABS42" s="27"/>
      <c r="ABT42" s="42">
        <f t="shared" si="106"/>
        <v>0</v>
      </c>
      <c r="ABV42" s="24"/>
      <c r="ABW42" s="24"/>
      <c r="ABX42" s="23"/>
      <c r="ABY42" s="112"/>
      <c r="ABZ42" s="27"/>
      <c r="ACA42" s="42">
        <f t="shared" si="107"/>
        <v>0</v>
      </c>
      <c r="ACC42" s="2"/>
      <c r="ACD42" s="2"/>
      <c r="ACE42" s="15"/>
      <c r="ACF42" s="7"/>
      <c r="ACG42" s="16"/>
      <c r="ACH42" s="17">
        <f t="shared" si="108"/>
        <v>0</v>
      </c>
      <c r="ACJ42" s="7">
        <v>41546</v>
      </c>
      <c r="ACK42" s="2" t="s">
        <v>2979</v>
      </c>
      <c r="ACL42" s="15">
        <v>5510</v>
      </c>
      <c r="ACM42" s="7">
        <v>41546</v>
      </c>
      <c r="ACN42" s="16">
        <v>5510</v>
      </c>
      <c r="ACO42" s="17">
        <f t="shared" si="109"/>
        <v>0</v>
      </c>
      <c r="ACQ42" s="306"/>
      <c r="ACR42" s="36"/>
      <c r="ACS42" s="16"/>
      <c r="ACU42" s="16"/>
      <c r="ACV42" s="42">
        <f t="shared" si="110"/>
        <v>0</v>
      </c>
      <c r="ACX42" s="308"/>
      <c r="ACY42" s="260"/>
      <c r="ACZ42" s="27"/>
      <c r="ADB42" s="27"/>
      <c r="ADC42" s="42">
        <f t="shared" si="111"/>
        <v>0</v>
      </c>
      <c r="ADE42" s="2"/>
      <c r="ADF42" s="2"/>
      <c r="ADG42" s="15"/>
      <c r="ADH42" s="7"/>
      <c r="ADI42" s="16"/>
      <c r="ADJ42" s="17">
        <f t="shared" si="112"/>
        <v>1135.5</v>
      </c>
      <c r="ADL42" s="7"/>
      <c r="ADM42" s="2"/>
      <c r="ADN42" s="15"/>
      <c r="ADO42" s="7"/>
      <c r="ADP42" s="16"/>
      <c r="ADQ42" s="17">
        <f t="shared" si="113"/>
        <v>0</v>
      </c>
      <c r="ADS42" s="7"/>
      <c r="ADT42" s="2"/>
      <c r="ADU42" s="15"/>
      <c r="ADV42" s="7"/>
      <c r="ADW42" s="16"/>
      <c r="ADX42" s="17">
        <f t="shared" si="114"/>
        <v>16620</v>
      </c>
      <c r="ADZ42" s="2"/>
      <c r="AEA42" s="2"/>
      <c r="AEB42" s="15"/>
      <c r="AEC42" s="7"/>
      <c r="AED42" s="16"/>
      <c r="AEE42" s="17">
        <f t="shared" si="115"/>
        <v>0</v>
      </c>
      <c r="AEG42" s="2"/>
      <c r="AEH42" s="40"/>
      <c r="AEI42" s="16"/>
      <c r="AEJ42" s="7"/>
      <c r="AEK42" s="16"/>
      <c r="AEL42" s="17">
        <f t="shared" si="116"/>
        <v>240</v>
      </c>
      <c r="AEN42" s="2"/>
      <c r="AEO42" s="40"/>
      <c r="AEP42" s="16"/>
      <c r="AEQ42" s="7"/>
      <c r="AER42" s="16"/>
      <c r="AES42" s="17">
        <f t="shared" si="117"/>
        <v>0</v>
      </c>
      <c r="AEU42" s="1530"/>
      <c r="AEV42" s="1718"/>
      <c r="AEW42" s="565"/>
      <c r="AEX42" s="1558"/>
      <c r="AEY42" s="565"/>
      <c r="AEZ42" s="1715">
        <f t="shared" si="118"/>
        <v>0</v>
      </c>
      <c r="AFB42" s="2"/>
      <c r="AFC42" s="2"/>
      <c r="AFD42" s="15"/>
      <c r="AFE42" s="7"/>
      <c r="AFF42" s="16"/>
      <c r="AFG42" s="17">
        <f>AFG41+AFD42-AFF42</f>
        <v>0</v>
      </c>
      <c r="AFI42" s="2"/>
      <c r="AFJ42" s="2"/>
      <c r="AFK42" s="15"/>
      <c r="AFL42" s="7"/>
      <c r="AFM42" s="16"/>
      <c r="AFN42" s="17">
        <f>AFN41+AFK42-AFM42</f>
        <v>0</v>
      </c>
      <c r="AFP42" s="407"/>
      <c r="AFQ42" s="2"/>
      <c r="AFR42" s="15"/>
      <c r="AFS42" s="7"/>
      <c r="AFT42" s="16"/>
      <c r="AFU42" s="17">
        <f t="shared" si="121"/>
        <v>7013</v>
      </c>
      <c r="AFW42" s="2"/>
      <c r="AFX42" s="2"/>
      <c r="AFY42" s="15"/>
      <c r="AFZ42" s="7"/>
      <c r="AGA42" s="16"/>
      <c r="AGB42" s="17">
        <f t="shared" si="122"/>
        <v>0</v>
      </c>
      <c r="AGD42" s="2"/>
      <c r="AGE42" s="2"/>
      <c r="AGF42" s="15"/>
      <c r="AGG42" s="7"/>
      <c r="AGH42" s="16"/>
      <c r="AGI42" s="17">
        <f t="shared" si="123"/>
        <v>0</v>
      </c>
      <c r="AGK42" s="306"/>
      <c r="AGL42" s="2"/>
      <c r="AGM42" s="15"/>
      <c r="AGN42" s="306"/>
      <c r="AGO42" s="16"/>
      <c r="AGP42" s="17">
        <f t="shared" si="124"/>
        <v>102</v>
      </c>
      <c r="AGR42" s="308"/>
      <c r="AGS42" s="24"/>
      <c r="AGT42" s="23"/>
      <c r="AGU42" s="308"/>
      <c r="AGV42" s="27"/>
      <c r="AGW42" s="42">
        <f t="shared" si="125"/>
        <v>0</v>
      </c>
      <c r="AGY42" s="2"/>
      <c r="AGZ42" s="2"/>
      <c r="AHA42" s="15"/>
      <c r="AHB42" s="7"/>
      <c r="AHC42" s="16"/>
      <c r="AHD42" s="17">
        <f t="shared" si="126"/>
        <v>0</v>
      </c>
      <c r="AHH42" s="15"/>
      <c r="AHI42" s="7"/>
      <c r="AHJ42" s="16"/>
      <c r="AHK42" s="42">
        <f t="shared" si="127"/>
        <v>0</v>
      </c>
      <c r="AHO42" s="23"/>
      <c r="AHP42" s="112"/>
      <c r="AHQ42" s="27"/>
      <c r="AHR42" s="42">
        <f t="shared" si="128"/>
        <v>13988.5</v>
      </c>
      <c r="AHT42" s="2"/>
      <c r="AHU42" s="2"/>
      <c r="AHV42" s="15"/>
      <c r="AHW42" s="7"/>
      <c r="AHX42" s="16"/>
      <c r="AHY42" s="17">
        <f t="shared" si="129"/>
        <v>0</v>
      </c>
      <c r="AIA42" s="2"/>
      <c r="AIB42" s="2"/>
      <c r="AIC42" s="15"/>
      <c r="AID42" s="7"/>
      <c r="AIE42" s="16"/>
      <c r="AIF42" s="17">
        <f t="shared" si="130"/>
        <v>0</v>
      </c>
      <c r="AIH42" s="2"/>
      <c r="AII42" s="2"/>
      <c r="AIJ42" s="15"/>
      <c r="AIK42" s="7"/>
      <c r="AIL42" s="16"/>
      <c r="AIM42" s="17">
        <f t="shared" si="131"/>
        <v>0</v>
      </c>
      <c r="AIO42" s="24"/>
      <c r="AIP42" s="24"/>
      <c r="AIQ42" s="23"/>
      <c r="AIR42" s="112"/>
      <c r="AIS42" s="27"/>
      <c r="AIT42" s="42">
        <f t="shared" si="132"/>
        <v>0</v>
      </c>
      <c r="AIV42" s="2"/>
      <c r="AIW42" s="2"/>
      <c r="AIX42" s="15"/>
      <c r="AIY42" s="7"/>
      <c r="AIZ42" s="16"/>
      <c r="AJA42" s="17">
        <f>AJA41+AIX42-AIZ42</f>
        <v>0</v>
      </c>
      <c r="AJC42" s="2"/>
      <c r="AJD42" s="2"/>
      <c r="AJE42" s="15"/>
      <c r="AJF42" s="7"/>
      <c r="AJG42" s="16"/>
      <c r="AJH42" s="17">
        <f t="shared" si="134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4"/>
      <c r="AJR42" s="24"/>
      <c r="AJS42" s="23"/>
      <c r="AJT42" s="112"/>
      <c r="AJU42" s="27"/>
      <c r="AJV42" s="42">
        <f>AJV41+AJS42-AJU42</f>
        <v>0</v>
      </c>
      <c r="AJX42" s="7">
        <v>41535</v>
      </c>
      <c r="AJY42" s="114" t="s">
        <v>2980</v>
      </c>
      <c r="AJZ42" s="15">
        <v>491</v>
      </c>
      <c r="AKA42" s="7">
        <v>41536</v>
      </c>
      <c r="AKB42" s="16">
        <v>491</v>
      </c>
      <c r="AKC42" s="17">
        <f t="shared" si="137"/>
        <v>1582</v>
      </c>
      <c r="AKE42" s="7"/>
      <c r="AKF42" s="114"/>
      <c r="AKG42" s="15"/>
      <c r="AKH42" s="7"/>
      <c r="AKI42" s="16"/>
      <c r="AKJ42" s="17">
        <f t="shared" si="138"/>
        <v>5561.98</v>
      </c>
      <c r="AKL42" s="24"/>
      <c r="AKM42" s="24"/>
      <c r="AKN42" s="23"/>
      <c r="AKO42" s="112"/>
      <c r="AKP42" s="27"/>
      <c r="AKQ42" s="42">
        <f t="shared" si="139"/>
        <v>0</v>
      </c>
      <c r="AKS42" s="24"/>
      <c r="AKT42" s="24"/>
      <c r="AKU42" s="23"/>
      <c r="AKV42" s="112"/>
      <c r="AKW42" s="27"/>
      <c r="AKX42" s="42">
        <f t="shared" si="140"/>
        <v>0</v>
      </c>
      <c r="AKZ42" s="24"/>
      <c r="ALA42" s="24"/>
      <c r="ALB42" s="23"/>
      <c r="ALC42" s="112"/>
      <c r="ALD42" s="27"/>
      <c r="ALE42" s="42">
        <f t="shared" si="141"/>
        <v>0</v>
      </c>
      <c r="ALG42" s="2"/>
      <c r="ALH42" s="2"/>
      <c r="ALI42" s="15"/>
      <c r="ALJ42" s="7"/>
      <c r="ALK42" s="16"/>
      <c r="ALL42" s="17">
        <f t="shared" si="142"/>
        <v>0</v>
      </c>
      <c r="ALN42" s="428">
        <v>41540</v>
      </c>
      <c r="ALO42" s="2" t="s">
        <v>2981</v>
      </c>
      <c r="ALP42" s="15">
        <v>1359</v>
      </c>
      <c r="ALQ42" s="428">
        <v>41540</v>
      </c>
      <c r="ALR42" s="16">
        <v>1359</v>
      </c>
      <c r="ALS42" s="17">
        <f t="shared" si="143"/>
        <v>5326</v>
      </c>
      <c r="ALU42" s="428"/>
      <c r="ALW42" s="15"/>
      <c r="ALX42" s="306"/>
      <c r="ALY42" s="16"/>
      <c r="ALZ42" s="17">
        <f t="shared" si="144"/>
        <v>0</v>
      </c>
      <c r="AMB42" s="306"/>
      <c r="AMC42" s="2"/>
      <c r="AMD42" s="15"/>
      <c r="AME42" s="428"/>
      <c r="AMF42" s="16"/>
      <c r="AMG42" s="17">
        <f t="shared" si="145"/>
        <v>0</v>
      </c>
      <c r="AMI42" s="2"/>
      <c r="AMJ42" s="2"/>
      <c r="AMK42" s="15"/>
      <c r="AML42" s="7"/>
      <c r="AMM42" s="16"/>
      <c r="AMN42" s="17">
        <f t="shared" si="146"/>
        <v>0</v>
      </c>
      <c r="AMP42" s="24"/>
      <c r="AMQ42" s="24"/>
      <c r="AMR42" s="23"/>
      <c r="AMS42" s="112"/>
      <c r="AMT42" s="27"/>
      <c r="AMU42" s="42">
        <f t="shared" si="147"/>
        <v>-1660</v>
      </c>
      <c r="AMW42" s="2"/>
      <c r="AMX42" s="2"/>
      <c r="AMY42" s="15"/>
      <c r="AMZ42" s="7"/>
      <c r="ANA42" s="16"/>
      <c r="ANB42" s="17">
        <f t="shared" si="148"/>
        <v>5971.7800000000007</v>
      </c>
      <c r="AND42" s="24"/>
      <c r="ANE42" s="24"/>
      <c r="ANF42" s="23"/>
      <c r="ANG42" s="112"/>
      <c r="ANH42" s="27"/>
      <c r="ANI42" s="42">
        <f t="shared" si="149"/>
        <v>0</v>
      </c>
      <c r="ANK42" s="2"/>
      <c r="ANL42" s="2"/>
      <c r="ANM42" s="15"/>
      <c r="ANN42" s="7"/>
      <c r="ANO42" s="16"/>
      <c r="ANP42" s="17">
        <f t="shared" si="150"/>
        <v>0</v>
      </c>
      <c r="ANR42" s="1530"/>
      <c r="ANS42" s="1530"/>
      <c r="ANT42" s="563"/>
      <c r="ANU42" s="1558"/>
      <c r="ANV42" s="565"/>
      <c r="ANW42" s="1715">
        <f t="shared" si="151"/>
        <v>0</v>
      </c>
      <c r="ANY42" s="2"/>
      <c r="ANZ42" s="2"/>
      <c r="AOA42" s="15"/>
      <c r="AOB42" s="7"/>
      <c r="AOC42" s="16"/>
      <c r="AOD42" s="17">
        <f t="shared" si="152"/>
        <v>0</v>
      </c>
      <c r="AOF42" s="2"/>
      <c r="AOG42" s="2"/>
      <c r="AOH42" s="15"/>
      <c r="AOI42" s="7"/>
      <c r="AOJ42" s="16"/>
      <c r="AOK42" s="17">
        <f t="shared" si="153"/>
        <v>0</v>
      </c>
      <c r="AOM42" s="308"/>
      <c r="AON42" s="24"/>
      <c r="AOO42" s="291"/>
      <c r="AOP42" s="693"/>
      <c r="AOQ42" s="27"/>
      <c r="AOR42" s="17">
        <f t="shared" si="154"/>
        <v>118452.40000000001</v>
      </c>
      <c r="AOT42" s="49">
        <v>41534</v>
      </c>
      <c r="AOU42" s="260" t="s">
        <v>2982</v>
      </c>
      <c r="AOV42" s="27">
        <v>1380</v>
      </c>
      <c r="AOW42" s="50"/>
      <c r="AOX42" s="27"/>
      <c r="AOY42" s="17">
        <f t="shared" si="155"/>
        <v>2790</v>
      </c>
      <c r="APA42" s="2"/>
      <c r="APB42" s="2"/>
      <c r="APC42" s="15"/>
      <c r="APD42" s="16"/>
      <c r="APE42" s="16"/>
      <c r="APF42" s="17">
        <f t="shared" si="156"/>
        <v>118452.40000000001</v>
      </c>
      <c r="APH42" s="24"/>
      <c r="API42" s="24"/>
      <c r="APJ42" s="23"/>
      <c r="APK42" s="27"/>
      <c r="APL42" s="27"/>
      <c r="APM42" s="42">
        <f t="shared" si="157"/>
        <v>0</v>
      </c>
      <c r="APO42" s="2"/>
      <c r="APP42" s="2"/>
      <c r="APQ42" s="15"/>
      <c r="APR42" s="7"/>
      <c r="APS42" s="16"/>
      <c r="APT42" s="17">
        <f t="shared" si="158"/>
        <v>0</v>
      </c>
      <c r="APV42" s="2"/>
      <c r="APW42" s="2"/>
      <c r="APX42" s="15"/>
      <c r="APY42" s="7"/>
      <c r="APZ42" s="16"/>
      <c r="AQA42" s="17">
        <f t="shared" si="159"/>
        <v>0</v>
      </c>
      <c r="AQC42" s="2"/>
      <c r="AQD42" s="2"/>
      <c r="AQE42" s="15"/>
      <c r="AQF42" s="7"/>
      <c r="AQG42" s="16"/>
      <c r="AQH42" s="17">
        <f t="shared" si="160"/>
        <v>4165.6000000000004</v>
      </c>
      <c r="AQJ42" s="2"/>
      <c r="AQK42" s="2"/>
      <c r="AQL42" s="15"/>
      <c r="AQM42" s="7"/>
      <c r="AQN42" s="16"/>
      <c r="AQO42" s="17">
        <f t="shared" si="161"/>
        <v>0</v>
      </c>
      <c r="AQQ42" s="2"/>
      <c r="AQR42" s="2"/>
      <c r="AQS42" s="15"/>
      <c r="AQT42" s="7"/>
      <c r="AQU42" s="16"/>
      <c r="AQV42" s="17">
        <f t="shared" si="162"/>
        <v>0</v>
      </c>
      <c r="AQX42" s="2"/>
      <c r="AQY42" s="2"/>
      <c r="AQZ42" s="15"/>
      <c r="ARA42" s="7"/>
      <c r="ARB42" s="16"/>
      <c r="ARC42" s="17">
        <f t="shared" si="163"/>
        <v>0</v>
      </c>
      <c r="ARE42" s="24"/>
      <c r="ARF42" s="24"/>
      <c r="ARG42" s="23"/>
      <c r="ARH42" s="112"/>
      <c r="ARI42" s="27"/>
      <c r="ARJ42" s="42">
        <f t="shared" si="164"/>
        <v>0</v>
      </c>
      <c r="ARL42" s="2"/>
      <c r="ARM42" s="2"/>
      <c r="ARN42" s="15"/>
      <c r="ARO42" s="7"/>
      <c r="ARP42" s="16"/>
      <c r="ARQ42" s="17">
        <f t="shared" si="165"/>
        <v>0</v>
      </c>
      <c r="ARS42" s="24"/>
      <c r="ART42" s="24"/>
      <c r="ARU42" s="23"/>
      <c r="ARV42" s="112"/>
      <c r="ARW42" s="27"/>
      <c r="ARX42" s="42">
        <f t="shared" si="166"/>
        <v>752.5</v>
      </c>
      <c r="ARZ42" s="2"/>
      <c r="ASA42" s="2"/>
      <c r="ASB42" s="15"/>
      <c r="ASC42" s="7"/>
      <c r="ASD42" s="16"/>
      <c r="ASE42" s="17">
        <f t="shared" si="167"/>
        <v>10984.74</v>
      </c>
      <c r="ASG42" s="7"/>
      <c r="ASH42" s="2"/>
      <c r="ASI42" s="15"/>
      <c r="ASJ42" s="7"/>
      <c r="ASK42" s="16"/>
      <c r="ASL42" s="17">
        <f t="shared" si="168"/>
        <v>21397.43</v>
      </c>
      <c r="ASN42" s="7"/>
      <c r="ASO42" s="36"/>
      <c r="ASP42" s="16"/>
      <c r="ASQ42" s="7"/>
      <c r="ASR42" s="16"/>
      <c r="ASS42" s="17">
        <f t="shared" si="169"/>
        <v>21397.43</v>
      </c>
      <c r="ASU42" s="7"/>
      <c r="ASV42" s="2"/>
      <c r="ASW42" s="15"/>
      <c r="ASX42" s="7"/>
      <c r="ASY42" s="16"/>
      <c r="ASZ42" s="17">
        <f t="shared" si="170"/>
        <v>0</v>
      </c>
      <c r="ATB42" s="112"/>
      <c r="ATC42" s="24"/>
      <c r="ATD42" s="23"/>
      <c r="ATE42" s="112"/>
      <c r="ATF42" s="27"/>
      <c r="ATG42" s="42">
        <f t="shared" si="171"/>
        <v>2249</v>
      </c>
      <c r="ATI42" s="24"/>
      <c r="ATJ42" s="24"/>
      <c r="ATK42" s="23"/>
      <c r="ATL42" s="112"/>
      <c r="ATM42" s="27"/>
      <c r="ATN42" s="42">
        <f t="shared" si="172"/>
        <v>0</v>
      </c>
      <c r="ATP42" s="2"/>
      <c r="ATQ42" s="2"/>
      <c r="ATR42" s="15"/>
      <c r="ATS42" s="7"/>
      <c r="ATT42" s="16"/>
      <c r="ATU42" s="17">
        <f>ATU41+ATR42-ATT42</f>
        <v>12300.5</v>
      </c>
      <c r="ATW42" s="2"/>
      <c r="ATX42" s="2"/>
      <c r="ATY42" s="15"/>
      <c r="ATZ42" s="7"/>
      <c r="AUA42" s="16"/>
      <c r="AUB42" s="17">
        <f t="shared" si="174"/>
        <v>108</v>
      </c>
      <c r="AUD42" s="7"/>
      <c r="AUE42" s="2"/>
      <c r="AUF42" s="15"/>
      <c r="AUG42" s="679"/>
      <c r="AUH42" s="16"/>
      <c r="AUI42" s="17">
        <f t="shared" si="175"/>
        <v>0</v>
      </c>
      <c r="AUK42" s="112"/>
      <c r="AUL42" s="24"/>
      <c r="AUM42" s="23"/>
      <c r="AUN42" s="1577"/>
      <c r="AUO42" s="27"/>
      <c r="AUP42" s="42">
        <f t="shared" si="176"/>
        <v>0</v>
      </c>
      <c r="AUR42" s="1558"/>
      <c r="AUS42" s="1530"/>
      <c r="AUT42" s="563"/>
      <c r="AUU42" s="1752"/>
      <c r="AUV42" s="565"/>
      <c r="AUW42" s="1715">
        <f t="shared" si="177"/>
        <v>0</v>
      </c>
      <c r="AUY42" s="112"/>
      <c r="AUZ42" s="24"/>
      <c r="AVA42" s="23"/>
      <c r="AVB42" s="1577"/>
      <c r="AVC42" s="27"/>
      <c r="AVD42" s="42">
        <f t="shared" si="178"/>
        <v>0</v>
      </c>
      <c r="AVF42" s="2"/>
      <c r="AVG42" s="2"/>
      <c r="AVH42" s="15"/>
      <c r="AVI42" s="7"/>
      <c r="AVJ42" s="16"/>
      <c r="AVK42" s="17">
        <f t="shared" si="179"/>
        <v>-1000</v>
      </c>
      <c r="AVM42" s="2"/>
      <c r="AVN42" s="2"/>
      <c r="AVO42" s="15"/>
      <c r="AVP42" s="7"/>
      <c r="AVQ42" s="16"/>
      <c r="AVR42" s="17">
        <f t="shared" si="180"/>
        <v>6938</v>
      </c>
      <c r="AVT42" s="1530"/>
      <c r="AVU42" s="1530"/>
      <c r="AVV42" s="563"/>
      <c r="AVW42" s="1558"/>
      <c r="AVX42" s="565"/>
      <c r="AVY42" s="1715">
        <f t="shared" si="181"/>
        <v>0</v>
      </c>
      <c r="AWA42" s="2"/>
      <c r="AWB42" s="2"/>
      <c r="AWC42" s="15"/>
      <c r="AWD42" s="7"/>
      <c r="AWE42" s="16"/>
      <c r="AWF42" s="17">
        <f>AWF41+AWC42-AWE42</f>
        <v>0</v>
      </c>
      <c r="AWH42" s="307"/>
      <c r="AWI42" s="2"/>
      <c r="AWJ42" s="15"/>
      <c r="AWK42" s="7"/>
      <c r="AWL42" s="16"/>
      <c r="AWM42" s="17">
        <f>AWM41+AWJ42-AWL42</f>
        <v>0</v>
      </c>
      <c r="AWO42" s="2"/>
      <c r="AWP42" s="2"/>
      <c r="AWQ42" s="15"/>
      <c r="AWR42" s="7"/>
      <c r="AWS42" s="16"/>
      <c r="AWT42" s="17">
        <f t="shared" si="184"/>
        <v>0</v>
      </c>
      <c r="AWV42" s="7"/>
      <c r="AWW42" s="2"/>
      <c r="AWX42" s="15"/>
      <c r="AWY42" s="7"/>
      <c r="AWZ42" s="16"/>
      <c r="AXA42" s="17">
        <f t="shared" si="185"/>
        <v>0</v>
      </c>
      <c r="AXC42" s="308"/>
      <c r="AXD42" s="2"/>
      <c r="AXE42" s="15"/>
      <c r="AXF42" s="7"/>
      <c r="AXG42" s="16"/>
      <c r="AXH42" s="17">
        <f t="shared" si="186"/>
        <v>4740.5</v>
      </c>
      <c r="AXJ42" s="308"/>
      <c r="AXK42" s="2"/>
      <c r="AXL42" s="15"/>
      <c r="AXM42" s="7"/>
      <c r="AXN42" s="16"/>
      <c r="AXO42" s="17">
        <f t="shared" si="187"/>
        <v>0</v>
      </c>
      <c r="AXQ42" s="308"/>
      <c r="AXR42" s="24"/>
      <c r="AXS42" s="23"/>
      <c r="AXT42" s="112"/>
      <c r="AXU42" s="27"/>
      <c r="AXV42" s="42">
        <f t="shared" si="188"/>
        <v>0</v>
      </c>
      <c r="AXX42" s="2"/>
      <c r="AXY42" s="2"/>
      <c r="AXZ42" s="15"/>
      <c r="AYA42" s="7"/>
      <c r="AYB42" s="16"/>
      <c r="AYC42" s="17">
        <f t="shared" si="189"/>
        <v>-100</v>
      </c>
      <c r="AYE42" s="2"/>
      <c r="AYF42" s="2"/>
      <c r="AYG42" s="15"/>
      <c r="AYH42" s="7"/>
      <c r="AYI42" s="16"/>
      <c r="AYJ42" s="17">
        <f t="shared" si="190"/>
        <v>1184.5</v>
      </c>
      <c r="AYL42" s="24"/>
      <c r="AYM42" s="24"/>
      <c r="AYN42" s="23"/>
      <c r="AYO42" s="112"/>
      <c r="AYP42" s="27"/>
      <c r="AYQ42" s="42">
        <f t="shared" si="191"/>
        <v>0</v>
      </c>
      <c r="AYS42" s="24"/>
      <c r="AYT42" s="2"/>
      <c r="AYU42" s="15"/>
      <c r="AYV42" s="7"/>
      <c r="AYW42" s="16"/>
      <c r="AYX42" s="17">
        <f t="shared" si="192"/>
        <v>0</v>
      </c>
      <c r="AYZ42" s="24"/>
      <c r="AZA42" s="24"/>
      <c r="AZB42" s="23"/>
      <c r="AZC42" s="112"/>
      <c r="AZD42" s="27"/>
      <c r="AZE42" s="42">
        <f t="shared" si="193"/>
        <v>0</v>
      </c>
      <c r="AZG42" s="2"/>
      <c r="AZH42" s="2"/>
      <c r="AZI42" s="15"/>
      <c r="AZJ42" s="7"/>
      <c r="AZK42" s="16"/>
      <c r="AZL42" s="17">
        <f t="shared" si="194"/>
        <v>0</v>
      </c>
      <c r="AZN42" s="2"/>
      <c r="AZO42" s="2"/>
      <c r="AZP42" s="15"/>
      <c r="AZQ42" s="7"/>
      <c r="AZR42" s="16"/>
      <c r="AZS42" s="17">
        <f t="shared" si="195"/>
        <v>0</v>
      </c>
      <c r="AZU42" s="2"/>
      <c r="AZV42" s="2"/>
      <c r="AZW42" s="15"/>
      <c r="AZX42" s="7"/>
      <c r="AZY42" s="16"/>
      <c r="AZZ42" s="17">
        <f t="shared" si="196"/>
        <v>7051.5</v>
      </c>
      <c r="BAB42" s="24"/>
      <c r="BAC42" s="24"/>
      <c r="BAD42" s="23"/>
      <c r="BAE42" s="112"/>
      <c r="BAF42" s="27"/>
      <c r="BAG42" s="42">
        <f t="shared" si="197"/>
        <v>0</v>
      </c>
      <c r="BAI42" s="2"/>
      <c r="BAJ42" s="2"/>
      <c r="BAK42" s="15"/>
      <c r="BAL42" s="7"/>
      <c r="BAM42" s="16"/>
      <c r="BAN42" s="17">
        <f t="shared" si="198"/>
        <v>0</v>
      </c>
    </row>
    <row r="43" spans="1:1392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2"/>
      <c r="L43" s="27"/>
      <c r="M43" s="42">
        <f t="shared" si="1"/>
        <v>0</v>
      </c>
      <c r="O43" s="24"/>
      <c r="P43" s="24"/>
      <c r="Q43" s="23"/>
      <c r="R43" s="112"/>
      <c r="S43" s="27"/>
      <c r="T43" s="42">
        <f t="shared" si="2"/>
        <v>0</v>
      </c>
      <c r="V43" s="24"/>
      <c r="W43" s="24"/>
      <c r="X43" s="23"/>
      <c r="Y43" s="112"/>
      <c r="Z43" s="27"/>
      <c r="AA43" s="42">
        <f t="shared" si="3"/>
        <v>0</v>
      </c>
      <c r="AC43" s="24"/>
      <c r="AD43" s="24"/>
      <c r="AE43" s="23"/>
      <c r="AF43" s="112"/>
      <c r="AG43" s="27"/>
      <c r="AH43" s="42">
        <f t="shared" si="4"/>
        <v>0</v>
      </c>
      <c r="AJ43" s="24"/>
      <c r="AK43" s="24"/>
      <c r="AL43" s="23"/>
      <c r="AM43" s="112"/>
      <c r="AN43" s="27"/>
      <c r="AO43" s="42">
        <f t="shared" si="5"/>
        <v>0</v>
      </c>
      <c r="AR43" s="2"/>
      <c r="AS43" s="15"/>
      <c r="AT43" s="7"/>
      <c r="AU43" s="16"/>
      <c r="AV43" s="17">
        <f>AV42+AS43-AU43</f>
        <v>376</v>
      </c>
      <c r="AX43" s="2"/>
      <c r="AY43" s="2"/>
      <c r="AZ43" s="15"/>
      <c r="BA43" s="7"/>
      <c r="BB43" s="16"/>
      <c r="BC43" s="17">
        <f>BC42+AZ43-BB43</f>
        <v>1731.5</v>
      </c>
      <c r="BE43" s="2"/>
      <c r="BF43" s="2"/>
      <c r="BG43" s="15"/>
      <c r="BH43" s="7"/>
      <c r="BI43" s="16"/>
      <c r="BJ43" s="17">
        <f>BJ42+BG43-BI43</f>
        <v>0</v>
      </c>
      <c r="BL43" s="7"/>
      <c r="BM43" s="36"/>
      <c r="BN43" s="16"/>
      <c r="BO43" s="7"/>
      <c r="BP43" s="16"/>
      <c r="BQ43" s="17">
        <f t="shared" si="9"/>
        <v>14526.099999999999</v>
      </c>
      <c r="BS43" s="428"/>
      <c r="BT43" s="2"/>
      <c r="BU43" s="15"/>
      <c r="BV43" s="7"/>
      <c r="BW43" s="16"/>
      <c r="BX43" s="17">
        <f>BX42+BU43-BW43</f>
        <v>21003.54</v>
      </c>
      <c r="BZ43" s="2"/>
      <c r="CA43" s="2"/>
      <c r="CB43" s="15"/>
      <c r="CC43" s="7"/>
      <c r="CD43" s="16"/>
      <c r="CE43" s="17">
        <f t="shared" si="11"/>
        <v>0</v>
      </c>
      <c r="CG43" s="428"/>
      <c r="CH43" s="2"/>
      <c r="CI43" s="15"/>
      <c r="CJ43" s="7"/>
      <c r="CK43" s="16"/>
      <c r="CL43" s="17">
        <f>CL42+CI43-CK43</f>
        <v>0</v>
      </c>
      <c r="CN43" s="7"/>
      <c r="CO43" s="1008"/>
      <c r="CP43" s="15"/>
      <c r="CQ43" s="7"/>
      <c r="CR43" s="16"/>
      <c r="CS43" s="17">
        <f>CS42+CP43-CR43</f>
        <v>60707.5</v>
      </c>
      <c r="CU43" s="2"/>
      <c r="CV43" s="2"/>
      <c r="CW43" s="15"/>
      <c r="CX43" s="7"/>
      <c r="CY43" s="16"/>
      <c r="CZ43" s="17">
        <f>CZ42+CW43-CY43</f>
        <v>4178.5</v>
      </c>
      <c r="DB43" s="7"/>
      <c r="DC43" s="36"/>
      <c r="DD43" s="16"/>
      <c r="DE43" s="7"/>
      <c r="DF43" s="27"/>
      <c r="DG43" s="17">
        <f t="shared" si="207"/>
        <v>411</v>
      </c>
      <c r="DI43" s="7"/>
      <c r="DJ43" s="2"/>
      <c r="DK43" s="15"/>
      <c r="DL43" s="7"/>
      <c r="DM43" s="16"/>
      <c r="DN43" s="42">
        <f t="shared" si="212"/>
        <v>0</v>
      </c>
      <c r="DP43" s="7"/>
      <c r="DQ43" s="2"/>
      <c r="DR43" s="15"/>
      <c r="DS43" s="7"/>
      <c r="DT43" s="16"/>
      <c r="DU43" s="42">
        <f t="shared" si="213"/>
        <v>0</v>
      </c>
      <c r="DW43" s="568"/>
      <c r="DX43" s="577"/>
      <c r="DY43" s="1656"/>
      <c r="DZ43" s="568"/>
      <c r="EA43" s="1659"/>
      <c r="EB43" s="1677">
        <f t="shared" si="214"/>
        <v>456</v>
      </c>
      <c r="ED43" s="112"/>
      <c r="EE43" s="24"/>
      <c r="EF43" s="23"/>
      <c r="EG43" s="112"/>
      <c r="EH43" s="27"/>
      <c r="EI43" s="42">
        <f t="shared" si="215"/>
        <v>0</v>
      </c>
      <c r="EK43" s="7"/>
      <c r="EL43" s="2"/>
      <c r="EM43" s="15"/>
      <c r="EN43" s="7"/>
      <c r="EO43" s="16"/>
      <c r="EP43" s="42">
        <f t="shared" si="216"/>
        <v>0</v>
      </c>
      <c r="ER43" s="112"/>
      <c r="ES43" s="24"/>
      <c r="ET43" s="41"/>
      <c r="EU43" s="112"/>
      <c r="EV43" s="288"/>
      <c r="EW43" s="17">
        <f t="shared" si="206"/>
        <v>0</v>
      </c>
      <c r="EY43" s="7"/>
      <c r="EZ43" s="34"/>
      <c r="FA43" s="15"/>
      <c r="FB43" s="7"/>
      <c r="FC43" s="16"/>
      <c r="FD43" s="17">
        <f t="shared" si="220"/>
        <v>0</v>
      </c>
      <c r="FF43" s="112"/>
      <c r="FG43" s="34"/>
      <c r="FH43" s="23"/>
      <c r="FI43" s="112"/>
      <c r="FJ43" s="27"/>
      <c r="FK43" s="42">
        <f t="shared" si="221"/>
        <v>0</v>
      </c>
      <c r="FM43" s="2"/>
      <c r="FN43" s="2"/>
      <c r="FO43" s="15"/>
      <c r="FP43" s="7"/>
      <c r="FQ43" s="16"/>
      <c r="FR43" s="17">
        <f t="shared" si="24"/>
        <v>2580</v>
      </c>
      <c r="FT43" s="24"/>
      <c r="FU43" s="24"/>
      <c r="FV43" s="23"/>
      <c r="FW43" s="112"/>
      <c r="FX43" s="27"/>
      <c r="FY43" s="42">
        <f t="shared" si="25"/>
        <v>0</v>
      </c>
      <c r="GA43" s="2"/>
      <c r="GB43" s="2"/>
      <c r="GC43" s="15"/>
      <c r="GD43" s="7"/>
      <c r="GE43" s="16"/>
      <c r="GF43" s="17">
        <f t="shared" si="26"/>
        <v>0</v>
      </c>
      <c r="GH43" s="1530"/>
      <c r="GI43" s="1530"/>
      <c r="GJ43" s="563"/>
      <c r="GK43" s="1558"/>
      <c r="GL43" s="565"/>
      <c r="GM43" s="1715">
        <f t="shared" si="27"/>
        <v>33232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7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5020</v>
      </c>
      <c r="HX43" s="2"/>
      <c r="HY43" s="2"/>
      <c r="HZ43" s="15"/>
      <c r="IA43" s="7"/>
      <c r="IB43" s="16"/>
      <c r="IC43" s="17">
        <f t="shared" si="33"/>
        <v>0</v>
      </c>
      <c r="IE43" s="1530"/>
      <c r="IF43" s="1530"/>
      <c r="IG43" s="563"/>
      <c r="IH43" s="1558"/>
      <c r="II43" s="565"/>
      <c r="IJ43" s="1715">
        <f t="shared" si="34"/>
        <v>0</v>
      </c>
      <c r="IL43" s="24"/>
      <c r="IM43" s="24"/>
      <c r="IN43" s="23"/>
      <c r="IO43" s="112"/>
      <c r="IP43" s="27"/>
      <c r="IQ43" s="42">
        <f t="shared" si="35"/>
        <v>855.5</v>
      </c>
      <c r="IS43" s="7"/>
      <c r="IT43" s="114"/>
      <c r="IU43" s="15"/>
      <c r="IV43" s="7"/>
      <c r="IW43" s="16"/>
      <c r="IX43" s="17">
        <f t="shared" si="36"/>
        <v>0</v>
      </c>
      <c r="IZ43" s="7"/>
      <c r="JA43" s="114"/>
      <c r="JB43" s="15"/>
      <c r="JC43" s="7"/>
      <c r="JD43" s="16"/>
      <c r="JE43" s="17">
        <f t="shared" si="37"/>
        <v>0</v>
      </c>
      <c r="JG43" s="7"/>
      <c r="JH43" s="115"/>
      <c r="JI43" s="15"/>
      <c r="JJ43" s="7"/>
      <c r="JK43" s="16"/>
      <c r="JL43" s="17">
        <f t="shared" si="38"/>
        <v>17093.599999999999</v>
      </c>
      <c r="JN43" s="7"/>
      <c r="JO43" s="694"/>
      <c r="JP43" s="18"/>
      <c r="JQ43" s="695"/>
      <c r="JR43" s="19"/>
      <c r="JS43" s="20">
        <f t="shared" si="39"/>
        <v>0</v>
      </c>
      <c r="JU43" s="112"/>
      <c r="JV43" s="1688"/>
      <c r="JW43" s="1292"/>
      <c r="JX43" s="1574"/>
      <c r="JY43" s="53"/>
      <c r="JZ43" s="460">
        <f t="shared" si="40"/>
        <v>0</v>
      </c>
      <c r="KB43" s="112"/>
      <c r="KC43" s="1573"/>
      <c r="KD43" s="1292"/>
      <c r="KE43" s="1574"/>
      <c r="KF43" s="53"/>
      <c r="KG43" s="460">
        <f t="shared" si="41"/>
        <v>0</v>
      </c>
      <c r="KI43" s="2"/>
      <c r="KJ43" s="2"/>
      <c r="KK43" s="15"/>
      <c r="KL43" s="7"/>
      <c r="KM43" s="16"/>
      <c r="KN43" s="17">
        <f t="shared" si="42"/>
        <v>3799.5</v>
      </c>
      <c r="KP43" s="24"/>
      <c r="KQ43" s="24"/>
      <c r="KR43" s="23"/>
      <c r="KS43" s="112"/>
      <c r="KT43" s="27"/>
      <c r="KU43" s="42">
        <f t="shared" si="43"/>
        <v>0</v>
      </c>
      <c r="KW43" s="24"/>
      <c r="KX43" s="24"/>
      <c r="KY43" s="23"/>
      <c r="KZ43" s="112"/>
      <c r="LA43" s="27"/>
      <c r="LB43" s="42">
        <f t="shared" si="44"/>
        <v>0</v>
      </c>
      <c r="LD43" s="1530"/>
      <c r="LE43" s="1530"/>
      <c r="LF43" s="563"/>
      <c r="LG43" s="1558"/>
      <c r="LH43" s="565"/>
      <c r="LI43" s="1715">
        <f t="shared" si="45"/>
        <v>0</v>
      </c>
      <c r="LK43" s="2"/>
      <c r="LL43" s="2"/>
      <c r="LM43" s="15"/>
      <c r="LN43" s="7"/>
      <c r="LO43" s="16"/>
      <c r="LP43" s="17">
        <f t="shared" si="46"/>
        <v>0</v>
      </c>
      <c r="LR43" s="2"/>
      <c r="LS43" s="2"/>
      <c r="LT43" s="15"/>
      <c r="LU43" s="7"/>
      <c r="LV43" s="16"/>
      <c r="LW43" s="17">
        <f t="shared" si="47"/>
        <v>0</v>
      </c>
      <c r="LY43" s="2"/>
      <c r="LZ43" s="2"/>
      <c r="MA43" s="15"/>
      <c r="MB43" s="7"/>
      <c r="MC43" s="16"/>
      <c r="MD43" s="17">
        <f t="shared" si="48"/>
        <v>1020</v>
      </c>
      <c r="MF43" s="1709"/>
      <c r="MG43" s="1530"/>
      <c r="MH43" s="563"/>
      <c r="MI43" s="1558"/>
      <c r="MJ43" s="565"/>
      <c r="MK43" s="1715">
        <f t="shared" si="49"/>
        <v>6364</v>
      </c>
      <c r="MM43" s="306"/>
      <c r="MN43" s="2"/>
      <c r="MO43" s="15"/>
      <c r="MP43" s="7"/>
      <c r="MQ43" s="16"/>
      <c r="MR43" s="17">
        <f t="shared" si="50"/>
        <v>0</v>
      </c>
      <c r="MT43" s="308"/>
      <c r="MU43" s="24"/>
      <c r="MV43" s="23"/>
      <c r="MW43" s="112"/>
      <c r="MX43" s="27"/>
      <c r="MY43" s="42">
        <f t="shared" si="51"/>
        <v>0</v>
      </c>
      <c r="NA43" s="482"/>
      <c r="NB43" s="2"/>
      <c r="NC43" s="15"/>
      <c r="ND43" s="7"/>
      <c r="NE43" s="16"/>
      <c r="NF43" s="17">
        <f t="shared" si="208"/>
        <v>22352.5</v>
      </c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16"/>
      <c r="OG43" s="16"/>
      <c r="OH43" s="17">
        <f t="shared" si="56"/>
        <v>0</v>
      </c>
      <c r="OJ43" s="2"/>
      <c r="OK43" s="2"/>
      <c r="OL43" s="15"/>
      <c r="OM43" s="16"/>
      <c r="ON43" s="16"/>
      <c r="OO43" s="17">
        <f t="shared" si="57"/>
        <v>0</v>
      </c>
      <c r="OQ43" s="2"/>
      <c r="OR43" s="2"/>
      <c r="OS43" s="15"/>
      <c r="OT43" s="16"/>
      <c r="OU43" s="16"/>
      <c r="OV43" s="17">
        <f t="shared" si="58"/>
        <v>0</v>
      </c>
      <c r="OX43" s="24"/>
      <c r="OY43" s="24"/>
      <c r="OZ43" s="23"/>
      <c r="PA43" s="27"/>
      <c r="PB43" s="27"/>
      <c r="PC43" s="42">
        <f t="shared" si="59"/>
        <v>0</v>
      </c>
      <c r="PE43" s="112"/>
      <c r="PF43" s="260"/>
      <c r="PG43" s="16"/>
      <c r="PH43" s="508"/>
      <c r="PI43" s="16"/>
      <c r="PJ43" s="17">
        <f t="shared" si="60"/>
        <v>8140</v>
      </c>
      <c r="PL43" s="112"/>
      <c r="PM43" s="260"/>
      <c r="PN43" s="27"/>
      <c r="PO43" s="1661"/>
      <c r="PP43" s="27"/>
      <c r="PQ43" s="42">
        <f t="shared" si="61"/>
        <v>0</v>
      </c>
      <c r="PS43" s="112"/>
      <c r="PT43" s="260"/>
      <c r="PU43" s="27"/>
      <c r="PV43" s="1661"/>
      <c r="PW43" s="27"/>
      <c r="PX43" s="42">
        <f t="shared" si="62"/>
        <v>0</v>
      </c>
      <c r="PZ43" s="112"/>
      <c r="QA43" s="260"/>
      <c r="QB43" s="16"/>
      <c r="QC43" s="508"/>
      <c r="QD43" s="16"/>
      <c r="QE43" s="17">
        <f t="shared" si="63"/>
        <v>1433.5000000000005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2980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114"/>
      <c r="RR43" s="15"/>
      <c r="RS43" s="7"/>
      <c r="RT43" s="16"/>
      <c r="RU43" s="17">
        <f t="shared" si="69"/>
        <v>0</v>
      </c>
      <c r="RW43" s="2"/>
      <c r="RX43" s="114"/>
      <c r="RY43" s="15"/>
      <c r="RZ43" s="7"/>
      <c r="SA43" s="16"/>
      <c r="SB43" s="17">
        <f t="shared" si="70"/>
        <v>0</v>
      </c>
      <c r="SD43" s="24"/>
      <c r="SE43" s="221"/>
      <c r="SF43" s="23"/>
      <c r="SG43" s="112"/>
      <c r="SH43" s="27"/>
      <c r="SI43" s="42">
        <f t="shared" si="71"/>
        <v>7820</v>
      </c>
      <c r="SK43" s="2"/>
      <c r="SL43" s="2"/>
      <c r="SM43" s="15"/>
      <c r="SN43" s="7"/>
      <c r="SO43" s="16"/>
      <c r="SP43" s="17">
        <f t="shared" si="72"/>
        <v>200</v>
      </c>
      <c r="SR43" s="2"/>
      <c r="SS43" s="2"/>
      <c r="ST43" s="15"/>
      <c r="SU43" s="7"/>
      <c r="SV43" s="16"/>
      <c r="SW43" s="17">
        <f t="shared" si="73"/>
        <v>1278</v>
      </c>
      <c r="SY43" s="24"/>
      <c r="SZ43" s="24"/>
      <c r="TA43" s="23"/>
      <c r="TB43" s="112"/>
      <c r="TC43" s="27"/>
      <c r="TD43" s="42">
        <f t="shared" si="74"/>
        <v>0</v>
      </c>
      <c r="TF43" s="24"/>
      <c r="TG43" s="2"/>
      <c r="TH43" s="15"/>
      <c r="TI43" s="7"/>
      <c r="TJ43" s="16"/>
      <c r="TK43" s="17">
        <f t="shared" si="75"/>
        <v>0</v>
      </c>
      <c r="TM43" s="24"/>
      <c r="TN43" s="24"/>
      <c r="TO43" s="23"/>
      <c r="TP43" s="112"/>
      <c r="TQ43" s="27"/>
      <c r="TR43" s="42">
        <f t="shared" si="76"/>
        <v>0</v>
      </c>
      <c r="TT43" s="2"/>
      <c r="TU43" s="2"/>
      <c r="TV43" s="15"/>
      <c r="TW43" s="7"/>
      <c r="TX43" s="16"/>
      <c r="TY43" s="17">
        <f>TY42+TV43-TX43+TY13</f>
        <v>14527.66</v>
      </c>
      <c r="UA43" s="306"/>
      <c r="UB43" s="2"/>
      <c r="UC43" s="15"/>
      <c r="UD43" s="306"/>
      <c r="UE43" s="16"/>
      <c r="UF43" s="17">
        <f t="shared" si="78"/>
        <v>112.5</v>
      </c>
      <c r="UH43" s="308"/>
      <c r="UI43" s="24"/>
      <c r="UJ43" s="23"/>
      <c r="UK43" s="308"/>
      <c r="UL43" s="27"/>
      <c r="UM43" s="42">
        <f t="shared" si="79"/>
        <v>7657</v>
      </c>
      <c r="UO43" s="308"/>
      <c r="UP43" s="24"/>
      <c r="UQ43" s="23"/>
      <c r="UR43" s="308"/>
      <c r="US43" s="27"/>
      <c r="UT43" s="42">
        <f t="shared" si="80"/>
        <v>0</v>
      </c>
      <c r="UV43" s="308"/>
      <c r="UW43" s="24"/>
      <c r="UX43" s="23"/>
      <c r="UY43" s="308"/>
      <c r="UZ43" s="27"/>
      <c r="VA43" s="42">
        <f t="shared" si="81"/>
        <v>0</v>
      </c>
      <c r="VC43" s="308"/>
      <c r="VD43" s="24"/>
      <c r="VE43" s="23"/>
      <c r="VF43" s="308"/>
      <c r="VG43" s="27"/>
      <c r="VH43" s="42">
        <f t="shared" si="82"/>
        <v>0</v>
      </c>
      <c r="VJ43" s="426"/>
      <c r="VK43" s="2"/>
      <c r="VL43" s="15"/>
      <c r="VM43" s="7"/>
      <c r="VN43" s="16"/>
      <c r="VO43" s="17">
        <f t="shared" si="83"/>
        <v>0</v>
      </c>
      <c r="VQ43" s="1530"/>
      <c r="VR43" s="1530"/>
      <c r="VS43" s="563"/>
      <c r="VT43" s="1558"/>
      <c r="VU43" s="565"/>
      <c r="VV43" s="1715">
        <f t="shared" si="84"/>
        <v>0</v>
      </c>
      <c r="VX43" s="2"/>
      <c r="VY43" s="2"/>
      <c r="VZ43" s="15"/>
      <c r="WA43" s="7"/>
      <c r="WB43" s="16"/>
      <c r="WC43" s="17">
        <f t="shared" si="85"/>
        <v>1712</v>
      </c>
      <c r="WE43" s="2"/>
      <c r="WF43" s="2"/>
      <c r="WG43" s="15"/>
      <c r="WH43" s="7"/>
      <c r="WI43" s="16"/>
      <c r="WJ43" s="17">
        <f t="shared" si="86"/>
        <v>5796</v>
      </c>
      <c r="WL43" s="2"/>
      <c r="WM43" s="2"/>
      <c r="WN43" s="15"/>
      <c r="WO43" s="7"/>
      <c r="WP43" s="16"/>
      <c r="WQ43" s="17">
        <f t="shared" si="87"/>
        <v>0</v>
      </c>
      <c r="WS43" s="24"/>
      <c r="WT43" s="24"/>
      <c r="WU43" s="23"/>
      <c r="WV43" s="112"/>
      <c r="WW43" s="27"/>
      <c r="WX43" s="42">
        <f t="shared" si="88"/>
        <v>0</v>
      </c>
      <c r="WZ43" s="24"/>
      <c r="XA43" s="24"/>
      <c r="XB43" s="23"/>
      <c r="XC43" s="112"/>
      <c r="XD43" s="27"/>
      <c r="XE43" s="42">
        <f t="shared" si="89"/>
        <v>0</v>
      </c>
      <c r="XG43" s="2"/>
      <c r="XH43" s="2"/>
      <c r="XI43" s="15"/>
      <c r="XJ43" s="7"/>
      <c r="XK43" s="16"/>
      <c r="XL43" s="17">
        <f t="shared" si="90"/>
        <v>0</v>
      </c>
      <c r="XN43" s="24"/>
      <c r="XO43" s="24"/>
      <c r="XP43" s="23"/>
      <c r="XQ43" s="112"/>
      <c r="XR43" s="27"/>
      <c r="XS43" s="42">
        <f t="shared" si="91"/>
        <v>3633</v>
      </c>
      <c r="XU43" s="2"/>
      <c r="XV43" s="2"/>
      <c r="XW43" s="15"/>
      <c r="XX43" s="7"/>
      <c r="XY43" s="16"/>
      <c r="XZ43" s="17">
        <f t="shared" si="92"/>
        <v>0</v>
      </c>
      <c r="YB43" s="1530"/>
      <c r="YC43" s="1530"/>
      <c r="YD43" s="563"/>
      <c r="YE43" s="1558"/>
      <c r="YF43" s="565"/>
      <c r="YG43" s="1715">
        <f t="shared" si="93"/>
        <v>0</v>
      </c>
      <c r="YI43" s="7"/>
      <c r="YJ43" s="114"/>
      <c r="YK43" s="15"/>
      <c r="YL43" s="7"/>
      <c r="YM43" s="16"/>
      <c r="YN43" s="42">
        <f t="shared" si="94"/>
        <v>2227</v>
      </c>
      <c r="YP43" s="905"/>
      <c r="YQ43" s="100"/>
      <c r="YS43" s="681"/>
      <c r="YT43" s="27"/>
      <c r="YU43" s="42">
        <f t="shared" si="95"/>
        <v>22956.84</v>
      </c>
      <c r="YW43" s="2"/>
      <c r="YX43" s="2"/>
      <c r="YY43" s="15"/>
      <c r="YZ43" s="7"/>
      <c r="ZA43" s="16"/>
      <c r="ZB43" s="17">
        <f t="shared" si="96"/>
        <v>3092.5</v>
      </c>
      <c r="ZD43" s="428"/>
      <c r="ZE43" s="114"/>
      <c r="ZF43" s="15"/>
      <c r="ZG43" s="7"/>
      <c r="ZH43" s="16"/>
      <c r="ZI43" s="17">
        <f t="shared" si="97"/>
        <v>0</v>
      </c>
      <c r="ZK43" s="1529"/>
      <c r="ZL43" s="1717"/>
      <c r="ZM43" s="563"/>
      <c r="ZN43" s="1558"/>
      <c r="ZO43" s="565"/>
      <c r="ZP43" s="1715">
        <f t="shared" si="98"/>
        <v>0</v>
      </c>
      <c r="ZR43" s="426"/>
      <c r="ZS43" s="221"/>
      <c r="ZT43" s="23"/>
      <c r="ZU43" s="112"/>
      <c r="ZV43" s="27"/>
      <c r="ZW43" s="42">
        <f t="shared" si="99"/>
        <v>0</v>
      </c>
      <c r="ZY43" s="306"/>
      <c r="ZZ43" s="2"/>
      <c r="AAA43" s="15"/>
      <c r="AAB43" s="7"/>
      <c r="AAC43" s="16"/>
      <c r="AAD43" s="17">
        <f t="shared" si="218"/>
        <v>0</v>
      </c>
      <c r="AAF43" s="308"/>
      <c r="AAG43" s="24"/>
      <c r="AAH43" s="23"/>
      <c r="AAI43" s="112"/>
      <c r="AAJ43" s="27"/>
      <c r="AAK43" s="42">
        <f t="shared" si="219"/>
        <v>1928</v>
      </c>
      <c r="AAM43" s="2"/>
      <c r="AAN43" s="2"/>
      <c r="AAO43" s="15"/>
      <c r="AAP43" s="7"/>
      <c r="AAQ43" s="16"/>
      <c r="AAR43" s="17">
        <f t="shared" si="102"/>
        <v>0</v>
      </c>
      <c r="AAT43" s="2"/>
      <c r="AAU43" s="2"/>
      <c r="AAV43" s="15"/>
      <c r="AAW43" s="7"/>
      <c r="AAX43" s="16"/>
      <c r="AAY43" s="17">
        <f t="shared" si="103"/>
        <v>0</v>
      </c>
      <c r="ABA43" s="2"/>
      <c r="ABB43" s="2"/>
      <c r="ABC43" s="15"/>
      <c r="ABD43" s="7"/>
      <c r="ABE43" s="16"/>
      <c r="ABF43" s="17">
        <f t="shared" si="104"/>
        <v>767</v>
      </c>
      <c r="ABH43" s="2"/>
      <c r="ABI43" s="2"/>
      <c r="ABJ43" s="15"/>
      <c r="ABK43" s="7"/>
      <c r="ABL43" s="16"/>
      <c r="ABM43" s="17">
        <f t="shared" si="105"/>
        <v>0</v>
      </c>
      <c r="ABO43" s="24"/>
      <c r="ABP43" s="24"/>
      <c r="ABQ43" s="23"/>
      <c r="ABR43" s="112"/>
      <c r="ABS43" s="27"/>
      <c r="ABT43" s="42">
        <f t="shared" si="106"/>
        <v>0</v>
      </c>
      <c r="ABV43" s="24"/>
      <c r="ABW43" s="24"/>
      <c r="ABX43" s="23"/>
      <c r="ABY43" s="112"/>
      <c r="ABZ43" s="27"/>
      <c r="ACA43" s="42">
        <f t="shared" si="107"/>
        <v>0</v>
      </c>
      <c r="ACC43" s="2"/>
      <c r="ACD43" s="2"/>
      <c r="ACE43" s="15"/>
      <c r="ACF43" s="7"/>
      <c r="ACG43" s="16"/>
      <c r="ACH43" s="17">
        <f t="shared" si="108"/>
        <v>0</v>
      </c>
      <c r="ACJ43" s="7">
        <v>41547</v>
      </c>
      <c r="ACK43" s="2" t="s">
        <v>2983</v>
      </c>
      <c r="ACL43" s="15">
        <v>5377</v>
      </c>
      <c r="ACM43" s="7">
        <v>41547</v>
      </c>
      <c r="ACN43" s="27">
        <v>5377</v>
      </c>
      <c r="ACO43" s="17">
        <f t="shared" si="109"/>
        <v>0</v>
      </c>
      <c r="ACQ43" s="306"/>
      <c r="ACR43" s="2"/>
      <c r="ACS43" s="15"/>
      <c r="ACU43" s="16"/>
      <c r="ACV43" s="42">
        <f t="shared" si="110"/>
        <v>0</v>
      </c>
      <c r="ACX43" s="308"/>
      <c r="ACY43" s="260"/>
      <c r="ACZ43" s="27"/>
      <c r="ADB43" s="27"/>
      <c r="ADC43" s="42">
        <f t="shared" si="111"/>
        <v>0</v>
      </c>
      <c r="ADE43" s="2"/>
      <c r="ADF43" s="2"/>
      <c r="ADG43" s="15"/>
      <c r="ADH43" s="7"/>
      <c r="ADI43" s="16"/>
      <c r="ADJ43" s="17">
        <f t="shared" si="112"/>
        <v>1135.5</v>
      </c>
      <c r="ADL43" s="7"/>
      <c r="ADM43" s="2"/>
      <c r="ADN43" s="15"/>
      <c r="ADO43" s="7"/>
      <c r="ADP43" s="16"/>
      <c r="ADQ43" s="17">
        <f t="shared" si="113"/>
        <v>0</v>
      </c>
      <c r="ADS43" s="2"/>
      <c r="ADT43" s="2"/>
      <c r="ADU43" s="15"/>
      <c r="ADV43" s="7"/>
      <c r="ADW43" s="16"/>
      <c r="ADX43" s="17">
        <f t="shared" si="114"/>
        <v>16620</v>
      </c>
      <c r="ADZ43" s="2"/>
      <c r="AEA43" s="2"/>
      <c r="AEB43" s="15"/>
      <c r="AEC43" s="7"/>
      <c r="AED43" s="16"/>
      <c r="AEE43" s="17">
        <f t="shared" si="115"/>
        <v>0</v>
      </c>
      <c r="AEG43" s="2"/>
      <c r="AEH43" s="40"/>
      <c r="AEI43" s="16"/>
      <c r="AEJ43" s="7"/>
      <c r="AEK43" s="16"/>
      <c r="AEL43" s="17">
        <f t="shared" si="116"/>
        <v>240</v>
      </c>
      <c r="AEN43" s="2"/>
      <c r="AEO43" s="40"/>
      <c r="AEP43" s="16"/>
      <c r="AEQ43" s="7"/>
      <c r="AER43" s="16"/>
      <c r="AES43" s="17">
        <f t="shared" si="117"/>
        <v>0</v>
      </c>
      <c r="AEU43" s="1530"/>
      <c r="AEV43" s="1718"/>
      <c r="AEW43" s="565"/>
      <c r="AEX43" s="1558"/>
      <c r="AEY43" s="565"/>
      <c r="AEZ43" s="1715">
        <f t="shared" si="118"/>
        <v>0</v>
      </c>
      <c r="AFB43" s="2"/>
      <c r="AFC43" s="2"/>
      <c r="AFD43" s="15"/>
      <c r="AFE43" s="7"/>
      <c r="AFF43" s="16"/>
      <c r="AFG43" s="17">
        <f>AFG42+AFD43-AFF43</f>
        <v>0</v>
      </c>
      <c r="AFI43" s="2"/>
      <c r="AFJ43" s="2"/>
      <c r="AFK43" s="15"/>
      <c r="AFL43" s="7"/>
      <c r="AFM43" s="16"/>
      <c r="AFN43" s="17">
        <f>AFN42+AFK43-AFM43</f>
        <v>0</v>
      </c>
      <c r="AFP43" s="407"/>
      <c r="AFQ43" s="2"/>
      <c r="AFR43" s="15"/>
      <c r="AFS43" s="7"/>
      <c r="AFT43" s="16"/>
      <c r="AFU43" s="17">
        <f t="shared" si="121"/>
        <v>7013</v>
      </c>
      <c r="AFW43" s="2"/>
      <c r="AFX43" s="2"/>
      <c r="AFY43" s="15"/>
      <c r="AFZ43" s="7"/>
      <c r="AGA43" s="16"/>
      <c r="AGB43" s="17">
        <f t="shared" si="122"/>
        <v>0</v>
      </c>
      <c r="AGD43" s="2"/>
      <c r="AGE43" s="2"/>
      <c r="AGF43" s="15"/>
      <c r="AGG43" s="7"/>
      <c r="AGH43" s="16"/>
      <c r="AGI43" s="17">
        <f t="shared" si="123"/>
        <v>0</v>
      </c>
      <c r="AGK43" s="306"/>
      <c r="AGL43" s="2"/>
      <c r="AGM43" s="15"/>
      <c r="AGN43" s="306"/>
      <c r="AGO43" s="16"/>
      <c r="AGP43" s="17">
        <f t="shared" si="124"/>
        <v>102</v>
      </c>
      <c r="AGR43" s="308"/>
      <c r="AGS43" s="24"/>
      <c r="AGT43" s="23"/>
      <c r="AGU43" s="308"/>
      <c r="AGV43" s="27"/>
      <c r="AGW43" s="42">
        <f t="shared" si="125"/>
        <v>0</v>
      </c>
      <c r="AGY43" s="2"/>
      <c r="AGZ43" s="2"/>
      <c r="AHA43" s="15"/>
      <c r="AHB43" s="7"/>
      <c r="AHC43" s="16"/>
      <c r="AHD43" s="17">
        <f t="shared" si="126"/>
        <v>0</v>
      </c>
      <c r="AHH43" s="15"/>
      <c r="AHI43" s="7"/>
      <c r="AHJ43" s="16"/>
      <c r="AHK43" s="42">
        <f t="shared" si="127"/>
        <v>0</v>
      </c>
      <c r="AHO43" s="23"/>
      <c r="AHP43" s="112"/>
      <c r="AHQ43" s="27"/>
      <c r="AHR43" s="42">
        <f t="shared" si="128"/>
        <v>13988.5</v>
      </c>
      <c r="AHT43" s="2"/>
      <c r="AHU43" s="2"/>
      <c r="AHV43" s="15"/>
      <c r="AHW43" s="7"/>
      <c r="AHX43" s="16"/>
      <c r="AHY43" s="17">
        <f t="shared" si="129"/>
        <v>0</v>
      </c>
      <c r="AIA43" s="2"/>
      <c r="AIB43" s="2"/>
      <c r="AIC43" s="15"/>
      <c r="AID43" s="7"/>
      <c r="AIE43" s="16"/>
      <c r="AIF43" s="17">
        <f t="shared" si="130"/>
        <v>0</v>
      </c>
      <c r="AIH43" s="2"/>
      <c r="AII43" s="2"/>
      <c r="AIJ43" s="15"/>
      <c r="AIK43" s="7"/>
      <c r="AIL43" s="16"/>
      <c r="AIM43" s="17">
        <f t="shared" si="131"/>
        <v>0</v>
      </c>
      <c r="AIO43" s="24"/>
      <c r="AIP43" s="24"/>
      <c r="AIQ43" s="23"/>
      <c r="AIR43" s="112"/>
      <c r="AIS43" s="27"/>
      <c r="AIT43" s="42">
        <f t="shared" si="132"/>
        <v>0</v>
      </c>
      <c r="AIV43" s="2"/>
      <c r="AIW43" s="2"/>
      <c r="AIX43" s="15"/>
      <c r="AIY43" s="7"/>
      <c r="AIZ43" s="16"/>
      <c r="AJA43" s="17">
        <f>AJA42+AIX43-AIZ43</f>
        <v>0</v>
      </c>
      <c r="AJC43" s="2"/>
      <c r="AJD43" s="2"/>
      <c r="AJE43" s="15"/>
      <c r="AJF43" s="7"/>
      <c r="AJG43" s="16"/>
      <c r="AJH43" s="17">
        <f t="shared" si="134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4"/>
      <c r="AJR43" s="24"/>
      <c r="AJS43" s="23"/>
      <c r="AJT43" s="112"/>
      <c r="AJU43" s="27"/>
      <c r="AJV43" s="42">
        <f>AJV42+AJS43-AJU43</f>
        <v>0</v>
      </c>
      <c r="AJX43" s="7">
        <v>41536</v>
      </c>
      <c r="AJY43" s="114" t="s">
        <v>2984</v>
      </c>
      <c r="AJZ43" s="15">
        <v>334.5</v>
      </c>
      <c r="AKA43" s="7">
        <v>41536</v>
      </c>
      <c r="AKB43" s="16">
        <v>334.5</v>
      </c>
      <c r="AKC43" s="17">
        <f t="shared" si="137"/>
        <v>1582</v>
      </c>
      <c r="AKE43" s="7"/>
      <c r="AKF43" s="114"/>
      <c r="AKG43" s="15"/>
      <c r="AKH43" s="7"/>
      <c r="AKI43" s="16"/>
      <c r="AKJ43" s="17">
        <f t="shared" si="138"/>
        <v>5561.98</v>
      </c>
      <c r="AKL43" s="24"/>
      <c r="AKM43" s="24"/>
      <c r="AKN43" s="23"/>
      <c r="AKO43" s="112"/>
      <c r="AKP43" s="27"/>
      <c r="AKQ43" s="42">
        <f t="shared" si="139"/>
        <v>0</v>
      </c>
      <c r="AKS43" s="24"/>
      <c r="AKT43" s="24"/>
      <c r="AKU43" s="23"/>
      <c r="AKV43" s="112"/>
      <c r="AKW43" s="27"/>
      <c r="AKX43" s="42">
        <f t="shared" si="140"/>
        <v>0</v>
      </c>
      <c r="AKZ43" s="24"/>
      <c r="ALA43" s="24"/>
      <c r="ALB43" s="23"/>
      <c r="ALC43" s="112"/>
      <c r="ALD43" s="27"/>
      <c r="ALE43" s="42">
        <f t="shared" si="141"/>
        <v>0</v>
      </c>
      <c r="ALG43" s="2"/>
      <c r="ALH43" s="2"/>
      <c r="ALI43" s="15"/>
      <c r="ALJ43" s="7"/>
      <c r="ALK43" s="16"/>
      <c r="ALL43" s="17">
        <f t="shared" si="142"/>
        <v>0</v>
      </c>
      <c r="ALN43" s="428">
        <v>41541</v>
      </c>
      <c r="ALO43" s="2" t="s">
        <v>2985</v>
      </c>
      <c r="ALP43" s="15">
        <v>1488</v>
      </c>
      <c r="ALQ43" s="428">
        <v>41541</v>
      </c>
      <c r="ALR43" s="16">
        <v>1488</v>
      </c>
      <c r="ALS43" s="17">
        <f t="shared" si="143"/>
        <v>5326</v>
      </c>
      <c r="ALU43" s="428"/>
      <c r="ALW43" s="15"/>
      <c r="ALX43" s="306"/>
      <c r="ALY43" s="16"/>
      <c r="ALZ43" s="17">
        <f t="shared" si="144"/>
        <v>0</v>
      </c>
      <c r="AMB43" s="306"/>
      <c r="AMC43" s="2"/>
      <c r="AMD43" s="15"/>
      <c r="AME43" s="428"/>
      <c r="AMF43" s="16"/>
      <c r="AMG43" s="17">
        <f t="shared" si="145"/>
        <v>0</v>
      </c>
      <c r="AMI43" s="2"/>
      <c r="AMJ43" s="2"/>
      <c r="AMK43" s="15"/>
      <c r="AML43" s="7"/>
      <c r="AMM43" s="16"/>
      <c r="AMN43" s="17">
        <f t="shared" si="146"/>
        <v>0</v>
      </c>
      <c r="AMP43" s="24"/>
      <c r="AMQ43" s="24"/>
      <c r="AMR43" s="23"/>
      <c r="AMS43" s="112"/>
      <c r="AMT43" s="27"/>
      <c r="AMU43" s="42">
        <f t="shared" si="147"/>
        <v>-1660</v>
      </c>
      <c r="AMW43" s="2"/>
      <c r="AMX43" s="2"/>
      <c r="AMY43" s="15"/>
      <c r="AMZ43" s="7"/>
      <c r="ANA43" s="16"/>
      <c r="ANB43" s="17">
        <f t="shared" si="148"/>
        <v>5971.7800000000007</v>
      </c>
      <c r="AND43" s="24"/>
      <c r="ANE43" s="24"/>
      <c r="ANF43" s="23"/>
      <c r="ANG43" s="112"/>
      <c r="ANH43" s="27"/>
      <c r="ANI43" s="42">
        <f t="shared" si="149"/>
        <v>0</v>
      </c>
      <c r="ANK43" s="2"/>
      <c r="ANL43" s="2"/>
      <c r="ANM43" s="15"/>
      <c r="ANN43" s="7"/>
      <c r="ANO43" s="16"/>
      <c r="ANP43" s="17">
        <f t="shared" si="150"/>
        <v>0</v>
      </c>
      <c r="ANR43" s="1530"/>
      <c r="ANS43" s="1530"/>
      <c r="ANT43" s="563"/>
      <c r="ANU43" s="1558"/>
      <c r="ANV43" s="565"/>
      <c r="ANW43" s="1715">
        <f t="shared" si="151"/>
        <v>0</v>
      </c>
      <c r="ANY43" s="2"/>
      <c r="ANZ43" s="2"/>
      <c r="AOA43" s="15"/>
      <c r="AOB43" s="7"/>
      <c r="AOC43" s="16"/>
      <c r="AOD43" s="17">
        <f t="shared" si="152"/>
        <v>0</v>
      </c>
      <c r="AOF43" s="2"/>
      <c r="AOG43" s="2"/>
      <c r="AOH43" s="15"/>
      <c r="AOI43" s="7"/>
      <c r="AOJ43" s="16"/>
      <c r="AOK43" s="17">
        <f t="shared" si="153"/>
        <v>0</v>
      </c>
      <c r="AOM43" s="308"/>
      <c r="AON43" s="24"/>
      <c r="AOO43" s="291"/>
      <c r="AOP43" s="322"/>
      <c r="AOQ43" s="27"/>
      <c r="AOR43" s="17">
        <f t="shared" si="154"/>
        <v>118452.40000000001</v>
      </c>
      <c r="AOT43" s="112">
        <v>41535</v>
      </c>
      <c r="AOU43" s="260" t="s">
        <v>2986</v>
      </c>
      <c r="AOV43" s="27">
        <v>1380</v>
      </c>
      <c r="AOW43" s="50"/>
      <c r="AOX43" s="27"/>
      <c r="AOY43" s="17">
        <f t="shared" si="155"/>
        <v>4170</v>
      </c>
      <c r="APA43" s="2"/>
      <c r="APB43" s="2"/>
      <c r="APC43" s="15"/>
      <c r="APD43" s="16"/>
      <c r="APE43" s="16"/>
      <c r="APF43" s="17">
        <f t="shared" si="156"/>
        <v>118452.40000000001</v>
      </c>
      <c r="APH43" s="24"/>
      <c r="API43" s="24"/>
      <c r="APJ43" s="23"/>
      <c r="APK43" s="27"/>
      <c r="APL43" s="27"/>
      <c r="APM43" s="42">
        <f t="shared" si="157"/>
        <v>0</v>
      </c>
      <c r="APO43" s="2"/>
      <c r="APP43" s="2"/>
      <c r="APQ43" s="15"/>
      <c r="APR43" s="7"/>
      <c r="APS43" s="16"/>
      <c r="APT43" s="17">
        <f t="shared" si="158"/>
        <v>0</v>
      </c>
      <c r="APV43" s="2"/>
      <c r="APW43" s="2"/>
      <c r="APX43" s="15"/>
      <c r="APY43" s="7"/>
      <c r="APZ43" s="16"/>
      <c r="AQA43" s="17">
        <f t="shared" si="159"/>
        <v>0</v>
      </c>
      <c r="AQC43" s="2"/>
      <c r="AQD43" s="2"/>
      <c r="AQE43" s="15"/>
      <c r="AQF43" s="7"/>
      <c r="AQG43" s="16"/>
      <c r="AQH43" s="17">
        <f t="shared" si="160"/>
        <v>4165.6000000000004</v>
      </c>
      <c r="AQJ43" s="2"/>
      <c r="AQK43" s="2"/>
      <c r="AQL43" s="15"/>
      <c r="AQM43" s="7"/>
      <c r="AQN43" s="16"/>
      <c r="AQO43" s="17">
        <f t="shared" si="161"/>
        <v>0</v>
      </c>
      <c r="AQQ43" s="2"/>
      <c r="AQR43" s="2"/>
      <c r="AQS43" s="15"/>
      <c r="AQT43" s="7"/>
      <c r="AQU43" s="16"/>
      <c r="AQV43" s="17">
        <f t="shared" si="162"/>
        <v>0</v>
      </c>
      <c r="AQX43" s="2"/>
      <c r="AQY43" s="2"/>
      <c r="AQZ43" s="15"/>
      <c r="ARA43" s="7"/>
      <c r="ARB43" s="16"/>
      <c r="ARC43" s="17">
        <f t="shared" si="163"/>
        <v>0</v>
      </c>
      <c r="ARE43" s="24"/>
      <c r="ARF43" s="24"/>
      <c r="ARG43" s="23"/>
      <c r="ARH43" s="112"/>
      <c r="ARI43" s="27"/>
      <c r="ARJ43" s="42">
        <f t="shared" si="164"/>
        <v>0</v>
      </c>
      <c r="ARL43" s="2"/>
      <c r="ARM43" s="2"/>
      <c r="ARN43" s="15"/>
      <c r="ARO43" s="7"/>
      <c r="ARP43" s="16"/>
      <c r="ARQ43" s="17">
        <f t="shared" si="165"/>
        <v>0</v>
      </c>
      <c r="ARS43" s="24"/>
      <c r="ART43" s="24"/>
      <c r="ARU43" s="23"/>
      <c r="ARV43" s="112"/>
      <c r="ARW43" s="27"/>
      <c r="ARX43" s="42">
        <f t="shared" si="166"/>
        <v>752.5</v>
      </c>
      <c r="ARZ43" s="2"/>
      <c r="ASA43" s="2"/>
      <c r="ASB43" s="15"/>
      <c r="ASC43" s="7"/>
      <c r="ASD43" s="16"/>
      <c r="ASE43" s="17">
        <f t="shared" si="167"/>
        <v>10984.74</v>
      </c>
      <c r="ASG43" s="7"/>
      <c r="ASH43" s="2"/>
      <c r="ASI43" s="15"/>
      <c r="ASJ43" s="33"/>
      <c r="ASK43" s="16"/>
      <c r="ASL43" s="17">
        <f t="shared" si="168"/>
        <v>21397.43</v>
      </c>
      <c r="ASN43" s="7"/>
      <c r="ASO43" s="36"/>
      <c r="ASP43" s="16"/>
      <c r="ASQ43" s="7"/>
      <c r="ASR43" s="16"/>
      <c r="ASS43" s="17">
        <f t="shared" si="169"/>
        <v>21397.43</v>
      </c>
      <c r="ASU43" s="2"/>
      <c r="ASV43" s="2"/>
      <c r="ASW43" s="15"/>
      <c r="ASX43" s="7"/>
      <c r="ASY43" s="16"/>
      <c r="ASZ43" s="17">
        <f t="shared" si="170"/>
        <v>0</v>
      </c>
      <c r="ATB43" s="24"/>
      <c r="ATC43" s="24"/>
      <c r="ATD43" s="23"/>
      <c r="ATE43" s="112"/>
      <c r="ATF43" s="27"/>
      <c r="ATG43" s="42">
        <f t="shared" si="171"/>
        <v>2249</v>
      </c>
      <c r="ATI43" s="24"/>
      <c r="ATJ43" s="24"/>
      <c r="ATK43" s="23"/>
      <c r="ATL43" s="112"/>
      <c r="ATM43" s="27"/>
      <c r="ATN43" s="42">
        <f t="shared" si="172"/>
        <v>0</v>
      </c>
      <c r="ATP43" s="2"/>
      <c r="ATQ43" s="2"/>
      <c r="ATR43" s="15"/>
      <c r="ATS43" s="7"/>
      <c r="ATT43" s="16"/>
      <c r="ATU43" s="17">
        <f>ATU42+ATR43-ATT43</f>
        <v>12300.5</v>
      </c>
      <c r="ATW43" s="2"/>
      <c r="ATX43" s="2"/>
      <c r="ATY43" s="15"/>
      <c r="ATZ43" s="7"/>
      <c r="AUA43" s="16"/>
      <c r="AUB43" s="17">
        <f t="shared" si="174"/>
        <v>108</v>
      </c>
      <c r="AUD43" s="7"/>
      <c r="AUE43" s="2"/>
      <c r="AUF43" s="15"/>
      <c r="AUG43" s="679"/>
      <c r="AUH43" s="16"/>
      <c r="AUI43" s="17">
        <f t="shared" si="175"/>
        <v>0</v>
      </c>
      <c r="AUK43" s="112"/>
      <c r="AUL43" s="24"/>
      <c r="AUM43" s="23"/>
      <c r="AUN43" s="1577"/>
      <c r="AUO43" s="27"/>
      <c r="AUP43" s="42">
        <f t="shared" si="176"/>
        <v>0</v>
      </c>
      <c r="AUR43" s="1558"/>
      <c r="AUS43" s="1530"/>
      <c r="AUT43" s="563"/>
      <c r="AUU43" s="1752"/>
      <c r="AUV43" s="565"/>
      <c r="AUW43" s="1715">
        <f t="shared" si="177"/>
        <v>0</v>
      </c>
      <c r="AUY43" s="112"/>
      <c r="AUZ43" s="24"/>
      <c r="AVA43" s="23"/>
      <c r="AVB43" s="1577"/>
      <c r="AVC43" s="27"/>
      <c r="AVD43" s="42">
        <f t="shared" si="178"/>
        <v>0</v>
      </c>
      <c r="AVF43" s="2"/>
      <c r="AVG43" s="2"/>
      <c r="AVH43" s="15"/>
      <c r="AVI43" s="7"/>
      <c r="AVJ43" s="16"/>
      <c r="AVK43" s="17">
        <f t="shared" si="179"/>
        <v>-1000</v>
      </c>
      <c r="AVM43" s="2"/>
      <c r="AVN43" s="2"/>
      <c r="AVO43" s="15"/>
      <c r="AVP43" s="7"/>
      <c r="AVQ43" s="16"/>
      <c r="AVR43" s="17">
        <f t="shared" si="180"/>
        <v>6938</v>
      </c>
      <c r="AVT43" s="1530"/>
      <c r="AVU43" s="1530"/>
      <c r="AVV43" s="563"/>
      <c r="AVW43" s="1558"/>
      <c r="AVX43" s="565"/>
      <c r="AVY43" s="1715">
        <f t="shared" si="181"/>
        <v>0</v>
      </c>
      <c r="AWA43" s="2"/>
      <c r="AWB43" s="2"/>
      <c r="AWC43" s="15"/>
      <c r="AWD43" s="7"/>
      <c r="AWE43" s="16"/>
      <c r="AWF43" s="17">
        <f>AWF42+AWC43-AWE43</f>
        <v>0</v>
      </c>
      <c r="AWH43" s="2"/>
      <c r="AWI43" s="2"/>
      <c r="AWJ43" s="15"/>
      <c r="AWK43" s="7"/>
      <c r="AWL43" s="16"/>
      <c r="AWM43" s="17">
        <f>AWM42+AWJ43-AWL43</f>
        <v>0</v>
      </c>
      <c r="AWO43" s="2"/>
      <c r="AWP43" s="2"/>
      <c r="AWQ43" s="15"/>
      <c r="AWR43" s="7"/>
      <c r="AWS43" s="16"/>
      <c r="AWT43" s="17">
        <f t="shared" si="184"/>
        <v>0</v>
      </c>
      <c r="AWV43" s="2"/>
      <c r="AWW43" s="2"/>
      <c r="AWX43" s="15"/>
      <c r="AWY43" s="7"/>
      <c r="AWZ43" s="16"/>
      <c r="AXA43" s="17">
        <f t="shared" si="185"/>
        <v>0</v>
      </c>
      <c r="AXC43" s="308"/>
      <c r="AXD43" s="2"/>
      <c r="AXE43" s="15"/>
      <c r="AXF43" s="7"/>
      <c r="AXG43" s="16"/>
      <c r="AXH43" s="17">
        <f t="shared" si="186"/>
        <v>4740.5</v>
      </c>
      <c r="AXJ43" s="308"/>
      <c r="AXK43" s="2"/>
      <c r="AXL43" s="15"/>
      <c r="AXM43" s="7"/>
      <c r="AXN43" s="16"/>
      <c r="AXO43" s="17">
        <f t="shared" si="187"/>
        <v>0</v>
      </c>
      <c r="AXQ43" s="308"/>
      <c r="AXR43" s="24"/>
      <c r="AXS43" s="23"/>
      <c r="AXT43" s="112"/>
      <c r="AXU43" s="27"/>
      <c r="AXV43" s="42">
        <f t="shared" si="188"/>
        <v>0</v>
      </c>
      <c r="AXX43" s="2"/>
      <c r="AXY43" s="2"/>
      <c r="AXZ43" s="15"/>
      <c r="AYA43" s="7"/>
      <c r="AYB43" s="16"/>
      <c r="AYC43" s="17">
        <f t="shared" si="189"/>
        <v>-100</v>
      </c>
      <c r="AYE43" s="2"/>
      <c r="AYF43" s="2"/>
      <c r="AYG43" s="15"/>
      <c r="AYH43" s="7"/>
      <c r="AYI43" s="16"/>
      <c r="AYJ43" s="17">
        <f t="shared" si="190"/>
        <v>1184.5</v>
      </c>
      <c r="AYL43" s="24"/>
      <c r="AYM43" s="24"/>
      <c r="AYN43" s="23"/>
      <c r="AYO43" s="112"/>
      <c r="AYP43" s="27"/>
      <c r="AYQ43" s="42">
        <f t="shared" si="191"/>
        <v>0</v>
      </c>
      <c r="AYS43" s="24"/>
      <c r="AYT43" s="2"/>
      <c r="AYU43" s="15"/>
      <c r="AYV43" s="7"/>
      <c r="AYW43" s="16"/>
      <c r="AYX43" s="17">
        <f t="shared" si="192"/>
        <v>0</v>
      </c>
      <c r="AYZ43" s="24"/>
      <c r="AZA43" s="24"/>
      <c r="AZB43" s="23"/>
      <c r="AZC43" s="112"/>
      <c r="AZD43" s="27"/>
      <c r="AZE43" s="42">
        <f t="shared" si="193"/>
        <v>0</v>
      </c>
      <c r="AZG43" s="2"/>
      <c r="AZH43" s="2"/>
      <c r="AZI43" s="15"/>
      <c r="AZJ43" s="7"/>
      <c r="AZK43" s="16"/>
      <c r="AZL43" s="17">
        <f t="shared" si="194"/>
        <v>0</v>
      </c>
      <c r="AZN43" s="2"/>
      <c r="AZO43" s="2"/>
      <c r="AZP43" s="15"/>
      <c r="AZQ43" s="7"/>
      <c r="AZR43" s="16"/>
      <c r="AZS43" s="17">
        <f t="shared" si="195"/>
        <v>0</v>
      </c>
      <c r="AZU43" s="2"/>
      <c r="AZV43" s="2"/>
      <c r="AZW43" s="15"/>
      <c r="AZX43" s="7"/>
      <c r="AZY43" s="16"/>
      <c r="AZZ43" s="17">
        <f t="shared" si="196"/>
        <v>7051.5</v>
      </c>
      <c r="BAB43" s="24"/>
      <c r="BAC43" s="24"/>
      <c r="BAD43" s="23"/>
      <c r="BAE43" s="112"/>
      <c r="BAF43" s="27"/>
      <c r="BAG43" s="42">
        <f t="shared" si="197"/>
        <v>0</v>
      </c>
      <c r="BAI43" s="2"/>
      <c r="BAJ43" s="2"/>
      <c r="BAK43" s="15"/>
      <c r="BAL43" s="7"/>
      <c r="BAM43" s="16"/>
      <c r="BAN43" s="17">
        <f t="shared" si="198"/>
        <v>0</v>
      </c>
    </row>
    <row r="44" spans="1:1392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292"/>
      <c r="K44" s="53"/>
      <c r="L44" s="53"/>
      <c r="M44" s="460"/>
      <c r="O44" s="24"/>
      <c r="P44" s="24"/>
      <c r="Q44" s="1292"/>
      <c r="R44" s="53"/>
      <c r="S44" s="53"/>
      <c r="T44" s="460"/>
      <c r="V44" s="24"/>
      <c r="W44" s="24"/>
      <c r="X44" s="1292"/>
      <c r="Y44" s="53"/>
      <c r="Z44" s="53"/>
      <c r="AA44" s="460"/>
      <c r="AC44" s="24"/>
      <c r="AD44" s="24"/>
      <c r="AE44" s="1292"/>
      <c r="AF44" s="53"/>
      <c r="AG44" s="53"/>
      <c r="AH44" s="460"/>
      <c r="AJ44" s="24"/>
      <c r="AK44" s="24"/>
      <c r="AL44" s="1292"/>
      <c r="AM44" s="53"/>
      <c r="AN44" s="53"/>
      <c r="AO44" s="460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1328"/>
      <c r="BN44" s="244"/>
      <c r="BO44" s="19"/>
      <c r="BP44" s="19"/>
      <c r="BQ44" s="19"/>
      <c r="BR44" s="79"/>
      <c r="BS44" s="428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428"/>
      <c r="CH44" s="2"/>
      <c r="CI44" s="18"/>
      <c r="CJ44" s="19"/>
      <c r="CK44" s="19"/>
      <c r="CL44" s="20"/>
      <c r="CN44" s="7"/>
      <c r="CO44" s="1008"/>
      <c r="CP44" s="15"/>
      <c r="CQ44" s="1662"/>
      <c r="CR44" s="19"/>
      <c r="CS44" s="20"/>
      <c r="CU44" s="2"/>
      <c r="CV44" s="2"/>
      <c r="CW44" s="18"/>
      <c r="CX44" s="19"/>
      <c r="CY44" s="19"/>
      <c r="CZ44" s="20"/>
      <c r="DB44" s="7"/>
      <c r="DC44" s="36"/>
      <c r="DD44" s="16"/>
      <c r="DE44" s="679"/>
      <c r="DF44" s="16"/>
      <c r="DG44" s="17">
        <f t="shared" si="207"/>
        <v>411</v>
      </c>
      <c r="DI44" s="7"/>
      <c r="DJ44" s="2"/>
      <c r="DK44" s="15"/>
      <c r="DL44" s="508"/>
      <c r="DM44" s="16"/>
      <c r="DN44" s="42">
        <f t="shared" si="212"/>
        <v>0</v>
      </c>
      <c r="DP44" s="7"/>
      <c r="DQ44" s="199"/>
      <c r="DR44" s="18"/>
      <c r="DS44" s="491"/>
      <c r="DT44" s="19"/>
      <c r="DU44" s="460"/>
      <c r="DW44" s="568"/>
      <c r="DX44" s="1678"/>
      <c r="DY44" s="1679"/>
      <c r="DZ44" s="1680"/>
      <c r="EA44" s="1681"/>
      <c r="EB44" s="1682"/>
      <c r="ED44" s="112"/>
      <c r="EE44" s="709"/>
      <c r="EF44" s="1292"/>
      <c r="EG44" s="1561"/>
      <c r="EH44" s="53"/>
      <c r="EI44" s="460"/>
      <c r="EK44" s="7"/>
      <c r="EL44" s="199"/>
      <c r="EM44" s="18"/>
      <c r="EN44" s="491"/>
      <c r="EO44" s="19"/>
      <c r="EP44" s="460"/>
      <c r="ER44" s="112"/>
      <c r="ES44" s="24"/>
      <c r="ET44" s="41"/>
      <c r="EU44" s="112"/>
      <c r="EV44" s="288"/>
      <c r="EW44" s="17">
        <f t="shared" si="206"/>
        <v>0</v>
      </c>
      <c r="EY44" s="7"/>
      <c r="EZ44" s="34"/>
      <c r="FA44" s="23"/>
      <c r="FB44" s="16"/>
      <c r="FC44" s="16"/>
      <c r="FD44" s="17">
        <f t="shared" si="220"/>
        <v>0</v>
      </c>
      <c r="FF44" s="112"/>
      <c r="FG44" s="34"/>
      <c r="FH44" s="23"/>
      <c r="FI44" s="27"/>
      <c r="FJ44" s="27"/>
      <c r="FK44" s="42">
        <f t="shared" si="221"/>
        <v>0</v>
      </c>
      <c r="FM44" s="2"/>
      <c r="FN44" s="2"/>
      <c r="FO44" s="18"/>
      <c r="FP44" s="19"/>
      <c r="FQ44" s="19"/>
      <c r="FR44" s="20"/>
      <c r="FT44" s="24"/>
      <c r="FU44" s="24"/>
      <c r="FV44" s="1292"/>
      <c r="FW44" s="53"/>
      <c r="FX44" s="53"/>
      <c r="FY44" s="460"/>
      <c r="GA44" s="2"/>
      <c r="GB44" s="2"/>
      <c r="GC44" s="18"/>
      <c r="GD44" s="19"/>
      <c r="GE44" s="19"/>
      <c r="GF44" s="20"/>
      <c r="GH44" s="1530"/>
      <c r="GI44" s="1530"/>
      <c r="GJ44" s="1756"/>
      <c r="GK44" s="1757"/>
      <c r="GL44" s="1757"/>
      <c r="GM44" s="1758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1530"/>
      <c r="IF44" s="1530"/>
      <c r="IG44" s="1756"/>
      <c r="IH44" s="1757"/>
      <c r="II44" s="1757"/>
      <c r="IJ44" s="1758"/>
      <c r="IL44" s="24"/>
      <c r="IM44" s="24"/>
      <c r="IN44" s="1292"/>
      <c r="IO44" s="53"/>
      <c r="IP44" s="53"/>
      <c r="IQ44" s="460"/>
      <c r="IS44" s="33"/>
      <c r="IT44" s="696"/>
      <c r="IU44" s="16"/>
      <c r="IV44" s="697"/>
      <c r="IW44" s="16"/>
      <c r="IX44" s="17">
        <f t="shared" si="36"/>
        <v>0</v>
      </c>
      <c r="IZ44" s="33"/>
      <c r="JA44" s="696"/>
      <c r="JB44" s="16"/>
      <c r="JC44" s="697"/>
      <c r="JD44" s="16"/>
      <c r="JE44" s="17">
        <f t="shared" si="37"/>
        <v>0</v>
      </c>
      <c r="JG44" s="33"/>
      <c r="JH44" s="1663"/>
      <c r="JI44" s="16"/>
      <c r="JJ44" s="697"/>
      <c r="JK44" s="16"/>
      <c r="JL44" s="17">
        <f t="shared" si="38"/>
        <v>17093.599999999999</v>
      </c>
      <c r="JN44" s="33"/>
      <c r="JO44" s="696"/>
      <c r="JP44" s="16"/>
      <c r="JQ44" s="697"/>
      <c r="JR44" s="16"/>
      <c r="JS44" s="16"/>
      <c r="JU44" s="99"/>
      <c r="JV44" s="139"/>
      <c r="JW44" s="27"/>
      <c r="JX44" s="1575"/>
      <c r="JY44" s="27"/>
      <c r="JZ44" s="27"/>
      <c r="KB44" s="99"/>
      <c r="KC44" s="652"/>
      <c r="KD44" s="27"/>
      <c r="KE44" s="1575"/>
      <c r="KF44" s="27"/>
      <c r="KG44" s="27"/>
      <c r="KI44" s="2"/>
      <c r="KJ44" s="2"/>
      <c r="KK44" s="18"/>
      <c r="KL44" s="19"/>
      <c r="KM44" s="19"/>
      <c r="KN44" s="20"/>
      <c r="KP44" s="24"/>
      <c r="KQ44" s="24"/>
      <c r="KR44" s="1292"/>
      <c r="KS44" s="53"/>
      <c r="KT44" s="53"/>
      <c r="KU44" s="460"/>
      <c r="KW44" s="24"/>
      <c r="KX44" s="24"/>
      <c r="KY44" s="1292"/>
      <c r="KZ44" s="53"/>
      <c r="LA44" s="53"/>
      <c r="LB44" s="460"/>
      <c r="LD44" s="1530"/>
      <c r="LE44" s="1530"/>
      <c r="LF44" s="1756"/>
      <c r="LG44" s="1757"/>
      <c r="LH44" s="1757"/>
      <c r="LI44" s="1758"/>
      <c r="LK44" s="2"/>
      <c r="LL44" s="2"/>
      <c r="LM44" s="18"/>
      <c r="LN44" s="19"/>
      <c r="LO44" s="19"/>
      <c r="LP44" s="20"/>
      <c r="LR44" s="2"/>
      <c r="LS44" s="2"/>
      <c r="LT44" s="18"/>
      <c r="LU44" s="19"/>
      <c r="LV44" s="19"/>
      <c r="LW44" s="20"/>
      <c r="LY44" s="2"/>
      <c r="LZ44" s="2"/>
      <c r="MA44" s="18"/>
      <c r="MB44" s="19"/>
      <c r="MC44" s="19"/>
      <c r="MD44" s="20"/>
      <c r="MF44" s="1709"/>
      <c r="MG44" s="1530"/>
      <c r="MH44" s="1756"/>
      <c r="MI44" s="1757"/>
      <c r="MJ44" s="1757"/>
      <c r="MK44" s="1758"/>
      <c r="MM44" s="306"/>
      <c r="MN44" s="2"/>
      <c r="MO44" s="18"/>
      <c r="MP44" s="19"/>
      <c r="MQ44" s="19"/>
      <c r="MR44" s="20"/>
      <c r="MT44" s="308"/>
      <c r="MU44" s="24"/>
      <c r="MV44" s="1292"/>
      <c r="MW44" s="53"/>
      <c r="MX44" s="53"/>
      <c r="MY44" s="460"/>
      <c r="NA44" s="482"/>
      <c r="NB44" s="2"/>
      <c r="NC44" s="18"/>
      <c r="ND44" s="19"/>
      <c r="NE44" s="19"/>
      <c r="NF44" s="20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4"/>
      <c r="OY44" s="24"/>
      <c r="OZ44" s="1292"/>
      <c r="PA44" s="53"/>
      <c r="PB44" s="53"/>
      <c r="PC44" s="460"/>
      <c r="PE44" s="7"/>
      <c r="PF44" s="36"/>
      <c r="PG44" s="16"/>
      <c r="PH44" s="508"/>
      <c r="PI44" s="16"/>
      <c r="PJ44" s="17">
        <f t="shared" si="60"/>
        <v>8140</v>
      </c>
      <c r="PL44" s="112"/>
      <c r="PM44" s="260"/>
      <c r="PN44" s="27"/>
      <c r="PO44" s="1661"/>
      <c r="PP44" s="27"/>
      <c r="PQ44" s="42">
        <f t="shared" si="61"/>
        <v>0</v>
      </c>
      <c r="PS44" s="112"/>
      <c r="PT44" s="260"/>
      <c r="PU44" s="27"/>
      <c r="PV44" s="1661"/>
      <c r="PW44" s="27"/>
      <c r="PX44" s="42">
        <f t="shared" si="62"/>
        <v>0</v>
      </c>
      <c r="PZ44" s="7"/>
      <c r="QA44" s="36"/>
      <c r="QB44" s="16"/>
      <c r="QC44" s="508"/>
      <c r="QD44" s="16"/>
      <c r="QE44" s="17">
        <f t="shared" si="63"/>
        <v>1433.5000000000005</v>
      </c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114"/>
      <c r="RR44" s="18"/>
      <c r="RS44" s="19"/>
      <c r="RT44" s="19"/>
      <c r="RU44" s="20"/>
      <c r="RW44" s="2"/>
      <c r="RX44" s="114"/>
      <c r="RY44" s="18"/>
      <c r="RZ44" s="19"/>
      <c r="SA44" s="19"/>
      <c r="SB44" s="20"/>
      <c r="SD44" s="24"/>
      <c r="SE44" s="221"/>
      <c r="SF44" s="1292"/>
      <c r="SG44" s="53"/>
      <c r="SH44" s="53"/>
      <c r="SI44" s="46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92"/>
      <c r="TB44" s="53"/>
      <c r="TC44" s="53"/>
      <c r="TD44" s="460"/>
      <c r="TF44" s="24"/>
      <c r="TG44" s="2"/>
      <c r="TH44" s="18"/>
      <c r="TI44" s="19"/>
      <c r="TJ44" s="19"/>
      <c r="TK44" s="20"/>
      <c r="TM44" s="24"/>
      <c r="TN44" s="24"/>
      <c r="TO44" s="1292"/>
      <c r="TP44" s="53"/>
      <c r="TQ44" s="53"/>
      <c r="TR44" s="460"/>
      <c r="TT44" s="2"/>
      <c r="TU44" s="2"/>
      <c r="TV44" s="18"/>
      <c r="TW44" s="19"/>
      <c r="TX44" s="19"/>
      <c r="TY44" s="20"/>
      <c r="UA44" s="306"/>
      <c r="UB44" s="2"/>
      <c r="UC44" s="18"/>
      <c r="UD44" s="491"/>
      <c r="UE44" s="19"/>
      <c r="UF44" s="20"/>
      <c r="UH44" s="308"/>
      <c r="UI44" s="24"/>
      <c r="UJ44" s="1292"/>
      <c r="UK44" s="1561"/>
      <c r="UL44" s="53"/>
      <c r="UM44" s="460"/>
      <c r="UO44" s="308"/>
      <c r="UP44" s="24"/>
      <c r="UQ44" s="1292"/>
      <c r="UR44" s="1561"/>
      <c r="US44" s="53"/>
      <c r="UT44" s="460"/>
      <c r="UV44" s="308"/>
      <c r="UW44" s="24"/>
      <c r="UX44" s="1292"/>
      <c r="UY44" s="1561"/>
      <c r="UZ44" s="53"/>
      <c r="VA44" s="460"/>
      <c r="VC44" s="308"/>
      <c r="VD44" s="24"/>
      <c r="VE44" s="1292"/>
      <c r="VF44" s="1561"/>
      <c r="VG44" s="53"/>
      <c r="VH44" s="460"/>
      <c r="VJ44" s="426"/>
      <c r="VK44" s="2"/>
      <c r="VL44" s="18"/>
      <c r="VM44" s="19"/>
      <c r="VN44" s="19"/>
      <c r="VO44" s="20"/>
      <c r="VQ44" s="1530"/>
      <c r="VR44" s="1530"/>
      <c r="VS44" s="1756"/>
      <c r="VT44" s="1757"/>
      <c r="VU44" s="1757"/>
      <c r="VV44" s="1758"/>
      <c r="VX44" s="2"/>
      <c r="VY44" s="2"/>
      <c r="VZ44" s="18"/>
      <c r="WA44" s="19"/>
      <c r="WB44" s="19"/>
      <c r="WC44" s="20"/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4"/>
      <c r="WT44" s="24"/>
      <c r="WU44" s="1292"/>
      <c r="WV44" s="53"/>
      <c r="WW44" s="53"/>
      <c r="WX44" s="460"/>
      <c r="WZ44" s="24"/>
      <c r="XA44" s="24"/>
      <c r="XB44" s="1292"/>
      <c r="XC44" s="53"/>
      <c r="XD44" s="53"/>
      <c r="XE44" s="460"/>
      <c r="XG44" s="2"/>
      <c r="XH44" s="2"/>
      <c r="XI44" s="18"/>
      <c r="XJ44" s="19"/>
      <c r="XK44" s="19"/>
      <c r="XL44" s="20"/>
      <c r="XN44" s="24"/>
      <c r="XO44" s="24"/>
      <c r="XP44" s="1292"/>
      <c r="XQ44" s="53"/>
      <c r="XR44" s="53"/>
      <c r="XS44" s="460"/>
      <c r="XU44" s="2"/>
      <c r="XV44" s="2"/>
      <c r="XW44" s="18"/>
      <c r="XX44" s="19"/>
      <c r="XY44" s="19"/>
      <c r="XZ44" s="20"/>
      <c r="YB44" s="1530"/>
      <c r="YC44" s="1530"/>
      <c r="YD44" s="1756"/>
      <c r="YE44" s="1757"/>
      <c r="YF44" s="1757"/>
      <c r="YG44" s="1758"/>
      <c r="YI44" s="7"/>
      <c r="YJ44" s="114"/>
      <c r="YK44" s="15"/>
      <c r="YL44" s="7"/>
      <c r="YM44" s="16"/>
      <c r="YN44" s="42">
        <f t="shared" si="94"/>
        <v>2227</v>
      </c>
      <c r="YP44" s="1329"/>
      <c r="YQ44" s="1330"/>
      <c r="YR44" s="165"/>
      <c r="YS44" s="1331"/>
      <c r="YT44" s="165"/>
      <c r="YU44" s="1332">
        <f>YU43+YR44-YT44</f>
        <v>22956.84</v>
      </c>
      <c r="YW44" s="2"/>
      <c r="YX44" s="2"/>
      <c r="YY44" s="18"/>
      <c r="YZ44" s="19"/>
      <c r="ZA44" s="19"/>
      <c r="ZB44" s="20"/>
      <c r="ZD44" s="428"/>
      <c r="ZE44" s="2"/>
      <c r="ZF44" s="18"/>
      <c r="ZG44" s="19"/>
      <c r="ZH44" s="19"/>
      <c r="ZI44" s="20"/>
      <c r="ZK44" s="1529"/>
      <c r="ZL44" s="1530"/>
      <c r="ZM44" s="1756"/>
      <c r="ZN44" s="1757"/>
      <c r="ZO44" s="1757"/>
      <c r="ZP44" s="1758"/>
      <c r="ZR44" s="426"/>
      <c r="ZS44" s="24"/>
      <c r="ZT44" s="1292"/>
      <c r="ZU44" s="53"/>
      <c r="ZV44" s="53"/>
      <c r="ZW44" s="460"/>
      <c r="ZY44" s="306"/>
      <c r="ZZ44" s="2"/>
      <c r="AAA44" s="18"/>
      <c r="AAB44" s="19"/>
      <c r="AAC44" s="19"/>
      <c r="AAD44" s="20"/>
      <c r="AAF44" s="308"/>
      <c r="AAG44" s="24"/>
      <c r="AAH44" s="1292"/>
      <c r="AAI44" s="53"/>
      <c r="AAJ44" s="53"/>
      <c r="AAK44" s="46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4"/>
      <c r="ABP44" s="24"/>
      <c r="ABQ44" s="1292"/>
      <c r="ABR44" s="53"/>
      <c r="ABS44" s="53"/>
      <c r="ABT44" s="460"/>
      <c r="ABV44" s="24"/>
      <c r="ABW44" s="24"/>
      <c r="ABX44" s="1292"/>
      <c r="ABY44" s="53"/>
      <c r="ABZ44" s="53"/>
      <c r="ACA44" s="460"/>
      <c r="ACC44" s="2"/>
      <c r="ACD44" s="2"/>
      <c r="ACE44" s="18"/>
      <c r="ACF44" s="19"/>
      <c r="ACG44" s="19"/>
      <c r="ACH44" s="20"/>
      <c r="ACJ44" s="7">
        <v>41547</v>
      </c>
      <c r="ACK44" s="2" t="s">
        <v>2987</v>
      </c>
      <c r="ACL44" s="16">
        <v>2291.5</v>
      </c>
      <c r="ACM44" s="679">
        <v>41547</v>
      </c>
      <c r="ACN44" s="16">
        <v>2291.5</v>
      </c>
      <c r="ACO44" s="17">
        <f t="shared" si="109"/>
        <v>0</v>
      </c>
      <c r="ACQ44" s="306"/>
      <c r="ACR44" s="2"/>
      <c r="ACS44" s="18"/>
      <c r="ACT44" s="561"/>
      <c r="ACU44" s="19"/>
      <c r="ACV44" s="20"/>
      <c r="ACX44" s="308"/>
      <c r="ACY44" s="24"/>
      <c r="ACZ44" s="1292"/>
      <c r="ADA44" s="1563"/>
      <c r="ADB44" s="53"/>
      <c r="ADC44" s="46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40"/>
      <c r="AEI44" s="19"/>
      <c r="AEJ44" s="19"/>
      <c r="AEK44" s="19"/>
      <c r="AEL44" s="20"/>
      <c r="AEN44" s="2"/>
      <c r="AEO44" s="40"/>
      <c r="AEP44" s="19"/>
      <c r="AEQ44" s="19"/>
      <c r="AER44" s="19"/>
      <c r="AES44" s="20"/>
      <c r="AEU44" s="1530"/>
      <c r="AEV44" s="1718"/>
      <c r="AEW44" s="1757"/>
      <c r="AEX44" s="1757"/>
      <c r="AEY44" s="1757"/>
      <c r="AEZ44" s="1758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407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306"/>
      <c r="AGL44" s="2"/>
      <c r="AGM44" s="18"/>
      <c r="AGN44" s="491"/>
      <c r="AGO44" s="19"/>
      <c r="AGP44" s="20"/>
      <c r="AGR44" s="308"/>
      <c r="AGS44" s="24"/>
      <c r="AGT44" s="1292"/>
      <c r="AGU44" s="1561"/>
      <c r="AGV44" s="53"/>
      <c r="AGW44" s="460"/>
      <c r="AGY44" s="2"/>
      <c r="AGZ44" s="2"/>
      <c r="AHA44" s="18"/>
      <c r="AHB44" s="19"/>
      <c r="AHC44" s="19"/>
      <c r="AHD44" s="20"/>
      <c r="AHH44" s="18"/>
      <c r="AHI44" s="19"/>
      <c r="AHJ44" s="19"/>
      <c r="AHK44" s="20"/>
      <c r="AHO44" s="1292"/>
      <c r="AHP44" s="53"/>
      <c r="AHQ44" s="53"/>
      <c r="AHR44" s="46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4"/>
      <c r="AIP44" s="24"/>
      <c r="AIQ44" s="1292"/>
      <c r="AIR44" s="53"/>
      <c r="AIS44" s="53"/>
      <c r="AIT44" s="46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J44" s="2"/>
      <c r="AJK44" s="2"/>
      <c r="AJL44" s="18"/>
      <c r="AJM44" s="19"/>
      <c r="AJN44" s="19"/>
      <c r="AJO44" s="20"/>
      <c r="AJQ44" s="24"/>
      <c r="AJR44" s="24"/>
      <c r="AJS44" s="1292"/>
      <c r="AJT44" s="53"/>
      <c r="AJU44" s="53"/>
      <c r="AJV44" s="460"/>
      <c r="AJX44" s="7">
        <v>41538</v>
      </c>
      <c r="AJY44" s="114" t="s">
        <v>2988</v>
      </c>
      <c r="AJZ44" s="15">
        <v>841.5</v>
      </c>
      <c r="AKA44" s="7">
        <v>41538</v>
      </c>
      <c r="AKB44" s="16">
        <v>841.5</v>
      </c>
      <c r="AKC44" s="17">
        <f t="shared" si="137"/>
        <v>1582</v>
      </c>
      <c r="AKE44" s="7"/>
      <c r="AKF44" s="114"/>
      <c r="AKG44" s="15"/>
      <c r="AKH44" s="7"/>
      <c r="AKI44" s="16"/>
      <c r="AKJ44" s="17">
        <f t="shared" si="138"/>
        <v>5561.98</v>
      </c>
      <c r="AKL44" s="24"/>
      <c r="AKM44" s="24"/>
      <c r="AKN44" s="1292"/>
      <c r="AKO44" s="53"/>
      <c r="AKP44" s="53"/>
      <c r="AKQ44" s="460"/>
      <c r="AKS44" s="24"/>
      <c r="AKT44" s="24"/>
      <c r="AKU44" s="1292"/>
      <c r="AKV44" s="53"/>
      <c r="AKW44" s="53"/>
      <c r="AKX44" s="460"/>
      <c r="AKZ44" s="24"/>
      <c r="ALA44" s="24"/>
      <c r="ALB44" s="1292"/>
      <c r="ALC44" s="53"/>
      <c r="ALD44" s="53"/>
      <c r="ALE44" s="460"/>
      <c r="ALG44" s="2"/>
      <c r="ALH44" s="2"/>
      <c r="ALI44" s="18"/>
      <c r="ALJ44" s="19"/>
      <c r="ALK44" s="19"/>
      <c r="ALL44" s="20"/>
      <c r="ALN44" s="428">
        <v>41542</v>
      </c>
      <c r="ALO44" s="36" t="s">
        <v>2989</v>
      </c>
      <c r="ALP44" s="16">
        <v>3068.5</v>
      </c>
      <c r="ALQ44" s="679">
        <v>41542</v>
      </c>
      <c r="ALR44" s="16">
        <v>3068.5</v>
      </c>
      <c r="ALS44" s="17">
        <f t="shared" si="143"/>
        <v>5326</v>
      </c>
      <c r="ALU44" s="428"/>
      <c r="ALW44" s="18"/>
      <c r="ALX44" s="491"/>
      <c r="ALY44" s="19"/>
      <c r="ALZ44" s="20"/>
      <c r="AMB44" s="306"/>
      <c r="AMC44" s="2"/>
      <c r="AMD44" s="18"/>
      <c r="AME44" s="429"/>
      <c r="AMF44" s="19"/>
      <c r="AMG44" s="20"/>
      <c r="AMI44" s="2"/>
      <c r="AMJ44" s="2"/>
      <c r="AMK44" s="18"/>
      <c r="AML44" s="19"/>
      <c r="AMM44" s="19"/>
      <c r="AMN44" s="20"/>
      <c r="AMP44" s="24"/>
      <c r="AMQ44" s="24"/>
      <c r="AMR44" s="1292"/>
      <c r="AMS44" s="53"/>
      <c r="AMT44" s="53"/>
      <c r="AMU44" s="460"/>
      <c r="AMW44" s="2"/>
      <c r="AMX44" s="2"/>
      <c r="AMY44" s="18"/>
      <c r="AMZ44" s="19"/>
      <c r="ANA44" s="19"/>
      <c r="ANB44" s="20"/>
      <c r="AND44" s="24"/>
      <c r="ANE44" s="24"/>
      <c r="ANF44" s="1292"/>
      <c r="ANG44" s="53"/>
      <c r="ANH44" s="53"/>
      <c r="ANI44" s="460"/>
      <c r="ANK44" s="2"/>
      <c r="ANL44" s="2"/>
      <c r="ANM44" s="18"/>
      <c r="ANN44" s="19"/>
      <c r="ANO44" s="19"/>
      <c r="ANP44" s="20"/>
      <c r="ANR44" s="1530"/>
      <c r="ANS44" s="1530"/>
      <c r="ANT44" s="1756"/>
      <c r="ANU44" s="1757"/>
      <c r="ANV44" s="1757"/>
      <c r="ANW44" s="1758"/>
      <c r="ANY44" s="2"/>
      <c r="ANZ44" s="2"/>
      <c r="AOA44" s="18"/>
      <c r="AOB44" s="19"/>
      <c r="AOC44" s="19"/>
      <c r="AOD44" s="20"/>
      <c r="AOF44" s="2"/>
      <c r="AOG44" s="2"/>
      <c r="AOH44" s="18"/>
      <c r="AOI44" s="19"/>
      <c r="AOJ44" s="19"/>
      <c r="AOK44" s="20"/>
      <c r="AOM44" s="308"/>
      <c r="AON44" s="24"/>
      <c r="AOO44" s="698"/>
      <c r="AOP44" s="401"/>
      <c r="AOQ44" s="16"/>
      <c r="AOR44" s="17">
        <f t="shared" si="154"/>
        <v>118452.40000000001</v>
      </c>
      <c r="AOT44" s="112">
        <v>41536</v>
      </c>
      <c r="AOU44" s="260" t="s">
        <v>2990</v>
      </c>
      <c r="AOV44" s="27">
        <v>1380</v>
      </c>
      <c r="AOW44" s="65"/>
      <c r="AOX44" s="27"/>
      <c r="AOY44" s="17">
        <f t="shared" si="155"/>
        <v>5550</v>
      </c>
      <c r="APA44" s="2"/>
      <c r="APB44" s="2"/>
      <c r="APC44" s="18"/>
      <c r="APD44" s="19"/>
      <c r="APE44" s="19"/>
      <c r="APF44" s="20"/>
      <c r="APH44" s="24"/>
      <c r="API44" s="24"/>
      <c r="APJ44" s="1292"/>
      <c r="APK44" s="53"/>
      <c r="APL44" s="53"/>
      <c r="APM44" s="460"/>
      <c r="APO44" s="2"/>
      <c r="APP44" s="2"/>
      <c r="APQ44" s="18"/>
      <c r="APR44" s="19"/>
      <c r="APS44" s="19"/>
      <c r="APT44" s="20"/>
      <c r="APV44" s="2"/>
      <c r="APW44" s="2"/>
      <c r="APX44" s="18"/>
      <c r="APY44" s="19"/>
      <c r="APZ44" s="19"/>
      <c r="AQA44" s="20"/>
      <c r="AQC44" s="2"/>
      <c r="AQD44" s="2"/>
      <c r="AQE44" s="18"/>
      <c r="AQF44" s="19"/>
      <c r="AQG44" s="19"/>
      <c r="AQH44" s="20"/>
      <c r="AQJ44" s="2"/>
      <c r="AQK44" s="2"/>
      <c r="AQL44" s="18"/>
      <c r="AQM44" s="19"/>
      <c r="AQN44" s="19"/>
      <c r="AQO44" s="20"/>
      <c r="AQQ44" s="2"/>
      <c r="AQR44" s="2"/>
      <c r="AQS44" s="18"/>
      <c r="AQT44" s="19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92"/>
      <c r="ARH44" s="53"/>
      <c r="ARI44" s="53"/>
      <c r="ARJ44" s="460"/>
      <c r="ARL44" s="2"/>
      <c r="ARM44" s="2"/>
      <c r="ARN44" s="18"/>
      <c r="ARO44" s="19"/>
      <c r="ARP44" s="19"/>
      <c r="ARQ44" s="20"/>
      <c r="ARS44" s="24"/>
      <c r="ART44" s="24"/>
      <c r="ARU44" s="1292"/>
      <c r="ARV44" s="53"/>
      <c r="ARW44" s="53"/>
      <c r="ARX44" s="460"/>
      <c r="ARZ44" s="2"/>
      <c r="ASA44" s="2"/>
      <c r="ASB44" s="18"/>
      <c r="ASC44" s="19"/>
      <c r="ASD44" s="19"/>
      <c r="ASE44" s="20"/>
      <c r="ASG44" s="7"/>
      <c r="ASH44" s="2"/>
      <c r="ASI44" s="16"/>
      <c r="ASJ44" s="327"/>
      <c r="ASK44" s="16"/>
      <c r="ASL44" s="17">
        <f t="shared" si="168"/>
        <v>21397.43</v>
      </c>
      <c r="ASN44" s="7"/>
      <c r="ASO44" s="36"/>
      <c r="ASP44" s="16"/>
      <c r="ASQ44" s="16"/>
      <c r="ASR44" s="16"/>
      <c r="ASS44" s="17">
        <f t="shared" si="169"/>
        <v>21397.43</v>
      </c>
      <c r="ASU44" s="2"/>
      <c r="ASV44" s="2"/>
      <c r="ASW44" s="18"/>
      <c r="ASX44" s="19"/>
      <c r="ASY44" s="19"/>
      <c r="ASZ44" s="20"/>
      <c r="ATB44" s="24"/>
      <c r="ATC44" s="24"/>
      <c r="ATD44" s="1292"/>
      <c r="ATE44" s="53"/>
      <c r="ATF44" s="53"/>
      <c r="ATG44" s="460"/>
      <c r="ATI44" s="24"/>
      <c r="ATJ44" s="24"/>
      <c r="ATK44" s="1292"/>
      <c r="ATL44" s="53"/>
      <c r="ATM44" s="53"/>
      <c r="ATN44" s="460"/>
      <c r="ATP44" s="2"/>
      <c r="ATQ44" s="2"/>
      <c r="ATR44" s="18"/>
      <c r="ATS44" s="19"/>
      <c r="ATT44" s="19"/>
      <c r="ATU44" s="20"/>
      <c r="ATW44" s="2"/>
      <c r="ATX44" s="2"/>
      <c r="ATY44" s="18"/>
      <c r="ATZ44" s="19"/>
      <c r="AUA44" s="19"/>
      <c r="AUB44" s="20"/>
      <c r="AUD44" s="2"/>
      <c r="AUE44" s="2"/>
      <c r="AUF44" s="18"/>
      <c r="AUG44" s="19"/>
      <c r="AUH44" s="19"/>
      <c r="AUI44" s="20"/>
      <c r="AUK44" s="24"/>
      <c r="AUL44" s="24"/>
      <c r="AUM44" s="1292"/>
      <c r="AUN44" s="53"/>
      <c r="AUO44" s="53"/>
      <c r="AUP44" s="460"/>
      <c r="AUR44" s="1530"/>
      <c r="AUS44" s="1530"/>
      <c r="AUT44" s="1756"/>
      <c r="AUU44" s="1757"/>
      <c r="AUV44" s="1757"/>
      <c r="AUW44" s="1758"/>
      <c r="AUY44" s="24"/>
      <c r="AUZ44" s="24"/>
      <c r="AVA44" s="1292"/>
      <c r="AVB44" s="53"/>
      <c r="AVC44" s="53"/>
      <c r="AVD44" s="460"/>
      <c r="AVF44" s="2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1530"/>
      <c r="AVU44" s="1530"/>
      <c r="AVV44" s="1756"/>
      <c r="AVW44" s="1757"/>
      <c r="AVX44" s="1757"/>
      <c r="AVY44" s="1758"/>
      <c r="AWA44" s="2"/>
      <c r="AWB44" s="2"/>
      <c r="AWC44" s="18"/>
      <c r="AWD44" s="19"/>
      <c r="AWE44" s="19"/>
      <c r="AWF44" s="20"/>
      <c r="AWH44" s="2"/>
      <c r="AWI44" s="2"/>
      <c r="AWJ44" s="18"/>
      <c r="AWK44" s="19"/>
      <c r="AWL44" s="19"/>
      <c r="AWM44" s="20"/>
      <c r="AWO44" s="2"/>
      <c r="AWP44" s="2"/>
      <c r="AWQ44" s="18"/>
      <c r="AWR44" s="19"/>
      <c r="AWS44" s="19"/>
      <c r="AWT44" s="17">
        <f t="shared" si="184"/>
        <v>0</v>
      </c>
      <c r="AWV44" s="2"/>
      <c r="AWW44" s="2"/>
      <c r="AWX44" s="18"/>
      <c r="AWY44" s="19"/>
      <c r="AWZ44" s="19"/>
      <c r="AXA44" s="17">
        <f t="shared" si="185"/>
        <v>0</v>
      </c>
      <c r="AXC44" s="2"/>
      <c r="AXD44" s="2"/>
      <c r="AXE44" s="18"/>
      <c r="AXF44" s="19"/>
      <c r="AXG44" s="19"/>
      <c r="AXH44" s="17">
        <f t="shared" si="186"/>
        <v>4740.5</v>
      </c>
      <c r="AXJ44" s="2"/>
      <c r="AXK44" s="2"/>
      <c r="AXL44" s="18"/>
      <c r="AXM44" s="19"/>
      <c r="AXN44" s="19"/>
      <c r="AXO44" s="17">
        <f t="shared" si="187"/>
        <v>0</v>
      </c>
      <c r="AXQ44" s="24"/>
      <c r="AXR44" s="24"/>
      <c r="AXS44" s="1292"/>
      <c r="AXT44" s="53"/>
      <c r="AXU44" s="53"/>
      <c r="AXV44" s="42">
        <f t="shared" si="188"/>
        <v>0</v>
      </c>
      <c r="AXX44" s="2"/>
      <c r="AXY44" s="2"/>
      <c r="AXZ44" s="18"/>
      <c r="AYA44" s="19"/>
      <c r="AYB44" s="19"/>
      <c r="AYC44" s="20"/>
      <c r="AYE44" s="2"/>
      <c r="AYF44" s="2"/>
      <c r="AYG44" s="18"/>
      <c r="AYH44" s="19"/>
      <c r="AYI44" s="19"/>
      <c r="AYJ44" s="20"/>
      <c r="AYL44" s="24"/>
      <c r="AYM44" s="24"/>
      <c r="AYN44" s="1292"/>
      <c r="AYO44" s="53"/>
      <c r="AYP44" s="53"/>
      <c r="AYQ44" s="460"/>
      <c r="AYS44" s="24"/>
      <c r="AYT44" s="2"/>
      <c r="AYU44" s="18"/>
      <c r="AYV44" s="19"/>
      <c r="AYW44" s="19"/>
      <c r="AYX44" s="20"/>
      <c r="AYZ44" s="24"/>
      <c r="AZA44" s="24"/>
      <c r="AZB44" s="1292"/>
      <c r="AZC44" s="53"/>
      <c r="AZD44" s="53"/>
      <c r="AZE44" s="460"/>
      <c r="AZG44" s="2"/>
      <c r="AZH44" s="2"/>
      <c r="AZI44" s="18"/>
      <c r="AZJ44" s="19"/>
      <c r="AZK44" s="19"/>
      <c r="AZL44" s="20"/>
      <c r="AZN44" s="2"/>
      <c r="AZO44" s="2"/>
      <c r="AZP44" s="18"/>
      <c r="AZQ44" s="19"/>
      <c r="AZR44" s="19"/>
      <c r="AZS44" s="20"/>
      <c r="AZU44" s="2"/>
      <c r="AZV44" s="2"/>
      <c r="AZW44" s="18"/>
      <c r="AZX44" s="19"/>
      <c r="AZY44" s="19"/>
      <c r="AZZ44" s="20"/>
      <c r="BAB44" s="24"/>
      <c r="BAC44" s="24"/>
      <c r="BAD44" s="1292"/>
      <c r="BAE44" s="53"/>
      <c r="BAF44" s="53"/>
      <c r="BAG44" s="460"/>
      <c r="BAI44" s="2"/>
      <c r="BAJ44" s="2"/>
      <c r="BAK44" s="18"/>
      <c r="BAL44" s="19"/>
      <c r="BAM44" s="19"/>
      <c r="BAN44" s="20"/>
    </row>
    <row r="45" spans="1:1392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R45" s="2"/>
      <c r="AX45" s="2"/>
      <c r="AY45" s="2"/>
      <c r="BE45" s="2"/>
      <c r="BF45" s="2"/>
      <c r="BL45" s="7"/>
      <c r="BM45" s="2"/>
      <c r="BN45" s="27"/>
      <c r="BO45" s="65"/>
      <c r="BP45" s="16"/>
      <c r="BQ45" s="16"/>
      <c r="BR45" s="79"/>
      <c r="CN45" s="7"/>
      <c r="CO45" s="2"/>
      <c r="CP45" s="3"/>
      <c r="CR45" s="3"/>
      <c r="CU45" s="2"/>
      <c r="CV45" s="2"/>
      <c r="DB45" s="7"/>
      <c r="DC45" s="36"/>
      <c r="DD45" s="27"/>
      <c r="DE45" s="423"/>
      <c r="DF45" s="27"/>
      <c r="DG45" s="17">
        <f t="shared" si="207"/>
        <v>411</v>
      </c>
      <c r="DI45" s="7"/>
      <c r="DJ45" s="2"/>
      <c r="DK45" s="292"/>
      <c r="DL45" s="1"/>
      <c r="DM45" s="27"/>
      <c r="DN45" s="42">
        <f t="shared" si="212"/>
        <v>0</v>
      </c>
      <c r="DP45" s="7"/>
      <c r="DQ45" s="100"/>
      <c r="DR45" s="294"/>
      <c r="DS45" s="699"/>
      <c r="DT45" s="27"/>
      <c r="DU45" s="27"/>
      <c r="DV45" s="79"/>
      <c r="DW45" s="568"/>
      <c r="DX45" s="1683"/>
      <c r="DY45" s="1684"/>
      <c r="DZ45" s="1685"/>
      <c r="EA45" s="1659"/>
      <c r="EB45" s="1659"/>
      <c r="EC45" s="122"/>
      <c r="ED45" s="112"/>
      <c r="EE45" s="34"/>
      <c r="EF45" s="287"/>
      <c r="EG45" s="1686"/>
      <c r="EH45" s="27"/>
      <c r="EI45" s="27"/>
      <c r="EJ45" s="79"/>
      <c r="EK45" s="7"/>
      <c r="EL45" s="100"/>
      <c r="EM45" s="294"/>
      <c r="EN45" s="699"/>
      <c r="EO45" s="27"/>
      <c r="EP45" s="27"/>
      <c r="EQ45" s="79"/>
      <c r="ER45" s="112"/>
      <c r="ES45" s="24"/>
      <c r="ET45" s="41"/>
      <c r="EU45" s="112"/>
      <c r="EV45" s="288"/>
      <c r="EW45" s="17">
        <f t="shared" si="206"/>
        <v>0</v>
      </c>
      <c r="FA45" s="15"/>
      <c r="FD45" s="17">
        <f t="shared" si="220"/>
        <v>0</v>
      </c>
      <c r="FH45" s="23"/>
      <c r="FK45" s="42">
        <f t="shared" si="221"/>
        <v>0</v>
      </c>
      <c r="FM45" s="2"/>
      <c r="FN45" s="2"/>
      <c r="FT45" s="24"/>
      <c r="FU45" s="24"/>
      <c r="GA45" s="2"/>
      <c r="GB45" s="2"/>
      <c r="GH45" s="1530"/>
      <c r="GI45" s="1530"/>
      <c r="GO45" s="2"/>
      <c r="GP45" s="2"/>
      <c r="GV45" s="2"/>
      <c r="GW45" s="2"/>
      <c r="HC45" s="2"/>
      <c r="HD45" s="2"/>
      <c r="HJ45" s="2"/>
      <c r="HK45" s="2"/>
      <c r="HQ45" s="2"/>
      <c r="HR45" s="2"/>
      <c r="HX45" s="2"/>
      <c r="HY45" s="2"/>
      <c r="IE45" s="1530"/>
      <c r="IF45" s="1530"/>
      <c r="IL45" s="24"/>
      <c r="IM45" s="24"/>
      <c r="IS45" s="7"/>
      <c r="IT45" s="114"/>
      <c r="IU45" s="27"/>
      <c r="IV45" s="700"/>
      <c r="IW45" s="27"/>
      <c r="IX45" s="17">
        <f t="shared" si="36"/>
        <v>0</v>
      </c>
      <c r="IZ45" s="7"/>
      <c r="JA45" s="114"/>
      <c r="JB45" s="27"/>
      <c r="JC45" s="700"/>
      <c r="JD45" s="27"/>
      <c r="JE45" s="17">
        <f t="shared" si="37"/>
        <v>0</v>
      </c>
      <c r="JG45" s="7"/>
      <c r="JH45" s="115"/>
      <c r="JI45" s="27"/>
      <c r="JJ45" s="700"/>
      <c r="JK45" s="27"/>
      <c r="JL45" s="17">
        <f t="shared" si="38"/>
        <v>17093.599999999999</v>
      </c>
      <c r="JN45" s="7"/>
      <c r="JO45" s="114"/>
      <c r="JP45" s="27"/>
      <c r="JQ45" s="700"/>
      <c r="JR45" s="27"/>
      <c r="JS45" s="16"/>
      <c r="JU45" s="112"/>
      <c r="JV45" s="111"/>
      <c r="JW45" s="27"/>
      <c r="JX45" s="1576"/>
      <c r="JY45" s="27"/>
      <c r="JZ45" s="27"/>
      <c r="KB45" s="112"/>
      <c r="KC45" s="221"/>
      <c r="KD45" s="27"/>
      <c r="KE45" s="1576"/>
      <c r="KF45" s="27"/>
      <c r="KG45" s="27"/>
      <c r="KI45" s="2"/>
      <c r="KJ45" s="2"/>
      <c r="KP45" s="24"/>
      <c r="KQ45" s="24"/>
      <c r="KW45" s="24"/>
      <c r="KX45" s="24"/>
      <c r="LD45" s="1530"/>
      <c r="LE45" s="1530"/>
      <c r="LK45" s="2"/>
      <c r="LL45" s="2"/>
      <c r="LR45" s="2"/>
      <c r="LS45" s="2"/>
      <c r="LY45" s="2"/>
      <c r="LZ45" s="2"/>
      <c r="MF45" s="1709"/>
      <c r="MG45" s="1530"/>
      <c r="MM45" s="306"/>
      <c r="MN45" s="2"/>
      <c r="MT45" s="308"/>
      <c r="MU45" s="24"/>
      <c r="NA45" s="482"/>
      <c r="NB45" s="2"/>
      <c r="NI45" s="2"/>
      <c r="NO45" s="2"/>
      <c r="NP45" s="2"/>
      <c r="NV45" s="2"/>
      <c r="NW45" s="2"/>
      <c r="OC45" s="2"/>
      <c r="OD45" s="2"/>
      <c r="OJ45" s="2"/>
      <c r="OK45" s="2"/>
      <c r="OQ45" s="2"/>
      <c r="OR45" s="2"/>
      <c r="OX45" s="24"/>
      <c r="OY45" s="24"/>
      <c r="PE45" s="7"/>
      <c r="PF45" s="36"/>
      <c r="PG45" s="27"/>
      <c r="PH45" s="344"/>
      <c r="PI45" s="27"/>
      <c r="PJ45" s="17">
        <f t="shared" si="60"/>
        <v>8140</v>
      </c>
      <c r="PL45" s="112"/>
      <c r="PM45" s="260"/>
      <c r="PN45" s="27"/>
      <c r="PO45" s="693"/>
      <c r="PP45" s="27"/>
      <c r="PQ45" s="42">
        <f t="shared" si="61"/>
        <v>0</v>
      </c>
      <c r="PS45" s="112"/>
      <c r="PT45" s="260"/>
      <c r="PU45" s="27"/>
      <c r="PV45" s="693"/>
      <c r="PW45" s="27"/>
      <c r="PX45" s="42">
        <f t="shared" si="62"/>
        <v>0</v>
      </c>
      <c r="PZ45" s="7"/>
      <c r="QA45" s="36"/>
      <c r="QB45" s="27"/>
      <c r="QC45" s="344"/>
      <c r="QD45" s="27"/>
      <c r="QE45" s="17">
        <f t="shared" si="63"/>
        <v>1433.5000000000005</v>
      </c>
      <c r="QG45" s="2"/>
      <c r="QH45" s="2"/>
      <c r="QN45" s="2"/>
      <c r="QO45" s="2"/>
      <c r="QU45" s="2"/>
      <c r="QV45" s="2"/>
      <c r="RB45" s="2"/>
      <c r="RC45" s="2"/>
      <c r="RI45" s="2"/>
      <c r="RJ45" s="2"/>
      <c r="RP45" s="2"/>
      <c r="RQ45" s="2"/>
      <c r="RW45" s="2"/>
      <c r="RX45" s="2"/>
      <c r="SD45" s="24"/>
      <c r="SE45" s="24"/>
      <c r="SK45" s="2"/>
      <c r="SL45" s="2"/>
      <c r="SR45" s="2"/>
      <c r="SS45" s="2"/>
      <c r="SY45" s="24"/>
      <c r="SZ45" s="24"/>
      <c r="TF45" s="24"/>
      <c r="TG45" s="2"/>
      <c r="TM45" s="24"/>
      <c r="TN45" s="24"/>
      <c r="TT45" s="2"/>
      <c r="TU45" s="2"/>
      <c r="UA45" s="306"/>
      <c r="UB45" s="2"/>
      <c r="UH45" s="308"/>
      <c r="UI45" s="24"/>
      <c r="UO45" s="308"/>
      <c r="UP45" s="24"/>
      <c r="UV45" s="308"/>
      <c r="UW45" s="24"/>
      <c r="VC45" s="308"/>
      <c r="VD45" s="24"/>
      <c r="VJ45" s="426"/>
      <c r="VK45" s="2"/>
      <c r="VQ45" s="1530"/>
      <c r="VR45" s="1530"/>
      <c r="VX45" s="2"/>
      <c r="VY45" s="2"/>
      <c r="WE45" s="2"/>
      <c r="WF45" s="2"/>
      <c r="WL45" s="2"/>
      <c r="WM45" s="2"/>
      <c r="WS45" s="24"/>
      <c r="WT45" s="24"/>
      <c r="WZ45" s="24"/>
      <c r="XA45" s="24"/>
      <c r="XG45" s="2"/>
      <c r="XH45" s="2"/>
      <c r="XN45" s="24"/>
      <c r="XO45" s="24"/>
      <c r="XU45" s="2"/>
      <c r="XV45" s="2"/>
      <c r="YB45" s="1530"/>
      <c r="YC45" s="1530"/>
      <c r="YI45" s="7"/>
      <c r="YJ45" s="114"/>
      <c r="YK45" s="292"/>
      <c r="YL45" s="7"/>
      <c r="YM45" s="27"/>
      <c r="YN45" s="42">
        <f t="shared" si="94"/>
        <v>2227</v>
      </c>
      <c r="YP45" s="905"/>
      <c r="YQ45" s="100"/>
      <c r="YR45" s="16"/>
      <c r="YS45" s="701"/>
      <c r="YT45" s="3"/>
      <c r="YU45" s="42"/>
      <c r="YW45" s="2"/>
      <c r="YX45" s="2"/>
      <c r="ZD45" s="428"/>
      <c r="ZE45" s="2"/>
      <c r="ZK45" s="1529"/>
      <c r="ZL45" s="1530"/>
      <c r="ZR45" s="426"/>
      <c r="ZS45" s="24"/>
      <c r="ZY45" s="306"/>
      <c r="ZZ45" s="2"/>
      <c r="AAF45" s="308"/>
      <c r="AAG45" s="24"/>
      <c r="AAM45" s="2"/>
      <c r="AAN45" s="2"/>
      <c r="AAT45" s="2"/>
      <c r="AAU45" s="2"/>
      <c r="ABA45" s="2"/>
      <c r="ABB45" s="2"/>
      <c r="ABH45" s="2"/>
      <c r="ABI45" s="2"/>
      <c r="ABO45" s="24"/>
      <c r="ABP45" s="24"/>
      <c r="ABV45" s="24"/>
      <c r="ABW45" s="24"/>
      <c r="ACC45" s="2"/>
      <c r="ACD45" s="2"/>
      <c r="ACJ45" s="7"/>
      <c r="ACK45" s="2"/>
      <c r="ACL45" s="27"/>
      <c r="ACM45" s="423"/>
      <c r="ACN45" s="27"/>
      <c r="ACO45" s="17">
        <f t="shared" si="109"/>
        <v>0</v>
      </c>
      <c r="ACQ45" s="306"/>
      <c r="ACR45" s="2"/>
      <c r="ACX45" s="308"/>
      <c r="ACY45" s="24"/>
      <c r="ADE45" s="2"/>
      <c r="ADF45" s="2"/>
      <c r="ADL45" s="2"/>
      <c r="ADM45" s="2"/>
      <c r="ADS45" s="2"/>
      <c r="ADT45" s="2"/>
      <c r="ADZ45" s="2"/>
      <c r="AEA45" s="2"/>
      <c r="AEG45" s="2"/>
      <c r="AEH45" s="2"/>
      <c r="AEN45" s="2"/>
      <c r="AEO45" s="2"/>
      <c r="AEU45" s="1530"/>
      <c r="AEV45" s="1530"/>
      <c r="AFB45" s="2"/>
      <c r="AFC45" s="2"/>
      <c r="AFI45" s="2"/>
      <c r="AFJ45" s="2"/>
      <c r="AFP45" s="407"/>
      <c r="AFQ45" s="2"/>
      <c r="AFW45" s="2"/>
      <c r="AFX45" s="2"/>
      <c r="AGD45" s="2"/>
      <c r="AGE45" s="2"/>
      <c r="AGK45" s="306"/>
      <c r="AGL45" s="2"/>
      <c r="AGR45" s="308"/>
      <c r="AGS45" s="24"/>
      <c r="AGY45" s="2"/>
      <c r="AGZ45" s="2"/>
      <c r="AHT45" s="2"/>
      <c r="AHU45" s="2"/>
      <c r="AIA45" s="2"/>
      <c r="AIB45" s="2"/>
      <c r="AIH45" s="2"/>
      <c r="AII45" s="2"/>
      <c r="AIO45" s="24"/>
      <c r="AIP45" s="24"/>
      <c r="AIV45" s="2"/>
      <c r="AIW45" s="2"/>
      <c r="AJC45" s="2"/>
      <c r="AJD45" s="2"/>
      <c r="AJJ45" s="2"/>
      <c r="AJK45" s="2"/>
      <c r="AJQ45" s="24"/>
      <c r="AJR45" s="24"/>
      <c r="AJX45" s="7">
        <v>41538</v>
      </c>
      <c r="AJY45" s="114" t="s">
        <v>2991</v>
      </c>
      <c r="AJZ45" s="15">
        <v>771.5</v>
      </c>
      <c r="AKA45" s="31">
        <v>41538</v>
      </c>
      <c r="AKB45" s="16">
        <v>771.5</v>
      </c>
      <c r="AKC45" s="17">
        <f t="shared" si="137"/>
        <v>1582</v>
      </c>
      <c r="AKE45" s="7"/>
      <c r="AKF45" s="114"/>
      <c r="AKG45" s="15"/>
      <c r="AKH45" s="7"/>
      <c r="AKI45" s="16"/>
      <c r="AKJ45" s="17">
        <f t="shared" si="138"/>
        <v>5561.98</v>
      </c>
      <c r="AKL45" s="24"/>
      <c r="AKM45" s="24"/>
      <c r="AKS45" s="24"/>
      <c r="AKT45" s="24"/>
      <c r="AKZ45" s="24"/>
      <c r="ALA45" s="24"/>
      <c r="ALG45" s="2"/>
      <c r="ALH45" s="2"/>
      <c r="ALN45" s="428">
        <v>41542</v>
      </c>
      <c r="ALO45" s="36" t="s">
        <v>2992</v>
      </c>
      <c r="ALP45" s="27">
        <v>1120.5</v>
      </c>
      <c r="ALQ45" s="423">
        <v>41542</v>
      </c>
      <c r="ALR45" s="27">
        <v>1120.5</v>
      </c>
      <c r="ALS45" s="17">
        <f t="shared" si="143"/>
        <v>5326</v>
      </c>
      <c r="ALU45" s="428"/>
      <c r="AMB45" s="306"/>
      <c r="AMC45" s="2"/>
      <c r="AMI45" s="2"/>
      <c r="AMJ45" s="2"/>
      <c r="AMP45" s="24"/>
      <c r="AMQ45" s="24"/>
      <c r="AMW45" s="2"/>
      <c r="AMX45" s="2"/>
      <c r="AND45" s="24"/>
      <c r="ANE45" s="24"/>
      <c r="ANK45" s="2"/>
      <c r="ANL45" s="2"/>
      <c r="ANR45" s="1530"/>
      <c r="ANS45" s="1530"/>
      <c r="ANY45" s="2"/>
      <c r="ANZ45" s="2"/>
      <c r="AOF45" s="2"/>
      <c r="AOG45" s="2"/>
      <c r="AOM45" s="308"/>
      <c r="AON45" s="24"/>
      <c r="AOO45" s="698"/>
      <c r="AOP45" s="401"/>
      <c r="AOQ45" s="27"/>
      <c r="AOR45" s="17">
        <f t="shared" si="154"/>
        <v>118452.40000000001</v>
      </c>
      <c r="AOT45" s="112">
        <v>41537</v>
      </c>
      <c r="AOU45" s="260" t="s">
        <v>2993</v>
      </c>
      <c r="AOV45" s="27">
        <v>2760</v>
      </c>
      <c r="AOW45" s="65"/>
      <c r="AOX45" s="27"/>
      <c r="AOY45" s="17">
        <f t="shared" si="155"/>
        <v>8310</v>
      </c>
      <c r="APA45" s="2"/>
      <c r="APB45" s="2"/>
      <c r="APH45" s="24"/>
      <c r="API45" s="24"/>
      <c r="APO45" s="2"/>
      <c r="APP45" s="2"/>
      <c r="APV45" s="2"/>
      <c r="APW45" s="2"/>
      <c r="AQC45" s="2"/>
      <c r="AQD45" s="2"/>
      <c r="AQJ45" s="2"/>
      <c r="AQK45" s="2"/>
      <c r="AQQ45" s="2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7"/>
      <c r="ASH45" s="100"/>
      <c r="ASI45" s="15"/>
      <c r="ASJ45" s="33"/>
      <c r="ASK45" s="27"/>
      <c r="ASL45" s="17">
        <f t="shared" si="168"/>
        <v>21397.43</v>
      </c>
      <c r="ASM45" s="79"/>
      <c r="ASN45" s="7"/>
      <c r="ASO45" s="36"/>
      <c r="ASP45" s="79"/>
      <c r="ASQ45" s="79"/>
      <c r="ASR45" s="79"/>
      <c r="ASS45" s="17">
        <f t="shared" si="169"/>
        <v>21397.43</v>
      </c>
      <c r="AST45" s="79"/>
      <c r="ASU45" s="2"/>
      <c r="ASV45" s="2"/>
      <c r="ATB45" s="24"/>
      <c r="ATC45" s="24"/>
      <c r="ATI45" s="24"/>
      <c r="ATJ45" s="24"/>
      <c r="ATP45" s="2"/>
      <c r="ATQ45" s="2"/>
      <c r="ATW45" s="2"/>
      <c r="ATX45" s="2"/>
      <c r="AUD45" s="2"/>
      <c r="AUE45" s="2"/>
      <c r="AUK45" s="24"/>
      <c r="AUL45" s="24"/>
      <c r="AUR45" s="1530"/>
      <c r="AUS45" s="1530"/>
      <c r="AUY45" s="24"/>
      <c r="AUZ45" s="24"/>
      <c r="AVF45" s="2"/>
      <c r="AVG45" s="2"/>
      <c r="AVM45" s="2"/>
      <c r="AVN45" s="2"/>
      <c r="AVT45" s="1530"/>
      <c r="AVU45" s="1530"/>
      <c r="AWA45" s="2"/>
      <c r="AWB45" s="2"/>
      <c r="AWH45" s="2"/>
      <c r="AWI45" s="2"/>
      <c r="AWO45" s="2"/>
      <c r="AWP45" s="2"/>
      <c r="AWV45" s="2"/>
      <c r="AWW45" s="2"/>
      <c r="AXC45" s="2"/>
      <c r="AXD45" s="2"/>
      <c r="AXJ45" s="2"/>
      <c r="AXK45" s="2"/>
      <c r="AXQ45" s="24"/>
      <c r="AXR45" s="24"/>
      <c r="AZN45" s="2"/>
      <c r="AZO45" s="2"/>
      <c r="AZU45" s="2"/>
      <c r="AZV45" s="2"/>
    </row>
    <row r="46" spans="1:1392" ht="15.75" x14ac:dyDescent="0.25">
      <c r="AR46" s="2"/>
      <c r="AX46" s="2"/>
      <c r="AY46" s="2"/>
      <c r="BE46" s="2"/>
      <c r="BF46" s="2"/>
      <c r="BL46" s="2"/>
      <c r="BM46" s="2"/>
      <c r="BP46" s="16"/>
      <c r="BQ46" s="16"/>
      <c r="BR46" s="79"/>
      <c r="CN46" s="7"/>
      <c r="CO46" s="34"/>
      <c r="CP46" s="3"/>
      <c r="CQ46" s="1"/>
      <c r="CR46" s="3"/>
      <c r="DB46" s="7"/>
      <c r="DC46" s="36"/>
      <c r="DD46" s="27"/>
      <c r="DE46" s="423"/>
      <c r="DF46" s="27"/>
      <c r="DG46" s="17">
        <f t="shared" si="207"/>
        <v>411</v>
      </c>
      <c r="DI46" s="7"/>
      <c r="DJ46" s="2"/>
      <c r="DK46" s="292"/>
      <c r="DL46" s="1"/>
      <c r="DM46" s="27"/>
      <c r="DN46" s="42">
        <f t="shared" si="212"/>
        <v>0</v>
      </c>
      <c r="DP46" s="7"/>
      <c r="DQ46" s="100"/>
      <c r="DR46" s="294"/>
      <c r="DS46" s="699"/>
      <c r="DT46" s="27"/>
      <c r="DU46" s="27"/>
      <c r="DV46" s="79"/>
      <c r="DW46" s="568"/>
      <c r="DX46" s="1683"/>
      <c r="DY46" s="1684"/>
      <c r="DZ46" s="1685"/>
      <c r="EA46" s="1659"/>
      <c r="EB46" s="1659"/>
      <c r="EC46" s="122"/>
      <c r="ED46" s="112"/>
      <c r="EE46" s="34"/>
      <c r="EF46" s="287"/>
      <c r="EG46" s="1686"/>
      <c r="EH46" s="27"/>
      <c r="EI46" s="27"/>
      <c r="EJ46" s="79"/>
      <c r="EK46" s="7"/>
      <c r="EL46" s="100"/>
      <c r="EM46" s="294"/>
      <c r="EN46" s="699"/>
      <c r="EO46" s="27"/>
      <c r="EP46" s="27"/>
      <c r="EQ46" s="79"/>
      <c r="ER46" s="112"/>
      <c r="ES46" s="24"/>
      <c r="ET46" s="41"/>
      <c r="EU46" s="112"/>
      <c r="EV46" s="288"/>
      <c r="EW46" s="17">
        <f t="shared" si="206"/>
        <v>0</v>
      </c>
      <c r="EY46" s="1"/>
      <c r="EZ46" s="34"/>
      <c r="FA46" s="15"/>
      <c r="FD46" s="17">
        <f t="shared" si="220"/>
        <v>0</v>
      </c>
      <c r="FF46" s="38"/>
      <c r="FG46" s="34"/>
      <c r="FH46" s="23"/>
      <c r="FK46" s="42">
        <f t="shared" si="221"/>
        <v>0</v>
      </c>
      <c r="FM46" s="2"/>
      <c r="FN46" s="2"/>
      <c r="FT46" s="24"/>
      <c r="FU46" s="24"/>
      <c r="GA46" s="2"/>
      <c r="GB46" s="2"/>
      <c r="GH46" s="1530"/>
      <c r="GI46" s="1530"/>
      <c r="GO46" s="2"/>
      <c r="GP46" s="2"/>
      <c r="GV46" s="2"/>
      <c r="GW46" s="2"/>
      <c r="IS46" s="7"/>
      <c r="IT46" s="202"/>
      <c r="IU46" s="27"/>
      <c r="IV46" s="700"/>
      <c r="IW46" s="27"/>
      <c r="IX46" s="17">
        <f t="shared" si="36"/>
        <v>0</v>
      </c>
      <c r="IZ46" s="7"/>
      <c r="JA46" s="202"/>
      <c r="JB46" s="27"/>
      <c r="JC46" s="700"/>
      <c r="JD46" s="27"/>
      <c r="JE46" s="17">
        <f t="shared" si="37"/>
        <v>0</v>
      </c>
      <c r="JG46" s="7"/>
      <c r="JH46" s="139"/>
      <c r="JI46" s="27"/>
      <c r="JJ46" s="700"/>
      <c r="JK46" s="27"/>
      <c r="JL46" s="17">
        <f t="shared" si="38"/>
        <v>17093.599999999999</v>
      </c>
      <c r="JN46" s="7"/>
      <c r="JO46" s="202"/>
      <c r="JP46" s="27"/>
      <c r="JQ46" s="700"/>
      <c r="JR46" s="27"/>
      <c r="JS46" s="16"/>
      <c r="JU46" s="112"/>
      <c r="JV46" s="202"/>
      <c r="JW46" s="27"/>
      <c r="JX46" s="1576"/>
      <c r="JY46" s="27"/>
      <c r="JZ46" s="27"/>
      <c r="KB46" s="112"/>
      <c r="KC46" s="202"/>
      <c r="KD46" s="27"/>
      <c r="KE46" s="1576"/>
      <c r="KF46" s="27"/>
      <c r="KG46" s="27"/>
      <c r="NI46" s="2"/>
      <c r="NO46" s="2"/>
      <c r="NP46" s="2"/>
      <c r="NV46" s="2"/>
      <c r="NW46" s="2"/>
      <c r="PE46" s="7"/>
      <c r="PF46" s="36"/>
      <c r="PG46" s="27"/>
      <c r="PH46" s="344"/>
      <c r="PI46" s="27"/>
      <c r="PJ46" s="17">
        <f t="shared" si="60"/>
        <v>8140</v>
      </c>
      <c r="PL46" s="112"/>
      <c r="PM46" s="260"/>
      <c r="PN46" s="27"/>
      <c r="PO46" s="693"/>
      <c r="PP46" s="27"/>
      <c r="PQ46" s="42">
        <f t="shared" si="61"/>
        <v>0</v>
      </c>
      <c r="PS46" s="112"/>
      <c r="PT46" s="260"/>
      <c r="PU46" s="27"/>
      <c r="PV46" s="693"/>
      <c r="PW46" s="27"/>
      <c r="PX46" s="42">
        <f t="shared" si="62"/>
        <v>0</v>
      </c>
      <c r="PZ46" s="7"/>
      <c r="QA46" s="36"/>
      <c r="QB46" s="27"/>
      <c r="QC46" s="344"/>
      <c r="QD46" s="27"/>
      <c r="QE46" s="17">
        <f t="shared" si="63"/>
        <v>1433.5000000000005</v>
      </c>
      <c r="VJ46" s="426"/>
      <c r="VK46" s="2"/>
      <c r="VQ46" s="1530"/>
      <c r="VR46" s="1530"/>
      <c r="VX46" s="2"/>
      <c r="VY46" s="2"/>
      <c r="YI46" s="7"/>
      <c r="YJ46" s="114"/>
      <c r="YK46" s="292"/>
      <c r="YL46" s="7"/>
      <c r="YM46" s="27"/>
      <c r="YN46" s="42">
        <f t="shared" si="94"/>
        <v>2227</v>
      </c>
      <c r="YP46" s="905"/>
      <c r="YQ46" s="100"/>
      <c r="YR46" s="16"/>
      <c r="YS46" s="508"/>
      <c r="YT46" s="16"/>
      <c r="YU46" s="27"/>
      <c r="ACM46" s="423"/>
      <c r="ACO46" s="17">
        <f t="shared" si="109"/>
        <v>0</v>
      </c>
      <c r="ADE46" s="2"/>
      <c r="ADF46" s="2"/>
      <c r="ADL46" s="2"/>
      <c r="ADM46" s="2"/>
      <c r="ADS46" s="2"/>
      <c r="ADT46" s="2"/>
      <c r="AEG46" s="2"/>
      <c r="AEH46" s="2"/>
      <c r="AEN46" s="2"/>
      <c r="AEO46" s="2"/>
      <c r="AEU46" s="1530"/>
      <c r="AEV46" s="1530"/>
      <c r="AFW46" s="2"/>
      <c r="AFX46" s="2"/>
      <c r="AGD46" s="2"/>
      <c r="AGE46" s="2"/>
      <c r="AGK46" s="306"/>
      <c r="AGL46" s="2"/>
      <c r="AGR46" s="308"/>
      <c r="AGS46" s="24"/>
      <c r="AGY46" s="2"/>
      <c r="AGZ46" s="2"/>
      <c r="AHF46" s="551"/>
      <c r="AHG46" s="551"/>
      <c r="AHM46" s="37"/>
      <c r="AHN46" s="37"/>
      <c r="AIV46" s="2"/>
      <c r="AIW46" s="2"/>
      <c r="AJC46" s="2"/>
      <c r="AJD46" s="2"/>
      <c r="AJJ46" s="2"/>
      <c r="AJQ46" s="24"/>
      <c r="AJX46" s="7">
        <v>41539</v>
      </c>
      <c r="AJY46" s="114" t="s">
        <v>2994</v>
      </c>
      <c r="AJZ46" s="15">
        <v>559</v>
      </c>
      <c r="AKA46" s="7">
        <v>41540</v>
      </c>
      <c r="AKB46" s="16">
        <v>559</v>
      </c>
      <c r="AKC46" s="17">
        <f t="shared" si="137"/>
        <v>1582</v>
      </c>
      <c r="AKE46" s="7"/>
      <c r="AKF46" s="114"/>
      <c r="AKG46" s="15"/>
      <c r="AKH46" s="7"/>
      <c r="AKI46" s="16"/>
      <c r="AKJ46" s="17">
        <f t="shared" si="138"/>
        <v>5561.98</v>
      </c>
      <c r="ALN46" s="428">
        <v>41543</v>
      </c>
      <c r="ALO46" s="36" t="s">
        <v>2995</v>
      </c>
      <c r="ALP46" s="27">
        <v>3515</v>
      </c>
      <c r="ALQ46" s="423">
        <v>41543</v>
      </c>
      <c r="ALR46" s="27">
        <v>3515</v>
      </c>
      <c r="ALS46" s="17">
        <f t="shared" si="143"/>
        <v>5326</v>
      </c>
      <c r="ALU46" s="428"/>
      <c r="AOM46" s="306"/>
      <c r="AON46" s="2"/>
      <c r="AOO46" s="279"/>
      <c r="AOQ46" s="27"/>
      <c r="AOR46" s="17">
        <f t="shared" si="154"/>
        <v>118452.40000000001</v>
      </c>
      <c r="AOT46" s="49">
        <v>41538</v>
      </c>
      <c r="AOU46" s="260" t="s">
        <v>2996</v>
      </c>
      <c r="AOV46" s="27">
        <v>2760</v>
      </c>
      <c r="AOW46" s="65"/>
      <c r="AOX46" s="27"/>
      <c r="AOY46" s="17">
        <f t="shared" si="155"/>
        <v>11070</v>
      </c>
      <c r="APA46" s="2"/>
      <c r="APB46" s="2"/>
      <c r="APH46" s="24"/>
      <c r="API46" s="24"/>
      <c r="AQQ46" s="2"/>
      <c r="AQR46" s="2"/>
      <c r="AQX46" s="2"/>
      <c r="AQY46" s="2"/>
      <c r="ARE46" s="24"/>
      <c r="ARF46" s="24"/>
      <c r="ARL46" s="2"/>
      <c r="ARM46" s="2"/>
      <c r="ARS46" s="24"/>
      <c r="ART46" s="24"/>
      <c r="ASG46" s="7"/>
      <c r="ASH46" s="34"/>
      <c r="ASI46" s="15"/>
      <c r="ASJ46" s="33"/>
      <c r="ASK46" s="27"/>
      <c r="ASL46" s="17">
        <f t="shared" si="168"/>
        <v>21397.43</v>
      </c>
      <c r="ASM46" s="79"/>
      <c r="ASN46" s="7"/>
      <c r="ASO46" s="260"/>
      <c r="ASP46" s="79"/>
      <c r="ASQ46" s="79"/>
      <c r="ASR46" s="79"/>
      <c r="ASS46" s="17">
        <f t="shared" si="169"/>
        <v>21397.43</v>
      </c>
      <c r="AST46" s="79"/>
      <c r="ATW46" s="2"/>
      <c r="ATX46" s="2"/>
    </row>
    <row r="47" spans="1:1392" ht="15.75" x14ac:dyDescent="0.25">
      <c r="BL47" s="7"/>
      <c r="BM47" s="34"/>
      <c r="BN47" s="27"/>
      <c r="BO47" s="1"/>
      <c r="BP47" s="16"/>
      <c r="BQ47" s="16"/>
      <c r="BR47" s="79"/>
      <c r="CN47" s="1"/>
      <c r="CO47" s="34"/>
      <c r="CP47" s="3"/>
      <c r="CR47" s="3"/>
      <c r="DB47" s="7"/>
      <c r="DC47" s="36"/>
      <c r="DD47" s="27"/>
      <c r="DE47" s="423"/>
      <c r="DF47" s="27"/>
      <c r="DG47" s="17">
        <f t="shared" si="207"/>
        <v>411</v>
      </c>
      <c r="DI47" s="7"/>
      <c r="DJ47" s="2"/>
      <c r="DK47" s="292"/>
      <c r="DL47" s="1"/>
      <c r="DM47" s="27"/>
      <c r="DN47" s="42">
        <f t="shared" si="212"/>
        <v>0</v>
      </c>
      <c r="DP47" s="7"/>
      <c r="DQ47" s="100"/>
      <c r="DR47" s="294"/>
      <c r="DS47" s="699"/>
      <c r="DT47" s="27"/>
      <c r="DU47" s="27"/>
      <c r="DV47" s="79"/>
      <c r="DW47" s="568"/>
      <c r="DX47" s="1683"/>
      <c r="DY47" s="1684"/>
      <c r="DZ47" s="1685"/>
      <c r="EA47" s="1659"/>
      <c r="EB47" s="1659"/>
      <c r="EC47" s="122"/>
      <c r="ED47" s="112"/>
      <c r="EE47" s="34"/>
      <c r="EF47" s="287"/>
      <c r="EG47" s="1686"/>
      <c r="EH47" s="27"/>
      <c r="EI47" s="27"/>
      <c r="EJ47" s="79"/>
      <c r="EK47" s="79"/>
      <c r="EL47" s="79"/>
      <c r="EM47" s="79"/>
      <c r="EN47" s="79"/>
      <c r="EO47" s="79"/>
      <c r="EP47" s="79"/>
      <c r="EQ47" s="79"/>
      <c r="ER47" s="112"/>
      <c r="ES47" s="24"/>
      <c r="ET47" s="41"/>
      <c r="EU47" s="112"/>
      <c r="EV47" s="288"/>
      <c r="EW47" s="17">
        <f t="shared" si="206"/>
        <v>0</v>
      </c>
      <c r="EY47" s="1"/>
      <c r="EZ47" s="34"/>
      <c r="FA47" s="15"/>
      <c r="FD47" s="17">
        <f t="shared" si="220"/>
        <v>0</v>
      </c>
      <c r="FF47" s="38"/>
      <c r="FG47" s="34"/>
      <c r="FH47" s="23"/>
      <c r="FK47" s="42">
        <f t="shared" si="221"/>
        <v>0</v>
      </c>
      <c r="IS47" s="1"/>
      <c r="IT47" s="202"/>
      <c r="IU47" s="27"/>
      <c r="IV47" s="700"/>
      <c r="IW47" s="27"/>
      <c r="IX47" s="17">
        <f t="shared" si="36"/>
        <v>0</v>
      </c>
      <c r="IZ47" s="1"/>
      <c r="JA47" s="202"/>
      <c r="JB47" s="27"/>
      <c r="JC47" s="700"/>
      <c r="JD47" s="27"/>
      <c r="JE47" s="17">
        <f t="shared" si="37"/>
        <v>0</v>
      </c>
      <c r="JG47" s="1"/>
      <c r="JH47" s="139"/>
      <c r="JI47" s="27"/>
      <c r="JJ47" s="700"/>
      <c r="JK47" s="27"/>
      <c r="JL47" s="17">
        <f t="shared" si="38"/>
        <v>17093.599999999999</v>
      </c>
      <c r="JN47" s="1"/>
      <c r="JO47" s="202"/>
      <c r="JP47" s="27"/>
      <c r="JQ47" s="700"/>
      <c r="JR47" s="27"/>
      <c r="JS47" s="16"/>
      <c r="JU47" s="38"/>
      <c r="JV47" s="202"/>
      <c r="JW47" s="27"/>
      <c r="JX47" s="1576"/>
      <c r="JY47" s="27"/>
      <c r="JZ47" s="27"/>
      <c r="KB47" s="38"/>
      <c r="KC47" s="202"/>
      <c r="KD47" s="27"/>
      <c r="KE47" s="1576"/>
      <c r="KF47" s="27"/>
      <c r="KG47" s="27"/>
      <c r="PE47" s="7"/>
      <c r="PF47" s="36"/>
      <c r="PG47" s="27"/>
      <c r="PH47" s="344"/>
      <c r="PI47" s="27"/>
      <c r="PJ47" s="17">
        <f t="shared" si="60"/>
        <v>8140</v>
      </c>
      <c r="PL47" s="112"/>
      <c r="PM47" s="260"/>
      <c r="PN47" s="27"/>
      <c r="PO47" s="693"/>
      <c r="PP47" s="27"/>
      <c r="PQ47" s="42">
        <f t="shared" si="61"/>
        <v>0</v>
      </c>
      <c r="PS47" s="112"/>
      <c r="PT47" s="260"/>
      <c r="PU47" s="27"/>
      <c r="PV47" s="693"/>
      <c r="PW47" s="27"/>
      <c r="PX47" s="42">
        <f t="shared" si="62"/>
        <v>0</v>
      </c>
      <c r="PZ47" s="7"/>
      <c r="QA47" s="36"/>
      <c r="QB47" s="27"/>
      <c r="QC47" s="344"/>
      <c r="QD47" s="27"/>
      <c r="QE47" s="17">
        <f t="shared" si="63"/>
        <v>1433.5000000000005</v>
      </c>
      <c r="YI47" s="7"/>
      <c r="YJ47" s="114"/>
      <c r="YK47" s="292"/>
      <c r="YL47" s="7"/>
      <c r="YM47" s="27"/>
      <c r="YN47" s="42">
        <f t="shared" si="94"/>
        <v>2227</v>
      </c>
      <c r="YP47" s="905"/>
      <c r="YQ47" s="100"/>
      <c r="YR47" s="16"/>
      <c r="YS47" s="1333"/>
      <c r="YT47" s="67"/>
      <c r="YU47" s="27"/>
      <c r="ACM47" s="423"/>
      <c r="ACO47" s="17">
        <f t="shared" si="109"/>
        <v>0</v>
      </c>
      <c r="AFW47" s="2"/>
      <c r="AFX47" s="2"/>
      <c r="AHF47" s="551"/>
      <c r="AHG47" s="551"/>
      <c r="AHM47" s="37"/>
      <c r="AHN47" s="37"/>
      <c r="AJJ47" s="2"/>
      <c r="AJQ47" s="24"/>
      <c r="AJX47" s="7">
        <v>41539</v>
      </c>
      <c r="AJY47" s="114" t="s">
        <v>2997</v>
      </c>
      <c r="AJZ47" s="15">
        <v>1071</v>
      </c>
      <c r="AKA47" s="7">
        <v>41539</v>
      </c>
      <c r="AKB47" s="16">
        <v>1071</v>
      </c>
      <c r="AKC47" s="17">
        <f t="shared" si="137"/>
        <v>1582</v>
      </c>
      <c r="AKE47" s="7"/>
      <c r="AKF47" s="114"/>
      <c r="AKG47" s="15"/>
      <c r="AKH47" s="7"/>
      <c r="AKI47" s="16"/>
      <c r="AKJ47" s="17">
        <f t="shared" si="138"/>
        <v>5561.98</v>
      </c>
      <c r="ALN47" s="423">
        <v>41544</v>
      </c>
      <c r="ALO47" s="36" t="s">
        <v>2998</v>
      </c>
      <c r="ALP47" s="27">
        <v>8616</v>
      </c>
      <c r="ALQ47" s="423">
        <v>41544</v>
      </c>
      <c r="ALR47" s="27">
        <v>8616</v>
      </c>
      <c r="ALS47" s="17">
        <f t="shared" si="143"/>
        <v>5326</v>
      </c>
      <c r="AOM47" s="306"/>
      <c r="AON47" s="2"/>
      <c r="AOO47" s="292"/>
      <c r="AOQ47" s="279"/>
      <c r="AOR47" s="17">
        <f t="shared" si="154"/>
        <v>118452.40000000001</v>
      </c>
      <c r="AOT47" s="49">
        <v>41539</v>
      </c>
      <c r="AOU47" s="260" t="s">
        <v>2999</v>
      </c>
      <c r="AOV47" s="27">
        <v>2760</v>
      </c>
      <c r="AOW47" s="50"/>
      <c r="AOX47" s="27"/>
      <c r="AOY47" s="17">
        <f t="shared" si="155"/>
        <v>13830</v>
      </c>
      <c r="ASG47" s="7"/>
      <c r="ASH47" s="36"/>
      <c r="ASI47" s="27"/>
      <c r="ASJ47" s="7"/>
      <c r="ASK47" s="27"/>
      <c r="ASL47" s="17">
        <f t="shared" si="168"/>
        <v>21397.43</v>
      </c>
      <c r="ASO47" s="261"/>
      <c r="ASP47" s="79"/>
      <c r="ASS47" s="17">
        <f t="shared" si="169"/>
        <v>21397.43</v>
      </c>
    </row>
    <row r="48" spans="1:1392" ht="15.75" customHeight="1" x14ac:dyDescent="0.25">
      <c r="J48" s="2090">
        <f>F43+M43+T43+AA43+AH43+AO43+AV43+BC43+BJ43+BQ43+BX43+CL43+CS43+CZ43+DG65+DN60+DU43+EP43+EW72+FD50+FR43+FY43+GF43+GT43+HA43+HH43+HO43+HV43+IC43+IQ43+IX58+JE58+JL58+JS43+KG43+KN43+KU43+LB43+LI43+LW43+MD43+MR43+MY43+NF43+NM43+NT43+OA43+OH43+OO43+OV43+PC43+PJ70+PX70+QE70+QL43+QS43+QZ43+RG43+RN43+RU43+SB43+SP43+SW43+TD43+TK43+TR43+TY43+UF43+UM43+VA43+VH43+VO43+WC43+WJ43+XL43+XS43+XZ43+YN66+YU44+ZB43+ZI43+ZW43+AAD43+AAR43+AAY43+ABF43+ABM43+ABT43+ACH43+ACO50+ACV43+ADC43+ADJ43+ADQ43+ADX43+AEE43+AEL43+AES43+AFG43+AFN43+AFU43+AGB43+AGI43+AGP43+AGW43+AHK43+AHR43+AHY43+AIF43+AIM43+AIT43+AJA43+AJH43+AJO43+AKJ70+AKX43+ALL43+ALS70+ALZ43+AMG43+AMN43+AMU43+ANB43+ANI43+ANP43+AOD43+AOK43+AOR73+APF43+APM43+APT43+AQA43+AQH43+AQO43+AQV43+ARC43+ARJ43+ARQ43+ARX43+ASE43+ASS62+ASZ43+ATN43+ATU43+AUB43+AUI43+AUP43+AVD43+AVK43+AVR43+AWF43+AWM43+AWT44+AXA44+AXH44+AXO44+AYC43+AYJ43+AYQ43+AYX43+AZE43+AZL43+AZS43+AZZ43+BAN43+EB43+EI43+FK50+JZ43+PQ70+SI43+UT43+WQ43+WX43+XE43+AAK43+ACA43+AJV43+AKQ43+ALE43+ATG43+AXV44+BAG43</f>
        <v>610978.07000000007</v>
      </c>
      <c r="K48" s="2091"/>
      <c r="L48" s="2091"/>
      <c r="BL48" s="2"/>
      <c r="BM48" s="2"/>
      <c r="BP48" s="16"/>
      <c r="BQ48" s="16"/>
      <c r="BR48" s="79"/>
      <c r="CP48" s="3"/>
      <c r="CR48" s="3"/>
      <c r="DB48" s="7"/>
      <c r="DC48" s="36"/>
      <c r="DD48" s="27"/>
      <c r="DE48" s="423"/>
      <c r="DF48" s="27"/>
      <c r="DG48" s="17">
        <f t="shared" si="207"/>
        <v>411</v>
      </c>
      <c r="DK48" s="292"/>
      <c r="DN48" s="42">
        <f t="shared" si="212"/>
        <v>0</v>
      </c>
      <c r="DQ48" s="79"/>
      <c r="DR48" s="294"/>
      <c r="DS48" s="79"/>
      <c r="DT48" s="79"/>
      <c r="DU48" s="27"/>
      <c r="DV48" s="79"/>
      <c r="DX48" s="1687"/>
      <c r="DY48" s="1684"/>
      <c r="DZ48" s="1687"/>
      <c r="EA48" s="1687"/>
      <c r="EB48" s="1659"/>
      <c r="EC48" s="122"/>
      <c r="EE48" s="122"/>
      <c r="EF48" s="287"/>
      <c r="EG48" s="122"/>
      <c r="EH48" s="122"/>
      <c r="EI48" s="27"/>
      <c r="EJ48" s="79"/>
      <c r="EK48" s="79"/>
      <c r="EL48" s="79"/>
      <c r="EM48" s="79"/>
      <c r="EN48" s="79"/>
      <c r="EO48" s="79"/>
      <c r="EP48" s="79"/>
      <c r="EQ48" s="79"/>
      <c r="ER48" s="24"/>
      <c r="ES48" s="37"/>
      <c r="ET48" s="37"/>
      <c r="EU48" s="112"/>
      <c r="EV48" s="288"/>
      <c r="EW48" s="17">
        <f t="shared" si="206"/>
        <v>0</v>
      </c>
      <c r="EY48" s="702"/>
      <c r="EZ48" s="2"/>
      <c r="FA48" s="15"/>
      <c r="FD48" s="17">
        <f t="shared" si="220"/>
        <v>0</v>
      </c>
      <c r="FF48" s="345"/>
      <c r="FG48" s="24"/>
      <c r="FH48" s="23"/>
      <c r="FK48" s="42">
        <f t="shared" si="221"/>
        <v>0</v>
      </c>
      <c r="IS48" s="1"/>
      <c r="IT48" s="202"/>
      <c r="IU48" s="27"/>
      <c r="IV48" s="700"/>
      <c r="IW48" s="27"/>
      <c r="IX48" s="17">
        <f t="shared" si="36"/>
        <v>0</v>
      </c>
      <c r="IZ48" s="1"/>
      <c r="JA48" s="202"/>
      <c r="JB48" s="27"/>
      <c r="JC48" s="700"/>
      <c r="JD48" s="27"/>
      <c r="JE48" s="17">
        <f t="shared" si="37"/>
        <v>0</v>
      </c>
      <c r="JG48" s="1"/>
      <c r="JH48" s="139"/>
      <c r="JI48" s="27"/>
      <c r="JJ48" s="700"/>
      <c r="JK48" s="27"/>
      <c r="JL48" s="17">
        <f t="shared" si="38"/>
        <v>17093.599999999999</v>
      </c>
      <c r="JN48" s="1"/>
      <c r="JO48" s="202"/>
      <c r="JP48" s="27"/>
      <c r="JQ48" s="700"/>
      <c r="JR48" s="27"/>
      <c r="JS48" s="16"/>
      <c r="JU48" s="38"/>
      <c r="JV48" s="202"/>
      <c r="JW48" s="27"/>
      <c r="JX48" s="1576"/>
      <c r="JY48" s="27"/>
      <c r="JZ48" s="27"/>
      <c r="KB48" s="38"/>
      <c r="KC48" s="202"/>
      <c r="KD48" s="27"/>
      <c r="KE48" s="1576"/>
      <c r="KF48" s="27"/>
      <c r="KG48" s="27"/>
      <c r="PE48" s="7"/>
      <c r="PF48" s="2"/>
      <c r="PG48" s="15"/>
      <c r="PH48" s="344"/>
      <c r="PI48" s="27"/>
      <c r="PJ48" s="17">
        <f t="shared" si="60"/>
        <v>8140</v>
      </c>
      <c r="PL48" s="112"/>
      <c r="PM48" s="24"/>
      <c r="PN48" s="23"/>
      <c r="PO48" s="693"/>
      <c r="PP48" s="27"/>
      <c r="PQ48" s="42">
        <f t="shared" si="61"/>
        <v>0</v>
      </c>
      <c r="PS48" s="112"/>
      <c r="PT48" s="24"/>
      <c r="PU48" s="23"/>
      <c r="PV48" s="693"/>
      <c r="PW48" s="27"/>
      <c r="PX48" s="42">
        <f t="shared" si="62"/>
        <v>0</v>
      </c>
      <c r="PZ48" s="7"/>
      <c r="QA48" s="2"/>
      <c r="QB48" s="15"/>
      <c r="QC48" s="344"/>
      <c r="QD48" s="27"/>
      <c r="QE48" s="17">
        <f t="shared" si="63"/>
        <v>1433.5000000000005</v>
      </c>
      <c r="YI48" s="7"/>
      <c r="YJ48" s="114"/>
      <c r="YK48" s="292"/>
      <c r="YN48" s="42">
        <f t="shared" si="94"/>
        <v>2227</v>
      </c>
      <c r="YP48" s="905"/>
      <c r="YQ48" s="100"/>
      <c r="YR48" s="16"/>
      <c r="YS48" s="1333"/>
      <c r="YT48" s="67"/>
      <c r="YU48" s="27"/>
      <c r="ACM48" s="423"/>
      <c r="ACO48" s="17">
        <f t="shared" si="109"/>
        <v>0</v>
      </c>
      <c r="AFW48" s="2"/>
      <c r="AFX48" s="2"/>
      <c r="AHF48" s="551"/>
      <c r="AHG48" s="551"/>
      <c r="AHM48" s="37"/>
      <c r="AHN48" s="37"/>
      <c r="AJJ48" s="2"/>
      <c r="AJQ48" s="24"/>
      <c r="AJX48" s="7">
        <v>41540</v>
      </c>
      <c r="AJY48" s="114" t="s">
        <v>3000</v>
      </c>
      <c r="AJZ48" s="15">
        <v>742</v>
      </c>
      <c r="AKA48" s="7">
        <v>41540</v>
      </c>
      <c r="AKB48" s="16">
        <v>742</v>
      </c>
      <c r="AKC48" s="17">
        <f t="shared" si="137"/>
        <v>1582</v>
      </c>
      <c r="AKE48" s="7"/>
      <c r="AKF48" s="114"/>
      <c r="AKG48" s="15"/>
      <c r="AKH48" s="7"/>
      <c r="AKI48" s="16"/>
      <c r="AKJ48" s="17">
        <f t="shared" si="138"/>
        <v>5561.98</v>
      </c>
      <c r="ALN48" s="423">
        <v>41545</v>
      </c>
      <c r="ALO48" s="36" t="s">
        <v>3001</v>
      </c>
      <c r="ALP48" s="27">
        <v>2855</v>
      </c>
      <c r="ALQ48" s="423">
        <v>41545</v>
      </c>
      <c r="ALR48" s="27">
        <v>2855</v>
      </c>
      <c r="ALS48" s="17">
        <f t="shared" si="143"/>
        <v>5326</v>
      </c>
      <c r="AON48" s="34"/>
      <c r="AOO48" s="279"/>
      <c r="AOQ48" s="279"/>
      <c r="AOR48" s="17">
        <f t="shared" si="154"/>
        <v>118452.40000000001</v>
      </c>
      <c r="AOT48" s="49"/>
      <c r="AOU48" s="260"/>
      <c r="AOV48" s="27"/>
      <c r="AOW48" s="50"/>
      <c r="AOX48" s="27"/>
      <c r="AOY48" s="17">
        <f t="shared" si="155"/>
        <v>13830</v>
      </c>
      <c r="ASG48" s="7"/>
      <c r="ASH48" s="36"/>
      <c r="ASI48" s="16"/>
      <c r="ASJ48" s="7"/>
      <c r="ASK48" s="27"/>
      <c r="ASL48" s="17">
        <f t="shared" si="168"/>
        <v>21397.43</v>
      </c>
      <c r="ASO48" s="261"/>
      <c r="ASP48" s="79"/>
      <c r="ASS48" s="17">
        <f t="shared" si="169"/>
        <v>21397.43</v>
      </c>
    </row>
    <row r="49" spans="2:1019 1030:1385" ht="15.75" customHeight="1" x14ac:dyDescent="0.25">
      <c r="J49" s="2091"/>
      <c r="K49" s="2091"/>
      <c r="L49" s="2091"/>
      <c r="BL49" s="2"/>
      <c r="BM49" s="2"/>
      <c r="BP49" s="16"/>
      <c r="BQ49" s="16"/>
      <c r="BR49" s="79"/>
      <c r="CP49" s="3"/>
      <c r="CR49" s="3"/>
      <c r="DB49" s="7"/>
      <c r="DC49" s="36"/>
      <c r="DD49" s="27"/>
      <c r="DE49" s="423"/>
      <c r="DF49" s="27"/>
      <c r="DG49" s="17">
        <f t="shared" si="207"/>
        <v>411</v>
      </c>
      <c r="DK49" s="292"/>
      <c r="DN49" s="42">
        <f t="shared" si="212"/>
        <v>0</v>
      </c>
      <c r="DQ49" s="79"/>
      <c r="DR49" s="294"/>
      <c r="DS49" s="79"/>
      <c r="DT49" s="79"/>
      <c r="DU49" s="27"/>
      <c r="DV49" s="79"/>
      <c r="DX49" s="1687"/>
      <c r="DY49" s="1684"/>
      <c r="DZ49" s="1687"/>
      <c r="EA49" s="1687"/>
      <c r="EB49" s="1659"/>
      <c r="EC49" s="122"/>
      <c r="EE49" s="122"/>
      <c r="EF49" s="287"/>
      <c r="EG49" s="122"/>
      <c r="EH49" s="122"/>
      <c r="EI49" s="27"/>
      <c r="EJ49" s="79"/>
      <c r="EK49" s="79"/>
      <c r="EL49" s="79"/>
      <c r="EM49" s="79"/>
      <c r="EN49" s="79"/>
      <c r="EO49" s="79"/>
      <c r="EP49" s="79"/>
      <c r="EQ49" s="79"/>
      <c r="ER49" s="24"/>
      <c r="ES49" s="37"/>
      <c r="ET49" s="37"/>
      <c r="EU49" s="112"/>
      <c r="EV49" s="288"/>
      <c r="EW49" s="17">
        <f t="shared" si="206"/>
        <v>0</v>
      </c>
      <c r="EY49" s="702"/>
      <c r="EZ49" s="2"/>
      <c r="FA49" s="15"/>
      <c r="FD49" s="17">
        <f t="shared" si="220"/>
        <v>0</v>
      </c>
      <c r="FF49" s="345"/>
      <c r="FG49" s="24"/>
      <c r="FH49" s="23"/>
      <c r="FK49" s="42">
        <f t="shared" si="221"/>
        <v>0</v>
      </c>
      <c r="IS49" s="1"/>
      <c r="IT49" s="652"/>
      <c r="IU49" s="27"/>
      <c r="IV49" s="700"/>
      <c r="IW49" s="27"/>
      <c r="IX49" s="17">
        <f t="shared" si="36"/>
        <v>0</v>
      </c>
      <c r="IZ49" s="1"/>
      <c r="JA49" s="652"/>
      <c r="JB49" s="27"/>
      <c r="JC49" s="700"/>
      <c r="JD49" s="27"/>
      <c r="JE49" s="17">
        <f t="shared" si="37"/>
        <v>0</v>
      </c>
      <c r="JG49" s="1"/>
      <c r="JH49" s="139"/>
      <c r="JI49" s="27"/>
      <c r="JJ49" s="700"/>
      <c r="JK49" s="27"/>
      <c r="JL49" s="17">
        <f t="shared" si="38"/>
        <v>17093.599999999999</v>
      </c>
      <c r="JN49" s="1"/>
      <c r="JO49" s="652"/>
      <c r="JP49" s="27"/>
      <c r="JQ49" s="700"/>
      <c r="JR49" s="27"/>
      <c r="JS49" s="16"/>
      <c r="JU49" s="38"/>
      <c r="JV49" s="652"/>
      <c r="JW49" s="27"/>
      <c r="JX49" s="1576"/>
      <c r="JY49" s="27"/>
      <c r="JZ49" s="27"/>
      <c r="KB49" s="38"/>
      <c r="KC49" s="652"/>
      <c r="KD49" s="27"/>
      <c r="KE49" s="1576"/>
      <c r="KF49" s="27"/>
      <c r="KG49" s="27"/>
      <c r="PE49" s="112"/>
      <c r="PF49" s="24"/>
      <c r="PG49" s="23"/>
      <c r="PH49" s="344"/>
      <c r="PI49" s="27"/>
      <c r="PJ49" s="17">
        <f t="shared" si="60"/>
        <v>8140</v>
      </c>
      <c r="PL49" s="112"/>
      <c r="PM49" s="24"/>
      <c r="PN49" s="23"/>
      <c r="PO49" s="693"/>
      <c r="PP49" s="27"/>
      <c r="PQ49" s="42">
        <f t="shared" si="61"/>
        <v>0</v>
      </c>
      <c r="PS49" s="112"/>
      <c r="PT49" s="24"/>
      <c r="PU49" s="23"/>
      <c r="PV49" s="693"/>
      <c r="PW49" s="27"/>
      <c r="PX49" s="42">
        <f t="shared" si="62"/>
        <v>0</v>
      </c>
      <c r="PZ49" s="112"/>
      <c r="QA49" s="24"/>
      <c r="QB49" s="23"/>
      <c r="QC49" s="344"/>
      <c r="QD49" s="27"/>
      <c r="QE49" s="17">
        <f t="shared" si="63"/>
        <v>1433.5000000000005</v>
      </c>
      <c r="YI49" s="7"/>
      <c r="YJ49" s="114"/>
      <c r="YK49" s="292"/>
      <c r="YL49" s="1"/>
      <c r="YM49" s="27"/>
      <c r="YN49" s="42">
        <f t="shared" si="94"/>
        <v>2227</v>
      </c>
      <c r="YP49" s="905"/>
      <c r="YQ49" s="100"/>
      <c r="YR49" s="16"/>
      <c r="YS49" s="1333"/>
      <c r="YT49" s="67"/>
      <c r="YU49" s="27"/>
      <c r="ACJ49" s="79"/>
      <c r="ACK49" s="79"/>
      <c r="ACL49" s="79"/>
      <c r="ACM49" s="679"/>
      <c r="ACN49" s="79"/>
      <c r="ACO49" s="17">
        <f t="shared" si="109"/>
        <v>0</v>
      </c>
      <c r="AFW49" s="2"/>
      <c r="AFX49" s="2"/>
      <c r="AHF49" s="551"/>
      <c r="AHG49" s="551"/>
      <c r="AHM49" s="37"/>
      <c r="AHN49" s="37"/>
      <c r="AJJ49" s="2"/>
      <c r="AJQ49" s="24"/>
      <c r="AJX49" s="7">
        <v>41540</v>
      </c>
      <c r="AJY49" s="114" t="s">
        <v>3002</v>
      </c>
      <c r="AJZ49" s="15">
        <v>517</v>
      </c>
      <c r="AKA49" s="7">
        <v>41541</v>
      </c>
      <c r="AKB49" s="16">
        <v>517</v>
      </c>
      <c r="AKC49" s="17">
        <f t="shared" si="137"/>
        <v>1582</v>
      </c>
      <c r="AKE49" s="7"/>
      <c r="AKF49" s="114"/>
      <c r="AKG49" s="15"/>
      <c r="AKH49" s="7"/>
      <c r="AKI49" s="16"/>
      <c r="AKJ49" s="17">
        <f t="shared" si="138"/>
        <v>5561.98</v>
      </c>
      <c r="ALN49" s="423">
        <v>41546</v>
      </c>
      <c r="ALO49" s="36" t="s">
        <v>3003</v>
      </c>
      <c r="ALP49" s="27">
        <v>2918</v>
      </c>
      <c r="ALQ49" s="423">
        <v>41546</v>
      </c>
      <c r="ALR49" s="27">
        <v>2918</v>
      </c>
      <c r="ALS49" s="17">
        <f t="shared" si="143"/>
        <v>5326</v>
      </c>
      <c r="ALU49" s="551"/>
      <c r="ALV49" s="551"/>
      <c r="ALX49" s="551"/>
      <c r="AMB49" s="551"/>
      <c r="AME49" s="551"/>
      <c r="AMP49" s="551"/>
      <c r="AMQ49" s="551"/>
      <c r="AMR49" s="551"/>
      <c r="AMS49" s="551"/>
      <c r="AMT49" s="551"/>
      <c r="AMU49" s="551"/>
      <c r="AMV49" s="551"/>
      <c r="AND49" s="551"/>
      <c r="ANE49" s="551"/>
      <c r="ANF49" s="551"/>
      <c r="ANG49" s="551"/>
      <c r="ANH49" s="551"/>
      <c r="ANI49" s="551"/>
      <c r="ANJ49" s="551"/>
      <c r="ANR49" s="551"/>
      <c r="ANS49" s="551"/>
      <c r="ANT49" s="551"/>
      <c r="ANU49" s="551"/>
      <c r="ANV49" s="551"/>
      <c r="ANW49" s="551"/>
      <c r="AON49" s="34"/>
      <c r="AOO49" s="279"/>
      <c r="AOQ49" s="279"/>
      <c r="AOR49" s="17">
        <f t="shared" si="154"/>
        <v>118452.40000000001</v>
      </c>
      <c r="AOT49" s="112">
        <v>41540</v>
      </c>
      <c r="AOU49" s="260" t="s">
        <v>3004</v>
      </c>
      <c r="AOV49" s="27">
        <v>1380</v>
      </c>
      <c r="AOW49" s="50"/>
      <c r="AOX49" s="27"/>
      <c r="AOY49" s="17">
        <f t="shared" si="155"/>
        <v>15210</v>
      </c>
      <c r="APH49" s="551"/>
      <c r="API49" s="551"/>
      <c r="APJ49" s="551"/>
      <c r="APK49" s="551"/>
      <c r="APL49" s="551"/>
      <c r="APM49" s="551"/>
      <c r="APN49" s="551"/>
      <c r="ARE49" s="551"/>
      <c r="ARF49" s="551"/>
      <c r="ARG49" s="551"/>
      <c r="ARH49" s="551"/>
      <c r="ARI49" s="551"/>
      <c r="ARJ49" s="551"/>
      <c r="ARK49" s="551"/>
      <c r="ARS49" s="551"/>
      <c r="ART49" s="551"/>
      <c r="ARU49" s="551"/>
      <c r="ARV49" s="551"/>
      <c r="ARW49" s="551"/>
      <c r="ARX49" s="551"/>
      <c r="ARY49" s="551"/>
      <c r="ASG49" s="7"/>
      <c r="ASH49" s="36"/>
      <c r="ASI49" s="16"/>
      <c r="ASJ49" s="7"/>
      <c r="ASK49" s="27"/>
      <c r="ASL49" s="17">
        <f t="shared" si="168"/>
        <v>21397.43</v>
      </c>
      <c r="ASO49" s="261"/>
      <c r="ASP49" s="79"/>
      <c r="ASS49" s="17">
        <f t="shared" si="169"/>
        <v>21397.43</v>
      </c>
      <c r="ATI49" s="551"/>
      <c r="ATJ49" s="551"/>
      <c r="ATK49" s="551"/>
      <c r="ATL49" s="551"/>
      <c r="ATM49" s="551"/>
      <c r="ATN49" s="551"/>
      <c r="ATO49" s="551"/>
      <c r="AYL49" s="551"/>
      <c r="AYM49" s="551"/>
      <c r="AYN49" s="551"/>
      <c r="AYO49" s="551"/>
      <c r="AYP49" s="551"/>
      <c r="AYQ49" s="551"/>
      <c r="AYR49" s="551"/>
      <c r="AYS49" s="551"/>
      <c r="AYZ49" s="551"/>
      <c r="AZA49" s="551"/>
      <c r="AZB49" s="551"/>
      <c r="AZC49" s="551"/>
      <c r="AZD49" s="551"/>
      <c r="AZE49" s="551"/>
      <c r="AZF49" s="551"/>
      <c r="BAB49" s="551"/>
      <c r="BAC49" s="551"/>
      <c r="BAD49" s="551"/>
      <c r="BAE49" s="551"/>
      <c r="BAF49" s="551"/>
      <c r="BAG49" s="551"/>
    </row>
    <row r="50" spans="2:1019 1030:1385" ht="16.5" thickBot="1" x14ac:dyDescent="0.3">
      <c r="B50" s="79"/>
      <c r="I50" s="122"/>
      <c r="P50" s="122"/>
      <c r="BL50" s="2"/>
      <c r="BM50" s="2"/>
      <c r="BP50" s="16"/>
      <c r="BQ50" s="16"/>
      <c r="BR50" s="79"/>
      <c r="CP50" s="3"/>
      <c r="CR50" s="3"/>
      <c r="DB50" s="7"/>
      <c r="DC50" s="36"/>
      <c r="DD50" s="27"/>
      <c r="DE50" s="423"/>
      <c r="DF50" s="27"/>
      <c r="DG50" s="17">
        <f t="shared" si="207"/>
        <v>411</v>
      </c>
      <c r="DK50" s="292"/>
      <c r="DN50" s="42">
        <f t="shared" si="212"/>
        <v>0</v>
      </c>
      <c r="DQ50" s="79"/>
      <c r="DR50" s="294"/>
      <c r="DS50" s="79"/>
      <c r="DT50" s="79"/>
      <c r="DU50" s="27"/>
      <c r="DV50" s="79"/>
      <c r="DX50" s="1687"/>
      <c r="DY50" s="1684"/>
      <c r="DZ50" s="1687"/>
      <c r="EA50" s="1687"/>
      <c r="EB50" s="1659"/>
      <c r="EC50" s="122"/>
      <c r="EE50" s="122"/>
      <c r="EF50" s="287"/>
      <c r="EG50" s="122"/>
      <c r="EH50" s="122"/>
      <c r="EI50" s="27"/>
      <c r="EJ50" s="79"/>
      <c r="EK50" s="79"/>
      <c r="EL50" s="79"/>
      <c r="EM50" s="79"/>
      <c r="EN50" s="79"/>
      <c r="EO50" s="79"/>
      <c r="EP50" s="79"/>
      <c r="EQ50" s="79"/>
      <c r="ER50" s="24"/>
      <c r="ES50" s="37"/>
      <c r="ET50" s="37"/>
      <c r="EU50" s="112"/>
      <c r="EV50" s="288"/>
      <c r="EW50" s="17">
        <f t="shared" si="206"/>
        <v>0</v>
      </c>
      <c r="EY50" s="702"/>
      <c r="EZ50" s="199"/>
      <c r="FA50" s="18"/>
      <c r="FB50" s="244"/>
      <c r="FC50" s="244"/>
      <c r="FD50" s="20">
        <f t="shared" si="220"/>
        <v>0</v>
      </c>
      <c r="FF50" s="345"/>
      <c r="FG50" s="709"/>
      <c r="FH50" s="1292"/>
      <c r="FI50" s="1666"/>
      <c r="FJ50" s="1666"/>
      <c r="FK50" s="460">
        <f t="shared" si="221"/>
        <v>0</v>
      </c>
      <c r="IS50" s="1"/>
      <c r="IT50" s="652"/>
      <c r="IU50" s="27"/>
      <c r="IV50" s="700"/>
      <c r="IW50" s="27"/>
      <c r="IX50" s="17">
        <f t="shared" si="36"/>
        <v>0</v>
      </c>
      <c r="IZ50" s="1"/>
      <c r="JA50" s="652"/>
      <c r="JB50" s="27"/>
      <c r="JC50" s="700"/>
      <c r="JD50" s="27"/>
      <c r="JE50" s="17">
        <f t="shared" si="37"/>
        <v>0</v>
      </c>
      <c r="JG50" s="1"/>
      <c r="JH50" s="139"/>
      <c r="JI50" s="27"/>
      <c r="JJ50" s="700"/>
      <c r="JK50" s="27"/>
      <c r="JL50" s="17">
        <f t="shared" si="38"/>
        <v>17093.599999999999</v>
      </c>
      <c r="JN50" s="1"/>
      <c r="JO50" s="652"/>
      <c r="JP50" s="27"/>
      <c r="JQ50" s="700"/>
      <c r="JR50" s="27"/>
      <c r="JS50" s="16"/>
      <c r="JU50" s="38"/>
      <c r="JV50" s="652"/>
      <c r="JW50" s="27"/>
      <c r="JX50" s="1576"/>
      <c r="JY50" s="27"/>
      <c r="JZ50" s="27"/>
      <c r="KB50" s="38"/>
      <c r="KC50" s="652"/>
      <c r="KD50" s="27"/>
      <c r="KE50" s="1576"/>
      <c r="KF50" s="27"/>
      <c r="KG50" s="27"/>
      <c r="PE50" s="7"/>
      <c r="PF50" s="36"/>
      <c r="PG50" s="23"/>
      <c r="PH50" s="344"/>
      <c r="PI50" s="27"/>
      <c r="PJ50" s="17">
        <f t="shared" si="60"/>
        <v>8140</v>
      </c>
      <c r="PL50" s="112"/>
      <c r="PM50" s="260"/>
      <c r="PN50" s="23"/>
      <c r="PO50" s="693"/>
      <c r="PP50" s="27"/>
      <c r="PQ50" s="42">
        <f t="shared" si="61"/>
        <v>0</v>
      </c>
      <c r="PS50" s="112"/>
      <c r="PT50" s="260"/>
      <c r="PU50" s="23"/>
      <c r="PV50" s="693"/>
      <c r="PW50" s="27"/>
      <c r="PX50" s="42">
        <f t="shared" si="62"/>
        <v>0</v>
      </c>
      <c r="PZ50" s="7"/>
      <c r="QA50" s="36"/>
      <c r="QB50" s="23"/>
      <c r="QC50" s="344"/>
      <c r="QD50" s="27"/>
      <c r="QE50" s="17">
        <f t="shared" si="63"/>
        <v>1433.5000000000005</v>
      </c>
      <c r="YI50" s="2"/>
      <c r="YJ50" s="319"/>
      <c r="YK50" s="292"/>
      <c r="YN50" s="42">
        <f t="shared" si="94"/>
        <v>2227</v>
      </c>
      <c r="YP50" s="905"/>
      <c r="YQ50" s="100"/>
      <c r="YR50" s="16"/>
      <c r="YS50" s="1333"/>
      <c r="YT50" s="67"/>
      <c r="YU50" s="27"/>
      <c r="ACJ50" s="244"/>
      <c r="ACK50" s="244"/>
      <c r="ACL50" s="244"/>
      <c r="ACM50" s="244"/>
      <c r="ACN50" s="244"/>
      <c r="ACO50" s="20">
        <f t="shared" si="109"/>
        <v>0</v>
      </c>
      <c r="AJJ50" s="2"/>
      <c r="AJQ50" s="24"/>
      <c r="AJX50" s="7">
        <v>41541</v>
      </c>
      <c r="AJY50" s="114" t="s">
        <v>3005</v>
      </c>
      <c r="AJZ50" s="15">
        <v>620</v>
      </c>
      <c r="AKA50" s="7">
        <v>41541</v>
      </c>
      <c r="AKB50" s="16">
        <v>620</v>
      </c>
      <c r="AKC50" s="17">
        <f t="shared" si="137"/>
        <v>1582</v>
      </c>
      <c r="AKE50" s="7"/>
      <c r="AKF50" s="114"/>
      <c r="AKG50" s="15"/>
      <c r="AKH50" s="7"/>
      <c r="AKI50" s="16"/>
      <c r="AKJ50" s="17">
        <f t="shared" si="138"/>
        <v>5561.98</v>
      </c>
      <c r="ALN50" s="423">
        <v>41547</v>
      </c>
      <c r="ALO50" s="36" t="s">
        <v>3006</v>
      </c>
      <c r="ALP50" s="27">
        <v>2760</v>
      </c>
      <c r="ALQ50" s="423">
        <v>41547</v>
      </c>
      <c r="ALR50" s="27">
        <v>2760</v>
      </c>
      <c r="ALS50" s="17">
        <f t="shared" si="143"/>
        <v>5326</v>
      </c>
      <c r="ALU50" s="551"/>
      <c r="ALV50" s="551"/>
      <c r="ALX50" s="551"/>
      <c r="AMB50" s="551"/>
      <c r="AME50" s="551"/>
      <c r="AMP50" s="551"/>
      <c r="AMQ50" s="551"/>
      <c r="AMR50" s="551"/>
      <c r="AMS50" s="551"/>
      <c r="AMT50" s="551"/>
      <c r="AMU50" s="551"/>
      <c r="AMV50" s="551"/>
      <c r="AND50" s="551"/>
      <c r="ANE50" s="551"/>
      <c r="ANF50" s="551"/>
      <c r="ANG50" s="551"/>
      <c r="ANH50" s="551"/>
      <c r="ANI50" s="551"/>
      <c r="ANJ50" s="551"/>
      <c r="ANR50" s="551"/>
      <c r="ANS50" s="551"/>
      <c r="ANT50" s="551"/>
      <c r="ANU50" s="551"/>
      <c r="ANV50" s="551"/>
      <c r="ANW50" s="551"/>
      <c r="AON50" s="34"/>
      <c r="AOO50" s="279"/>
      <c r="AOQ50" s="279"/>
      <c r="AOR50" s="17">
        <f t="shared" si="154"/>
        <v>118452.40000000001</v>
      </c>
      <c r="AOT50" s="112">
        <v>41541</v>
      </c>
      <c r="AOU50" s="260" t="s">
        <v>3007</v>
      </c>
      <c r="AOV50" s="27">
        <v>1380</v>
      </c>
      <c r="AOW50" s="50"/>
      <c r="AOX50" s="27"/>
      <c r="AOY50" s="17">
        <f t="shared" si="155"/>
        <v>16590</v>
      </c>
      <c r="APH50" s="551"/>
      <c r="API50" s="551"/>
      <c r="APJ50" s="551"/>
      <c r="APK50" s="551"/>
      <c r="APL50" s="551"/>
      <c r="APM50" s="551"/>
      <c r="APN50" s="551"/>
      <c r="ARE50" s="551"/>
      <c r="ARF50" s="551"/>
      <c r="ARG50" s="551"/>
      <c r="ARH50" s="551"/>
      <c r="ARI50" s="551"/>
      <c r="ARJ50" s="551"/>
      <c r="ARK50" s="551"/>
      <c r="ARS50" s="551"/>
      <c r="ART50" s="551"/>
      <c r="ARU50" s="551"/>
      <c r="ARV50" s="551"/>
      <c r="ARW50" s="551"/>
      <c r="ARX50" s="551"/>
      <c r="ARY50" s="551"/>
      <c r="ASG50" s="7"/>
      <c r="ASH50" s="36"/>
      <c r="ASI50" s="16"/>
      <c r="ASJ50" s="7"/>
      <c r="ASK50" s="27"/>
      <c r="ASL50" s="17">
        <f t="shared" si="168"/>
        <v>21397.43</v>
      </c>
      <c r="ASO50" s="261"/>
      <c r="ASP50" s="79"/>
      <c r="ASS50" s="17">
        <f t="shared" si="169"/>
        <v>21397.43</v>
      </c>
      <c r="ATI50" s="551"/>
      <c r="ATJ50" s="551"/>
      <c r="ATK50" s="551"/>
      <c r="ATL50" s="551"/>
      <c r="ATM50" s="551"/>
      <c r="ATN50" s="551"/>
      <c r="ATO50" s="551"/>
      <c r="AYL50" s="551"/>
      <c r="AYM50" s="551"/>
      <c r="AYN50" s="551"/>
      <c r="AYO50" s="551"/>
      <c r="AYP50" s="551"/>
      <c r="AYQ50" s="551"/>
      <c r="AYR50" s="551"/>
      <c r="AYS50" s="551"/>
      <c r="AYZ50" s="551"/>
      <c r="AZA50" s="551"/>
      <c r="AZB50" s="551"/>
      <c r="AZC50" s="551"/>
      <c r="AZD50" s="551"/>
      <c r="AZE50" s="551"/>
      <c r="AZF50" s="551"/>
      <c r="BAB50" s="551"/>
      <c r="BAC50" s="551"/>
      <c r="BAD50" s="551"/>
      <c r="BAE50" s="551"/>
      <c r="BAF50" s="551"/>
      <c r="BAG50" s="551"/>
    </row>
    <row r="51" spans="2:1019 1030:1385" ht="16.5" thickTop="1" x14ac:dyDescent="0.25">
      <c r="B51" s="122"/>
      <c r="I51" s="122"/>
      <c r="P51" s="122"/>
      <c r="AQ51" s="407"/>
      <c r="BL51" s="2"/>
      <c r="BM51" s="2"/>
      <c r="BP51" s="16"/>
      <c r="BQ51" s="16"/>
      <c r="BR51" s="79"/>
      <c r="CP51" s="3"/>
      <c r="CR51" s="3"/>
      <c r="DB51" s="7"/>
      <c r="DC51" s="36"/>
      <c r="DD51" s="27"/>
      <c r="DE51" s="423"/>
      <c r="DF51" s="27"/>
      <c r="DG51" s="17">
        <f t="shared" si="207"/>
        <v>411</v>
      </c>
      <c r="DK51" s="292"/>
      <c r="DN51" s="42">
        <f t="shared" si="212"/>
        <v>0</v>
      </c>
      <c r="DQ51" s="79"/>
      <c r="DR51" s="294"/>
      <c r="DS51" s="79"/>
      <c r="DT51" s="79"/>
      <c r="DU51" s="27"/>
      <c r="DV51" s="79"/>
      <c r="DX51" s="1687"/>
      <c r="DY51" s="1684"/>
      <c r="DZ51" s="1687"/>
      <c r="EA51" s="1687"/>
      <c r="EB51" s="1659"/>
      <c r="EC51" s="122"/>
      <c r="EE51" s="122"/>
      <c r="EF51" s="287"/>
      <c r="EG51" s="122"/>
      <c r="EH51" s="122"/>
      <c r="EI51" s="27"/>
      <c r="EJ51" s="79"/>
      <c r="EK51" s="79"/>
      <c r="EL51" s="79"/>
      <c r="EM51" s="79"/>
      <c r="EN51" s="79"/>
      <c r="EO51" s="79"/>
      <c r="EP51" s="79"/>
      <c r="EQ51" s="79"/>
      <c r="ER51" s="24"/>
      <c r="ES51" s="37"/>
      <c r="ET51" s="37"/>
      <c r="EU51" s="112"/>
      <c r="EV51" s="288"/>
      <c r="EW51" s="17">
        <f t="shared" si="206"/>
        <v>0</v>
      </c>
      <c r="EY51" s="702"/>
      <c r="EZ51" s="2"/>
      <c r="FA51" s="3"/>
      <c r="FD51" s="17"/>
      <c r="FF51" s="345"/>
      <c r="FG51" s="24"/>
      <c r="FH51" s="41"/>
      <c r="FK51" s="42"/>
      <c r="IV51" s="700"/>
      <c r="IX51" s="17">
        <f t="shared" si="36"/>
        <v>0</v>
      </c>
      <c r="JC51" s="700"/>
      <c r="JE51" s="17">
        <f t="shared" si="37"/>
        <v>0</v>
      </c>
      <c r="JH51" s="324"/>
      <c r="JJ51" s="700"/>
      <c r="JL51" s="17">
        <f t="shared" si="38"/>
        <v>17093.599999999999</v>
      </c>
      <c r="JQ51" s="700"/>
      <c r="JS51" s="16"/>
      <c r="JX51" s="1576"/>
      <c r="JZ51" s="27"/>
      <c r="KE51" s="1576"/>
      <c r="KG51" s="27"/>
      <c r="PE51" s="7"/>
      <c r="PF51" s="36"/>
      <c r="PG51" s="23"/>
      <c r="PH51" s="344"/>
      <c r="PI51" s="27"/>
      <c r="PJ51" s="17">
        <f t="shared" si="60"/>
        <v>8140</v>
      </c>
      <c r="PL51" s="112"/>
      <c r="PM51" s="260"/>
      <c r="PN51" s="23"/>
      <c r="PO51" s="693"/>
      <c r="PP51" s="27"/>
      <c r="PQ51" s="42">
        <f t="shared" si="61"/>
        <v>0</v>
      </c>
      <c r="PS51" s="112"/>
      <c r="PT51" s="260"/>
      <c r="PU51" s="23"/>
      <c r="PV51" s="693"/>
      <c r="PW51" s="27"/>
      <c r="PX51" s="42">
        <f t="shared" si="62"/>
        <v>0</v>
      </c>
      <c r="PZ51" s="7"/>
      <c r="QA51" s="36"/>
      <c r="QB51" s="23"/>
      <c r="QC51" s="344"/>
      <c r="QD51" s="27"/>
      <c r="QE51" s="17">
        <f t="shared" si="63"/>
        <v>1433.5000000000005</v>
      </c>
      <c r="YI51" s="2"/>
      <c r="YJ51" s="319"/>
      <c r="YK51" s="292"/>
      <c r="YN51" s="42">
        <f t="shared" si="94"/>
        <v>2227</v>
      </c>
      <c r="YP51" s="905"/>
      <c r="YQ51" s="100"/>
      <c r="YR51" s="16"/>
      <c r="YS51" s="1333"/>
      <c r="YT51" s="67"/>
      <c r="YU51" s="27"/>
      <c r="AHI51" s="2092"/>
      <c r="AHJ51" s="2092"/>
      <c r="AHP51" s="2093"/>
      <c r="AHQ51" s="2093"/>
      <c r="AJJ51" s="2"/>
      <c r="AJQ51" s="24"/>
      <c r="AJX51" s="7">
        <v>41541</v>
      </c>
      <c r="AJY51" s="114" t="s">
        <v>3008</v>
      </c>
      <c r="AJZ51" s="15">
        <v>814</v>
      </c>
      <c r="AKA51" s="7">
        <v>41542</v>
      </c>
      <c r="AKB51" s="16">
        <v>814</v>
      </c>
      <c r="AKC51" s="17">
        <f t="shared" si="137"/>
        <v>1582</v>
      </c>
      <c r="AKE51" s="7"/>
      <c r="AKF51" s="114"/>
      <c r="AKG51" s="15"/>
      <c r="AKH51" s="7"/>
      <c r="AKI51" s="16"/>
      <c r="AKJ51" s="17">
        <f t="shared" si="138"/>
        <v>5561.98</v>
      </c>
      <c r="ALO51" s="261"/>
      <c r="ALS51" s="17">
        <f t="shared" si="143"/>
        <v>5326</v>
      </c>
      <c r="ALU51" s="551"/>
      <c r="ALV51" s="551"/>
      <c r="ALX51" s="551"/>
      <c r="AMB51" s="551"/>
      <c r="AME51" s="551"/>
      <c r="AMP51" s="551"/>
      <c r="AMQ51" s="551"/>
      <c r="AMR51" s="551"/>
      <c r="AMS51" s="551"/>
      <c r="AMT51" s="551"/>
      <c r="AMU51" s="551"/>
      <c r="AMV51" s="551"/>
      <c r="AND51" s="551"/>
      <c r="ANE51" s="551"/>
      <c r="ANF51" s="551"/>
      <c r="ANG51" s="551"/>
      <c r="ANH51" s="551"/>
      <c r="ANI51" s="551"/>
      <c r="ANJ51" s="551"/>
      <c r="ANR51" s="551"/>
      <c r="ANS51" s="551"/>
      <c r="ANT51" s="551"/>
      <c r="ANU51" s="551"/>
      <c r="ANV51" s="551"/>
      <c r="ANW51" s="551"/>
      <c r="AOM51" s="306"/>
      <c r="AON51" s="2"/>
      <c r="AOO51" s="292"/>
      <c r="AOQ51" s="279"/>
      <c r="AOR51" s="17">
        <f t="shared" si="154"/>
        <v>118452.40000000001</v>
      </c>
      <c r="AOT51" s="49">
        <v>41542</v>
      </c>
      <c r="AOU51" s="260" t="s">
        <v>3009</v>
      </c>
      <c r="AOV51" s="27">
        <v>1380</v>
      </c>
      <c r="AOW51" s="50"/>
      <c r="AOX51" s="27"/>
      <c r="AOY51" s="17">
        <f t="shared" si="155"/>
        <v>17970</v>
      </c>
      <c r="APH51" s="551"/>
      <c r="API51" s="551"/>
      <c r="APJ51" s="551"/>
      <c r="APK51" s="551"/>
      <c r="APL51" s="551"/>
      <c r="APM51" s="551"/>
      <c r="APN51" s="551"/>
      <c r="ARE51" s="551"/>
      <c r="ARF51" s="551"/>
      <c r="ARG51" s="551"/>
      <c r="ARH51" s="551"/>
      <c r="ARI51" s="551"/>
      <c r="ARJ51" s="551"/>
      <c r="ARK51" s="551"/>
      <c r="ARS51" s="551"/>
      <c r="ART51" s="551"/>
      <c r="ARU51" s="551"/>
      <c r="ARV51" s="551"/>
      <c r="ARW51" s="551"/>
      <c r="ARX51" s="551"/>
      <c r="ARY51" s="551"/>
      <c r="ASG51" s="7"/>
      <c r="ASH51" s="36"/>
      <c r="ASI51" s="16"/>
      <c r="ASJ51" s="7"/>
      <c r="ASK51" s="27"/>
      <c r="ASL51" s="17">
        <f t="shared" si="168"/>
        <v>21397.43</v>
      </c>
      <c r="ASO51" s="261"/>
      <c r="ASP51" s="79"/>
      <c r="ASS51" s="17">
        <f t="shared" si="169"/>
        <v>21397.43</v>
      </c>
      <c r="ATI51" s="551"/>
      <c r="ATJ51" s="551"/>
      <c r="ATK51" s="551"/>
      <c r="ATL51" s="551"/>
      <c r="ATM51" s="551"/>
      <c r="ATN51" s="551"/>
      <c r="ATO51" s="551"/>
      <c r="AYL51" s="551"/>
      <c r="AYM51" s="551"/>
      <c r="AYN51" s="551"/>
      <c r="AYO51" s="551"/>
      <c r="AYP51" s="551"/>
      <c r="AYQ51" s="551"/>
      <c r="AYR51" s="551"/>
      <c r="AYS51" s="551"/>
      <c r="AYZ51" s="551"/>
      <c r="AZA51" s="551"/>
      <c r="AZB51" s="551"/>
      <c r="AZC51" s="551"/>
      <c r="AZD51" s="551"/>
      <c r="AZE51" s="551"/>
      <c r="AZF51" s="551"/>
      <c r="BAB51" s="551"/>
      <c r="BAC51" s="551"/>
      <c r="BAD51" s="551"/>
      <c r="BAE51" s="551"/>
      <c r="BAF51" s="551"/>
      <c r="BAG51" s="551"/>
    </row>
    <row r="52" spans="2:1019 1030:1385" ht="15.75" x14ac:dyDescent="0.25">
      <c r="B52" s="79"/>
      <c r="I52" s="122"/>
      <c r="P52" s="122"/>
      <c r="BL52" s="2"/>
      <c r="BM52" s="2"/>
      <c r="BP52" s="16"/>
      <c r="BQ52" s="16"/>
      <c r="BR52" s="79"/>
      <c r="CP52" s="3"/>
      <c r="CR52" s="3"/>
      <c r="DB52" s="7"/>
      <c r="DC52" s="36"/>
      <c r="DD52" s="27"/>
      <c r="DE52" s="423"/>
      <c r="DF52" s="27"/>
      <c r="DG52" s="17">
        <f t="shared" si="207"/>
        <v>411</v>
      </c>
      <c r="DK52" s="292"/>
      <c r="DN52" s="42">
        <f t="shared" si="212"/>
        <v>0</v>
      </c>
      <c r="DQ52" s="79"/>
      <c r="DR52" s="294"/>
      <c r="DS52" s="79"/>
      <c r="DT52" s="79"/>
      <c r="DU52" s="27"/>
      <c r="DV52" s="79"/>
      <c r="DX52" s="1687"/>
      <c r="DY52" s="1684"/>
      <c r="DZ52" s="1687"/>
      <c r="EA52" s="1687"/>
      <c r="EB52" s="1659"/>
      <c r="EC52" s="122"/>
      <c r="EE52" s="122"/>
      <c r="EF52" s="287"/>
      <c r="EG52" s="122"/>
      <c r="EH52" s="122"/>
      <c r="EI52" s="27"/>
      <c r="EJ52" s="79"/>
      <c r="EK52" s="79"/>
      <c r="EL52" s="79"/>
      <c r="EM52" s="79"/>
      <c r="EN52" s="79"/>
      <c r="EO52" s="79"/>
      <c r="EP52" s="79"/>
      <c r="EQ52" s="79"/>
      <c r="ER52" s="24"/>
      <c r="ES52" s="37"/>
      <c r="ET52" s="37"/>
      <c r="EU52" s="112"/>
      <c r="EV52" s="288"/>
      <c r="EW52" s="17">
        <f t="shared" si="206"/>
        <v>0</v>
      </c>
      <c r="EY52" s="703"/>
      <c r="EZ52" s="2"/>
      <c r="FA52" s="3"/>
      <c r="FD52" s="16"/>
      <c r="FF52" s="290"/>
      <c r="FG52" s="24"/>
      <c r="FH52" s="41"/>
      <c r="FK52" s="27"/>
      <c r="IV52" s="700"/>
      <c r="IX52" s="17">
        <f t="shared" si="36"/>
        <v>0</v>
      </c>
      <c r="JC52" s="700"/>
      <c r="JE52" s="17">
        <f t="shared" si="37"/>
        <v>0</v>
      </c>
      <c r="JH52" s="324"/>
      <c r="JJ52" s="700"/>
      <c r="JL52" s="17">
        <f t="shared" si="38"/>
        <v>17093.599999999999</v>
      </c>
      <c r="JQ52" s="700"/>
      <c r="JS52" s="16"/>
      <c r="JX52" s="1576"/>
      <c r="JZ52" s="27"/>
      <c r="KE52" s="1576"/>
      <c r="KG52" s="27"/>
      <c r="PE52" s="7"/>
      <c r="PF52" s="36"/>
      <c r="PG52" s="23"/>
      <c r="PH52" s="344"/>
      <c r="PI52" s="27"/>
      <c r="PJ52" s="17">
        <f t="shared" si="60"/>
        <v>8140</v>
      </c>
      <c r="PL52" s="112"/>
      <c r="PM52" s="260"/>
      <c r="PN52" s="23"/>
      <c r="PO52" s="693"/>
      <c r="PP52" s="27"/>
      <c r="PQ52" s="42">
        <f t="shared" si="61"/>
        <v>0</v>
      </c>
      <c r="PS52" s="112"/>
      <c r="PT52" s="260"/>
      <c r="PU52" s="23"/>
      <c r="PV52" s="693"/>
      <c r="PW52" s="27"/>
      <c r="PX52" s="42">
        <f t="shared" si="62"/>
        <v>0</v>
      </c>
      <c r="PZ52" s="7"/>
      <c r="QA52" s="36"/>
      <c r="QB52" s="23"/>
      <c r="QC52" s="344"/>
      <c r="QD52" s="27"/>
      <c r="QE52" s="17">
        <f t="shared" si="63"/>
        <v>1433.5000000000005</v>
      </c>
      <c r="YI52" s="2"/>
      <c r="YJ52" s="319"/>
      <c r="YK52" s="292"/>
      <c r="YN52" s="42">
        <f t="shared" si="94"/>
        <v>2227</v>
      </c>
      <c r="YP52" s="905"/>
      <c r="YQ52" s="100"/>
      <c r="YR52" s="16"/>
      <c r="YS52" s="508"/>
      <c r="YT52" s="16"/>
      <c r="YU52" s="27"/>
      <c r="AJJ52" s="2"/>
      <c r="AJQ52" s="24"/>
      <c r="AJX52" s="7">
        <v>41542</v>
      </c>
      <c r="AJY52" s="114" t="s">
        <v>3010</v>
      </c>
      <c r="AJZ52" s="15">
        <v>757</v>
      </c>
      <c r="AKA52" s="7">
        <v>41542</v>
      </c>
      <c r="AKB52" s="16">
        <v>757</v>
      </c>
      <c r="AKC52" s="17">
        <f t="shared" si="137"/>
        <v>1582</v>
      </c>
      <c r="AKE52" s="7"/>
      <c r="AKF52" s="114"/>
      <c r="AKG52" s="15"/>
      <c r="AKH52" s="7"/>
      <c r="AKI52" s="16"/>
      <c r="AKJ52" s="17">
        <f t="shared" si="138"/>
        <v>5561.98</v>
      </c>
      <c r="ALO52" s="261"/>
      <c r="ALS52" s="17">
        <f t="shared" si="143"/>
        <v>5326</v>
      </c>
      <c r="ALU52" s="551"/>
      <c r="ALV52" s="551"/>
      <c r="ALX52" s="551"/>
      <c r="AMB52" s="551"/>
      <c r="AME52" s="551"/>
      <c r="AMP52" s="551"/>
      <c r="AMQ52" s="551"/>
      <c r="AMR52" s="551"/>
      <c r="AMS52" s="551"/>
      <c r="AMT52" s="551"/>
      <c r="AMU52" s="551"/>
      <c r="AMV52" s="551"/>
      <c r="AND52" s="551"/>
      <c r="ANE52" s="551"/>
      <c r="ANF52" s="551"/>
      <c r="ANG52" s="551"/>
      <c r="ANH52" s="551"/>
      <c r="ANI52" s="551"/>
      <c r="ANJ52" s="551"/>
      <c r="ANR52" s="551"/>
      <c r="ANS52" s="551"/>
      <c r="ANT52" s="551"/>
      <c r="ANU52" s="551"/>
      <c r="ANV52" s="551"/>
      <c r="ANW52" s="551"/>
      <c r="AOM52" s="306"/>
      <c r="AON52" s="2"/>
      <c r="AOO52" s="292"/>
      <c r="AOQ52" s="279"/>
      <c r="AOR52" s="17">
        <f t="shared" si="154"/>
        <v>118452.40000000001</v>
      </c>
      <c r="AOT52" s="112">
        <v>41543</v>
      </c>
      <c r="AOU52" s="303" t="s">
        <v>3011</v>
      </c>
      <c r="AOV52" s="27">
        <v>1380</v>
      </c>
      <c r="AOW52" s="50"/>
      <c r="AOX52" s="27"/>
      <c r="AOY52" s="17">
        <f t="shared" si="155"/>
        <v>19350</v>
      </c>
      <c r="APH52" s="551"/>
      <c r="API52" s="551"/>
      <c r="APJ52" s="551"/>
      <c r="APK52" s="551"/>
      <c r="APL52" s="551"/>
      <c r="APM52" s="551"/>
      <c r="APN52" s="551"/>
      <c r="ARE52" s="551"/>
      <c r="ARF52" s="551"/>
      <c r="ARG52" s="551"/>
      <c r="ARH52" s="551"/>
      <c r="ARI52" s="551"/>
      <c r="ARJ52" s="551"/>
      <c r="ARK52" s="551"/>
      <c r="ARS52" s="551"/>
      <c r="ART52" s="551"/>
      <c r="ARU52" s="551"/>
      <c r="ARV52" s="551"/>
      <c r="ARW52" s="551"/>
      <c r="ARX52" s="551"/>
      <c r="ARY52" s="551"/>
      <c r="ASG52" s="7"/>
      <c r="ASH52" s="36"/>
      <c r="ASI52" s="16"/>
      <c r="ASJ52" s="7"/>
      <c r="ASK52" s="27"/>
      <c r="ASL52" s="17">
        <f t="shared" si="168"/>
        <v>21397.43</v>
      </c>
      <c r="ASO52" s="261"/>
      <c r="ASP52" s="79"/>
      <c r="ASS52" s="17">
        <f t="shared" si="169"/>
        <v>21397.43</v>
      </c>
      <c r="ATI52" s="551"/>
      <c r="ATJ52" s="551"/>
      <c r="ATK52" s="551"/>
      <c r="ATL52" s="551"/>
      <c r="ATM52" s="551"/>
      <c r="ATN52" s="551"/>
      <c r="ATO52" s="551"/>
      <c r="AYL52" s="551"/>
      <c r="AYM52" s="551"/>
      <c r="AYN52" s="551"/>
      <c r="AYO52" s="551"/>
      <c r="AYP52" s="551"/>
      <c r="AYQ52" s="551"/>
      <c r="AYR52" s="551"/>
      <c r="AYS52" s="551"/>
      <c r="AYZ52" s="551"/>
      <c r="AZA52" s="551"/>
      <c r="AZB52" s="551"/>
      <c r="AZC52" s="551"/>
      <c r="AZD52" s="551"/>
      <c r="AZE52" s="551"/>
      <c r="AZF52" s="551"/>
      <c r="BAB52" s="551"/>
      <c r="BAC52" s="551"/>
      <c r="BAD52" s="551"/>
      <c r="BAE52" s="551"/>
      <c r="BAF52" s="551"/>
      <c r="BAG52" s="551"/>
    </row>
    <row r="53" spans="2:1019 1030:1385" ht="15.75" x14ac:dyDescent="0.25">
      <c r="B53" s="122"/>
      <c r="I53" s="122"/>
      <c r="P53" s="122"/>
      <c r="BL53" s="2"/>
      <c r="BM53" s="2"/>
      <c r="BP53" s="16"/>
      <c r="BQ53" s="16"/>
      <c r="BR53" s="79"/>
      <c r="CP53" s="3"/>
      <c r="CR53" s="3"/>
      <c r="DB53" s="7"/>
      <c r="DC53" s="36"/>
      <c r="DD53" s="27"/>
      <c r="DE53" s="423"/>
      <c r="DF53" s="27"/>
      <c r="DG53" s="17">
        <f t="shared" si="207"/>
        <v>411</v>
      </c>
      <c r="DK53" s="292"/>
      <c r="DN53" s="42">
        <f t="shared" si="212"/>
        <v>0</v>
      </c>
      <c r="DQ53" s="79"/>
      <c r="DR53" s="294"/>
      <c r="DS53" s="79"/>
      <c r="DT53" s="79"/>
      <c r="DU53" s="27"/>
      <c r="DV53" s="79"/>
      <c r="DX53" s="1687"/>
      <c r="DY53" s="1684"/>
      <c r="DZ53" s="1687"/>
      <c r="EA53" s="1687"/>
      <c r="EB53" s="1659"/>
      <c r="EC53" s="122"/>
      <c r="EE53" s="122"/>
      <c r="EF53" s="287"/>
      <c r="EG53" s="122"/>
      <c r="EH53" s="122"/>
      <c r="EI53" s="27"/>
      <c r="EJ53" s="79"/>
      <c r="EK53" s="79"/>
      <c r="EL53" s="79"/>
      <c r="EM53" s="79"/>
      <c r="EN53" s="79"/>
      <c r="EO53" s="79"/>
      <c r="EP53" s="79"/>
      <c r="EQ53" s="79"/>
      <c r="ER53" s="24"/>
      <c r="ES53" s="37"/>
      <c r="ET53" s="37"/>
      <c r="EU53" s="112"/>
      <c r="EV53" s="288"/>
      <c r="EW53" s="17">
        <f t="shared" si="206"/>
        <v>0</v>
      </c>
      <c r="EY53" s="703"/>
      <c r="EZ53" s="2"/>
      <c r="FA53" s="3"/>
      <c r="FD53" s="16"/>
      <c r="FF53" s="290"/>
      <c r="FG53" s="24"/>
      <c r="FH53" s="41"/>
      <c r="FK53" s="27"/>
      <c r="IV53" s="700"/>
      <c r="IX53" s="17">
        <f t="shared" si="36"/>
        <v>0</v>
      </c>
      <c r="JC53" s="700"/>
      <c r="JE53" s="17">
        <f t="shared" si="37"/>
        <v>0</v>
      </c>
      <c r="JH53" s="324"/>
      <c r="JJ53" s="700"/>
      <c r="JL53" s="17">
        <f t="shared" si="38"/>
        <v>17093.599999999999</v>
      </c>
      <c r="JQ53" s="700"/>
      <c r="JS53" s="16"/>
      <c r="JX53" s="1576"/>
      <c r="JZ53" s="27"/>
      <c r="KE53" s="1576"/>
      <c r="KG53" s="27"/>
      <c r="PE53" s="7"/>
      <c r="PF53" s="36"/>
      <c r="PG53" s="23"/>
      <c r="PH53" s="344"/>
      <c r="PI53" s="27"/>
      <c r="PJ53" s="17">
        <f t="shared" si="60"/>
        <v>8140</v>
      </c>
      <c r="PL53" s="112"/>
      <c r="PM53" s="260"/>
      <c r="PN53" s="23"/>
      <c r="PO53" s="693"/>
      <c r="PP53" s="27"/>
      <c r="PQ53" s="42">
        <f t="shared" si="61"/>
        <v>0</v>
      </c>
      <c r="PS53" s="112"/>
      <c r="PT53" s="260"/>
      <c r="PU53" s="23"/>
      <c r="PV53" s="693"/>
      <c r="PW53" s="27"/>
      <c r="PX53" s="42">
        <f t="shared" si="62"/>
        <v>0</v>
      </c>
      <c r="PZ53" s="7"/>
      <c r="QA53" s="36"/>
      <c r="QB53" s="23"/>
      <c r="QC53" s="344"/>
      <c r="QD53" s="27"/>
      <c r="QE53" s="17">
        <f t="shared" si="63"/>
        <v>1433.5000000000005</v>
      </c>
      <c r="YI53" s="2"/>
      <c r="YJ53" s="319"/>
      <c r="YK53" s="292"/>
      <c r="YN53" s="42">
        <f t="shared" si="94"/>
        <v>2227</v>
      </c>
      <c r="YP53" s="905"/>
      <c r="YQ53" s="100"/>
      <c r="YR53" s="16"/>
      <c r="YS53" s="1333"/>
      <c r="YT53" s="67"/>
      <c r="YU53" s="27"/>
      <c r="AJX53" s="7">
        <v>41542</v>
      </c>
      <c r="AJY53" s="114" t="s">
        <v>3012</v>
      </c>
      <c r="AJZ53" s="15">
        <v>342</v>
      </c>
      <c r="AKA53" s="7">
        <v>41542</v>
      </c>
      <c r="AKB53" s="16">
        <v>342</v>
      </c>
      <c r="AKC53" s="17">
        <f t="shared" si="137"/>
        <v>1582</v>
      </c>
      <c r="AKE53" s="7"/>
      <c r="AKF53" s="114"/>
      <c r="AKG53" s="15"/>
      <c r="AKH53" s="7"/>
      <c r="AKI53" s="16"/>
      <c r="AKJ53" s="17">
        <f t="shared" si="138"/>
        <v>5561.98</v>
      </c>
      <c r="ALO53" s="261"/>
      <c r="ALS53" s="17">
        <f t="shared" si="143"/>
        <v>5326</v>
      </c>
      <c r="ALU53" s="551"/>
      <c r="ALV53" s="551"/>
      <c r="ALX53" s="551"/>
      <c r="AMB53" s="551"/>
      <c r="AME53" s="551"/>
      <c r="AMP53" s="551"/>
      <c r="AMQ53" s="551"/>
      <c r="AMR53" s="551"/>
      <c r="AMS53" s="551"/>
      <c r="AMT53" s="551"/>
      <c r="AMU53" s="551"/>
      <c r="AMV53" s="551"/>
      <c r="AND53" s="551"/>
      <c r="ANE53" s="551"/>
      <c r="ANF53" s="551"/>
      <c r="ANG53" s="551"/>
      <c r="ANH53" s="551"/>
      <c r="ANI53" s="551"/>
      <c r="ANJ53" s="551"/>
      <c r="ANR53" s="551"/>
      <c r="ANS53" s="551"/>
      <c r="ANT53" s="551"/>
      <c r="ANU53" s="551"/>
      <c r="ANV53" s="551"/>
      <c r="ANW53" s="551"/>
      <c r="AON53" s="34"/>
      <c r="AOO53" s="279"/>
      <c r="AOQ53" s="279"/>
      <c r="AOR53" s="17">
        <f t="shared" si="154"/>
        <v>118452.40000000001</v>
      </c>
      <c r="AOT53" s="112">
        <v>41544</v>
      </c>
      <c r="AOU53" s="260" t="s">
        <v>3013</v>
      </c>
      <c r="AOV53" s="27">
        <v>2760</v>
      </c>
      <c r="AOW53" s="65"/>
      <c r="AOX53" s="27"/>
      <c r="AOY53" s="17">
        <f t="shared" si="155"/>
        <v>22110</v>
      </c>
      <c r="APH53" s="551"/>
      <c r="API53" s="551"/>
      <c r="APJ53" s="551"/>
      <c r="APK53" s="551"/>
      <c r="APL53" s="551"/>
      <c r="APM53" s="551"/>
      <c r="APN53" s="551"/>
      <c r="ARE53" s="551"/>
      <c r="ARF53" s="551"/>
      <c r="ARG53" s="551"/>
      <c r="ARH53" s="551"/>
      <c r="ARI53" s="551"/>
      <c r="ARJ53" s="551"/>
      <c r="ARK53" s="551"/>
      <c r="ARS53" s="551"/>
      <c r="ART53" s="551"/>
      <c r="ARU53" s="551"/>
      <c r="ARV53" s="551"/>
      <c r="ARW53" s="551"/>
      <c r="ARX53" s="551"/>
      <c r="ARY53" s="551"/>
      <c r="ASG53" s="7"/>
      <c r="ASH53" s="36"/>
      <c r="ASI53" s="16"/>
      <c r="ASJ53" s="7"/>
      <c r="ASK53" s="27"/>
      <c r="ASL53" s="17">
        <f t="shared" si="168"/>
        <v>21397.43</v>
      </c>
      <c r="ASO53" s="261"/>
      <c r="ASP53" s="79"/>
      <c r="ASS53" s="17">
        <f t="shared" si="169"/>
        <v>21397.43</v>
      </c>
      <c r="ATI53" s="551"/>
      <c r="ATJ53" s="551"/>
      <c r="ATK53" s="551"/>
      <c r="ATL53" s="551"/>
      <c r="ATM53" s="551"/>
      <c r="ATN53" s="551"/>
      <c r="ATO53" s="551"/>
      <c r="AYL53" s="551"/>
      <c r="AYM53" s="551"/>
      <c r="AYN53" s="551"/>
      <c r="AYO53" s="551"/>
      <c r="AYP53" s="551"/>
      <c r="AYQ53" s="551"/>
      <c r="AYR53" s="551"/>
      <c r="AYS53" s="551"/>
      <c r="AYZ53" s="551"/>
      <c r="AZA53" s="551"/>
      <c r="AZB53" s="551"/>
      <c r="AZC53" s="551"/>
      <c r="AZD53" s="551"/>
      <c r="AZE53" s="551"/>
      <c r="AZF53" s="551"/>
      <c r="BAB53" s="551"/>
      <c r="BAC53" s="551"/>
      <c r="BAD53" s="551"/>
      <c r="BAE53" s="551"/>
      <c r="BAF53" s="551"/>
      <c r="BAG53" s="551"/>
    </row>
    <row r="54" spans="2:1019 1030:1385" ht="15.75" x14ac:dyDescent="0.25">
      <c r="B54" s="79"/>
      <c r="I54" s="122"/>
      <c r="P54" s="122"/>
      <c r="BL54" s="2"/>
      <c r="BM54" s="2"/>
      <c r="BP54" s="16"/>
      <c r="BQ54" s="16"/>
      <c r="BR54" s="79"/>
      <c r="CP54" s="3"/>
      <c r="CR54" s="3"/>
      <c r="DB54" s="7"/>
      <c r="DC54" s="36"/>
      <c r="DD54" s="27"/>
      <c r="DE54" s="423"/>
      <c r="DF54" s="27"/>
      <c r="DG54" s="17">
        <f t="shared" si="207"/>
        <v>411</v>
      </c>
      <c r="DK54" s="292"/>
      <c r="DN54" s="42">
        <f t="shared" si="212"/>
        <v>0</v>
      </c>
      <c r="DQ54" s="79"/>
      <c r="DR54" s="294"/>
      <c r="DS54" s="79"/>
      <c r="DT54" s="79"/>
      <c r="DU54" s="27"/>
      <c r="DV54" s="79"/>
      <c r="DX54" s="1687"/>
      <c r="DY54" s="1684"/>
      <c r="DZ54" s="1687"/>
      <c r="EA54" s="1687"/>
      <c r="EB54" s="1659"/>
      <c r="EC54" s="122"/>
      <c r="EE54" s="122"/>
      <c r="EF54" s="287"/>
      <c r="EG54" s="122"/>
      <c r="EH54" s="122"/>
      <c r="EI54" s="27"/>
      <c r="EJ54" s="79"/>
      <c r="EK54" s="79"/>
      <c r="EL54" s="79"/>
      <c r="EM54" s="79"/>
      <c r="EN54" s="79"/>
      <c r="EO54" s="79"/>
      <c r="EP54" s="79"/>
      <c r="EQ54" s="79"/>
      <c r="ER54" s="112"/>
      <c r="ES54" s="37"/>
      <c r="ET54" s="37"/>
      <c r="EU54" s="221"/>
      <c r="EV54" s="288"/>
      <c r="EW54" s="17">
        <f t="shared" si="206"/>
        <v>0</v>
      </c>
      <c r="EY54" s="703"/>
      <c r="EZ54" s="2"/>
      <c r="FA54" s="3"/>
      <c r="FD54" s="16"/>
      <c r="FF54" s="290"/>
      <c r="FG54" s="24"/>
      <c r="FH54" s="41"/>
      <c r="FK54" s="27"/>
      <c r="IV54" s="700"/>
      <c r="IX54" s="17">
        <f t="shared" si="36"/>
        <v>0</v>
      </c>
      <c r="JC54" s="700"/>
      <c r="JE54" s="17">
        <f t="shared" si="37"/>
        <v>0</v>
      </c>
      <c r="JH54" s="324"/>
      <c r="JJ54" s="700"/>
      <c r="JL54" s="17">
        <f t="shared" si="38"/>
        <v>17093.599999999999</v>
      </c>
      <c r="JQ54" s="700"/>
      <c r="JS54" s="16"/>
      <c r="JX54" s="1576"/>
      <c r="JZ54" s="27"/>
      <c r="KE54" s="1576"/>
      <c r="KG54" s="27"/>
      <c r="PE54" s="7"/>
      <c r="PF54" s="36"/>
      <c r="PG54" s="23"/>
      <c r="PH54" s="344"/>
      <c r="PI54" s="27"/>
      <c r="PJ54" s="17">
        <f t="shared" si="60"/>
        <v>8140</v>
      </c>
      <c r="PL54" s="112"/>
      <c r="PM54" s="260"/>
      <c r="PN54" s="23"/>
      <c r="PO54" s="693"/>
      <c r="PP54" s="27"/>
      <c r="PQ54" s="42">
        <f t="shared" si="61"/>
        <v>0</v>
      </c>
      <c r="PS54" s="112"/>
      <c r="PT54" s="260"/>
      <c r="PU54" s="23"/>
      <c r="PV54" s="693"/>
      <c r="PW54" s="27"/>
      <c r="PX54" s="42">
        <f t="shared" si="62"/>
        <v>0</v>
      </c>
      <c r="PZ54" s="7"/>
      <c r="QA54" s="36"/>
      <c r="QB54" s="23"/>
      <c r="QC54" s="344"/>
      <c r="QD54" s="27"/>
      <c r="QE54" s="17">
        <f t="shared" si="63"/>
        <v>1433.5000000000005</v>
      </c>
      <c r="YI54" s="2"/>
      <c r="YJ54" s="319"/>
      <c r="YK54" s="292"/>
      <c r="YN54" s="42">
        <f t="shared" si="94"/>
        <v>2227</v>
      </c>
      <c r="YP54" s="905"/>
      <c r="YQ54" s="100"/>
      <c r="YR54" s="16"/>
      <c r="YS54" s="508"/>
      <c r="YT54" s="16"/>
      <c r="YU54" s="27"/>
      <c r="AJX54" s="7">
        <v>41543</v>
      </c>
      <c r="AJY54" s="114" t="s">
        <v>3014</v>
      </c>
      <c r="AJZ54" s="15">
        <v>851</v>
      </c>
      <c r="AKA54" s="31">
        <v>41543</v>
      </c>
      <c r="AKB54" s="16">
        <v>851</v>
      </c>
      <c r="AKC54" s="17">
        <f t="shared" si="137"/>
        <v>1582</v>
      </c>
      <c r="AKE54" s="7"/>
      <c r="AKF54" s="114"/>
      <c r="AKG54" s="15"/>
      <c r="AKH54" s="31"/>
      <c r="AKI54" s="16"/>
      <c r="AKJ54" s="17">
        <f t="shared" si="138"/>
        <v>5561.98</v>
      </c>
      <c r="ALO54" s="261"/>
      <c r="ALS54" s="17">
        <f t="shared" si="143"/>
        <v>5326</v>
      </c>
      <c r="ALU54" s="551"/>
      <c r="ALV54" s="551"/>
      <c r="ALX54" s="551"/>
      <c r="AMB54" s="551"/>
      <c r="AME54" s="551"/>
      <c r="AMP54" s="551"/>
      <c r="AMQ54" s="551"/>
      <c r="AMR54" s="551"/>
      <c r="AMS54" s="551"/>
      <c r="AMT54" s="551"/>
      <c r="AMU54" s="551"/>
      <c r="AMV54" s="551"/>
      <c r="AND54" s="551"/>
      <c r="ANE54" s="551"/>
      <c r="ANF54" s="551"/>
      <c r="ANG54" s="551"/>
      <c r="ANH54" s="551"/>
      <c r="ANI54" s="551"/>
      <c r="ANJ54" s="551"/>
      <c r="ANR54" s="551"/>
      <c r="ANS54" s="551"/>
      <c r="ANT54" s="551"/>
      <c r="ANU54" s="551"/>
      <c r="ANV54" s="551"/>
      <c r="ANW54" s="551"/>
      <c r="AON54" s="34"/>
      <c r="AOO54" s="279"/>
      <c r="AOQ54" s="279"/>
      <c r="AOR54" s="17">
        <f t="shared" si="154"/>
        <v>118452.40000000001</v>
      </c>
      <c r="AOT54" s="112">
        <v>41545</v>
      </c>
      <c r="AOU54" s="260" t="s">
        <v>3015</v>
      </c>
      <c r="AOV54" s="27">
        <v>2760</v>
      </c>
      <c r="AOW54" s="65"/>
      <c r="AOX54" s="27"/>
      <c r="AOY54" s="17">
        <f t="shared" si="155"/>
        <v>24870</v>
      </c>
      <c r="APH54" s="551"/>
      <c r="API54" s="551"/>
      <c r="APJ54" s="551"/>
      <c r="APK54" s="551"/>
      <c r="APL54" s="551"/>
      <c r="APM54" s="551"/>
      <c r="APN54" s="551"/>
      <c r="ARE54" s="551"/>
      <c r="ARF54" s="551"/>
      <c r="ARG54" s="551"/>
      <c r="ARH54" s="551"/>
      <c r="ARI54" s="551"/>
      <c r="ARJ54" s="551"/>
      <c r="ARK54" s="551"/>
      <c r="ARS54" s="551"/>
      <c r="ART54" s="551"/>
      <c r="ARU54" s="551"/>
      <c r="ARV54" s="551"/>
      <c r="ARW54" s="551"/>
      <c r="ARX54" s="551"/>
      <c r="ARY54" s="551"/>
      <c r="ASG54" s="7"/>
      <c r="ASH54" s="36"/>
      <c r="ASI54" s="16"/>
      <c r="ASJ54" s="7"/>
      <c r="ASK54" s="27"/>
      <c r="ASL54" s="17">
        <f t="shared" si="168"/>
        <v>21397.43</v>
      </c>
      <c r="ASO54" s="261"/>
      <c r="ASP54" s="79"/>
      <c r="ASS54" s="17">
        <f t="shared" si="169"/>
        <v>21397.43</v>
      </c>
      <c r="ATI54" s="551"/>
      <c r="ATJ54" s="551"/>
      <c r="ATK54" s="551"/>
      <c r="ATL54" s="551"/>
      <c r="ATM54" s="551"/>
      <c r="ATN54" s="551"/>
      <c r="ATO54" s="551"/>
      <c r="AYL54" s="551"/>
      <c r="AYM54" s="551"/>
      <c r="AYN54" s="551"/>
      <c r="AYO54" s="551"/>
      <c r="AYP54" s="551"/>
      <c r="AYQ54" s="551"/>
      <c r="AYR54" s="551"/>
      <c r="AYS54" s="551"/>
      <c r="AYZ54" s="551"/>
      <c r="AZA54" s="551"/>
      <c r="AZB54" s="551"/>
      <c r="AZC54" s="551"/>
      <c r="AZD54" s="551"/>
      <c r="AZE54" s="551"/>
      <c r="AZF54" s="551"/>
      <c r="BAB54" s="551"/>
      <c r="BAC54" s="551"/>
      <c r="BAD54" s="551"/>
      <c r="BAE54" s="551"/>
      <c r="BAF54" s="551"/>
      <c r="BAG54" s="551"/>
    </row>
    <row r="55" spans="2:1019 1030:1385" ht="15.75" x14ac:dyDescent="0.25">
      <c r="B55" s="79"/>
      <c r="I55" s="122"/>
      <c r="P55" s="122"/>
      <c r="BL55" s="2"/>
      <c r="BM55" s="2"/>
      <c r="BP55" s="16"/>
      <c r="BQ55" s="16"/>
      <c r="BR55" s="79"/>
      <c r="CP55" s="3"/>
      <c r="CR55" s="3"/>
      <c r="DB55" s="7"/>
      <c r="DC55" s="36"/>
      <c r="DD55" s="27"/>
      <c r="DE55" s="423"/>
      <c r="DF55" s="27"/>
      <c r="DG55" s="17">
        <f t="shared" si="207"/>
        <v>411</v>
      </c>
      <c r="DK55" s="292"/>
      <c r="DN55" s="42">
        <f t="shared" si="212"/>
        <v>0</v>
      </c>
      <c r="DQ55" s="79"/>
      <c r="DR55" s="294"/>
      <c r="DS55" s="79"/>
      <c r="DT55" s="79"/>
      <c r="DU55" s="27"/>
      <c r="DV55" s="79"/>
      <c r="DX55" s="1687"/>
      <c r="DY55" s="1684"/>
      <c r="DZ55" s="1687"/>
      <c r="EA55" s="1687"/>
      <c r="EB55" s="1659"/>
      <c r="EC55" s="122"/>
      <c r="EE55" s="122"/>
      <c r="EF55" s="287"/>
      <c r="EG55" s="122"/>
      <c r="EH55" s="122"/>
      <c r="EI55" s="27"/>
      <c r="EJ55" s="79"/>
      <c r="EK55" s="79"/>
      <c r="EL55" s="79"/>
      <c r="EM55" s="79"/>
      <c r="EN55" s="79"/>
      <c r="EO55" s="79"/>
      <c r="EP55" s="79"/>
      <c r="EQ55" s="79"/>
      <c r="ER55" s="24"/>
      <c r="ES55" s="37"/>
      <c r="ET55" s="37"/>
      <c r="EU55" s="112"/>
      <c r="EV55" s="288"/>
      <c r="EW55" s="17">
        <f t="shared" si="206"/>
        <v>0</v>
      </c>
      <c r="EY55" s="703"/>
      <c r="EZ55" s="2"/>
      <c r="FD55" s="16"/>
      <c r="FF55" s="290"/>
      <c r="FG55" s="24"/>
      <c r="FK55" s="27"/>
      <c r="IV55" s="700"/>
      <c r="IX55" s="17">
        <f t="shared" si="36"/>
        <v>0</v>
      </c>
      <c r="JC55" s="700"/>
      <c r="JE55" s="17">
        <f t="shared" si="37"/>
        <v>0</v>
      </c>
      <c r="JH55" s="324"/>
      <c r="JJ55" s="700"/>
      <c r="JL55" s="17">
        <f t="shared" si="38"/>
        <v>17093.599999999999</v>
      </c>
      <c r="JQ55" s="700"/>
      <c r="JS55" s="16"/>
      <c r="JX55" s="1576"/>
      <c r="JZ55" s="27"/>
      <c r="KE55" s="1576"/>
      <c r="KG55" s="27"/>
      <c r="PE55" s="7"/>
      <c r="PF55" s="36"/>
      <c r="PG55" s="23"/>
      <c r="PH55" s="344"/>
      <c r="PI55" s="27"/>
      <c r="PJ55" s="17">
        <f t="shared" si="60"/>
        <v>8140</v>
      </c>
      <c r="PL55" s="112"/>
      <c r="PM55" s="260"/>
      <c r="PN55" s="23"/>
      <c r="PO55" s="693"/>
      <c r="PP55" s="27"/>
      <c r="PQ55" s="42">
        <f t="shared" si="61"/>
        <v>0</v>
      </c>
      <c r="PS55" s="112"/>
      <c r="PT55" s="260"/>
      <c r="PU55" s="23"/>
      <c r="PV55" s="693"/>
      <c r="PW55" s="27"/>
      <c r="PX55" s="42">
        <f t="shared" si="62"/>
        <v>0</v>
      </c>
      <c r="PZ55" s="7"/>
      <c r="QA55" s="36"/>
      <c r="QB55" s="23"/>
      <c r="QC55" s="344"/>
      <c r="QD55" s="27"/>
      <c r="QE55" s="17">
        <f t="shared" si="63"/>
        <v>1433.5000000000005</v>
      </c>
      <c r="YI55" s="2"/>
      <c r="YJ55" s="319"/>
      <c r="YK55" s="292"/>
      <c r="YN55" s="42">
        <f t="shared" si="94"/>
        <v>2227</v>
      </c>
      <c r="YP55" s="905"/>
      <c r="YQ55" s="100"/>
      <c r="YR55" s="16"/>
      <c r="YS55" s="508"/>
      <c r="YT55" s="16"/>
      <c r="YU55" s="27"/>
      <c r="AJX55" s="7">
        <v>41543</v>
      </c>
      <c r="AJY55" s="114" t="s">
        <v>3016</v>
      </c>
      <c r="AJZ55" s="15">
        <v>2543</v>
      </c>
      <c r="AKA55" s="7"/>
      <c r="AKB55" s="16"/>
      <c r="AKC55" s="17">
        <f t="shared" si="137"/>
        <v>4125</v>
      </c>
      <c r="AKE55" s="7"/>
      <c r="AKF55" s="114"/>
      <c r="AKG55" s="15"/>
      <c r="AKH55" s="7"/>
      <c r="AKI55" s="16"/>
      <c r="AKJ55" s="17">
        <f t="shared" si="138"/>
        <v>5561.98</v>
      </c>
      <c r="ALO55" s="261"/>
      <c r="ALS55" s="17">
        <f t="shared" si="143"/>
        <v>5326</v>
      </c>
      <c r="ALU55" s="551"/>
      <c r="ALV55" s="551"/>
      <c r="ALX55" s="551"/>
      <c r="AMB55" s="551"/>
      <c r="AME55" s="551"/>
      <c r="AMP55" s="551"/>
      <c r="AMQ55" s="551"/>
      <c r="AMR55" s="551"/>
      <c r="AMS55" s="551"/>
      <c r="AMT55" s="551"/>
      <c r="AMU55" s="551"/>
      <c r="AMV55" s="551"/>
      <c r="AND55" s="551"/>
      <c r="ANE55" s="551"/>
      <c r="ANF55" s="551"/>
      <c r="ANG55" s="551"/>
      <c r="ANH55" s="551"/>
      <c r="ANI55" s="551"/>
      <c r="ANJ55" s="551"/>
      <c r="ANR55" s="551"/>
      <c r="ANS55" s="551"/>
      <c r="ANT55" s="551"/>
      <c r="ANU55" s="551"/>
      <c r="ANV55" s="551"/>
      <c r="ANW55" s="551"/>
      <c r="AOM55" s="306"/>
      <c r="AON55" s="34"/>
      <c r="AOO55" s="292"/>
      <c r="AOQ55" s="279"/>
      <c r="AOR55" s="17">
        <f t="shared" si="154"/>
        <v>118452.40000000001</v>
      </c>
      <c r="AOT55" s="49">
        <v>41546</v>
      </c>
      <c r="AOU55" s="260" t="s">
        <v>3017</v>
      </c>
      <c r="AOV55" s="27">
        <v>2760</v>
      </c>
      <c r="AOW55" s="65"/>
      <c r="AOX55" s="27"/>
      <c r="AOY55" s="17">
        <f t="shared" si="155"/>
        <v>27630</v>
      </c>
      <c r="APH55" s="551"/>
      <c r="API55" s="551"/>
      <c r="APJ55" s="551"/>
      <c r="APK55" s="551"/>
      <c r="APL55" s="551"/>
      <c r="APM55" s="551"/>
      <c r="APN55" s="551"/>
      <c r="ARE55" s="551"/>
      <c r="ARF55" s="551"/>
      <c r="ARG55" s="551"/>
      <c r="ARH55" s="551"/>
      <c r="ARI55" s="551"/>
      <c r="ARJ55" s="551"/>
      <c r="ARK55" s="551"/>
      <c r="ARS55" s="551"/>
      <c r="ART55" s="551"/>
      <c r="ARU55" s="551"/>
      <c r="ARV55" s="551"/>
      <c r="ARW55" s="551"/>
      <c r="ARX55" s="551"/>
      <c r="ARY55" s="551"/>
      <c r="ASG55" s="7"/>
      <c r="ASH55" s="36"/>
      <c r="ASI55" s="16"/>
      <c r="ASJ55" s="7"/>
      <c r="ASK55" s="27"/>
      <c r="ASL55" s="17">
        <f t="shared" si="168"/>
        <v>21397.43</v>
      </c>
      <c r="ASO55" s="261"/>
      <c r="ASP55" s="79"/>
      <c r="ASS55" s="17">
        <f t="shared" si="169"/>
        <v>21397.43</v>
      </c>
      <c r="ATI55" s="551"/>
      <c r="ATJ55" s="551"/>
      <c r="ATK55" s="551"/>
      <c r="ATL55" s="551"/>
      <c r="ATM55" s="551"/>
      <c r="ATN55" s="551"/>
      <c r="ATO55" s="551"/>
      <c r="AYL55" s="551"/>
      <c r="AYM55" s="551"/>
      <c r="AYN55" s="551"/>
      <c r="AYO55" s="551"/>
      <c r="AYP55" s="551"/>
      <c r="AYQ55" s="551"/>
      <c r="AYR55" s="551"/>
      <c r="AYS55" s="551"/>
      <c r="AYZ55" s="551"/>
      <c r="AZA55" s="551"/>
      <c r="AZB55" s="551"/>
      <c r="AZC55" s="551"/>
      <c r="AZD55" s="551"/>
      <c r="AZE55" s="551"/>
      <c r="AZF55" s="551"/>
      <c r="BAB55" s="551"/>
      <c r="BAC55" s="551"/>
      <c r="BAD55" s="551"/>
      <c r="BAE55" s="551"/>
      <c r="BAF55" s="551"/>
      <c r="BAG55" s="551"/>
    </row>
    <row r="56" spans="2:1019 1030:1385" ht="15.75" x14ac:dyDescent="0.25">
      <c r="B56" s="79"/>
      <c r="I56" s="122"/>
      <c r="P56" s="122"/>
      <c r="BL56" s="2"/>
      <c r="BM56" s="2"/>
      <c r="BP56" s="16"/>
      <c r="BQ56" s="16"/>
      <c r="BR56" s="79"/>
      <c r="CP56" s="3"/>
      <c r="CR56" s="3"/>
      <c r="DB56" s="7"/>
      <c r="DC56" s="36"/>
      <c r="DD56" s="27"/>
      <c r="DE56" s="423"/>
      <c r="DF56" s="27"/>
      <c r="DG56" s="17">
        <f t="shared" si="207"/>
        <v>411</v>
      </c>
      <c r="DK56" s="292"/>
      <c r="DN56" s="42">
        <f t="shared" si="212"/>
        <v>0</v>
      </c>
      <c r="DQ56" s="79"/>
      <c r="DR56" s="294"/>
      <c r="DS56" s="79"/>
      <c r="DT56" s="79"/>
      <c r="DU56" s="27"/>
      <c r="DV56" s="79"/>
      <c r="DX56" s="1687"/>
      <c r="DY56" s="1684"/>
      <c r="DZ56" s="1687"/>
      <c r="EA56" s="1687"/>
      <c r="EB56" s="1659"/>
      <c r="EC56" s="122"/>
      <c r="EE56" s="122"/>
      <c r="EF56" s="287"/>
      <c r="EG56" s="122"/>
      <c r="EH56" s="122"/>
      <c r="EI56" s="27"/>
      <c r="EJ56" s="79"/>
      <c r="EK56" s="79"/>
      <c r="EL56" s="79"/>
      <c r="EM56" s="79"/>
      <c r="EN56" s="79"/>
      <c r="EO56" s="79"/>
      <c r="EP56" s="79"/>
      <c r="EQ56" s="79"/>
      <c r="ER56" s="24"/>
      <c r="ES56" s="37"/>
      <c r="ET56" s="37"/>
      <c r="EU56" s="112"/>
      <c r="EV56" s="288"/>
      <c r="EW56" s="17">
        <f t="shared" si="206"/>
        <v>0</v>
      </c>
      <c r="EY56" s="703"/>
      <c r="EZ56" s="2"/>
      <c r="FD56" s="16"/>
      <c r="FF56" s="290"/>
      <c r="FG56" s="24"/>
      <c r="FK56" s="27"/>
      <c r="IV56" s="700"/>
      <c r="IX56" s="17">
        <f t="shared" si="36"/>
        <v>0</v>
      </c>
      <c r="JC56" s="700"/>
      <c r="JE56" s="17">
        <f t="shared" si="37"/>
        <v>0</v>
      </c>
      <c r="JH56" s="324"/>
      <c r="JJ56" s="700"/>
      <c r="JL56" s="17">
        <f t="shared" si="38"/>
        <v>17093.599999999999</v>
      </c>
      <c r="JQ56" s="700"/>
      <c r="JS56" s="16"/>
      <c r="JX56" s="1576"/>
      <c r="JZ56" s="27"/>
      <c r="KE56" s="1576"/>
      <c r="KG56" s="27"/>
      <c r="PE56" s="7"/>
      <c r="PF56" s="36"/>
      <c r="PG56" s="23"/>
      <c r="PH56" s="344"/>
      <c r="PI56" s="27"/>
      <c r="PJ56" s="17">
        <f t="shared" si="60"/>
        <v>8140</v>
      </c>
      <c r="PL56" s="112"/>
      <c r="PM56" s="260"/>
      <c r="PN56" s="23"/>
      <c r="PO56" s="693"/>
      <c r="PP56" s="27"/>
      <c r="PQ56" s="42">
        <f t="shared" si="61"/>
        <v>0</v>
      </c>
      <c r="PS56" s="112"/>
      <c r="PT56" s="260"/>
      <c r="PU56" s="23"/>
      <c r="PV56" s="693"/>
      <c r="PW56" s="27"/>
      <c r="PX56" s="42">
        <f t="shared" si="62"/>
        <v>0</v>
      </c>
      <c r="PZ56" s="7"/>
      <c r="QA56" s="36"/>
      <c r="QB56" s="23"/>
      <c r="QC56" s="344"/>
      <c r="QD56" s="27"/>
      <c r="QE56" s="17">
        <f t="shared" si="63"/>
        <v>1433.5000000000005</v>
      </c>
      <c r="YI56" s="2"/>
      <c r="YJ56" s="319"/>
      <c r="YK56" s="292"/>
      <c r="YN56" s="42">
        <f t="shared" si="94"/>
        <v>2227</v>
      </c>
      <c r="YP56" s="905"/>
      <c r="YQ56" s="100"/>
      <c r="YR56" s="16"/>
      <c r="YS56" s="508"/>
      <c r="YT56" s="16"/>
      <c r="YU56" s="27"/>
      <c r="AJX56" s="7">
        <v>41543</v>
      </c>
      <c r="AJY56" s="114" t="s">
        <v>3018</v>
      </c>
      <c r="AJZ56" s="15">
        <v>721</v>
      </c>
      <c r="AKA56" s="7">
        <v>41543</v>
      </c>
      <c r="AKB56" s="16">
        <v>721</v>
      </c>
      <c r="AKC56" s="17">
        <f t="shared" si="137"/>
        <v>4125</v>
      </c>
      <c r="AKE56" s="7"/>
      <c r="AKF56" s="114"/>
      <c r="AKG56" s="15"/>
      <c r="AKH56" s="7"/>
      <c r="AKI56" s="16"/>
      <c r="AKJ56" s="17">
        <f t="shared" si="138"/>
        <v>5561.98</v>
      </c>
      <c r="ALO56" s="261"/>
      <c r="ALS56" s="17">
        <f t="shared" si="143"/>
        <v>5326</v>
      </c>
      <c r="ALU56" s="551"/>
      <c r="ALV56" s="551"/>
      <c r="ALX56" s="551"/>
      <c r="AMB56" s="551"/>
      <c r="AME56" s="551"/>
      <c r="AMP56" s="551"/>
      <c r="AMQ56" s="551"/>
      <c r="AMR56" s="551"/>
      <c r="AMS56" s="551"/>
      <c r="AMT56" s="551"/>
      <c r="AMU56" s="551"/>
      <c r="AMV56" s="551"/>
      <c r="AND56" s="551"/>
      <c r="ANE56" s="551"/>
      <c r="ANF56" s="551"/>
      <c r="ANG56" s="551"/>
      <c r="ANH56" s="551"/>
      <c r="ANI56" s="551"/>
      <c r="ANJ56" s="551"/>
      <c r="ANR56" s="551"/>
      <c r="ANS56" s="551"/>
      <c r="ANT56" s="551"/>
      <c r="ANU56" s="551"/>
      <c r="ANV56" s="551"/>
      <c r="ANW56" s="551"/>
      <c r="AOM56" s="306"/>
      <c r="AON56" s="34"/>
      <c r="AOO56" s="292"/>
      <c r="AOQ56" s="279"/>
      <c r="AOR56" s="17">
        <f t="shared" si="154"/>
        <v>118452.40000000001</v>
      </c>
      <c r="AOT56" s="49"/>
      <c r="AOU56" s="260"/>
      <c r="AOV56" s="27"/>
      <c r="AOW56" s="50"/>
      <c r="AOX56" s="27"/>
      <c r="AOY56" s="17">
        <f t="shared" si="155"/>
        <v>27630</v>
      </c>
      <c r="APH56" s="551"/>
      <c r="API56" s="551"/>
      <c r="APJ56" s="551"/>
      <c r="APK56" s="551"/>
      <c r="APL56" s="551"/>
      <c r="APM56" s="551"/>
      <c r="APN56" s="551"/>
      <c r="ARE56" s="551"/>
      <c r="ARF56" s="551"/>
      <c r="ARG56" s="551"/>
      <c r="ARH56" s="551"/>
      <c r="ARI56" s="551"/>
      <c r="ARJ56" s="551"/>
      <c r="ARK56" s="551"/>
      <c r="ARS56" s="551"/>
      <c r="ART56" s="551"/>
      <c r="ARU56" s="551"/>
      <c r="ARV56" s="551"/>
      <c r="ARW56" s="551"/>
      <c r="ARX56" s="551"/>
      <c r="ARY56" s="551"/>
      <c r="ASG56" s="7"/>
      <c r="ASH56" s="36"/>
      <c r="ASI56" s="16"/>
      <c r="ASJ56" s="7"/>
      <c r="ASK56" s="27"/>
      <c r="ASL56" s="17">
        <f t="shared" si="168"/>
        <v>21397.43</v>
      </c>
      <c r="ASO56" s="261"/>
      <c r="ASP56" s="79"/>
      <c r="ASS56" s="17">
        <f t="shared" si="169"/>
        <v>21397.43</v>
      </c>
      <c r="ATI56" s="551"/>
      <c r="ATJ56" s="551"/>
      <c r="ATK56" s="551"/>
      <c r="ATL56" s="551"/>
      <c r="ATM56" s="551"/>
      <c r="ATN56" s="551"/>
      <c r="ATO56" s="551"/>
      <c r="AYL56" s="551"/>
      <c r="AYM56" s="551"/>
      <c r="AYN56" s="551"/>
      <c r="AYO56" s="551"/>
      <c r="AYP56" s="551"/>
      <c r="AYQ56" s="551"/>
      <c r="AYR56" s="551"/>
      <c r="AYS56" s="551"/>
      <c r="AYZ56" s="551"/>
      <c r="AZA56" s="551"/>
      <c r="AZB56" s="551"/>
      <c r="AZC56" s="551"/>
      <c r="AZD56" s="551"/>
      <c r="AZE56" s="551"/>
      <c r="AZF56" s="551"/>
      <c r="BAB56" s="551"/>
      <c r="BAC56" s="551"/>
      <c r="BAD56" s="551"/>
      <c r="BAE56" s="551"/>
      <c r="BAF56" s="551"/>
      <c r="BAG56" s="551"/>
    </row>
    <row r="57" spans="2:1019 1030:1385" ht="15.75" x14ac:dyDescent="0.25">
      <c r="B57" s="122"/>
      <c r="I57" s="122"/>
      <c r="P57" s="122"/>
      <c r="X57" s="2101"/>
      <c r="Y57" s="2102"/>
      <c r="AE57" s="2101"/>
      <c r="AF57" s="2102"/>
      <c r="AL57" s="2101"/>
      <c r="AM57" s="2102"/>
      <c r="AW57" s="551" t="s">
        <v>952</v>
      </c>
      <c r="BL57" s="2"/>
      <c r="BM57" s="2"/>
      <c r="BP57" s="16"/>
      <c r="BQ57" s="16"/>
      <c r="BR57" s="79"/>
      <c r="CP57" s="3"/>
      <c r="CR57" s="3"/>
      <c r="DB57" s="7"/>
      <c r="DC57" s="36"/>
      <c r="DD57" s="27"/>
      <c r="DE57" s="423"/>
      <c r="DF57" s="27"/>
      <c r="DG57" s="17">
        <f t="shared" si="207"/>
        <v>411</v>
      </c>
      <c r="DK57" s="154"/>
      <c r="DN57" s="42">
        <f t="shared" si="212"/>
        <v>0</v>
      </c>
      <c r="DQ57" s="79"/>
      <c r="DR57" s="79"/>
      <c r="DS57" s="79"/>
      <c r="DT57" s="79"/>
      <c r="DU57" s="27"/>
      <c r="DV57" s="79"/>
      <c r="DX57" s="1687"/>
      <c r="DY57" s="1687"/>
      <c r="DZ57" s="1687"/>
      <c r="EA57" s="1687"/>
      <c r="EB57" s="1659"/>
      <c r="EC57" s="122"/>
      <c r="EE57" s="122"/>
      <c r="EF57" s="122"/>
      <c r="EG57" s="122"/>
      <c r="EH57" s="122"/>
      <c r="EI57" s="27"/>
      <c r="EJ57" s="79"/>
      <c r="EK57" s="79"/>
      <c r="EL57" s="79"/>
      <c r="EM57" s="79"/>
      <c r="EN57" s="79"/>
      <c r="EO57" s="79"/>
      <c r="EP57" s="79"/>
      <c r="EQ57" s="79"/>
      <c r="ER57" s="24"/>
      <c r="ES57" s="37"/>
      <c r="ET57" s="37"/>
      <c r="EU57" s="112"/>
      <c r="EV57" s="288"/>
      <c r="EW57" s="17">
        <f t="shared" si="206"/>
        <v>0</v>
      </c>
      <c r="EY57" s="703"/>
      <c r="EZ57" s="2"/>
      <c r="FD57" s="16"/>
      <c r="FF57" s="290"/>
      <c r="FG57" s="24"/>
      <c r="FK57" s="27"/>
      <c r="IV57" s="700"/>
      <c r="IX57" s="17">
        <f t="shared" si="36"/>
        <v>0</v>
      </c>
      <c r="JC57" s="700"/>
      <c r="JE57" s="17">
        <f t="shared" si="37"/>
        <v>0</v>
      </c>
      <c r="JH57" s="324"/>
      <c r="JJ57" s="700"/>
      <c r="JL57" s="17">
        <f t="shared" si="38"/>
        <v>17093.599999999999</v>
      </c>
      <c r="JQ57" s="700"/>
      <c r="JS57" s="16"/>
      <c r="JX57" s="1576"/>
      <c r="JZ57" s="27"/>
      <c r="KE57" s="1576"/>
      <c r="KG57" s="27"/>
      <c r="PE57" s="7"/>
      <c r="PF57" s="36"/>
      <c r="PG57" s="23"/>
      <c r="PH57" s="344"/>
      <c r="PI57" s="27"/>
      <c r="PJ57" s="17">
        <f t="shared" si="60"/>
        <v>8140</v>
      </c>
      <c r="PL57" s="112"/>
      <c r="PM57" s="260"/>
      <c r="PN57" s="23"/>
      <c r="PO57" s="693"/>
      <c r="PP57" s="27"/>
      <c r="PQ57" s="42">
        <f t="shared" si="61"/>
        <v>0</v>
      </c>
      <c r="PS57" s="112"/>
      <c r="PT57" s="260"/>
      <c r="PU57" s="23"/>
      <c r="PV57" s="693"/>
      <c r="PW57" s="27"/>
      <c r="PX57" s="42">
        <f t="shared" si="62"/>
        <v>0</v>
      </c>
      <c r="PZ57" s="7"/>
      <c r="QA57" s="36"/>
      <c r="QB57" s="23"/>
      <c r="QC57" s="344"/>
      <c r="QD57" s="27"/>
      <c r="QE57" s="17">
        <f t="shared" si="63"/>
        <v>1433.5000000000005</v>
      </c>
      <c r="YI57" s="2"/>
      <c r="YJ57" s="319"/>
      <c r="YK57" s="292"/>
      <c r="YN57" s="42">
        <f t="shared" si="94"/>
        <v>2227</v>
      </c>
      <c r="YP57" s="905"/>
      <c r="YQ57" s="100"/>
      <c r="YR57" s="16"/>
      <c r="YS57" s="508"/>
      <c r="YT57" s="16"/>
      <c r="YU57" s="27"/>
      <c r="AJX57" s="7">
        <v>41544</v>
      </c>
      <c r="AJY57" s="114" t="s">
        <v>3019</v>
      </c>
      <c r="AJZ57" s="15">
        <v>868.5</v>
      </c>
      <c r="AKA57" s="7">
        <v>41544</v>
      </c>
      <c r="AKB57" s="16">
        <v>868.5</v>
      </c>
      <c r="AKC57" s="17">
        <f t="shared" si="137"/>
        <v>4125</v>
      </c>
      <c r="AKE57" s="7"/>
      <c r="AKF57" s="114"/>
      <c r="AKG57" s="15"/>
      <c r="AKH57" s="7"/>
      <c r="AKI57" s="16"/>
      <c r="AKJ57" s="17">
        <f t="shared" si="138"/>
        <v>5561.98</v>
      </c>
      <c r="ALO57" s="261"/>
      <c r="ALS57" s="17">
        <f t="shared" si="143"/>
        <v>5326</v>
      </c>
      <c r="ALU57" s="551"/>
      <c r="ALV57" s="551"/>
      <c r="ALX57" s="551"/>
      <c r="AMB57" s="551"/>
      <c r="AME57" s="551"/>
      <c r="AMP57" s="551"/>
      <c r="AMQ57" s="551"/>
      <c r="AMR57" s="551"/>
      <c r="AMS57" s="551"/>
      <c r="AMT57" s="551"/>
      <c r="AMU57" s="551"/>
      <c r="AMV57" s="551"/>
      <c r="AND57" s="551"/>
      <c r="ANE57" s="551"/>
      <c r="ANF57" s="551"/>
      <c r="ANG57" s="551"/>
      <c r="ANH57" s="551"/>
      <c r="ANI57" s="551"/>
      <c r="ANJ57" s="551"/>
      <c r="ANR57" s="551"/>
      <c r="ANS57" s="551"/>
      <c r="ANT57" s="551"/>
      <c r="ANU57" s="551"/>
      <c r="ANV57" s="551"/>
      <c r="ANW57" s="551"/>
      <c r="AOM57" s="306"/>
      <c r="AON57" s="34"/>
      <c r="AOO57" s="292"/>
      <c r="AOQ57" s="279"/>
      <c r="AOR57" s="17">
        <f t="shared" si="154"/>
        <v>118452.40000000001</v>
      </c>
      <c r="AOT57" s="49">
        <v>41547</v>
      </c>
      <c r="AOU57" s="260" t="s">
        <v>3020</v>
      </c>
      <c r="AOV57" s="27">
        <v>1380</v>
      </c>
      <c r="AOW57" s="50"/>
      <c r="AOX57" s="27"/>
      <c r="AOY57" s="17">
        <f t="shared" si="155"/>
        <v>29010</v>
      </c>
      <c r="APH57" s="551"/>
      <c r="API57" s="551"/>
      <c r="APJ57" s="551"/>
      <c r="APK57" s="551"/>
      <c r="APL57" s="551"/>
      <c r="APM57" s="551"/>
      <c r="APN57" s="551"/>
      <c r="ARE57" s="551"/>
      <c r="ARF57" s="551"/>
      <c r="ARG57" s="551"/>
      <c r="ARH57" s="551"/>
      <c r="ARI57" s="551"/>
      <c r="ARJ57" s="551"/>
      <c r="ARK57" s="551"/>
      <c r="ARS57" s="551"/>
      <c r="ART57" s="551"/>
      <c r="ARU57" s="551"/>
      <c r="ARV57" s="551"/>
      <c r="ARW57" s="551"/>
      <c r="ARX57" s="551"/>
      <c r="ARY57" s="551"/>
      <c r="ASG57" s="2"/>
      <c r="ASH57" s="36"/>
      <c r="ASI57" s="16"/>
      <c r="ASJ57" s="2"/>
      <c r="ASL57" s="17">
        <f t="shared" si="168"/>
        <v>21397.43</v>
      </c>
      <c r="ASO57" s="261"/>
      <c r="ASP57" s="79"/>
      <c r="ASS57" s="17">
        <f t="shared" si="169"/>
        <v>21397.43</v>
      </c>
      <c r="ATI57" s="551"/>
      <c r="ATJ57" s="551"/>
      <c r="ATK57" s="551"/>
      <c r="ATL57" s="551"/>
      <c r="ATM57" s="551"/>
      <c r="ATN57" s="551"/>
      <c r="ATO57" s="551"/>
      <c r="AYL57" s="551"/>
      <c r="AYM57" s="551"/>
      <c r="AYN57" s="551"/>
      <c r="AYO57" s="551"/>
      <c r="AYP57" s="551"/>
      <c r="AYQ57" s="551"/>
      <c r="AYR57" s="551"/>
      <c r="AYS57" s="551"/>
      <c r="AYZ57" s="551"/>
      <c r="AZA57" s="551"/>
      <c r="AZB57" s="551"/>
      <c r="AZC57" s="551"/>
      <c r="AZD57" s="551"/>
      <c r="AZE57" s="551"/>
      <c r="AZF57" s="551"/>
      <c r="BAB57" s="551"/>
      <c r="BAC57" s="551"/>
      <c r="BAD57" s="551"/>
      <c r="BAE57" s="551"/>
      <c r="BAF57" s="551"/>
      <c r="BAG57" s="551"/>
    </row>
    <row r="58" spans="2:1019 1030:1385" ht="15" customHeight="1" x14ac:dyDescent="0.25">
      <c r="B58" s="122"/>
      <c r="I58" s="122"/>
      <c r="P58" s="122"/>
      <c r="X58" s="2102"/>
      <c r="Y58" s="2102"/>
      <c r="AE58" s="2102"/>
      <c r="AF58" s="2102"/>
      <c r="AL58" s="2102"/>
      <c r="AM58" s="2102"/>
      <c r="BL58" s="2"/>
      <c r="BM58" s="2"/>
      <c r="BP58" s="16"/>
      <c r="BQ58" s="16"/>
      <c r="BR58" s="79"/>
      <c r="CP58" s="3"/>
      <c r="CR58" s="3"/>
      <c r="DB58" s="7"/>
      <c r="DC58" s="36"/>
      <c r="DD58" s="27"/>
      <c r="DE58" s="423"/>
      <c r="DF58" s="27"/>
      <c r="DG58" s="17">
        <f t="shared" si="207"/>
        <v>411</v>
      </c>
      <c r="DK58" s="154"/>
      <c r="DN58" s="42">
        <f t="shared" si="212"/>
        <v>0</v>
      </c>
      <c r="DQ58" s="79"/>
      <c r="DR58" s="79"/>
      <c r="DS58" s="79"/>
      <c r="DT58" s="79"/>
      <c r="DU58" s="27"/>
      <c r="DV58" s="79"/>
      <c r="DX58" s="1687"/>
      <c r="DY58" s="1687"/>
      <c r="DZ58" s="1687"/>
      <c r="EA58" s="1687"/>
      <c r="EB58" s="1659"/>
      <c r="EC58" s="122"/>
      <c r="EE58" s="122"/>
      <c r="EF58" s="122"/>
      <c r="EG58" s="122"/>
      <c r="EH58" s="122"/>
      <c r="EI58" s="27"/>
      <c r="EJ58" s="79"/>
      <c r="EK58" s="79"/>
      <c r="EL58" s="79"/>
      <c r="EM58" s="79"/>
      <c r="EN58" s="79"/>
      <c r="EO58" s="79"/>
      <c r="EP58" s="79"/>
      <c r="EQ58" s="79"/>
      <c r="ER58" s="24"/>
      <c r="ES58" s="37"/>
      <c r="ET58" s="37"/>
      <c r="EU58" s="112"/>
      <c r="EV58" s="288"/>
      <c r="EW58" s="17">
        <f t="shared" si="206"/>
        <v>0</v>
      </c>
      <c r="EY58" s="703"/>
      <c r="EZ58" s="2"/>
      <c r="FD58" s="16"/>
      <c r="FF58" s="290"/>
      <c r="FG58" s="24"/>
      <c r="FK58" s="27"/>
      <c r="IX58" s="17">
        <f t="shared" si="36"/>
        <v>0</v>
      </c>
      <c r="JE58" s="17">
        <f t="shared" si="37"/>
        <v>0</v>
      </c>
      <c r="JH58" s="324"/>
      <c r="JL58" s="17">
        <f t="shared" si="38"/>
        <v>17093.599999999999</v>
      </c>
      <c r="JS58" s="16"/>
      <c r="JZ58" s="27"/>
      <c r="KG58" s="27"/>
      <c r="PE58" s="7"/>
      <c r="PF58" s="36"/>
      <c r="PG58" s="704"/>
      <c r="PH58" s="344"/>
      <c r="PI58" s="27"/>
      <c r="PJ58" s="17">
        <f t="shared" si="60"/>
        <v>8140</v>
      </c>
      <c r="PL58" s="112"/>
      <c r="PM58" s="260"/>
      <c r="PN58" s="391"/>
      <c r="PO58" s="693"/>
      <c r="PP58" s="27"/>
      <c r="PQ58" s="42">
        <f t="shared" si="61"/>
        <v>0</v>
      </c>
      <c r="PS58" s="112"/>
      <c r="PT58" s="260"/>
      <c r="PU58" s="391"/>
      <c r="PV58" s="693"/>
      <c r="PW58" s="27"/>
      <c r="PX58" s="42">
        <f t="shared" si="62"/>
        <v>0</v>
      </c>
      <c r="PZ58" s="7"/>
      <c r="QA58" s="36"/>
      <c r="QB58" s="704"/>
      <c r="QC58" s="344"/>
      <c r="QD58" s="27"/>
      <c r="QE58" s="17">
        <f t="shared" si="63"/>
        <v>1433.5000000000005</v>
      </c>
      <c r="YI58" s="2"/>
      <c r="YJ58" s="319"/>
      <c r="YK58" s="292"/>
      <c r="YN58" s="42">
        <f t="shared" si="94"/>
        <v>2227</v>
      </c>
      <c r="YP58" s="905"/>
      <c r="YQ58" s="100"/>
      <c r="YR58" s="16"/>
      <c r="YS58" s="508"/>
      <c r="YT58" s="16"/>
      <c r="YU58" s="27"/>
      <c r="AJX58" s="7">
        <v>41544</v>
      </c>
      <c r="AJY58" s="114" t="s">
        <v>3021</v>
      </c>
      <c r="AJZ58" s="15">
        <v>1056.5</v>
      </c>
      <c r="AKA58" s="1558">
        <v>41545</v>
      </c>
      <c r="AKB58" s="565">
        <v>1099.52</v>
      </c>
      <c r="AKC58" s="17">
        <f t="shared" si="137"/>
        <v>4081.98</v>
      </c>
      <c r="AKE58" s="7"/>
      <c r="AKF58" s="114"/>
      <c r="AKG58" s="15"/>
      <c r="AKH58" s="7"/>
      <c r="AKI58" s="16"/>
      <c r="AKJ58" s="17">
        <f t="shared" si="138"/>
        <v>5561.98</v>
      </c>
      <c r="ALO58" s="261"/>
      <c r="ALS58" s="17">
        <f t="shared" si="143"/>
        <v>5326</v>
      </c>
      <c r="ALU58" s="551"/>
      <c r="ALV58" s="551"/>
      <c r="ALX58" s="551"/>
      <c r="AMB58" s="551"/>
      <c r="AME58" s="551"/>
      <c r="AMP58" s="551"/>
      <c r="AMQ58" s="551"/>
      <c r="AMR58" s="551"/>
      <c r="AMS58" s="551"/>
      <c r="AMT58" s="551"/>
      <c r="AMU58" s="551"/>
      <c r="AMV58" s="551"/>
      <c r="AND58" s="551"/>
      <c r="ANE58" s="551"/>
      <c r="ANF58" s="551"/>
      <c r="ANG58" s="551"/>
      <c r="ANH58" s="551"/>
      <c r="ANI58" s="551"/>
      <c r="ANJ58" s="551"/>
      <c r="ANR58" s="551"/>
      <c r="ANS58" s="551"/>
      <c r="ANT58" s="551"/>
      <c r="ANU58" s="551"/>
      <c r="ANV58" s="551"/>
      <c r="ANW58" s="551"/>
      <c r="AOM58" s="306"/>
      <c r="AON58" s="34"/>
      <c r="AOO58" s="292"/>
      <c r="AOQ58" s="279"/>
      <c r="AOR58" s="17">
        <f t="shared" si="154"/>
        <v>118452.40000000001</v>
      </c>
      <c r="AOT58" s="112"/>
      <c r="AOU58" s="260"/>
      <c r="AOV58" s="27"/>
      <c r="AOW58" s="50"/>
      <c r="AOX58" s="27"/>
      <c r="AOY58" s="17">
        <f t="shared" si="155"/>
        <v>29010</v>
      </c>
      <c r="APH58" s="551"/>
      <c r="API58" s="551"/>
      <c r="APJ58" s="551"/>
      <c r="APK58" s="551"/>
      <c r="APL58" s="551"/>
      <c r="APM58" s="551"/>
      <c r="APN58" s="551"/>
      <c r="ARE58" s="551"/>
      <c r="ARF58" s="551"/>
      <c r="ARG58" s="551"/>
      <c r="ARH58" s="551"/>
      <c r="ARI58" s="551"/>
      <c r="ARJ58" s="551"/>
      <c r="ARK58" s="551"/>
      <c r="ARS58" s="551"/>
      <c r="ART58" s="551"/>
      <c r="ARU58" s="551"/>
      <c r="ARV58" s="551"/>
      <c r="ARW58" s="551"/>
      <c r="ARX58" s="551"/>
      <c r="ARY58" s="551"/>
      <c r="ASG58" s="2"/>
      <c r="ASH58" s="36"/>
      <c r="ASI58" s="16"/>
      <c r="ASJ58" s="2"/>
      <c r="ASL58" s="17">
        <f t="shared" si="168"/>
        <v>21397.43</v>
      </c>
      <c r="ASO58" s="261"/>
      <c r="ASP58" s="79"/>
      <c r="ASS58" s="17">
        <f t="shared" si="169"/>
        <v>21397.43</v>
      </c>
      <c r="ATI58" s="551"/>
      <c r="ATJ58" s="551"/>
      <c r="ATK58" s="551"/>
      <c r="ATL58" s="551"/>
      <c r="ATM58" s="551"/>
      <c r="ATN58" s="551"/>
      <c r="ATO58" s="551"/>
      <c r="AYL58" s="551"/>
      <c r="AYM58" s="551"/>
      <c r="AYN58" s="551"/>
      <c r="AYO58" s="551"/>
      <c r="AYP58" s="551"/>
      <c r="AYQ58" s="551"/>
      <c r="AYR58" s="551"/>
      <c r="AYS58" s="551"/>
      <c r="AYZ58" s="551"/>
      <c r="AZA58" s="551"/>
      <c r="AZB58" s="551"/>
      <c r="AZC58" s="551"/>
      <c r="AZD58" s="551"/>
      <c r="AZE58" s="551"/>
      <c r="AZF58" s="551"/>
      <c r="BAB58" s="551"/>
      <c r="BAC58" s="551"/>
      <c r="BAD58" s="551"/>
      <c r="BAE58" s="551"/>
      <c r="BAF58" s="551"/>
      <c r="BAG58" s="551"/>
    </row>
    <row r="59" spans="2:1019 1030:1385" x14ac:dyDescent="0.25">
      <c r="BL59" s="2"/>
      <c r="BM59" s="2"/>
      <c r="BP59" s="16"/>
      <c r="BQ59" s="16"/>
      <c r="BR59" s="79"/>
      <c r="CP59" s="3"/>
      <c r="CR59" s="3"/>
      <c r="DB59" s="7"/>
      <c r="DC59" s="36"/>
      <c r="DD59" s="27"/>
      <c r="DE59" s="423"/>
      <c r="DF59" s="27"/>
      <c r="DG59" s="17">
        <f t="shared" si="207"/>
        <v>411</v>
      </c>
      <c r="DK59" s="154"/>
      <c r="DN59" s="42">
        <f t="shared" si="212"/>
        <v>0</v>
      </c>
      <c r="DQ59" s="79"/>
      <c r="DR59" s="79"/>
      <c r="DS59" s="79"/>
      <c r="DT59" s="79"/>
      <c r="DU59" s="27"/>
      <c r="DV59" s="79"/>
      <c r="DX59" s="1687"/>
      <c r="DY59" s="1687"/>
      <c r="DZ59" s="1687"/>
      <c r="EA59" s="1687"/>
      <c r="EB59" s="1659"/>
      <c r="EC59" s="122"/>
      <c r="EE59" s="122"/>
      <c r="EF59" s="122"/>
      <c r="EG59" s="122"/>
      <c r="EH59" s="122"/>
      <c r="EI59" s="27"/>
      <c r="EJ59" s="79"/>
      <c r="EK59" s="79"/>
      <c r="EL59" s="79"/>
      <c r="EM59" s="79"/>
      <c r="EN59" s="79"/>
      <c r="EO59" s="79"/>
      <c r="EP59" s="79"/>
      <c r="EQ59" s="79"/>
      <c r="ER59" s="24"/>
      <c r="ES59" s="705"/>
      <c r="ET59" s="706"/>
      <c r="EU59" s="112"/>
      <c r="EV59" s="288"/>
      <c r="EW59" s="17">
        <f t="shared" si="206"/>
        <v>0</v>
      </c>
      <c r="EY59" s="703"/>
      <c r="EZ59" s="2"/>
      <c r="FD59" s="16"/>
      <c r="FF59" s="290"/>
      <c r="FG59" s="24"/>
      <c r="FK59" s="27"/>
      <c r="JH59" s="324"/>
      <c r="JS59" s="79"/>
      <c r="JZ59" s="122"/>
      <c r="KG59" s="122"/>
      <c r="PE59" s="7"/>
      <c r="PF59" s="36"/>
      <c r="PG59" s="23"/>
      <c r="PH59" s="344"/>
      <c r="PI59" s="27"/>
      <c r="PJ59" s="17">
        <f t="shared" si="60"/>
        <v>8140</v>
      </c>
      <c r="PL59" s="112"/>
      <c r="PM59" s="260"/>
      <c r="PN59" s="23"/>
      <c r="PO59" s="693"/>
      <c r="PP59" s="27"/>
      <c r="PQ59" s="42">
        <f t="shared" si="61"/>
        <v>0</v>
      </c>
      <c r="PS59" s="112"/>
      <c r="PT59" s="260"/>
      <c r="PU59" s="23"/>
      <c r="PV59" s="693"/>
      <c r="PW59" s="27"/>
      <c r="PX59" s="42">
        <f t="shared" si="62"/>
        <v>0</v>
      </c>
      <c r="PZ59" s="7"/>
      <c r="QA59" s="36"/>
      <c r="QB59" s="23"/>
      <c r="QC59" s="344"/>
      <c r="QD59" s="27"/>
      <c r="QE59" s="17">
        <f t="shared" si="63"/>
        <v>1433.5000000000005</v>
      </c>
      <c r="YI59" s="2"/>
      <c r="YJ59" s="319"/>
      <c r="YK59" s="292"/>
      <c r="YN59" s="42">
        <f t="shared" si="94"/>
        <v>2227</v>
      </c>
      <c r="YP59" s="905"/>
      <c r="YQ59" s="100"/>
      <c r="YR59" s="16"/>
      <c r="YS59" s="508"/>
      <c r="YT59" s="16"/>
      <c r="YU59" s="27"/>
      <c r="AJX59" s="7">
        <v>41545</v>
      </c>
      <c r="AJY59" s="114" t="s">
        <v>3022</v>
      </c>
      <c r="AJZ59" s="15">
        <v>2113</v>
      </c>
      <c r="AKA59" s="7">
        <v>41545</v>
      </c>
      <c r="AKB59" s="16">
        <v>2113</v>
      </c>
      <c r="AKC59" s="17">
        <f t="shared" si="137"/>
        <v>4081.9799999999996</v>
      </c>
      <c r="AKE59" s="7"/>
      <c r="AKF59" s="114"/>
      <c r="AKG59" s="15"/>
      <c r="AKH59" s="7"/>
      <c r="AKI59" s="16"/>
      <c r="AKJ59" s="17">
        <f t="shared" si="138"/>
        <v>5561.98</v>
      </c>
      <c r="ALO59" s="261"/>
      <c r="ALS59" s="17">
        <f t="shared" si="143"/>
        <v>5326</v>
      </c>
      <c r="ALU59" s="551"/>
      <c r="ALV59" s="551"/>
      <c r="ALX59" s="551"/>
      <c r="AMB59" s="551"/>
      <c r="AME59" s="551"/>
      <c r="AMP59" s="551"/>
      <c r="AMQ59" s="551"/>
      <c r="AMR59" s="551"/>
      <c r="AMS59" s="551"/>
      <c r="AMT59" s="551"/>
      <c r="AMU59" s="551"/>
      <c r="AMV59" s="551"/>
      <c r="AND59" s="551"/>
      <c r="ANE59" s="551"/>
      <c r="ANF59" s="551"/>
      <c r="ANG59" s="551"/>
      <c r="ANH59" s="551"/>
      <c r="ANI59" s="551"/>
      <c r="ANJ59" s="551"/>
      <c r="ANR59" s="551"/>
      <c r="ANS59" s="551"/>
      <c r="ANT59" s="551"/>
      <c r="ANU59" s="551"/>
      <c r="ANV59" s="551"/>
      <c r="ANW59" s="551"/>
      <c r="AOM59" s="308"/>
      <c r="AON59" s="230"/>
      <c r="AOO59" s="23"/>
      <c r="AOQ59" s="279"/>
      <c r="AOR59" s="17">
        <f t="shared" si="154"/>
        <v>118452.40000000001</v>
      </c>
      <c r="AOT59" s="112"/>
      <c r="AOU59" s="24"/>
      <c r="AOV59" s="23"/>
      <c r="AOW59" s="685"/>
      <c r="AOY59" s="17">
        <f t="shared" si="155"/>
        <v>29010</v>
      </c>
      <c r="APH59" s="551"/>
      <c r="API59" s="551"/>
      <c r="APJ59" s="551"/>
      <c r="APK59" s="551"/>
      <c r="APL59" s="551"/>
      <c r="APM59" s="551"/>
      <c r="APN59" s="551"/>
      <c r="ARE59" s="551"/>
      <c r="ARF59" s="551"/>
      <c r="ARG59" s="551"/>
      <c r="ARH59" s="551"/>
      <c r="ARI59" s="551"/>
      <c r="ARJ59" s="551"/>
      <c r="ARK59" s="551"/>
      <c r="ARS59" s="551"/>
      <c r="ART59" s="551"/>
      <c r="ARU59" s="551"/>
      <c r="ARV59" s="551"/>
      <c r="ARW59" s="551"/>
      <c r="ARX59" s="551"/>
      <c r="ARY59" s="551"/>
      <c r="ASG59" s="2"/>
      <c r="ASH59" s="36"/>
      <c r="ASI59" s="16"/>
      <c r="ASL59" s="17">
        <f t="shared" si="168"/>
        <v>21397.43</v>
      </c>
      <c r="ASO59" s="261"/>
      <c r="ASP59" s="79"/>
      <c r="ASS59" s="17">
        <f t="shared" si="169"/>
        <v>21397.43</v>
      </c>
      <c r="ATI59" s="551"/>
      <c r="ATJ59" s="551"/>
      <c r="ATK59" s="551"/>
      <c r="ATL59" s="551"/>
      <c r="ATM59" s="551"/>
      <c r="ATN59" s="551"/>
      <c r="ATO59" s="551"/>
      <c r="AYL59" s="551"/>
      <c r="AYM59" s="551"/>
      <c r="AYN59" s="551"/>
      <c r="AYO59" s="551"/>
      <c r="AYP59" s="551"/>
      <c r="AYQ59" s="551"/>
      <c r="AYR59" s="551"/>
      <c r="AYS59" s="551"/>
      <c r="AYZ59" s="551"/>
      <c r="AZA59" s="551"/>
      <c r="AZB59" s="551"/>
      <c r="AZC59" s="551"/>
      <c r="AZD59" s="551"/>
      <c r="AZE59" s="551"/>
      <c r="AZF59" s="551"/>
      <c r="BAB59" s="551"/>
      <c r="BAC59" s="551"/>
      <c r="BAD59" s="551"/>
      <c r="BAE59" s="551"/>
      <c r="BAF59" s="551"/>
      <c r="BAG59" s="551"/>
    </row>
    <row r="60" spans="2:1019 1030:1385" ht="15.75" thickBot="1" x14ac:dyDescent="0.3">
      <c r="B60" s="122"/>
      <c r="I60" s="122"/>
      <c r="P60" s="122"/>
      <c r="BL60" s="2"/>
      <c r="BM60" s="2"/>
      <c r="BP60" s="16"/>
      <c r="BQ60" s="16"/>
      <c r="BR60" s="79"/>
      <c r="CP60" s="3"/>
      <c r="CR60" s="3"/>
      <c r="DB60" s="7"/>
      <c r="DC60" s="100"/>
      <c r="DD60" s="294"/>
      <c r="DE60" s="699"/>
      <c r="DF60" s="27"/>
      <c r="DG60" s="16">
        <f t="shared" si="207"/>
        <v>411</v>
      </c>
      <c r="DJ60" s="244"/>
      <c r="DK60" s="314"/>
      <c r="DL60" s="244"/>
      <c r="DM60" s="244"/>
      <c r="DN60" s="460">
        <f t="shared" si="212"/>
        <v>0</v>
      </c>
      <c r="DQ60" s="79"/>
      <c r="DR60" s="79"/>
      <c r="DS60" s="79"/>
      <c r="DT60" s="79"/>
      <c r="DU60" s="27"/>
      <c r="DV60" s="79"/>
      <c r="DX60" s="1687"/>
      <c r="DY60" s="1687"/>
      <c r="DZ60" s="1687"/>
      <c r="EA60" s="1687"/>
      <c r="EB60" s="1659"/>
      <c r="EC60" s="122"/>
      <c r="EE60" s="122"/>
      <c r="EF60" s="122"/>
      <c r="EG60" s="122"/>
      <c r="EH60" s="122"/>
      <c r="EI60" s="27"/>
      <c r="EJ60" s="79"/>
      <c r="EK60" s="79"/>
      <c r="EL60" s="79"/>
      <c r="EM60" s="79"/>
      <c r="EN60" s="79"/>
      <c r="EO60" s="79"/>
      <c r="EP60" s="79"/>
      <c r="EQ60" s="79"/>
      <c r="ER60" s="24"/>
      <c r="ES60" s="37"/>
      <c r="ET60" s="37"/>
      <c r="EU60" s="112"/>
      <c r="EV60" s="288"/>
      <c r="EW60" s="17">
        <f t="shared" si="206"/>
        <v>0</v>
      </c>
      <c r="EY60" s="703"/>
      <c r="EZ60" s="2"/>
      <c r="FD60" s="16"/>
      <c r="FF60" s="290"/>
      <c r="FG60" s="24"/>
      <c r="FK60" s="27"/>
      <c r="PE60" s="7"/>
      <c r="PF60" s="36"/>
      <c r="PG60" s="23"/>
      <c r="PH60" s="344"/>
      <c r="PI60" s="27"/>
      <c r="PJ60" s="17">
        <f t="shared" si="60"/>
        <v>8140</v>
      </c>
      <c r="PL60" s="112"/>
      <c r="PM60" s="260"/>
      <c r="PN60" s="23"/>
      <c r="PO60" s="693"/>
      <c r="PP60" s="27"/>
      <c r="PQ60" s="42">
        <f t="shared" si="61"/>
        <v>0</v>
      </c>
      <c r="PS60" s="112"/>
      <c r="PT60" s="260"/>
      <c r="PU60" s="23"/>
      <c r="PV60" s="693"/>
      <c r="PW60" s="27"/>
      <c r="PX60" s="42">
        <f t="shared" si="62"/>
        <v>0</v>
      </c>
      <c r="PZ60" s="7"/>
      <c r="QA60" s="36"/>
      <c r="QB60" s="23"/>
      <c r="QC60" s="344"/>
      <c r="QD60" s="27"/>
      <c r="QE60" s="17">
        <f t="shared" si="63"/>
        <v>1433.5000000000005</v>
      </c>
      <c r="YI60" s="2"/>
      <c r="YJ60" s="319"/>
      <c r="YK60" s="292"/>
      <c r="YN60" s="42">
        <f t="shared" si="94"/>
        <v>2227</v>
      </c>
      <c r="YP60" s="905"/>
      <c r="YQ60" s="100"/>
      <c r="YR60" s="16"/>
      <c r="YS60" s="508"/>
      <c r="YT60" s="16"/>
      <c r="YU60" s="27"/>
      <c r="AJX60" s="7">
        <v>41546</v>
      </c>
      <c r="AJY60" s="114" t="s">
        <v>3023</v>
      </c>
      <c r="AJZ60" s="15">
        <v>692</v>
      </c>
      <c r="AKA60" s="7">
        <v>41546</v>
      </c>
      <c r="AKB60" s="16">
        <v>692</v>
      </c>
      <c r="AKC60" s="17">
        <f t="shared" si="137"/>
        <v>4081.9799999999996</v>
      </c>
      <c r="AKE60" s="7"/>
      <c r="AKF60" s="114"/>
      <c r="AKG60" s="15"/>
      <c r="AKH60" s="7"/>
      <c r="AKI60" s="16"/>
      <c r="AKJ60" s="17">
        <f t="shared" si="138"/>
        <v>5561.98</v>
      </c>
      <c r="ALO60" s="261"/>
      <c r="ALS60" s="17">
        <f t="shared" si="143"/>
        <v>5326</v>
      </c>
      <c r="ALU60" s="551"/>
      <c r="ALV60" s="551"/>
      <c r="ALX60" s="551"/>
      <c r="AMB60" s="551"/>
      <c r="AME60" s="551"/>
      <c r="AMP60" s="551"/>
      <c r="AMQ60" s="551"/>
      <c r="AMR60" s="551"/>
      <c r="AMS60" s="551"/>
      <c r="AMT60" s="551"/>
      <c r="AMU60" s="551"/>
      <c r="AMV60" s="551"/>
      <c r="AND60" s="551"/>
      <c r="ANE60" s="551"/>
      <c r="ANF60" s="551"/>
      <c r="ANG60" s="551"/>
      <c r="ANH60" s="551"/>
      <c r="ANI60" s="551"/>
      <c r="ANJ60" s="551"/>
      <c r="ANR60" s="551"/>
      <c r="ANS60" s="551"/>
      <c r="ANT60" s="551"/>
      <c r="ANU60" s="551"/>
      <c r="ANV60" s="551"/>
      <c r="ANW60" s="551"/>
      <c r="AOM60" s="306"/>
      <c r="AON60" s="34"/>
      <c r="AOO60" s="292"/>
      <c r="AOQ60" s="279"/>
      <c r="AOR60" s="17">
        <f t="shared" si="154"/>
        <v>118452.40000000001</v>
      </c>
      <c r="AOT60" s="112"/>
      <c r="AOU60" s="24"/>
      <c r="AOV60" s="23"/>
      <c r="AOW60" s="65"/>
      <c r="AOX60" s="27"/>
      <c r="AOY60" s="17">
        <f t="shared" si="155"/>
        <v>29010</v>
      </c>
      <c r="APH60" s="551"/>
      <c r="API60" s="551"/>
      <c r="APJ60" s="551"/>
      <c r="APK60" s="551"/>
      <c r="APL60" s="551"/>
      <c r="APM60" s="551"/>
      <c r="APN60" s="551"/>
      <c r="ARE60" s="551"/>
      <c r="ARF60" s="551"/>
      <c r="ARG60" s="551"/>
      <c r="ARH60" s="551"/>
      <c r="ARI60" s="551"/>
      <c r="ARJ60" s="551"/>
      <c r="ARK60" s="551"/>
      <c r="ARS60" s="551"/>
      <c r="ART60" s="551"/>
      <c r="ARU60" s="551"/>
      <c r="ARV60" s="551"/>
      <c r="ARW60" s="551"/>
      <c r="ARX60" s="551"/>
      <c r="ARY60" s="551"/>
      <c r="ASG60" s="2"/>
      <c r="ASH60" s="36"/>
      <c r="ASI60" s="16"/>
      <c r="ASL60" s="17">
        <f t="shared" si="168"/>
        <v>21397.43</v>
      </c>
      <c r="ASO60" s="261"/>
      <c r="ASP60" s="79"/>
      <c r="ASS60" s="17">
        <f t="shared" si="169"/>
        <v>21397.43</v>
      </c>
      <c r="ATI60" s="551"/>
      <c r="ATJ60" s="551"/>
      <c r="ATK60" s="551"/>
      <c r="ATL60" s="551"/>
      <c r="ATM60" s="551"/>
      <c r="ATN60" s="551"/>
      <c r="ATO60" s="551"/>
      <c r="AYL60" s="551"/>
      <c r="AYM60" s="551"/>
      <c r="AYN60" s="551"/>
      <c r="AYO60" s="551"/>
      <c r="AYP60" s="551"/>
      <c r="AYQ60" s="551"/>
      <c r="AYR60" s="551"/>
      <c r="AYS60" s="551"/>
      <c r="AYZ60" s="551"/>
      <c r="AZA60" s="551"/>
      <c r="AZB60" s="551"/>
      <c r="AZC60" s="551"/>
      <c r="AZD60" s="551"/>
      <c r="AZE60" s="551"/>
      <c r="AZF60" s="551"/>
      <c r="BAB60" s="551"/>
      <c r="BAC60" s="551"/>
      <c r="BAD60" s="551"/>
      <c r="BAE60" s="551"/>
      <c r="BAF60" s="551"/>
      <c r="BAG60" s="551"/>
    </row>
    <row r="61" spans="2:1019 1030:1385" ht="15.75" thickTop="1" x14ac:dyDescent="0.25">
      <c r="B61" s="79"/>
      <c r="I61" s="122"/>
      <c r="P61" s="122"/>
      <c r="BL61" s="2"/>
      <c r="BM61" s="2"/>
      <c r="BP61" s="16"/>
      <c r="BQ61" s="16"/>
      <c r="BR61" s="79"/>
      <c r="CP61" s="3"/>
      <c r="CR61" s="3"/>
      <c r="DB61" s="1"/>
      <c r="DC61" s="34"/>
      <c r="DD61" s="27"/>
      <c r="DE61" s="1"/>
      <c r="DF61" s="27"/>
      <c r="DG61" s="16">
        <f t="shared" si="207"/>
        <v>411</v>
      </c>
      <c r="DQ61" s="79"/>
      <c r="DR61" s="79"/>
      <c r="DS61" s="79"/>
      <c r="DT61" s="79"/>
      <c r="DU61" s="79"/>
      <c r="DV61" s="79"/>
      <c r="DX61" s="1687"/>
      <c r="DY61" s="1687"/>
      <c r="DZ61" s="1687"/>
      <c r="EA61" s="1687"/>
      <c r="EB61" s="1687"/>
      <c r="EC61" s="122"/>
      <c r="EE61" s="122"/>
      <c r="EF61" s="122"/>
      <c r="EG61" s="122"/>
      <c r="EH61" s="122"/>
      <c r="EI61" s="122"/>
      <c r="EJ61" s="79"/>
      <c r="EK61" s="79"/>
      <c r="EL61" s="79"/>
      <c r="EM61" s="79"/>
      <c r="EN61" s="79"/>
      <c r="EO61" s="79"/>
      <c r="EP61" s="79"/>
      <c r="EQ61" s="79"/>
      <c r="ER61" s="24"/>
      <c r="ES61" s="37"/>
      <c r="ET61" s="37"/>
      <c r="EU61" s="112"/>
      <c r="EV61" s="288"/>
      <c r="EW61" s="17">
        <f t="shared" si="206"/>
        <v>0</v>
      </c>
      <c r="EY61" s="703"/>
      <c r="EZ61" s="2"/>
      <c r="FD61" s="16"/>
      <c r="FF61" s="290"/>
      <c r="FG61" s="24"/>
      <c r="FK61" s="27"/>
      <c r="PE61" s="7"/>
      <c r="PF61" s="36"/>
      <c r="PG61" s="23"/>
      <c r="PH61" s="344"/>
      <c r="PI61" s="27"/>
      <c r="PJ61" s="17">
        <f t="shared" si="60"/>
        <v>8140</v>
      </c>
      <c r="PL61" s="112"/>
      <c r="PM61" s="260"/>
      <c r="PN61" s="23"/>
      <c r="PO61" s="693"/>
      <c r="PP61" s="27"/>
      <c r="PQ61" s="42">
        <f t="shared" si="61"/>
        <v>0</v>
      </c>
      <c r="PS61" s="112"/>
      <c r="PT61" s="260"/>
      <c r="PU61" s="23"/>
      <c r="PV61" s="693"/>
      <c r="PW61" s="27"/>
      <c r="PX61" s="42">
        <f t="shared" si="62"/>
        <v>0</v>
      </c>
      <c r="PZ61" s="7"/>
      <c r="QA61" s="36"/>
      <c r="QB61" s="23"/>
      <c r="QC61" s="344"/>
      <c r="QD61" s="27"/>
      <c r="QE61" s="17">
        <f t="shared" si="63"/>
        <v>1433.5000000000005</v>
      </c>
      <c r="YI61" s="2"/>
      <c r="YJ61" s="319"/>
      <c r="YK61" s="292"/>
      <c r="YN61" s="42">
        <f t="shared" si="94"/>
        <v>2227</v>
      </c>
      <c r="YP61" s="905"/>
      <c r="YQ61" s="100"/>
      <c r="YR61" s="16"/>
      <c r="YS61" s="507"/>
      <c r="YT61" s="16"/>
      <c r="YU61" s="27"/>
      <c r="AJX61" s="7">
        <v>41546</v>
      </c>
      <c r="AJY61" s="114" t="s">
        <v>3024</v>
      </c>
      <c r="AJZ61" s="23">
        <v>753</v>
      </c>
      <c r="AKA61" s="1">
        <v>41546</v>
      </c>
      <c r="AKB61" s="27">
        <v>753</v>
      </c>
      <c r="AKC61" s="17">
        <f t="shared" si="137"/>
        <v>4081.9799999999996</v>
      </c>
      <c r="AKE61" s="7"/>
      <c r="AKF61" s="114"/>
      <c r="AKG61" s="23"/>
      <c r="AKH61" s="1"/>
      <c r="AKI61" s="27"/>
      <c r="AKJ61" s="17">
        <f t="shared" si="138"/>
        <v>5561.98</v>
      </c>
      <c r="ALO61" s="261"/>
      <c r="ALS61" s="17">
        <f t="shared" si="143"/>
        <v>5326</v>
      </c>
      <c r="ALU61" s="551"/>
      <c r="ALV61" s="551"/>
      <c r="ALX61" s="551"/>
      <c r="AMB61" s="551"/>
      <c r="AME61" s="551"/>
      <c r="AMP61" s="551"/>
      <c r="AMQ61" s="551"/>
      <c r="AMR61" s="551"/>
      <c r="AMS61" s="551"/>
      <c r="AMT61" s="551"/>
      <c r="AMU61" s="551"/>
      <c r="AMV61" s="551"/>
      <c r="AND61" s="551"/>
      <c r="ANE61" s="551"/>
      <c r="ANF61" s="551"/>
      <c r="ANG61" s="551"/>
      <c r="ANH61" s="551"/>
      <c r="ANI61" s="551"/>
      <c r="ANJ61" s="551"/>
      <c r="ANR61" s="551"/>
      <c r="ANS61" s="551"/>
      <c r="ANT61" s="551"/>
      <c r="ANU61" s="551"/>
      <c r="ANV61" s="551"/>
      <c r="ANW61" s="551"/>
      <c r="AOM61" s="306"/>
      <c r="AON61" s="34"/>
      <c r="AOO61" s="292"/>
      <c r="AOQ61" s="279"/>
      <c r="AOR61" s="17">
        <f t="shared" si="154"/>
        <v>118452.40000000001</v>
      </c>
      <c r="AOT61" s="112"/>
      <c r="AOU61" s="24"/>
      <c r="AOV61" s="23"/>
      <c r="AOW61" s="65"/>
      <c r="AOX61" s="27"/>
      <c r="AOY61" s="17">
        <f t="shared" si="155"/>
        <v>29010</v>
      </c>
      <c r="APH61" s="551"/>
      <c r="API61" s="551"/>
      <c r="APJ61" s="551"/>
      <c r="APK61" s="551"/>
      <c r="APL61" s="551"/>
      <c r="APM61" s="551"/>
      <c r="APN61" s="551"/>
      <c r="ARE61" s="551"/>
      <c r="ARF61" s="551"/>
      <c r="ARG61" s="551"/>
      <c r="ARH61" s="551"/>
      <c r="ARI61" s="551"/>
      <c r="ARJ61" s="551"/>
      <c r="ARK61" s="551"/>
      <c r="ARS61" s="551"/>
      <c r="ART61" s="551"/>
      <c r="ARU61" s="551"/>
      <c r="ARV61" s="551"/>
      <c r="ARW61" s="551"/>
      <c r="ARX61" s="551"/>
      <c r="ARY61" s="551"/>
      <c r="ASG61" s="2"/>
      <c r="ASH61" s="36"/>
      <c r="ASI61" s="16"/>
      <c r="ASL61" s="17">
        <f t="shared" si="168"/>
        <v>21397.43</v>
      </c>
      <c r="ASO61" s="261"/>
      <c r="ASP61" s="79"/>
      <c r="ASS61" s="17">
        <f t="shared" si="169"/>
        <v>21397.43</v>
      </c>
      <c r="ATI61" s="551"/>
      <c r="ATJ61" s="551"/>
      <c r="ATK61" s="551"/>
      <c r="ATL61" s="551"/>
      <c r="ATM61" s="551"/>
      <c r="ATN61" s="551"/>
      <c r="ATO61" s="551"/>
      <c r="AYL61" s="551"/>
      <c r="AYM61" s="551"/>
      <c r="AYN61" s="551"/>
      <c r="AYO61" s="551"/>
      <c r="AYP61" s="551"/>
      <c r="AYQ61" s="551"/>
      <c r="AYR61" s="551"/>
      <c r="AYS61" s="551"/>
      <c r="AYZ61" s="551"/>
      <c r="AZA61" s="551"/>
      <c r="AZB61" s="551"/>
      <c r="AZC61" s="551"/>
      <c r="AZD61" s="551"/>
      <c r="AZE61" s="551"/>
      <c r="AZF61" s="551"/>
      <c r="BAB61" s="551"/>
      <c r="BAC61" s="551"/>
      <c r="BAD61" s="551"/>
      <c r="BAE61" s="551"/>
      <c r="BAF61" s="551"/>
      <c r="BAG61" s="551"/>
    </row>
    <row r="62" spans="2:1019 1030:1385" x14ac:dyDescent="0.25">
      <c r="B62" s="122"/>
      <c r="I62" s="122"/>
      <c r="P62" s="122"/>
      <c r="BL62" s="2"/>
      <c r="BM62" s="2"/>
      <c r="BP62" s="16"/>
      <c r="BQ62" s="16"/>
      <c r="BR62" s="79"/>
      <c r="CP62" s="3"/>
      <c r="CR62" s="3"/>
      <c r="DB62" s="1"/>
      <c r="DC62" s="34"/>
      <c r="DD62" s="27"/>
      <c r="DE62" s="1"/>
      <c r="DF62" s="27"/>
      <c r="DG62" s="16">
        <f t="shared" si="207"/>
        <v>411</v>
      </c>
      <c r="ER62" s="24"/>
      <c r="ES62" s="37"/>
      <c r="ET62" s="37"/>
      <c r="EU62" s="112"/>
      <c r="EV62" s="288"/>
      <c r="EW62" s="17">
        <f t="shared" si="206"/>
        <v>0</v>
      </c>
      <c r="EY62" s="703"/>
      <c r="EZ62" s="2"/>
      <c r="FD62" s="16"/>
      <c r="FF62" s="290"/>
      <c r="FG62" s="24"/>
      <c r="FK62" s="27"/>
      <c r="PE62" s="2"/>
      <c r="PF62" s="36"/>
      <c r="PH62" s="344"/>
      <c r="PJ62" s="17">
        <f t="shared" si="60"/>
        <v>8140</v>
      </c>
      <c r="PL62" s="24"/>
      <c r="PM62" s="260"/>
      <c r="PO62" s="693"/>
      <c r="PQ62" s="42">
        <f t="shared" si="61"/>
        <v>0</v>
      </c>
      <c r="PS62" s="24"/>
      <c r="PT62" s="260"/>
      <c r="PV62" s="693"/>
      <c r="PX62" s="42">
        <f t="shared" si="62"/>
        <v>0</v>
      </c>
      <c r="PZ62" s="7"/>
      <c r="QA62" s="36"/>
      <c r="QB62" s="3"/>
      <c r="QC62" s="344"/>
      <c r="QD62" s="3"/>
      <c r="QE62" s="17">
        <f t="shared" si="63"/>
        <v>1433.5000000000005</v>
      </c>
      <c r="YI62" s="2"/>
      <c r="YJ62" s="319"/>
      <c r="YK62" s="292"/>
      <c r="YN62" s="42">
        <f t="shared" si="94"/>
        <v>2227</v>
      </c>
      <c r="YP62" s="905"/>
      <c r="YQ62" s="100"/>
      <c r="YR62" s="16"/>
      <c r="YS62" s="508"/>
      <c r="YT62" s="16"/>
      <c r="YU62" s="27"/>
      <c r="AJX62" s="7">
        <v>41547</v>
      </c>
      <c r="AJY62" s="114" t="s">
        <v>3025</v>
      </c>
      <c r="AJZ62" s="23">
        <v>845</v>
      </c>
      <c r="AKA62" s="1">
        <v>41547</v>
      </c>
      <c r="AKB62" s="27">
        <v>845</v>
      </c>
      <c r="AKC62" s="17">
        <f t="shared" si="137"/>
        <v>4081.9799999999996</v>
      </c>
      <c r="AKE62" s="7"/>
      <c r="AKF62" s="114"/>
      <c r="AKG62" s="23"/>
      <c r="AKH62" s="1"/>
      <c r="AKI62" s="27"/>
      <c r="AKJ62" s="17">
        <f t="shared" si="138"/>
        <v>5561.98</v>
      </c>
      <c r="ALO62" s="261"/>
      <c r="ALS62" s="17">
        <f t="shared" si="143"/>
        <v>5326</v>
      </c>
      <c r="ALU62" s="551"/>
      <c r="ALV62" s="551"/>
      <c r="ALX62" s="551"/>
      <c r="AMB62" s="551"/>
      <c r="AME62" s="551"/>
      <c r="AMP62" s="551"/>
      <c r="AMQ62" s="551"/>
      <c r="AMR62" s="551"/>
      <c r="AMS62" s="551"/>
      <c r="AMT62" s="551"/>
      <c r="AMU62" s="551"/>
      <c r="AMV62" s="551"/>
      <c r="AND62" s="551"/>
      <c r="ANE62" s="551"/>
      <c r="ANF62" s="551"/>
      <c r="ANG62" s="551"/>
      <c r="ANH62" s="551"/>
      <c r="ANI62" s="551"/>
      <c r="ANJ62" s="551"/>
      <c r="ANR62" s="551"/>
      <c r="ANS62" s="551"/>
      <c r="ANT62" s="551"/>
      <c r="ANU62" s="551"/>
      <c r="ANV62" s="551"/>
      <c r="ANW62" s="551"/>
      <c r="AOM62" s="306"/>
      <c r="AON62" s="34"/>
      <c r="AOO62" s="292"/>
      <c r="AOQ62" s="279"/>
      <c r="AOR62" s="17">
        <f t="shared" si="154"/>
        <v>118452.40000000001</v>
      </c>
      <c r="AOT62" s="112"/>
      <c r="AOU62" s="24"/>
      <c r="AOV62" s="23"/>
      <c r="AOW62" s="65"/>
      <c r="AOX62" s="27"/>
      <c r="AOY62" s="17">
        <f t="shared" si="155"/>
        <v>29010</v>
      </c>
      <c r="APH62" s="551"/>
      <c r="API62" s="551"/>
      <c r="APJ62" s="551"/>
      <c r="APK62" s="551"/>
      <c r="APL62" s="551"/>
      <c r="APM62" s="551"/>
      <c r="APN62" s="551"/>
      <c r="ARE62" s="551"/>
      <c r="ARF62" s="551"/>
      <c r="ARG62" s="551"/>
      <c r="ARH62" s="551"/>
      <c r="ARI62" s="551"/>
      <c r="ARJ62" s="551"/>
      <c r="ARK62" s="551"/>
      <c r="ARS62" s="551"/>
      <c r="ART62" s="551"/>
      <c r="ARU62" s="551"/>
      <c r="ARV62" s="551"/>
      <c r="ARW62" s="551"/>
      <c r="ARX62" s="551"/>
      <c r="ARY62" s="551"/>
      <c r="ASG62" s="2"/>
      <c r="ASH62" s="36"/>
      <c r="ASI62" s="16"/>
      <c r="ASL62" s="17">
        <f t="shared" si="168"/>
        <v>21397.43</v>
      </c>
      <c r="ASO62" s="261"/>
      <c r="ASP62" s="79"/>
      <c r="ASS62" s="17">
        <f t="shared" si="169"/>
        <v>21397.43</v>
      </c>
      <c r="ATI62" s="551"/>
      <c r="ATJ62" s="551"/>
      <c r="ATK62" s="551"/>
      <c r="ATL62" s="551"/>
      <c r="ATM62" s="551"/>
      <c r="ATN62" s="551"/>
      <c r="ATO62" s="551"/>
      <c r="AYL62" s="551"/>
      <c r="AYM62" s="551"/>
      <c r="AYN62" s="551"/>
      <c r="AYO62" s="551"/>
      <c r="AYP62" s="551"/>
      <c r="AYQ62" s="551"/>
      <c r="AYR62" s="551"/>
      <c r="AYS62" s="551"/>
      <c r="AYZ62" s="551"/>
      <c r="AZA62" s="551"/>
      <c r="AZB62" s="551"/>
      <c r="AZC62" s="551"/>
      <c r="AZD62" s="551"/>
      <c r="AZE62" s="551"/>
      <c r="AZF62" s="551"/>
      <c r="BAB62" s="551"/>
      <c r="BAC62" s="551"/>
      <c r="BAD62" s="551"/>
      <c r="BAE62" s="551"/>
      <c r="BAF62" s="551"/>
      <c r="BAG62" s="551"/>
    </row>
    <row r="63" spans="2:1019 1030:1385" ht="15.75" thickBot="1" x14ac:dyDescent="0.3">
      <c r="B63" s="122"/>
      <c r="I63" s="122"/>
      <c r="P63" s="122"/>
      <c r="BL63" s="2"/>
      <c r="BM63" s="2"/>
      <c r="BP63" s="16"/>
      <c r="BQ63" s="16"/>
      <c r="BR63" s="79"/>
      <c r="CP63" s="3"/>
      <c r="CR63" s="3"/>
      <c r="DB63" s="1"/>
      <c r="DC63" s="34"/>
      <c r="DD63" s="27"/>
      <c r="DE63" s="1"/>
      <c r="DF63" s="27"/>
      <c r="DG63" s="16">
        <f t="shared" si="207"/>
        <v>411</v>
      </c>
      <c r="ER63" s="24"/>
      <c r="ES63" s="37"/>
      <c r="ET63" s="37"/>
      <c r="EU63" s="112"/>
      <c r="EV63" s="288"/>
      <c r="EW63" s="17">
        <f t="shared" si="206"/>
        <v>0</v>
      </c>
      <c r="EY63" s="703"/>
      <c r="EZ63" s="2"/>
      <c r="FD63" s="16"/>
      <c r="FF63" s="290"/>
      <c r="FG63" s="24"/>
      <c r="FK63" s="27"/>
      <c r="PE63" s="2"/>
      <c r="PF63" s="36"/>
      <c r="PH63" s="344"/>
      <c r="PJ63" s="17">
        <f t="shared" si="60"/>
        <v>8140</v>
      </c>
      <c r="PL63" s="24"/>
      <c r="PM63" s="260"/>
      <c r="PO63" s="693"/>
      <c r="PQ63" s="42">
        <f t="shared" si="61"/>
        <v>0</v>
      </c>
      <c r="PS63" s="24"/>
      <c r="PT63" s="260"/>
      <c r="PV63" s="693"/>
      <c r="PX63" s="42">
        <f t="shared" si="62"/>
        <v>0</v>
      </c>
      <c r="PZ63" s="7"/>
      <c r="QA63" s="36"/>
      <c r="QB63" s="3"/>
      <c r="QC63" s="344"/>
      <c r="QD63" s="3"/>
      <c r="QE63" s="17">
        <f t="shared" si="63"/>
        <v>1433.5000000000005</v>
      </c>
      <c r="YI63" s="2"/>
      <c r="YJ63" s="319"/>
      <c r="YK63" s="292"/>
      <c r="YN63" s="42">
        <f t="shared" si="94"/>
        <v>2227</v>
      </c>
      <c r="YP63" s="905"/>
      <c r="YQ63" s="100"/>
      <c r="YR63" s="16"/>
      <c r="YS63" s="508"/>
      <c r="YT63" s="16"/>
      <c r="YU63" s="27"/>
      <c r="AJX63" s="7">
        <v>41547</v>
      </c>
      <c r="AJY63" s="114" t="s">
        <v>3026</v>
      </c>
      <c r="AJZ63" s="23">
        <v>322</v>
      </c>
      <c r="AKA63" s="1">
        <v>41547</v>
      </c>
      <c r="AKB63" s="27">
        <v>322</v>
      </c>
      <c r="AKC63" s="17">
        <f t="shared" si="137"/>
        <v>4081.9799999999996</v>
      </c>
      <c r="AKE63" s="7"/>
      <c r="AKF63" s="114"/>
      <c r="AKG63" s="23"/>
      <c r="AKH63" s="1"/>
      <c r="AKI63" s="27"/>
      <c r="AKJ63" s="17">
        <f t="shared" si="138"/>
        <v>5561.98</v>
      </c>
      <c r="ALO63" s="261"/>
      <c r="ALS63" s="17">
        <f t="shared" si="143"/>
        <v>5326</v>
      </c>
      <c r="ALU63" s="551"/>
      <c r="ALV63" s="551"/>
      <c r="ALX63" s="551"/>
      <c r="AMB63" s="551"/>
      <c r="AME63" s="551"/>
      <c r="AMP63" s="551"/>
      <c r="AMQ63" s="551"/>
      <c r="AMR63" s="551"/>
      <c r="AMS63" s="551"/>
      <c r="AMT63" s="551"/>
      <c r="AMU63" s="551"/>
      <c r="AMV63" s="551"/>
      <c r="AND63" s="551"/>
      <c r="ANE63" s="551"/>
      <c r="ANF63" s="551"/>
      <c r="ANG63" s="551"/>
      <c r="ANH63" s="551"/>
      <c r="ANI63" s="551"/>
      <c r="ANJ63" s="551"/>
      <c r="ANR63" s="551"/>
      <c r="ANS63" s="551"/>
      <c r="ANT63" s="551"/>
      <c r="ANU63" s="551"/>
      <c r="ANV63" s="551"/>
      <c r="ANW63" s="551"/>
      <c r="AON63" s="34"/>
      <c r="AOO63" s="292"/>
      <c r="AOQ63" s="279"/>
      <c r="AOR63" s="17">
        <f t="shared" si="154"/>
        <v>118452.40000000001</v>
      </c>
      <c r="AOT63" s="112"/>
      <c r="AOU63" s="24"/>
      <c r="AOV63" s="23"/>
      <c r="AOW63" s="65"/>
      <c r="AOX63" s="27"/>
      <c r="AOY63" s="17">
        <f t="shared" si="155"/>
        <v>29010</v>
      </c>
      <c r="APH63" s="551"/>
      <c r="API63" s="551"/>
      <c r="APJ63" s="551"/>
      <c r="APK63" s="551"/>
      <c r="APL63" s="551"/>
      <c r="APM63" s="551"/>
      <c r="APN63" s="551"/>
      <c r="ARE63" s="551"/>
      <c r="ARF63" s="551"/>
      <c r="ARG63" s="551"/>
      <c r="ARH63" s="551"/>
      <c r="ARI63" s="551"/>
      <c r="ARJ63" s="551"/>
      <c r="ARK63" s="551"/>
      <c r="ARS63" s="551"/>
      <c r="ART63" s="551"/>
      <c r="ARU63" s="551"/>
      <c r="ARV63" s="551"/>
      <c r="ARW63" s="551"/>
      <c r="ARX63" s="551"/>
      <c r="ARY63" s="551"/>
      <c r="ASG63" s="2"/>
      <c r="ASH63" s="36"/>
      <c r="ASI63" s="18"/>
      <c r="ASJ63" s="244"/>
      <c r="ASK63" s="244"/>
      <c r="ASL63" s="707"/>
      <c r="ASO63" s="261"/>
      <c r="ASP63" s="314"/>
      <c r="ASQ63" s="244"/>
      <c r="ASR63" s="244"/>
      <c r="ASS63" s="707"/>
      <c r="ATI63" s="551"/>
      <c r="ATJ63" s="551"/>
      <c r="ATK63" s="551"/>
      <c r="ATL63" s="551"/>
      <c r="ATM63" s="551"/>
      <c r="ATN63" s="551"/>
      <c r="ATO63" s="551"/>
      <c r="AYL63" s="551"/>
      <c r="AYM63" s="551"/>
      <c r="AYN63" s="551"/>
      <c r="AYO63" s="551"/>
      <c r="AYP63" s="551"/>
      <c r="AYQ63" s="551"/>
      <c r="AYR63" s="551"/>
      <c r="AYS63" s="551"/>
      <c r="AYZ63" s="551"/>
      <c r="AZA63" s="551"/>
      <c r="AZB63" s="551"/>
      <c r="AZC63" s="551"/>
      <c r="AZD63" s="551"/>
      <c r="AZE63" s="551"/>
      <c r="AZF63" s="551"/>
      <c r="BAB63" s="551"/>
      <c r="BAC63" s="551"/>
      <c r="BAD63" s="551"/>
      <c r="BAE63" s="551"/>
      <c r="BAF63" s="551"/>
      <c r="BAG63" s="551"/>
    </row>
    <row r="64" spans="2:1019 1030:1385" ht="15.75" thickTop="1" x14ac:dyDescent="0.25">
      <c r="B64" s="122"/>
      <c r="I64" s="122"/>
      <c r="P64" s="122"/>
      <c r="V64" s="37">
        <v>0</v>
      </c>
      <c r="AC64" s="37">
        <v>0</v>
      </c>
      <c r="AJ64" s="37">
        <v>0</v>
      </c>
      <c r="BL64" s="2"/>
      <c r="BM64" s="2"/>
      <c r="BP64" s="16"/>
      <c r="BQ64" s="16"/>
      <c r="BR64" s="79"/>
      <c r="CP64" s="3"/>
      <c r="CR64" s="3"/>
      <c r="DG64" s="16">
        <f t="shared" si="207"/>
        <v>411</v>
      </c>
      <c r="ER64" s="24"/>
      <c r="ES64" s="37"/>
      <c r="ET64" s="37"/>
      <c r="EU64" s="112"/>
      <c r="EV64" s="288"/>
      <c r="EW64" s="17">
        <f t="shared" si="206"/>
        <v>0</v>
      </c>
      <c r="EY64" s="703"/>
      <c r="EZ64" s="2"/>
      <c r="FD64" s="16"/>
      <c r="FF64" s="290"/>
      <c r="FG64" s="24"/>
      <c r="FK64" s="27"/>
      <c r="PE64" s="2"/>
      <c r="PF64" s="36"/>
      <c r="PH64" s="344"/>
      <c r="PJ64" s="17">
        <f t="shared" si="60"/>
        <v>8140</v>
      </c>
      <c r="PL64" s="24"/>
      <c r="PM64" s="260"/>
      <c r="PO64" s="693"/>
      <c r="PQ64" s="42">
        <f t="shared" si="61"/>
        <v>0</v>
      </c>
      <c r="PS64" s="24"/>
      <c r="PT64" s="260"/>
      <c r="PV64" s="693"/>
      <c r="PX64" s="42">
        <f t="shared" si="62"/>
        <v>0</v>
      </c>
      <c r="PZ64" s="7"/>
      <c r="QA64" s="36"/>
      <c r="QB64" s="3"/>
      <c r="QC64" s="344"/>
      <c r="QD64" s="3"/>
      <c r="QE64" s="17">
        <f t="shared" si="63"/>
        <v>1433.5000000000005</v>
      </c>
      <c r="YI64" s="2"/>
      <c r="YJ64" s="319"/>
      <c r="YK64" s="292"/>
      <c r="YN64" s="42">
        <f t="shared" si="94"/>
        <v>2227</v>
      </c>
      <c r="YP64" s="905"/>
      <c r="YQ64" s="100"/>
      <c r="YR64" s="16"/>
      <c r="YS64" s="508"/>
      <c r="YT64" s="16"/>
      <c r="YU64" s="27"/>
      <c r="AJX64" s="7">
        <v>41547</v>
      </c>
      <c r="AJY64" s="114" t="s">
        <v>3027</v>
      </c>
      <c r="AJZ64" s="23">
        <v>1480</v>
      </c>
      <c r="AKA64" s="1"/>
      <c r="AKB64" s="27"/>
      <c r="AKC64" s="17">
        <f t="shared" si="137"/>
        <v>5561.98</v>
      </c>
      <c r="AKE64" s="7"/>
      <c r="AKF64" s="114"/>
      <c r="AKG64" s="23"/>
      <c r="AKH64" s="1"/>
      <c r="AKI64" s="27"/>
      <c r="AKJ64" s="17">
        <f t="shared" si="138"/>
        <v>5561.98</v>
      </c>
      <c r="ALO64" s="261"/>
      <c r="ALS64" s="17">
        <f t="shared" si="143"/>
        <v>5326</v>
      </c>
      <c r="ALU64" s="551"/>
      <c r="ALV64" s="551"/>
      <c r="ALX64" s="551"/>
      <c r="AMB64" s="551"/>
      <c r="AME64" s="551"/>
      <c r="AMP64" s="551"/>
      <c r="AMQ64" s="551"/>
      <c r="AMR64" s="551"/>
      <c r="AMS64" s="551"/>
      <c r="AMT64" s="551"/>
      <c r="AMU64" s="551"/>
      <c r="AMV64" s="551"/>
      <c r="AND64" s="551"/>
      <c r="ANE64" s="551"/>
      <c r="ANF64" s="551"/>
      <c r="ANG64" s="551"/>
      <c r="ANH64" s="551"/>
      <c r="ANI64" s="551"/>
      <c r="ANJ64" s="551"/>
      <c r="ANR64" s="551"/>
      <c r="ANS64" s="551"/>
      <c r="ANT64" s="551"/>
      <c r="ANU64" s="551"/>
      <c r="ANV64" s="551"/>
      <c r="ANW64" s="551"/>
      <c r="AOO64" s="292"/>
      <c r="AOQ64" s="279"/>
      <c r="AOR64" s="17">
        <f t="shared" si="154"/>
        <v>118452.40000000001</v>
      </c>
      <c r="AOT64" s="50"/>
      <c r="AOU64" s="24"/>
      <c r="AOV64" s="23"/>
      <c r="AOW64" s="65"/>
      <c r="AOX64" s="27"/>
      <c r="AOY64" s="17">
        <f t="shared" si="155"/>
        <v>29010</v>
      </c>
      <c r="APH64" s="551"/>
      <c r="API64" s="551"/>
      <c r="APJ64" s="551"/>
      <c r="APK64" s="551"/>
      <c r="APL64" s="551"/>
      <c r="APM64" s="551"/>
      <c r="APN64" s="551"/>
      <c r="ARE64" s="551"/>
      <c r="ARF64" s="551"/>
      <c r="ARG64" s="551"/>
      <c r="ARH64" s="551"/>
      <c r="ARI64" s="551"/>
      <c r="ARJ64" s="551"/>
      <c r="ARK64" s="551"/>
      <c r="ARS64" s="551"/>
      <c r="ART64" s="551"/>
      <c r="ARU64" s="551"/>
      <c r="ARV64" s="551"/>
      <c r="ARW64" s="551"/>
      <c r="ARX64" s="551"/>
      <c r="ARY64" s="551"/>
      <c r="ATI64" s="551"/>
      <c r="ATJ64" s="551"/>
      <c r="ATK64" s="551"/>
      <c r="ATL64" s="551"/>
      <c r="ATM64" s="551"/>
      <c r="ATN64" s="551"/>
      <c r="ATO64" s="551"/>
      <c r="AYL64" s="551"/>
      <c r="AYM64" s="551"/>
      <c r="AYN64" s="551"/>
      <c r="AYO64" s="551"/>
      <c r="AYP64" s="551"/>
      <c r="AYQ64" s="551"/>
      <c r="AYR64" s="551"/>
      <c r="AYS64" s="551"/>
      <c r="AYZ64" s="551"/>
      <c r="AZA64" s="551"/>
      <c r="AZB64" s="551"/>
      <c r="AZC64" s="551"/>
      <c r="AZD64" s="551"/>
      <c r="AZE64" s="551"/>
      <c r="AZF64" s="551"/>
      <c r="BAB64" s="551"/>
      <c r="BAC64" s="551"/>
      <c r="BAD64" s="551"/>
      <c r="BAE64" s="551"/>
      <c r="BAF64" s="551"/>
      <c r="BAG64" s="551"/>
    </row>
    <row r="65" spans="2:1019 1030:1385" ht="19.5" thickBot="1" x14ac:dyDescent="0.35">
      <c r="B65" s="79"/>
      <c r="I65" s="122"/>
      <c r="P65" s="122"/>
      <c r="AT65" s="2052" t="e">
        <f>AV43+BJ43+BQ43+BX43+CL43+CS43+CZ43+DG65+DN60+DU43+EP43+EW72+FD50+FY43+GF43+GT43+HA43+HH43+HO43+HV43+IC43+IQ43+IX58+JE58+JL58+KG43+KN43+LI43+LW43+MD43+MY43+NF43+NM43+NT43+OA43+OO43+PC43+PX70+QE70+QL43+QS43+QZ43+RG43+RN43+SB43+SP43+TD43+TK43+TY43+VH43+VO43+WC43+WJ43+WX43+XS43+XZ43+YN66+YU44+ZB43+ZW43+AAD43+AAY43+ABF43+ABM43+ABT43+ACH43+ACO50+ADC43+ADJ43+ADQ43+ADX43+AEE43+AEL43+AES43+AFG43+AFN43+AFU43+AGB43+AGI43+AGW43+AHR43+AHY43+AIT43+AJA43+AJH43+AJO43+#REF!+ALS43+AKX43+ALZ43+AMG43+AMU43+ANB43+ANI43+ANP43+AOD43+AOK43+AOR73+APM43+APT43+AQA43+AQH43+AQO43+AQV43+ARJ43+ARX43+ASE43+ASS62+ASZ43+ATU43+AUB43+AVD43+AVK43+AVR43+AWF43+AWM43+AWT44+AXA44+AXH44+#REF!+AYC43+AYQ43+AZE43+AZS43+AZZ43+BAN43+AO43+T43+BC43+ATN43+LB43+TR43+M43+FR43+KU43+OH43+OV43+RU43+UF43+UM43+VA43+WQ43+XL43+ZI43+ACV43+AGP43+AKC43+APF43+ARQ43+ASL62+AUI43+AUP43+AYJ43+AYX43+AZL43</f>
        <v>#REF!</v>
      </c>
      <c r="AU65" s="2052"/>
      <c r="BL65" s="2"/>
      <c r="BM65" s="2"/>
      <c r="BP65" s="16"/>
      <c r="BQ65" s="16"/>
      <c r="BR65" s="79"/>
      <c r="CP65" s="3"/>
      <c r="CR65" s="3"/>
      <c r="DB65" s="244"/>
      <c r="DC65" s="244"/>
      <c r="DD65" s="244"/>
      <c r="DE65" s="244"/>
      <c r="DF65" s="244"/>
      <c r="DG65" s="19">
        <f t="shared" si="207"/>
        <v>411</v>
      </c>
      <c r="ER65" s="24"/>
      <c r="ES65" s="37"/>
      <c r="ET65" s="37"/>
      <c r="EU65" s="112"/>
      <c r="EV65" s="288"/>
      <c r="EW65" s="17">
        <f t="shared" si="206"/>
        <v>0</v>
      </c>
      <c r="EY65" s="703"/>
      <c r="EZ65" s="2"/>
      <c r="FD65" s="16"/>
      <c r="FF65" s="290"/>
      <c r="FG65" s="24"/>
      <c r="FK65" s="27"/>
      <c r="PE65" s="2"/>
      <c r="PF65" s="36"/>
      <c r="PJ65" s="17">
        <f t="shared" si="60"/>
        <v>8140</v>
      </c>
      <c r="PL65" s="24"/>
      <c r="PM65" s="260"/>
      <c r="PQ65" s="42">
        <f t="shared" si="61"/>
        <v>0</v>
      </c>
      <c r="PS65" s="24"/>
      <c r="PT65" s="260"/>
      <c r="PX65" s="42">
        <f t="shared" si="62"/>
        <v>0</v>
      </c>
      <c r="PZ65" s="2"/>
      <c r="QA65" s="36"/>
      <c r="QB65" s="3"/>
      <c r="QD65" s="3"/>
      <c r="QE65" s="17">
        <f t="shared" si="63"/>
        <v>1433.5000000000005</v>
      </c>
      <c r="YI65" s="2"/>
      <c r="YJ65" s="319"/>
      <c r="YK65" s="292"/>
      <c r="YN65" s="42">
        <f t="shared" si="94"/>
        <v>2227</v>
      </c>
      <c r="YP65" s="905"/>
      <c r="YQ65" s="100"/>
      <c r="YR65" s="27"/>
      <c r="YS65" s="508"/>
      <c r="YT65" s="16"/>
      <c r="YU65" s="27"/>
      <c r="AJX65" s="7"/>
      <c r="AJY65" s="114"/>
      <c r="AJZ65" s="23"/>
      <c r="AKA65" s="1"/>
      <c r="AKB65" s="27"/>
      <c r="AKC65" s="17">
        <f t="shared" si="137"/>
        <v>5561.98</v>
      </c>
      <c r="AKE65" s="7"/>
      <c r="AKF65" s="114"/>
      <c r="AKG65" s="23"/>
      <c r="AKH65" s="1"/>
      <c r="AKI65" s="27"/>
      <c r="AKJ65" s="17">
        <f t="shared" si="138"/>
        <v>5561.98</v>
      </c>
      <c r="ALO65" s="261"/>
      <c r="ALS65" s="17">
        <f t="shared" si="143"/>
        <v>5326</v>
      </c>
      <c r="ALU65" s="551"/>
      <c r="ALV65" s="551"/>
      <c r="ALX65" s="551"/>
      <c r="AMB65" s="551"/>
      <c r="AME65" s="551"/>
      <c r="AMP65" s="551"/>
      <c r="AMQ65" s="551"/>
      <c r="AMR65" s="551"/>
      <c r="AMS65" s="551"/>
      <c r="AMT65" s="551"/>
      <c r="AMU65" s="551"/>
      <c r="AMV65" s="551"/>
      <c r="AND65" s="551"/>
      <c r="ANE65" s="551"/>
      <c r="ANF65" s="551"/>
      <c r="ANG65" s="551"/>
      <c r="ANH65" s="551"/>
      <c r="ANI65" s="551"/>
      <c r="ANJ65" s="551"/>
      <c r="ANR65" s="551"/>
      <c r="ANS65" s="551"/>
      <c r="ANT65" s="551"/>
      <c r="ANU65" s="551"/>
      <c r="ANV65" s="551"/>
      <c r="ANW65" s="551"/>
      <c r="AOM65" s="551"/>
      <c r="AOO65" s="292"/>
      <c r="AOR65" s="17">
        <f t="shared" si="154"/>
        <v>118452.40000000001</v>
      </c>
      <c r="AOT65" s="7"/>
      <c r="AOU65" s="34"/>
      <c r="AOV65" s="3"/>
      <c r="AOW65" s="65"/>
      <c r="AOX65" s="27"/>
      <c r="AOY65" s="17">
        <f t="shared" si="155"/>
        <v>29010</v>
      </c>
      <c r="APH65" s="551"/>
      <c r="API65" s="551"/>
      <c r="APJ65" s="551"/>
      <c r="APK65" s="551"/>
      <c r="APL65" s="551"/>
      <c r="APM65" s="551"/>
      <c r="APN65" s="551"/>
      <c r="ASI65" s="551"/>
      <c r="ATI65" s="551"/>
      <c r="ATJ65" s="551"/>
      <c r="ATK65" s="551"/>
      <c r="ATL65" s="551"/>
      <c r="ATM65" s="551"/>
      <c r="ATN65" s="551"/>
      <c r="ATO65" s="551"/>
      <c r="AYL65" s="551"/>
      <c r="AYM65" s="551"/>
      <c r="AYN65" s="551"/>
      <c r="AYO65" s="551"/>
      <c r="AYP65" s="551"/>
      <c r="AYQ65" s="551"/>
      <c r="AYR65" s="551"/>
      <c r="AYS65" s="551"/>
      <c r="AYZ65" s="551"/>
      <c r="AZA65" s="551"/>
      <c r="AZB65" s="551"/>
      <c r="AZC65" s="551"/>
      <c r="AZD65" s="551"/>
      <c r="AZE65" s="551"/>
      <c r="AZF65" s="551"/>
      <c r="BAB65" s="551"/>
      <c r="BAC65" s="551"/>
      <c r="BAD65" s="551"/>
      <c r="BAE65" s="551"/>
      <c r="BAF65" s="551"/>
      <c r="BAG65" s="551"/>
    </row>
    <row r="66" spans="2:1019 1030:1385" ht="15.75" thickTop="1" x14ac:dyDescent="0.25">
      <c r="B66" s="79"/>
      <c r="I66" s="122"/>
      <c r="P66" s="122"/>
      <c r="AU66" s="551" t="s">
        <v>49</v>
      </c>
      <c r="BL66" s="2"/>
      <c r="BM66" s="2"/>
      <c r="BP66" s="16"/>
      <c r="BQ66" s="16"/>
      <c r="BR66" s="79"/>
      <c r="CP66" s="3"/>
      <c r="DG66" s="16"/>
      <c r="ER66" s="24"/>
      <c r="ES66" s="37"/>
      <c r="ET66" s="37"/>
      <c r="EU66" s="112"/>
      <c r="EV66" s="288"/>
      <c r="EW66" s="17">
        <f t="shared" si="206"/>
        <v>0</v>
      </c>
      <c r="EY66" s="703"/>
      <c r="EZ66" s="2"/>
      <c r="FD66" s="16"/>
      <c r="FF66" s="290"/>
      <c r="FG66" s="24"/>
      <c r="FK66" s="27"/>
      <c r="PE66" s="2"/>
      <c r="PF66" s="36"/>
      <c r="PJ66" s="17">
        <f t="shared" si="60"/>
        <v>8140</v>
      </c>
      <c r="PL66" s="24"/>
      <c r="PM66" s="260"/>
      <c r="PQ66" s="42">
        <f t="shared" si="61"/>
        <v>0</v>
      </c>
      <c r="PS66" s="24"/>
      <c r="PT66" s="260"/>
      <c r="PX66" s="42">
        <f t="shared" si="62"/>
        <v>0</v>
      </c>
      <c r="PZ66" s="2"/>
      <c r="QA66" s="36"/>
      <c r="QB66" s="3"/>
      <c r="QD66" s="3"/>
      <c r="QE66" s="17">
        <f t="shared" si="63"/>
        <v>1433.5000000000005</v>
      </c>
      <c r="YJ66" s="319"/>
      <c r="YK66" s="292"/>
      <c r="YN66" s="42">
        <f t="shared" si="94"/>
        <v>2227</v>
      </c>
      <c r="YP66" s="905"/>
      <c r="YQ66" s="100"/>
      <c r="YR66" s="16"/>
      <c r="YS66" s="508"/>
      <c r="YT66" s="16"/>
      <c r="YU66" s="27"/>
      <c r="AJX66" s="7"/>
      <c r="AJY66" s="114"/>
      <c r="AJZ66" s="23"/>
      <c r="AKC66" s="17">
        <f t="shared" si="137"/>
        <v>5561.98</v>
      </c>
      <c r="AKE66" s="7"/>
      <c r="AKF66" s="114"/>
      <c r="AKG66" s="23"/>
      <c r="AKJ66" s="17">
        <f t="shared" si="138"/>
        <v>5561.98</v>
      </c>
      <c r="ALO66" s="261"/>
      <c r="ALS66" s="17">
        <f t="shared" si="143"/>
        <v>5326</v>
      </c>
      <c r="ALU66" s="551"/>
      <c r="ALV66" s="551"/>
      <c r="ALX66" s="551"/>
      <c r="AMB66" s="551"/>
      <c r="AME66" s="551"/>
      <c r="AMP66" s="551"/>
      <c r="AMQ66" s="551"/>
      <c r="AMR66" s="551"/>
      <c r="AMS66" s="551"/>
      <c r="AMT66" s="551"/>
      <c r="AMU66" s="551"/>
      <c r="AMV66" s="551"/>
      <c r="AND66" s="551"/>
      <c r="ANE66" s="551"/>
      <c r="ANF66" s="551"/>
      <c r="ANG66" s="551"/>
      <c r="ANH66" s="551"/>
      <c r="ANI66" s="551"/>
      <c r="ANJ66" s="551"/>
      <c r="ANR66" s="551"/>
      <c r="ANS66" s="551"/>
      <c r="ANT66" s="551"/>
      <c r="ANU66" s="551"/>
      <c r="ANV66" s="551"/>
      <c r="ANW66" s="551"/>
      <c r="AOM66" s="551"/>
      <c r="AOO66" s="292"/>
      <c r="AOR66" s="17">
        <f t="shared" si="154"/>
        <v>118452.40000000001</v>
      </c>
      <c r="AOT66" s="7"/>
      <c r="AOU66" s="34"/>
      <c r="AOV66" s="3"/>
      <c r="AOW66" s="708"/>
      <c r="AOY66" s="17">
        <f t="shared" si="155"/>
        <v>29010</v>
      </c>
      <c r="APH66" s="551"/>
      <c r="API66" s="551"/>
      <c r="APJ66" s="551"/>
      <c r="APK66" s="551"/>
      <c r="APL66" s="551"/>
      <c r="APM66" s="551"/>
      <c r="APN66" s="551"/>
      <c r="ASI66" s="551"/>
      <c r="ATI66" s="551"/>
      <c r="ATJ66" s="551"/>
      <c r="ATK66" s="551"/>
      <c r="ATL66" s="551"/>
      <c r="ATM66" s="551"/>
      <c r="ATN66" s="551"/>
      <c r="ATO66" s="551"/>
      <c r="AYL66" s="551"/>
      <c r="AYM66" s="551"/>
      <c r="AYN66" s="551"/>
      <c r="AYO66" s="551"/>
      <c r="AYP66" s="551"/>
      <c r="AYQ66" s="551"/>
      <c r="AYR66" s="551"/>
      <c r="AYS66" s="551"/>
      <c r="AYZ66" s="551"/>
      <c r="AZA66" s="551"/>
      <c r="AZB66" s="551"/>
      <c r="AZC66" s="551"/>
      <c r="AZD66" s="551"/>
      <c r="AZE66" s="551"/>
      <c r="AZF66" s="551"/>
      <c r="BAB66" s="551"/>
      <c r="BAC66" s="551"/>
      <c r="BAD66" s="551"/>
      <c r="BAE66" s="551"/>
      <c r="BAF66" s="551"/>
      <c r="BAG66" s="551"/>
    </row>
    <row r="67" spans="2:1019 1030:1385" x14ac:dyDescent="0.25">
      <c r="B67" s="122"/>
      <c r="I67" s="122"/>
      <c r="P67" s="122"/>
      <c r="BL67" s="2"/>
      <c r="BM67" s="2"/>
      <c r="BP67" s="16"/>
      <c r="BQ67" s="16"/>
      <c r="BR67" s="79"/>
      <c r="ER67" s="24"/>
      <c r="ES67" s="37"/>
      <c r="ET67" s="37"/>
      <c r="EU67" s="112"/>
      <c r="EV67" s="288"/>
      <c r="EW67" s="17">
        <f t="shared" si="206"/>
        <v>0</v>
      </c>
      <c r="EY67" s="703"/>
      <c r="EZ67" s="2"/>
      <c r="FD67" s="16"/>
      <c r="FF67" s="290"/>
      <c r="FG67" s="24"/>
      <c r="FK67" s="27"/>
      <c r="PE67" s="2"/>
      <c r="PF67" s="36"/>
      <c r="PJ67" s="17">
        <f t="shared" si="60"/>
        <v>8140</v>
      </c>
      <c r="PL67" s="24"/>
      <c r="PM67" s="260"/>
      <c r="PQ67" s="42">
        <f t="shared" si="61"/>
        <v>0</v>
      </c>
      <c r="PS67" s="24"/>
      <c r="PT67" s="260"/>
      <c r="PX67" s="42">
        <f t="shared" si="62"/>
        <v>0</v>
      </c>
      <c r="PZ67" s="2"/>
      <c r="QA67" s="36"/>
      <c r="QB67" s="3"/>
      <c r="QD67" s="3"/>
      <c r="QE67" s="17">
        <f t="shared" si="63"/>
        <v>1433.5000000000005</v>
      </c>
      <c r="YJ67" s="319"/>
      <c r="YK67" s="292"/>
      <c r="YN67" s="261"/>
      <c r="YP67" s="905"/>
      <c r="YQ67" s="100"/>
      <c r="YR67" s="16"/>
      <c r="YS67" s="508"/>
      <c r="YT67" s="16"/>
      <c r="YU67" s="27"/>
      <c r="AJX67" s="7"/>
      <c r="AJY67" s="114"/>
      <c r="AJZ67" s="23"/>
      <c r="AKA67" s="1"/>
      <c r="AKB67" s="27"/>
      <c r="AKC67" s="17">
        <f t="shared" si="137"/>
        <v>5561.98</v>
      </c>
      <c r="AKE67" s="7"/>
      <c r="AKF67" s="114"/>
      <c r="AKG67" s="23"/>
      <c r="AKH67" s="1"/>
      <c r="AKI67" s="27"/>
      <c r="AKJ67" s="17">
        <f t="shared" si="138"/>
        <v>5561.98</v>
      </c>
      <c r="ALO67" s="261"/>
      <c r="ALS67" s="17">
        <f t="shared" si="143"/>
        <v>5326</v>
      </c>
      <c r="ALU67" s="551"/>
      <c r="ALV67" s="551"/>
      <c r="ALX67" s="551"/>
      <c r="AMB67" s="551"/>
      <c r="AME67" s="551"/>
      <c r="AMP67" s="551"/>
      <c r="AMQ67" s="551"/>
      <c r="AMR67" s="551"/>
      <c r="AMS67" s="551"/>
      <c r="AMT67" s="551"/>
      <c r="AMU67" s="551"/>
      <c r="AMV67" s="551"/>
      <c r="AND67" s="551"/>
      <c r="ANE67" s="551"/>
      <c r="ANF67" s="551"/>
      <c r="ANG67" s="551"/>
      <c r="ANH67" s="551"/>
      <c r="ANI67" s="551"/>
      <c r="ANJ67" s="551"/>
      <c r="ANR67" s="551"/>
      <c r="ANS67" s="551"/>
      <c r="ANT67" s="551"/>
      <c r="ANU67" s="551"/>
      <c r="ANV67" s="551"/>
      <c r="ANW67" s="551"/>
      <c r="AOM67" s="551"/>
      <c r="AOO67" s="154"/>
      <c r="AOR67" s="17">
        <f t="shared" si="154"/>
        <v>118452.40000000001</v>
      </c>
      <c r="AOT67" s="7"/>
      <c r="AOU67" s="34"/>
      <c r="AOV67" s="3"/>
      <c r="AOW67" s="65"/>
      <c r="AOX67" s="27"/>
      <c r="AOY67" s="17">
        <f t="shared" si="155"/>
        <v>29010</v>
      </c>
      <c r="APH67" s="551"/>
      <c r="API67" s="551"/>
      <c r="APJ67" s="551"/>
      <c r="APK67" s="551"/>
      <c r="APL67" s="551"/>
      <c r="APM67" s="551"/>
      <c r="APN67" s="551"/>
      <c r="ASI67" s="551"/>
      <c r="ATI67" s="551"/>
      <c r="ATJ67" s="551"/>
      <c r="ATK67" s="551"/>
      <c r="ATL67" s="551"/>
      <c r="ATM67" s="551"/>
      <c r="ATN67" s="551"/>
      <c r="ATO67" s="551"/>
      <c r="AYL67" s="551"/>
      <c r="AYM67" s="551"/>
      <c r="AYN67" s="551"/>
      <c r="AYO67" s="551"/>
      <c r="AYP67" s="551"/>
      <c r="AYQ67" s="551"/>
      <c r="AYR67" s="551"/>
      <c r="AYS67" s="551"/>
      <c r="AYZ67" s="551"/>
      <c r="AZA67" s="551"/>
      <c r="AZB67" s="551"/>
      <c r="AZC67" s="551"/>
      <c r="AZD67" s="551"/>
      <c r="AZE67" s="551"/>
      <c r="AZF67" s="551"/>
      <c r="BAB67" s="551"/>
      <c r="BAC67" s="551"/>
      <c r="BAD67" s="551"/>
      <c r="BAE67" s="551"/>
      <c r="BAF67" s="551"/>
      <c r="BAG67" s="551"/>
    </row>
    <row r="68" spans="2:1019 1030:1385" ht="15.75" thickBot="1" x14ac:dyDescent="0.3">
      <c r="B68" s="122"/>
      <c r="I68" s="122"/>
      <c r="P68" s="122"/>
      <c r="BL68" s="2"/>
      <c r="BM68" s="2"/>
      <c r="BP68" s="16"/>
      <c r="BQ68" s="16"/>
      <c r="BR68" s="79"/>
      <c r="ER68" s="24"/>
      <c r="ES68" s="37"/>
      <c r="ET68" s="37"/>
      <c r="EU68" s="112"/>
      <c r="EV68" s="288"/>
      <c r="EW68" s="17">
        <f t="shared" si="206"/>
        <v>0</v>
      </c>
      <c r="EY68" s="703"/>
      <c r="EZ68" s="2"/>
      <c r="FD68" s="16"/>
      <c r="FF68" s="290"/>
      <c r="FG68" s="24"/>
      <c r="FK68" s="27"/>
      <c r="PF68" s="261"/>
      <c r="PJ68" s="17">
        <f t="shared" si="60"/>
        <v>8140</v>
      </c>
      <c r="PM68" s="1664"/>
      <c r="PQ68" s="42">
        <f t="shared" si="61"/>
        <v>0</v>
      </c>
      <c r="PT68" s="1664"/>
      <c r="PX68" s="42">
        <f t="shared" si="62"/>
        <v>0</v>
      </c>
      <c r="QA68" s="261"/>
      <c r="QB68" s="3"/>
      <c r="QD68" s="3"/>
      <c r="QE68" s="17">
        <f t="shared" si="63"/>
        <v>1433.5000000000005</v>
      </c>
      <c r="YJ68" s="319"/>
      <c r="YK68" s="314"/>
      <c r="YL68" s="244"/>
      <c r="YM68" s="244"/>
      <c r="YN68" s="707"/>
      <c r="YP68" s="905"/>
      <c r="YQ68" s="100"/>
      <c r="YR68" s="16"/>
      <c r="YS68" s="508"/>
      <c r="YT68" s="16"/>
      <c r="YU68" s="27"/>
      <c r="AJX68" s="7"/>
      <c r="AJY68" s="114"/>
      <c r="AJZ68" s="23"/>
      <c r="AKA68" s="1"/>
      <c r="AKB68" s="27"/>
      <c r="AKC68" s="17">
        <f t="shared" si="137"/>
        <v>5561.98</v>
      </c>
      <c r="AKE68" s="7"/>
      <c r="AKF68" s="114"/>
      <c r="AKG68" s="23"/>
      <c r="AKH68" s="1"/>
      <c r="AKI68" s="27"/>
      <c r="AKJ68" s="17">
        <f t="shared" si="138"/>
        <v>5561.98</v>
      </c>
      <c r="ALO68" s="261"/>
      <c r="ALS68" s="17">
        <f t="shared" si="143"/>
        <v>5326</v>
      </c>
      <c r="ALU68" s="551"/>
      <c r="ALV68" s="551"/>
      <c r="ALX68" s="551"/>
      <c r="AMB68" s="551"/>
      <c r="AME68" s="551"/>
      <c r="AMP68" s="551"/>
      <c r="AMQ68" s="551"/>
      <c r="AMR68" s="551"/>
      <c r="AMS68" s="551"/>
      <c r="AMT68" s="551"/>
      <c r="AMU68" s="551"/>
      <c r="AMV68" s="551"/>
      <c r="AND68" s="551"/>
      <c r="ANE68" s="551"/>
      <c r="ANF68" s="551"/>
      <c r="ANG68" s="551"/>
      <c r="ANH68" s="551"/>
      <c r="ANI68" s="551"/>
      <c r="ANJ68" s="551"/>
      <c r="ANR68" s="551"/>
      <c r="ANS68" s="551"/>
      <c r="ANT68" s="551"/>
      <c r="ANU68" s="551"/>
      <c r="ANV68" s="551"/>
      <c r="ANW68" s="551"/>
      <c r="AOM68" s="551"/>
      <c r="AOO68" s="154"/>
      <c r="AOR68" s="17">
        <f t="shared" si="154"/>
        <v>118452.40000000001</v>
      </c>
      <c r="AOT68" s="7"/>
      <c r="AOU68" s="34"/>
      <c r="AOV68" s="3"/>
      <c r="AOW68" s="65"/>
      <c r="AOX68" s="27"/>
      <c r="AOY68" s="17">
        <f t="shared" si="155"/>
        <v>29010</v>
      </c>
      <c r="APH68" s="551"/>
      <c r="API68" s="551"/>
      <c r="APJ68" s="551"/>
      <c r="APK68" s="551"/>
      <c r="APL68" s="551"/>
      <c r="APM68" s="551"/>
      <c r="APN68" s="551"/>
      <c r="ASI68" s="551"/>
      <c r="ATI68" s="551"/>
      <c r="ATJ68" s="551"/>
      <c r="ATK68" s="551"/>
      <c r="ATL68" s="551"/>
      <c r="ATM68" s="551"/>
      <c r="ATN68" s="551"/>
      <c r="ATO68" s="551"/>
      <c r="AYL68" s="551"/>
      <c r="AYM68" s="551"/>
      <c r="AYN68" s="551"/>
      <c r="AYO68" s="551"/>
      <c r="AYP68" s="551"/>
      <c r="AYQ68" s="551"/>
      <c r="AYR68" s="551"/>
      <c r="AYS68" s="551"/>
      <c r="AYZ68" s="551"/>
      <c r="AZA68" s="551"/>
      <c r="AZB68" s="551"/>
      <c r="AZC68" s="551"/>
      <c r="AZD68" s="551"/>
      <c r="AZE68" s="551"/>
      <c r="AZF68" s="551"/>
      <c r="BAB68" s="551"/>
      <c r="BAC68" s="551"/>
      <c r="BAD68" s="551"/>
      <c r="BAE68" s="551"/>
      <c r="BAF68" s="551"/>
      <c r="BAG68" s="551"/>
    </row>
    <row r="69" spans="2:1019 1030:1385" ht="15.75" thickTop="1" x14ac:dyDescent="0.25">
      <c r="B69" s="79"/>
      <c r="I69" s="122"/>
      <c r="P69" s="122"/>
      <c r="AA69" s="48"/>
      <c r="AH69" s="48"/>
      <c r="AO69" s="48"/>
      <c r="BP69" s="16"/>
      <c r="BQ69" s="16"/>
      <c r="BR69" s="79"/>
      <c r="ER69" s="24"/>
      <c r="ES69" s="37"/>
      <c r="ET69" s="37"/>
      <c r="EU69" s="112"/>
      <c r="EV69" s="288"/>
      <c r="EW69" s="17">
        <f t="shared" si="206"/>
        <v>0</v>
      </c>
      <c r="EY69" s="703"/>
      <c r="EZ69" s="2"/>
      <c r="FD69" s="16"/>
      <c r="FF69" s="290"/>
      <c r="FG69" s="24"/>
      <c r="FK69" s="27"/>
      <c r="PF69" s="261"/>
      <c r="PJ69" s="17">
        <f t="shared" si="60"/>
        <v>8140</v>
      </c>
      <c r="PM69" s="1664"/>
      <c r="PQ69" s="42">
        <f t="shared" si="61"/>
        <v>0</v>
      </c>
      <c r="PT69" s="1664"/>
      <c r="PX69" s="42">
        <f t="shared" si="62"/>
        <v>0</v>
      </c>
      <c r="QA69" s="261"/>
      <c r="QB69" s="3"/>
      <c r="QD69" s="3"/>
      <c r="QE69" s="17">
        <f t="shared" si="63"/>
        <v>1433.5000000000005</v>
      </c>
      <c r="YP69" s="905"/>
      <c r="YQ69" s="100"/>
      <c r="YR69" s="16"/>
      <c r="YS69" s="508"/>
      <c r="YT69" s="16"/>
      <c r="YU69" s="27"/>
      <c r="AJX69" s="7"/>
      <c r="AJY69" s="114"/>
      <c r="AJZ69" s="23"/>
      <c r="AKC69" s="17">
        <f t="shared" si="137"/>
        <v>5561.98</v>
      </c>
      <c r="AKE69" s="7"/>
      <c r="AKF69" s="114"/>
      <c r="AKG69" s="23"/>
      <c r="AKJ69" s="17">
        <f t="shared" si="138"/>
        <v>5561.98</v>
      </c>
      <c r="ALO69" s="261"/>
      <c r="ALS69" s="17">
        <f t="shared" si="143"/>
        <v>5326</v>
      </c>
      <c r="ALU69" s="551"/>
      <c r="ALV69" s="551"/>
      <c r="ALX69" s="551"/>
      <c r="AMB69" s="551"/>
      <c r="AME69" s="551"/>
      <c r="AMP69" s="551"/>
      <c r="AMQ69" s="551"/>
      <c r="AMR69" s="551"/>
      <c r="AMS69" s="551"/>
      <c r="AMT69" s="551"/>
      <c r="AMU69" s="551"/>
      <c r="AMV69" s="551"/>
      <c r="AND69" s="551"/>
      <c r="ANE69" s="551"/>
      <c r="ANF69" s="551"/>
      <c r="ANG69" s="551"/>
      <c r="ANH69" s="551"/>
      <c r="ANI69" s="551"/>
      <c r="ANJ69" s="551"/>
      <c r="ANR69" s="551"/>
      <c r="ANS69" s="551"/>
      <c r="ANT69" s="551"/>
      <c r="ANU69" s="551"/>
      <c r="ANV69" s="551"/>
      <c r="ANW69" s="551"/>
      <c r="AOM69" s="551"/>
      <c r="AOO69" s="154"/>
      <c r="AOR69" s="17">
        <f t="shared" si="154"/>
        <v>118452.40000000001</v>
      </c>
      <c r="AOT69" s="7"/>
      <c r="AOU69" s="34"/>
      <c r="AOV69" s="3"/>
      <c r="AOW69" s="65"/>
      <c r="AOX69" s="27"/>
      <c r="AOY69" s="17">
        <f t="shared" si="155"/>
        <v>29010</v>
      </c>
      <c r="APH69" s="551"/>
      <c r="API69" s="551"/>
      <c r="APJ69" s="551"/>
      <c r="APK69" s="551"/>
      <c r="APL69" s="551"/>
      <c r="APM69" s="551"/>
      <c r="APN69" s="551"/>
      <c r="ASI69" s="551"/>
      <c r="ATI69" s="551"/>
      <c r="ATJ69" s="551"/>
      <c r="ATK69" s="551"/>
      <c r="ATL69" s="551"/>
      <c r="ATM69" s="551"/>
      <c r="ATN69" s="551"/>
      <c r="ATO69" s="551"/>
      <c r="AYL69" s="551"/>
      <c r="AYM69" s="551"/>
      <c r="AYN69" s="551"/>
      <c r="AYO69" s="551"/>
      <c r="AYP69" s="551"/>
      <c r="AYQ69" s="551"/>
      <c r="AYR69" s="551"/>
      <c r="AYS69" s="551"/>
      <c r="AYZ69" s="551"/>
      <c r="AZA69" s="551"/>
      <c r="AZB69" s="551"/>
      <c r="AZC69" s="551"/>
      <c r="AZD69" s="551"/>
      <c r="AZE69" s="551"/>
      <c r="AZF69" s="551"/>
      <c r="BAB69" s="551"/>
      <c r="BAC69" s="551"/>
      <c r="BAD69" s="551"/>
      <c r="BAE69" s="551"/>
      <c r="BAF69" s="551"/>
      <c r="BAG69" s="551"/>
    </row>
    <row r="70" spans="2:1019 1030:1385" ht="15.75" thickBot="1" x14ac:dyDescent="0.3">
      <c r="B70" s="79"/>
      <c r="I70" s="122"/>
      <c r="P70" s="122"/>
      <c r="BP70" s="79"/>
      <c r="BQ70" s="16"/>
      <c r="BR70" s="79"/>
      <c r="EU70" s="2"/>
      <c r="EW70" s="17">
        <f t="shared" si="206"/>
        <v>0</v>
      </c>
      <c r="EY70" s="703"/>
      <c r="FD70" s="16"/>
      <c r="FF70" s="290"/>
      <c r="FK70" s="27"/>
      <c r="PF70" s="707"/>
      <c r="PG70" s="244"/>
      <c r="PH70" s="244"/>
      <c r="PI70" s="244"/>
      <c r="PJ70" s="20">
        <f t="shared" si="60"/>
        <v>8140</v>
      </c>
      <c r="PM70" s="1665"/>
      <c r="PN70" s="1666"/>
      <c r="PO70" s="1666"/>
      <c r="PP70" s="1666"/>
      <c r="PQ70" s="460">
        <f t="shared" si="61"/>
        <v>0</v>
      </c>
      <c r="PT70" s="1665"/>
      <c r="PU70" s="1666"/>
      <c r="PV70" s="1666"/>
      <c r="PW70" s="1666"/>
      <c r="PX70" s="460">
        <f t="shared" si="62"/>
        <v>0</v>
      </c>
      <c r="QA70" s="707"/>
      <c r="QB70" s="19"/>
      <c r="QC70" s="244"/>
      <c r="QD70" s="19"/>
      <c r="QE70" s="20">
        <f t="shared" si="63"/>
        <v>1433.5000000000005</v>
      </c>
      <c r="YP70" s="905"/>
      <c r="YQ70" s="100"/>
      <c r="YR70" s="16"/>
      <c r="YS70" s="508"/>
      <c r="YT70" s="16"/>
      <c r="YU70" s="27"/>
      <c r="AJX70" s="1690"/>
      <c r="AJY70" s="1691"/>
      <c r="AJZ70" s="1692"/>
      <c r="AKA70" s="1278"/>
      <c r="AKB70" s="1278"/>
      <c r="AKC70" s="1693">
        <f t="shared" si="137"/>
        <v>5561.98</v>
      </c>
      <c r="AKE70" s="1690"/>
      <c r="AKF70" s="1691"/>
      <c r="AKG70" s="1692"/>
      <c r="AKH70" s="1278"/>
      <c r="AKI70" s="1278"/>
      <c r="AKJ70" s="1693">
        <f t="shared" si="138"/>
        <v>5561.98</v>
      </c>
      <c r="ALN70" s="429"/>
      <c r="ALO70" s="707"/>
      <c r="ALP70" s="244"/>
      <c r="ALQ70" s="429"/>
      <c r="ALR70" s="244"/>
      <c r="ALS70" s="20">
        <f t="shared" si="143"/>
        <v>5326</v>
      </c>
      <c r="ALU70" s="551"/>
      <c r="ALV70" s="551"/>
      <c r="ALX70" s="551"/>
      <c r="AMB70" s="551"/>
      <c r="AME70" s="551"/>
      <c r="AMP70" s="551"/>
      <c r="AMQ70" s="551"/>
      <c r="AMR70" s="551"/>
      <c r="AMS70" s="551"/>
      <c r="AMT70" s="551"/>
      <c r="AMU70" s="551"/>
      <c r="AMV70" s="551"/>
      <c r="AND70" s="551"/>
      <c r="ANE70" s="551"/>
      <c r="ANF70" s="551"/>
      <c r="ANG70" s="551"/>
      <c r="ANH70" s="551"/>
      <c r="ANI70" s="551"/>
      <c r="ANJ70" s="551"/>
      <c r="ANR70" s="551"/>
      <c r="ANS70" s="551"/>
      <c r="ANT70" s="551"/>
      <c r="ANU70" s="551"/>
      <c r="ANV70" s="551"/>
      <c r="ANW70" s="551"/>
      <c r="AOM70" s="551"/>
      <c r="AOO70" s="154"/>
      <c r="AOR70" s="17">
        <f t="shared" si="154"/>
        <v>118452.40000000001</v>
      </c>
      <c r="AOT70" s="7"/>
      <c r="AOU70" s="34"/>
      <c r="AOV70" s="3"/>
      <c r="AOW70" s="65"/>
      <c r="AOX70" s="27"/>
      <c r="AOY70" s="17">
        <f t="shared" si="155"/>
        <v>29010</v>
      </c>
      <c r="APH70" s="551"/>
      <c r="API70" s="551"/>
      <c r="APJ70" s="551"/>
      <c r="APK70" s="551"/>
      <c r="APL70" s="551"/>
      <c r="APM70" s="551"/>
      <c r="APN70" s="551"/>
      <c r="ASI70" s="551"/>
      <c r="ATI70" s="551"/>
      <c r="ATJ70" s="551"/>
      <c r="ATK70" s="551"/>
      <c r="ATL70" s="551"/>
      <c r="ATM70" s="551"/>
      <c r="ATN70" s="551"/>
      <c r="ATO70" s="551"/>
      <c r="AYL70" s="551"/>
      <c r="AYM70" s="551"/>
      <c r="AYN70" s="551"/>
      <c r="AYO70" s="551"/>
      <c r="AYP70" s="551"/>
      <c r="AYQ70" s="551"/>
      <c r="AYR70" s="551"/>
      <c r="AYS70" s="551"/>
      <c r="AYZ70" s="551"/>
      <c r="AZA70" s="551"/>
      <c r="AZB70" s="551"/>
      <c r="AZC70" s="551"/>
      <c r="AZD70" s="551"/>
      <c r="AZE70" s="551"/>
      <c r="AZF70" s="551"/>
      <c r="BAB70" s="551"/>
      <c r="BAC70" s="551"/>
      <c r="BAD70" s="551"/>
      <c r="BAE70" s="551"/>
      <c r="BAF70" s="551"/>
      <c r="BAG70" s="551"/>
    </row>
    <row r="71" spans="2:1019 1030:1385" ht="15.75" thickTop="1" x14ac:dyDescent="0.25">
      <c r="B71" s="122"/>
      <c r="I71" s="122"/>
      <c r="P71" s="122"/>
      <c r="EU71" s="2"/>
      <c r="EW71" s="17">
        <f t="shared" si="206"/>
        <v>0</v>
      </c>
      <c r="EY71" s="703"/>
      <c r="FD71" s="16"/>
      <c r="FF71" s="290"/>
      <c r="FK71" s="27"/>
      <c r="QB71" s="3"/>
      <c r="QD71" s="3"/>
      <c r="YP71" s="905"/>
      <c r="YQ71" s="100"/>
      <c r="YR71" s="16"/>
      <c r="YS71" s="508"/>
      <c r="YT71" s="16"/>
      <c r="YU71" s="27"/>
      <c r="AJX71" s="7"/>
      <c r="AJY71" s="114"/>
      <c r="AJZ71" s="23"/>
      <c r="AKA71" s="1"/>
      <c r="AKB71" s="3"/>
      <c r="AKC71" s="17"/>
      <c r="AKE71" s="7"/>
      <c r="AKF71" s="114"/>
      <c r="AKG71" s="23"/>
      <c r="AKH71" s="1"/>
      <c r="AKI71" s="3"/>
      <c r="AKJ71" s="17"/>
      <c r="ALU71" s="551"/>
      <c r="ALV71" s="551"/>
      <c r="ALX71" s="551"/>
      <c r="AMB71" s="551"/>
      <c r="AME71" s="551"/>
      <c r="AMP71" s="551"/>
      <c r="AMQ71" s="551"/>
      <c r="AMR71" s="551"/>
      <c r="AMS71" s="551"/>
      <c r="AMT71" s="551"/>
      <c r="AMU71" s="551"/>
      <c r="AMV71" s="551"/>
      <c r="AND71" s="551"/>
      <c r="ANE71" s="551"/>
      <c r="ANF71" s="551"/>
      <c r="ANG71" s="551"/>
      <c r="ANH71" s="551"/>
      <c r="ANI71" s="551"/>
      <c r="ANJ71" s="551"/>
      <c r="ANR71" s="551"/>
      <c r="ANS71" s="551"/>
      <c r="ANT71" s="551"/>
      <c r="ANU71" s="551"/>
      <c r="ANV71" s="551"/>
      <c r="ANW71" s="551"/>
      <c r="AOM71" s="551"/>
      <c r="AOO71" s="154"/>
      <c r="AOR71" s="17">
        <f t="shared" si="154"/>
        <v>118452.40000000001</v>
      </c>
      <c r="AOT71" s="7"/>
      <c r="AOU71" s="34"/>
      <c r="AOV71" s="3"/>
      <c r="AOW71" s="65"/>
      <c r="AOX71" s="27"/>
      <c r="AOY71" s="17">
        <f t="shared" si="155"/>
        <v>29010</v>
      </c>
      <c r="APH71" s="551"/>
      <c r="API71" s="551"/>
      <c r="APJ71" s="551"/>
      <c r="APK71" s="551"/>
      <c r="APL71" s="551"/>
      <c r="APM71" s="551"/>
      <c r="APN71" s="551"/>
      <c r="ASI71" s="551"/>
      <c r="ATI71" s="551"/>
      <c r="ATJ71" s="551"/>
      <c r="ATK71" s="551"/>
      <c r="ATL71" s="551"/>
      <c r="ATM71" s="551"/>
      <c r="ATN71" s="551"/>
      <c r="ATO71" s="551"/>
      <c r="AYL71" s="551"/>
      <c r="AYM71" s="551"/>
      <c r="AYN71" s="551"/>
      <c r="AYO71" s="551"/>
      <c r="AYP71" s="551"/>
      <c r="AYQ71" s="551"/>
      <c r="AYR71" s="551"/>
      <c r="AYS71" s="551"/>
      <c r="AYZ71" s="551"/>
      <c r="AZA71" s="551"/>
      <c r="AZB71" s="551"/>
      <c r="AZC71" s="551"/>
      <c r="AZD71" s="551"/>
      <c r="AZE71" s="551"/>
      <c r="AZF71" s="551"/>
      <c r="BAB71" s="551"/>
      <c r="BAC71" s="551"/>
      <c r="BAD71" s="551"/>
      <c r="BAE71" s="551"/>
      <c r="BAF71" s="551"/>
      <c r="BAG71" s="551"/>
    </row>
    <row r="72" spans="2:1019 1030:1385" x14ac:dyDescent="0.25">
      <c r="B72" s="122"/>
      <c r="I72" s="122"/>
      <c r="P72" s="122"/>
      <c r="AA72" s="47"/>
      <c r="AH72" s="47"/>
      <c r="AO72" s="47"/>
      <c r="ER72" s="7"/>
      <c r="ES72" s="2"/>
      <c r="ET72" s="3"/>
      <c r="EU72" s="344"/>
      <c r="EV72" s="279"/>
      <c r="EW72" s="17">
        <f>EW71+ET72+-EV72</f>
        <v>0</v>
      </c>
      <c r="EY72" s="703"/>
      <c r="FD72" s="16"/>
      <c r="FF72" s="290"/>
      <c r="FK72" s="27"/>
      <c r="QB72" s="3"/>
      <c r="QD72" s="3"/>
      <c r="YP72" s="905"/>
      <c r="YQ72" s="100"/>
      <c r="YR72" s="16"/>
      <c r="YS72" s="508"/>
      <c r="YT72" s="16"/>
      <c r="YU72" s="27"/>
      <c r="AJX72" s="33"/>
      <c r="AJY72" s="1694"/>
      <c r="AJZ72" s="27"/>
      <c r="AKA72" s="699"/>
      <c r="AKB72" s="16"/>
      <c r="AKC72" s="16"/>
      <c r="AKD72" s="79"/>
      <c r="AKE72" s="33"/>
      <c r="AKF72" s="1694"/>
      <c r="AKG72" s="27"/>
      <c r="AKH72" s="699"/>
      <c r="AKI72" s="16"/>
      <c r="AKJ72" s="16"/>
      <c r="AKK72" s="79"/>
      <c r="ALU72" s="551"/>
      <c r="ALV72" s="551"/>
      <c r="ALX72" s="551"/>
      <c r="AMB72" s="551"/>
      <c r="AME72" s="551"/>
      <c r="AMP72" s="551"/>
      <c r="AMQ72" s="551"/>
      <c r="AMR72" s="551"/>
      <c r="AMS72" s="551"/>
      <c r="AMT72" s="551"/>
      <c r="AMU72" s="551"/>
      <c r="AMV72" s="551"/>
      <c r="AND72" s="551"/>
      <c r="ANE72" s="551"/>
      <c r="ANF72" s="551"/>
      <c r="ANG72" s="551"/>
      <c r="ANH72" s="551"/>
      <c r="ANI72" s="551"/>
      <c r="ANJ72" s="551"/>
      <c r="ANR72" s="551"/>
      <c r="ANS72" s="551"/>
      <c r="ANT72" s="551"/>
      <c r="ANU72" s="551"/>
      <c r="ANV72" s="551"/>
      <c r="ANW72" s="551"/>
      <c r="AOM72" s="551"/>
      <c r="AOO72" s="154"/>
      <c r="AOR72" s="17">
        <f t="shared" ref="AOR72:AOR73" si="222">AOR71+AOO72-AOQ72</f>
        <v>118452.40000000001</v>
      </c>
      <c r="AOT72" s="7"/>
      <c r="AOU72" s="34"/>
      <c r="AOV72" s="3"/>
      <c r="AOY72" s="17">
        <f>AOY71+AOV72-AOX72</f>
        <v>29010</v>
      </c>
      <c r="APH72" s="551"/>
      <c r="API72" s="551"/>
      <c r="APJ72" s="551"/>
      <c r="APK72" s="551"/>
      <c r="APL72" s="551"/>
      <c r="APM72" s="551"/>
      <c r="APN72" s="551"/>
      <c r="ASI72" s="551"/>
      <c r="ATI72" s="551"/>
      <c r="ATJ72" s="551"/>
      <c r="ATK72" s="551"/>
      <c r="ATL72" s="551"/>
      <c r="ATM72" s="551"/>
      <c r="ATN72" s="551"/>
      <c r="ATO72" s="551"/>
      <c r="AYL72" s="551"/>
      <c r="AYM72" s="551"/>
      <c r="AYN72" s="551"/>
      <c r="AYO72" s="551"/>
      <c r="AYP72" s="551"/>
      <c r="AYQ72" s="551"/>
      <c r="AYR72" s="551"/>
      <c r="AYS72" s="551"/>
      <c r="AYZ72" s="551"/>
      <c r="AZA72" s="551"/>
      <c r="AZB72" s="551"/>
      <c r="AZC72" s="551"/>
      <c r="AZD72" s="551"/>
      <c r="AZE72" s="551"/>
      <c r="AZF72" s="551"/>
      <c r="BAB72" s="551"/>
      <c r="BAC72" s="551"/>
      <c r="BAD72" s="551"/>
      <c r="BAE72" s="551"/>
      <c r="BAF72" s="551"/>
      <c r="BAG72" s="551"/>
    </row>
    <row r="73" spans="2:1019 1030:1385" ht="15.75" thickBot="1" x14ac:dyDescent="0.3">
      <c r="B73" s="122"/>
      <c r="I73" s="122"/>
      <c r="P73" s="122"/>
      <c r="ET73" s="3"/>
      <c r="EW73" s="16"/>
      <c r="EY73" s="703"/>
      <c r="FF73" s="290"/>
      <c r="QB73" s="3"/>
      <c r="QD73" s="3"/>
      <c r="YP73" s="905"/>
      <c r="YQ73" s="100"/>
      <c r="YR73" s="16"/>
      <c r="YS73" s="508"/>
      <c r="YT73" s="16"/>
      <c r="YU73" s="16"/>
      <c r="AJX73" s="33"/>
      <c r="AJY73" s="1694"/>
      <c r="AJZ73" s="27"/>
      <c r="AKA73" s="699"/>
      <c r="AKB73" s="16"/>
      <c r="AKC73" s="16"/>
      <c r="AKD73" s="79"/>
      <c r="AKE73" s="33"/>
      <c r="AKF73" s="1694"/>
      <c r="AKG73" s="27"/>
      <c r="AKH73" s="699"/>
      <c r="AKI73" s="16"/>
      <c r="AKJ73" s="16"/>
      <c r="AKK73" s="79"/>
      <c r="ALU73" s="551"/>
      <c r="ALV73" s="551"/>
      <c r="ALX73" s="551"/>
      <c r="AMB73" s="551"/>
      <c r="AME73" s="551"/>
      <c r="AMP73" s="551"/>
      <c r="AMQ73" s="551"/>
      <c r="AMR73" s="551"/>
      <c r="AMS73" s="551"/>
      <c r="AMT73" s="551"/>
      <c r="AMU73" s="551"/>
      <c r="AMV73" s="551"/>
      <c r="AND73" s="551"/>
      <c r="ANE73" s="551"/>
      <c r="ANF73" s="551"/>
      <c r="ANG73" s="551"/>
      <c r="ANH73" s="551"/>
      <c r="ANI73" s="551"/>
      <c r="ANJ73" s="551"/>
      <c r="ANR73" s="551"/>
      <c r="ANS73" s="551"/>
      <c r="ANT73" s="551"/>
      <c r="ANU73" s="551"/>
      <c r="ANV73" s="551"/>
      <c r="ANW73" s="551"/>
      <c r="AOM73" s="551"/>
      <c r="AON73" s="244"/>
      <c r="AOO73" s="314"/>
      <c r="AOP73" s="491"/>
      <c r="AOQ73" s="244"/>
      <c r="AOR73" s="20">
        <f t="shared" si="222"/>
        <v>118452.40000000001</v>
      </c>
      <c r="AOT73" s="695"/>
      <c r="AOU73" s="709"/>
      <c r="AOV73" s="19"/>
      <c r="AOW73" s="244"/>
      <c r="AOX73" s="244"/>
      <c r="AOY73" s="20">
        <f>AOY72+AOV73-AOX73</f>
        <v>29010</v>
      </c>
      <c r="APH73" s="551"/>
      <c r="API73" s="551"/>
      <c r="APJ73" s="551"/>
      <c r="APK73" s="551"/>
      <c r="APL73" s="551"/>
      <c r="APM73" s="551"/>
      <c r="APN73" s="551"/>
      <c r="ASI73" s="551"/>
      <c r="ATI73" s="551"/>
      <c r="ATJ73" s="551"/>
      <c r="ATK73" s="551"/>
      <c r="ATL73" s="551"/>
      <c r="ATM73" s="551"/>
      <c r="ATN73" s="551"/>
      <c r="ATO73" s="551"/>
      <c r="AYL73" s="551"/>
      <c r="AYM73" s="551"/>
      <c r="AYN73" s="551"/>
      <c r="AYO73" s="551"/>
      <c r="AYP73" s="551"/>
      <c r="AYQ73" s="551"/>
      <c r="AYR73" s="551"/>
      <c r="AYS73" s="551"/>
      <c r="AYZ73" s="551"/>
      <c r="AZA73" s="551"/>
      <c r="AZB73" s="551"/>
      <c r="AZC73" s="551"/>
      <c r="AZD73" s="551"/>
      <c r="AZE73" s="551"/>
      <c r="AZF73" s="551"/>
      <c r="BAB73" s="551"/>
      <c r="BAC73" s="551"/>
      <c r="BAD73" s="551"/>
      <c r="BAE73" s="551"/>
      <c r="BAF73" s="551"/>
      <c r="BAG73" s="551"/>
    </row>
    <row r="74" spans="2:1019 1030:1385" ht="15.75" thickTop="1" x14ac:dyDescent="0.25">
      <c r="B74" s="122"/>
      <c r="I74" s="122"/>
      <c r="P74" s="122"/>
      <c r="ET74" s="41"/>
      <c r="EY74" s="703"/>
      <c r="FF74" s="290"/>
      <c r="QB74" s="3"/>
      <c r="QD74" s="3"/>
      <c r="YP74" s="905"/>
      <c r="YQ74" s="100"/>
      <c r="YR74" s="16"/>
      <c r="YS74" s="508"/>
      <c r="YT74" s="16"/>
      <c r="YU74" s="16"/>
      <c r="AJX74" s="33"/>
      <c r="AJY74" s="1694"/>
      <c r="AJZ74" s="27"/>
      <c r="AKA74" s="699"/>
      <c r="AKB74" s="16"/>
      <c r="AKC74" s="16"/>
      <c r="AKD74" s="79"/>
      <c r="AKE74" s="33"/>
      <c r="AKF74" s="1694"/>
      <c r="AKG74" s="27"/>
      <c r="AKH74" s="699"/>
      <c r="AKI74" s="16"/>
      <c r="AKJ74" s="16"/>
      <c r="AKK74" s="79"/>
      <c r="ALU74" s="551"/>
      <c r="ALV74" s="551"/>
      <c r="ALX74" s="551"/>
      <c r="AMB74" s="551"/>
      <c r="AME74" s="551"/>
      <c r="AMP74" s="551"/>
      <c r="AMQ74" s="551"/>
      <c r="AMR74" s="551"/>
      <c r="AMS74" s="551"/>
      <c r="AMT74" s="551"/>
      <c r="AMU74" s="551"/>
      <c r="AMV74" s="551"/>
      <c r="AND74" s="551"/>
      <c r="ANE74" s="551"/>
      <c r="ANF74" s="551"/>
      <c r="ANG74" s="551"/>
      <c r="ANH74" s="551"/>
      <c r="ANI74" s="551"/>
      <c r="ANJ74" s="551"/>
      <c r="ANR74" s="551"/>
      <c r="ANS74" s="551"/>
      <c r="ANT74" s="551"/>
      <c r="ANU74" s="551"/>
      <c r="ANV74" s="551"/>
      <c r="ANW74" s="551"/>
      <c r="AOM74" s="551"/>
      <c r="AOT74" s="7"/>
      <c r="AOU74" s="34"/>
      <c r="AOV74" s="3"/>
      <c r="AOY74" s="17"/>
      <c r="APH74" s="551"/>
      <c r="API74" s="551"/>
      <c r="APJ74" s="551"/>
      <c r="APK74" s="551"/>
      <c r="APL74" s="551"/>
      <c r="APM74" s="551"/>
      <c r="APN74" s="551"/>
      <c r="ASI74" s="551"/>
      <c r="ATI74" s="551"/>
      <c r="ATJ74" s="551"/>
      <c r="ATK74" s="551"/>
      <c r="ATL74" s="551"/>
      <c r="ATM74" s="551"/>
      <c r="ATN74" s="551"/>
      <c r="ATO74" s="551"/>
      <c r="AYL74" s="551"/>
      <c r="AYM74" s="551"/>
      <c r="AYN74" s="551"/>
      <c r="AYO74" s="551"/>
      <c r="AYP74" s="551"/>
      <c r="AYQ74" s="551"/>
      <c r="AYR74" s="551"/>
      <c r="AYS74" s="551"/>
      <c r="AYZ74" s="551"/>
      <c r="AZA74" s="551"/>
      <c r="AZB74" s="551"/>
      <c r="AZC74" s="551"/>
      <c r="AZD74" s="551"/>
      <c r="AZE74" s="551"/>
      <c r="AZF74" s="551"/>
      <c r="BAB74" s="551"/>
      <c r="BAC74" s="551"/>
      <c r="BAD74" s="551"/>
      <c r="BAE74" s="551"/>
      <c r="BAF74" s="551"/>
      <c r="BAG74" s="551"/>
    </row>
    <row r="75" spans="2:1019 1030:1385" x14ac:dyDescent="0.25">
      <c r="B75" s="122"/>
      <c r="I75" s="122"/>
      <c r="P75" s="122"/>
      <c r="EY75" s="703"/>
      <c r="FF75" s="290"/>
      <c r="QB75" s="3"/>
      <c r="QD75" s="3"/>
      <c r="YP75" s="905"/>
      <c r="YQ75" s="100"/>
      <c r="YR75" s="16"/>
      <c r="YS75" s="508"/>
      <c r="YT75" s="79"/>
      <c r="YU75" s="79"/>
      <c r="AJX75" s="33"/>
      <c r="AJY75" s="1694"/>
      <c r="AJZ75" s="27"/>
      <c r="AKA75" s="699"/>
      <c r="AKB75" s="16"/>
      <c r="AKC75" s="16"/>
      <c r="AKD75" s="79"/>
      <c r="AKE75" s="33"/>
      <c r="AKF75" s="1694"/>
      <c r="AKG75" s="27"/>
      <c r="AKH75" s="699"/>
      <c r="AKI75" s="16"/>
      <c r="AKJ75" s="16"/>
      <c r="AKK75" s="79"/>
      <c r="ALU75" s="551"/>
      <c r="ALV75" s="551"/>
      <c r="ALX75" s="551"/>
      <c r="AMB75" s="551"/>
      <c r="AME75" s="551"/>
      <c r="AMP75" s="551"/>
      <c r="AMQ75" s="551"/>
      <c r="AMR75" s="551"/>
      <c r="AMS75" s="551"/>
      <c r="AMT75" s="551"/>
      <c r="AMU75" s="551"/>
      <c r="AMV75" s="551"/>
      <c r="AND75" s="551"/>
      <c r="ANE75" s="551"/>
      <c r="ANF75" s="551"/>
      <c r="ANG75" s="551"/>
      <c r="ANH75" s="551"/>
      <c r="ANI75" s="551"/>
      <c r="ANJ75" s="551"/>
      <c r="ANR75" s="551"/>
      <c r="ANS75" s="551"/>
      <c r="ANT75" s="551"/>
      <c r="ANU75" s="551"/>
      <c r="ANV75" s="551"/>
      <c r="ANW75" s="551"/>
      <c r="AOM75" s="551"/>
      <c r="AOT75" s="7"/>
      <c r="AOU75" s="34"/>
      <c r="AOV75" s="3"/>
      <c r="AOY75" s="17"/>
      <c r="APH75" s="551"/>
      <c r="API75" s="551"/>
      <c r="APJ75" s="551"/>
      <c r="APK75" s="551"/>
      <c r="APL75" s="551"/>
      <c r="APM75" s="551"/>
      <c r="APN75" s="551"/>
      <c r="ASI75" s="551"/>
      <c r="ATI75" s="551"/>
      <c r="ATJ75" s="551"/>
      <c r="ATK75" s="551"/>
      <c r="ATL75" s="551"/>
      <c r="ATM75" s="551"/>
      <c r="ATN75" s="551"/>
      <c r="ATO75" s="551"/>
      <c r="AYL75" s="551"/>
      <c r="AYM75" s="551"/>
      <c r="AYN75" s="551"/>
      <c r="AYO75" s="551"/>
      <c r="AYP75" s="551"/>
      <c r="AYQ75" s="551"/>
      <c r="AYR75" s="551"/>
      <c r="AYS75" s="551"/>
      <c r="AYZ75" s="551"/>
      <c r="AZA75" s="551"/>
      <c r="AZB75" s="551"/>
      <c r="AZC75" s="551"/>
      <c r="AZD75" s="551"/>
      <c r="AZE75" s="551"/>
      <c r="AZF75" s="551"/>
      <c r="BAB75" s="551"/>
      <c r="BAC75" s="551"/>
      <c r="BAD75" s="551"/>
      <c r="BAE75" s="551"/>
      <c r="BAF75" s="551"/>
      <c r="BAG75" s="551"/>
    </row>
    <row r="76" spans="2:1019 1030:1385" x14ac:dyDescent="0.25">
      <c r="B76" s="79"/>
      <c r="I76" s="122"/>
      <c r="P76" s="122"/>
      <c r="EY76" s="703"/>
      <c r="FF76" s="290"/>
      <c r="QB76" s="3"/>
      <c r="QD76" s="3"/>
      <c r="YR76" s="16"/>
      <c r="YS76" s="508"/>
      <c r="YT76" s="79"/>
      <c r="YU76" s="79"/>
      <c r="AJX76" s="33"/>
      <c r="AJY76" s="1694"/>
      <c r="AJZ76" s="27"/>
      <c r="AKA76" s="699"/>
      <c r="AKB76" s="16"/>
      <c r="AKC76" s="16"/>
      <c r="AKD76" s="79"/>
      <c r="AKE76" s="33"/>
      <c r="AKF76" s="1694"/>
      <c r="AKG76" s="27"/>
      <c r="AKH76" s="699"/>
      <c r="AKI76" s="16"/>
      <c r="AKJ76" s="16"/>
      <c r="AKK76" s="79"/>
      <c r="ALU76" s="551"/>
      <c r="ALV76" s="551"/>
      <c r="ALX76" s="551"/>
      <c r="AMB76" s="551"/>
      <c r="AME76" s="551"/>
      <c r="AMP76" s="551"/>
      <c r="AMQ76" s="551"/>
      <c r="AMR76" s="551"/>
      <c r="AMS76" s="551"/>
      <c r="AMT76" s="551"/>
      <c r="AMU76" s="551"/>
      <c r="AMV76" s="551"/>
      <c r="AND76" s="551"/>
      <c r="ANE76" s="551"/>
      <c r="ANF76" s="551"/>
      <c r="ANG76" s="551"/>
      <c r="ANH76" s="551"/>
      <c r="ANI76" s="551"/>
      <c r="ANJ76" s="551"/>
      <c r="ANR76" s="551"/>
      <c r="ANS76" s="551"/>
      <c r="ANT76" s="551"/>
      <c r="ANU76" s="551"/>
      <c r="ANV76" s="551"/>
      <c r="ANW76" s="551"/>
      <c r="AOM76" s="551"/>
      <c r="AOT76" s="7"/>
      <c r="AOU76" s="34"/>
      <c r="AOV76" s="3"/>
      <c r="AOY76" s="17"/>
      <c r="APH76" s="551"/>
      <c r="API76" s="551"/>
      <c r="APJ76" s="551"/>
      <c r="APK76" s="551"/>
      <c r="APL76" s="551"/>
      <c r="APM76" s="551"/>
      <c r="APN76" s="551"/>
      <c r="ASI76" s="551"/>
      <c r="ATI76" s="551"/>
      <c r="ATJ76" s="551"/>
      <c r="ATK76" s="551"/>
      <c r="ATL76" s="551"/>
      <c r="ATM76" s="551"/>
      <c r="ATN76" s="551"/>
      <c r="ATO76" s="551"/>
      <c r="AYL76" s="551"/>
      <c r="AYM76" s="551"/>
      <c r="AYN76" s="551"/>
      <c r="AYO76" s="551"/>
      <c r="AYP76" s="551"/>
      <c r="AYQ76" s="551"/>
      <c r="AYR76" s="551"/>
      <c r="AYS76" s="551"/>
      <c r="AYZ76" s="551"/>
      <c r="AZA76" s="551"/>
      <c r="AZB76" s="551"/>
      <c r="AZC76" s="551"/>
      <c r="AZD76" s="551"/>
      <c r="AZE76" s="551"/>
      <c r="AZF76" s="551"/>
      <c r="BAB76" s="551"/>
      <c r="BAC76" s="551"/>
      <c r="BAD76" s="551"/>
      <c r="BAE76" s="551"/>
      <c r="BAF76" s="551"/>
      <c r="BAG76" s="551"/>
    </row>
    <row r="77" spans="2:1019 1030:1385" x14ac:dyDescent="0.25">
      <c r="B77" s="122"/>
      <c r="I77" s="122"/>
      <c r="P77" s="122"/>
      <c r="EY77" s="703"/>
      <c r="FF77" s="290"/>
      <c r="QB77" s="3"/>
      <c r="QD77" s="3"/>
      <c r="YS77" s="508"/>
      <c r="YT77" s="79"/>
      <c r="YU77" s="79"/>
      <c r="AJX77" s="33"/>
      <c r="AJY77" s="1694"/>
      <c r="AJZ77" s="27"/>
      <c r="AKA77" s="699"/>
      <c r="AKB77" s="16"/>
      <c r="AKC77" s="16"/>
      <c r="AKD77" s="79"/>
      <c r="AKE77" s="33"/>
      <c r="AKF77" s="1694"/>
      <c r="AKG77" s="27"/>
      <c r="AKH77" s="699"/>
      <c r="AKI77" s="16"/>
      <c r="AKJ77" s="16"/>
      <c r="AKK77" s="79"/>
      <c r="ALU77" s="551"/>
      <c r="ALV77" s="551"/>
      <c r="ALX77" s="551"/>
      <c r="AMB77" s="551"/>
      <c r="AME77" s="551"/>
      <c r="AMP77" s="551"/>
      <c r="AMQ77" s="551"/>
      <c r="AMR77" s="551"/>
      <c r="AMS77" s="551"/>
      <c r="AMT77" s="551"/>
      <c r="AMU77" s="551"/>
      <c r="AMV77" s="551"/>
      <c r="AND77" s="551"/>
      <c r="ANE77" s="551"/>
      <c r="ANF77" s="551"/>
      <c r="ANG77" s="551"/>
      <c r="ANH77" s="551"/>
      <c r="ANI77" s="551"/>
      <c r="ANJ77" s="551"/>
      <c r="ANR77" s="551"/>
      <c r="ANS77" s="551"/>
      <c r="ANT77" s="551"/>
      <c r="ANU77" s="551"/>
      <c r="ANV77" s="551"/>
      <c r="ANW77" s="551"/>
      <c r="AOM77" s="551"/>
      <c r="AOT77" s="7"/>
      <c r="AOU77" s="34"/>
      <c r="AOV77" s="3"/>
      <c r="AOY77" s="17"/>
      <c r="APH77" s="551"/>
      <c r="API77" s="551"/>
      <c r="APJ77" s="551"/>
      <c r="APK77" s="551"/>
      <c r="APL77" s="551"/>
      <c r="APM77" s="551"/>
      <c r="APN77" s="551"/>
      <c r="ASI77" s="551"/>
      <c r="ATI77" s="551"/>
      <c r="ATJ77" s="551"/>
      <c r="ATK77" s="551"/>
      <c r="ATL77" s="551"/>
      <c r="ATM77" s="551"/>
      <c r="ATN77" s="551"/>
      <c r="ATO77" s="551"/>
      <c r="AYL77" s="551"/>
      <c r="AYM77" s="551"/>
      <c r="AYN77" s="551"/>
      <c r="AYO77" s="551"/>
      <c r="AYP77" s="551"/>
      <c r="AYQ77" s="551"/>
      <c r="AYR77" s="551"/>
      <c r="AYS77" s="551"/>
      <c r="AYZ77" s="551"/>
      <c r="AZA77" s="551"/>
      <c r="AZB77" s="551"/>
      <c r="AZC77" s="551"/>
      <c r="AZD77" s="551"/>
      <c r="AZE77" s="551"/>
      <c r="AZF77" s="551"/>
      <c r="BAB77" s="551"/>
      <c r="BAC77" s="551"/>
      <c r="BAD77" s="551"/>
      <c r="BAE77" s="551"/>
      <c r="BAF77" s="551"/>
      <c r="BAG77" s="551"/>
    </row>
    <row r="78" spans="2:1019 1030:1385" x14ac:dyDescent="0.25">
      <c r="B78" s="122"/>
      <c r="I78" s="122"/>
      <c r="P78" s="122"/>
      <c r="EY78" s="703"/>
      <c r="FF78" s="290"/>
      <c r="QB78" s="3"/>
      <c r="QD78" s="3"/>
      <c r="YS78" s="508"/>
      <c r="YT78" s="79"/>
      <c r="YU78" s="79"/>
      <c r="AJX78" s="33"/>
      <c r="AJY78" s="1694"/>
      <c r="AJZ78" s="27"/>
      <c r="AKA78" s="699"/>
      <c r="AKB78" s="16"/>
      <c r="AKC78" s="16"/>
      <c r="AKD78" s="79"/>
      <c r="AKE78" s="33"/>
      <c r="AKF78" s="1694"/>
      <c r="AKG78" s="27"/>
      <c r="AKH78" s="699"/>
      <c r="AKI78" s="16"/>
      <c r="AKJ78" s="16"/>
      <c r="AKK78" s="79"/>
      <c r="ALU78" s="551"/>
      <c r="ALV78" s="551"/>
      <c r="ALX78" s="551"/>
      <c r="AMB78" s="551"/>
      <c r="AME78" s="551"/>
      <c r="AMP78" s="551"/>
      <c r="AMQ78" s="551"/>
      <c r="AMR78" s="551"/>
      <c r="AMS78" s="551"/>
      <c r="AMT78" s="551"/>
      <c r="AMU78" s="551"/>
      <c r="AMV78" s="551"/>
      <c r="AND78" s="551"/>
      <c r="ANE78" s="551"/>
      <c r="ANF78" s="551"/>
      <c r="ANG78" s="551"/>
      <c r="ANH78" s="551"/>
      <c r="ANI78" s="551"/>
      <c r="ANJ78" s="551"/>
      <c r="ANR78" s="551"/>
      <c r="ANS78" s="551"/>
      <c r="ANT78" s="551"/>
      <c r="ANU78" s="551"/>
      <c r="ANV78" s="551"/>
      <c r="ANW78" s="551"/>
      <c r="AOM78" s="551"/>
      <c r="AOT78" s="7"/>
      <c r="AOU78" s="34"/>
      <c r="AOV78" s="3"/>
      <c r="AOY78" s="17"/>
      <c r="APH78" s="551"/>
      <c r="API78" s="551"/>
      <c r="APJ78" s="551"/>
      <c r="APK78" s="551"/>
      <c r="APL78" s="551"/>
      <c r="APM78" s="551"/>
      <c r="APN78" s="551"/>
      <c r="ASI78" s="551"/>
      <c r="ATI78" s="551"/>
      <c r="ATJ78" s="551"/>
      <c r="ATK78" s="551"/>
      <c r="ATL78" s="551"/>
      <c r="ATM78" s="551"/>
      <c r="ATN78" s="551"/>
      <c r="ATO78" s="551"/>
      <c r="AYL78" s="551"/>
      <c r="AYM78" s="551"/>
      <c r="AYN78" s="551"/>
      <c r="AYO78" s="551"/>
      <c r="AYP78" s="551"/>
      <c r="AYQ78" s="551"/>
      <c r="AYR78" s="551"/>
      <c r="AYS78" s="551"/>
      <c r="AYZ78" s="551"/>
      <c r="AZA78" s="551"/>
      <c r="AZB78" s="551"/>
      <c r="AZC78" s="551"/>
      <c r="AZD78" s="551"/>
      <c r="AZE78" s="551"/>
      <c r="AZF78" s="551"/>
      <c r="BAB78" s="551"/>
      <c r="BAC78" s="551"/>
      <c r="BAD78" s="551"/>
      <c r="BAE78" s="551"/>
      <c r="BAF78" s="551"/>
      <c r="BAG78" s="551"/>
    </row>
    <row r="79" spans="2:1019 1030:1385" x14ac:dyDescent="0.25">
      <c r="B79" s="122"/>
      <c r="I79" s="122"/>
      <c r="P79" s="122"/>
      <c r="EY79" s="703"/>
      <c r="FF79" s="290"/>
      <c r="QB79" s="3"/>
      <c r="QD79" s="3"/>
      <c r="YQ79" s="34"/>
      <c r="YR79" s="27"/>
      <c r="YS79" s="1334"/>
      <c r="YT79" s="77"/>
      <c r="YU79" s="79"/>
      <c r="AJX79" s="33"/>
      <c r="AJY79" s="1694"/>
      <c r="AJZ79" s="27"/>
      <c r="AKA79" s="699"/>
      <c r="AKB79" s="16"/>
      <c r="AKC79" s="16"/>
      <c r="AKD79" s="79"/>
      <c r="AKE79" s="33"/>
      <c r="AKF79" s="1694"/>
      <c r="AKG79" s="27"/>
      <c r="AKH79" s="699"/>
      <c r="AKI79" s="16"/>
      <c r="AKJ79" s="16"/>
      <c r="AKK79" s="79"/>
      <c r="ALU79" s="551"/>
      <c r="ALV79" s="551"/>
      <c r="ALX79" s="551"/>
      <c r="AMB79" s="551"/>
      <c r="AME79" s="551"/>
      <c r="AMP79" s="551"/>
      <c r="AMQ79" s="551"/>
      <c r="AMR79" s="551"/>
      <c r="AMS79" s="551"/>
      <c r="AMT79" s="551"/>
      <c r="AMU79" s="551"/>
      <c r="AMV79" s="551"/>
      <c r="AND79" s="551"/>
      <c r="ANE79" s="551"/>
      <c r="ANF79" s="551"/>
      <c r="ANG79" s="551"/>
      <c r="ANH79" s="551"/>
      <c r="ANI79" s="551"/>
      <c r="ANJ79" s="551"/>
      <c r="ANR79" s="551"/>
      <c r="ANS79" s="551"/>
      <c r="ANT79" s="551"/>
      <c r="ANU79" s="551"/>
      <c r="ANV79" s="551"/>
      <c r="ANW79" s="551"/>
      <c r="AOM79" s="551"/>
      <c r="APH79" s="551"/>
      <c r="API79" s="551"/>
      <c r="APJ79" s="551"/>
      <c r="APK79" s="551"/>
      <c r="APL79" s="551"/>
      <c r="APM79" s="551"/>
      <c r="APN79" s="551"/>
      <c r="ASI79" s="551"/>
      <c r="ATI79" s="551"/>
      <c r="ATJ79" s="551"/>
      <c r="ATK79" s="551"/>
      <c r="ATL79" s="551"/>
      <c r="ATM79" s="551"/>
      <c r="ATN79" s="551"/>
      <c r="ATO79" s="551"/>
      <c r="AYL79" s="551"/>
      <c r="AYM79" s="551"/>
      <c r="AYN79" s="551"/>
      <c r="AYO79" s="551"/>
      <c r="AYP79" s="551"/>
      <c r="AYQ79" s="551"/>
      <c r="AYR79" s="551"/>
      <c r="AYS79" s="551"/>
      <c r="AYZ79" s="551"/>
      <c r="AZA79" s="551"/>
      <c r="AZB79" s="551"/>
      <c r="AZC79" s="551"/>
      <c r="AZD79" s="551"/>
      <c r="AZE79" s="551"/>
      <c r="AZF79" s="551"/>
      <c r="BAB79" s="551"/>
      <c r="BAC79" s="551"/>
      <c r="BAD79" s="551"/>
      <c r="BAE79" s="551"/>
      <c r="BAF79" s="551"/>
      <c r="BAG79" s="551"/>
    </row>
    <row r="80" spans="2:1019 1030:1385" x14ac:dyDescent="0.25">
      <c r="B80" s="122"/>
      <c r="I80" s="122"/>
      <c r="P80" s="122"/>
      <c r="EY80" s="703"/>
      <c r="FF80" s="290"/>
      <c r="QB80" s="3"/>
      <c r="QD80" s="3"/>
      <c r="YS80" s="508"/>
      <c r="YT80" s="79"/>
      <c r="YU80" s="79"/>
      <c r="AJX80" s="33"/>
      <c r="AJY80" s="1694"/>
      <c r="AJZ80" s="27"/>
      <c r="AKA80" s="699"/>
      <c r="AKB80" s="16"/>
      <c r="AKC80" s="16"/>
      <c r="AKD80" s="79"/>
      <c r="AKE80" s="33"/>
      <c r="AKF80" s="1694"/>
      <c r="AKG80" s="27"/>
      <c r="AKH80" s="699"/>
      <c r="AKI80" s="16"/>
      <c r="AKJ80" s="16"/>
      <c r="AKK80" s="79"/>
      <c r="ALU80" s="551"/>
      <c r="ALV80" s="551"/>
      <c r="ALX80" s="551"/>
      <c r="AMB80" s="551"/>
      <c r="AME80" s="551"/>
      <c r="AMP80" s="551"/>
      <c r="AMQ80" s="551"/>
      <c r="AMR80" s="551"/>
      <c r="AMS80" s="551"/>
      <c r="AMT80" s="551"/>
      <c r="AMU80" s="551"/>
      <c r="AMV80" s="551"/>
      <c r="AND80" s="551"/>
      <c r="ANE80" s="551"/>
      <c r="ANF80" s="551"/>
      <c r="ANG80" s="551"/>
      <c r="ANH80" s="551"/>
      <c r="ANI80" s="551"/>
      <c r="ANJ80" s="551"/>
      <c r="ANR80" s="551"/>
      <c r="ANS80" s="551"/>
      <c r="ANT80" s="551"/>
      <c r="ANU80" s="551"/>
      <c r="ANV80" s="551"/>
      <c r="ANW80" s="551"/>
      <c r="AOM80" s="551"/>
      <c r="APH80" s="551"/>
      <c r="API80" s="551"/>
      <c r="APJ80" s="551"/>
      <c r="APK80" s="551"/>
      <c r="APL80" s="551"/>
      <c r="APM80" s="551"/>
      <c r="APN80" s="551"/>
      <c r="ASI80" s="551"/>
      <c r="ATI80" s="551"/>
      <c r="ATJ80" s="551"/>
      <c r="ATK80" s="551"/>
      <c r="ATL80" s="551"/>
      <c r="ATM80" s="551"/>
      <c r="ATN80" s="551"/>
      <c r="ATO80" s="551"/>
      <c r="AYL80" s="551"/>
      <c r="AYM80" s="551"/>
      <c r="AYN80" s="551"/>
      <c r="AYO80" s="551"/>
      <c r="AYP80" s="551"/>
      <c r="AYQ80" s="551"/>
      <c r="AYR80" s="551"/>
      <c r="AYS80" s="551"/>
      <c r="AYZ80" s="551"/>
      <c r="AZA80" s="551"/>
      <c r="AZB80" s="551"/>
      <c r="AZC80" s="551"/>
      <c r="AZD80" s="551"/>
      <c r="AZE80" s="551"/>
      <c r="AZF80" s="551"/>
      <c r="BAB80" s="551"/>
      <c r="BAC80" s="551"/>
      <c r="BAD80" s="551"/>
      <c r="BAE80" s="551"/>
      <c r="BAF80" s="551"/>
      <c r="BAG80" s="551"/>
    </row>
    <row r="81" spans="2:994 1058:1322" s="551" customFormat="1" x14ac:dyDescent="0.25">
      <c r="B81" s="122"/>
      <c r="H81" s="37"/>
      <c r="I81" s="122"/>
      <c r="J81" s="37"/>
      <c r="K81" s="37"/>
      <c r="L81" s="37"/>
      <c r="M81" s="37"/>
      <c r="N81" s="37"/>
      <c r="O81" s="37"/>
      <c r="P81" s="122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47"/>
      <c r="AC81" s="37"/>
      <c r="AD81" s="37"/>
      <c r="AE81" s="37"/>
      <c r="AF81" s="37"/>
      <c r="AG81" s="37"/>
      <c r="AH81" s="47"/>
      <c r="AI81" s="37"/>
      <c r="AJ81" s="37"/>
      <c r="AK81" s="37"/>
      <c r="AL81" s="37"/>
      <c r="AM81" s="37"/>
      <c r="AN81" s="37"/>
      <c r="AO81" s="47"/>
      <c r="AP81" s="37"/>
      <c r="AQ81" s="428"/>
      <c r="BS81" s="423"/>
      <c r="CG81" s="423"/>
      <c r="DW81" s="1657"/>
      <c r="DX81" s="1657"/>
      <c r="DY81" s="1657"/>
      <c r="DZ81" s="1657"/>
      <c r="EA81" s="1657"/>
      <c r="EB81" s="1657"/>
      <c r="EC81" s="37"/>
      <c r="ED81" s="37"/>
      <c r="EE81" s="37"/>
      <c r="EF81" s="37"/>
      <c r="EG81" s="37"/>
      <c r="EH81" s="37"/>
      <c r="EI81" s="37"/>
      <c r="ER81" s="2"/>
      <c r="EY81" s="703"/>
      <c r="FF81" s="290"/>
      <c r="FG81" s="37"/>
      <c r="FH81" s="37"/>
      <c r="FI81" s="37"/>
      <c r="FJ81" s="37"/>
      <c r="FK81" s="37"/>
      <c r="FT81" s="37"/>
      <c r="FU81" s="37"/>
      <c r="FV81" s="37"/>
      <c r="FW81" s="37"/>
      <c r="FX81" s="37"/>
      <c r="FY81" s="37"/>
      <c r="FZ81" s="37"/>
      <c r="GH81" s="1594"/>
      <c r="GI81" s="1594"/>
      <c r="GJ81" s="1594"/>
      <c r="GK81" s="1594"/>
      <c r="GL81" s="1594"/>
      <c r="GM81" s="1594"/>
      <c r="IE81" s="1594"/>
      <c r="IF81" s="1594"/>
      <c r="IG81" s="1594"/>
      <c r="IH81" s="1594"/>
      <c r="II81" s="1594"/>
      <c r="IJ81" s="1594"/>
      <c r="IL81" s="37"/>
      <c r="IM81" s="37"/>
      <c r="IN81" s="37"/>
      <c r="IO81" s="37"/>
      <c r="IP81" s="37"/>
      <c r="IQ81" s="37"/>
      <c r="IR81" s="37"/>
      <c r="JU81" s="37"/>
      <c r="JV81" s="37"/>
      <c r="JW81" s="37"/>
      <c r="JX81" s="37"/>
      <c r="JY81" s="37"/>
      <c r="JZ81" s="37"/>
      <c r="KB81" s="37"/>
      <c r="KC81" s="37"/>
      <c r="KD81" s="37"/>
      <c r="KE81" s="37"/>
      <c r="KF81" s="37"/>
      <c r="KG81" s="37"/>
      <c r="KH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1594"/>
      <c r="LE81" s="1594"/>
      <c r="LF81" s="1594"/>
      <c r="LG81" s="1594"/>
      <c r="LH81" s="1594"/>
      <c r="LI81" s="1594"/>
      <c r="MF81" s="1759"/>
      <c r="MG81" s="1594"/>
      <c r="MH81" s="1594"/>
      <c r="MI81" s="1594"/>
      <c r="MJ81" s="1594"/>
      <c r="MK81" s="1594"/>
      <c r="MM81" s="344"/>
      <c r="MT81" s="693"/>
      <c r="MU81" s="37"/>
      <c r="MV81" s="37"/>
      <c r="MW81" s="37"/>
      <c r="MX81" s="37"/>
      <c r="MY81" s="37"/>
      <c r="MZ81" s="37"/>
      <c r="NA81" s="662"/>
      <c r="NH81" s="2"/>
      <c r="OX81" s="37"/>
      <c r="OY81" s="37"/>
      <c r="OZ81" s="37"/>
      <c r="PA81" s="37"/>
      <c r="PB81" s="37"/>
      <c r="PC81" s="37"/>
      <c r="PD81" s="37"/>
      <c r="PL81" s="37"/>
      <c r="PM81" s="37"/>
      <c r="PN81" s="37"/>
      <c r="PO81" s="37"/>
      <c r="PP81" s="37"/>
      <c r="PQ81" s="37"/>
      <c r="PS81" s="37"/>
      <c r="PT81" s="37"/>
      <c r="PU81" s="37"/>
      <c r="PV81" s="37"/>
      <c r="PW81" s="37"/>
      <c r="PX81" s="37"/>
      <c r="PY81" s="37"/>
      <c r="QB81" s="3"/>
      <c r="QD81" s="3"/>
      <c r="SD81" s="37"/>
      <c r="SE81" s="37"/>
      <c r="SF81" s="37"/>
      <c r="SG81" s="37"/>
      <c r="SH81" s="37"/>
      <c r="SI81" s="37"/>
      <c r="SY81" s="37"/>
      <c r="SZ81" s="37"/>
      <c r="TA81" s="37"/>
      <c r="TB81" s="37"/>
      <c r="TC81" s="37"/>
      <c r="TD81" s="37"/>
      <c r="TE81" s="37"/>
      <c r="TF81" s="37"/>
      <c r="TM81" s="37"/>
      <c r="TN81" s="37"/>
      <c r="TO81" s="37"/>
      <c r="TP81" s="37"/>
      <c r="TQ81" s="37"/>
      <c r="TR81" s="37"/>
      <c r="TS81" s="37"/>
      <c r="UA81" s="344"/>
      <c r="UD81" s="344"/>
      <c r="UH81" s="693"/>
      <c r="UI81" s="37"/>
      <c r="UJ81" s="37"/>
      <c r="UK81" s="693"/>
      <c r="UL81" s="37"/>
      <c r="UM81" s="37"/>
      <c r="UN81" s="37"/>
      <c r="UO81" s="693"/>
      <c r="UP81" s="37"/>
      <c r="UQ81" s="37"/>
      <c r="UR81" s="693"/>
      <c r="US81" s="37"/>
      <c r="UT81" s="37"/>
      <c r="UU81" s="37"/>
      <c r="UV81" s="693"/>
      <c r="UW81" s="37"/>
      <c r="UX81" s="37"/>
      <c r="UY81" s="693"/>
      <c r="UZ81" s="37"/>
      <c r="VA81" s="37"/>
      <c r="VB81" s="37"/>
      <c r="VC81" s="693"/>
      <c r="VD81" s="37"/>
      <c r="VE81" s="37"/>
      <c r="VF81" s="693"/>
      <c r="VG81" s="37"/>
      <c r="VH81" s="37"/>
      <c r="VI81" s="37"/>
      <c r="VJ81" s="497"/>
      <c r="VQ81" s="1594"/>
      <c r="VR81" s="1594"/>
      <c r="VS81" s="1594"/>
      <c r="VT81" s="1594"/>
      <c r="VU81" s="1594"/>
      <c r="VV81" s="1594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N81" s="37"/>
      <c r="XO81" s="37"/>
      <c r="XP81" s="37"/>
      <c r="XQ81" s="37"/>
      <c r="XR81" s="37"/>
      <c r="XS81" s="37"/>
      <c r="XT81" s="37"/>
      <c r="YB81" s="1594"/>
      <c r="YC81" s="1594"/>
      <c r="YD81" s="1594"/>
      <c r="YE81" s="1594"/>
      <c r="YF81" s="1594"/>
      <c r="YG81" s="1594"/>
      <c r="YP81" s="323"/>
      <c r="YQ81" s="2"/>
      <c r="YS81" s="508"/>
      <c r="YT81" s="79"/>
      <c r="YU81" s="79"/>
      <c r="ZK81" s="1594"/>
      <c r="ZL81" s="1594"/>
      <c r="ZM81" s="1594"/>
      <c r="ZN81" s="1594"/>
      <c r="ZO81" s="1594"/>
      <c r="ZP81" s="1594"/>
      <c r="ZQ81" s="1594"/>
      <c r="ZR81" s="37"/>
      <c r="ZS81" s="37"/>
      <c r="ZT81" s="37"/>
      <c r="ZU81" s="37"/>
      <c r="ZV81" s="37"/>
      <c r="ZW81" s="37"/>
      <c r="ZX81" s="37"/>
      <c r="ZY81" s="344"/>
      <c r="AAF81" s="693"/>
      <c r="AAG81" s="37"/>
      <c r="AAH81" s="37"/>
      <c r="AAI81" s="37"/>
      <c r="AAJ81" s="37"/>
      <c r="AAK81" s="37"/>
      <c r="AAL81" s="37"/>
      <c r="ABV81" s="37"/>
      <c r="ABW81" s="37"/>
      <c r="ABX81" s="37"/>
      <c r="ABY81" s="37"/>
      <c r="ABZ81" s="37"/>
      <c r="ACA81" s="37"/>
      <c r="ACB81" s="37"/>
      <c r="AEU81" s="1594"/>
      <c r="AEV81" s="1594"/>
      <c r="AEW81" s="1594"/>
      <c r="AEX81" s="1594"/>
      <c r="AEY81" s="1594"/>
      <c r="AEZ81" s="1594"/>
      <c r="AGR81" s="37"/>
      <c r="AGS81" s="37"/>
      <c r="AGT81" s="37"/>
      <c r="AGU81" s="37"/>
      <c r="AGV81" s="37"/>
      <c r="AGW81" s="37"/>
      <c r="AGX81" s="37"/>
      <c r="AHM81" s="37"/>
      <c r="AHN81" s="37"/>
      <c r="AHO81" s="37"/>
      <c r="AHP81" s="37"/>
      <c r="AHQ81" s="37"/>
      <c r="AHR81" s="37"/>
      <c r="AHS81" s="37"/>
      <c r="AIO81" s="37"/>
      <c r="AIP81" s="37"/>
      <c r="AIQ81" s="37"/>
      <c r="AIR81" s="37"/>
      <c r="AIS81" s="37"/>
      <c r="AIT81" s="37"/>
      <c r="AIU81" s="37"/>
      <c r="AJQ81" s="37"/>
      <c r="AJR81" s="37"/>
      <c r="AJS81" s="37"/>
      <c r="AJT81" s="37"/>
      <c r="AJU81" s="37"/>
      <c r="AJV81" s="37"/>
      <c r="AJX81" s="33"/>
      <c r="AJY81" s="1694"/>
      <c r="AJZ81" s="27"/>
      <c r="AKA81" s="699"/>
      <c r="AKB81" s="16"/>
      <c r="AKC81" s="16"/>
      <c r="AKD81" s="79"/>
      <c r="AKE81" s="33"/>
      <c r="AKF81" s="1694"/>
      <c r="AKG81" s="27"/>
      <c r="AKH81" s="699"/>
      <c r="AKI81" s="16"/>
      <c r="AKJ81" s="16"/>
      <c r="AKK81" s="79"/>
      <c r="AKL81" s="37"/>
      <c r="AKM81" s="37"/>
      <c r="AKN81" s="37"/>
      <c r="AKO81" s="37"/>
      <c r="AKP81" s="37"/>
      <c r="AKQ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NR81" s="1594"/>
      <c r="ANS81" s="1594"/>
      <c r="ANT81" s="1594"/>
      <c r="ANU81" s="1594"/>
      <c r="ANV81" s="1594"/>
      <c r="ANW81" s="1594"/>
      <c r="ARE81" s="37"/>
      <c r="ARF81" s="37"/>
      <c r="ARG81" s="37"/>
      <c r="ARH81" s="37"/>
      <c r="ARI81" s="37"/>
      <c r="ARJ81" s="37"/>
      <c r="ARK81" s="37"/>
      <c r="ARS81" s="37"/>
      <c r="ART81" s="37"/>
      <c r="ARU81" s="37"/>
      <c r="ARV81" s="37"/>
      <c r="ARW81" s="37"/>
      <c r="ARX81" s="37"/>
      <c r="ARY81" s="37"/>
      <c r="ATB81" s="37"/>
      <c r="ATC81" s="37"/>
      <c r="ATD81" s="37"/>
      <c r="ATE81" s="37"/>
      <c r="ATF81" s="37"/>
      <c r="ATG81" s="37"/>
      <c r="AUK81" s="37"/>
      <c r="AUL81" s="37"/>
      <c r="AUM81" s="37"/>
      <c r="AUN81" s="37"/>
      <c r="AUO81" s="37"/>
      <c r="AUP81" s="37"/>
      <c r="AUQ81" s="37"/>
      <c r="AUR81" s="1594"/>
      <c r="AUS81" s="1594"/>
      <c r="AUT81" s="1594"/>
      <c r="AUU81" s="1594"/>
      <c r="AUV81" s="1594"/>
      <c r="AUW81" s="1594"/>
      <c r="AUX81" s="37"/>
      <c r="AUY81" s="37"/>
      <c r="AUZ81" s="37"/>
      <c r="AVA81" s="37"/>
      <c r="AVB81" s="37"/>
      <c r="AVC81" s="37"/>
      <c r="AVD81" s="37"/>
      <c r="AVT81" s="1594"/>
      <c r="AVU81" s="1594"/>
      <c r="AVV81" s="1594"/>
      <c r="AVW81" s="1594"/>
      <c r="AVX81" s="1594"/>
      <c r="AVY81" s="1594"/>
      <c r="AXQ81" s="37"/>
      <c r="AXR81" s="37"/>
      <c r="AXS81" s="37"/>
      <c r="AXT81" s="37"/>
      <c r="AXU81" s="37"/>
      <c r="AXV81" s="37"/>
    </row>
    <row r="82" spans="2:994 1058:1322" s="551" customFormat="1" x14ac:dyDescent="0.25">
      <c r="B82" s="122"/>
      <c r="H82" s="37"/>
      <c r="I82" s="122"/>
      <c r="J82" s="37"/>
      <c r="K82" s="37"/>
      <c r="L82" s="37"/>
      <c r="M82" s="37"/>
      <c r="N82" s="37"/>
      <c r="O82" s="37"/>
      <c r="P82" s="122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428"/>
      <c r="BS82" s="423"/>
      <c r="CG82" s="423"/>
      <c r="DW82" s="1657"/>
      <c r="DX82" s="1657"/>
      <c r="DY82" s="1657"/>
      <c r="DZ82" s="1657"/>
      <c r="EA82" s="1657"/>
      <c r="EB82" s="1657"/>
      <c r="EC82" s="37"/>
      <c r="ED82" s="37"/>
      <c r="EE82" s="37"/>
      <c r="EF82" s="37"/>
      <c r="EG82" s="37"/>
      <c r="EH82" s="37"/>
      <c r="EI82" s="37"/>
      <c r="ER82" s="2"/>
      <c r="EY82" s="703"/>
      <c r="FF82" s="290"/>
      <c r="FG82" s="37"/>
      <c r="FH82" s="37"/>
      <c r="FI82" s="37"/>
      <c r="FJ82" s="37"/>
      <c r="FK82" s="37"/>
      <c r="FT82" s="37"/>
      <c r="FU82" s="37"/>
      <c r="FV82" s="37"/>
      <c r="FW82" s="37"/>
      <c r="FX82" s="37"/>
      <c r="FY82" s="37"/>
      <c r="FZ82" s="37"/>
      <c r="GH82" s="1594"/>
      <c r="GI82" s="1594"/>
      <c r="GJ82" s="1594"/>
      <c r="GK82" s="1594"/>
      <c r="GL82" s="1594"/>
      <c r="GM82" s="1594"/>
      <c r="IE82" s="1594"/>
      <c r="IF82" s="1594"/>
      <c r="IG82" s="1594"/>
      <c r="IH82" s="1594"/>
      <c r="II82" s="1594"/>
      <c r="IJ82" s="1594"/>
      <c r="IL82" s="37"/>
      <c r="IM82" s="37"/>
      <c r="IN82" s="37"/>
      <c r="IO82" s="37"/>
      <c r="IP82" s="37"/>
      <c r="IQ82" s="37"/>
      <c r="IR82" s="37"/>
      <c r="JU82" s="37"/>
      <c r="JV82" s="37"/>
      <c r="JW82" s="37"/>
      <c r="JX82" s="37"/>
      <c r="JY82" s="37"/>
      <c r="JZ82" s="37"/>
      <c r="KB82" s="37"/>
      <c r="KC82" s="37"/>
      <c r="KD82" s="37"/>
      <c r="KE82" s="37"/>
      <c r="KF82" s="37"/>
      <c r="KG82" s="37"/>
      <c r="KH82" s="37"/>
      <c r="KP82" s="37"/>
      <c r="KQ82" s="37"/>
      <c r="KR82" s="37"/>
      <c r="KS82" s="37"/>
      <c r="KT82" s="37"/>
      <c r="KU82" s="37"/>
      <c r="KV82" s="37"/>
      <c r="KW82" s="37"/>
      <c r="KX82" s="37"/>
      <c r="KY82" s="37"/>
      <c r="KZ82" s="37"/>
      <c r="LA82" s="37"/>
      <c r="LB82" s="37"/>
      <c r="LC82" s="37"/>
      <c r="LD82" s="1594"/>
      <c r="LE82" s="1594"/>
      <c r="LF82" s="1594"/>
      <c r="LG82" s="1594"/>
      <c r="LH82" s="1594"/>
      <c r="LI82" s="1594"/>
      <c r="MF82" s="1759"/>
      <c r="MG82" s="1594"/>
      <c r="MH82" s="1594"/>
      <c r="MI82" s="1594"/>
      <c r="MJ82" s="1594"/>
      <c r="MK82" s="1594"/>
      <c r="MM82" s="344"/>
      <c r="MT82" s="693"/>
      <c r="MU82" s="37"/>
      <c r="MV82" s="37"/>
      <c r="MW82" s="37"/>
      <c r="MX82" s="37"/>
      <c r="MY82" s="37"/>
      <c r="MZ82" s="37"/>
      <c r="NA82" s="662"/>
      <c r="NH82" s="2"/>
      <c r="OX82" s="37"/>
      <c r="OY82" s="37"/>
      <c r="OZ82" s="37"/>
      <c r="PA82" s="37"/>
      <c r="PB82" s="37"/>
      <c r="PC82" s="37"/>
      <c r="PD82" s="37"/>
      <c r="PL82" s="37"/>
      <c r="PM82" s="37"/>
      <c r="PN82" s="37"/>
      <c r="PO82" s="37"/>
      <c r="PP82" s="37"/>
      <c r="PQ82" s="37"/>
      <c r="PS82" s="37"/>
      <c r="PT82" s="37"/>
      <c r="PU82" s="37"/>
      <c r="PV82" s="37"/>
      <c r="PW82" s="37"/>
      <c r="PX82" s="37"/>
      <c r="PY82" s="37"/>
      <c r="QB82" s="3"/>
      <c r="QD82" s="3"/>
      <c r="SD82" s="37"/>
      <c r="SE82" s="37"/>
      <c r="SF82" s="37"/>
      <c r="SG82" s="37"/>
      <c r="SH82" s="37"/>
      <c r="SI82" s="37"/>
      <c r="SY82" s="37"/>
      <c r="SZ82" s="37"/>
      <c r="TA82" s="37"/>
      <c r="TB82" s="37"/>
      <c r="TC82" s="37"/>
      <c r="TD82" s="37"/>
      <c r="TE82" s="37"/>
      <c r="TF82" s="37"/>
      <c r="TM82" s="37"/>
      <c r="TN82" s="37"/>
      <c r="TO82" s="37"/>
      <c r="TP82" s="37"/>
      <c r="TQ82" s="37"/>
      <c r="TR82" s="37"/>
      <c r="TS82" s="37"/>
      <c r="UA82" s="344"/>
      <c r="UD82" s="344"/>
      <c r="UH82" s="693"/>
      <c r="UI82" s="37"/>
      <c r="UJ82" s="37"/>
      <c r="UK82" s="693"/>
      <c r="UL82" s="37"/>
      <c r="UM82" s="37"/>
      <c r="UN82" s="37"/>
      <c r="UO82" s="693"/>
      <c r="UP82" s="37"/>
      <c r="UQ82" s="37"/>
      <c r="UR82" s="693"/>
      <c r="US82" s="37"/>
      <c r="UT82" s="37"/>
      <c r="UU82" s="37"/>
      <c r="UV82" s="693"/>
      <c r="UW82" s="37"/>
      <c r="UX82" s="37"/>
      <c r="UY82" s="693"/>
      <c r="UZ82" s="37"/>
      <c r="VA82" s="37"/>
      <c r="VB82" s="37"/>
      <c r="VC82" s="693"/>
      <c r="VD82" s="37"/>
      <c r="VE82" s="37"/>
      <c r="VF82" s="693"/>
      <c r="VG82" s="37"/>
      <c r="VH82" s="37"/>
      <c r="VI82" s="37"/>
      <c r="VJ82" s="497"/>
      <c r="VQ82" s="1594"/>
      <c r="VR82" s="1594"/>
      <c r="VS82" s="1594"/>
      <c r="VT82" s="1594"/>
      <c r="VU82" s="1594"/>
      <c r="VV82" s="1594"/>
      <c r="WS82" s="37"/>
      <c r="WT82" s="37"/>
      <c r="WU82" s="37"/>
      <c r="WV82" s="37"/>
      <c r="WW82" s="37"/>
      <c r="WX82" s="37"/>
      <c r="WY82" s="37"/>
      <c r="WZ82" s="37"/>
      <c r="XA82" s="37"/>
      <c r="XB82" s="37"/>
      <c r="XC82" s="37"/>
      <c r="XD82" s="37"/>
      <c r="XE82" s="37"/>
      <c r="XF82" s="37"/>
      <c r="XN82" s="37"/>
      <c r="XO82" s="37"/>
      <c r="XP82" s="37"/>
      <c r="XQ82" s="37"/>
      <c r="XR82" s="37"/>
      <c r="XS82" s="37"/>
      <c r="XT82" s="37"/>
      <c r="YB82" s="1594"/>
      <c r="YC82" s="1594"/>
      <c r="YD82" s="1594"/>
      <c r="YE82" s="1594"/>
      <c r="YF82" s="1594"/>
      <c r="YG82" s="1594"/>
      <c r="YP82" s="323"/>
      <c r="YQ82" s="2"/>
      <c r="YS82" s="508"/>
      <c r="YT82" s="79"/>
      <c r="YU82" s="79"/>
      <c r="ZK82" s="1594"/>
      <c r="ZL82" s="1594"/>
      <c r="ZM82" s="1594"/>
      <c r="ZN82" s="1594"/>
      <c r="ZO82" s="1594"/>
      <c r="ZP82" s="1594"/>
      <c r="ZQ82" s="1594"/>
      <c r="ZR82" s="37"/>
      <c r="ZS82" s="37"/>
      <c r="ZT82" s="37"/>
      <c r="ZU82" s="37"/>
      <c r="ZV82" s="37"/>
      <c r="ZW82" s="37"/>
      <c r="ZX82" s="37"/>
      <c r="ZY82" s="344"/>
      <c r="AAF82" s="693"/>
      <c r="AAG82" s="37"/>
      <c r="AAH82" s="37"/>
      <c r="AAI82" s="37"/>
      <c r="AAJ82" s="37"/>
      <c r="AAK82" s="37"/>
      <c r="AAL82" s="37"/>
      <c r="ABV82" s="37"/>
      <c r="ABW82" s="37"/>
      <c r="ABX82" s="37"/>
      <c r="ABY82" s="37"/>
      <c r="ABZ82" s="37"/>
      <c r="ACA82" s="37"/>
      <c r="ACB82" s="37"/>
      <c r="AEU82" s="1594"/>
      <c r="AEV82" s="1594"/>
      <c r="AEW82" s="1594"/>
      <c r="AEX82" s="1594"/>
      <c r="AEY82" s="1594"/>
      <c r="AEZ82" s="1594"/>
      <c r="AGR82" s="37"/>
      <c r="AGS82" s="37"/>
      <c r="AGT82" s="37"/>
      <c r="AGU82" s="37"/>
      <c r="AGV82" s="37"/>
      <c r="AGW82" s="37"/>
      <c r="AGX82" s="37"/>
      <c r="AHM82" s="37"/>
      <c r="AHN82" s="37"/>
      <c r="AHO82" s="37"/>
      <c r="AHP82" s="37"/>
      <c r="AHQ82" s="37"/>
      <c r="AHR82" s="37"/>
      <c r="AHS82" s="37"/>
      <c r="AIO82" s="37"/>
      <c r="AIP82" s="37"/>
      <c r="AIQ82" s="37"/>
      <c r="AIR82" s="37"/>
      <c r="AIS82" s="37"/>
      <c r="AIT82" s="37"/>
      <c r="AIU82" s="37"/>
      <c r="AJQ82" s="37"/>
      <c r="AJR82" s="37"/>
      <c r="AJS82" s="37"/>
      <c r="AJT82" s="37"/>
      <c r="AJU82" s="37"/>
      <c r="AJV82" s="37"/>
      <c r="AJX82" s="33"/>
      <c r="AJY82" s="1694"/>
      <c r="AJZ82" s="27"/>
      <c r="AKA82" s="699"/>
      <c r="AKB82" s="16"/>
      <c r="AKC82" s="16"/>
      <c r="AKD82" s="79"/>
      <c r="AKE82" s="33"/>
      <c r="AKF82" s="1694"/>
      <c r="AKG82" s="27"/>
      <c r="AKH82" s="699"/>
      <c r="AKI82" s="16"/>
      <c r="AKJ82" s="16"/>
      <c r="AKK82" s="79"/>
      <c r="AKL82" s="37"/>
      <c r="AKM82" s="37"/>
      <c r="AKN82" s="37"/>
      <c r="AKO82" s="37"/>
      <c r="AKP82" s="37"/>
      <c r="AKQ82" s="37"/>
      <c r="AKS82" s="37"/>
      <c r="AKT82" s="37"/>
      <c r="AKU82" s="37"/>
      <c r="AKV82" s="37"/>
      <c r="AKW82" s="37"/>
      <c r="AKX82" s="37"/>
      <c r="AKY82" s="37"/>
      <c r="AKZ82" s="37"/>
      <c r="ALA82" s="37"/>
      <c r="ALB82" s="37"/>
      <c r="ALC82" s="37"/>
      <c r="ALD82" s="37"/>
      <c r="ALE82" s="37"/>
      <c r="ALF82" s="37"/>
      <c r="ANR82" s="1594"/>
      <c r="ANS82" s="1594"/>
      <c r="ANT82" s="1594"/>
      <c r="ANU82" s="1594"/>
      <c r="ANV82" s="1594"/>
      <c r="ANW82" s="1594"/>
      <c r="ARE82" s="37"/>
      <c r="ARF82" s="37"/>
      <c r="ARG82" s="37"/>
      <c r="ARH82" s="37"/>
      <c r="ARI82" s="37"/>
      <c r="ARJ82" s="37"/>
      <c r="ARK82" s="37"/>
      <c r="ARS82" s="37"/>
      <c r="ART82" s="37"/>
      <c r="ARU82" s="37"/>
      <c r="ARV82" s="37"/>
      <c r="ARW82" s="37"/>
      <c r="ARX82" s="37"/>
      <c r="ARY82" s="37"/>
      <c r="ATB82" s="37"/>
      <c r="ATC82" s="37"/>
      <c r="ATD82" s="37"/>
      <c r="ATE82" s="37"/>
      <c r="ATF82" s="37"/>
      <c r="ATG82" s="37"/>
      <c r="AUK82" s="37"/>
      <c r="AUL82" s="37"/>
      <c r="AUM82" s="37"/>
      <c r="AUN82" s="37"/>
      <c r="AUO82" s="37"/>
      <c r="AUP82" s="37"/>
      <c r="AUQ82" s="37"/>
      <c r="AUR82" s="1594"/>
      <c r="AUS82" s="1594"/>
      <c r="AUT82" s="1594"/>
      <c r="AUU82" s="1594"/>
      <c r="AUV82" s="1594"/>
      <c r="AUW82" s="1594"/>
      <c r="AUX82" s="37"/>
      <c r="AUY82" s="37"/>
      <c r="AUZ82" s="37"/>
      <c r="AVA82" s="37"/>
      <c r="AVB82" s="37"/>
      <c r="AVC82" s="37"/>
      <c r="AVD82" s="37"/>
      <c r="AVT82" s="1594"/>
      <c r="AVU82" s="1594"/>
      <c r="AVV82" s="1594"/>
      <c r="AVW82" s="1594"/>
      <c r="AVX82" s="1594"/>
      <c r="AVY82" s="1594"/>
      <c r="AXQ82" s="37"/>
      <c r="AXR82" s="37"/>
      <c r="AXS82" s="37"/>
      <c r="AXT82" s="37"/>
      <c r="AXU82" s="37"/>
      <c r="AXV82" s="37"/>
    </row>
    <row r="83" spans="2:994 1058:1322" s="551" customFormat="1" x14ac:dyDescent="0.25">
      <c r="B83" s="79"/>
      <c r="H83" s="37"/>
      <c r="I83" s="122"/>
      <c r="J83" s="37"/>
      <c r="K83" s="37"/>
      <c r="L83" s="37"/>
      <c r="M83" s="37"/>
      <c r="N83" s="37"/>
      <c r="O83" s="37"/>
      <c r="P83" s="122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428"/>
      <c r="BS83" s="423"/>
      <c r="CG83" s="423"/>
      <c r="DW83" s="1657"/>
      <c r="DX83" s="1657"/>
      <c r="DY83" s="1657"/>
      <c r="DZ83" s="1657"/>
      <c r="EA83" s="1657"/>
      <c r="EB83" s="1657"/>
      <c r="EC83" s="37"/>
      <c r="ED83" s="37"/>
      <c r="EE83" s="37"/>
      <c r="EF83" s="37"/>
      <c r="EG83" s="37"/>
      <c r="EH83" s="37"/>
      <c r="EI83" s="37"/>
      <c r="ER83" s="2"/>
      <c r="EY83" s="703"/>
      <c r="FF83" s="290"/>
      <c r="FG83" s="37"/>
      <c r="FH83" s="37"/>
      <c r="FI83" s="37"/>
      <c r="FJ83" s="37"/>
      <c r="FK83" s="37"/>
      <c r="FT83" s="37"/>
      <c r="FU83" s="37"/>
      <c r="FV83" s="37"/>
      <c r="FW83" s="37"/>
      <c r="FX83" s="37"/>
      <c r="FY83" s="37"/>
      <c r="FZ83" s="37"/>
      <c r="GH83" s="1594"/>
      <c r="GI83" s="1594"/>
      <c r="GJ83" s="1594"/>
      <c r="GK83" s="1594"/>
      <c r="GL83" s="1594"/>
      <c r="GM83" s="1594"/>
      <c r="IE83" s="1594"/>
      <c r="IF83" s="1594"/>
      <c r="IG83" s="1594"/>
      <c r="IH83" s="1594"/>
      <c r="II83" s="1594"/>
      <c r="IJ83" s="1594"/>
      <c r="IL83" s="37"/>
      <c r="IM83" s="37"/>
      <c r="IN83" s="37"/>
      <c r="IO83" s="37"/>
      <c r="IP83" s="37"/>
      <c r="IQ83" s="37"/>
      <c r="IR83" s="37"/>
      <c r="JU83" s="37"/>
      <c r="JV83" s="37"/>
      <c r="JW83" s="37"/>
      <c r="JX83" s="37"/>
      <c r="JY83" s="37"/>
      <c r="JZ83" s="37"/>
      <c r="KB83" s="37"/>
      <c r="KC83" s="37"/>
      <c r="KD83" s="37"/>
      <c r="KE83" s="37"/>
      <c r="KF83" s="37"/>
      <c r="KG83" s="37"/>
      <c r="KH83" s="37"/>
      <c r="KP83" s="37"/>
      <c r="KQ83" s="37"/>
      <c r="KR83" s="37"/>
      <c r="KS83" s="37"/>
      <c r="KT83" s="37"/>
      <c r="KU83" s="37"/>
      <c r="KV83" s="37"/>
      <c r="KW83" s="37"/>
      <c r="KX83" s="37"/>
      <c r="KY83" s="37"/>
      <c r="KZ83" s="37"/>
      <c r="LA83" s="37"/>
      <c r="LB83" s="37"/>
      <c r="LC83" s="37"/>
      <c r="LD83" s="1594"/>
      <c r="LE83" s="1594"/>
      <c r="LF83" s="1594"/>
      <c r="LG83" s="1594"/>
      <c r="LH83" s="1594"/>
      <c r="LI83" s="1594"/>
      <c r="MF83" s="1759"/>
      <c r="MG83" s="1594"/>
      <c r="MH83" s="1594"/>
      <c r="MI83" s="1594"/>
      <c r="MJ83" s="1594"/>
      <c r="MK83" s="1594"/>
      <c r="MM83" s="344"/>
      <c r="MT83" s="693"/>
      <c r="MU83" s="37"/>
      <c r="MV83" s="37"/>
      <c r="MW83" s="37"/>
      <c r="MX83" s="37"/>
      <c r="MY83" s="37"/>
      <c r="MZ83" s="37"/>
      <c r="NA83" s="662"/>
      <c r="NH83" s="2"/>
      <c r="OX83" s="37"/>
      <c r="OY83" s="37"/>
      <c r="OZ83" s="37"/>
      <c r="PA83" s="37"/>
      <c r="PB83" s="37"/>
      <c r="PC83" s="37"/>
      <c r="PD83" s="37"/>
      <c r="PL83" s="37"/>
      <c r="PM83" s="37"/>
      <c r="PN83" s="37"/>
      <c r="PO83" s="37"/>
      <c r="PP83" s="37"/>
      <c r="PQ83" s="37"/>
      <c r="PS83" s="37"/>
      <c r="PT83" s="37"/>
      <c r="PU83" s="37"/>
      <c r="PV83" s="37"/>
      <c r="PW83" s="37"/>
      <c r="PX83" s="37"/>
      <c r="PY83" s="37"/>
      <c r="QB83" s="3"/>
      <c r="SD83" s="37"/>
      <c r="SE83" s="37"/>
      <c r="SF83" s="37"/>
      <c r="SG83" s="37"/>
      <c r="SH83" s="37"/>
      <c r="SI83" s="37"/>
      <c r="SY83" s="37"/>
      <c r="SZ83" s="37"/>
      <c r="TA83" s="37"/>
      <c r="TB83" s="37"/>
      <c r="TC83" s="37"/>
      <c r="TD83" s="37"/>
      <c r="TE83" s="37"/>
      <c r="TF83" s="37"/>
      <c r="TM83" s="37"/>
      <c r="TN83" s="37"/>
      <c r="TO83" s="37"/>
      <c r="TP83" s="37"/>
      <c r="TQ83" s="37"/>
      <c r="TR83" s="37"/>
      <c r="TS83" s="37"/>
      <c r="UA83" s="344"/>
      <c r="UD83" s="344"/>
      <c r="UH83" s="693"/>
      <c r="UI83" s="37"/>
      <c r="UJ83" s="37"/>
      <c r="UK83" s="693"/>
      <c r="UL83" s="37"/>
      <c r="UM83" s="37"/>
      <c r="UN83" s="37"/>
      <c r="UO83" s="693"/>
      <c r="UP83" s="37"/>
      <c r="UQ83" s="37"/>
      <c r="UR83" s="693"/>
      <c r="US83" s="37"/>
      <c r="UT83" s="37"/>
      <c r="UU83" s="37"/>
      <c r="UV83" s="693"/>
      <c r="UW83" s="37"/>
      <c r="UX83" s="37"/>
      <c r="UY83" s="693"/>
      <c r="UZ83" s="37"/>
      <c r="VA83" s="37"/>
      <c r="VB83" s="37"/>
      <c r="VC83" s="693"/>
      <c r="VD83" s="37"/>
      <c r="VE83" s="37"/>
      <c r="VF83" s="693"/>
      <c r="VG83" s="37"/>
      <c r="VH83" s="37"/>
      <c r="VI83" s="37"/>
      <c r="VJ83" s="497"/>
      <c r="VQ83" s="1594"/>
      <c r="VR83" s="1594"/>
      <c r="VS83" s="1594"/>
      <c r="VT83" s="1594"/>
      <c r="VU83" s="1594"/>
      <c r="VV83" s="1594"/>
      <c r="WS83" s="37"/>
      <c r="WT83" s="37"/>
      <c r="WU83" s="37"/>
      <c r="WV83" s="37"/>
      <c r="WW83" s="37"/>
      <c r="WX83" s="37"/>
      <c r="WY83" s="37"/>
      <c r="WZ83" s="37"/>
      <c r="XA83" s="37"/>
      <c r="XB83" s="37"/>
      <c r="XC83" s="37"/>
      <c r="XD83" s="37"/>
      <c r="XE83" s="37"/>
      <c r="XF83" s="37"/>
      <c r="XN83" s="37"/>
      <c r="XO83" s="37"/>
      <c r="XP83" s="37"/>
      <c r="XQ83" s="37"/>
      <c r="XR83" s="37"/>
      <c r="XS83" s="37"/>
      <c r="XT83" s="37"/>
      <c r="YB83" s="1594"/>
      <c r="YC83" s="1594"/>
      <c r="YD83" s="1594"/>
      <c r="YE83" s="1594"/>
      <c r="YF83" s="1594"/>
      <c r="YG83" s="1594"/>
      <c r="YP83" s="323"/>
      <c r="YQ83" s="2"/>
      <c r="YS83" s="344"/>
      <c r="ZK83" s="1594"/>
      <c r="ZL83" s="1594"/>
      <c r="ZM83" s="1594"/>
      <c r="ZN83" s="1594"/>
      <c r="ZO83" s="1594"/>
      <c r="ZP83" s="1594"/>
      <c r="ZQ83" s="1594"/>
      <c r="ZR83" s="37"/>
      <c r="ZS83" s="37"/>
      <c r="ZT83" s="37"/>
      <c r="ZU83" s="37"/>
      <c r="ZV83" s="37"/>
      <c r="ZW83" s="37"/>
      <c r="ZX83" s="37"/>
      <c r="ZY83" s="344"/>
      <c r="AAF83" s="693"/>
      <c r="AAG83" s="37"/>
      <c r="AAH83" s="37"/>
      <c r="AAI83" s="37"/>
      <c r="AAJ83" s="37"/>
      <c r="AAK83" s="37"/>
      <c r="AAL83" s="37"/>
      <c r="ABV83" s="37"/>
      <c r="ABW83" s="37"/>
      <c r="ABX83" s="37"/>
      <c r="ABY83" s="37"/>
      <c r="ABZ83" s="37"/>
      <c r="ACA83" s="37"/>
      <c r="ACB83" s="37"/>
      <c r="AEU83" s="1594"/>
      <c r="AEV83" s="1594"/>
      <c r="AEW83" s="1594"/>
      <c r="AEX83" s="1594"/>
      <c r="AEY83" s="1594"/>
      <c r="AEZ83" s="1594"/>
      <c r="AGR83" s="37"/>
      <c r="AGS83" s="37"/>
      <c r="AGT83" s="37"/>
      <c r="AGU83" s="37"/>
      <c r="AGV83" s="37"/>
      <c r="AGW83" s="37"/>
      <c r="AGX83" s="37"/>
      <c r="AHM83" s="37"/>
      <c r="AHN83" s="37"/>
      <c r="AHO83" s="37"/>
      <c r="AHP83" s="37"/>
      <c r="AHQ83" s="37"/>
      <c r="AHR83" s="37"/>
      <c r="AHS83" s="37"/>
      <c r="AIO83" s="37"/>
      <c r="AIP83" s="37"/>
      <c r="AIQ83" s="37"/>
      <c r="AIR83" s="37"/>
      <c r="AIS83" s="37"/>
      <c r="AIT83" s="37"/>
      <c r="AIU83" s="37"/>
      <c r="AJQ83" s="37"/>
      <c r="AJR83" s="37"/>
      <c r="AJS83" s="37"/>
      <c r="AJT83" s="37"/>
      <c r="AJU83" s="37"/>
      <c r="AJV83" s="37"/>
      <c r="AJX83" s="33"/>
      <c r="AJY83" s="1694"/>
      <c r="AJZ83" s="27"/>
      <c r="AKA83" s="699"/>
      <c r="AKB83" s="16"/>
      <c r="AKC83" s="16"/>
      <c r="AKD83" s="79"/>
      <c r="AKE83" s="33"/>
      <c r="AKF83" s="1694"/>
      <c r="AKG83" s="27"/>
      <c r="AKH83" s="699"/>
      <c r="AKI83" s="16"/>
      <c r="AKJ83" s="16"/>
      <c r="AKK83" s="79"/>
      <c r="AKL83" s="37"/>
      <c r="AKM83" s="37"/>
      <c r="AKN83" s="37"/>
      <c r="AKO83" s="37"/>
      <c r="AKP83" s="37"/>
      <c r="AKQ83" s="37"/>
      <c r="AKS83" s="37"/>
      <c r="AKT83" s="37"/>
      <c r="AKU83" s="37"/>
      <c r="AKV83" s="37"/>
      <c r="AKW83" s="37"/>
      <c r="AKX83" s="37"/>
      <c r="AKY83" s="37"/>
      <c r="AKZ83" s="37"/>
      <c r="ALA83" s="37"/>
      <c r="ALB83" s="37"/>
      <c r="ALC83" s="37"/>
      <c r="ALD83" s="37"/>
      <c r="ALE83" s="37"/>
      <c r="ALF83" s="37"/>
      <c r="ANR83" s="1594"/>
      <c r="ANS83" s="1594"/>
      <c r="ANT83" s="1594"/>
      <c r="ANU83" s="1594"/>
      <c r="ANV83" s="1594"/>
      <c r="ANW83" s="1594"/>
      <c r="ARE83" s="37"/>
      <c r="ARF83" s="37"/>
      <c r="ARG83" s="37"/>
      <c r="ARH83" s="37"/>
      <c r="ARI83" s="37"/>
      <c r="ARJ83" s="37"/>
      <c r="ARK83" s="37"/>
      <c r="ARS83" s="37"/>
      <c r="ART83" s="37"/>
      <c r="ARU83" s="37"/>
      <c r="ARV83" s="37"/>
      <c r="ARW83" s="37"/>
      <c r="ARX83" s="37"/>
      <c r="ARY83" s="37"/>
      <c r="ATB83" s="37"/>
      <c r="ATC83" s="37"/>
      <c r="ATD83" s="37"/>
      <c r="ATE83" s="37"/>
      <c r="ATF83" s="37"/>
      <c r="ATG83" s="37"/>
      <c r="AUK83" s="37"/>
      <c r="AUL83" s="37"/>
      <c r="AUM83" s="37"/>
      <c r="AUN83" s="37"/>
      <c r="AUO83" s="37"/>
      <c r="AUP83" s="37"/>
      <c r="AUQ83" s="37"/>
      <c r="AUR83" s="1594"/>
      <c r="AUS83" s="1594"/>
      <c r="AUT83" s="1594"/>
      <c r="AUU83" s="1594"/>
      <c r="AUV83" s="1594"/>
      <c r="AUW83" s="1594"/>
      <c r="AUX83" s="37"/>
      <c r="AUY83" s="37"/>
      <c r="AUZ83" s="37"/>
      <c r="AVA83" s="37"/>
      <c r="AVB83" s="37"/>
      <c r="AVC83" s="37"/>
      <c r="AVD83" s="37"/>
      <c r="AVT83" s="1594"/>
      <c r="AVU83" s="1594"/>
      <c r="AVV83" s="1594"/>
      <c r="AVW83" s="1594"/>
      <c r="AVX83" s="1594"/>
      <c r="AVY83" s="1594"/>
      <c r="AXQ83" s="37"/>
      <c r="AXR83" s="37"/>
      <c r="AXS83" s="37"/>
      <c r="AXT83" s="37"/>
      <c r="AXU83" s="37"/>
      <c r="AXV83" s="37"/>
    </row>
    <row r="84" spans="2:994 1058:1322" s="551" customFormat="1" x14ac:dyDescent="0.25">
      <c r="B84" s="79"/>
      <c r="H84" s="37"/>
      <c r="I84" s="122"/>
      <c r="J84" s="37"/>
      <c r="K84" s="37"/>
      <c r="L84" s="37"/>
      <c r="M84" s="37"/>
      <c r="N84" s="37"/>
      <c r="O84" s="37"/>
      <c r="P84" s="122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428"/>
      <c r="BS84" s="423"/>
      <c r="CG84" s="423"/>
      <c r="DW84" s="1657"/>
      <c r="DX84" s="1657"/>
      <c r="DY84" s="1657"/>
      <c r="DZ84" s="1657"/>
      <c r="EA84" s="1657"/>
      <c r="EB84" s="1657"/>
      <c r="EC84" s="37"/>
      <c r="ED84" s="37"/>
      <c r="EE84" s="37"/>
      <c r="EF84" s="37"/>
      <c r="EG84" s="37"/>
      <c r="EH84" s="37"/>
      <c r="EI84" s="37"/>
      <c r="ER84" s="2"/>
      <c r="EY84" s="703"/>
      <c r="FF84" s="290"/>
      <c r="FG84" s="37"/>
      <c r="FH84" s="37"/>
      <c r="FI84" s="37"/>
      <c r="FJ84" s="37"/>
      <c r="FK84" s="37"/>
      <c r="FT84" s="37"/>
      <c r="FU84" s="37"/>
      <c r="FV84" s="37"/>
      <c r="FW84" s="37"/>
      <c r="FX84" s="37"/>
      <c r="FY84" s="37"/>
      <c r="FZ84" s="37"/>
      <c r="GH84" s="1594"/>
      <c r="GI84" s="1594"/>
      <c r="GJ84" s="1594"/>
      <c r="GK84" s="1594"/>
      <c r="GL84" s="1594"/>
      <c r="GM84" s="1594"/>
      <c r="IE84" s="1594"/>
      <c r="IF84" s="1594"/>
      <c r="IG84" s="1594"/>
      <c r="IH84" s="1594"/>
      <c r="II84" s="1594"/>
      <c r="IJ84" s="1594"/>
      <c r="IL84" s="37"/>
      <c r="IM84" s="37"/>
      <c r="IN84" s="37"/>
      <c r="IO84" s="37"/>
      <c r="IP84" s="37"/>
      <c r="IQ84" s="37"/>
      <c r="IR84" s="37"/>
      <c r="JU84" s="37"/>
      <c r="JV84" s="37"/>
      <c r="JW84" s="37"/>
      <c r="JX84" s="37"/>
      <c r="JY84" s="37"/>
      <c r="JZ84" s="37"/>
      <c r="KB84" s="37"/>
      <c r="KC84" s="37"/>
      <c r="KD84" s="37"/>
      <c r="KE84" s="37"/>
      <c r="KF84" s="37"/>
      <c r="KG84" s="37"/>
      <c r="KH84" s="37"/>
      <c r="KP84" s="37"/>
      <c r="KQ84" s="37"/>
      <c r="KR84" s="37"/>
      <c r="KS84" s="37"/>
      <c r="KT84" s="37"/>
      <c r="KU84" s="37"/>
      <c r="KV84" s="37"/>
      <c r="KW84" s="37"/>
      <c r="KX84" s="37"/>
      <c r="KY84" s="37"/>
      <c r="KZ84" s="37"/>
      <c r="LA84" s="37"/>
      <c r="LB84" s="37"/>
      <c r="LC84" s="37"/>
      <c r="LD84" s="1594"/>
      <c r="LE84" s="1594"/>
      <c r="LF84" s="1594"/>
      <c r="LG84" s="1594"/>
      <c r="LH84" s="1594"/>
      <c r="LI84" s="1594"/>
      <c r="MF84" s="1759"/>
      <c r="MG84" s="1594"/>
      <c r="MH84" s="1594"/>
      <c r="MI84" s="1594"/>
      <c r="MJ84" s="1594"/>
      <c r="MK84" s="1594"/>
      <c r="MM84" s="344"/>
      <c r="MT84" s="693"/>
      <c r="MU84" s="37"/>
      <c r="MV84" s="37"/>
      <c r="MW84" s="37"/>
      <c r="MX84" s="37"/>
      <c r="MY84" s="37"/>
      <c r="MZ84" s="37"/>
      <c r="NA84" s="662"/>
      <c r="NH84" s="2"/>
      <c r="OX84" s="37"/>
      <c r="OY84" s="37"/>
      <c r="OZ84" s="37"/>
      <c r="PA84" s="37"/>
      <c r="PB84" s="37"/>
      <c r="PC84" s="37"/>
      <c r="PD84" s="37"/>
      <c r="PL84" s="37"/>
      <c r="PM84" s="37"/>
      <c r="PN84" s="37"/>
      <c r="PO84" s="37"/>
      <c r="PP84" s="37"/>
      <c r="PQ84" s="37"/>
      <c r="PS84" s="37"/>
      <c r="PT84" s="37"/>
      <c r="PU84" s="37"/>
      <c r="PV84" s="37"/>
      <c r="PW84" s="37"/>
      <c r="PX84" s="37"/>
      <c r="PY84" s="37"/>
      <c r="QB84" s="3"/>
      <c r="SD84" s="37"/>
      <c r="SE84" s="37"/>
      <c r="SF84" s="37"/>
      <c r="SG84" s="37"/>
      <c r="SH84" s="37"/>
      <c r="SI84" s="37"/>
      <c r="SY84" s="37"/>
      <c r="SZ84" s="37"/>
      <c r="TA84" s="37"/>
      <c r="TB84" s="37"/>
      <c r="TC84" s="37"/>
      <c r="TD84" s="37"/>
      <c r="TE84" s="37"/>
      <c r="TF84" s="37"/>
      <c r="TM84" s="37"/>
      <c r="TN84" s="37"/>
      <c r="TO84" s="37"/>
      <c r="TP84" s="37"/>
      <c r="TQ84" s="37"/>
      <c r="TR84" s="37"/>
      <c r="TS84" s="37"/>
      <c r="UA84" s="344"/>
      <c r="UD84" s="344"/>
      <c r="UH84" s="693"/>
      <c r="UI84" s="37"/>
      <c r="UJ84" s="37"/>
      <c r="UK84" s="693"/>
      <c r="UL84" s="37"/>
      <c r="UM84" s="37"/>
      <c r="UN84" s="37"/>
      <c r="UO84" s="693"/>
      <c r="UP84" s="37"/>
      <c r="UQ84" s="37"/>
      <c r="UR84" s="693"/>
      <c r="US84" s="37"/>
      <c r="UT84" s="37"/>
      <c r="UU84" s="37"/>
      <c r="UV84" s="693"/>
      <c r="UW84" s="37"/>
      <c r="UX84" s="37"/>
      <c r="UY84" s="693"/>
      <c r="UZ84" s="37"/>
      <c r="VA84" s="37"/>
      <c r="VB84" s="37"/>
      <c r="VC84" s="693"/>
      <c r="VD84" s="37"/>
      <c r="VE84" s="37"/>
      <c r="VF84" s="693"/>
      <c r="VG84" s="37"/>
      <c r="VH84" s="37"/>
      <c r="VI84" s="37"/>
      <c r="VJ84" s="497"/>
      <c r="VQ84" s="1594"/>
      <c r="VR84" s="1594"/>
      <c r="VS84" s="1594"/>
      <c r="VT84" s="1594"/>
      <c r="VU84" s="1594"/>
      <c r="VV84" s="1594"/>
      <c r="WS84" s="37"/>
      <c r="WT84" s="37"/>
      <c r="WU84" s="37"/>
      <c r="WV84" s="37"/>
      <c r="WW84" s="37"/>
      <c r="WX84" s="37"/>
      <c r="WY84" s="37"/>
      <c r="WZ84" s="37"/>
      <c r="XA84" s="37"/>
      <c r="XB84" s="37"/>
      <c r="XC84" s="37"/>
      <c r="XD84" s="37"/>
      <c r="XE84" s="37"/>
      <c r="XF84" s="37"/>
      <c r="XN84" s="37"/>
      <c r="XO84" s="37"/>
      <c r="XP84" s="37"/>
      <c r="XQ84" s="37"/>
      <c r="XR84" s="37"/>
      <c r="XS84" s="37"/>
      <c r="XT84" s="37"/>
      <c r="YB84" s="1594"/>
      <c r="YC84" s="1594"/>
      <c r="YD84" s="1594"/>
      <c r="YE84" s="1594"/>
      <c r="YF84" s="1594"/>
      <c r="YG84" s="1594"/>
      <c r="YP84" s="323"/>
      <c r="YQ84" s="2"/>
      <c r="YS84" s="344"/>
      <c r="ZK84" s="1594"/>
      <c r="ZL84" s="1594"/>
      <c r="ZM84" s="1594"/>
      <c r="ZN84" s="1594"/>
      <c r="ZO84" s="1594"/>
      <c r="ZP84" s="1594"/>
      <c r="ZQ84" s="1594"/>
      <c r="ZR84" s="37"/>
      <c r="ZS84" s="37"/>
      <c r="ZT84" s="37"/>
      <c r="ZU84" s="37"/>
      <c r="ZV84" s="37"/>
      <c r="ZW84" s="37"/>
      <c r="ZX84" s="37"/>
      <c r="ZY84" s="344"/>
      <c r="AAF84" s="693"/>
      <c r="AAG84" s="37"/>
      <c r="AAH84" s="37"/>
      <c r="AAI84" s="37"/>
      <c r="AAJ84" s="37"/>
      <c r="AAK84" s="37"/>
      <c r="AAL84" s="37"/>
      <c r="ABV84" s="37"/>
      <c r="ABW84" s="37"/>
      <c r="ABX84" s="37"/>
      <c r="ABY84" s="37"/>
      <c r="ABZ84" s="37"/>
      <c r="ACA84" s="37"/>
      <c r="ACB84" s="37"/>
      <c r="AEU84" s="1594"/>
      <c r="AEV84" s="1594"/>
      <c r="AEW84" s="1594"/>
      <c r="AEX84" s="1594"/>
      <c r="AEY84" s="1594"/>
      <c r="AEZ84" s="1594"/>
      <c r="AGR84" s="37"/>
      <c r="AGS84" s="37"/>
      <c r="AGT84" s="37"/>
      <c r="AGU84" s="37"/>
      <c r="AGV84" s="37"/>
      <c r="AGW84" s="37"/>
      <c r="AGX84" s="37"/>
      <c r="AHM84" s="37"/>
      <c r="AHN84" s="37"/>
      <c r="AHO84" s="37"/>
      <c r="AHP84" s="37"/>
      <c r="AHQ84" s="37"/>
      <c r="AHR84" s="37"/>
      <c r="AHS84" s="37"/>
      <c r="AIO84" s="37"/>
      <c r="AIP84" s="37"/>
      <c r="AIQ84" s="37"/>
      <c r="AIR84" s="37"/>
      <c r="AIS84" s="37"/>
      <c r="AIT84" s="37"/>
      <c r="AIU84" s="37"/>
      <c r="AJQ84" s="37"/>
      <c r="AJR84" s="37"/>
      <c r="AJS84" s="37"/>
      <c r="AJT84" s="37"/>
      <c r="AJU84" s="37"/>
      <c r="AJV84" s="37"/>
      <c r="AJX84" s="33"/>
      <c r="AJY84" s="1694"/>
      <c r="AJZ84" s="27"/>
      <c r="AKA84" s="699"/>
      <c r="AKB84" s="16"/>
      <c r="AKC84" s="16"/>
      <c r="AKD84" s="79"/>
      <c r="AKE84" s="33"/>
      <c r="AKF84" s="1694"/>
      <c r="AKG84" s="27"/>
      <c r="AKH84" s="699"/>
      <c r="AKI84" s="16"/>
      <c r="AKJ84" s="16"/>
      <c r="AKK84" s="79"/>
      <c r="AKL84" s="37"/>
      <c r="AKM84" s="37"/>
      <c r="AKN84" s="37"/>
      <c r="AKO84" s="37"/>
      <c r="AKP84" s="37"/>
      <c r="AKQ84" s="37"/>
      <c r="AKS84" s="37"/>
      <c r="AKT84" s="37"/>
      <c r="AKU84" s="37"/>
      <c r="AKV84" s="37"/>
      <c r="AKW84" s="37"/>
      <c r="AKX84" s="37"/>
      <c r="AKY84" s="37"/>
      <c r="AKZ84" s="37"/>
      <c r="ALA84" s="37"/>
      <c r="ALB84" s="37"/>
      <c r="ALC84" s="37"/>
      <c r="ALD84" s="37"/>
      <c r="ALE84" s="37"/>
      <c r="ALF84" s="37"/>
      <c r="ANR84" s="1594"/>
      <c r="ANS84" s="1594"/>
      <c r="ANT84" s="1594"/>
      <c r="ANU84" s="1594"/>
      <c r="ANV84" s="1594"/>
      <c r="ANW84" s="1594"/>
      <c r="ARE84" s="37"/>
      <c r="ARF84" s="37"/>
      <c r="ARG84" s="37"/>
      <c r="ARH84" s="37"/>
      <c r="ARI84" s="37"/>
      <c r="ARJ84" s="37"/>
      <c r="ARK84" s="37"/>
      <c r="ARS84" s="37"/>
      <c r="ART84" s="37"/>
      <c r="ARU84" s="37"/>
      <c r="ARV84" s="37"/>
      <c r="ARW84" s="37"/>
      <c r="ARX84" s="37"/>
      <c r="ARY84" s="37"/>
      <c r="ATB84" s="37"/>
      <c r="ATC84" s="37"/>
      <c r="ATD84" s="37"/>
      <c r="ATE84" s="37"/>
      <c r="ATF84" s="37"/>
      <c r="ATG84" s="37"/>
      <c r="AUK84" s="37"/>
      <c r="AUL84" s="37"/>
      <c r="AUM84" s="37"/>
      <c r="AUN84" s="37"/>
      <c r="AUO84" s="37"/>
      <c r="AUP84" s="37"/>
      <c r="AUQ84" s="37"/>
      <c r="AUR84" s="1594"/>
      <c r="AUS84" s="1594"/>
      <c r="AUT84" s="1594"/>
      <c r="AUU84" s="1594"/>
      <c r="AUV84" s="1594"/>
      <c r="AUW84" s="1594"/>
      <c r="AUX84" s="37"/>
      <c r="AUY84" s="37"/>
      <c r="AUZ84" s="37"/>
      <c r="AVA84" s="37"/>
      <c r="AVB84" s="37"/>
      <c r="AVC84" s="37"/>
      <c r="AVD84" s="37"/>
      <c r="AVT84" s="1594"/>
      <c r="AVU84" s="1594"/>
      <c r="AVV84" s="1594"/>
      <c r="AVW84" s="1594"/>
      <c r="AVX84" s="1594"/>
      <c r="AVY84" s="1594"/>
      <c r="AXQ84" s="37"/>
      <c r="AXR84" s="37"/>
      <c r="AXS84" s="37"/>
      <c r="AXT84" s="37"/>
      <c r="AXU84" s="37"/>
      <c r="AXV84" s="37"/>
    </row>
    <row r="85" spans="2:994 1058:1322" s="551" customFormat="1" x14ac:dyDescent="0.25">
      <c r="B85" s="122"/>
      <c r="H85" s="37"/>
      <c r="I85" s="122"/>
      <c r="J85" s="37"/>
      <c r="K85" s="37"/>
      <c r="L85" s="37"/>
      <c r="M85" s="37"/>
      <c r="N85" s="37"/>
      <c r="O85" s="37"/>
      <c r="P85" s="122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428"/>
      <c r="BS85" s="423"/>
      <c r="CG85" s="423"/>
      <c r="DW85" s="1657"/>
      <c r="DX85" s="1657"/>
      <c r="DY85" s="1657"/>
      <c r="DZ85" s="1657"/>
      <c r="EA85" s="1657"/>
      <c r="EB85" s="1657"/>
      <c r="EC85" s="37"/>
      <c r="ED85" s="37"/>
      <c r="EE85" s="37"/>
      <c r="EF85" s="37"/>
      <c r="EG85" s="37"/>
      <c r="EH85" s="37"/>
      <c r="EI85" s="37"/>
      <c r="ER85" s="2"/>
      <c r="EY85" s="703"/>
      <c r="FF85" s="290"/>
      <c r="FG85" s="37"/>
      <c r="FH85" s="37"/>
      <c r="FI85" s="37"/>
      <c r="FJ85" s="37"/>
      <c r="FK85" s="37"/>
      <c r="FT85" s="37"/>
      <c r="FU85" s="37"/>
      <c r="FV85" s="37"/>
      <c r="FW85" s="37"/>
      <c r="FX85" s="37"/>
      <c r="FY85" s="37"/>
      <c r="FZ85" s="37"/>
      <c r="GH85" s="1594"/>
      <c r="GI85" s="1594"/>
      <c r="GJ85" s="1594"/>
      <c r="GK85" s="1594"/>
      <c r="GL85" s="1594"/>
      <c r="GM85" s="1594"/>
      <c r="IE85" s="1594"/>
      <c r="IF85" s="1594"/>
      <c r="IG85" s="1594"/>
      <c r="IH85" s="1594"/>
      <c r="II85" s="1594"/>
      <c r="IJ85" s="1594"/>
      <c r="IL85" s="37"/>
      <c r="IM85" s="37"/>
      <c r="IN85" s="37"/>
      <c r="IO85" s="37"/>
      <c r="IP85" s="37"/>
      <c r="IQ85" s="37"/>
      <c r="IR85" s="37"/>
      <c r="JU85" s="37"/>
      <c r="JV85" s="37"/>
      <c r="JW85" s="37"/>
      <c r="JX85" s="37"/>
      <c r="JY85" s="37"/>
      <c r="JZ85" s="37"/>
      <c r="KB85" s="37"/>
      <c r="KC85" s="37"/>
      <c r="KD85" s="37"/>
      <c r="KE85" s="37"/>
      <c r="KF85" s="37"/>
      <c r="KG85" s="37"/>
      <c r="KH85" s="37"/>
      <c r="KP85" s="37"/>
      <c r="KQ85" s="37"/>
      <c r="KR85" s="37"/>
      <c r="KS85" s="37"/>
      <c r="KT85" s="37"/>
      <c r="KU85" s="37"/>
      <c r="KV85" s="37"/>
      <c r="KW85" s="37"/>
      <c r="KX85" s="37"/>
      <c r="KY85" s="37"/>
      <c r="KZ85" s="37"/>
      <c r="LA85" s="37"/>
      <c r="LB85" s="37"/>
      <c r="LC85" s="37"/>
      <c r="LD85" s="1594"/>
      <c r="LE85" s="1594"/>
      <c r="LF85" s="1594"/>
      <c r="LG85" s="1594"/>
      <c r="LH85" s="1594"/>
      <c r="LI85" s="1594"/>
      <c r="MF85" s="1759"/>
      <c r="MG85" s="1594"/>
      <c r="MH85" s="1594"/>
      <c r="MI85" s="1594"/>
      <c r="MJ85" s="1594"/>
      <c r="MK85" s="1594"/>
      <c r="MM85" s="344"/>
      <c r="MT85" s="693"/>
      <c r="MU85" s="37"/>
      <c r="MV85" s="37"/>
      <c r="MW85" s="37"/>
      <c r="MX85" s="37"/>
      <c r="MY85" s="37"/>
      <c r="MZ85" s="37"/>
      <c r="NA85" s="662"/>
      <c r="NH85" s="2"/>
      <c r="OX85" s="37"/>
      <c r="OY85" s="37"/>
      <c r="OZ85" s="37"/>
      <c r="PA85" s="37"/>
      <c r="PB85" s="37"/>
      <c r="PC85" s="37"/>
      <c r="PD85" s="37"/>
      <c r="PL85" s="37"/>
      <c r="PM85" s="37"/>
      <c r="PN85" s="37"/>
      <c r="PO85" s="37"/>
      <c r="PP85" s="37"/>
      <c r="PQ85" s="37"/>
      <c r="PS85" s="37"/>
      <c r="PT85" s="37"/>
      <c r="PU85" s="37"/>
      <c r="PV85" s="37"/>
      <c r="PW85" s="37"/>
      <c r="PX85" s="37"/>
      <c r="PY85" s="37"/>
      <c r="QB85" s="3"/>
      <c r="SD85" s="37"/>
      <c r="SE85" s="37"/>
      <c r="SF85" s="37"/>
      <c r="SG85" s="37"/>
      <c r="SH85" s="37"/>
      <c r="SI85" s="37"/>
      <c r="SY85" s="37"/>
      <c r="SZ85" s="37"/>
      <c r="TA85" s="37"/>
      <c r="TB85" s="37"/>
      <c r="TC85" s="37"/>
      <c r="TD85" s="37"/>
      <c r="TE85" s="37"/>
      <c r="TF85" s="37"/>
      <c r="TM85" s="37"/>
      <c r="TN85" s="37"/>
      <c r="TO85" s="37"/>
      <c r="TP85" s="37"/>
      <c r="TQ85" s="37"/>
      <c r="TR85" s="37"/>
      <c r="TS85" s="37"/>
      <c r="UA85" s="344"/>
      <c r="UD85" s="344"/>
      <c r="UH85" s="693"/>
      <c r="UI85" s="37"/>
      <c r="UJ85" s="37"/>
      <c r="UK85" s="693"/>
      <c r="UL85" s="37"/>
      <c r="UM85" s="37"/>
      <c r="UN85" s="37"/>
      <c r="UO85" s="693"/>
      <c r="UP85" s="37"/>
      <c r="UQ85" s="37"/>
      <c r="UR85" s="693"/>
      <c r="US85" s="37"/>
      <c r="UT85" s="37"/>
      <c r="UU85" s="37"/>
      <c r="UV85" s="693"/>
      <c r="UW85" s="37"/>
      <c r="UX85" s="37"/>
      <c r="UY85" s="693"/>
      <c r="UZ85" s="37"/>
      <c r="VA85" s="37"/>
      <c r="VB85" s="37"/>
      <c r="VC85" s="693"/>
      <c r="VD85" s="37"/>
      <c r="VE85" s="37"/>
      <c r="VF85" s="693"/>
      <c r="VG85" s="37"/>
      <c r="VH85" s="37"/>
      <c r="VI85" s="37"/>
      <c r="VJ85" s="497"/>
      <c r="VQ85" s="1594"/>
      <c r="VR85" s="1594"/>
      <c r="VS85" s="1594"/>
      <c r="VT85" s="1594"/>
      <c r="VU85" s="1594"/>
      <c r="VV85" s="1594"/>
      <c r="WS85" s="37"/>
      <c r="WT85" s="37"/>
      <c r="WU85" s="37"/>
      <c r="WV85" s="37"/>
      <c r="WW85" s="37"/>
      <c r="WX85" s="37"/>
      <c r="WY85" s="37"/>
      <c r="WZ85" s="37"/>
      <c r="XA85" s="37"/>
      <c r="XB85" s="37"/>
      <c r="XC85" s="37"/>
      <c r="XD85" s="37"/>
      <c r="XE85" s="37"/>
      <c r="XF85" s="37"/>
      <c r="XN85" s="37"/>
      <c r="XO85" s="37"/>
      <c r="XP85" s="37"/>
      <c r="XQ85" s="37"/>
      <c r="XR85" s="37"/>
      <c r="XS85" s="37"/>
      <c r="XT85" s="37"/>
      <c r="YB85" s="1594"/>
      <c r="YC85" s="1594"/>
      <c r="YD85" s="1594"/>
      <c r="YE85" s="1594"/>
      <c r="YF85" s="1594"/>
      <c r="YG85" s="1594"/>
      <c r="YP85" s="323"/>
      <c r="YQ85" s="2"/>
      <c r="YS85" s="344"/>
      <c r="ZK85" s="1594"/>
      <c r="ZL85" s="1594"/>
      <c r="ZM85" s="1594"/>
      <c r="ZN85" s="1594"/>
      <c r="ZO85" s="1594"/>
      <c r="ZP85" s="1594"/>
      <c r="ZQ85" s="1594"/>
      <c r="ZR85" s="37"/>
      <c r="ZS85" s="37"/>
      <c r="ZT85" s="37"/>
      <c r="ZU85" s="37"/>
      <c r="ZV85" s="37"/>
      <c r="ZW85" s="37"/>
      <c r="ZX85" s="37"/>
      <c r="ZY85" s="344"/>
      <c r="AAF85" s="693"/>
      <c r="AAG85" s="37"/>
      <c r="AAH85" s="37"/>
      <c r="AAI85" s="37"/>
      <c r="AAJ85" s="37"/>
      <c r="AAK85" s="37"/>
      <c r="AAL85" s="37"/>
      <c r="ABV85" s="37"/>
      <c r="ABW85" s="37"/>
      <c r="ABX85" s="37"/>
      <c r="ABY85" s="37"/>
      <c r="ABZ85" s="37"/>
      <c r="ACA85" s="37"/>
      <c r="ACB85" s="37"/>
      <c r="AEU85" s="1594"/>
      <c r="AEV85" s="1594"/>
      <c r="AEW85" s="1594"/>
      <c r="AEX85" s="1594"/>
      <c r="AEY85" s="1594"/>
      <c r="AEZ85" s="1594"/>
      <c r="AGR85" s="37"/>
      <c r="AGS85" s="37"/>
      <c r="AGT85" s="37"/>
      <c r="AGU85" s="37"/>
      <c r="AGV85" s="37"/>
      <c r="AGW85" s="37"/>
      <c r="AGX85" s="37"/>
      <c r="AHM85" s="37"/>
      <c r="AHN85" s="37"/>
      <c r="AHO85" s="37"/>
      <c r="AHP85" s="37"/>
      <c r="AHQ85" s="37"/>
      <c r="AHR85" s="37"/>
      <c r="AHS85" s="37"/>
      <c r="AIO85" s="37"/>
      <c r="AIP85" s="37"/>
      <c r="AIQ85" s="37"/>
      <c r="AIR85" s="37"/>
      <c r="AIS85" s="37"/>
      <c r="AIT85" s="37"/>
      <c r="AIU85" s="37"/>
      <c r="AJQ85" s="37"/>
      <c r="AJR85" s="37"/>
      <c r="AJS85" s="37"/>
      <c r="AJT85" s="37"/>
      <c r="AJU85" s="37"/>
      <c r="AJV85" s="37"/>
      <c r="AJX85" s="100"/>
      <c r="AJY85" s="79"/>
      <c r="AJZ85" s="79"/>
      <c r="AKA85" s="79"/>
      <c r="AKB85" s="79"/>
      <c r="AKC85" s="16"/>
      <c r="AKD85" s="79"/>
      <c r="AKE85" s="100"/>
      <c r="AKF85" s="79"/>
      <c r="AKG85" s="79"/>
      <c r="AKH85" s="79"/>
      <c r="AKI85" s="79"/>
      <c r="AKJ85" s="16"/>
      <c r="AKK85" s="79"/>
      <c r="AKL85" s="37"/>
      <c r="AKM85" s="37"/>
      <c r="AKN85" s="37"/>
      <c r="AKO85" s="37"/>
      <c r="AKP85" s="37"/>
      <c r="AKQ85" s="37"/>
      <c r="AKS85" s="37"/>
      <c r="AKT85" s="37"/>
      <c r="AKU85" s="37"/>
      <c r="AKV85" s="37"/>
      <c r="AKW85" s="37"/>
      <c r="AKX85" s="37"/>
      <c r="AKY85" s="37"/>
      <c r="AKZ85" s="37"/>
      <c r="ALA85" s="37"/>
      <c r="ALB85" s="37"/>
      <c r="ALC85" s="37"/>
      <c r="ALD85" s="37"/>
      <c r="ALE85" s="37"/>
      <c r="ALF85" s="37"/>
      <c r="ANR85" s="1594"/>
      <c r="ANS85" s="1594"/>
      <c r="ANT85" s="1594"/>
      <c r="ANU85" s="1594"/>
      <c r="ANV85" s="1594"/>
      <c r="ANW85" s="1594"/>
      <c r="ARE85" s="37"/>
      <c r="ARF85" s="37"/>
      <c r="ARG85" s="37"/>
      <c r="ARH85" s="37"/>
      <c r="ARI85" s="37"/>
      <c r="ARJ85" s="37"/>
      <c r="ARK85" s="37"/>
      <c r="ARS85" s="37"/>
      <c r="ART85" s="37"/>
      <c r="ARU85" s="37"/>
      <c r="ARV85" s="37"/>
      <c r="ARW85" s="37"/>
      <c r="ARX85" s="37"/>
      <c r="ARY85" s="37"/>
      <c r="ATB85" s="37"/>
      <c r="ATC85" s="37"/>
      <c r="ATD85" s="37"/>
      <c r="ATE85" s="37"/>
      <c r="ATF85" s="37"/>
      <c r="ATG85" s="37"/>
      <c r="AUK85" s="37"/>
      <c r="AUL85" s="37"/>
      <c r="AUM85" s="37"/>
      <c r="AUN85" s="37"/>
      <c r="AUO85" s="37"/>
      <c r="AUP85" s="37"/>
      <c r="AUQ85" s="37"/>
      <c r="AUR85" s="1594"/>
      <c r="AUS85" s="1594"/>
      <c r="AUT85" s="1594"/>
      <c r="AUU85" s="1594"/>
      <c r="AUV85" s="1594"/>
      <c r="AUW85" s="1594"/>
      <c r="AUX85" s="37"/>
      <c r="AUY85" s="37"/>
      <c r="AUZ85" s="37"/>
      <c r="AVA85" s="37"/>
      <c r="AVB85" s="37"/>
      <c r="AVC85" s="37"/>
      <c r="AVD85" s="37"/>
      <c r="AVT85" s="1594"/>
      <c r="AVU85" s="1594"/>
      <c r="AVV85" s="1594"/>
      <c r="AVW85" s="1594"/>
      <c r="AVX85" s="1594"/>
      <c r="AVY85" s="1594"/>
      <c r="AXQ85" s="37"/>
      <c r="AXR85" s="37"/>
      <c r="AXS85" s="37"/>
      <c r="AXT85" s="37"/>
      <c r="AXU85" s="37"/>
      <c r="AXV85" s="37"/>
    </row>
    <row r="86" spans="2:994 1058:1322" s="551" customFormat="1" x14ac:dyDescent="0.25">
      <c r="B86" s="122"/>
      <c r="H86" s="37"/>
      <c r="I86" s="122"/>
      <c r="J86" s="37"/>
      <c r="K86" s="37"/>
      <c r="L86" s="37"/>
      <c r="M86" s="37"/>
      <c r="N86" s="37"/>
      <c r="O86" s="37"/>
      <c r="P86" s="122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428"/>
      <c r="BS86" s="423"/>
      <c r="CG86" s="423"/>
      <c r="DW86" s="1657"/>
      <c r="DX86" s="1657"/>
      <c r="DY86" s="1657"/>
      <c r="DZ86" s="1657"/>
      <c r="EA86" s="1657"/>
      <c r="EB86" s="1657"/>
      <c r="EC86" s="37"/>
      <c r="ED86" s="37"/>
      <c r="EE86" s="37"/>
      <c r="EF86" s="37"/>
      <c r="EG86" s="37"/>
      <c r="EH86" s="37"/>
      <c r="EI86" s="37"/>
      <c r="ER86" s="2"/>
      <c r="EY86" s="703"/>
      <c r="FF86" s="290"/>
      <c r="FG86" s="37"/>
      <c r="FH86" s="37"/>
      <c r="FI86" s="37"/>
      <c r="FJ86" s="37"/>
      <c r="FK86" s="37"/>
      <c r="FT86" s="37"/>
      <c r="FU86" s="37"/>
      <c r="FV86" s="37"/>
      <c r="FW86" s="37"/>
      <c r="FX86" s="37"/>
      <c r="FY86" s="37"/>
      <c r="FZ86" s="37"/>
      <c r="GH86" s="1594"/>
      <c r="GI86" s="1594"/>
      <c r="GJ86" s="1594"/>
      <c r="GK86" s="1594"/>
      <c r="GL86" s="1594"/>
      <c r="GM86" s="1594"/>
      <c r="IE86" s="1594"/>
      <c r="IF86" s="1594"/>
      <c r="IG86" s="1594"/>
      <c r="IH86" s="1594"/>
      <c r="II86" s="1594"/>
      <c r="IJ86" s="1594"/>
      <c r="IL86" s="37"/>
      <c r="IM86" s="37"/>
      <c r="IN86" s="37"/>
      <c r="IO86" s="37"/>
      <c r="IP86" s="37"/>
      <c r="IQ86" s="37"/>
      <c r="IR86" s="37"/>
      <c r="JU86" s="37"/>
      <c r="JV86" s="37"/>
      <c r="JW86" s="37"/>
      <c r="JX86" s="37"/>
      <c r="JY86" s="37"/>
      <c r="JZ86" s="37"/>
      <c r="KB86" s="37"/>
      <c r="KC86" s="37"/>
      <c r="KD86" s="37"/>
      <c r="KE86" s="37"/>
      <c r="KF86" s="37"/>
      <c r="KG86" s="37"/>
      <c r="KH86" s="37"/>
      <c r="KP86" s="37"/>
      <c r="KQ86" s="37"/>
      <c r="KR86" s="37"/>
      <c r="KS86" s="37"/>
      <c r="KT86" s="37"/>
      <c r="KU86" s="37"/>
      <c r="KV86" s="37"/>
      <c r="KW86" s="37"/>
      <c r="KX86" s="37"/>
      <c r="KY86" s="37"/>
      <c r="KZ86" s="37"/>
      <c r="LA86" s="37"/>
      <c r="LB86" s="37"/>
      <c r="LC86" s="37"/>
      <c r="LD86" s="1594"/>
      <c r="LE86" s="1594"/>
      <c r="LF86" s="1594"/>
      <c r="LG86" s="1594"/>
      <c r="LH86" s="1594"/>
      <c r="LI86" s="1594"/>
      <c r="MF86" s="1759"/>
      <c r="MG86" s="1594"/>
      <c r="MH86" s="1594"/>
      <c r="MI86" s="1594"/>
      <c r="MJ86" s="1594"/>
      <c r="MK86" s="1594"/>
      <c r="MM86" s="344"/>
      <c r="MT86" s="693"/>
      <c r="MU86" s="37"/>
      <c r="MV86" s="37"/>
      <c r="MW86" s="37"/>
      <c r="MX86" s="37"/>
      <c r="MY86" s="37"/>
      <c r="MZ86" s="37"/>
      <c r="NA86" s="662"/>
      <c r="NH86" s="2"/>
      <c r="OX86" s="37"/>
      <c r="OY86" s="37"/>
      <c r="OZ86" s="37"/>
      <c r="PA86" s="37"/>
      <c r="PB86" s="37"/>
      <c r="PC86" s="37"/>
      <c r="PD86" s="37"/>
      <c r="PL86" s="37"/>
      <c r="PM86" s="37"/>
      <c r="PN86" s="37"/>
      <c r="PO86" s="37"/>
      <c r="PP86" s="37"/>
      <c r="PQ86" s="37"/>
      <c r="PS86" s="37"/>
      <c r="PT86" s="37"/>
      <c r="PU86" s="37"/>
      <c r="PV86" s="37"/>
      <c r="PW86" s="37"/>
      <c r="PX86" s="37"/>
      <c r="PY86" s="37"/>
      <c r="QB86" s="3"/>
      <c r="SD86" s="37"/>
      <c r="SE86" s="37"/>
      <c r="SF86" s="37"/>
      <c r="SG86" s="37"/>
      <c r="SH86" s="37"/>
      <c r="SI86" s="37"/>
      <c r="SY86" s="37"/>
      <c r="SZ86" s="37"/>
      <c r="TA86" s="37"/>
      <c r="TB86" s="37"/>
      <c r="TC86" s="37"/>
      <c r="TD86" s="37"/>
      <c r="TE86" s="37"/>
      <c r="TF86" s="37"/>
      <c r="TM86" s="37"/>
      <c r="TN86" s="37"/>
      <c r="TO86" s="37"/>
      <c r="TP86" s="37"/>
      <c r="TQ86" s="37"/>
      <c r="TR86" s="37"/>
      <c r="TS86" s="37"/>
      <c r="UA86" s="344"/>
      <c r="UD86" s="344"/>
      <c r="UH86" s="693"/>
      <c r="UI86" s="37"/>
      <c r="UJ86" s="37"/>
      <c r="UK86" s="693"/>
      <c r="UL86" s="37"/>
      <c r="UM86" s="37"/>
      <c r="UN86" s="37"/>
      <c r="UO86" s="693"/>
      <c r="UP86" s="37"/>
      <c r="UQ86" s="37"/>
      <c r="UR86" s="693"/>
      <c r="US86" s="37"/>
      <c r="UT86" s="37"/>
      <c r="UU86" s="37"/>
      <c r="UV86" s="693"/>
      <c r="UW86" s="37"/>
      <c r="UX86" s="37"/>
      <c r="UY86" s="693"/>
      <c r="UZ86" s="37"/>
      <c r="VA86" s="37"/>
      <c r="VB86" s="37"/>
      <c r="VC86" s="693"/>
      <c r="VD86" s="37"/>
      <c r="VE86" s="37"/>
      <c r="VF86" s="693"/>
      <c r="VG86" s="37"/>
      <c r="VH86" s="37"/>
      <c r="VI86" s="37"/>
      <c r="VJ86" s="497"/>
      <c r="VQ86" s="1594"/>
      <c r="VR86" s="1594"/>
      <c r="VS86" s="1594"/>
      <c r="VT86" s="1594"/>
      <c r="VU86" s="1594"/>
      <c r="VV86" s="1594"/>
      <c r="WS86" s="37"/>
      <c r="WT86" s="37"/>
      <c r="WU86" s="37"/>
      <c r="WV86" s="37"/>
      <c r="WW86" s="37"/>
      <c r="WX86" s="37"/>
      <c r="WY86" s="37"/>
      <c r="WZ86" s="37"/>
      <c r="XA86" s="37"/>
      <c r="XB86" s="37"/>
      <c r="XC86" s="37"/>
      <c r="XD86" s="37"/>
      <c r="XE86" s="37"/>
      <c r="XF86" s="37"/>
      <c r="XN86" s="37"/>
      <c r="XO86" s="37"/>
      <c r="XP86" s="37"/>
      <c r="XQ86" s="37"/>
      <c r="XR86" s="37"/>
      <c r="XS86" s="37"/>
      <c r="XT86" s="37"/>
      <c r="YB86" s="1594"/>
      <c r="YC86" s="1594"/>
      <c r="YD86" s="1594"/>
      <c r="YE86" s="1594"/>
      <c r="YF86" s="1594"/>
      <c r="YG86" s="1594"/>
      <c r="YP86" s="323"/>
      <c r="YQ86" s="2"/>
      <c r="YS86" s="344"/>
      <c r="YT86" s="3"/>
      <c r="ZK86" s="1594"/>
      <c r="ZL86" s="1594"/>
      <c r="ZM86" s="1594"/>
      <c r="ZN86" s="1594"/>
      <c r="ZO86" s="1594"/>
      <c r="ZP86" s="1594"/>
      <c r="ZQ86" s="1594"/>
      <c r="ZR86" s="37"/>
      <c r="ZS86" s="37"/>
      <c r="ZT86" s="37"/>
      <c r="ZU86" s="37"/>
      <c r="ZV86" s="37"/>
      <c r="ZW86" s="37"/>
      <c r="ZX86" s="37"/>
      <c r="ZY86" s="344"/>
      <c r="AAF86" s="693"/>
      <c r="AAG86" s="37"/>
      <c r="AAH86" s="37"/>
      <c r="AAI86" s="37"/>
      <c r="AAJ86" s="37"/>
      <c r="AAK86" s="37"/>
      <c r="AAL86" s="37"/>
      <c r="ABV86" s="37"/>
      <c r="ABW86" s="37"/>
      <c r="ABX86" s="37"/>
      <c r="ABY86" s="37"/>
      <c r="ABZ86" s="37"/>
      <c r="ACA86" s="37"/>
      <c r="ACB86" s="37"/>
      <c r="AEU86" s="1594"/>
      <c r="AEV86" s="1594"/>
      <c r="AEW86" s="1594"/>
      <c r="AEX86" s="1594"/>
      <c r="AEY86" s="1594"/>
      <c r="AEZ86" s="1594"/>
      <c r="AGR86" s="37"/>
      <c r="AGS86" s="37"/>
      <c r="AGT86" s="37"/>
      <c r="AGU86" s="37"/>
      <c r="AGV86" s="37"/>
      <c r="AGW86" s="37"/>
      <c r="AGX86" s="37"/>
      <c r="AHM86" s="37"/>
      <c r="AHN86" s="37"/>
      <c r="AHO86" s="37"/>
      <c r="AHP86" s="37"/>
      <c r="AHQ86" s="37"/>
      <c r="AHR86" s="37"/>
      <c r="AHS86" s="37"/>
      <c r="AIO86" s="37"/>
      <c r="AIP86" s="37"/>
      <c r="AIQ86" s="37"/>
      <c r="AIR86" s="37"/>
      <c r="AIS86" s="37"/>
      <c r="AIT86" s="37"/>
      <c r="AIU86" s="37"/>
      <c r="AJQ86" s="37"/>
      <c r="AJR86" s="37"/>
      <c r="AJS86" s="37"/>
      <c r="AJT86" s="37"/>
      <c r="AJU86" s="37"/>
      <c r="AJV86" s="37"/>
      <c r="AJX86" s="33"/>
      <c r="AJY86" s="1694"/>
      <c r="AJZ86" s="27"/>
      <c r="AKA86" s="79"/>
      <c r="AKB86" s="79"/>
      <c r="AKC86" s="16"/>
      <c r="AKD86" s="79"/>
      <c r="AKE86" s="33"/>
      <c r="AKF86" s="1694"/>
      <c r="AKG86" s="27"/>
      <c r="AKH86" s="79"/>
      <c r="AKI86" s="79"/>
      <c r="AKJ86" s="16"/>
      <c r="AKK86" s="79"/>
      <c r="AKL86" s="37"/>
      <c r="AKM86" s="37"/>
      <c r="AKN86" s="37"/>
      <c r="AKO86" s="37"/>
      <c r="AKP86" s="37"/>
      <c r="AKQ86" s="37"/>
      <c r="AKS86" s="37"/>
      <c r="AKT86" s="37"/>
      <c r="AKU86" s="37"/>
      <c r="AKV86" s="37"/>
      <c r="AKW86" s="37"/>
      <c r="AKX86" s="37"/>
      <c r="AKY86" s="37"/>
      <c r="AKZ86" s="37"/>
      <c r="ALA86" s="37"/>
      <c r="ALB86" s="37"/>
      <c r="ALC86" s="37"/>
      <c r="ALD86" s="37"/>
      <c r="ALE86" s="37"/>
      <c r="ALF86" s="37"/>
      <c r="ANR86" s="1594"/>
      <c r="ANS86" s="1594"/>
      <c r="ANT86" s="1594"/>
      <c r="ANU86" s="1594"/>
      <c r="ANV86" s="1594"/>
      <c r="ANW86" s="1594"/>
      <c r="ARE86" s="37"/>
      <c r="ARF86" s="37"/>
      <c r="ARG86" s="37"/>
      <c r="ARH86" s="37"/>
      <c r="ARI86" s="37"/>
      <c r="ARJ86" s="37"/>
      <c r="ARK86" s="37"/>
      <c r="ARS86" s="37"/>
      <c r="ART86" s="37"/>
      <c r="ARU86" s="37"/>
      <c r="ARV86" s="37"/>
      <c r="ARW86" s="37"/>
      <c r="ARX86" s="37"/>
      <c r="ARY86" s="37"/>
      <c r="ATB86" s="37"/>
      <c r="ATC86" s="37"/>
      <c r="ATD86" s="37"/>
      <c r="ATE86" s="37"/>
      <c r="ATF86" s="37"/>
      <c r="ATG86" s="37"/>
      <c r="AUK86" s="37"/>
      <c r="AUL86" s="37"/>
      <c r="AUM86" s="37"/>
      <c r="AUN86" s="37"/>
      <c r="AUO86" s="37"/>
      <c r="AUP86" s="37"/>
      <c r="AUQ86" s="37"/>
      <c r="AUR86" s="1594"/>
      <c r="AUS86" s="1594"/>
      <c r="AUT86" s="1594"/>
      <c r="AUU86" s="1594"/>
      <c r="AUV86" s="1594"/>
      <c r="AUW86" s="1594"/>
      <c r="AUX86" s="37"/>
      <c r="AUY86" s="37"/>
      <c r="AUZ86" s="37"/>
      <c r="AVA86" s="37"/>
      <c r="AVB86" s="37"/>
      <c r="AVC86" s="37"/>
      <c r="AVD86" s="37"/>
      <c r="AVT86" s="1594"/>
      <c r="AVU86" s="1594"/>
      <c r="AVV86" s="1594"/>
      <c r="AVW86" s="1594"/>
      <c r="AVX86" s="1594"/>
      <c r="AVY86" s="1594"/>
      <c r="AXQ86" s="37"/>
      <c r="AXR86" s="37"/>
      <c r="AXS86" s="37"/>
      <c r="AXT86" s="37"/>
      <c r="AXU86" s="37"/>
      <c r="AXV86" s="37"/>
    </row>
    <row r="87" spans="2:994 1058:1322" s="551" customFormat="1" x14ac:dyDescent="0.25">
      <c r="B87" s="122"/>
      <c r="H87" s="37"/>
      <c r="I87" s="122"/>
      <c r="J87" s="37"/>
      <c r="K87" s="37"/>
      <c r="L87" s="37"/>
      <c r="M87" s="37"/>
      <c r="N87" s="37"/>
      <c r="O87" s="37"/>
      <c r="P87" s="122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428"/>
      <c r="BS87" s="423"/>
      <c r="CG87" s="423"/>
      <c r="DW87" s="1657"/>
      <c r="DX87" s="1657"/>
      <c r="DY87" s="1657"/>
      <c r="DZ87" s="1657"/>
      <c r="EA87" s="1657"/>
      <c r="EB87" s="1657"/>
      <c r="EC87" s="37"/>
      <c r="ED87" s="37"/>
      <c r="EE87" s="37"/>
      <c r="EF87" s="37"/>
      <c r="EG87" s="37"/>
      <c r="EH87" s="37"/>
      <c r="EI87" s="37"/>
      <c r="ER87" s="2"/>
      <c r="EY87" s="703"/>
      <c r="FF87" s="290"/>
      <c r="FG87" s="37"/>
      <c r="FH87" s="37"/>
      <c r="FI87" s="37"/>
      <c r="FJ87" s="37"/>
      <c r="FK87" s="37"/>
      <c r="FT87" s="37"/>
      <c r="FU87" s="37"/>
      <c r="FV87" s="37"/>
      <c r="FW87" s="37"/>
      <c r="FX87" s="37"/>
      <c r="FY87" s="37"/>
      <c r="FZ87" s="37"/>
      <c r="GH87" s="1594"/>
      <c r="GI87" s="1594"/>
      <c r="GJ87" s="1594"/>
      <c r="GK87" s="1594"/>
      <c r="GL87" s="1594"/>
      <c r="GM87" s="1594"/>
      <c r="IE87" s="1594"/>
      <c r="IF87" s="1594"/>
      <c r="IG87" s="1594"/>
      <c r="IH87" s="1594"/>
      <c r="II87" s="1594"/>
      <c r="IJ87" s="1594"/>
      <c r="IL87" s="37"/>
      <c r="IM87" s="37"/>
      <c r="IN87" s="37"/>
      <c r="IO87" s="37"/>
      <c r="IP87" s="37"/>
      <c r="IQ87" s="37"/>
      <c r="IR87" s="37"/>
      <c r="JU87" s="37"/>
      <c r="JV87" s="37"/>
      <c r="JW87" s="37"/>
      <c r="JX87" s="37"/>
      <c r="JY87" s="37"/>
      <c r="JZ87" s="37"/>
      <c r="KB87" s="37"/>
      <c r="KC87" s="37"/>
      <c r="KD87" s="37"/>
      <c r="KE87" s="37"/>
      <c r="KF87" s="37"/>
      <c r="KG87" s="37"/>
      <c r="KH87" s="37"/>
      <c r="KP87" s="37"/>
      <c r="KQ87" s="37"/>
      <c r="KR87" s="37"/>
      <c r="KS87" s="37"/>
      <c r="KT87" s="37"/>
      <c r="KU87" s="37"/>
      <c r="KV87" s="37"/>
      <c r="KW87" s="37"/>
      <c r="KX87" s="37"/>
      <c r="KY87" s="37"/>
      <c r="KZ87" s="37"/>
      <c r="LA87" s="37"/>
      <c r="LB87" s="37"/>
      <c r="LC87" s="37"/>
      <c r="LD87" s="1594"/>
      <c r="LE87" s="1594"/>
      <c r="LF87" s="1594"/>
      <c r="LG87" s="1594"/>
      <c r="LH87" s="1594"/>
      <c r="LI87" s="1594"/>
      <c r="MF87" s="1759"/>
      <c r="MG87" s="1594"/>
      <c r="MH87" s="1594"/>
      <c r="MI87" s="1594"/>
      <c r="MJ87" s="1594"/>
      <c r="MK87" s="1594"/>
      <c r="MM87" s="344"/>
      <c r="MT87" s="693"/>
      <c r="MU87" s="37"/>
      <c r="MV87" s="37"/>
      <c r="MW87" s="37"/>
      <c r="MX87" s="37"/>
      <c r="MY87" s="37"/>
      <c r="MZ87" s="37"/>
      <c r="NA87" s="662"/>
      <c r="NH87" s="2"/>
      <c r="OX87" s="37"/>
      <c r="OY87" s="37"/>
      <c r="OZ87" s="37"/>
      <c r="PA87" s="37"/>
      <c r="PB87" s="37"/>
      <c r="PC87" s="37"/>
      <c r="PD87" s="37"/>
      <c r="PL87" s="37"/>
      <c r="PM87" s="37"/>
      <c r="PN87" s="37"/>
      <c r="PO87" s="37"/>
      <c r="PP87" s="37"/>
      <c r="PQ87" s="37"/>
      <c r="PS87" s="37"/>
      <c r="PT87" s="37"/>
      <c r="PU87" s="37"/>
      <c r="PV87" s="37"/>
      <c r="PW87" s="37"/>
      <c r="PX87" s="37"/>
      <c r="PY87" s="37"/>
      <c r="QB87" s="3"/>
      <c r="SD87" s="37"/>
      <c r="SE87" s="37"/>
      <c r="SF87" s="37"/>
      <c r="SG87" s="37"/>
      <c r="SH87" s="37"/>
      <c r="SI87" s="37"/>
      <c r="SY87" s="37"/>
      <c r="SZ87" s="37"/>
      <c r="TA87" s="37"/>
      <c r="TB87" s="37"/>
      <c r="TC87" s="37"/>
      <c r="TD87" s="37"/>
      <c r="TE87" s="37"/>
      <c r="TF87" s="37"/>
      <c r="TM87" s="37"/>
      <c r="TN87" s="37"/>
      <c r="TO87" s="37"/>
      <c r="TP87" s="37"/>
      <c r="TQ87" s="37"/>
      <c r="TR87" s="37"/>
      <c r="TS87" s="37"/>
      <c r="UA87" s="344"/>
      <c r="UD87" s="344"/>
      <c r="UH87" s="693"/>
      <c r="UI87" s="37"/>
      <c r="UJ87" s="37"/>
      <c r="UK87" s="693"/>
      <c r="UL87" s="37"/>
      <c r="UM87" s="37"/>
      <c r="UN87" s="37"/>
      <c r="UO87" s="693"/>
      <c r="UP87" s="37"/>
      <c r="UQ87" s="37"/>
      <c r="UR87" s="693"/>
      <c r="US87" s="37"/>
      <c r="UT87" s="37"/>
      <c r="UU87" s="37"/>
      <c r="UV87" s="693"/>
      <c r="UW87" s="37"/>
      <c r="UX87" s="37"/>
      <c r="UY87" s="693"/>
      <c r="UZ87" s="37"/>
      <c r="VA87" s="37"/>
      <c r="VB87" s="37"/>
      <c r="VC87" s="693"/>
      <c r="VD87" s="37"/>
      <c r="VE87" s="37"/>
      <c r="VF87" s="693"/>
      <c r="VG87" s="37"/>
      <c r="VH87" s="37"/>
      <c r="VI87" s="37"/>
      <c r="VJ87" s="497"/>
      <c r="VQ87" s="1594"/>
      <c r="VR87" s="1594"/>
      <c r="VS87" s="1594"/>
      <c r="VT87" s="1594"/>
      <c r="VU87" s="1594"/>
      <c r="VV87" s="1594"/>
      <c r="WS87" s="37"/>
      <c r="WT87" s="37"/>
      <c r="WU87" s="37"/>
      <c r="WV87" s="37"/>
      <c r="WW87" s="37"/>
      <c r="WX87" s="37"/>
      <c r="WY87" s="37"/>
      <c r="WZ87" s="37"/>
      <c r="XA87" s="37"/>
      <c r="XB87" s="37"/>
      <c r="XC87" s="37"/>
      <c r="XD87" s="37"/>
      <c r="XE87" s="37"/>
      <c r="XF87" s="37"/>
      <c r="XN87" s="37"/>
      <c r="XO87" s="37"/>
      <c r="XP87" s="37"/>
      <c r="XQ87" s="37"/>
      <c r="XR87" s="37"/>
      <c r="XS87" s="37"/>
      <c r="XT87" s="37"/>
      <c r="YB87" s="1594"/>
      <c r="YC87" s="1594"/>
      <c r="YD87" s="1594"/>
      <c r="YE87" s="1594"/>
      <c r="YF87" s="1594"/>
      <c r="YG87" s="1594"/>
      <c r="YP87" s="323"/>
      <c r="YQ87" s="2"/>
      <c r="YS87" s="344"/>
      <c r="ZK87" s="1594"/>
      <c r="ZL87" s="1594"/>
      <c r="ZM87" s="1594"/>
      <c r="ZN87" s="1594"/>
      <c r="ZO87" s="1594"/>
      <c r="ZP87" s="1594"/>
      <c r="ZQ87" s="1594"/>
      <c r="ZR87" s="37"/>
      <c r="ZS87" s="37"/>
      <c r="ZT87" s="37"/>
      <c r="ZU87" s="37"/>
      <c r="ZV87" s="37"/>
      <c r="ZW87" s="37"/>
      <c r="ZX87" s="37"/>
      <c r="ZY87" s="344"/>
      <c r="AAF87" s="693"/>
      <c r="AAG87" s="37"/>
      <c r="AAH87" s="37"/>
      <c r="AAI87" s="37"/>
      <c r="AAJ87" s="37"/>
      <c r="AAK87" s="37"/>
      <c r="AAL87" s="37"/>
      <c r="ABV87" s="37"/>
      <c r="ABW87" s="37"/>
      <c r="ABX87" s="37"/>
      <c r="ABY87" s="37"/>
      <c r="ABZ87" s="37"/>
      <c r="ACA87" s="37"/>
      <c r="ACB87" s="37"/>
      <c r="AEU87" s="1594"/>
      <c r="AEV87" s="1594"/>
      <c r="AEW87" s="1594"/>
      <c r="AEX87" s="1594"/>
      <c r="AEY87" s="1594"/>
      <c r="AEZ87" s="1594"/>
      <c r="AGR87" s="37"/>
      <c r="AGS87" s="37"/>
      <c r="AGT87" s="37"/>
      <c r="AGU87" s="37"/>
      <c r="AGV87" s="37"/>
      <c r="AGW87" s="37"/>
      <c r="AGX87" s="37"/>
      <c r="AHM87" s="37"/>
      <c r="AHN87" s="37"/>
      <c r="AHO87" s="37"/>
      <c r="AHP87" s="37"/>
      <c r="AHQ87" s="37"/>
      <c r="AHR87" s="37"/>
      <c r="AHS87" s="37"/>
      <c r="AIO87" s="37"/>
      <c r="AIP87" s="37"/>
      <c r="AIQ87" s="37"/>
      <c r="AIR87" s="37"/>
      <c r="AIS87" s="37"/>
      <c r="AIT87" s="37"/>
      <c r="AIU87" s="37"/>
      <c r="AJQ87" s="37"/>
      <c r="AJR87" s="37"/>
      <c r="AJS87" s="37"/>
      <c r="AJT87" s="37"/>
      <c r="AJU87" s="37"/>
      <c r="AJV87" s="37"/>
      <c r="AJX87" s="33"/>
      <c r="AJY87" s="1694"/>
      <c r="AJZ87" s="27"/>
      <c r="AKA87" s="79"/>
      <c r="AKB87" s="79"/>
      <c r="AKC87" s="16"/>
      <c r="AKD87" s="79"/>
      <c r="AKE87" s="33"/>
      <c r="AKF87" s="1694"/>
      <c r="AKG87" s="27"/>
      <c r="AKH87" s="79"/>
      <c r="AKI87" s="79"/>
      <c r="AKJ87" s="16"/>
      <c r="AKK87" s="79"/>
      <c r="AKL87" s="37"/>
      <c r="AKM87" s="37"/>
      <c r="AKN87" s="37"/>
      <c r="AKO87" s="37"/>
      <c r="AKP87" s="37"/>
      <c r="AKQ87" s="37"/>
      <c r="AKS87" s="37"/>
      <c r="AKT87" s="37"/>
      <c r="AKU87" s="37"/>
      <c r="AKV87" s="37"/>
      <c r="AKW87" s="37"/>
      <c r="AKX87" s="37"/>
      <c r="AKY87" s="37"/>
      <c r="AKZ87" s="37"/>
      <c r="ALA87" s="37"/>
      <c r="ALB87" s="37"/>
      <c r="ALC87" s="37"/>
      <c r="ALD87" s="37"/>
      <c r="ALE87" s="37"/>
      <c r="ALF87" s="37"/>
      <c r="ANR87" s="1594"/>
      <c r="ANS87" s="1594"/>
      <c r="ANT87" s="1594"/>
      <c r="ANU87" s="1594"/>
      <c r="ANV87" s="1594"/>
      <c r="ANW87" s="1594"/>
      <c r="ARE87" s="37"/>
      <c r="ARF87" s="37"/>
      <c r="ARG87" s="37"/>
      <c r="ARH87" s="37"/>
      <c r="ARI87" s="37"/>
      <c r="ARJ87" s="37"/>
      <c r="ARK87" s="37"/>
      <c r="ARS87" s="37"/>
      <c r="ART87" s="37"/>
      <c r="ARU87" s="37"/>
      <c r="ARV87" s="37"/>
      <c r="ARW87" s="37"/>
      <c r="ARX87" s="37"/>
      <c r="ARY87" s="37"/>
      <c r="ATB87" s="37"/>
      <c r="ATC87" s="37"/>
      <c r="ATD87" s="37"/>
      <c r="ATE87" s="37"/>
      <c r="ATF87" s="37"/>
      <c r="ATG87" s="37"/>
      <c r="AUK87" s="37"/>
      <c r="AUL87" s="37"/>
      <c r="AUM87" s="37"/>
      <c r="AUN87" s="37"/>
      <c r="AUO87" s="37"/>
      <c r="AUP87" s="37"/>
      <c r="AUQ87" s="37"/>
      <c r="AUR87" s="1594"/>
      <c r="AUS87" s="1594"/>
      <c r="AUT87" s="1594"/>
      <c r="AUU87" s="1594"/>
      <c r="AUV87" s="1594"/>
      <c r="AUW87" s="1594"/>
      <c r="AUX87" s="37"/>
      <c r="AUY87" s="37"/>
      <c r="AUZ87" s="37"/>
      <c r="AVA87" s="37"/>
      <c r="AVB87" s="37"/>
      <c r="AVC87" s="37"/>
      <c r="AVD87" s="37"/>
      <c r="AVT87" s="1594"/>
      <c r="AVU87" s="1594"/>
      <c r="AVV87" s="1594"/>
      <c r="AVW87" s="1594"/>
      <c r="AVX87" s="1594"/>
      <c r="AVY87" s="1594"/>
      <c r="AXQ87" s="37"/>
      <c r="AXR87" s="37"/>
      <c r="AXS87" s="37"/>
      <c r="AXT87" s="37"/>
      <c r="AXU87" s="37"/>
      <c r="AXV87" s="37"/>
    </row>
    <row r="88" spans="2:994 1058:1322" s="551" customFormat="1" x14ac:dyDescent="0.25">
      <c r="B88" s="122"/>
      <c r="H88" s="37"/>
      <c r="I88" s="122"/>
      <c r="J88" s="37"/>
      <c r="K88" s="37"/>
      <c r="L88" s="37"/>
      <c r="M88" s="37"/>
      <c r="N88" s="37"/>
      <c r="O88" s="37"/>
      <c r="P88" s="122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428"/>
      <c r="BS88" s="423"/>
      <c r="CG88" s="423"/>
      <c r="DW88" s="1657"/>
      <c r="DX88" s="1657"/>
      <c r="DY88" s="1657"/>
      <c r="DZ88" s="1657"/>
      <c r="EA88" s="1657"/>
      <c r="EB88" s="1657"/>
      <c r="EC88" s="37"/>
      <c r="ED88" s="37"/>
      <c r="EE88" s="37"/>
      <c r="EF88" s="37"/>
      <c r="EG88" s="37"/>
      <c r="EH88" s="37"/>
      <c r="EI88" s="37"/>
      <c r="ER88" s="2"/>
      <c r="EY88" s="703"/>
      <c r="FF88" s="290"/>
      <c r="FG88" s="37"/>
      <c r="FH88" s="37"/>
      <c r="FI88" s="37"/>
      <c r="FJ88" s="37"/>
      <c r="FK88" s="37"/>
      <c r="FT88" s="37"/>
      <c r="FU88" s="37"/>
      <c r="FV88" s="37"/>
      <c r="FW88" s="37"/>
      <c r="FX88" s="37"/>
      <c r="FY88" s="37"/>
      <c r="FZ88" s="37"/>
      <c r="GH88" s="1594"/>
      <c r="GI88" s="1594"/>
      <c r="GJ88" s="1594"/>
      <c r="GK88" s="1594"/>
      <c r="GL88" s="1594"/>
      <c r="GM88" s="1594"/>
      <c r="IE88" s="1594"/>
      <c r="IF88" s="1594"/>
      <c r="IG88" s="1594"/>
      <c r="IH88" s="1594"/>
      <c r="II88" s="1594"/>
      <c r="IJ88" s="1594"/>
      <c r="IL88" s="37"/>
      <c r="IM88" s="37"/>
      <c r="IN88" s="37"/>
      <c r="IO88" s="37"/>
      <c r="IP88" s="37"/>
      <c r="IQ88" s="37"/>
      <c r="IR88" s="37"/>
      <c r="JU88" s="37"/>
      <c r="JV88" s="37"/>
      <c r="JW88" s="37"/>
      <c r="JX88" s="37"/>
      <c r="JY88" s="37"/>
      <c r="JZ88" s="37"/>
      <c r="KB88" s="37"/>
      <c r="KC88" s="37"/>
      <c r="KD88" s="37"/>
      <c r="KE88" s="37"/>
      <c r="KF88" s="37"/>
      <c r="KG88" s="37"/>
      <c r="KH88" s="37"/>
      <c r="KP88" s="37"/>
      <c r="KQ88" s="37"/>
      <c r="KR88" s="37"/>
      <c r="KS88" s="37"/>
      <c r="KT88" s="37"/>
      <c r="KU88" s="37"/>
      <c r="KV88" s="37"/>
      <c r="KW88" s="37"/>
      <c r="KX88" s="37"/>
      <c r="KY88" s="37"/>
      <c r="KZ88" s="37"/>
      <c r="LA88" s="37"/>
      <c r="LB88" s="37"/>
      <c r="LC88" s="37"/>
      <c r="LD88" s="1594"/>
      <c r="LE88" s="1594"/>
      <c r="LF88" s="1594"/>
      <c r="LG88" s="1594"/>
      <c r="LH88" s="1594"/>
      <c r="LI88" s="1594"/>
      <c r="MF88" s="1759"/>
      <c r="MG88" s="1594"/>
      <c r="MH88" s="1594"/>
      <c r="MI88" s="1594"/>
      <c r="MJ88" s="1594"/>
      <c r="MK88" s="1594"/>
      <c r="MM88" s="344"/>
      <c r="MT88" s="693"/>
      <c r="MU88" s="37"/>
      <c r="MV88" s="37"/>
      <c r="MW88" s="37"/>
      <c r="MX88" s="37"/>
      <c r="MY88" s="37"/>
      <c r="MZ88" s="37"/>
      <c r="NA88" s="662"/>
      <c r="NH88" s="2"/>
      <c r="OX88" s="37"/>
      <c r="OY88" s="37"/>
      <c r="OZ88" s="37"/>
      <c r="PA88" s="37"/>
      <c r="PB88" s="37"/>
      <c r="PC88" s="37"/>
      <c r="PD88" s="37"/>
      <c r="PL88" s="37"/>
      <c r="PM88" s="37"/>
      <c r="PN88" s="37"/>
      <c r="PO88" s="37"/>
      <c r="PP88" s="37"/>
      <c r="PQ88" s="37"/>
      <c r="PS88" s="37"/>
      <c r="PT88" s="37"/>
      <c r="PU88" s="37"/>
      <c r="PV88" s="37"/>
      <c r="PW88" s="37"/>
      <c r="PX88" s="37"/>
      <c r="PY88" s="37"/>
      <c r="QB88" s="3"/>
      <c r="SD88" s="37"/>
      <c r="SE88" s="37"/>
      <c r="SF88" s="37"/>
      <c r="SG88" s="37"/>
      <c r="SH88" s="37"/>
      <c r="SI88" s="37"/>
      <c r="SY88" s="37"/>
      <c r="SZ88" s="37"/>
      <c r="TA88" s="37"/>
      <c r="TB88" s="37"/>
      <c r="TC88" s="37"/>
      <c r="TD88" s="37"/>
      <c r="TE88" s="37"/>
      <c r="TF88" s="37"/>
      <c r="TM88" s="37"/>
      <c r="TN88" s="37"/>
      <c r="TO88" s="37"/>
      <c r="TP88" s="37"/>
      <c r="TQ88" s="37"/>
      <c r="TR88" s="37"/>
      <c r="TS88" s="37"/>
      <c r="UA88" s="344"/>
      <c r="UD88" s="344"/>
      <c r="UH88" s="693"/>
      <c r="UI88" s="37"/>
      <c r="UJ88" s="37"/>
      <c r="UK88" s="693"/>
      <c r="UL88" s="37"/>
      <c r="UM88" s="37"/>
      <c r="UN88" s="37"/>
      <c r="UO88" s="693"/>
      <c r="UP88" s="37"/>
      <c r="UQ88" s="37"/>
      <c r="UR88" s="693"/>
      <c r="US88" s="37"/>
      <c r="UT88" s="37"/>
      <c r="UU88" s="37"/>
      <c r="UV88" s="693"/>
      <c r="UW88" s="37"/>
      <c r="UX88" s="37"/>
      <c r="UY88" s="693"/>
      <c r="UZ88" s="37"/>
      <c r="VA88" s="37"/>
      <c r="VB88" s="37"/>
      <c r="VC88" s="693"/>
      <c r="VD88" s="37"/>
      <c r="VE88" s="37"/>
      <c r="VF88" s="693"/>
      <c r="VG88" s="37"/>
      <c r="VH88" s="37"/>
      <c r="VI88" s="37"/>
      <c r="VJ88" s="497"/>
      <c r="VQ88" s="1594"/>
      <c r="VR88" s="1594"/>
      <c r="VS88" s="1594"/>
      <c r="VT88" s="1594"/>
      <c r="VU88" s="1594"/>
      <c r="VV88" s="1594"/>
      <c r="WS88" s="37"/>
      <c r="WT88" s="37"/>
      <c r="WU88" s="37"/>
      <c r="WV88" s="37"/>
      <c r="WW88" s="37"/>
      <c r="WX88" s="37"/>
      <c r="WY88" s="37"/>
      <c r="WZ88" s="37"/>
      <c r="XA88" s="37"/>
      <c r="XB88" s="37"/>
      <c r="XC88" s="37"/>
      <c r="XD88" s="37"/>
      <c r="XE88" s="37"/>
      <c r="XF88" s="37"/>
      <c r="XN88" s="37"/>
      <c r="XO88" s="37"/>
      <c r="XP88" s="37"/>
      <c r="XQ88" s="37"/>
      <c r="XR88" s="37"/>
      <c r="XS88" s="37"/>
      <c r="XT88" s="37"/>
      <c r="YB88" s="1594"/>
      <c r="YC88" s="1594"/>
      <c r="YD88" s="1594"/>
      <c r="YE88" s="1594"/>
      <c r="YF88" s="1594"/>
      <c r="YG88" s="1594"/>
      <c r="YP88" s="323"/>
      <c r="YQ88" s="2"/>
      <c r="YS88" s="344"/>
      <c r="ZK88" s="1594"/>
      <c r="ZL88" s="1594"/>
      <c r="ZM88" s="1594"/>
      <c r="ZN88" s="1594"/>
      <c r="ZO88" s="1594"/>
      <c r="ZP88" s="1594"/>
      <c r="ZQ88" s="1594"/>
      <c r="ZR88" s="37"/>
      <c r="ZS88" s="37"/>
      <c r="ZT88" s="37"/>
      <c r="ZU88" s="37"/>
      <c r="ZV88" s="37"/>
      <c r="ZW88" s="37"/>
      <c r="ZX88" s="37"/>
      <c r="ZY88" s="344"/>
      <c r="AAF88" s="693"/>
      <c r="AAG88" s="37"/>
      <c r="AAH88" s="37"/>
      <c r="AAI88" s="37"/>
      <c r="AAJ88" s="37"/>
      <c r="AAK88" s="37"/>
      <c r="AAL88" s="37"/>
      <c r="ABV88" s="37"/>
      <c r="ABW88" s="37"/>
      <c r="ABX88" s="37"/>
      <c r="ABY88" s="37"/>
      <c r="ABZ88" s="37"/>
      <c r="ACA88" s="37"/>
      <c r="ACB88" s="37"/>
      <c r="AEU88" s="1594"/>
      <c r="AEV88" s="1594"/>
      <c r="AEW88" s="1594"/>
      <c r="AEX88" s="1594"/>
      <c r="AEY88" s="1594"/>
      <c r="AEZ88" s="1594"/>
      <c r="AGR88" s="37"/>
      <c r="AGS88" s="37"/>
      <c r="AGT88" s="37"/>
      <c r="AGU88" s="37"/>
      <c r="AGV88" s="37"/>
      <c r="AGW88" s="37"/>
      <c r="AGX88" s="37"/>
      <c r="AHM88" s="37"/>
      <c r="AHN88" s="37"/>
      <c r="AHO88" s="37"/>
      <c r="AHP88" s="37"/>
      <c r="AHQ88" s="37"/>
      <c r="AHR88" s="37"/>
      <c r="AHS88" s="37"/>
      <c r="AIO88" s="37"/>
      <c r="AIP88" s="37"/>
      <c r="AIQ88" s="37"/>
      <c r="AIR88" s="37"/>
      <c r="AIS88" s="37"/>
      <c r="AIT88" s="37"/>
      <c r="AIU88" s="37"/>
      <c r="AJQ88" s="37"/>
      <c r="AJR88" s="37"/>
      <c r="AJS88" s="37"/>
      <c r="AJT88" s="37"/>
      <c r="AJU88" s="37"/>
      <c r="AJV88" s="37"/>
      <c r="AJX88" s="33"/>
      <c r="AJY88" s="1694"/>
      <c r="AJZ88" s="27"/>
      <c r="AKA88" s="79"/>
      <c r="AKB88" s="79"/>
      <c r="AKC88" s="16"/>
      <c r="AKD88" s="79"/>
      <c r="AKE88" s="33"/>
      <c r="AKF88" s="1694"/>
      <c r="AKG88" s="27"/>
      <c r="AKH88" s="79"/>
      <c r="AKI88" s="79"/>
      <c r="AKJ88" s="16"/>
      <c r="AKK88" s="79"/>
      <c r="AKL88" s="37"/>
      <c r="AKM88" s="37"/>
      <c r="AKN88" s="37"/>
      <c r="AKO88" s="37"/>
      <c r="AKP88" s="37"/>
      <c r="AKQ88" s="37"/>
      <c r="AKS88" s="37"/>
      <c r="AKT88" s="37"/>
      <c r="AKU88" s="37"/>
      <c r="AKV88" s="37"/>
      <c r="AKW88" s="37"/>
      <c r="AKX88" s="37"/>
      <c r="AKY88" s="37"/>
      <c r="AKZ88" s="37"/>
      <c r="ALA88" s="37"/>
      <c r="ALB88" s="37"/>
      <c r="ALC88" s="37"/>
      <c r="ALD88" s="37"/>
      <c r="ALE88" s="37"/>
      <c r="ALF88" s="37"/>
      <c r="ANR88" s="1594"/>
      <c r="ANS88" s="1594"/>
      <c r="ANT88" s="1594"/>
      <c r="ANU88" s="1594"/>
      <c r="ANV88" s="1594"/>
      <c r="ANW88" s="1594"/>
      <c r="ARE88" s="37"/>
      <c r="ARF88" s="37"/>
      <c r="ARG88" s="37"/>
      <c r="ARH88" s="37"/>
      <c r="ARI88" s="37"/>
      <c r="ARJ88" s="37"/>
      <c r="ARK88" s="37"/>
      <c r="ARS88" s="37"/>
      <c r="ART88" s="37"/>
      <c r="ARU88" s="37"/>
      <c r="ARV88" s="37"/>
      <c r="ARW88" s="37"/>
      <c r="ARX88" s="37"/>
      <c r="ARY88" s="37"/>
      <c r="ATB88" s="37"/>
      <c r="ATC88" s="37"/>
      <c r="ATD88" s="37"/>
      <c r="ATE88" s="37"/>
      <c r="ATF88" s="37"/>
      <c r="ATG88" s="37"/>
      <c r="AUK88" s="37"/>
      <c r="AUL88" s="37"/>
      <c r="AUM88" s="37"/>
      <c r="AUN88" s="37"/>
      <c r="AUO88" s="37"/>
      <c r="AUP88" s="37"/>
      <c r="AUQ88" s="37"/>
      <c r="AUR88" s="1594"/>
      <c r="AUS88" s="1594"/>
      <c r="AUT88" s="1594"/>
      <c r="AUU88" s="1594"/>
      <c r="AUV88" s="1594"/>
      <c r="AUW88" s="1594"/>
      <c r="AUX88" s="37"/>
      <c r="AUY88" s="37"/>
      <c r="AUZ88" s="37"/>
      <c r="AVA88" s="37"/>
      <c r="AVB88" s="37"/>
      <c r="AVC88" s="37"/>
      <c r="AVD88" s="37"/>
      <c r="AVT88" s="1594"/>
      <c r="AVU88" s="1594"/>
      <c r="AVV88" s="1594"/>
      <c r="AVW88" s="1594"/>
      <c r="AVX88" s="1594"/>
      <c r="AVY88" s="1594"/>
      <c r="AXQ88" s="37"/>
      <c r="AXR88" s="37"/>
      <c r="AXS88" s="37"/>
      <c r="AXT88" s="37"/>
      <c r="AXU88" s="37"/>
      <c r="AXV88" s="37"/>
    </row>
    <row r="89" spans="2:994 1058:1322" s="551" customFormat="1" x14ac:dyDescent="0.25">
      <c r="B89" s="79"/>
      <c r="H89" s="37"/>
      <c r="I89" s="122"/>
      <c r="J89" s="37"/>
      <c r="K89" s="37"/>
      <c r="L89" s="37"/>
      <c r="M89" s="37"/>
      <c r="N89" s="37"/>
      <c r="O89" s="37"/>
      <c r="P89" s="122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428"/>
      <c r="BS89" s="423"/>
      <c r="CG89" s="423"/>
      <c r="DW89" s="1657"/>
      <c r="DX89" s="1657"/>
      <c r="DY89" s="1657"/>
      <c r="DZ89" s="1657"/>
      <c r="EA89" s="1657"/>
      <c r="EB89" s="1657"/>
      <c r="EC89" s="37"/>
      <c r="ED89" s="37"/>
      <c r="EE89" s="37"/>
      <c r="EF89" s="37"/>
      <c r="EG89" s="37"/>
      <c r="EH89" s="37"/>
      <c r="EI89" s="37"/>
      <c r="ER89" s="2"/>
      <c r="EY89" s="703"/>
      <c r="FF89" s="290"/>
      <c r="FG89" s="37"/>
      <c r="FH89" s="37"/>
      <c r="FI89" s="37"/>
      <c r="FJ89" s="37"/>
      <c r="FK89" s="37"/>
      <c r="FT89" s="37"/>
      <c r="FU89" s="37"/>
      <c r="FV89" s="37"/>
      <c r="FW89" s="37"/>
      <c r="FX89" s="37"/>
      <c r="FY89" s="37"/>
      <c r="FZ89" s="37"/>
      <c r="GH89" s="1594"/>
      <c r="GI89" s="1594"/>
      <c r="GJ89" s="1594"/>
      <c r="GK89" s="1594"/>
      <c r="GL89" s="1594"/>
      <c r="GM89" s="1594"/>
      <c r="IE89" s="1594"/>
      <c r="IF89" s="1594"/>
      <c r="IG89" s="1594"/>
      <c r="IH89" s="1594"/>
      <c r="II89" s="1594"/>
      <c r="IJ89" s="1594"/>
      <c r="IL89" s="37"/>
      <c r="IM89" s="37"/>
      <c r="IN89" s="37"/>
      <c r="IO89" s="37"/>
      <c r="IP89" s="37"/>
      <c r="IQ89" s="37"/>
      <c r="IR89" s="37"/>
      <c r="JU89" s="37"/>
      <c r="JV89" s="37"/>
      <c r="JW89" s="37"/>
      <c r="JX89" s="37"/>
      <c r="JY89" s="37"/>
      <c r="JZ89" s="37"/>
      <c r="KB89" s="37"/>
      <c r="KC89" s="37"/>
      <c r="KD89" s="37"/>
      <c r="KE89" s="37"/>
      <c r="KF89" s="37"/>
      <c r="KG89" s="37"/>
      <c r="KH89" s="37"/>
      <c r="KP89" s="37"/>
      <c r="KQ89" s="37"/>
      <c r="KR89" s="37"/>
      <c r="KS89" s="37"/>
      <c r="KT89" s="37"/>
      <c r="KU89" s="37"/>
      <c r="KV89" s="37"/>
      <c r="KW89" s="37"/>
      <c r="KX89" s="37"/>
      <c r="KY89" s="37"/>
      <c r="KZ89" s="37"/>
      <c r="LA89" s="37"/>
      <c r="LB89" s="37"/>
      <c r="LC89" s="37"/>
      <c r="LD89" s="1594"/>
      <c r="LE89" s="1594"/>
      <c r="LF89" s="1594"/>
      <c r="LG89" s="1594"/>
      <c r="LH89" s="1594"/>
      <c r="LI89" s="1594"/>
      <c r="MF89" s="1759"/>
      <c r="MG89" s="1594"/>
      <c r="MH89" s="1594"/>
      <c r="MI89" s="1594"/>
      <c r="MJ89" s="1594"/>
      <c r="MK89" s="1594"/>
      <c r="MM89" s="344"/>
      <c r="MT89" s="693"/>
      <c r="MU89" s="37"/>
      <c r="MV89" s="37"/>
      <c r="MW89" s="37"/>
      <c r="MX89" s="37"/>
      <c r="MY89" s="37"/>
      <c r="MZ89" s="37"/>
      <c r="NA89" s="662"/>
      <c r="NH89" s="2"/>
      <c r="OX89" s="37"/>
      <c r="OY89" s="37"/>
      <c r="OZ89" s="37"/>
      <c r="PA89" s="37"/>
      <c r="PB89" s="37"/>
      <c r="PC89" s="37"/>
      <c r="PD89" s="37"/>
      <c r="PL89" s="37"/>
      <c r="PM89" s="37"/>
      <c r="PN89" s="37"/>
      <c r="PO89" s="37"/>
      <c r="PP89" s="37"/>
      <c r="PQ89" s="37"/>
      <c r="PS89" s="37"/>
      <c r="PT89" s="37"/>
      <c r="PU89" s="37"/>
      <c r="PV89" s="37"/>
      <c r="PW89" s="37"/>
      <c r="PX89" s="37"/>
      <c r="PY89" s="37"/>
      <c r="QB89" s="3"/>
      <c r="SD89" s="37"/>
      <c r="SE89" s="37"/>
      <c r="SF89" s="37"/>
      <c r="SG89" s="37"/>
      <c r="SH89" s="37"/>
      <c r="SI89" s="37"/>
      <c r="SY89" s="37"/>
      <c r="SZ89" s="37"/>
      <c r="TA89" s="37"/>
      <c r="TB89" s="37"/>
      <c r="TC89" s="37"/>
      <c r="TD89" s="37"/>
      <c r="TE89" s="37"/>
      <c r="TF89" s="37"/>
      <c r="TM89" s="37"/>
      <c r="TN89" s="37"/>
      <c r="TO89" s="37"/>
      <c r="TP89" s="37"/>
      <c r="TQ89" s="37"/>
      <c r="TR89" s="37"/>
      <c r="TS89" s="37"/>
      <c r="UA89" s="344"/>
      <c r="UD89" s="344"/>
      <c r="UH89" s="693"/>
      <c r="UI89" s="37"/>
      <c r="UJ89" s="37"/>
      <c r="UK89" s="693"/>
      <c r="UL89" s="37"/>
      <c r="UM89" s="37"/>
      <c r="UN89" s="37"/>
      <c r="UO89" s="693"/>
      <c r="UP89" s="37"/>
      <c r="UQ89" s="37"/>
      <c r="UR89" s="693"/>
      <c r="US89" s="37"/>
      <c r="UT89" s="37"/>
      <c r="UU89" s="37"/>
      <c r="UV89" s="693"/>
      <c r="UW89" s="37"/>
      <c r="UX89" s="37"/>
      <c r="UY89" s="693"/>
      <c r="UZ89" s="37"/>
      <c r="VA89" s="37"/>
      <c r="VB89" s="37"/>
      <c r="VC89" s="693"/>
      <c r="VD89" s="37"/>
      <c r="VE89" s="37"/>
      <c r="VF89" s="693"/>
      <c r="VG89" s="37"/>
      <c r="VH89" s="37"/>
      <c r="VI89" s="37"/>
      <c r="VJ89" s="497"/>
      <c r="VQ89" s="1594"/>
      <c r="VR89" s="1594"/>
      <c r="VS89" s="1594"/>
      <c r="VT89" s="1594"/>
      <c r="VU89" s="1594"/>
      <c r="VV89" s="1594"/>
      <c r="WS89" s="37"/>
      <c r="WT89" s="37"/>
      <c r="WU89" s="37"/>
      <c r="WV89" s="37"/>
      <c r="WW89" s="37"/>
      <c r="WX89" s="37"/>
      <c r="WY89" s="37"/>
      <c r="WZ89" s="37"/>
      <c r="XA89" s="37"/>
      <c r="XB89" s="37"/>
      <c r="XC89" s="37"/>
      <c r="XD89" s="37"/>
      <c r="XE89" s="37"/>
      <c r="XF89" s="37"/>
      <c r="XN89" s="37"/>
      <c r="XO89" s="37"/>
      <c r="XP89" s="37"/>
      <c r="XQ89" s="37"/>
      <c r="XR89" s="37"/>
      <c r="XS89" s="37"/>
      <c r="XT89" s="37"/>
      <c r="YB89" s="1594"/>
      <c r="YC89" s="1594"/>
      <c r="YD89" s="1594"/>
      <c r="YE89" s="1594"/>
      <c r="YF89" s="1594"/>
      <c r="YG89" s="1594"/>
      <c r="YP89" s="323"/>
      <c r="YQ89" s="2"/>
      <c r="YS89" s="344"/>
      <c r="ZK89" s="1594"/>
      <c r="ZL89" s="1594"/>
      <c r="ZM89" s="1594"/>
      <c r="ZN89" s="1594"/>
      <c r="ZO89" s="1594"/>
      <c r="ZP89" s="1594"/>
      <c r="ZQ89" s="1594"/>
      <c r="ZR89" s="37"/>
      <c r="ZS89" s="37"/>
      <c r="ZT89" s="37"/>
      <c r="ZU89" s="37"/>
      <c r="ZV89" s="37"/>
      <c r="ZW89" s="37"/>
      <c r="ZX89" s="37"/>
      <c r="ZY89" s="344"/>
      <c r="AAF89" s="693"/>
      <c r="AAG89" s="37"/>
      <c r="AAH89" s="37"/>
      <c r="AAI89" s="37"/>
      <c r="AAJ89" s="37"/>
      <c r="AAK89" s="37"/>
      <c r="AAL89" s="37"/>
      <c r="ABV89" s="37"/>
      <c r="ABW89" s="37"/>
      <c r="ABX89" s="37"/>
      <c r="ABY89" s="37"/>
      <c r="ABZ89" s="37"/>
      <c r="ACA89" s="37"/>
      <c r="ACB89" s="37"/>
      <c r="AEU89" s="1594"/>
      <c r="AEV89" s="1594"/>
      <c r="AEW89" s="1594"/>
      <c r="AEX89" s="1594"/>
      <c r="AEY89" s="1594"/>
      <c r="AEZ89" s="1594"/>
      <c r="AGR89" s="37"/>
      <c r="AGS89" s="37"/>
      <c r="AGT89" s="37"/>
      <c r="AGU89" s="37"/>
      <c r="AGV89" s="37"/>
      <c r="AGW89" s="37"/>
      <c r="AGX89" s="37"/>
      <c r="AHM89" s="37"/>
      <c r="AHN89" s="37"/>
      <c r="AHO89" s="37"/>
      <c r="AHP89" s="37"/>
      <c r="AHQ89" s="37"/>
      <c r="AHR89" s="37"/>
      <c r="AHS89" s="37"/>
      <c r="AIO89" s="37"/>
      <c r="AIP89" s="37"/>
      <c r="AIQ89" s="37"/>
      <c r="AIR89" s="37"/>
      <c r="AIS89" s="37"/>
      <c r="AIT89" s="37"/>
      <c r="AIU89" s="37"/>
      <c r="AJQ89" s="37"/>
      <c r="AJR89" s="37"/>
      <c r="AJS89" s="37"/>
      <c r="AJT89" s="37"/>
      <c r="AJU89" s="37"/>
      <c r="AJV89" s="37"/>
      <c r="AJX89" s="100"/>
      <c r="AJY89" s="79"/>
      <c r="AJZ89" s="79"/>
      <c r="AKA89" s="79"/>
      <c r="AKB89" s="79"/>
      <c r="AKC89" s="16"/>
      <c r="AKD89" s="79"/>
      <c r="AKE89" s="100"/>
      <c r="AKF89" s="79"/>
      <c r="AKG89" s="79"/>
      <c r="AKH89" s="79"/>
      <c r="AKI89" s="79"/>
      <c r="AKJ89" s="16"/>
      <c r="AKK89" s="79"/>
      <c r="AKL89" s="37"/>
      <c r="AKM89" s="37"/>
      <c r="AKN89" s="37"/>
      <c r="AKO89" s="37"/>
      <c r="AKP89" s="37"/>
      <c r="AKQ89" s="37"/>
      <c r="AKS89" s="37"/>
      <c r="AKT89" s="37"/>
      <c r="AKU89" s="37"/>
      <c r="AKV89" s="37"/>
      <c r="AKW89" s="37"/>
      <c r="AKX89" s="37"/>
      <c r="AKY89" s="37"/>
      <c r="AKZ89" s="37"/>
      <c r="ALA89" s="37"/>
      <c r="ALB89" s="37"/>
      <c r="ALC89" s="37"/>
      <c r="ALD89" s="37"/>
      <c r="ALE89" s="37"/>
      <c r="ALF89" s="37"/>
      <c r="ANR89" s="1594"/>
      <c r="ANS89" s="1594"/>
      <c r="ANT89" s="1594"/>
      <c r="ANU89" s="1594"/>
      <c r="ANV89" s="1594"/>
      <c r="ANW89" s="1594"/>
      <c r="ARE89" s="37"/>
      <c r="ARF89" s="37"/>
      <c r="ARG89" s="37"/>
      <c r="ARH89" s="37"/>
      <c r="ARI89" s="37"/>
      <c r="ARJ89" s="37"/>
      <c r="ARK89" s="37"/>
      <c r="ARS89" s="37"/>
      <c r="ART89" s="37"/>
      <c r="ARU89" s="37"/>
      <c r="ARV89" s="37"/>
      <c r="ARW89" s="37"/>
      <c r="ARX89" s="37"/>
      <c r="ARY89" s="37"/>
      <c r="ATB89" s="37"/>
      <c r="ATC89" s="37"/>
      <c r="ATD89" s="37"/>
      <c r="ATE89" s="37"/>
      <c r="ATF89" s="37"/>
      <c r="ATG89" s="37"/>
      <c r="AUK89" s="37"/>
      <c r="AUL89" s="37"/>
      <c r="AUM89" s="37"/>
      <c r="AUN89" s="37"/>
      <c r="AUO89" s="37"/>
      <c r="AUP89" s="37"/>
      <c r="AUQ89" s="37"/>
      <c r="AUR89" s="1594"/>
      <c r="AUS89" s="1594"/>
      <c r="AUT89" s="1594"/>
      <c r="AUU89" s="1594"/>
      <c r="AUV89" s="1594"/>
      <c r="AUW89" s="1594"/>
      <c r="AUX89" s="37"/>
      <c r="AUY89" s="37"/>
      <c r="AUZ89" s="37"/>
      <c r="AVA89" s="37"/>
      <c r="AVB89" s="37"/>
      <c r="AVC89" s="37"/>
      <c r="AVD89" s="37"/>
      <c r="AVT89" s="1594"/>
      <c r="AVU89" s="1594"/>
      <c r="AVV89" s="1594"/>
      <c r="AVW89" s="1594"/>
      <c r="AVX89" s="1594"/>
      <c r="AVY89" s="1594"/>
      <c r="AXQ89" s="37"/>
      <c r="AXR89" s="37"/>
      <c r="AXS89" s="37"/>
      <c r="AXT89" s="37"/>
      <c r="AXU89" s="37"/>
      <c r="AXV89" s="37"/>
    </row>
    <row r="90" spans="2:994 1058:1322" s="551" customFormat="1" x14ac:dyDescent="0.25">
      <c r="B90" s="122"/>
      <c r="H90" s="37"/>
      <c r="I90" s="122"/>
      <c r="J90" s="37"/>
      <c r="K90" s="37"/>
      <c r="L90" s="37"/>
      <c r="M90" s="37"/>
      <c r="N90" s="37"/>
      <c r="O90" s="37"/>
      <c r="P90" s="122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428"/>
      <c r="BS90" s="423"/>
      <c r="CG90" s="423"/>
      <c r="DW90" s="1657"/>
      <c r="DX90" s="1657"/>
      <c r="DY90" s="1657"/>
      <c r="DZ90" s="1657"/>
      <c r="EA90" s="1657"/>
      <c r="EB90" s="1657"/>
      <c r="EC90" s="37"/>
      <c r="ED90" s="37"/>
      <c r="EE90" s="37"/>
      <c r="EF90" s="37"/>
      <c r="EG90" s="37"/>
      <c r="EH90" s="37"/>
      <c r="EI90" s="37"/>
      <c r="ER90" s="2"/>
      <c r="EY90" s="703"/>
      <c r="FF90" s="290"/>
      <c r="FG90" s="37"/>
      <c r="FH90" s="37"/>
      <c r="FI90" s="37"/>
      <c r="FJ90" s="37"/>
      <c r="FK90" s="37"/>
      <c r="FT90" s="37"/>
      <c r="FU90" s="37"/>
      <c r="FV90" s="37"/>
      <c r="FW90" s="37"/>
      <c r="FX90" s="37"/>
      <c r="FY90" s="37"/>
      <c r="FZ90" s="37"/>
      <c r="GH90" s="1594"/>
      <c r="GI90" s="1594"/>
      <c r="GJ90" s="1594"/>
      <c r="GK90" s="1594"/>
      <c r="GL90" s="1594"/>
      <c r="GM90" s="1594"/>
      <c r="IE90" s="1594"/>
      <c r="IF90" s="1594"/>
      <c r="IG90" s="1594"/>
      <c r="IH90" s="1594"/>
      <c r="II90" s="1594"/>
      <c r="IJ90" s="1594"/>
      <c r="IL90" s="37"/>
      <c r="IM90" s="37"/>
      <c r="IN90" s="37"/>
      <c r="IO90" s="37"/>
      <c r="IP90" s="37"/>
      <c r="IQ90" s="37"/>
      <c r="IR90" s="37"/>
      <c r="JU90" s="37"/>
      <c r="JV90" s="37"/>
      <c r="JW90" s="37"/>
      <c r="JX90" s="37"/>
      <c r="JY90" s="37"/>
      <c r="JZ90" s="37"/>
      <c r="KB90" s="37"/>
      <c r="KC90" s="37"/>
      <c r="KD90" s="37"/>
      <c r="KE90" s="37"/>
      <c r="KF90" s="37"/>
      <c r="KG90" s="37"/>
      <c r="KH90" s="37"/>
      <c r="KP90" s="37"/>
      <c r="KQ90" s="37"/>
      <c r="KR90" s="37"/>
      <c r="KS90" s="37"/>
      <c r="KT90" s="37"/>
      <c r="KU90" s="37"/>
      <c r="KV90" s="37"/>
      <c r="KW90" s="37"/>
      <c r="KX90" s="37"/>
      <c r="KY90" s="37"/>
      <c r="KZ90" s="37"/>
      <c r="LA90" s="37"/>
      <c r="LB90" s="37"/>
      <c r="LC90" s="37"/>
      <c r="LD90" s="1594"/>
      <c r="LE90" s="1594"/>
      <c r="LF90" s="1594"/>
      <c r="LG90" s="1594"/>
      <c r="LH90" s="1594"/>
      <c r="LI90" s="1594"/>
      <c r="MF90" s="1759"/>
      <c r="MG90" s="1594"/>
      <c r="MH90" s="1594"/>
      <c r="MI90" s="1594"/>
      <c r="MJ90" s="1594"/>
      <c r="MK90" s="1594"/>
      <c r="MM90" s="344"/>
      <c r="MT90" s="693"/>
      <c r="MU90" s="37"/>
      <c r="MV90" s="37"/>
      <c r="MW90" s="37"/>
      <c r="MX90" s="37"/>
      <c r="MY90" s="37"/>
      <c r="MZ90" s="37"/>
      <c r="NA90" s="662"/>
      <c r="NH90" s="2"/>
      <c r="OX90" s="37"/>
      <c r="OY90" s="37"/>
      <c r="OZ90" s="37"/>
      <c r="PA90" s="37"/>
      <c r="PB90" s="37"/>
      <c r="PC90" s="37"/>
      <c r="PD90" s="37"/>
      <c r="PL90" s="37"/>
      <c r="PM90" s="37"/>
      <c r="PN90" s="37"/>
      <c r="PO90" s="37"/>
      <c r="PP90" s="37"/>
      <c r="PQ90" s="37"/>
      <c r="PS90" s="37"/>
      <c r="PT90" s="37"/>
      <c r="PU90" s="37"/>
      <c r="PV90" s="37"/>
      <c r="PW90" s="37"/>
      <c r="PX90" s="37"/>
      <c r="PY90" s="37"/>
      <c r="QB90" s="3"/>
      <c r="SD90" s="37"/>
      <c r="SE90" s="37"/>
      <c r="SF90" s="37"/>
      <c r="SG90" s="37"/>
      <c r="SH90" s="37"/>
      <c r="SI90" s="37"/>
      <c r="SY90" s="37"/>
      <c r="SZ90" s="37"/>
      <c r="TA90" s="37"/>
      <c r="TB90" s="37"/>
      <c r="TC90" s="37"/>
      <c r="TD90" s="37"/>
      <c r="TE90" s="37"/>
      <c r="TF90" s="37"/>
      <c r="TM90" s="37"/>
      <c r="TN90" s="37"/>
      <c r="TO90" s="37"/>
      <c r="TP90" s="37"/>
      <c r="TQ90" s="37"/>
      <c r="TR90" s="37"/>
      <c r="TS90" s="37"/>
      <c r="UA90" s="344"/>
      <c r="UD90" s="344"/>
      <c r="UH90" s="693"/>
      <c r="UI90" s="37"/>
      <c r="UJ90" s="37"/>
      <c r="UK90" s="693"/>
      <c r="UL90" s="37"/>
      <c r="UM90" s="37"/>
      <c r="UN90" s="37"/>
      <c r="UO90" s="693"/>
      <c r="UP90" s="37"/>
      <c r="UQ90" s="37"/>
      <c r="UR90" s="693"/>
      <c r="US90" s="37"/>
      <c r="UT90" s="37"/>
      <c r="UU90" s="37"/>
      <c r="UV90" s="693"/>
      <c r="UW90" s="37"/>
      <c r="UX90" s="37"/>
      <c r="UY90" s="693"/>
      <c r="UZ90" s="37"/>
      <c r="VA90" s="37"/>
      <c r="VB90" s="37"/>
      <c r="VC90" s="693"/>
      <c r="VD90" s="37"/>
      <c r="VE90" s="37"/>
      <c r="VF90" s="693"/>
      <c r="VG90" s="37"/>
      <c r="VH90" s="37"/>
      <c r="VI90" s="37"/>
      <c r="VJ90" s="497"/>
      <c r="VQ90" s="1594"/>
      <c r="VR90" s="1594"/>
      <c r="VS90" s="1594"/>
      <c r="VT90" s="1594"/>
      <c r="VU90" s="1594"/>
      <c r="VV90" s="1594"/>
      <c r="WS90" s="37"/>
      <c r="WT90" s="37"/>
      <c r="WU90" s="37"/>
      <c r="WV90" s="37"/>
      <c r="WW90" s="37"/>
      <c r="WX90" s="37"/>
      <c r="WY90" s="37"/>
      <c r="WZ90" s="37"/>
      <c r="XA90" s="37"/>
      <c r="XB90" s="37"/>
      <c r="XC90" s="37"/>
      <c r="XD90" s="37"/>
      <c r="XE90" s="37"/>
      <c r="XF90" s="37"/>
      <c r="XN90" s="37"/>
      <c r="XO90" s="37"/>
      <c r="XP90" s="37"/>
      <c r="XQ90" s="37"/>
      <c r="XR90" s="37"/>
      <c r="XS90" s="37"/>
      <c r="XT90" s="37"/>
      <c r="YB90" s="1594"/>
      <c r="YC90" s="1594"/>
      <c r="YD90" s="1594"/>
      <c r="YE90" s="1594"/>
      <c r="YF90" s="1594"/>
      <c r="YG90" s="1594"/>
      <c r="YP90" s="323"/>
      <c r="YQ90" s="2"/>
      <c r="YS90" s="344"/>
      <c r="ZK90" s="1594"/>
      <c r="ZL90" s="1594"/>
      <c r="ZM90" s="1594"/>
      <c r="ZN90" s="1594"/>
      <c r="ZO90" s="1594"/>
      <c r="ZP90" s="1594"/>
      <c r="ZQ90" s="1594"/>
      <c r="ZR90" s="37"/>
      <c r="ZS90" s="37"/>
      <c r="ZT90" s="37"/>
      <c r="ZU90" s="37"/>
      <c r="ZV90" s="37"/>
      <c r="ZW90" s="37"/>
      <c r="ZX90" s="37"/>
      <c r="ZY90" s="344"/>
      <c r="AAF90" s="693"/>
      <c r="AAG90" s="37"/>
      <c r="AAH90" s="37"/>
      <c r="AAI90" s="37"/>
      <c r="AAJ90" s="37"/>
      <c r="AAK90" s="37"/>
      <c r="AAL90" s="37"/>
      <c r="ABV90" s="37"/>
      <c r="ABW90" s="37"/>
      <c r="ABX90" s="37"/>
      <c r="ABY90" s="37"/>
      <c r="ABZ90" s="37"/>
      <c r="ACA90" s="37"/>
      <c r="ACB90" s="37"/>
      <c r="AEU90" s="1594"/>
      <c r="AEV90" s="1594"/>
      <c r="AEW90" s="1594"/>
      <c r="AEX90" s="1594"/>
      <c r="AEY90" s="1594"/>
      <c r="AEZ90" s="1594"/>
      <c r="AGR90" s="37"/>
      <c r="AGS90" s="37"/>
      <c r="AGT90" s="37"/>
      <c r="AGU90" s="37"/>
      <c r="AGV90" s="37"/>
      <c r="AGW90" s="37"/>
      <c r="AGX90" s="37"/>
      <c r="AHM90" s="37"/>
      <c r="AHN90" s="37"/>
      <c r="AHO90" s="37"/>
      <c r="AHP90" s="37"/>
      <c r="AHQ90" s="37"/>
      <c r="AHR90" s="37"/>
      <c r="AHS90" s="37"/>
      <c r="AIO90" s="37"/>
      <c r="AIP90" s="37"/>
      <c r="AIQ90" s="37"/>
      <c r="AIR90" s="37"/>
      <c r="AIS90" s="37"/>
      <c r="AIT90" s="37"/>
      <c r="AIU90" s="37"/>
      <c r="AJQ90" s="37"/>
      <c r="AJR90" s="37"/>
      <c r="AJS90" s="37"/>
      <c r="AJT90" s="37"/>
      <c r="AJU90" s="37"/>
      <c r="AJV90" s="37"/>
      <c r="AJX90" s="79"/>
      <c r="AJY90" s="79"/>
      <c r="AJZ90" s="79"/>
      <c r="AKA90" s="79"/>
      <c r="AKB90" s="79"/>
      <c r="AKC90" s="16"/>
      <c r="AKD90" s="79"/>
      <c r="AKE90" s="79"/>
      <c r="AKF90" s="79"/>
      <c r="AKG90" s="79"/>
      <c r="AKH90" s="79"/>
      <c r="AKI90" s="79"/>
      <c r="AKJ90" s="16"/>
      <c r="AKK90" s="79"/>
      <c r="AKL90" s="37"/>
      <c r="AKM90" s="37"/>
      <c r="AKN90" s="37"/>
      <c r="AKO90" s="37"/>
      <c r="AKP90" s="37"/>
      <c r="AKQ90" s="37"/>
      <c r="AKS90" s="37"/>
      <c r="AKT90" s="37"/>
      <c r="AKU90" s="37"/>
      <c r="AKV90" s="37"/>
      <c r="AKW90" s="37"/>
      <c r="AKX90" s="37"/>
      <c r="AKY90" s="37"/>
      <c r="AKZ90" s="37"/>
      <c r="ALA90" s="37"/>
      <c r="ALB90" s="37"/>
      <c r="ALC90" s="37"/>
      <c r="ALD90" s="37"/>
      <c r="ALE90" s="37"/>
      <c r="ALF90" s="37"/>
      <c r="ANR90" s="1594"/>
      <c r="ANS90" s="1594"/>
      <c r="ANT90" s="1594"/>
      <c r="ANU90" s="1594"/>
      <c r="ANV90" s="1594"/>
      <c r="ANW90" s="1594"/>
      <c r="ARE90" s="37"/>
      <c r="ARF90" s="37"/>
      <c r="ARG90" s="37"/>
      <c r="ARH90" s="37"/>
      <c r="ARI90" s="37"/>
      <c r="ARJ90" s="37"/>
      <c r="ARK90" s="37"/>
      <c r="ARS90" s="37"/>
      <c r="ART90" s="37"/>
      <c r="ARU90" s="37"/>
      <c r="ARV90" s="37"/>
      <c r="ARW90" s="37"/>
      <c r="ARX90" s="37"/>
      <c r="ARY90" s="37"/>
      <c r="ATB90" s="37"/>
      <c r="ATC90" s="37"/>
      <c r="ATD90" s="37"/>
      <c r="ATE90" s="37"/>
      <c r="ATF90" s="37"/>
      <c r="ATG90" s="37"/>
      <c r="AUK90" s="37"/>
      <c r="AUL90" s="37"/>
      <c r="AUM90" s="37"/>
      <c r="AUN90" s="37"/>
      <c r="AUO90" s="37"/>
      <c r="AUP90" s="37"/>
      <c r="AUQ90" s="37"/>
      <c r="AUR90" s="1594"/>
      <c r="AUS90" s="1594"/>
      <c r="AUT90" s="1594"/>
      <c r="AUU90" s="1594"/>
      <c r="AUV90" s="1594"/>
      <c r="AUW90" s="1594"/>
      <c r="AUX90" s="37"/>
      <c r="AUY90" s="37"/>
      <c r="AUZ90" s="37"/>
      <c r="AVA90" s="37"/>
      <c r="AVB90" s="37"/>
      <c r="AVC90" s="37"/>
      <c r="AVD90" s="37"/>
      <c r="AVT90" s="1594"/>
      <c r="AVU90" s="1594"/>
      <c r="AVV90" s="1594"/>
      <c r="AVW90" s="1594"/>
      <c r="AVX90" s="1594"/>
      <c r="AVY90" s="1594"/>
      <c r="AXQ90" s="37"/>
      <c r="AXR90" s="37"/>
      <c r="AXS90" s="37"/>
      <c r="AXT90" s="37"/>
      <c r="AXU90" s="37"/>
      <c r="AXV90" s="37"/>
    </row>
    <row r="91" spans="2:994 1058:1322" s="551" customFormat="1" x14ac:dyDescent="0.25">
      <c r="B91" s="122"/>
      <c r="H91" s="37"/>
      <c r="I91" s="122"/>
      <c r="J91" s="37"/>
      <c r="K91" s="37"/>
      <c r="L91" s="37"/>
      <c r="M91" s="37"/>
      <c r="N91" s="37"/>
      <c r="O91" s="37"/>
      <c r="P91" s="122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428"/>
      <c r="BS91" s="423"/>
      <c r="CG91" s="423"/>
      <c r="DW91" s="1657"/>
      <c r="DX91" s="1657"/>
      <c r="DY91" s="1657"/>
      <c r="DZ91" s="1657"/>
      <c r="EA91" s="1657"/>
      <c r="EB91" s="1657"/>
      <c r="EC91" s="37"/>
      <c r="ED91" s="37"/>
      <c r="EE91" s="37"/>
      <c r="EF91" s="37"/>
      <c r="EG91" s="37"/>
      <c r="EH91" s="37"/>
      <c r="EI91" s="37"/>
      <c r="ER91" s="2"/>
      <c r="EY91" s="703"/>
      <c r="FF91" s="290"/>
      <c r="FG91" s="37"/>
      <c r="FH91" s="37"/>
      <c r="FI91" s="37"/>
      <c r="FJ91" s="37"/>
      <c r="FK91" s="37"/>
      <c r="FT91" s="37"/>
      <c r="FU91" s="37"/>
      <c r="FV91" s="37"/>
      <c r="FW91" s="37"/>
      <c r="FX91" s="37"/>
      <c r="FY91" s="37"/>
      <c r="FZ91" s="37"/>
      <c r="GH91" s="1594"/>
      <c r="GI91" s="1594"/>
      <c r="GJ91" s="1594"/>
      <c r="GK91" s="1594"/>
      <c r="GL91" s="1594"/>
      <c r="GM91" s="1594"/>
      <c r="IE91" s="1594"/>
      <c r="IF91" s="1594"/>
      <c r="IG91" s="1594"/>
      <c r="IH91" s="1594"/>
      <c r="II91" s="1594"/>
      <c r="IJ91" s="1594"/>
      <c r="IL91" s="37"/>
      <c r="IM91" s="37"/>
      <c r="IN91" s="37"/>
      <c r="IO91" s="37"/>
      <c r="IP91" s="37"/>
      <c r="IQ91" s="37"/>
      <c r="IR91" s="37"/>
      <c r="JU91" s="37"/>
      <c r="JV91" s="37"/>
      <c r="JW91" s="37"/>
      <c r="JX91" s="37"/>
      <c r="JY91" s="37"/>
      <c r="JZ91" s="37"/>
      <c r="KB91" s="37"/>
      <c r="KC91" s="37"/>
      <c r="KD91" s="37"/>
      <c r="KE91" s="37"/>
      <c r="KF91" s="37"/>
      <c r="KG91" s="37"/>
      <c r="KH91" s="37"/>
      <c r="KP91" s="37"/>
      <c r="KQ91" s="37"/>
      <c r="KR91" s="37"/>
      <c r="KS91" s="37"/>
      <c r="KT91" s="37"/>
      <c r="KU91" s="37"/>
      <c r="KV91" s="37"/>
      <c r="KW91" s="37"/>
      <c r="KX91" s="37"/>
      <c r="KY91" s="37"/>
      <c r="KZ91" s="37"/>
      <c r="LA91" s="37"/>
      <c r="LB91" s="37"/>
      <c r="LC91" s="37"/>
      <c r="LD91" s="1594"/>
      <c r="LE91" s="1594"/>
      <c r="LF91" s="1594"/>
      <c r="LG91" s="1594"/>
      <c r="LH91" s="1594"/>
      <c r="LI91" s="1594"/>
      <c r="MF91" s="1759"/>
      <c r="MG91" s="1594"/>
      <c r="MH91" s="1594"/>
      <c r="MI91" s="1594"/>
      <c r="MJ91" s="1594"/>
      <c r="MK91" s="1594"/>
      <c r="MM91" s="344"/>
      <c r="MT91" s="693"/>
      <c r="MU91" s="37"/>
      <c r="MV91" s="37"/>
      <c r="MW91" s="37"/>
      <c r="MX91" s="37"/>
      <c r="MY91" s="37"/>
      <c r="MZ91" s="37"/>
      <c r="NA91" s="662"/>
      <c r="NH91" s="2"/>
      <c r="OX91" s="37"/>
      <c r="OY91" s="37"/>
      <c r="OZ91" s="37"/>
      <c r="PA91" s="37"/>
      <c r="PB91" s="37"/>
      <c r="PC91" s="37"/>
      <c r="PD91" s="37"/>
      <c r="PL91" s="37"/>
      <c r="PM91" s="37"/>
      <c r="PN91" s="37"/>
      <c r="PO91" s="37"/>
      <c r="PP91" s="37"/>
      <c r="PQ91" s="37"/>
      <c r="PS91" s="37"/>
      <c r="PT91" s="37"/>
      <c r="PU91" s="37"/>
      <c r="PV91" s="37"/>
      <c r="PW91" s="37"/>
      <c r="PX91" s="37"/>
      <c r="PY91" s="37"/>
      <c r="QB91" s="3"/>
      <c r="SD91" s="37"/>
      <c r="SE91" s="37"/>
      <c r="SF91" s="37"/>
      <c r="SG91" s="37"/>
      <c r="SH91" s="37"/>
      <c r="SI91" s="37"/>
      <c r="SY91" s="37"/>
      <c r="SZ91" s="37"/>
      <c r="TA91" s="37"/>
      <c r="TB91" s="37"/>
      <c r="TC91" s="37"/>
      <c r="TD91" s="37"/>
      <c r="TE91" s="37"/>
      <c r="TF91" s="37"/>
      <c r="TM91" s="37"/>
      <c r="TN91" s="37"/>
      <c r="TO91" s="37"/>
      <c r="TP91" s="37"/>
      <c r="TQ91" s="37"/>
      <c r="TR91" s="37"/>
      <c r="TS91" s="37"/>
      <c r="UA91" s="344"/>
      <c r="UD91" s="344"/>
      <c r="UH91" s="693"/>
      <c r="UI91" s="37"/>
      <c r="UJ91" s="37"/>
      <c r="UK91" s="693"/>
      <c r="UL91" s="37"/>
      <c r="UM91" s="37"/>
      <c r="UN91" s="37"/>
      <c r="UO91" s="693"/>
      <c r="UP91" s="37"/>
      <c r="UQ91" s="37"/>
      <c r="UR91" s="693"/>
      <c r="US91" s="37"/>
      <c r="UT91" s="37"/>
      <c r="UU91" s="37"/>
      <c r="UV91" s="693"/>
      <c r="UW91" s="37"/>
      <c r="UX91" s="37"/>
      <c r="UY91" s="693"/>
      <c r="UZ91" s="37"/>
      <c r="VA91" s="37"/>
      <c r="VB91" s="37"/>
      <c r="VC91" s="693"/>
      <c r="VD91" s="37"/>
      <c r="VE91" s="37"/>
      <c r="VF91" s="693"/>
      <c r="VG91" s="37"/>
      <c r="VH91" s="37"/>
      <c r="VI91" s="37"/>
      <c r="VJ91" s="497"/>
      <c r="VQ91" s="1594"/>
      <c r="VR91" s="1594"/>
      <c r="VS91" s="1594"/>
      <c r="VT91" s="1594"/>
      <c r="VU91" s="1594"/>
      <c r="VV91" s="1594"/>
      <c r="WS91" s="37"/>
      <c r="WT91" s="37"/>
      <c r="WU91" s="37"/>
      <c r="WV91" s="37"/>
      <c r="WW91" s="37"/>
      <c r="WX91" s="37"/>
      <c r="WY91" s="37"/>
      <c r="WZ91" s="37"/>
      <c r="XA91" s="37"/>
      <c r="XB91" s="37"/>
      <c r="XC91" s="37"/>
      <c r="XD91" s="37"/>
      <c r="XE91" s="37"/>
      <c r="XF91" s="37"/>
      <c r="XN91" s="37"/>
      <c r="XO91" s="37"/>
      <c r="XP91" s="37"/>
      <c r="XQ91" s="37"/>
      <c r="XR91" s="37"/>
      <c r="XS91" s="37"/>
      <c r="XT91" s="37"/>
      <c r="YB91" s="1594"/>
      <c r="YC91" s="1594"/>
      <c r="YD91" s="1594"/>
      <c r="YE91" s="1594"/>
      <c r="YF91" s="1594"/>
      <c r="YG91" s="1594"/>
      <c r="YP91" s="323"/>
      <c r="YQ91" s="2"/>
      <c r="YS91" s="344"/>
      <c r="ZK91" s="1594"/>
      <c r="ZL91" s="1594"/>
      <c r="ZM91" s="1594"/>
      <c r="ZN91" s="1594"/>
      <c r="ZO91" s="1594"/>
      <c r="ZP91" s="1594"/>
      <c r="ZQ91" s="1594"/>
      <c r="ZR91" s="37"/>
      <c r="ZS91" s="37"/>
      <c r="ZT91" s="37"/>
      <c r="ZU91" s="37"/>
      <c r="ZV91" s="37"/>
      <c r="ZW91" s="37"/>
      <c r="ZX91" s="37"/>
      <c r="ZY91" s="344"/>
      <c r="AAF91" s="693"/>
      <c r="AAG91" s="37"/>
      <c r="AAH91" s="37"/>
      <c r="AAI91" s="37"/>
      <c r="AAJ91" s="37"/>
      <c r="AAK91" s="37"/>
      <c r="AAL91" s="37"/>
      <c r="ABV91" s="37"/>
      <c r="ABW91" s="37"/>
      <c r="ABX91" s="37"/>
      <c r="ABY91" s="37"/>
      <c r="ABZ91" s="37"/>
      <c r="ACA91" s="37"/>
      <c r="ACB91" s="37"/>
      <c r="AEU91" s="1594"/>
      <c r="AEV91" s="1594"/>
      <c r="AEW91" s="1594"/>
      <c r="AEX91" s="1594"/>
      <c r="AEY91" s="1594"/>
      <c r="AEZ91" s="1594"/>
      <c r="AGR91" s="37"/>
      <c r="AGS91" s="37"/>
      <c r="AGT91" s="37"/>
      <c r="AGU91" s="37"/>
      <c r="AGV91" s="37"/>
      <c r="AGW91" s="37"/>
      <c r="AGX91" s="37"/>
      <c r="AHM91" s="37"/>
      <c r="AHN91" s="37"/>
      <c r="AHO91" s="37"/>
      <c r="AHP91" s="37"/>
      <c r="AHQ91" s="37"/>
      <c r="AHR91" s="37"/>
      <c r="AHS91" s="37"/>
      <c r="AIO91" s="37"/>
      <c r="AIP91" s="37"/>
      <c r="AIQ91" s="37"/>
      <c r="AIR91" s="37"/>
      <c r="AIS91" s="37"/>
      <c r="AIT91" s="37"/>
      <c r="AIU91" s="37"/>
      <c r="AJQ91" s="37"/>
      <c r="AJR91" s="37"/>
      <c r="AJS91" s="37"/>
      <c r="AJT91" s="37"/>
      <c r="AJU91" s="37"/>
      <c r="AJV91" s="37"/>
      <c r="AJX91" s="79"/>
      <c r="AJY91" s="79"/>
      <c r="AJZ91" s="79"/>
      <c r="AKA91" s="79"/>
      <c r="AKB91" s="79"/>
      <c r="AKC91" s="16"/>
      <c r="AKD91" s="79"/>
      <c r="AKE91" s="79"/>
      <c r="AKF91" s="79"/>
      <c r="AKG91" s="79"/>
      <c r="AKH91" s="79"/>
      <c r="AKI91" s="79"/>
      <c r="AKJ91" s="16"/>
      <c r="AKK91" s="79"/>
      <c r="AKL91" s="37"/>
      <c r="AKM91" s="37"/>
      <c r="AKN91" s="37"/>
      <c r="AKO91" s="37"/>
      <c r="AKP91" s="37"/>
      <c r="AKQ91" s="37"/>
      <c r="AKS91" s="37"/>
      <c r="AKT91" s="37"/>
      <c r="AKU91" s="37"/>
      <c r="AKV91" s="37"/>
      <c r="AKW91" s="37"/>
      <c r="AKX91" s="37"/>
      <c r="AKY91" s="37"/>
      <c r="AKZ91" s="37"/>
      <c r="ALA91" s="37"/>
      <c r="ALB91" s="37"/>
      <c r="ALC91" s="37"/>
      <c r="ALD91" s="37"/>
      <c r="ALE91" s="37"/>
      <c r="ALF91" s="37"/>
      <c r="ANR91" s="1594"/>
      <c r="ANS91" s="1594"/>
      <c r="ANT91" s="1594"/>
      <c r="ANU91" s="1594"/>
      <c r="ANV91" s="1594"/>
      <c r="ANW91" s="1594"/>
      <c r="ARE91" s="37"/>
      <c r="ARF91" s="37"/>
      <c r="ARG91" s="37"/>
      <c r="ARH91" s="37"/>
      <c r="ARI91" s="37"/>
      <c r="ARJ91" s="37"/>
      <c r="ARK91" s="37"/>
      <c r="ARS91" s="37"/>
      <c r="ART91" s="37"/>
      <c r="ARU91" s="37"/>
      <c r="ARV91" s="37"/>
      <c r="ARW91" s="37"/>
      <c r="ARX91" s="37"/>
      <c r="ARY91" s="37"/>
      <c r="ATB91" s="37"/>
      <c r="ATC91" s="37"/>
      <c r="ATD91" s="37"/>
      <c r="ATE91" s="37"/>
      <c r="ATF91" s="37"/>
      <c r="ATG91" s="37"/>
      <c r="AUK91" s="37"/>
      <c r="AUL91" s="37"/>
      <c r="AUM91" s="37"/>
      <c r="AUN91" s="37"/>
      <c r="AUO91" s="37"/>
      <c r="AUP91" s="37"/>
      <c r="AUQ91" s="37"/>
      <c r="AUR91" s="1594"/>
      <c r="AUS91" s="1594"/>
      <c r="AUT91" s="1594"/>
      <c r="AUU91" s="1594"/>
      <c r="AUV91" s="1594"/>
      <c r="AUW91" s="1594"/>
      <c r="AUX91" s="37"/>
      <c r="AUY91" s="37"/>
      <c r="AUZ91" s="37"/>
      <c r="AVA91" s="37"/>
      <c r="AVB91" s="37"/>
      <c r="AVC91" s="37"/>
      <c r="AVD91" s="37"/>
      <c r="AVT91" s="1594"/>
      <c r="AVU91" s="1594"/>
      <c r="AVV91" s="1594"/>
      <c r="AVW91" s="1594"/>
      <c r="AVX91" s="1594"/>
      <c r="AVY91" s="1594"/>
      <c r="AXQ91" s="37"/>
      <c r="AXR91" s="37"/>
      <c r="AXS91" s="37"/>
      <c r="AXT91" s="37"/>
      <c r="AXU91" s="37"/>
      <c r="AXV91" s="37"/>
    </row>
    <row r="92" spans="2:994 1058:1322" s="551" customFormat="1" x14ac:dyDescent="0.25">
      <c r="B92" s="122"/>
      <c r="H92" s="37"/>
      <c r="I92" s="122"/>
      <c r="J92" s="37"/>
      <c r="K92" s="37"/>
      <c r="L92" s="37"/>
      <c r="M92" s="37"/>
      <c r="N92" s="37"/>
      <c r="O92" s="37"/>
      <c r="P92" s="122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428"/>
      <c r="BS92" s="423"/>
      <c r="CG92" s="423"/>
      <c r="DW92" s="1657"/>
      <c r="DX92" s="1657"/>
      <c r="DY92" s="1657"/>
      <c r="DZ92" s="1657"/>
      <c r="EA92" s="1657"/>
      <c r="EB92" s="1657"/>
      <c r="EC92" s="37"/>
      <c r="ED92" s="37"/>
      <c r="EE92" s="37"/>
      <c r="EF92" s="37"/>
      <c r="EG92" s="37"/>
      <c r="EH92" s="37"/>
      <c r="EI92" s="37"/>
      <c r="ER92" s="2"/>
      <c r="EY92" s="703"/>
      <c r="FF92" s="290"/>
      <c r="FG92" s="37"/>
      <c r="FH92" s="37"/>
      <c r="FI92" s="37"/>
      <c r="FJ92" s="37"/>
      <c r="FK92" s="37"/>
      <c r="FT92" s="37"/>
      <c r="FU92" s="37"/>
      <c r="FV92" s="37"/>
      <c r="FW92" s="37"/>
      <c r="FX92" s="37"/>
      <c r="FY92" s="37"/>
      <c r="FZ92" s="37"/>
      <c r="GH92" s="1594"/>
      <c r="GI92" s="1594"/>
      <c r="GJ92" s="1594"/>
      <c r="GK92" s="1594"/>
      <c r="GL92" s="1594"/>
      <c r="GM92" s="1594"/>
      <c r="IE92" s="1594"/>
      <c r="IF92" s="1594"/>
      <c r="IG92" s="1594"/>
      <c r="IH92" s="1594"/>
      <c r="II92" s="1594"/>
      <c r="IJ92" s="1594"/>
      <c r="IL92" s="37"/>
      <c r="IM92" s="37"/>
      <c r="IN92" s="37"/>
      <c r="IO92" s="37"/>
      <c r="IP92" s="37"/>
      <c r="IQ92" s="37"/>
      <c r="IR92" s="37"/>
      <c r="JU92" s="37"/>
      <c r="JV92" s="37"/>
      <c r="JW92" s="37"/>
      <c r="JX92" s="37"/>
      <c r="JY92" s="37"/>
      <c r="JZ92" s="37"/>
      <c r="KB92" s="37"/>
      <c r="KC92" s="37"/>
      <c r="KD92" s="37"/>
      <c r="KE92" s="37"/>
      <c r="KF92" s="37"/>
      <c r="KG92" s="37"/>
      <c r="KH92" s="37"/>
      <c r="KP92" s="37"/>
      <c r="KQ92" s="37"/>
      <c r="KR92" s="37"/>
      <c r="KS92" s="37"/>
      <c r="KT92" s="37"/>
      <c r="KU92" s="37"/>
      <c r="KV92" s="37"/>
      <c r="KW92" s="37"/>
      <c r="KX92" s="37"/>
      <c r="KY92" s="37"/>
      <c r="KZ92" s="37"/>
      <c r="LA92" s="37"/>
      <c r="LB92" s="37"/>
      <c r="LC92" s="37"/>
      <c r="LD92" s="1594"/>
      <c r="LE92" s="1594"/>
      <c r="LF92" s="1594"/>
      <c r="LG92" s="1594"/>
      <c r="LH92" s="1594"/>
      <c r="LI92" s="1594"/>
      <c r="MF92" s="1759"/>
      <c r="MG92" s="1594"/>
      <c r="MH92" s="1594"/>
      <c r="MI92" s="1594"/>
      <c r="MJ92" s="1594"/>
      <c r="MK92" s="1594"/>
      <c r="MM92" s="344"/>
      <c r="MT92" s="693"/>
      <c r="MU92" s="37"/>
      <c r="MV92" s="37"/>
      <c r="MW92" s="37"/>
      <c r="MX92" s="37"/>
      <c r="MY92" s="37"/>
      <c r="MZ92" s="37"/>
      <c r="NA92" s="662"/>
      <c r="NH92" s="2"/>
      <c r="OX92" s="37"/>
      <c r="OY92" s="37"/>
      <c r="OZ92" s="37"/>
      <c r="PA92" s="37"/>
      <c r="PB92" s="37"/>
      <c r="PC92" s="37"/>
      <c r="PD92" s="37"/>
      <c r="PL92" s="37"/>
      <c r="PM92" s="37"/>
      <c r="PN92" s="37"/>
      <c r="PO92" s="37"/>
      <c r="PP92" s="37"/>
      <c r="PQ92" s="37"/>
      <c r="PS92" s="37"/>
      <c r="PT92" s="37"/>
      <c r="PU92" s="37"/>
      <c r="PV92" s="37"/>
      <c r="PW92" s="37"/>
      <c r="PX92" s="37"/>
      <c r="PY92" s="37"/>
      <c r="QB92" s="3"/>
      <c r="SD92" s="37"/>
      <c r="SE92" s="37"/>
      <c r="SF92" s="37"/>
      <c r="SG92" s="37"/>
      <c r="SH92" s="37"/>
      <c r="SI92" s="37"/>
      <c r="SY92" s="37"/>
      <c r="SZ92" s="37"/>
      <c r="TA92" s="37"/>
      <c r="TB92" s="37"/>
      <c r="TC92" s="37"/>
      <c r="TD92" s="37"/>
      <c r="TE92" s="37"/>
      <c r="TF92" s="37"/>
      <c r="TM92" s="37"/>
      <c r="TN92" s="37"/>
      <c r="TO92" s="37"/>
      <c r="TP92" s="37"/>
      <c r="TQ92" s="37"/>
      <c r="TR92" s="37"/>
      <c r="TS92" s="37"/>
      <c r="UA92" s="344"/>
      <c r="UD92" s="344"/>
      <c r="UH92" s="693"/>
      <c r="UI92" s="37"/>
      <c r="UJ92" s="37"/>
      <c r="UK92" s="693"/>
      <c r="UL92" s="37"/>
      <c r="UM92" s="37"/>
      <c r="UN92" s="37"/>
      <c r="UO92" s="693"/>
      <c r="UP92" s="37"/>
      <c r="UQ92" s="37"/>
      <c r="UR92" s="693"/>
      <c r="US92" s="37"/>
      <c r="UT92" s="37"/>
      <c r="UU92" s="37"/>
      <c r="UV92" s="693"/>
      <c r="UW92" s="37"/>
      <c r="UX92" s="37"/>
      <c r="UY92" s="693"/>
      <c r="UZ92" s="37"/>
      <c r="VA92" s="37"/>
      <c r="VB92" s="37"/>
      <c r="VC92" s="693"/>
      <c r="VD92" s="37"/>
      <c r="VE92" s="37"/>
      <c r="VF92" s="693"/>
      <c r="VG92" s="37"/>
      <c r="VH92" s="37"/>
      <c r="VI92" s="37"/>
      <c r="VJ92" s="497"/>
      <c r="VQ92" s="1594"/>
      <c r="VR92" s="1594"/>
      <c r="VS92" s="1594"/>
      <c r="VT92" s="1594"/>
      <c r="VU92" s="1594"/>
      <c r="VV92" s="1594"/>
      <c r="WS92" s="37"/>
      <c r="WT92" s="37"/>
      <c r="WU92" s="37"/>
      <c r="WV92" s="37"/>
      <c r="WW92" s="37"/>
      <c r="WX92" s="37"/>
      <c r="WY92" s="37"/>
      <c r="WZ92" s="37"/>
      <c r="XA92" s="37"/>
      <c r="XB92" s="37"/>
      <c r="XC92" s="37"/>
      <c r="XD92" s="37"/>
      <c r="XE92" s="37"/>
      <c r="XF92" s="37"/>
      <c r="XN92" s="37"/>
      <c r="XO92" s="37"/>
      <c r="XP92" s="37"/>
      <c r="XQ92" s="37"/>
      <c r="XR92" s="37"/>
      <c r="XS92" s="37"/>
      <c r="XT92" s="37"/>
      <c r="YB92" s="1594"/>
      <c r="YC92" s="1594"/>
      <c r="YD92" s="1594"/>
      <c r="YE92" s="1594"/>
      <c r="YF92" s="1594"/>
      <c r="YG92" s="1594"/>
      <c r="YP92" s="323"/>
      <c r="YQ92" s="2"/>
      <c r="YS92" s="344"/>
      <c r="ZK92" s="1594"/>
      <c r="ZL92" s="1594"/>
      <c r="ZM92" s="1594"/>
      <c r="ZN92" s="1594"/>
      <c r="ZO92" s="1594"/>
      <c r="ZP92" s="1594"/>
      <c r="ZQ92" s="1594"/>
      <c r="ZR92" s="37"/>
      <c r="ZS92" s="37"/>
      <c r="ZT92" s="37"/>
      <c r="ZU92" s="37"/>
      <c r="ZV92" s="37"/>
      <c r="ZW92" s="37"/>
      <c r="ZX92" s="37"/>
      <c r="ZY92" s="344"/>
      <c r="AAF92" s="693"/>
      <c r="AAG92" s="37"/>
      <c r="AAH92" s="37"/>
      <c r="AAI92" s="37"/>
      <c r="AAJ92" s="37"/>
      <c r="AAK92" s="37"/>
      <c r="AAL92" s="37"/>
      <c r="ABV92" s="37"/>
      <c r="ABW92" s="37"/>
      <c r="ABX92" s="37"/>
      <c r="ABY92" s="37"/>
      <c r="ABZ92" s="37"/>
      <c r="ACA92" s="37"/>
      <c r="ACB92" s="37"/>
      <c r="AEU92" s="1594"/>
      <c r="AEV92" s="1594"/>
      <c r="AEW92" s="1594"/>
      <c r="AEX92" s="1594"/>
      <c r="AEY92" s="1594"/>
      <c r="AEZ92" s="1594"/>
      <c r="AGR92" s="37"/>
      <c r="AGS92" s="37"/>
      <c r="AGT92" s="37"/>
      <c r="AGU92" s="37"/>
      <c r="AGV92" s="37"/>
      <c r="AGW92" s="37"/>
      <c r="AGX92" s="37"/>
      <c r="AHM92" s="37"/>
      <c r="AHN92" s="37"/>
      <c r="AHO92" s="37"/>
      <c r="AHP92" s="37"/>
      <c r="AHQ92" s="37"/>
      <c r="AHR92" s="37"/>
      <c r="AHS92" s="37"/>
      <c r="AIO92" s="37"/>
      <c r="AIP92" s="37"/>
      <c r="AIQ92" s="37"/>
      <c r="AIR92" s="37"/>
      <c r="AIS92" s="37"/>
      <c r="AIT92" s="37"/>
      <c r="AIU92" s="37"/>
      <c r="AJQ92" s="37"/>
      <c r="AJR92" s="37"/>
      <c r="AJS92" s="37"/>
      <c r="AJT92" s="37"/>
      <c r="AJU92" s="37"/>
      <c r="AJV92" s="37"/>
      <c r="AJX92" s="79"/>
      <c r="AJY92" s="79"/>
      <c r="AJZ92" s="79"/>
      <c r="AKA92" s="79"/>
      <c r="AKB92" s="79"/>
      <c r="AKC92" s="16"/>
      <c r="AKD92" s="79"/>
      <c r="AKE92" s="79"/>
      <c r="AKF92" s="79"/>
      <c r="AKG92" s="79"/>
      <c r="AKH92" s="79"/>
      <c r="AKI92" s="79"/>
      <c r="AKJ92" s="16"/>
      <c r="AKK92" s="79"/>
      <c r="AKL92" s="37"/>
      <c r="AKM92" s="37"/>
      <c r="AKN92" s="37"/>
      <c r="AKO92" s="37"/>
      <c r="AKP92" s="37"/>
      <c r="AKQ92" s="37"/>
      <c r="AKS92" s="37"/>
      <c r="AKT92" s="37"/>
      <c r="AKU92" s="37"/>
      <c r="AKV92" s="37"/>
      <c r="AKW92" s="37"/>
      <c r="AKX92" s="37"/>
      <c r="AKY92" s="37"/>
      <c r="AKZ92" s="37"/>
      <c r="ALA92" s="37"/>
      <c r="ALB92" s="37"/>
      <c r="ALC92" s="37"/>
      <c r="ALD92" s="37"/>
      <c r="ALE92" s="37"/>
      <c r="ALF92" s="37"/>
      <c r="ANR92" s="1594"/>
      <c r="ANS92" s="1594"/>
      <c r="ANT92" s="1594"/>
      <c r="ANU92" s="1594"/>
      <c r="ANV92" s="1594"/>
      <c r="ANW92" s="1594"/>
      <c r="ARE92" s="37"/>
      <c r="ARF92" s="37"/>
      <c r="ARG92" s="37"/>
      <c r="ARH92" s="37"/>
      <c r="ARI92" s="37"/>
      <c r="ARJ92" s="37"/>
      <c r="ARK92" s="37"/>
      <c r="ARS92" s="37"/>
      <c r="ART92" s="37"/>
      <c r="ARU92" s="37"/>
      <c r="ARV92" s="37"/>
      <c r="ARW92" s="37"/>
      <c r="ARX92" s="37"/>
      <c r="ARY92" s="37"/>
      <c r="ATB92" s="37"/>
      <c r="ATC92" s="37"/>
      <c r="ATD92" s="37"/>
      <c r="ATE92" s="37"/>
      <c r="ATF92" s="37"/>
      <c r="ATG92" s="37"/>
      <c r="AUK92" s="37"/>
      <c r="AUL92" s="37"/>
      <c r="AUM92" s="37"/>
      <c r="AUN92" s="37"/>
      <c r="AUO92" s="37"/>
      <c r="AUP92" s="37"/>
      <c r="AUQ92" s="37"/>
      <c r="AUR92" s="1594"/>
      <c r="AUS92" s="1594"/>
      <c r="AUT92" s="1594"/>
      <c r="AUU92" s="1594"/>
      <c r="AUV92" s="1594"/>
      <c r="AUW92" s="1594"/>
      <c r="AUX92" s="37"/>
      <c r="AUY92" s="37"/>
      <c r="AUZ92" s="37"/>
      <c r="AVA92" s="37"/>
      <c r="AVB92" s="37"/>
      <c r="AVC92" s="37"/>
      <c r="AVD92" s="37"/>
      <c r="AVT92" s="1594"/>
      <c r="AVU92" s="1594"/>
      <c r="AVV92" s="1594"/>
      <c r="AVW92" s="1594"/>
      <c r="AVX92" s="1594"/>
      <c r="AVY92" s="1594"/>
      <c r="AXQ92" s="37"/>
      <c r="AXR92" s="37"/>
      <c r="AXS92" s="37"/>
      <c r="AXT92" s="37"/>
      <c r="AXU92" s="37"/>
      <c r="AXV92" s="37"/>
    </row>
    <row r="93" spans="2:994 1058:1322" s="551" customFormat="1" x14ac:dyDescent="0.25">
      <c r="B93" s="122"/>
      <c r="H93" s="37"/>
      <c r="I93" s="122"/>
      <c r="J93" s="37"/>
      <c r="K93" s="37"/>
      <c r="L93" s="37"/>
      <c r="M93" s="37"/>
      <c r="N93" s="37"/>
      <c r="O93" s="37"/>
      <c r="P93" s="122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428"/>
      <c r="BS93" s="423"/>
      <c r="CG93" s="423"/>
      <c r="DW93" s="1657"/>
      <c r="DX93" s="1657"/>
      <c r="DY93" s="1657"/>
      <c r="DZ93" s="1657"/>
      <c r="EA93" s="1657"/>
      <c r="EB93" s="1657"/>
      <c r="EC93" s="37"/>
      <c r="ED93" s="37"/>
      <c r="EE93" s="37"/>
      <c r="EF93" s="37"/>
      <c r="EG93" s="37"/>
      <c r="EH93" s="37"/>
      <c r="EI93" s="37"/>
      <c r="ER93" s="2"/>
      <c r="EY93" s="703"/>
      <c r="FF93" s="290"/>
      <c r="FG93" s="37"/>
      <c r="FH93" s="37"/>
      <c r="FI93" s="37"/>
      <c r="FJ93" s="37"/>
      <c r="FK93" s="37"/>
      <c r="FT93" s="37"/>
      <c r="FU93" s="37"/>
      <c r="FV93" s="37"/>
      <c r="FW93" s="37"/>
      <c r="FX93" s="37"/>
      <c r="FY93" s="37"/>
      <c r="FZ93" s="37"/>
      <c r="GH93" s="1594"/>
      <c r="GI93" s="1594"/>
      <c r="GJ93" s="1594"/>
      <c r="GK93" s="1594"/>
      <c r="GL93" s="1594"/>
      <c r="GM93" s="1594"/>
      <c r="IE93" s="1594"/>
      <c r="IF93" s="1594"/>
      <c r="IG93" s="1594"/>
      <c r="IH93" s="1594"/>
      <c r="II93" s="1594"/>
      <c r="IJ93" s="1594"/>
      <c r="IL93" s="37"/>
      <c r="IM93" s="37"/>
      <c r="IN93" s="37"/>
      <c r="IO93" s="37"/>
      <c r="IP93" s="37"/>
      <c r="IQ93" s="37"/>
      <c r="IR93" s="37"/>
      <c r="JU93" s="37"/>
      <c r="JV93" s="37"/>
      <c r="JW93" s="37"/>
      <c r="JX93" s="37"/>
      <c r="JY93" s="37"/>
      <c r="JZ93" s="37"/>
      <c r="KB93" s="37"/>
      <c r="KC93" s="37"/>
      <c r="KD93" s="37"/>
      <c r="KE93" s="37"/>
      <c r="KF93" s="37"/>
      <c r="KG93" s="37"/>
      <c r="KH93" s="37"/>
      <c r="KP93" s="37"/>
      <c r="KQ93" s="37"/>
      <c r="KR93" s="37"/>
      <c r="KS93" s="37"/>
      <c r="KT93" s="37"/>
      <c r="KU93" s="37"/>
      <c r="KV93" s="37"/>
      <c r="KW93" s="37"/>
      <c r="KX93" s="37"/>
      <c r="KY93" s="37"/>
      <c r="KZ93" s="37"/>
      <c r="LA93" s="37"/>
      <c r="LB93" s="37"/>
      <c r="LC93" s="37"/>
      <c r="LD93" s="1594"/>
      <c r="LE93" s="1594"/>
      <c r="LF93" s="1594"/>
      <c r="LG93" s="1594"/>
      <c r="LH93" s="1594"/>
      <c r="LI93" s="1594"/>
      <c r="MF93" s="1759"/>
      <c r="MG93" s="1594"/>
      <c r="MH93" s="1594"/>
      <c r="MI93" s="1594"/>
      <c r="MJ93" s="1594"/>
      <c r="MK93" s="1594"/>
      <c r="MM93" s="344"/>
      <c r="MT93" s="693"/>
      <c r="MU93" s="37"/>
      <c r="MV93" s="37"/>
      <c r="MW93" s="37"/>
      <c r="MX93" s="37"/>
      <c r="MY93" s="37"/>
      <c r="MZ93" s="37"/>
      <c r="NA93" s="662"/>
      <c r="NH93" s="2"/>
      <c r="OX93" s="37"/>
      <c r="OY93" s="37"/>
      <c r="OZ93" s="37"/>
      <c r="PA93" s="37"/>
      <c r="PB93" s="37"/>
      <c r="PC93" s="37"/>
      <c r="PD93" s="37"/>
      <c r="PL93" s="37"/>
      <c r="PM93" s="37"/>
      <c r="PN93" s="37"/>
      <c r="PO93" s="37"/>
      <c r="PP93" s="37"/>
      <c r="PQ93" s="37"/>
      <c r="PS93" s="37"/>
      <c r="PT93" s="37"/>
      <c r="PU93" s="37"/>
      <c r="PV93" s="37"/>
      <c r="PW93" s="37"/>
      <c r="PX93" s="37"/>
      <c r="PY93" s="37"/>
      <c r="QB93" s="3"/>
      <c r="SD93" s="37"/>
      <c r="SE93" s="37"/>
      <c r="SF93" s="37"/>
      <c r="SG93" s="37"/>
      <c r="SH93" s="37"/>
      <c r="SI93" s="37"/>
      <c r="SY93" s="37"/>
      <c r="SZ93" s="37"/>
      <c r="TA93" s="37"/>
      <c r="TB93" s="37"/>
      <c r="TC93" s="37"/>
      <c r="TD93" s="37"/>
      <c r="TE93" s="37"/>
      <c r="TF93" s="37"/>
      <c r="TM93" s="37"/>
      <c r="TN93" s="37"/>
      <c r="TO93" s="37"/>
      <c r="TP93" s="37"/>
      <c r="TQ93" s="37"/>
      <c r="TR93" s="37"/>
      <c r="TS93" s="37"/>
      <c r="UA93" s="344"/>
      <c r="UD93" s="344"/>
      <c r="UH93" s="693"/>
      <c r="UI93" s="37"/>
      <c r="UJ93" s="37"/>
      <c r="UK93" s="693"/>
      <c r="UL93" s="37"/>
      <c r="UM93" s="37"/>
      <c r="UN93" s="37"/>
      <c r="UO93" s="693"/>
      <c r="UP93" s="37"/>
      <c r="UQ93" s="37"/>
      <c r="UR93" s="693"/>
      <c r="US93" s="37"/>
      <c r="UT93" s="37"/>
      <c r="UU93" s="37"/>
      <c r="UV93" s="693"/>
      <c r="UW93" s="37"/>
      <c r="UX93" s="37"/>
      <c r="UY93" s="693"/>
      <c r="UZ93" s="37"/>
      <c r="VA93" s="37"/>
      <c r="VB93" s="37"/>
      <c r="VC93" s="693"/>
      <c r="VD93" s="37"/>
      <c r="VE93" s="37"/>
      <c r="VF93" s="693"/>
      <c r="VG93" s="37"/>
      <c r="VH93" s="37"/>
      <c r="VI93" s="37"/>
      <c r="VJ93" s="497"/>
      <c r="VQ93" s="1594"/>
      <c r="VR93" s="1594"/>
      <c r="VS93" s="1594"/>
      <c r="VT93" s="1594"/>
      <c r="VU93" s="1594"/>
      <c r="VV93" s="1594"/>
      <c r="WS93" s="37"/>
      <c r="WT93" s="37"/>
      <c r="WU93" s="37"/>
      <c r="WV93" s="37"/>
      <c r="WW93" s="37"/>
      <c r="WX93" s="37"/>
      <c r="WY93" s="37"/>
      <c r="WZ93" s="37"/>
      <c r="XA93" s="37"/>
      <c r="XB93" s="37"/>
      <c r="XC93" s="37"/>
      <c r="XD93" s="37"/>
      <c r="XE93" s="37"/>
      <c r="XF93" s="37"/>
      <c r="XN93" s="37"/>
      <c r="XO93" s="37"/>
      <c r="XP93" s="37"/>
      <c r="XQ93" s="37"/>
      <c r="XR93" s="37"/>
      <c r="XS93" s="37"/>
      <c r="XT93" s="37"/>
      <c r="YB93" s="1594"/>
      <c r="YC93" s="1594"/>
      <c r="YD93" s="1594"/>
      <c r="YE93" s="1594"/>
      <c r="YF93" s="1594"/>
      <c r="YG93" s="1594"/>
      <c r="YP93" s="323"/>
      <c r="YQ93" s="2"/>
      <c r="YS93" s="344"/>
      <c r="ZK93" s="1594"/>
      <c r="ZL93" s="1594"/>
      <c r="ZM93" s="1594"/>
      <c r="ZN93" s="1594"/>
      <c r="ZO93" s="1594"/>
      <c r="ZP93" s="1594"/>
      <c r="ZQ93" s="1594"/>
      <c r="ZR93" s="37"/>
      <c r="ZS93" s="37"/>
      <c r="ZT93" s="37"/>
      <c r="ZU93" s="37"/>
      <c r="ZV93" s="37"/>
      <c r="ZW93" s="37"/>
      <c r="ZX93" s="37"/>
      <c r="ZY93" s="344"/>
      <c r="AAF93" s="693"/>
      <c r="AAG93" s="37"/>
      <c r="AAH93" s="37"/>
      <c r="AAI93" s="37"/>
      <c r="AAJ93" s="37"/>
      <c r="AAK93" s="37"/>
      <c r="AAL93" s="37"/>
      <c r="ABV93" s="37"/>
      <c r="ABW93" s="37"/>
      <c r="ABX93" s="37"/>
      <c r="ABY93" s="37"/>
      <c r="ABZ93" s="37"/>
      <c r="ACA93" s="37"/>
      <c r="ACB93" s="37"/>
      <c r="AEU93" s="1594"/>
      <c r="AEV93" s="1594"/>
      <c r="AEW93" s="1594"/>
      <c r="AEX93" s="1594"/>
      <c r="AEY93" s="1594"/>
      <c r="AEZ93" s="1594"/>
      <c r="AGR93" s="37"/>
      <c r="AGS93" s="37"/>
      <c r="AGT93" s="37"/>
      <c r="AGU93" s="37"/>
      <c r="AGV93" s="37"/>
      <c r="AGW93" s="37"/>
      <c r="AGX93" s="37"/>
      <c r="AHM93" s="37"/>
      <c r="AHN93" s="37"/>
      <c r="AHO93" s="37"/>
      <c r="AHP93" s="37"/>
      <c r="AHQ93" s="37"/>
      <c r="AHR93" s="37"/>
      <c r="AHS93" s="37"/>
      <c r="AIO93" s="37"/>
      <c r="AIP93" s="37"/>
      <c r="AIQ93" s="37"/>
      <c r="AIR93" s="37"/>
      <c r="AIS93" s="37"/>
      <c r="AIT93" s="37"/>
      <c r="AIU93" s="37"/>
      <c r="AJQ93" s="37"/>
      <c r="AJR93" s="37"/>
      <c r="AJS93" s="37"/>
      <c r="AJT93" s="37"/>
      <c r="AJU93" s="37"/>
      <c r="AJV93" s="37"/>
      <c r="AJX93" s="79"/>
      <c r="AJY93" s="79"/>
      <c r="AJZ93" s="79"/>
      <c r="AKA93" s="79"/>
      <c r="AKB93" s="79"/>
      <c r="AKC93" s="16"/>
      <c r="AKD93" s="79"/>
      <c r="AKE93" s="79"/>
      <c r="AKF93" s="79"/>
      <c r="AKG93" s="79"/>
      <c r="AKH93" s="79"/>
      <c r="AKI93" s="79"/>
      <c r="AKJ93" s="16"/>
      <c r="AKK93" s="79"/>
      <c r="AKL93" s="37"/>
      <c r="AKM93" s="37"/>
      <c r="AKN93" s="37"/>
      <c r="AKO93" s="37"/>
      <c r="AKP93" s="37"/>
      <c r="AKQ93" s="37"/>
      <c r="AKS93" s="37"/>
      <c r="AKT93" s="37"/>
      <c r="AKU93" s="37"/>
      <c r="AKV93" s="37"/>
      <c r="AKW93" s="37"/>
      <c r="AKX93" s="37"/>
      <c r="AKY93" s="37"/>
      <c r="AKZ93" s="37"/>
      <c r="ALA93" s="37"/>
      <c r="ALB93" s="37"/>
      <c r="ALC93" s="37"/>
      <c r="ALD93" s="37"/>
      <c r="ALE93" s="37"/>
      <c r="ALF93" s="37"/>
      <c r="ANR93" s="1594"/>
      <c r="ANS93" s="1594"/>
      <c r="ANT93" s="1594"/>
      <c r="ANU93" s="1594"/>
      <c r="ANV93" s="1594"/>
      <c r="ANW93" s="1594"/>
      <c r="ARE93" s="37"/>
      <c r="ARF93" s="37"/>
      <c r="ARG93" s="37"/>
      <c r="ARH93" s="37"/>
      <c r="ARI93" s="37"/>
      <c r="ARJ93" s="37"/>
      <c r="ARK93" s="37"/>
      <c r="ARS93" s="37"/>
      <c r="ART93" s="37"/>
      <c r="ARU93" s="37"/>
      <c r="ARV93" s="37"/>
      <c r="ARW93" s="37"/>
      <c r="ARX93" s="37"/>
      <c r="ARY93" s="37"/>
      <c r="ATB93" s="37"/>
      <c r="ATC93" s="37"/>
      <c r="ATD93" s="37"/>
      <c r="ATE93" s="37"/>
      <c r="ATF93" s="37"/>
      <c r="ATG93" s="37"/>
      <c r="AUK93" s="37"/>
      <c r="AUL93" s="37"/>
      <c r="AUM93" s="37"/>
      <c r="AUN93" s="37"/>
      <c r="AUO93" s="37"/>
      <c r="AUP93" s="37"/>
      <c r="AUQ93" s="37"/>
      <c r="AUR93" s="1594"/>
      <c r="AUS93" s="1594"/>
      <c r="AUT93" s="1594"/>
      <c r="AUU93" s="1594"/>
      <c r="AUV93" s="1594"/>
      <c r="AUW93" s="1594"/>
      <c r="AUX93" s="37"/>
      <c r="AUY93" s="37"/>
      <c r="AUZ93" s="37"/>
      <c r="AVA93" s="37"/>
      <c r="AVB93" s="37"/>
      <c r="AVC93" s="37"/>
      <c r="AVD93" s="37"/>
      <c r="AVT93" s="1594"/>
      <c r="AVU93" s="1594"/>
      <c r="AVV93" s="1594"/>
      <c r="AVW93" s="1594"/>
      <c r="AVX93" s="1594"/>
      <c r="AVY93" s="1594"/>
      <c r="AXQ93" s="37"/>
      <c r="AXR93" s="37"/>
      <c r="AXS93" s="37"/>
      <c r="AXT93" s="37"/>
      <c r="AXU93" s="37"/>
      <c r="AXV93" s="37"/>
    </row>
    <row r="94" spans="2:994 1058:1322" s="551" customFormat="1" x14ac:dyDescent="0.25">
      <c r="B94" s="122"/>
      <c r="H94" s="37"/>
      <c r="I94" s="122"/>
      <c r="J94" s="37"/>
      <c r="K94" s="37"/>
      <c r="L94" s="37"/>
      <c r="M94" s="37"/>
      <c r="N94" s="37"/>
      <c r="O94" s="37"/>
      <c r="P94" s="122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428"/>
      <c r="BS94" s="423"/>
      <c r="CG94" s="423"/>
      <c r="DW94" s="1657"/>
      <c r="DX94" s="1657"/>
      <c r="DY94" s="1657"/>
      <c r="DZ94" s="1657"/>
      <c r="EA94" s="1657"/>
      <c r="EB94" s="1657"/>
      <c r="EC94" s="37"/>
      <c r="ED94" s="37"/>
      <c r="EE94" s="37"/>
      <c r="EF94" s="37"/>
      <c r="EG94" s="37"/>
      <c r="EH94" s="37"/>
      <c r="EI94" s="37"/>
      <c r="ER94" s="2"/>
      <c r="EY94" s="703"/>
      <c r="FF94" s="290"/>
      <c r="FG94" s="37"/>
      <c r="FH94" s="37"/>
      <c r="FI94" s="37"/>
      <c r="FJ94" s="37"/>
      <c r="FK94" s="37"/>
      <c r="FT94" s="37"/>
      <c r="FU94" s="37"/>
      <c r="FV94" s="37"/>
      <c r="FW94" s="37"/>
      <c r="FX94" s="37"/>
      <c r="FY94" s="37"/>
      <c r="FZ94" s="37"/>
      <c r="GH94" s="1594"/>
      <c r="GI94" s="1594"/>
      <c r="GJ94" s="1594"/>
      <c r="GK94" s="1594"/>
      <c r="GL94" s="1594"/>
      <c r="GM94" s="1594"/>
      <c r="IE94" s="1594"/>
      <c r="IF94" s="1594"/>
      <c r="IG94" s="1594"/>
      <c r="IH94" s="1594"/>
      <c r="II94" s="1594"/>
      <c r="IJ94" s="1594"/>
      <c r="IL94" s="37"/>
      <c r="IM94" s="37"/>
      <c r="IN94" s="37"/>
      <c r="IO94" s="37"/>
      <c r="IP94" s="37"/>
      <c r="IQ94" s="37"/>
      <c r="IR94" s="37"/>
      <c r="JU94" s="37"/>
      <c r="JV94" s="37"/>
      <c r="JW94" s="37"/>
      <c r="JX94" s="37"/>
      <c r="JY94" s="37"/>
      <c r="JZ94" s="37"/>
      <c r="KB94" s="37"/>
      <c r="KC94" s="37"/>
      <c r="KD94" s="37"/>
      <c r="KE94" s="37"/>
      <c r="KF94" s="37"/>
      <c r="KG94" s="37"/>
      <c r="KH94" s="37"/>
      <c r="KP94" s="37"/>
      <c r="KQ94" s="37"/>
      <c r="KR94" s="37"/>
      <c r="KS94" s="37"/>
      <c r="KT94" s="37"/>
      <c r="KU94" s="37"/>
      <c r="KV94" s="37"/>
      <c r="KW94" s="37"/>
      <c r="KX94" s="37"/>
      <c r="KY94" s="37"/>
      <c r="KZ94" s="37"/>
      <c r="LA94" s="37"/>
      <c r="LB94" s="37"/>
      <c r="LC94" s="37"/>
      <c r="LD94" s="1594"/>
      <c r="LE94" s="1594"/>
      <c r="LF94" s="1594"/>
      <c r="LG94" s="1594"/>
      <c r="LH94" s="1594"/>
      <c r="LI94" s="1594"/>
      <c r="MF94" s="1759"/>
      <c r="MG94" s="1594"/>
      <c r="MH94" s="1594"/>
      <c r="MI94" s="1594"/>
      <c r="MJ94" s="1594"/>
      <c r="MK94" s="1594"/>
      <c r="MM94" s="344"/>
      <c r="MT94" s="693"/>
      <c r="MU94" s="37"/>
      <c r="MV94" s="37"/>
      <c r="MW94" s="37"/>
      <c r="MX94" s="37"/>
      <c r="MY94" s="37"/>
      <c r="MZ94" s="37"/>
      <c r="NA94" s="662"/>
      <c r="NH94" s="2"/>
      <c r="OX94" s="37"/>
      <c r="OY94" s="37"/>
      <c r="OZ94" s="37"/>
      <c r="PA94" s="37"/>
      <c r="PB94" s="37"/>
      <c r="PC94" s="37"/>
      <c r="PD94" s="37"/>
      <c r="PL94" s="37"/>
      <c r="PM94" s="37"/>
      <c r="PN94" s="37"/>
      <c r="PO94" s="37"/>
      <c r="PP94" s="37"/>
      <c r="PQ94" s="37"/>
      <c r="PS94" s="37"/>
      <c r="PT94" s="37"/>
      <c r="PU94" s="37"/>
      <c r="PV94" s="37"/>
      <c r="PW94" s="37"/>
      <c r="PX94" s="37"/>
      <c r="PY94" s="37"/>
      <c r="QB94" s="3"/>
      <c r="SD94" s="37"/>
      <c r="SE94" s="37"/>
      <c r="SF94" s="37"/>
      <c r="SG94" s="37"/>
      <c r="SH94" s="37"/>
      <c r="SI94" s="37"/>
      <c r="SY94" s="37"/>
      <c r="SZ94" s="37"/>
      <c r="TA94" s="37"/>
      <c r="TB94" s="37"/>
      <c r="TC94" s="37"/>
      <c r="TD94" s="37"/>
      <c r="TE94" s="37"/>
      <c r="TF94" s="37"/>
      <c r="TM94" s="37"/>
      <c r="TN94" s="37"/>
      <c r="TO94" s="37"/>
      <c r="TP94" s="37"/>
      <c r="TQ94" s="37"/>
      <c r="TR94" s="37"/>
      <c r="TS94" s="37"/>
      <c r="UA94" s="344"/>
      <c r="UD94" s="344"/>
      <c r="UH94" s="693"/>
      <c r="UI94" s="37"/>
      <c r="UJ94" s="37"/>
      <c r="UK94" s="693"/>
      <c r="UL94" s="37"/>
      <c r="UM94" s="37"/>
      <c r="UN94" s="37"/>
      <c r="UO94" s="693"/>
      <c r="UP94" s="37"/>
      <c r="UQ94" s="37"/>
      <c r="UR94" s="693"/>
      <c r="US94" s="37"/>
      <c r="UT94" s="37"/>
      <c r="UU94" s="37"/>
      <c r="UV94" s="693"/>
      <c r="UW94" s="37"/>
      <c r="UX94" s="37"/>
      <c r="UY94" s="693"/>
      <c r="UZ94" s="37"/>
      <c r="VA94" s="37"/>
      <c r="VB94" s="37"/>
      <c r="VC94" s="693"/>
      <c r="VD94" s="37"/>
      <c r="VE94" s="37"/>
      <c r="VF94" s="693"/>
      <c r="VG94" s="37"/>
      <c r="VH94" s="37"/>
      <c r="VI94" s="37"/>
      <c r="VJ94" s="497"/>
      <c r="VQ94" s="1594"/>
      <c r="VR94" s="1594"/>
      <c r="VS94" s="1594"/>
      <c r="VT94" s="1594"/>
      <c r="VU94" s="1594"/>
      <c r="VV94" s="1594"/>
      <c r="WS94" s="37"/>
      <c r="WT94" s="37"/>
      <c r="WU94" s="37"/>
      <c r="WV94" s="37"/>
      <c r="WW94" s="37"/>
      <c r="WX94" s="37"/>
      <c r="WY94" s="37"/>
      <c r="WZ94" s="37"/>
      <c r="XA94" s="37"/>
      <c r="XB94" s="37"/>
      <c r="XC94" s="37"/>
      <c r="XD94" s="37"/>
      <c r="XE94" s="37"/>
      <c r="XF94" s="37"/>
      <c r="XN94" s="37"/>
      <c r="XO94" s="37"/>
      <c r="XP94" s="37"/>
      <c r="XQ94" s="37"/>
      <c r="XR94" s="37"/>
      <c r="XS94" s="37"/>
      <c r="XT94" s="37"/>
      <c r="YB94" s="1594"/>
      <c r="YC94" s="1594"/>
      <c r="YD94" s="1594"/>
      <c r="YE94" s="1594"/>
      <c r="YF94" s="1594"/>
      <c r="YG94" s="1594"/>
      <c r="YP94" s="323"/>
      <c r="YQ94" s="2"/>
      <c r="YS94" s="344"/>
      <c r="ZK94" s="1594"/>
      <c r="ZL94" s="1594"/>
      <c r="ZM94" s="1594"/>
      <c r="ZN94" s="1594"/>
      <c r="ZO94" s="1594"/>
      <c r="ZP94" s="1594"/>
      <c r="ZQ94" s="1594"/>
      <c r="ZR94" s="37"/>
      <c r="ZS94" s="37"/>
      <c r="ZT94" s="37"/>
      <c r="ZU94" s="37"/>
      <c r="ZV94" s="37"/>
      <c r="ZW94" s="37"/>
      <c r="ZX94" s="37"/>
      <c r="ZY94" s="344"/>
      <c r="AAF94" s="693"/>
      <c r="AAG94" s="37"/>
      <c r="AAH94" s="37"/>
      <c r="AAI94" s="37"/>
      <c r="AAJ94" s="37"/>
      <c r="AAK94" s="37"/>
      <c r="AAL94" s="37"/>
      <c r="ABV94" s="37"/>
      <c r="ABW94" s="37"/>
      <c r="ABX94" s="37"/>
      <c r="ABY94" s="37"/>
      <c r="ABZ94" s="37"/>
      <c r="ACA94" s="37"/>
      <c r="ACB94" s="37"/>
      <c r="AEU94" s="1594"/>
      <c r="AEV94" s="1594"/>
      <c r="AEW94" s="1594"/>
      <c r="AEX94" s="1594"/>
      <c r="AEY94" s="1594"/>
      <c r="AEZ94" s="1594"/>
      <c r="AGR94" s="37"/>
      <c r="AGS94" s="37"/>
      <c r="AGT94" s="37"/>
      <c r="AGU94" s="37"/>
      <c r="AGV94" s="37"/>
      <c r="AGW94" s="37"/>
      <c r="AGX94" s="37"/>
      <c r="AHM94" s="37"/>
      <c r="AHN94" s="37"/>
      <c r="AHO94" s="37"/>
      <c r="AHP94" s="37"/>
      <c r="AHQ94" s="37"/>
      <c r="AHR94" s="37"/>
      <c r="AHS94" s="37"/>
      <c r="AIO94" s="37"/>
      <c r="AIP94" s="37"/>
      <c r="AIQ94" s="37"/>
      <c r="AIR94" s="37"/>
      <c r="AIS94" s="37"/>
      <c r="AIT94" s="37"/>
      <c r="AIU94" s="37"/>
      <c r="AJQ94" s="37"/>
      <c r="AJR94" s="37"/>
      <c r="AJS94" s="37"/>
      <c r="AJT94" s="37"/>
      <c r="AJU94" s="37"/>
      <c r="AJV94" s="37"/>
      <c r="AJX94" s="79"/>
      <c r="AJY94" s="79"/>
      <c r="AJZ94" s="79"/>
      <c r="AKA94" s="79"/>
      <c r="AKB94" s="79"/>
      <c r="AKC94" s="16"/>
      <c r="AKD94" s="79"/>
      <c r="AKE94" s="79"/>
      <c r="AKF94" s="79"/>
      <c r="AKG94" s="79"/>
      <c r="AKH94" s="79"/>
      <c r="AKI94" s="79"/>
      <c r="AKJ94" s="16"/>
      <c r="AKK94" s="79"/>
      <c r="AKL94" s="37"/>
      <c r="AKM94" s="37"/>
      <c r="AKN94" s="37"/>
      <c r="AKO94" s="37"/>
      <c r="AKP94" s="37"/>
      <c r="AKQ94" s="37"/>
      <c r="AKS94" s="37"/>
      <c r="AKT94" s="37"/>
      <c r="AKU94" s="37"/>
      <c r="AKV94" s="37"/>
      <c r="AKW94" s="37"/>
      <c r="AKX94" s="37"/>
      <c r="AKY94" s="37"/>
      <c r="AKZ94" s="37"/>
      <c r="ALA94" s="37"/>
      <c r="ALB94" s="37"/>
      <c r="ALC94" s="37"/>
      <c r="ALD94" s="37"/>
      <c r="ALE94" s="37"/>
      <c r="ALF94" s="37"/>
      <c r="ANR94" s="1594"/>
      <c r="ANS94" s="1594"/>
      <c r="ANT94" s="1594"/>
      <c r="ANU94" s="1594"/>
      <c r="ANV94" s="1594"/>
      <c r="ANW94" s="1594"/>
      <c r="ARE94" s="37"/>
      <c r="ARF94" s="37"/>
      <c r="ARG94" s="37"/>
      <c r="ARH94" s="37"/>
      <c r="ARI94" s="37"/>
      <c r="ARJ94" s="37"/>
      <c r="ARK94" s="37"/>
      <c r="ARS94" s="37"/>
      <c r="ART94" s="37"/>
      <c r="ARU94" s="37"/>
      <c r="ARV94" s="37"/>
      <c r="ARW94" s="37"/>
      <c r="ARX94" s="37"/>
      <c r="ARY94" s="37"/>
      <c r="ATB94" s="37"/>
      <c r="ATC94" s="37"/>
      <c r="ATD94" s="37"/>
      <c r="ATE94" s="37"/>
      <c r="ATF94" s="37"/>
      <c r="ATG94" s="37"/>
      <c r="AUK94" s="37"/>
      <c r="AUL94" s="37"/>
      <c r="AUM94" s="37"/>
      <c r="AUN94" s="37"/>
      <c r="AUO94" s="37"/>
      <c r="AUP94" s="37"/>
      <c r="AUQ94" s="37"/>
      <c r="AUR94" s="1594"/>
      <c r="AUS94" s="1594"/>
      <c r="AUT94" s="1594"/>
      <c r="AUU94" s="1594"/>
      <c r="AUV94" s="1594"/>
      <c r="AUW94" s="1594"/>
      <c r="AUX94" s="37"/>
      <c r="AUY94" s="37"/>
      <c r="AUZ94" s="37"/>
      <c r="AVA94" s="37"/>
      <c r="AVB94" s="37"/>
      <c r="AVC94" s="37"/>
      <c r="AVD94" s="37"/>
      <c r="AVT94" s="1594"/>
      <c r="AVU94" s="1594"/>
      <c r="AVV94" s="1594"/>
      <c r="AVW94" s="1594"/>
      <c r="AVX94" s="1594"/>
      <c r="AVY94" s="1594"/>
      <c r="AXQ94" s="37"/>
      <c r="AXR94" s="37"/>
      <c r="AXS94" s="37"/>
      <c r="AXT94" s="37"/>
      <c r="AXU94" s="37"/>
      <c r="AXV94" s="37"/>
    </row>
    <row r="95" spans="2:994 1058:1322" s="551" customFormat="1" x14ac:dyDescent="0.25">
      <c r="B95" s="79"/>
      <c r="H95" s="37"/>
      <c r="I95" s="122"/>
      <c r="J95" s="37"/>
      <c r="K95" s="37"/>
      <c r="L95" s="37"/>
      <c r="M95" s="37"/>
      <c r="N95" s="37"/>
      <c r="O95" s="37"/>
      <c r="P95" s="122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428"/>
      <c r="BS95" s="423"/>
      <c r="CG95" s="423"/>
      <c r="DW95" s="1657"/>
      <c r="DX95" s="1657"/>
      <c r="DY95" s="1657"/>
      <c r="DZ95" s="1657"/>
      <c r="EA95" s="1657"/>
      <c r="EB95" s="1657"/>
      <c r="EC95" s="37"/>
      <c r="ED95" s="37"/>
      <c r="EE95" s="37"/>
      <c r="EF95" s="37"/>
      <c r="EG95" s="37"/>
      <c r="EH95" s="37"/>
      <c r="EI95" s="37"/>
      <c r="ER95" s="2"/>
      <c r="EY95" s="703"/>
      <c r="FF95" s="290"/>
      <c r="FG95" s="37"/>
      <c r="FH95" s="37"/>
      <c r="FI95" s="37"/>
      <c r="FJ95" s="37"/>
      <c r="FK95" s="37"/>
      <c r="FT95" s="37"/>
      <c r="FU95" s="37"/>
      <c r="FV95" s="37"/>
      <c r="FW95" s="37"/>
      <c r="FX95" s="37"/>
      <c r="FY95" s="37"/>
      <c r="FZ95" s="37"/>
      <c r="GH95" s="1594"/>
      <c r="GI95" s="1594"/>
      <c r="GJ95" s="1594"/>
      <c r="GK95" s="1594"/>
      <c r="GL95" s="1594"/>
      <c r="GM95" s="1594"/>
      <c r="IE95" s="1594"/>
      <c r="IF95" s="1594"/>
      <c r="IG95" s="1594"/>
      <c r="IH95" s="1594"/>
      <c r="II95" s="1594"/>
      <c r="IJ95" s="1594"/>
      <c r="IL95" s="37"/>
      <c r="IM95" s="37"/>
      <c r="IN95" s="37"/>
      <c r="IO95" s="37"/>
      <c r="IP95" s="37"/>
      <c r="IQ95" s="37"/>
      <c r="IR95" s="37"/>
      <c r="JU95" s="37"/>
      <c r="JV95" s="37"/>
      <c r="JW95" s="37"/>
      <c r="JX95" s="37"/>
      <c r="JY95" s="37"/>
      <c r="JZ95" s="37"/>
      <c r="KB95" s="37"/>
      <c r="KC95" s="37"/>
      <c r="KD95" s="37"/>
      <c r="KE95" s="37"/>
      <c r="KF95" s="37"/>
      <c r="KG95" s="37"/>
      <c r="KH95" s="37"/>
      <c r="KP95" s="37"/>
      <c r="KQ95" s="37"/>
      <c r="KR95" s="37"/>
      <c r="KS95" s="37"/>
      <c r="KT95" s="37"/>
      <c r="KU95" s="37"/>
      <c r="KV95" s="37"/>
      <c r="KW95" s="37"/>
      <c r="KX95" s="37"/>
      <c r="KY95" s="37"/>
      <c r="KZ95" s="37"/>
      <c r="LA95" s="37"/>
      <c r="LB95" s="37"/>
      <c r="LC95" s="37"/>
      <c r="LD95" s="1594"/>
      <c r="LE95" s="1594"/>
      <c r="LF95" s="1594"/>
      <c r="LG95" s="1594"/>
      <c r="LH95" s="1594"/>
      <c r="LI95" s="1594"/>
      <c r="MF95" s="1759"/>
      <c r="MG95" s="1594"/>
      <c r="MH95" s="1594"/>
      <c r="MI95" s="1594"/>
      <c r="MJ95" s="1594"/>
      <c r="MK95" s="1594"/>
      <c r="MM95" s="344"/>
      <c r="MT95" s="693"/>
      <c r="MU95" s="37"/>
      <c r="MV95" s="37"/>
      <c r="MW95" s="37"/>
      <c r="MX95" s="37"/>
      <c r="MY95" s="37"/>
      <c r="MZ95" s="37"/>
      <c r="NA95" s="662"/>
      <c r="NH95" s="2"/>
      <c r="OX95" s="37"/>
      <c r="OY95" s="37"/>
      <c r="OZ95" s="37"/>
      <c r="PA95" s="37"/>
      <c r="PB95" s="37"/>
      <c r="PC95" s="37"/>
      <c r="PD95" s="37"/>
      <c r="PL95" s="37"/>
      <c r="PM95" s="37"/>
      <c r="PN95" s="37"/>
      <c r="PO95" s="37"/>
      <c r="PP95" s="37"/>
      <c r="PQ95" s="37"/>
      <c r="PS95" s="37"/>
      <c r="PT95" s="37"/>
      <c r="PU95" s="37"/>
      <c r="PV95" s="37"/>
      <c r="PW95" s="37"/>
      <c r="PX95" s="37"/>
      <c r="PY95" s="37"/>
      <c r="QB95" s="3"/>
      <c r="SD95" s="37"/>
      <c r="SE95" s="37"/>
      <c r="SF95" s="37"/>
      <c r="SG95" s="37"/>
      <c r="SH95" s="37"/>
      <c r="SI95" s="37"/>
      <c r="SY95" s="37"/>
      <c r="SZ95" s="37"/>
      <c r="TA95" s="37"/>
      <c r="TB95" s="37"/>
      <c r="TC95" s="37"/>
      <c r="TD95" s="37"/>
      <c r="TE95" s="37"/>
      <c r="TF95" s="37"/>
      <c r="TM95" s="37"/>
      <c r="TN95" s="37"/>
      <c r="TO95" s="37"/>
      <c r="TP95" s="37"/>
      <c r="TQ95" s="37"/>
      <c r="TR95" s="37"/>
      <c r="TS95" s="37"/>
      <c r="UA95" s="344"/>
      <c r="UD95" s="344"/>
      <c r="UH95" s="693"/>
      <c r="UI95" s="37"/>
      <c r="UJ95" s="37"/>
      <c r="UK95" s="693"/>
      <c r="UL95" s="37"/>
      <c r="UM95" s="37"/>
      <c r="UN95" s="37"/>
      <c r="UO95" s="693"/>
      <c r="UP95" s="37"/>
      <c r="UQ95" s="37"/>
      <c r="UR95" s="693"/>
      <c r="US95" s="37"/>
      <c r="UT95" s="37"/>
      <c r="UU95" s="37"/>
      <c r="UV95" s="693"/>
      <c r="UW95" s="37"/>
      <c r="UX95" s="37"/>
      <c r="UY95" s="693"/>
      <c r="UZ95" s="37"/>
      <c r="VA95" s="37"/>
      <c r="VB95" s="37"/>
      <c r="VC95" s="693"/>
      <c r="VD95" s="37"/>
      <c r="VE95" s="37"/>
      <c r="VF95" s="693"/>
      <c r="VG95" s="37"/>
      <c r="VH95" s="37"/>
      <c r="VI95" s="37"/>
      <c r="VJ95" s="497"/>
      <c r="VQ95" s="1594"/>
      <c r="VR95" s="1594"/>
      <c r="VS95" s="1594"/>
      <c r="VT95" s="1594"/>
      <c r="VU95" s="1594"/>
      <c r="VV95" s="1594"/>
      <c r="WS95" s="37"/>
      <c r="WT95" s="37"/>
      <c r="WU95" s="37"/>
      <c r="WV95" s="37"/>
      <c r="WW95" s="37"/>
      <c r="WX95" s="37"/>
      <c r="WY95" s="37"/>
      <c r="WZ95" s="37"/>
      <c r="XA95" s="37"/>
      <c r="XB95" s="37"/>
      <c r="XC95" s="37"/>
      <c r="XD95" s="37"/>
      <c r="XE95" s="37"/>
      <c r="XF95" s="37"/>
      <c r="XN95" s="37"/>
      <c r="XO95" s="37"/>
      <c r="XP95" s="37"/>
      <c r="XQ95" s="37"/>
      <c r="XR95" s="37"/>
      <c r="XS95" s="37"/>
      <c r="XT95" s="37"/>
      <c r="YB95" s="1594"/>
      <c r="YC95" s="1594"/>
      <c r="YD95" s="1594"/>
      <c r="YE95" s="1594"/>
      <c r="YF95" s="1594"/>
      <c r="YG95" s="1594"/>
      <c r="YP95" s="323"/>
      <c r="YQ95" s="2"/>
      <c r="YS95" s="344"/>
      <c r="ZK95" s="1594"/>
      <c r="ZL95" s="1594"/>
      <c r="ZM95" s="1594"/>
      <c r="ZN95" s="1594"/>
      <c r="ZO95" s="1594"/>
      <c r="ZP95" s="1594"/>
      <c r="ZQ95" s="1594"/>
      <c r="ZR95" s="37"/>
      <c r="ZS95" s="37"/>
      <c r="ZT95" s="37"/>
      <c r="ZU95" s="37"/>
      <c r="ZV95" s="37"/>
      <c r="ZW95" s="37"/>
      <c r="ZX95" s="37"/>
      <c r="ZY95" s="344"/>
      <c r="AAF95" s="693"/>
      <c r="AAG95" s="37"/>
      <c r="AAH95" s="37"/>
      <c r="AAI95" s="37"/>
      <c r="AAJ95" s="37"/>
      <c r="AAK95" s="37"/>
      <c r="AAL95" s="37"/>
      <c r="ABV95" s="37"/>
      <c r="ABW95" s="37"/>
      <c r="ABX95" s="37"/>
      <c r="ABY95" s="37"/>
      <c r="ABZ95" s="37"/>
      <c r="ACA95" s="37"/>
      <c r="ACB95" s="37"/>
      <c r="AEU95" s="1594"/>
      <c r="AEV95" s="1594"/>
      <c r="AEW95" s="1594"/>
      <c r="AEX95" s="1594"/>
      <c r="AEY95" s="1594"/>
      <c r="AEZ95" s="1594"/>
      <c r="AGR95" s="37"/>
      <c r="AGS95" s="37"/>
      <c r="AGT95" s="37"/>
      <c r="AGU95" s="37"/>
      <c r="AGV95" s="37"/>
      <c r="AGW95" s="37"/>
      <c r="AGX95" s="37"/>
      <c r="AHM95" s="37"/>
      <c r="AHN95" s="37"/>
      <c r="AHO95" s="37"/>
      <c r="AHP95" s="37"/>
      <c r="AHQ95" s="37"/>
      <c r="AHR95" s="37"/>
      <c r="AHS95" s="37"/>
      <c r="AIO95" s="37"/>
      <c r="AIP95" s="37"/>
      <c r="AIQ95" s="37"/>
      <c r="AIR95" s="37"/>
      <c r="AIS95" s="37"/>
      <c r="AIT95" s="37"/>
      <c r="AIU95" s="37"/>
      <c r="AJQ95" s="37"/>
      <c r="AJR95" s="37"/>
      <c r="AJS95" s="37"/>
      <c r="AJT95" s="37"/>
      <c r="AJU95" s="37"/>
      <c r="AJV95" s="37"/>
      <c r="AJX95" s="79"/>
      <c r="AJY95" s="79"/>
      <c r="AJZ95" s="79"/>
      <c r="AKA95" s="79"/>
      <c r="AKB95" s="79"/>
      <c r="AKC95" s="16"/>
      <c r="AKD95" s="79"/>
      <c r="AKE95" s="79"/>
      <c r="AKF95" s="79"/>
      <c r="AKG95" s="79"/>
      <c r="AKH95" s="79"/>
      <c r="AKI95" s="79"/>
      <c r="AKJ95" s="16"/>
      <c r="AKK95" s="79"/>
      <c r="AKL95" s="37"/>
      <c r="AKM95" s="37"/>
      <c r="AKN95" s="37"/>
      <c r="AKO95" s="37"/>
      <c r="AKP95" s="37"/>
      <c r="AKQ95" s="37"/>
      <c r="AKS95" s="37"/>
      <c r="AKT95" s="37"/>
      <c r="AKU95" s="37"/>
      <c r="AKV95" s="37"/>
      <c r="AKW95" s="37"/>
      <c r="AKX95" s="37"/>
      <c r="AKY95" s="37"/>
      <c r="AKZ95" s="37"/>
      <c r="ALA95" s="37"/>
      <c r="ALB95" s="37"/>
      <c r="ALC95" s="37"/>
      <c r="ALD95" s="37"/>
      <c r="ALE95" s="37"/>
      <c r="ALF95" s="37"/>
      <c r="ANR95" s="1594"/>
      <c r="ANS95" s="1594"/>
      <c r="ANT95" s="1594"/>
      <c r="ANU95" s="1594"/>
      <c r="ANV95" s="1594"/>
      <c r="ANW95" s="1594"/>
      <c r="ARE95" s="37"/>
      <c r="ARF95" s="37"/>
      <c r="ARG95" s="37"/>
      <c r="ARH95" s="37"/>
      <c r="ARI95" s="37"/>
      <c r="ARJ95" s="37"/>
      <c r="ARK95" s="37"/>
      <c r="ARS95" s="37"/>
      <c r="ART95" s="37"/>
      <c r="ARU95" s="37"/>
      <c r="ARV95" s="37"/>
      <c r="ARW95" s="37"/>
      <c r="ARX95" s="37"/>
      <c r="ARY95" s="37"/>
      <c r="ATB95" s="37"/>
      <c r="ATC95" s="37"/>
      <c r="ATD95" s="37"/>
      <c r="ATE95" s="37"/>
      <c r="ATF95" s="37"/>
      <c r="ATG95" s="37"/>
      <c r="AUK95" s="37"/>
      <c r="AUL95" s="37"/>
      <c r="AUM95" s="37"/>
      <c r="AUN95" s="37"/>
      <c r="AUO95" s="37"/>
      <c r="AUP95" s="37"/>
      <c r="AUQ95" s="37"/>
      <c r="AUR95" s="1594"/>
      <c r="AUS95" s="1594"/>
      <c r="AUT95" s="1594"/>
      <c r="AUU95" s="1594"/>
      <c r="AUV95" s="1594"/>
      <c r="AUW95" s="1594"/>
      <c r="AUX95" s="37"/>
      <c r="AUY95" s="37"/>
      <c r="AUZ95" s="37"/>
      <c r="AVA95" s="37"/>
      <c r="AVB95" s="37"/>
      <c r="AVC95" s="37"/>
      <c r="AVD95" s="37"/>
      <c r="AVT95" s="1594"/>
      <c r="AVU95" s="1594"/>
      <c r="AVV95" s="1594"/>
      <c r="AVW95" s="1594"/>
      <c r="AVX95" s="1594"/>
      <c r="AVY95" s="1594"/>
      <c r="AXQ95" s="37"/>
      <c r="AXR95" s="37"/>
      <c r="AXS95" s="37"/>
      <c r="AXT95" s="37"/>
      <c r="AXU95" s="37"/>
      <c r="AXV95" s="37"/>
    </row>
    <row r="96" spans="2:994 1058:1322" s="551" customFormat="1" x14ac:dyDescent="0.25">
      <c r="B96" s="122"/>
      <c r="H96" s="37"/>
      <c r="I96" s="122"/>
      <c r="J96" s="37"/>
      <c r="K96" s="37"/>
      <c r="L96" s="37"/>
      <c r="M96" s="37"/>
      <c r="N96" s="37"/>
      <c r="O96" s="37"/>
      <c r="P96" s="122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428"/>
      <c r="BS96" s="423"/>
      <c r="CG96" s="423"/>
      <c r="DW96" s="1657"/>
      <c r="DX96" s="1657"/>
      <c r="DY96" s="1657"/>
      <c r="DZ96" s="1657"/>
      <c r="EA96" s="1657"/>
      <c r="EB96" s="1657"/>
      <c r="EC96" s="37"/>
      <c r="ED96" s="37"/>
      <c r="EE96" s="37"/>
      <c r="EF96" s="37"/>
      <c r="EG96" s="37"/>
      <c r="EH96" s="37"/>
      <c r="EI96" s="37"/>
      <c r="ER96" s="2"/>
      <c r="FF96" s="37"/>
      <c r="FG96" s="37"/>
      <c r="FH96" s="37"/>
      <c r="FI96" s="37"/>
      <c r="FJ96" s="37"/>
      <c r="FK96" s="37"/>
      <c r="FT96" s="37"/>
      <c r="FU96" s="37"/>
      <c r="FV96" s="37"/>
      <c r="FW96" s="37"/>
      <c r="FX96" s="37"/>
      <c r="FY96" s="37"/>
      <c r="FZ96" s="37"/>
      <c r="GH96" s="1594"/>
      <c r="GI96" s="1594"/>
      <c r="GJ96" s="1594"/>
      <c r="GK96" s="1594"/>
      <c r="GL96" s="1594"/>
      <c r="GM96" s="1594"/>
      <c r="IE96" s="1594"/>
      <c r="IF96" s="1594"/>
      <c r="IG96" s="1594"/>
      <c r="IH96" s="1594"/>
      <c r="II96" s="1594"/>
      <c r="IJ96" s="1594"/>
      <c r="IL96" s="37"/>
      <c r="IM96" s="37"/>
      <c r="IN96" s="37"/>
      <c r="IO96" s="37"/>
      <c r="IP96" s="37"/>
      <c r="IQ96" s="37"/>
      <c r="IR96" s="37"/>
      <c r="JU96" s="37"/>
      <c r="JV96" s="37"/>
      <c r="JW96" s="37"/>
      <c r="JX96" s="37"/>
      <c r="JY96" s="37"/>
      <c r="JZ96" s="37"/>
      <c r="KB96" s="37"/>
      <c r="KC96" s="37"/>
      <c r="KD96" s="37"/>
      <c r="KE96" s="37"/>
      <c r="KF96" s="37"/>
      <c r="KG96" s="37"/>
      <c r="KH96" s="37"/>
      <c r="KP96" s="37"/>
      <c r="KQ96" s="37"/>
      <c r="KR96" s="37"/>
      <c r="KS96" s="37"/>
      <c r="KT96" s="37"/>
      <c r="KU96" s="37"/>
      <c r="KV96" s="37"/>
      <c r="KW96" s="37"/>
      <c r="KX96" s="37"/>
      <c r="KY96" s="37"/>
      <c r="KZ96" s="37"/>
      <c r="LA96" s="37"/>
      <c r="LB96" s="37"/>
      <c r="LC96" s="37"/>
      <c r="LD96" s="1594"/>
      <c r="LE96" s="1594"/>
      <c r="LF96" s="1594"/>
      <c r="LG96" s="1594"/>
      <c r="LH96" s="1594"/>
      <c r="LI96" s="1594"/>
      <c r="MF96" s="1759"/>
      <c r="MG96" s="1594"/>
      <c r="MH96" s="1594"/>
      <c r="MI96" s="1594"/>
      <c r="MJ96" s="1594"/>
      <c r="MK96" s="1594"/>
      <c r="MM96" s="344"/>
      <c r="MT96" s="693"/>
      <c r="MU96" s="37"/>
      <c r="MV96" s="37"/>
      <c r="MW96" s="37"/>
      <c r="MX96" s="37"/>
      <c r="MY96" s="37"/>
      <c r="MZ96" s="37"/>
      <c r="NA96" s="662"/>
      <c r="NH96" s="2"/>
      <c r="OX96" s="37"/>
      <c r="OY96" s="37"/>
      <c r="OZ96" s="37"/>
      <c r="PA96" s="37"/>
      <c r="PB96" s="37"/>
      <c r="PC96" s="37"/>
      <c r="PD96" s="37"/>
      <c r="PL96" s="37"/>
      <c r="PM96" s="37"/>
      <c r="PN96" s="37"/>
      <c r="PO96" s="37"/>
      <c r="PP96" s="37"/>
      <c r="PQ96" s="37"/>
      <c r="PS96" s="37"/>
      <c r="PT96" s="37"/>
      <c r="PU96" s="37"/>
      <c r="PV96" s="37"/>
      <c r="PW96" s="37"/>
      <c r="PX96" s="37"/>
      <c r="PY96" s="37"/>
      <c r="QB96" s="3"/>
      <c r="SD96" s="37"/>
      <c r="SE96" s="37"/>
      <c r="SF96" s="37"/>
      <c r="SG96" s="37"/>
      <c r="SH96" s="37"/>
      <c r="SI96" s="37"/>
      <c r="SY96" s="37"/>
      <c r="SZ96" s="37"/>
      <c r="TA96" s="37"/>
      <c r="TB96" s="37"/>
      <c r="TC96" s="37"/>
      <c r="TD96" s="37"/>
      <c r="TE96" s="37"/>
      <c r="TF96" s="37"/>
      <c r="TM96" s="37"/>
      <c r="TN96" s="37"/>
      <c r="TO96" s="37"/>
      <c r="TP96" s="37"/>
      <c r="TQ96" s="37"/>
      <c r="TR96" s="37"/>
      <c r="TS96" s="37"/>
      <c r="UA96" s="344"/>
      <c r="UD96" s="344"/>
      <c r="UH96" s="693"/>
      <c r="UI96" s="37"/>
      <c r="UJ96" s="37"/>
      <c r="UK96" s="693"/>
      <c r="UL96" s="37"/>
      <c r="UM96" s="37"/>
      <c r="UN96" s="37"/>
      <c r="UO96" s="693"/>
      <c r="UP96" s="37"/>
      <c r="UQ96" s="37"/>
      <c r="UR96" s="693"/>
      <c r="US96" s="37"/>
      <c r="UT96" s="37"/>
      <c r="UU96" s="37"/>
      <c r="UV96" s="693"/>
      <c r="UW96" s="37"/>
      <c r="UX96" s="37"/>
      <c r="UY96" s="693"/>
      <c r="UZ96" s="37"/>
      <c r="VA96" s="37"/>
      <c r="VB96" s="37"/>
      <c r="VC96" s="693"/>
      <c r="VD96" s="37"/>
      <c r="VE96" s="37"/>
      <c r="VF96" s="693"/>
      <c r="VG96" s="37"/>
      <c r="VH96" s="37"/>
      <c r="VI96" s="37"/>
      <c r="VJ96" s="497"/>
      <c r="VQ96" s="1594"/>
      <c r="VR96" s="1594"/>
      <c r="VS96" s="1594"/>
      <c r="VT96" s="1594"/>
      <c r="VU96" s="1594"/>
      <c r="VV96" s="1594"/>
      <c r="WS96" s="37"/>
      <c r="WT96" s="37"/>
      <c r="WU96" s="37"/>
      <c r="WV96" s="37"/>
      <c r="WW96" s="37"/>
      <c r="WX96" s="37"/>
      <c r="WY96" s="37"/>
      <c r="WZ96" s="37"/>
      <c r="XA96" s="37"/>
      <c r="XB96" s="37"/>
      <c r="XC96" s="37"/>
      <c r="XD96" s="37"/>
      <c r="XE96" s="37"/>
      <c r="XF96" s="37"/>
      <c r="XN96" s="37"/>
      <c r="XO96" s="37"/>
      <c r="XP96" s="37"/>
      <c r="XQ96" s="37"/>
      <c r="XR96" s="37"/>
      <c r="XS96" s="37"/>
      <c r="XT96" s="37"/>
      <c r="YB96" s="1594"/>
      <c r="YC96" s="1594"/>
      <c r="YD96" s="1594"/>
      <c r="YE96" s="1594"/>
      <c r="YF96" s="1594"/>
      <c r="YG96" s="1594"/>
      <c r="YP96" s="323"/>
      <c r="YQ96" s="2"/>
      <c r="YS96" s="344"/>
      <c r="ZK96" s="1594"/>
      <c r="ZL96" s="1594"/>
      <c r="ZM96" s="1594"/>
      <c r="ZN96" s="1594"/>
      <c r="ZO96" s="1594"/>
      <c r="ZP96" s="1594"/>
      <c r="ZQ96" s="1594"/>
      <c r="ZR96" s="37"/>
      <c r="ZS96" s="37"/>
      <c r="ZT96" s="37"/>
      <c r="ZU96" s="37"/>
      <c r="ZV96" s="37"/>
      <c r="ZW96" s="37"/>
      <c r="ZX96" s="37"/>
      <c r="ZY96" s="344"/>
      <c r="AAF96" s="693"/>
      <c r="AAG96" s="37"/>
      <c r="AAH96" s="37"/>
      <c r="AAI96" s="37"/>
      <c r="AAJ96" s="37"/>
      <c r="AAK96" s="37"/>
      <c r="AAL96" s="37"/>
      <c r="ABV96" s="37"/>
      <c r="ABW96" s="37"/>
      <c r="ABX96" s="37"/>
      <c r="ABY96" s="37"/>
      <c r="ABZ96" s="37"/>
      <c r="ACA96" s="37"/>
      <c r="ACB96" s="37"/>
      <c r="AEU96" s="1594"/>
      <c r="AEV96" s="1594"/>
      <c r="AEW96" s="1594"/>
      <c r="AEX96" s="1594"/>
      <c r="AEY96" s="1594"/>
      <c r="AEZ96" s="1594"/>
      <c r="AGR96" s="37"/>
      <c r="AGS96" s="37"/>
      <c r="AGT96" s="37"/>
      <c r="AGU96" s="37"/>
      <c r="AGV96" s="37"/>
      <c r="AGW96" s="37"/>
      <c r="AGX96" s="37"/>
      <c r="AHM96" s="37"/>
      <c r="AHN96" s="37"/>
      <c r="AHO96" s="37"/>
      <c r="AHP96" s="37"/>
      <c r="AHQ96" s="37"/>
      <c r="AHR96" s="37"/>
      <c r="AHS96" s="37"/>
      <c r="AIO96" s="37"/>
      <c r="AIP96" s="37"/>
      <c r="AIQ96" s="37"/>
      <c r="AIR96" s="37"/>
      <c r="AIS96" s="37"/>
      <c r="AIT96" s="37"/>
      <c r="AIU96" s="37"/>
      <c r="AJQ96" s="37"/>
      <c r="AJR96" s="37"/>
      <c r="AJS96" s="37"/>
      <c r="AJT96" s="37"/>
      <c r="AJU96" s="37"/>
      <c r="AJV96" s="37"/>
      <c r="AJX96" s="79"/>
      <c r="AJY96" s="79"/>
      <c r="AJZ96" s="79"/>
      <c r="AKA96" s="79"/>
      <c r="AKB96" s="79"/>
      <c r="AKC96" s="16"/>
      <c r="AKD96" s="79"/>
      <c r="AKE96" s="79"/>
      <c r="AKF96" s="79"/>
      <c r="AKG96" s="79"/>
      <c r="AKH96" s="79"/>
      <c r="AKI96" s="79"/>
      <c r="AKJ96" s="16"/>
      <c r="AKK96" s="79"/>
      <c r="AKL96" s="37"/>
      <c r="AKM96" s="37"/>
      <c r="AKN96" s="37"/>
      <c r="AKO96" s="37"/>
      <c r="AKP96" s="37"/>
      <c r="AKQ96" s="37"/>
      <c r="AKS96" s="37"/>
      <c r="AKT96" s="37"/>
      <c r="AKU96" s="37"/>
      <c r="AKV96" s="37"/>
      <c r="AKW96" s="37"/>
      <c r="AKX96" s="37"/>
      <c r="AKY96" s="37"/>
      <c r="AKZ96" s="37"/>
      <c r="ALA96" s="37"/>
      <c r="ALB96" s="37"/>
      <c r="ALC96" s="37"/>
      <c r="ALD96" s="37"/>
      <c r="ALE96" s="37"/>
      <c r="ALF96" s="37"/>
      <c r="ANR96" s="1594"/>
      <c r="ANS96" s="1594"/>
      <c r="ANT96" s="1594"/>
      <c r="ANU96" s="1594"/>
      <c r="ANV96" s="1594"/>
      <c r="ANW96" s="1594"/>
      <c r="ARE96" s="37"/>
      <c r="ARF96" s="37"/>
      <c r="ARG96" s="37"/>
      <c r="ARH96" s="37"/>
      <c r="ARI96" s="37"/>
      <c r="ARJ96" s="37"/>
      <c r="ARK96" s="37"/>
      <c r="ARS96" s="37"/>
      <c r="ART96" s="37"/>
      <c r="ARU96" s="37"/>
      <c r="ARV96" s="37"/>
      <c r="ARW96" s="37"/>
      <c r="ARX96" s="37"/>
      <c r="ARY96" s="37"/>
      <c r="ATB96" s="37"/>
      <c r="ATC96" s="37"/>
      <c r="ATD96" s="37"/>
      <c r="ATE96" s="37"/>
      <c r="ATF96" s="37"/>
      <c r="ATG96" s="37"/>
      <c r="AUK96" s="37"/>
      <c r="AUL96" s="37"/>
      <c r="AUM96" s="37"/>
      <c r="AUN96" s="37"/>
      <c r="AUO96" s="37"/>
      <c r="AUP96" s="37"/>
      <c r="AUQ96" s="37"/>
      <c r="AUR96" s="1594"/>
      <c r="AUS96" s="1594"/>
      <c r="AUT96" s="1594"/>
      <c r="AUU96" s="1594"/>
      <c r="AUV96" s="1594"/>
      <c r="AUW96" s="1594"/>
      <c r="AUX96" s="37"/>
      <c r="AUY96" s="37"/>
      <c r="AUZ96" s="37"/>
      <c r="AVA96" s="37"/>
      <c r="AVB96" s="37"/>
      <c r="AVC96" s="37"/>
      <c r="AVD96" s="37"/>
      <c r="AVT96" s="1594"/>
      <c r="AVU96" s="1594"/>
      <c r="AVV96" s="1594"/>
      <c r="AVW96" s="1594"/>
      <c r="AVX96" s="1594"/>
      <c r="AVY96" s="1594"/>
      <c r="AXQ96" s="37"/>
      <c r="AXR96" s="37"/>
      <c r="AXS96" s="37"/>
      <c r="AXT96" s="37"/>
      <c r="AXU96" s="37"/>
      <c r="AXV96" s="37"/>
    </row>
    <row r="97" spans="2:994 1058:1322" s="551" customFormat="1" x14ac:dyDescent="0.25">
      <c r="B97" s="122"/>
      <c r="H97" s="37"/>
      <c r="I97" s="122"/>
      <c r="J97" s="37"/>
      <c r="K97" s="37"/>
      <c r="L97" s="37"/>
      <c r="M97" s="37"/>
      <c r="N97" s="37"/>
      <c r="O97" s="37"/>
      <c r="P97" s="122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DW97" s="1657"/>
      <c r="DX97" s="1657"/>
      <c r="DY97" s="1657"/>
      <c r="DZ97" s="1657"/>
      <c r="EA97" s="1657"/>
      <c r="EB97" s="1657"/>
      <c r="EC97" s="37"/>
      <c r="ED97" s="37"/>
      <c r="EE97" s="37"/>
      <c r="EF97" s="37"/>
      <c r="EG97" s="37"/>
      <c r="EH97" s="37"/>
      <c r="EI97" s="37"/>
      <c r="FF97" s="37"/>
      <c r="FG97" s="37"/>
      <c r="FH97" s="37"/>
      <c r="FI97" s="37"/>
      <c r="FJ97" s="37"/>
      <c r="FK97" s="37"/>
      <c r="GH97" s="1594"/>
      <c r="GI97" s="1594"/>
      <c r="GJ97" s="1594"/>
      <c r="GK97" s="1594"/>
      <c r="GL97" s="1594"/>
      <c r="GM97" s="1594"/>
      <c r="IE97" s="1594"/>
      <c r="IF97" s="1594"/>
      <c r="IG97" s="1594"/>
      <c r="IH97" s="1594"/>
      <c r="II97" s="1594"/>
      <c r="IJ97" s="1594"/>
      <c r="JU97" s="37"/>
      <c r="JV97" s="37"/>
      <c r="JW97" s="37"/>
      <c r="JX97" s="37"/>
      <c r="JY97" s="37"/>
      <c r="JZ97" s="37"/>
      <c r="KB97" s="37"/>
      <c r="KC97" s="37"/>
      <c r="KD97" s="37"/>
      <c r="KE97" s="37"/>
      <c r="KF97" s="37"/>
      <c r="KG97" s="37"/>
      <c r="KH97" s="37"/>
      <c r="KW97" s="37"/>
      <c r="KX97" s="37"/>
      <c r="KY97" s="37"/>
      <c r="KZ97" s="37"/>
      <c r="LA97" s="37"/>
      <c r="LB97" s="37"/>
      <c r="LD97" s="1594"/>
      <c r="LE97" s="1594"/>
      <c r="LF97" s="1594"/>
      <c r="LG97" s="1594"/>
      <c r="LH97" s="1594"/>
      <c r="LI97" s="1594"/>
      <c r="MF97" s="1594"/>
      <c r="MG97" s="1594"/>
      <c r="MH97" s="1594"/>
      <c r="MI97" s="1594"/>
      <c r="MJ97" s="1594"/>
      <c r="MK97" s="1594"/>
      <c r="MT97" s="37"/>
      <c r="MU97" s="37"/>
      <c r="MV97" s="37"/>
      <c r="MW97" s="37"/>
      <c r="MX97" s="37"/>
      <c r="MY97" s="37"/>
      <c r="MZ97" s="37"/>
      <c r="OX97" s="37"/>
      <c r="OY97" s="37"/>
      <c r="OZ97" s="37"/>
      <c r="PA97" s="37"/>
      <c r="PB97" s="37"/>
      <c r="PC97" s="37"/>
      <c r="PD97" s="37"/>
      <c r="PL97" s="37"/>
      <c r="PM97" s="37"/>
      <c r="PN97" s="37"/>
      <c r="PO97" s="37"/>
      <c r="PP97" s="37"/>
      <c r="PQ97" s="37"/>
      <c r="PS97" s="37"/>
      <c r="PT97" s="37"/>
      <c r="PU97" s="37"/>
      <c r="PV97" s="37"/>
      <c r="PW97" s="37"/>
      <c r="PX97" s="37"/>
      <c r="PY97" s="37"/>
      <c r="QB97" s="3"/>
      <c r="SD97" s="37"/>
      <c r="SE97" s="37"/>
      <c r="SF97" s="37"/>
      <c r="SG97" s="37"/>
      <c r="SH97" s="37"/>
      <c r="SI97" s="37"/>
      <c r="SY97" s="37"/>
      <c r="SZ97" s="37"/>
      <c r="TA97" s="37"/>
      <c r="TB97" s="37"/>
      <c r="TC97" s="37"/>
      <c r="TD97" s="37"/>
      <c r="TE97" s="37"/>
      <c r="TF97" s="37"/>
      <c r="UO97" s="37"/>
      <c r="UP97" s="37"/>
      <c r="UQ97" s="37"/>
      <c r="UR97" s="37"/>
      <c r="US97" s="37"/>
      <c r="UT97" s="37"/>
      <c r="UV97" s="37"/>
      <c r="UW97" s="37"/>
      <c r="UX97" s="37"/>
      <c r="UY97" s="37"/>
      <c r="UZ97" s="37"/>
      <c r="VA97" s="37"/>
      <c r="VB97" s="37"/>
      <c r="VC97" s="37"/>
      <c r="VD97" s="37"/>
      <c r="VE97" s="37"/>
      <c r="VF97" s="37"/>
      <c r="VG97" s="37"/>
      <c r="VH97" s="37"/>
      <c r="VI97" s="37"/>
      <c r="VJ97" s="37"/>
      <c r="VQ97" s="1594"/>
      <c r="VR97" s="1594"/>
      <c r="VS97" s="1594"/>
      <c r="VT97" s="1594"/>
      <c r="VU97" s="1594"/>
      <c r="VV97" s="1594"/>
      <c r="WZ97" s="37"/>
      <c r="XA97" s="37"/>
      <c r="XB97" s="37"/>
      <c r="XC97" s="37"/>
      <c r="XD97" s="37"/>
      <c r="XE97" s="37"/>
      <c r="YB97" s="1594"/>
      <c r="YC97" s="1594"/>
      <c r="YD97" s="1594"/>
      <c r="YE97" s="1594"/>
      <c r="YF97" s="1594"/>
      <c r="YG97" s="1594"/>
      <c r="ZK97" s="1594"/>
      <c r="ZL97" s="1594"/>
      <c r="ZM97" s="1594"/>
      <c r="ZN97" s="1594"/>
      <c r="ZO97" s="1594"/>
      <c r="ZP97" s="1594"/>
      <c r="ZQ97" s="1594"/>
      <c r="ZR97" s="37"/>
      <c r="ZS97" s="37"/>
      <c r="ZT97" s="37"/>
      <c r="ZU97" s="37"/>
      <c r="ZV97" s="37"/>
      <c r="ZW97" s="37"/>
      <c r="ZX97" s="37"/>
      <c r="ZY97" s="344"/>
      <c r="AAF97" s="693"/>
      <c r="AAG97" s="37"/>
      <c r="AAH97" s="37"/>
      <c r="AAI97" s="37"/>
      <c r="AAJ97" s="37"/>
      <c r="AAK97" s="37"/>
      <c r="AAL97" s="37"/>
      <c r="ABV97" s="37"/>
      <c r="ABW97" s="37"/>
      <c r="ABX97" s="37"/>
      <c r="ABY97" s="37"/>
      <c r="ABZ97" s="37"/>
      <c r="ACA97" s="37"/>
      <c r="ACB97" s="37"/>
      <c r="AEU97" s="1594"/>
      <c r="AEV97" s="1594"/>
      <c r="AEW97" s="1594"/>
      <c r="AEX97" s="1594"/>
      <c r="AEY97" s="1594"/>
      <c r="AEZ97" s="1594"/>
      <c r="AGR97" s="37"/>
      <c r="AGS97" s="37"/>
      <c r="AGT97" s="37"/>
      <c r="AGU97" s="37"/>
      <c r="AGV97" s="37"/>
      <c r="AGW97" s="37"/>
      <c r="AGX97" s="37"/>
      <c r="AHM97" s="37"/>
      <c r="AHN97" s="37"/>
      <c r="AHO97" s="37"/>
      <c r="AHP97" s="37"/>
      <c r="AHQ97" s="37"/>
      <c r="AHR97" s="37"/>
      <c r="AHS97" s="37"/>
      <c r="AIO97" s="37"/>
      <c r="AIP97" s="37"/>
      <c r="AIQ97" s="37"/>
      <c r="AIR97" s="37"/>
      <c r="AIS97" s="37"/>
      <c r="AIT97" s="37"/>
      <c r="AIU97" s="37"/>
      <c r="AJQ97" s="37"/>
      <c r="AJR97" s="37"/>
      <c r="AJS97" s="37"/>
      <c r="AJT97" s="37"/>
      <c r="AJU97" s="37"/>
      <c r="AJV97" s="37"/>
      <c r="AJX97" s="79"/>
      <c r="AJY97" s="79"/>
      <c r="AJZ97" s="79"/>
      <c r="AKA97" s="79"/>
      <c r="AKB97" s="79"/>
      <c r="AKC97" s="16"/>
      <c r="AKD97" s="79"/>
      <c r="AKE97" s="79"/>
      <c r="AKF97" s="79"/>
      <c r="AKG97" s="79"/>
      <c r="AKH97" s="79"/>
      <c r="AKI97" s="79"/>
      <c r="AKJ97" s="16"/>
      <c r="AKK97" s="79"/>
      <c r="AKL97" s="37"/>
      <c r="AKM97" s="37"/>
      <c r="AKN97" s="37"/>
      <c r="AKO97" s="37"/>
      <c r="AKP97" s="37"/>
      <c r="AKQ97" s="37"/>
      <c r="AKS97" s="37"/>
      <c r="AKT97" s="37"/>
      <c r="AKU97" s="37"/>
      <c r="AKV97" s="37"/>
      <c r="AKW97" s="37"/>
      <c r="AKX97" s="37"/>
      <c r="AKY97" s="37"/>
      <c r="AKZ97" s="37"/>
      <c r="ALA97" s="37"/>
      <c r="ALB97" s="37"/>
      <c r="ALC97" s="37"/>
      <c r="ALD97" s="37"/>
      <c r="ALE97" s="37"/>
      <c r="ALF97" s="37"/>
      <c r="ANR97" s="1594"/>
      <c r="ANS97" s="1594"/>
      <c r="ANT97" s="1594"/>
      <c r="ANU97" s="1594"/>
      <c r="ANV97" s="1594"/>
      <c r="ANW97" s="1594"/>
      <c r="ARE97" s="37"/>
      <c r="ARF97" s="37"/>
      <c r="ARG97" s="37"/>
      <c r="ARH97" s="37"/>
      <c r="ARI97" s="37"/>
      <c r="ARJ97" s="37"/>
      <c r="ARK97" s="37"/>
      <c r="ARS97" s="37"/>
      <c r="ART97" s="37"/>
      <c r="ARU97" s="37"/>
      <c r="ARV97" s="37"/>
      <c r="ARW97" s="37"/>
      <c r="ARX97" s="37"/>
      <c r="ARY97" s="37"/>
      <c r="ATB97" s="37"/>
      <c r="ATC97" s="37"/>
      <c r="ATD97" s="37"/>
      <c r="ATE97" s="37"/>
      <c r="ATF97" s="37"/>
      <c r="ATG97" s="37"/>
      <c r="AUK97" s="37"/>
      <c r="AUL97" s="37"/>
      <c r="AUM97" s="37"/>
      <c r="AUN97" s="37"/>
      <c r="AUO97" s="37"/>
      <c r="AUP97" s="37"/>
      <c r="AUQ97" s="37"/>
      <c r="AUR97" s="1594"/>
      <c r="AUS97" s="1594"/>
      <c r="AUT97" s="1594"/>
      <c r="AUU97" s="1594"/>
      <c r="AUV97" s="1594"/>
      <c r="AUW97" s="1594"/>
      <c r="AUX97" s="37"/>
      <c r="AUY97" s="37"/>
      <c r="AUZ97" s="37"/>
      <c r="AVA97" s="37"/>
      <c r="AVB97" s="37"/>
      <c r="AVC97" s="37"/>
      <c r="AVD97" s="37"/>
      <c r="AVT97" s="1594"/>
      <c r="AVU97" s="1594"/>
      <c r="AVV97" s="1594"/>
      <c r="AVW97" s="1594"/>
      <c r="AVX97" s="1594"/>
      <c r="AVY97" s="1594"/>
      <c r="AXQ97" s="37"/>
      <c r="AXR97" s="37"/>
      <c r="AXS97" s="37"/>
      <c r="AXT97" s="37"/>
      <c r="AXU97" s="37"/>
      <c r="AXV97" s="37"/>
    </row>
    <row r="98" spans="2:994 1058:1322" s="551" customFormat="1" x14ac:dyDescent="0.25">
      <c r="B98" s="79"/>
      <c r="H98" s="37"/>
      <c r="I98" s="122"/>
      <c r="J98" s="37"/>
      <c r="K98" s="37"/>
      <c r="L98" s="37"/>
      <c r="M98" s="37"/>
      <c r="N98" s="37"/>
      <c r="O98" s="37"/>
      <c r="P98" s="122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DW98" s="1657"/>
      <c r="DX98" s="1657"/>
      <c r="DY98" s="1657"/>
      <c r="DZ98" s="1657"/>
      <c r="EA98" s="1657"/>
      <c r="EB98" s="1657"/>
      <c r="EC98" s="37"/>
      <c r="ED98" s="37"/>
      <c r="EE98" s="37"/>
      <c r="EF98" s="37"/>
      <c r="EG98" s="37"/>
      <c r="EH98" s="37"/>
      <c r="EI98" s="37"/>
      <c r="FF98" s="37"/>
      <c r="FG98" s="37"/>
      <c r="FH98" s="37"/>
      <c r="FI98" s="37"/>
      <c r="FJ98" s="37"/>
      <c r="FK98" s="37"/>
      <c r="GH98" s="1594"/>
      <c r="GI98" s="1594"/>
      <c r="GJ98" s="1594"/>
      <c r="GK98" s="1594"/>
      <c r="GL98" s="1594"/>
      <c r="GM98" s="1594"/>
      <c r="IE98" s="1594"/>
      <c r="IF98" s="1594"/>
      <c r="IG98" s="1594"/>
      <c r="IH98" s="1594"/>
      <c r="II98" s="1594"/>
      <c r="IJ98" s="1594"/>
      <c r="JU98" s="37"/>
      <c r="JV98" s="37"/>
      <c r="JW98" s="37"/>
      <c r="JX98" s="37"/>
      <c r="JY98" s="37"/>
      <c r="JZ98" s="37"/>
      <c r="KB98" s="37"/>
      <c r="KC98" s="37"/>
      <c r="KD98" s="37"/>
      <c r="KE98" s="37"/>
      <c r="KF98" s="37"/>
      <c r="KG98" s="37"/>
      <c r="KH98" s="37"/>
      <c r="KW98" s="37"/>
      <c r="KX98" s="37"/>
      <c r="KY98" s="37"/>
      <c r="KZ98" s="37"/>
      <c r="LA98" s="37"/>
      <c r="LB98" s="37"/>
      <c r="LD98" s="1594"/>
      <c r="LE98" s="1594"/>
      <c r="LF98" s="1594"/>
      <c r="LG98" s="1594"/>
      <c r="LH98" s="1594"/>
      <c r="LI98" s="1594"/>
      <c r="MF98" s="1594"/>
      <c r="MG98" s="1594"/>
      <c r="MH98" s="1594"/>
      <c r="MI98" s="1594"/>
      <c r="MJ98" s="1594"/>
      <c r="MK98" s="1594"/>
      <c r="MT98" s="37"/>
      <c r="MU98" s="37"/>
      <c r="MV98" s="37"/>
      <c r="MW98" s="37"/>
      <c r="MX98" s="37"/>
      <c r="MY98" s="37"/>
      <c r="MZ98" s="37"/>
      <c r="OX98" s="37"/>
      <c r="OY98" s="37"/>
      <c r="OZ98" s="37"/>
      <c r="PA98" s="37"/>
      <c r="PB98" s="37"/>
      <c r="PC98" s="37"/>
      <c r="PD98" s="37"/>
      <c r="PL98" s="37"/>
      <c r="PM98" s="37"/>
      <c r="PN98" s="37"/>
      <c r="PO98" s="37"/>
      <c r="PP98" s="37"/>
      <c r="PQ98" s="37"/>
      <c r="PS98" s="37"/>
      <c r="PT98" s="37"/>
      <c r="PU98" s="37"/>
      <c r="PV98" s="37"/>
      <c r="PW98" s="37"/>
      <c r="PX98" s="37"/>
      <c r="PY98" s="37"/>
      <c r="QB98" s="3"/>
      <c r="SD98" s="37"/>
      <c r="SE98" s="37"/>
      <c r="SF98" s="37"/>
      <c r="SG98" s="37"/>
      <c r="SH98" s="37"/>
      <c r="SI98" s="37"/>
      <c r="SY98" s="37"/>
      <c r="SZ98" s="37"/>
      <c r="TA98" s="37"/>
      <c r="TB98" s="37"/>
      <c r="TC98" s="37"/>
      <c r="TD98" s="37"/>
      <c r="TE98" s="37"/>
      <c r="TF98" s="37"/>
      <c r="UO98" s="37"/>
      <c r="UP98" s="37"/>
      <c r="UQ98" s="37"/>
      <c r="UR98" s="37"/>
      <c r="US98" s="37"/>
      <c r="UT98" s="37"/>
      <c r="UV98" s="37"/>
      <c r="UW98" s="37"/>
      <c r="UX98" s="37"/>
      <c r="UY98" s="37"/>
      <c r="UZ98" s="37"/>
      <c r="VA98" s="37"/>
      <c r="VB98" s="37"/>
      <c r="VC98" s="37"/>
      <c r="VD98" s="37"/>
      <c r="VE98" s="37"/>
      <c r="VF98" s="37"/>
      <c r="VG98" s="37"/>
      <c r="VH98" s="37"/>
      <c r="VI98" s="37"/>
      <c r="VJ98" s="37"/>
      <c r="VQ98" s="1594"/>
      <c r="VR98" s="1594"/>
      <c r="VS98" s="1594"/>
      <c r="VT98" s="1594"/>
      <c r="VU98" s="1594"/>
      <c r="VV98" s="1594"/>
      <c r="WZ98" s="37"/>
      <c r="XA98" s="37"/>
      <c r="XB98" s="37"/>
      <c r="XC98" s="37"/>
      <c r="XD98" s="37"/>
      <c r="XE98" s="37"/>
      <c r="YB98" s="1594"/>
      <c r="YC98" s="1594"/>
      <c r="YD98" s="1594"/>
      <c r="YE98" s="1594"/>
      <c r="YF98" s="1594"/>
      <c r="YG98" s="1594"/>
      <c r="ZK98" s="1594"/>
      <c r="ZL98" s="1594"/>
      <c r="ZM98" s="1594"/>
      <c r="ZN98" s="1594"/>
      <c r="ZO98" s="1594"/>
      <c r="ZP98" s="1594"/>
      <c r="ZQ98" s="1594"/>
      <c r="ZR98" s="37"/>
      <c r="ZS98" s="37"/>
      <c r="ZT98" s="37"/>
      <c r="ZU98" s="37"/>
      <c r="ZV98" s="37"/>
      <c r="ZW98" s="37"/>
      <c r="ZX98" s="37"/>
      <c r="ZY98" s="344"/>
      <c r="AAF98" s="693"/>
      <c r="AAG98" s="37"/>
      <c r="AAH98" s="37"/>
      <c r="AAI98" s="37"/>
      <c r="AAJ98" s="37"/>
      <c r="AAK98" s="37"/>
      <c r="AAL98" s="37"/>
      <c r="ABV98" s="37"/>
      <c r="ABW98" s="37"/>
      <c r="ABX98" s="37"/>
      <c r="ABY98" s="37"/>
      <c r="ABZ98" s="37"/>
      <c r="ACA98" s="37"/>
      <c r="ACB98" s="37"/>
      <c r="AEU98" s="1594"/>
      <c r="AEV98" s="1594"/>
      <c r="AEW98" s="1594"/>
      <c r="AEX98" s="1594"/>
      <c r="AEY98" s="1594"/>
      <c r="AEZ98" s="1594"/>
      <c r="AGR98" s="37"/>
      <c r="AGS98" s="37"/>
      <c r="AGT98" s="37"/>
      <c r="AGU98" s="37"/>
      <c r="AGV98" s="37"/>
      <c r="AGW98" s="37"/>
      <c r="AGX98" s="37"/>
      <c r="AHM98" s="37"/>
      <c r="AHN98" s="37"/>
      <c r="AHO98" s="37"/>
      <c r="AHP98" s="37"/>
      <c r="AHQ98" s="37"/>
      <c r="AHR98" s="37"/>
      <c r="AHS98" s="37"/>
      <c r="AIO98" s="37"/>
      <c r="AIP98" s="37"/>
      <c r="AIQ98" s="37"/>
      <c r="AIR98" s="37"/>
      <c r="AIS98" s="37"/>
      <c r="AIT98" s="37"/>
      <c r="AIU98" s="37"/>
      <c r="AJQ98" s="37"/>
      <c r="AJR98" s="37"/>
      <c r="AJS98" s="37"/>
      <c r="AJT98" s="37"/>
      <c r="AJU98" s="37"/>
      <c r="AJV98" s="37"/>
      <c r="AJX98" s="79"/>
      <c r="AJY98" s="79"/>
      <c r="AJZ98" s="79"/>
      <c r="AKA98" s="79"/>
      <c r="AKB98" s="79"/>
      <c r="AKC98" s="16"/>
      <c r="AKD98" s="79"/>
      <c r="AKE98" s="79"/>
      <c r="AKF98" s="79"/>
      <c r="AKG98" s="79"/>
      <c r="AKH98" s="79"/>
      <c r="AKI98" s="79"/>
      <c r="AKJ98" s="16"/>
      <c r="AKK98" s="79"/>
      <c r="AKL98" s="37"/>
      <c r="AKM98" s="37"/>
      <c r="AKN98" s="37"/>
      <c r="AKO98" s="37"/>
      <c r="AKP98" s="37"/>
      <c r="AKQ98" s="37"/>
      <c r="AKS98" s="37"/>
      <c r="AKT98" s="37"/>
      <c r="AKU98" s="37"/>
      <c r="AKV98" s="37"/>
      <c r="AKW98" s="37"/>
      <c r="AKX98" s="37"/>
      <c r="AKY98" s="37"/>
      <c r="AKZ98" s="37"/>
      <c r="ALA98" s="37"/>
      <c r="ALB98" s="37"/>
      <c r="ALC98" s="37"/>
      <c r="ALD98" s="37"/>
      <c r="ALE98" s="37"/>
      <c r="ALF98" s="37"/>
      <c r="ANR98" s="1594"/>
      <c r="ANS98" s="1594"/>
      <c r="ANT98" s="1594"/>
      <c r="ANU98" s="1594"/>
      <c r="ANV98" s="1594"/>
      <c r="ANW98" s="1594"/>
      <c r="ARE98" s="37"/>
      <c r="ARF98" s="37"/>
      <c r="ARG98" s="37"/>
      <c r="ARH98" s="37"/>
      <c r="ARI98" s="37"/>
      <c r="ARJ98" s="37"/>
      <c r="ARK98" s="37"/>
      <c r="ARS98" s="37"/>
      <c r="ART98" s="37"/>
      <c r="ARU98" s="37"/>
      <c r="ARV98" s="37"/>
      <c r="ARW98" s="37"/>
      <c r="ARX98" s="37"/>
      <c r="ARY98" s="37"/>
      <c r="ATB98" s="37"/>
      <c r="ATC98" s="37"/>
      <c r="ATD98" s="37"/>
      <c r="ATE98" s="37"/>
      <c r="ATF98" s="37"/>
      <c r="ATG98" s="37"/>
      <c r="AUK98" s="37"/>
      <c r="AUL98" s="37"/>
      <c r="AUM98" s="37"/>
      <c r="AUN98" s="37"/>
      <c r="AUO98" s="37"/>
      <c r="AUP98" s="37"/>
      <c r="AUQ98" s="37"/>
      <c r="AUR98" s="1594"/>
      <c r="AUS98" s="1594"/>
      <c r="AUT98" s="1594"/>
      <c r="AUU98" s="1594"/>
      <c r="AUV98" s="1594"/>
      <c r="AUW98" s="1594"/>
      <c r="AUX98" s="37"/>
      <c r="AUY98" s="37"/>
      <c r="AUZ98" s="37"/>
      <c r="AVA98" s="37"/>
      <c r="AVB98" s="37"/>
      <c r="AVC98" s="37"/>
      <c r="AVD98" s="37"/>
      <c r="AVT98" s="1594"/>
      <c r="AVU98" s="1594"/>
      <c r="AVV98" s="1594"/>
      <c r="AVW98" s="1594"/>
      <c r="AVX98" s="1594"/>
      <c r="AVY98" s="1594"/>
      <c r="AXQ98" s="37"/>
      <c r="AXR98" s="37"/>
      <c r="AXS98" s="37"/>
      <c r="AXT98" s="37"/>
      <c r="AXU98" s="37"/>
      <c r="AXV98" s="37"/>
    </row>
    <row r="99" spans="2:994 1058:1322" s="551" customFormat="1" x14ac:dyDescent="0.25">
      <c r="B99" s="122"/>
      <c r="H99" s="37"/>
      <c r="I99" s="122"/>
      <c r="J99" s="37"/>
      <c r="K99" s="37"/>
      <c r="L99" s="37"/>
      <c r="M99" s="37"/>
      <c r="N99" s="37"/>
      <c r="O99" s="37"/>
      <c r="P99" s="122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DW99" s="1657"/>
      <c r="DX99" s="1657"/>
      <c r="DY99" s="1657"/>
      <c r="DZ99" s="1657"/>
      <c r="EA99" s="1657"/>
      <c r="EB99" s="1657"/>
      <c r="EC99" s="37"/>
      <c r="ED99" s="37"/>
      <c r="EE99" s="37"/>
      <c r="EF99" s="37"/>
      <c r="EG99" s="37"/>
      <c r="EH99" s="37"/>
      <c r="EI99" s="37"/>
      <c r="FF99" s="37"/>
      <c r="FG99" s="37"/>
      <c r="FH99" s="37"/>
      <c r="FI99" s="37"/>
      <c r="FJ99" s="37"/>
      <c r="FK99" s="37"/>
      <c r="GH99" s="1594"/>
      <c r="GI99" s="1594"/>
      <c r="GJ99" s="1594"/>
      <c r="GK99" s="1594"/>
      <c r="GL99" s="1594"/>
      <c r="GM99" s="1594"/>
      <c r="IE99" s="1594"/>
      <c r="IF99" s="1594"/>
      <c r="IG99" s="1594"/>
      <c r="IH99" s="1594"/>
      <c r="II99" s="1594"/>
      <c r="IJ99" s="1594"/>
      <c r="JU99" s="37"/>
      <c r="JV99" s="37"/>
      <c r="JW99" s="37"/>
      <c r="JX99" s="37"/>
      <c r="JY99" s="37"/>
      <c r="JZ99" s="37"/>
      <c r="KB99" s="37"/>
      <c r="KC99" s="37"/>
      <c r="KD99" s="37"/>
      <c r="KE99" s="37"/>
      <c r="KF99" s="37"/>
      <c r="KG99" s="37"/>
      <c r="KH99" s="37"/>
      <c r="KW99" s="37"/>
      <c r="KX99" s="37"/>
      <c r="KY99" s="37"/>
      <c r="KZ99" s="37"/>
      <c r="LA99" s="37"/>
      <c r="LB99" s="37"/>
      <c r="LD99" s="1594"/>
      <c r="LE99" s="1594"/>
      <c r="LF99" s="1594"/>
      <c r="LG99" s="1594"/>
      <c r="LH99" s="1594"/>
      <c r="LI99" s="1594"/>
      <c r="MF99" s="1594"/>
      <c r="MG99" s="1594"/>
      <c r="MH99" s="1594"/>
      <c r="MI99" s="1594"/>
      <c r="MJ99" s="1594"/>
      <c r="MK99" s="1594"/>
      <c r="MT99" s="37"/>
      <c r="MU99" s="37"/>
      <c r="MV99" s="37"/>
      <c r="MW99" s="37"/>
      <c r="MX99" s="37"/>
      <c r="MY99" s="37"/>
      <c r="MZ99" s="37"/>
      <c r="OX99" s="37"/>
      <c r="OY99" s="37"/>
      <c r="OZ99" s="37"/>
      <c r="PA99" s="37"/>
      <c r="PB99" s="37"/>
      <c r="PC99" s="37"/>
      <c r="PD99" s="37"/>
      <c r="PL99" s="37"/>
      <c r="PM99" s="37"/>
      <c r="PN99" s="37"/>
      <c r="PO99" s="37"/>
      <c r="PP99" s="37"/>
      <c r="PQ99" s="37"/>
      <c r="PS99" s="37"/>
      <c r="PT99" s="37"/>
      <c r="PU99" s="37"/>
      <c r="PV99" s="37"/>
      <c r="PW99" s="37"/>
      <c r="PX99" s="37"/>
      <c r="PY99" s="37"/>
      <c r="SD99" s="37"/>
      <c r="SE99" s="37"/>
      <c r="SF99" s="37"/>
      <c r="SG99" s="37"/>
      <c r="SH99" s="37"/>
      <c r="SI99" s="37"/>
      <c r="SY99" s="37"/>
      <c r="SZ99" s="37"/>
      <c r="TA99" s="37"/>
      <c r="TB99" s="37"/>
      <c r="TC99" s="37"/>
      <c r="TD99" s="37"/>
      <c r="TE99" s="37"/>
      <c r="TF99" s="37"/>
      <c r="UO99" s="37"/>
      <c r="UP99" s="37"/>
      <c r="UQ99" s="37"/>
      <c r="UR99" s="37"/>
      <c r="US99" s="37"/>
      <c r="UT99" s="37"/>
      <c r="UV99" s="37"/>
      <c r="UW99" s="37"/>
      <c r="UX99" s="37"/>
      <c r="UY99" s="37"/>
      <c r="UZ99" s="37"/>
      <c r="VA99" s="37"/>
      <c r="VB99" s="37"/>
      <c r="VC99" s="37"/>
      <c r="VD99" s="37"/>
      <c r="VE99" s="37"/>
      <c r="VF99" s="37"/>
      <c r="VG99" s="37"/>
      <c r="VH99" s="37"/>
      <c r="VI99" s="37"/>
      <c r="VJ99" s="37"/>
      <c r="VQ99" s="1594"/>
      <c r="VR99" s="1594"/>
      <c r="VS99" s="1594"/>
      <c r="VT99" s="1594"/>
      <c r="VU99" s="1594"/>
      <c r="VV99" s="1594"/>
      <c r="WZ99" s="37"/>
      <c r="XA99" s="37"/>
      <c r="XB99" s="37"/>
      <c r="XC99" s="37"/>
      <c r="XD99" s="37"/>
      <c r="XE99" s="37"/>
      <c r="YB99" s="1594"/>
      <c r="YC99" s="1594"/>
      <c r="YD99" s="1594"/>
      <c r="YE99" s="1594"/>
      <c r="YF99" s="1594"/>
      <c r="YG99" s="1594"/>
      <c r="ZK99" s="1594"/>
      <c r="ZL99" s="1594"/>
      <c r="ZM99" s="1594"/>
      <c r="ZN99" s="1594"/>
      <c r="ZO99" s="1594"/>
      <c r="ZP99" s="1594"/>
      <c r="ZQ99" s="1594"/>
      <c r="ZR99" s="37"/>
      <c r="ZS99" s="37"/>
      <c r="ZT99" s="37"/>
      <c r="ZU99" s="37"/>
      <c r="ZV99" s="37"/>
      <c r="ZW99" s="37"/>
      <c r="ZX99" s="37"/>
      <c r="ZY99" s="344"/>
      <c r="AAF99" s="693"/>
      <c r="AAG99" s="37"/>
      <c r="AAH99" s="37"/>
      <c r="AAI99" s="37"/>
      <c r="AAJ99" s="37"/>
      <c r="AAK99" s="37"/>
      <c r="AAL99" s="37"/>
      <c r="ABV99" s="37"/>
      <c r="ABW99" s="37"/>
      <c r="ABX99" s="37"/>
      <c r="ABY99" s="37"/>
      <c r="ABZ99" s="37"/>
      <c r="ACA99" s="37"/>
      <c r="ACB99" s="37"/>
      <c r="AEU99" s="1594"/>
      <c r="AEV99" s="1594"/>
      <c r="AEW99" s="1594"/>
      <c r="AEX99" s="1594"/>
      <c r="AEY99" s="1594"/>
      <c r="AEZ99" s="1594"/>
      <c r="AGR99" s="37"/>
      <c r="AGS99" s="37"/>
      <c r="AGT99" s="37"/>
      <c r="AGU99" s="37"/>
      <c r="AGV99" s="37"/>
      <c r="AGW99" s="37"/>
      <c r="AGX99" s="37"/>
      <c r="AHM99" s="37"/>
      <c r="AHN99" s="37"/>
      <c r="AHO99" s="37"/>
      <c r="AHP99" s="37"/>
      <c r="AHQ99" s="37"/>
      <c r="AHR99" s="37"/>
      <c r="AHS99" s="37"/>
      <c r="AIO99" s="37"/>
      <c r="AIP99" s="37"/>
      <c r="AIQ99" s="37"/>
      <c r="AIR99" s="37"/>
      <c r="AIS99" s="37"/>
      <c r="AIT99" s="37"/>
      <c r="AIU99" s="37"/>
      <c r="AJQ99" s="37"/>
      <c r="AJR99" s="37"/>
      <c r="AJS99" s="37"/>
      <c r="AJT99" s="37"/>
      <c r="AJU99" s="37"/>
      <c r="AJV99" s="37"/>
      <c r="AJX99" s="79"/>
      <c r="AJY99" s="79"/>
      <c r="AJZ99" s="79"/>
      <c r="AKA99" s="79"/>
      <c r="AKB99" s="79"/>
      <c r="AKC99" s="16"/>
      <c r="AKD99" s="79"/>
      <c r="AKE99" s="79"/>
      <c r="AKF99" s="79"/>
      <c r="AKG99" s="79"/>
      <c r="AKH99" s="79"/>
      <c r="AKI99" s="79"/>
      <c r="AKJ99" s="16"/>
      <c r="AKK99" s="79"/>
      <c r="AKL99" s="37"/>
      <c r="AKM99" s="37"/>
      <c r="AKN99" s="37"/>
      <c r="AKO99" s="37"/>
      <c r="AKP99" s="37"/>
      <c r="AKQ99" s="37"/>
      <c r="AKS99" s="37"/>
      <c r="AKT99" s="37"/>
      <c r="AKU99" s="37"/>
      <c r="AKV99" s="37"/>
      <c r="AKW99" s="37"/>
      <c r="AKX99" s="37"/>
      <c r="AKY99" s="37"/>
      <c r="AKZ99" s="37"/>
      <c r="ALA99" s="37"/>
      <c r="ALB99" s="37"/>
      <c r="ALC99" s="37"/>
      <c r="ALD99" s="37"/>
      <c r="ALE99" s="37"/>
      <c r="ALF99" s="37"/>
      <c r="ANR99" s="1594"/>
      <c r="ANS99" s="1594"/>
      <c r="ANT99" s="1594"/>
      <c r="ANU99" s="1594"/>
      <c r="ANV99" s="1594"/>
      <c r="ANW99" s="1594"/>
      <c r="ARE99" s="37"/>
      <c r="ARF99" s="37"/>
      <c r="ARG99" s="37"/>
      <c r="ARH99" s="37"/>
      <c r="ARI99" s="37"/>
      <c r="ARJ99" s="37"/>
      <c r="ARK99" s="37"/>
      <c r="ARS99" s="37"/>
      <c r="ART99" s="37"/>
      <c r="ARU99" s="37"/>
      <c r="ARV99" s="37"/>
      <c r="ARW99" s="37"/>
      <c r="ARX99" s="37"/>
      <c r="ARY99" s="37"/>
      <c r="ATB99" s="37"/>
      <c r="ATC99" s="37"/>
      <c r="ATD99" s="37"/>
      <c r="ATE99" s="37"/>
      <c r="ATF99" s="37"/>
      <c r="ATG99" s="37"/>
      <c r="AUK99" s="37"/>
      <c r="AUL99" s="37"/>
      <c r="AUM99" s="37"/>
      <c r="AUN99" s="37"/>
      <c r="AUO99" s="37"/>
      <c r="AUP99" s="37"/>
      <c r="AUQ99" s="37"/>
      <c r="AUR99" s="1594"/>
      <c r="AUS99" s="1594"/>
      <c r="AUT99" s="1594"/>
      <c r="AUU99" s="1594"/>
      <c r="AUV99" s="1594"/>
      <c r="AUW99" s="1594"/>
      <c r="AUX99" s="37"/>
      <c r="AUY99" s="37"/>
      <c r="AUZ99" s="37"/>
      <c r="AVA99" s="37"/>
      <c r="AVB99" s="37"/>
      <c r="AVC99" s="37"/>
      <c r="AVD99" s="37"/>
      <c r="AVT99" s="1594"/>
      <c r="AVU99" s="1594"/>
      <c r="AVV99" s="1594"/>
      <c r="AVW99" s="1594"/>
      <c r="AVX99" s="1594"/>
      <c r="AVY99" s="1594"/>
      <c r="AXQ99" s="37"/>
      <c r="AXR99" s="37"/>
      <c r="AXS99" s="37"/>
      <c r="AXT99" s="37"/>
      <c r="AXU99" s="37"/>
      <c r="AXV99" s="37"/>
    </row>
    <row r="100" spans="2:994 1058:1322" s="551" customFormat="1" x14ac:dyDescent="0.25">
      <c r="B100" s="122"/>
      <c r="H100" s="37"/>
      <c r="I100" s="122"/>
      <c r="J100" s="37"/>
      <c r="K100" s="37"/>
      <c r="L100" s="37"/>
      <c r="M100" s="37"/>
      <c r="N100" s="37"/>
      <c r="O100" s="37"/>
      <c r="P100" s="122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DW100" s="1657"/>
      <c r="DX100" s="1657"/>
      <c r="DY100" s="1657"/>
      <c r="DZ100" s="1657"/>
      <c r="EA100" s="1657"/>
      <c r="EB100" s="1657"/>
      <c r="EC100" s="37"/>
      <c r="ED100" s="37"/>
      <c r="EE100" s="37"/>
      <c r="EF100" s="37"/>
      <c r="EG100" s="37"/>
      <c r="EH100" s="37"/>
      <c r="EI100" s="37"/>
      <c r="FF100" s="37"/>
      <c r="FG100" s="37"/>
      <c r="FH100" s="37"/>
      <c r="FI100" s="37"/>
      <c r="FJ100" s="37"/>
      <c r="FK100" s="37"/>
      <c r="GH100" s="1594"/>
      <c r="GI100" s="1594"/>
      <c r="GJ100" s="1594"/>
      <c r="GK100" s="1594"/>
      <c r="GL100" s="1594"/>
      <c r="GM100" s="1594"/>
      <c r="IE100" s="1594"/>
      <c r="IF100" s="1594"/>
      <c r="IG100" s="1594"/>
      <c r="IH100" s="1594"/>
      <c r="II100" s="1594"/>
      <c r="IJ100" s="1594"/>
      <c r="JU100" s="37"/>
      <c r="JV100" s="37"/>
      <c r="JW100" s="37"/>
      <c r="JX100" s="37"/>
      <c r="JY100" s="37"/>
      <c r="JZ100" s="37"/>
      <c r="KB100" s="37"/>
      <c r="KC100" s="37"/>
      <c r="KD100" s="37"/>
      <c r="KE100" s="37"/>
      <c r="KF100" s="37"/>
      <c r="KG100" s="37"/>
      <c r="KH100" s="37"/>
      <c r="KW100" s="37"/>
      <c r="KX100" s="37"/>
      <c r="KY100" s="37"/>
      <c r="KZ100" s="37"/>
      <c r="LA100" s="37"/>
      <c r="LB100" s="37"/>
      <c r="LD100" s="1594"/>
      <c r="LE100" s="1594"/>
      <c r="LF100" s="1594"/>
      <c r="LG100" s="1594"/>
      <c r="LH100" s="1594"/>
      <c r="LI100" s="1594"/>
      <c r="MF100" s="1594"/>
      <c r="MG100" s="1594"/>
      <c r="MH100" s="1594"/>
      <c r="MI100" s="1594"/>
      <c r="MJ100" s="1594"/>
      <c r="MK100" s="1594"/>
      <c r="MT100" s="37"/>
      <c r="MU100" s="37"/>
      <c r="MV100" s="37"/>
      <c r="MW100" s="37"/>
      <c r="MX100" s="37"/>
      <c r="MY100" s="37"/>
      <c r="MZ100" s="37"/>
      <c r="OX100" s="37"/>
      <c r="OY100" s="37"/>
      <c r="OZ100" s="37"/>
      <c r="PA100" s="37"/>
      <c r="PB100" s="37"/>
      <c r="PC100" s="37"/>
      <c r="PD100" s="37"/>
      <c r="PL100" s="37"/>
      <c r="PM100" s="37"/>
      <c r="PN100" s="37"/>
      <c r="PO100" s="37"/>
      <c r="PP100" s="37"/>
      <c r="PQ100" s="37"/>
      <c r="PS100" s="37"/>
      <c r="PT100" s="37"/>
      <c r="PU100" s="37"/>
      <c r="PV100" s="37"/>
      <c r="PW100" s="37"/>
      <c r="PX100" s="37"/>
      <c r="PY100" s="37"/>
      <c r="SD100" s="37"/>
      <c r="SE100" s="37"/>
      <c r="SF100" s="37"/>
      <c r="SG100" s="37"/>
      <c r="SH100" s="37"/>
      <c r="SI100" s="37"/>
      <c r="SY100" s="37"/>
      <c r="SZ100" s="37"/>
      <c r="TA100" s="37"/>
      <c r="TB100" s="37"/>
      <c r="TC100" s="37"/>
      <c r="TD100" s="37"/>
      <c r="TE100" s="37"/>
      <c r="TF100" s="37"/>
      <c r="UO100" s="37"/>
      <c r="UP100" s="37"/>
      <c r="UQ100" s="37"/>
      <c r="UR100" s="37"/>
      <c r="US100" s="37"/>
      <c r="UT100" s="37"/>
      <c r="UV100" s="37"/>
      <c r="UW100" s="37"/>
      <c r="UX100" s="37"/>
      <c r="UY100" s="37"/>
      <c r="UZ100" s="37"/>
      <c r="VA100" s="37"/>
      <c r="VB100" s="37"/>
      <c r="VC100" s="37"/>
      <c r="VD100" s="37"/>
      <c r="VE100" s="37"/>
      <c r="VF100" s="37"/>
      <c r="VG100" s="37"/>
      <c r="VH100" s="37"/>
      <c r="VI100" s="37"/>
      <c r="VJ100" s="37"/>
      <c r="VQ100" s="1594"/>
      <c r="VR100" s="1594"/>
      <c r="VS100" s="1594"/>
      <c r="VT100" s="1594"/>
      <c r="VU100" s="1594"/>
      <c r="VV100" s="1594"/>
      <c r="WZ100" s="37"/>
      <c r="XA100" s="37"/>
      <c r="XB100" s="37"/>
      <c r="XC100" s="37"/>
      <c r="XD100" s="37"/>
      <c r="XE100" s="37"/>
      <c r="YB100" s="1594"/>
      <c r="YC100" s="1594"/>
      <c r="YD100" s="1594"/>
      <c r="YE100" s="1594"/>
      <c r="YF100" s="1594"/>
      <c r="YG100" s="1594"/>
      <c r="ZK100" s="1594"/>
      <c r="ZL100" s="1594"/>
      <c r="ZM100" s="1594"/>
      <c r="ZN100" s="1594"/>
      <c r="ZO100" s="1594"/>
      <c r="ZP100" s="1594"/>
      <c r="ZQ100" s="1594"/>
      <c r="ZR100" s="37"/>
      <c r="ZS100" s="37"/>
      <c r="ZT100" s="37"/>
      <c r="ZU100" s="37"/>
      <c r="ZV100" s="37"/>
      <c r="ZW100" s="37"/>
      <c r="ZX100" s="37"/>
      <c r="ZY100" s="344"/>
      <c r="AAF100" s="693"/>
      <c r="AAG100" s="37"/>
      <c r="AAH100" s="37"/>
      <c r="AAI100" s="37"/>
      <c r="AAJ100" s="37"/>
      <c r="AAK100" s="37"/>
      <c r="AAL100" s="37"/>
      <c r="ABV100" s="37"/>
      <c r="ABW100" s="37"/>
      <c r="ABX100" s="37"/>
      <c r="ABY100" s="37"/>
      <c r="ABZ100" s="37"/>
      <c r="ACA100" s="37"/>
      <c r="ACB100" s="37"/>
      <c r="AEU100" s="1594"/>
      <c r="AEV100" s="1594"/>
      <c r="AEW100" s="1594"/>
      <c r="AEX100" s="1594"/>
      <c r="AEY100" s="1594"/>
      <c r="AEZ100" s="1594"/>
      <c r="AGR100" s="37"/>
      <c r="AGS100" s="37"/>
      <c r="AGT100" s="37"/>
      <c r="AGU100" s="37"/>
      <c r="AGV100" s="37"/>
      <c r="AGW100" s="37"/>
      <c r="AGX100" s="37"/>
      <c r="AHM100" s="37"/>
      <c r="AHN100" s="37"/>
      <c r="AHO100" s="37"/>
      <c r="AHP100" s="37"/>
      <c r="AHQ100" s="37"/>
      <c r="AHR100" s="37"/>
      <c r="AHS100" s="37"/>
      <c r="AIO100" s="37"/>
      <c r="AIP100" s="37"/>
      <c r="AIQ100" s="37"/>
      <c r="AIR100" s="37"/>
      <c r="AIS100" s="37"/>
      <c r="AIT100" s="37"/>
      <c r="AIU100" s="37"/>
      <c r="AJQ100" s="37"/>
      <c r="AJR100" s="37"/>
      <c r="AJS100" s="37"/>
      <c r="AJT100" s="37"/>
      <c r="AJU100" s="37"/>
      <c r="AJV100" s="37"/>
      <c r="AJX100" s="79"/>
      <c r="AJY100" s="79"/>
      <c r="AJZ100" s="79"/>
      <c r="AKA100" s="79"/>
      <c r="AKB100" s="79"/>
      <c r="AKC100" s="16"/>
      <c r="AKD100" s="79"/>
      <c r="AKE100" s="79"/>
      <c r="AKF100" s="79"/>
      <c r="AKG100" s="79"/>
      <c r="AKH100" s="79"/>
      <c r="AKI100" s="79"/>
      <c r="AKJ100" s="16"/>
      <c r="AKK100" s="79"/>
      <c r="AKL100" s="37"/>
      <c r="AKM100" s="37"/>
      <c r="AKN100" s="37"/>
      <c r="AKO100" s="37"/>
      <c r="AKP100" s="37"/>
      <c r="AKQ100" s="37"/>
      <c r="AKS100" s="37"/>
      <c r="AKT100" s="37"/>
      <c r="AKU100" s="37"/>
      <c r="AKV100" s="37"/>
      <c r="AKW100" s="37"/>
      <c r="AKX100" s="37"/>
      <c r="AKY100" s="37"/>
      <c r="AKZ100" s="37"/>
      <c r="ALA100" s="37"/>
      <c r="ALB100" s="37"/>
      <c r="ALC100" s="37"/>
      <c r="ALD100" s="37"/>
      <c r="ALE100" s="37"/>
      <c r="ALF100" s="37"/>
      <c r="ANR100" s="1594"/>
      <c r="ANS100" s="1594"/>
      <c r="ANT100" s="1594"/>
      <c r="ANU100" s="1594"/>
      <c r="ANV100" s="1594"/>
      <c r="ANW100" s="1594"/>
      <c r="ARE100" s="37"/>
      <c r="ARF100" s="37"/>
      <c r="ARG100" s="37"/>
      <c r="ARH100" s="37"/>
      <c r="ARI100" s="37"/>
      <c r="ARJ100" s="37"/>
      <c r="ARK100" s="37"/>
      <c r="ARS100" s="37"/>
      <c r="ART100" s="37"/>
      <c r="ARU100" s="37"/>
      <c r="ARV100" s="37"/>
      <c r="ARW100" s="37"/>
      <c r="ARX100" s="37"/>
      <c r="ARY100" s="37"/>
      <c r="ATB100" s="37"/>
      <c r="ATC100" s="37"/>
      <c r="ATD100" s="37"/>
      <c r="ATE100" s="37"/>
      <c r="ATF100" s="37"/>
      <c r="ATG100" s="37"/>
      <c r="AUK100" s="37"/>
      <c r="AUL100" s="37"/>
      <c r="AUM100" s="37"/>
      <c r="AUN100" s="37"/>
      <c r="AUO100" s="37"/>
      <c r="AUP100" s="37"/>
      <c r="AUQ100" s="37"/>
      <c r="AUR100" s="1594"/>
      <c r="AUS100" s="1594"/>
      <c r="AUT100" s="1594"/>
      <c r="AUU100" s="1594"/>
      <c r="AUV100" s="1594"/>
      <c r="AUW100" s="1594"/>
      <c r="AUX100" s="37"/>
      <c r="AUY100" s="37"/>
      <c r="AUZ100" s="37"/>
      <c r="AVA100" s="37"/>
      <c r="AVB100" s="37"/>
      <c r="AVC100" s="37"/>
      <c r="AVD100" s="37"/>
      <c r="AVT100" s="1594"/>
      <c r="AVU100" s="1594"/>
      <c r="AVV100" s="1594"/>
      <c r="AVW100" s="1594"/>
      <c r="AVX100" s="1594"/>
      <c r="AVY100" s="1594"/>
      <c r="AXQ100" s="37"/>
      <c r="AXR100" s="37"/>
      <c r="AXS100" s="37"/>
      <c r="AXT100" s="37"/>
      <c r="AXU100" s="37"/>
      <c r="AXV100" s="37"/>
    </row>
    <row r="101" spans="2:994 1058:1322" s="551" customFormat="1" x14ac:dyDescent="0.25">
      <c r="B101" s="122"/>
      <c r="H101" s="37"/>
      <c r="I101" s="122"/>
      <c r="J101" s="37"/>
      <c r="K101" s="37"/>
      <c r="L101" s="37"/>
      <c r="M101" s="37"/>
      <c r="N101" s="37"/>
      <c r="O101" s="37"/>
      <c r="P101" s="122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47"/>
      <c r="AC101" s="37"/>
      <c r="AD101" s="37"/>
      <c r="AE101" s="37"/>
      <c r="AF101" s="37"/>
      <c r="AG101" s="37"/>
      <c r="AH101" s="47"/>
      <c r="AI101" s="37"/>
      <c r="AJ101" s="37"/>
      <c r="AK101" s="37"/>
      <c r="AL101" s="37"/>
      <c r="AM101" s="37"/>
      <c r="AN101" s="37"/>
      <c r="AO101" s="47"/>
      <c r="AP101" s="37"/>
      <c r="DW101" s="1657"/>
      <c r="DX101" s="1657"/>
      <c r="DY101" s="1657"/>
      <c r="DZ101" s="1657"/>
      <c r="EA101" s="1657"/>
      <c r="EB101" s="1657"/>
      <c r="EC101" s="37"/>
      <c r="ED101" s="37"/>
      <c r="EE101" s="37"/>
      <c r="EF101" s="37"/>
      <c r="EG101" s="37"/>
      <c r="EH101" s="37"/>
      <c r="EI101" s="37"/>
      <c r="FF101" s="37"/>
      <c r="FG101" s="37"/>
      <c r="FH101" s="37"/>
      <c r="FI101" s="37"/>
      <c r="FJ101" s="37"/>
      <c r="FK101" s="37"/>
      <c r="GH101" s="1594"/>
      <c r="GI101" s="1594"/>
      <c r="GJ101" s="1594"/>
      <c r="GK101" s="1594"/>
      <c r="GL101" s="1594"/>
      <c r="GM101" s="1594"/>
      <c r="IE101" s="1594"/>
      <c r="IF101" s="1594"/>
      <c r="IG101" s="1594"/>
      <c r="IH101" s="1594"/>
      <c r="II101" s="1594"/>
      <c r="IJ101" s="1594"/>
      <c r="JU101" s="37"/>
      <c r="JV101" s="37"/>
      <c r="JW101" s="37"/>
      <c r="JX101" s="37"/>
      <c r="JY101" s="37"/>
      <c r="JZ101" s="37"/>
      <c r="KB101" s="37"/>
      <c r="KC101" s="37"/>
      <c r="KD101" s="37"/>
      <c r="KE101" s="37"/>
      <c r="KF101" s="37"/>
      <c r="KG101" s="37"/>
      <c r="KH101" s="37"/>
      <c r="KW101" s="37"/>
      <c r="KX101" s="37"/>
      <c r="KY101" s="37"/>
      <c r="KZ101" s="37"/>
      <c r="LA101" s="37"/>
      <c r="LB101" s="37"/>
      <c r="LD101" s="1594"/>
      <c r="LE101" s="1594"/>
      <c r="LF101" s="1594"/>
      <c r="LG101" s="1594"/>
      <c r="LH101" s="1594"/>
      <c r="LI101" s="1594"/>
      <c r="MF101" s="1594"/>
      <c r="MG101" s="1594"/>
      <c r="MH101" s="1594"/>
      <c r="MI101" s="1594"/>
      <c r="MJ101" s="1594"/>
      <c r="MK101" s="1594"/>
      <c r="MT101" s="37"/>
      <c r="MU101" s="37"/>
      <c r="MV101" s="37"/>
      <c r="MW101" s="37"/>
      <c r="MX101" s="37"/>
      <c r="MY101" s="37"/>
      <c r="MZ101" s="37"/>
      <c r="OX101" s="37"/>
      <c r="OY101" s="37"/>
      <c r="OZ101" s="37"/>
      <c r="PA101" s="37"/>
      <c r="PB101" s="37"/>
      <c r="PC101" s="37"/>
      <c r="PD101" s="37"/>
      <c r="PL101" s="37"/>
      <c r="PM101" s="37"/>
      <c r="PN101" s="37"/>
      <c r="PO101" s="37"/>
      <c r="PP101" s="37"/>
      <c r="PQ101" s="37"/>
      <c r="PS101" s="37"/>
      <c r="PT101" s="37"/>
      <c r="PU101" s="37"/>
      <c r="PV101" s="37"/>
      <c r="PW101" s="37"/>
      <c r="PX101" s="37"/>
      <c r="PY101" s="37"/>
      <c r="SD101" s="37"/>
      <c r="SE101" s="37"/>
      <c r="SF101" s="37"/>
      <c r="SG101" s="37"/>
      <c r="SH101" s="37"/>
      <c r="SI101" s="37"/>
      <c r="SY101" s="37"/>
      <c r="SZ101" s="37"/>
      <c r="TA101" s="37"/>
      <c r="TB101" s="37"/>
      <c r="TC101" s="37"/>
      <c r="TD101" s="37"/>
      <c r="TE101" s="37"/>
      <c r="TF101" s="37"/>
      <c r="UO101" s="37"/>
      <c r="UP101" s="37"/>
      <c r="UQ101" s="37"/>
      <c r="UR101" s="37"/>
      <c r="US101" s="37"/>
      <c r="UT101" s="37"/>
      <c r="UV101" s="37"/>
      <c r="UW101" s="37"/>
      <c r="UX101" s="37"/>
      <c r="UY101" s="37"/>
      <c r="UZ101" s="37"/>
      <c r="VA101" s="37"/>
      <c r="VB101" s="37"/>
      <c r="VC101" s="37"/>
      <c r="VD101" s="37"/>
      <c r="VE101" s="37"/>
      <c r="VF101" s="37"/>
      <c r="VG101" s="37"/>
      <c r="VH101" s="37"/>
      <c r="VI101" s="37"/>
      <c r="VJ101" s="37"/>
      <c r="VQ101" s="1594"/>
      <c r="VR101" s="1594"/>
      <c r="VS101" s="1594"/>
      <c r="VT101" s="1594"/>
      <c r="VU101" s="1594"/>
      <c r="VV101" s="1594"/>
      <c r="WZ101" s="37"/>
      <c r="XA101" s="37"/>
      <c r="XB101" s="37"/>
      <c r="XC101" s="37"/>
      <c r="XD101" s="37"/>
      <c r="XE101" s="37"/>
      <c r="YB101" s="1594"/>
      <c r="YC101" s="1594"/>
      <c r="YD101" s="1594"/>
      <c r="YE101" s="1594"/>
      <c r="YF101" s="1594"/>
      <c r="YG101" s="1594"/>
      <c r="ZK101" s="1594"/>
      <c r="ZL101" s="1594"/>
      <c r="ZM101" s="1594"/>
      <c r="ZN101" s="1594"/>
      <c r="ZO101" s="1594"/>
      <c r="ZP101" s="1594"/>
      <c r="ZQ101" s="1594"/>
      <c r="ZR101" s="37"/>
      <c r="ZS101" s="37"/>
      <c r="ZT101" s="37"/>
      <c r="ZU101" s="37"/>
      <c r="ZV101" s="37"/>
      <c r="ZW101" s="37"/>
      <c r="ZX101" s="37"/>
      <c r="ZY101" s="344"/>
      <c r="AAF101" s="693"/>
      <c r="AAG101" s="37"/>
      <c r="AAH101" s="37"/>
      <c r="AAI101" s="37"/>
      <c r="AAJ101" s="37"/>
      <c r="AAK101" s="37"/>
      <c r="AAL101" s="37"/>
      <c r="ABV101" s="37"/>
      <c r="ABW101" s="37"/>
      <c r="ABX101" s="37"/>
      <c r="ABY101" s="37"/>
      <c r="ABZ101" s="37"/>
      <c r="ACA101" s="37"/>
      <c r="ACB101" s="37"/>
      <c r="AEU101" s="1594"/>
      <c r="AEV101" s="1594"/>
      <c r="AEW101" s="1594"/>
      <c r="AEX101" s="1594"/>
      <c r="AEY101" s="1594"/>
      <c r="AEZ101" s="1594"/>
      <c r="AGR101" s="37"/>
      <c r="AGS101" s="37"/>
      <c r="AGT101" s="37"/>
      <c r="AGU101" s="37"/>
      <c r="AGV101" s="37"/>
      <c r="AGW101" s="37"/>
      <c r="AGX101" s="37"/>
      <c r="AHM101" s="37"/>
      <c r="AHN101" s="37"/>
      <c r="AHO101" s="37"/>
      <c r="AHP101" s="37"/>
      <c r="AHQ101" s="37"/>
      <c r="AHR101" s="37"/>
      <c r="AHS101" s="37"/>
      <c r="AIO101" s="37"/>
      <c r="AIP101" s="37"/>
      <c r="AIQ101" s="37"/>
      <c r="AIR101" s="37"/>
      <c r="AIS101" s="37"/>
      <c r="AIT101" s="37"/>
      <c r="AIU101" s="37"/>
      <c r="AJQ101" s="37"/>
      <c r="AJR101" s="37"/>
      <c r="AJS101" s="37"/>
      <c r="AJT101" s="37"/>
      <c r="AJU101" s="37"/>
      <c r="AJV101" s="37"/>
      <c r="AJX101" s="79"/>
      <c r="AJY101" s="79"/>
      <c r="AJZ101" s="79"/>
      <c r="AKA101" s="79"/>
      <c r="AKB101" s="79"/>
      <c r="AKC101" s="16"/>
      <c r="AKD101" s="79"/>
      <c r="AKE101" s="79"/>
      <c r="AKF101" s="79"/>
      <c r="AKG101" s="79"/>
      <c r="AKH101" s="79"/>
      <c r="AKI101" s="79"/>
      <c r="AKJ101" s="16"/>
      <c r="AKK101" s="79"/>
      <c r="AKL101" s="37"/>
      <c r="AKM101" s="37"/>
      <c r="AKN101" s="37"/>
      <c r="AKO101" s="37"/>
      <c r="AKP101" s="37"/>
      <c r="AKQ101" s="37"/>
      <c r="AKS101" s="37"/>
      <c r="AKT101" s="37"/>
      <c r="AKU101" s="37"/>
      <c r="AKV101" s="37"/>
      <c r="AKW101" s="37"/>
      <c r="AKX101" s="37"/>
      <c r="AKY101" s="37"/>
      <c r="AKZ101" s="37"/>
      <c r="ALA101" s="37"/>
      <c r="ALB101" s="37"/>
      <c r="ALC101" s="37"/>
      <c r="ALD101" s="37"/>
      <c r="ALE101" s="37"/>
      <c r="ALF101" s="37"/>
      <c r="ANR101" s="1594"/>
      <c r="ANS101" s="1594"/>
      <c r="ANT101" s="1594"/>
      <c r="ANU101" s="1594"/>
      <c r="ANV101" s="1594"/>
      <c r="ANW101" s="1594"/>
      <c r="ARE101" s="37"/>
      <c r="ARF101" s="37"/>
      <c r="ARG101" s="37"/>
      <c r="ARH101" s="37"/>
      <c r="ARI101" s="37"/>
      <c r="ARJ101" s="37"/>
      <c r="ARK101" s="37"/>
      <c r="ARS101" s="37"/>
      <c r="ART101" s="37"/>
      <c r="ARU101" s="37"/>
      <c r="ARV101" s="37"/>
      <c r="ARW101" s="37"/>
      <c r="ARX101" s="37"/>
      <c r="ARY101" s="37"/>
      <c r="ATB101" s="37"/>
      <c r="ATC101" s="37"/>
      <c r="ATD101" s="37"/>
      <c r="ATE101" s="37"/>
      <c r="ATF101" s="37"/>
      <c r="ATG101" s="37"/>
      <c r="AUK101" s="37"/>
      <c r="AUL101" s="37"/>
      <c r="AUM101" s="37"/>
      <c r="AUN101" s="37"/>
      <c r="AUO101" s="37"/>
      <c r="AUP101" s="37"/>
      <c r="AUQ101" s="37"/>
      <c r="AUR101" s="1594"/>
      <c r="AUS101" s="1594"/>
      <c r="AUT101" s="1594"/>
      <c r="AUU101" s="1594"/>
      <c r="AUV101" s="1594"/>
      <c r="AUW101" s="1594"/>
      <c r="AUX101" s="37"/>
      <c r="AUY101" s="37"/>
      <c r="AUZ101" s="37"/>
      <c r="AVA101" s="37"/>
      <c r="AVB101" s="37"/>
      <c r="AVC101" s="37"/>
      <c r="AVD101" s="37"/>
      <c r="AVT101" s="1594"/>
      <c r="AVU101" s="1594"/>
      <c r="AVV101" s="1594"/>
      <c r="AVW101" s="1594"/>
      <c r="AVX101" s="1594"/>
      <c r="AVY101" s="1594"/>
      <c r="AXQ101" s="37"/>
      <c r="AXR101" s="37"/>
      <c r="AXS101" s="37"/>
      <c r="AXT101" s="37"/>
      <c r="AXU101" s="37"/>
      <c r="AXV101" s="37"/>
    </row>
    <row r="102" spans="2:994 1058:1322" s="551" customFormat="1" x14ac:dyDescent="0.25">
      <c r="B102" s="122"/>
      <c r="H102" s="37"/>
      <c r="I102" s="122"/>
      <c r="J102" s="37"/>
      <c r="K102" s="37"/>
      <c r="L102" s="37"/>
      <c r="M102" s="37"/>
      <c r="N102" s="37"/>
      <c r="O102" s="37"/>
      <c r="P102" s="122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DW102" s="1657"/>
      <c r="DX102" s="1657"/>
      <c r="DY102" s="1657"/>
      <c r="DZ102" s="1657"/>
      <c r="EA102" s="1657"/>
      <c r="EB102" s="1657"/>
      <c r="EC102" s="37"/>
      <c r="ED102" s="37"/>
      <c r="EE102" s="37"/>
      <c r="EF102" s="37"/>
      <c r="EG102" s="37"/>
      <c r="EH102" s="37"/>
      <c r="EI102" s="37"/>
      <c r="FF102" s="37"/>
      <c r="FG102" s="37"/>
      <c r="FH102" s="37"/>
      <c r="FI102" s="37"/>
      <c r="FJ102" s="37"/>
      <c r="FK102" s="37"/>
      <c r="GH102" s="1594"/>
      <c r="GI102" s="1594"/>
      <c r="GJ102" s="1594"/>
      <c r="GK102" s="1594"/>
      <c r="GL102" s="1594"/>
      <c r="GM102" s="1594"/>
      <c r="IE102" s="1594"/>
      <c r="IF102" s="1594"/>
      <c r="IG102" s="1594"/>
      <c r="IH102" s="1594"/>
      <c r="II102" s="1594"/>
      <c r="IJ102" s="1594"/>
      <c r="JU102" s="37"/>
      <c r="JV102" s="37"/>
      <c r="JW102" s="37"/>
      <c r="JX102" s="37"/>
      <c r="JY102" s="37"/>
      <c r="JZ102" s="37"/>
      <c r="KB102" s="37"/>
      <c r="KC102" s="37"/>
      <c r="KD102" s="37"/>
      <c r="KE102" s="37"/>
      <c r="KF102" s="37"/>
      <c r="KG102" s="37"/>
      <c r="KH102" s="37"/>
      <c r="KW102" s="37"/>
      <c r="KX102" s="37"/>
      <c r="KY102" s="37"/>
      <c r="KZ102" s="37"/>
      <c r="LA102" s="37"/>
      <c r="LB102" s="37"/>
      <c r="LD102" s="1594"/>
      <c r="LE102" s="1594"/>
      <c r="LF102" s="1594"/>
      <c r="LG102" s="1594"/>
      <c r="LH102" s="1594"/>
      <c r="LI102" s="1594"/>
      <c r="MF102" s="1594"/>
      <c r="MG102" s="1594"/>
      <c r="MH102" s="1594"/>
      <c r="MI102" s="1594"/>
      <c r="MJ102" s="1594"/>
      <c r="MK102" s="1594"/>
      <c r="MT102" s="37"/>
      <c r="MU102" s="37"/>
      <c r="MV102" s="37"/>
      <c r="MW102" s="37"/>
      <c r="MX102" s="37"/>
      <c r="MY102" s="37"/>
      <c r="MZ102" s="37"/>
      <c r="OX102" s="37"/>
      <c r="OY102" s="37"/>
      <c r="OZ102" s="37"/>
      <c r="PA102" s="37"/>
      <c r="PB102" s="37"/>
      <c r="PC102" s="37"/>
      <c r="PD102" s="37"/>
      <c r="PL102" s="37"/>
      <c r="PM102" s="37"/>
      <c r="PN102" s="37"/>
      <c r="PO102" s="37"/>
      <c r="PP102" s="37"/>
      <c r="PQ102" s="37"/>
      <c r="PS102" s="37"/>
      <c r="PT102" s="37"/>
      <c r="PU102" s="37"/>
      <c r="PV102" s="37"/>
      <c r="PW102" s="37"/>
      <c r="PX102" s="37"/>
      <c r="PY102" s="37"/>
      <c r="SD102" s="37"/>
      <c r="SE102" s="37"/>
      <c r="SF102" s="37"/>
      <c r="SG102" s="37"/>
      <c r="SH102" s="37"/>
      <c r="SI102" s="37"/>
      <c r="SY102" s="37"/>
      <c r="SZ102" s="37"/>
      <c r="TA102" s="37"/>
      <c r="TB102" s="37"/>
      <c r="TC102" s="37"/>
      <c r="TD102" s="37"/>
      <c r="TE102" s="37"/>
      <c r="TF102" s="37"/>
      <c r="UO102" s="37"/>
      <c r="UP102" s="37"/>
      <c r="UQ102" s="37"/>
      <c r="UR102" s="37"/>
      <c r="US102" s="37"/>
      <c r="UT102" s="37"/>
      <c r="UV102" s="37"/>
      <c r="UW102" s="37"/>
      <c r="UX102" s="37"/>
      <c r="UY102" s="37"/>
      <c r="UZ102" s="37"/>
      <c r="VA102" s="37"/>
      <c r="VB102" s="37"/>
      <c r="VC102" s="37"/>
      <c r="VD102" s="37"/>
      <c r="VE102" s="37"/>
      <c r="VF102" s="37"/>
      <c r="VG102" s="37"/>
      <c r="VH102" s="37"/>
      <c r="VI102" s="37"/>
      <c r="VJ102" s="37"/>
      <c r="VQ102" s="1594"/>
      <c r="VR102" s="1594"/>
      <c r="VS102" s="1594"/>
      <c r="VT102" s="1594"/>
      <c r="VU102" s="1594"/>
      <c r="VV102" s="1594"/>
      <c r="WZ102" s="37"/>
      <c r="XA102" s="37"/>
      <c r="XB102" s="37"/>
      <c r="XC102" s="37"/>
      <c r="XD102" s="37"/>
      <c r="XE102" s="37"/>
      <c r="YB102" s="1594"/>
      <c r="YC102" s="1594"/>
      <c r="YD102" s="1594"/>
      <c r="YE102" s="1594"/>
      <c r="YF102" s="1594"/>
      <c r="YG102" s="1594"/>
      <c r="ZK102" s="1594"/>
      <c r="ZL102" s="1594"/>
      <c r="ZM102" s="1594"/>
      <c r="ZN102" s="1594"/>
      <c r="ZO102" s="1594"/>
      <c r="ZP102" s="1594"/>
      <c r="ZQ102" s="1594"/>
      <c r="ZR102" s="37"/>
      <c r="ZS102" s="37"/>
      <c r="ZT102" s="37"/>
      <c r="ZU102" s="37"/>
      <c r="ZV102" s="37"/>
      <c r="ZW102" s="37"/>
      <c r="ZX102" s="37"/>
      <c r="ZY102" s="344"/>
      <c r="AAF102" s="693"/>
      <c r="AAG102" s="37"/>
      <c r="AAH102" s="37"/>
      <c r="AAI102" s="37"/>
      <c r="AAJ102" s="37"/>
      <c r="AAK102" s="37"/>
      <c r="AAL102" s="37"/>
      <c r="ABV102" s="37"/>
      <c r="ABW102" s="37"/>
      <c r="ABX102" s="37"/>
      <c r="ABY102" s="37"/>
      <c r="ABZ102" s="37"/>
      <c r="ACA102" s="37"/>
      <c r="ACB102" s="37"/>
      <c r="AEU102" s="1594"/>
      <c r="AEV102" s="1594"/>
      <c r="AEW102" s="1594"/>
      <c r="AEX102" s="1594"/>
      <c r="AEY102" s="1594"/>
      <c r="AEZ102" s="1594"/>
      <c r="AGR102" s="37"/>
      <c r="AGS102" s="37"/>
      <c r="AGT102" s="37"/>
      <c r="AGU102" s="37"/>
      <c r="AGV102" s="37"/>
      <c r="AGW102" s="37"/>
      <c r="AGX102" s="37"/>
      <c r="AHM102" s="37"/>
      <c r="AHN102" s="37"/>
      <c r="AHO102" s="37"/>
      <c r="AHP102" s="37"/>
      <c r="AHQ102" s="37"/>
      <c r="AHR102" s="37"/>
      <c r="AHS102" s="37"/>
      <c r="AIO102" s="37"/>
      <c r="AIP102" s="37"/>
      <c r="AIQ102" s="37"/>
      <c r="AIR102" s="37"/>
      <c r="AIS102" s="37"/>
      <c r="AIT102" s="37"/>
      <c r="AIU102" s="37"/>
      <c r="AJQ102" s="37"/>
      <c r="AJR102" s="37"/>
      <c r="AJS102" s="37"/>
      <c r="AJT102" s="37"/>
      <c r="AJU102" s="37"/>
      <c r="AJV102" s="37"/>
      <c r="AJX102" s="79"/>
      <c r="AJY102" s="79"/>
      <c r="AJZ102" s="79"/>
      <c r="AKA102" s="79"/>
      <c r="AKB102" s="79"/>
      <c r="AKC102" s="16"/>
      <c r="AKD102" s="79"/>
      <c r="AKE102" s="79"/>
      <c r="AKF102" s="79"/>
      <c r="AKG102" s="79"/>
      <c r="AKH102" s="79"/>
      <c r="AKI102" s="79"/>
      <c r="AKJ102" s="16"/>
      <c r="AKK102" s="79"/>
      <c r="AKL102" s="37"/>
      <c r="AKM102" s="37"/>
      <c r="AKN102" s="37"/>
      <c r="AKO102" s="37"/>
      <c r="AKP102" s="37"/>
      <c r="AKQ102" s="37"/>
      <c r="AKS102" s="37"/>
      <c r="AKT102" s="37"/>
      <c r="AKU102" s="37"/>
      <c r="AKV102" s="37"/>
      <c r="AKW102" s="37"/>
      <c r="AKX102" s="37"/>
      <c r="AKY102" s="37"/>
      <c r="AKZ102" s="37"/>
      <c r="ALA102" s="37"/>
      <c r="ALB102" s="37"/>
      <c r="ALC102" s="37"/>
      <c r="ALD102" s="37"/>
      <c r="ALE102" s="37"/>
      <c r="ALF102" s="37"/>
      <c r="ANR102" s="1594"/>
      <c r="ANS102" s="1594"/>
      <c r="ANT102" s="1594"/>
      <c r="ANU102" s="1594"/>
      <c r="ANV102" s="1594"/>
      <c r="ANW102" s="1594"/>
      <c r="ARE102" s="37"/>
      <c r="ARF102" s="37"/>
      <c r="ARG102" s="37"/>
      <c r="ARH102" s="37"/>
      <c r="ARI102" s="37"/>
      <c r="ARJ102" s="37"/>
      <c r="ARK102" s="37"/>
      <c r="ARS102" s="37"/>
      <c r="ART102" s="37"/>
      <c r="ARU102" s="37"/>
      <c r="ARV102" s="37"/>
      <c r="ARW102" s="37"/>
      <c r="ARX102" s="37"/>
      <c r="ARY102" s="37"/>
      <c r="ATB102" s="37"/>
      <c r="ATC102" s="37"/>
      <c r="ATD102" s="37"/>
      <c r="ATE102" s="37"/>
      <c r="ATF102" s="37"/>
      <c r="ATG102" s="37"/>
      <c r="AUK102" s="37"/>
      <c r="AUL102" s="37"/>
      <c r="AUM102" s="37"/>
      <c r="AUN102" s="37"/>
      <c r="AUO102" s="37"/>
      <c r="AUP102" s="37"/>
      <c r="AUQ102" s="37"/>
      <c r="AUR102" s="1594"/>
      <c r="AUS102" s="1594"/>
      <c r="AUT102" s="1594"/>
      <c r="AUU102" s="1594"/>
      <c r="AUV102" s="1594"/>
      <c r="AUW102" s="1594"/>
      <c r="AUX102" s="37"/>
      <c r="AUY102" s="37"/>
      <c r="AUZ102" s="37"/>
      <c r="AVA102" s="37"/>
      <c r="AVB102" s="37"/>
      <c r="AVC102" s="37"/>
      <c r="AVD102" s="37"/>
      <c r="AVT102" s="1594"/>
      <c r="AVU102" s="1594"/>
      <c r="AVV102" s="1594"/>
      <c r="AVW102" s="1594"/>
      <c r="AVX102" s="1594"/>
      <c r="AVY102" s="1594"/>
      <c r="AXQ102" s="37"/>
      <c r="AXR102" s="37"/>
      <c r="AXS102" s="37"/>
      <c r="AXT102" s="37"/>
      <c r="AXU102" s="37"/>
      <c r="AXV102" s="37"/>
    </row>
    <row r="103" spans="2:994 1058:1322" s="551" customFormat="1" x14ac:dyDescent="0.25">
      <c r="B103" s="122"/>
      <c r="H103" s="37"/>
      <c r="I103" s="122"/>
      <c r="J103" s="37"/>
      <c r="K103" s="37"/>
      <c r="L103" s="37"/>
      <c r="M103" s="37"/>
      <c r="N103" s="37"/>
      <c r="O103" s="37"/>
      <c r="P103" s="122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DW103" s="1657"/>
      <c r="DX103" s="1657"/>
      <c r="DY103" s="1657"/>
      <c r="DZ103" s="1657"/>
      <c r="EA103" s="1657"/>
      <c r="EB103" s="1657"/>
      <c r="EC103" s="37"/>
      <c r="ED103" s="37"/>
      <c r="EE103" s="37"/>
      <c r="EF103" s="37"/>
      <c r="EG103" s="37"/>
      <c r="EH103" s="37"/>
      <c r="EI103" s="37"/>
      <c r="FF103" s="37"/>
      <c r="FG103" s="37"/>
      <c r="FH103" s="37"/>
      <c r="FI103" s="37"/>
      <c r="FJ103" s="37"/>
      <c r="FK103" s="37"/>
      <c r="GH103" s="1594"/>
      <c r="GI103" s="1594"/>
      <c r="GJ103" s="1594"/>
      <c r="GK103" s="1594"/>
      <c r="GL103" s="1594"/>
      <c r="GM103" s="1594"/>
      <c r="IE103" s="1594"/>
      <c r="IF103" s="1594"/>
      <c r="IG103" s="1594"/>
      <c r="IH103" s="1594"/>
      <c r="II103" s="1594"/>
      <c r="IJ103" s="1594"/>
      <c r="JU103" s="37"/>
      <c r="JV103" s="37"/>
      <c r="JW103" s="37"/>
      <c r="JX103" s="37"/>
      <c r="JY103" s="37"/>
      <c r="JZ103" s="37"/>
      <c r="KB103" s="37"/>
      <c r="KC103" s="37"/>
      <c r="KD103" s="37"/>
      <c r="KE103" s="37"/>
      <c r="KF103" s="37"/>
      <c r="KG103" s="37"/>
      <c r="KH103" s="37"/>
      <c r="KW103" s="37"/>
      <c r="KX103" s="37"/>
      <c r="KY103" s="37"/>
      <c r="KZ103" s="37"/>
      <c r="LA103" s="37"/>
      <c r="LB103" s="37"/>
      <c r="LD103" s="1594"/>
      <c r="LE103" s="1594"/>
      <c r="LF103" s="1594"/>
      <c r="LG103" s="1594"/>
      <c r="LH103" s="1594"/>
      <c r="LI103" s="1594"/>
      <c r="MF103" s="1594"/>
      <c r="MG103" s="1594"/>
      <c r="MH103" s="1594"/>
      <c r="MI103" s="1594"/>
      <c r="MJ103" s="1594"/>
      <c r="MK103" s="1594"/>
      <c r="MT103" s="37"/>
      <c r="MU103" s="37"/>
      <c r="MV103" s="37"/>
      <c r="MW103" s="37"/>
      <c r="MX103" s="37"/>
      <c r="MY103" s="37"/>
      <c r="MZ103" s="37"/>
      <c r="OX103" s="37"/>
      <c r="OY103" s="37"/>
      <c r="OZ103" s="37"/>
      <c r="PA103" s="37"/>
      <c r="PB103" s="37"/>
      <c r="PC103" s="37"/>
      <c r="PD103" s="37"/>
      <c r="PL103" s="37"/>
      <c r="PM103" s="37"/>
      <c r="PN103" s="37"/>
      <c r="PO103" s="37"/>
      <c r="PP103" s="37"/>
      <c r="PQ103" s="37"/>
      <c r="PS103" s="37"/>
      <c r="PT103" s="37"/>
      <c r="PU103" s="37"/>
      <c r="PV103" s="37"/>
      <c r="PW103" s="37"/>
      <c r="PX103" s="37"/>
      <c r="PY103" s="37"/>
      <c r="SD103" s="37"/>
      <c r="SE103" s="37"/>
      <c r="SF103" s="37"/>
      <c r="SG103" s="37"/>
      <c r="SH103" s="37"/>
      <c r="SI103" s="37"/>
      <c r="SY103" s="37"/>
      <c r="SZ103" s="37"/>
      <c r="TA103" s="37"/>
      <c r="TB103" s="37"/>
      <c r="TC103" s="37"/>
      <c r="TD103" s="37"/>
      <c r="TE103" s="37"/>
      <c r="TF103" s="37"/>
      <c r="UO103" s="37"/>
      <c r="UP103" s="37"/>
      <c r="UQ103" s="37"/>
      <c r="UR103" s="37"/>
      <c r="US103" s="37"/>
      <c r="UT103" s="37"/>
      <c r="UV103" s="37"/>
      <c r="UW103" s="37"/>
      <c r="UX103" s="37"/>
      <c r="UY103" s="37"/>
      <c r="UZ103" s="37"/>
      <c r="VA103" s="37"/>
      <c r="VB103" s="37"/>
      <c r="VC103" s="37"/>
      <c r="VD103" s="37"/>
      <c r="VE103" s="37"/>
      <c r="VF103" s="37"/>
      <c r="VG103" s="37"/>
      <c r="VH103" s="37"/>
      <c r="VI103" s="37"/>
      <c r="VJ103" s="37"/>
      <c r="VQ103" s="1594"/>
      <c r="VR103" s="1594"/>
      <c r="VS103" s="1594"/>
      <c r="VT103" s="1594"/>
      <c r="VU103" s="1594"/>
      <c r="VV103" s="1594"/>
      <c r="WZ103" s="37"/>
      <c r="XA103" s="37"/>
      <c r="XB103" s="37"/>
      <c r="XC103" s="37"/>
      <c r="XD103" s="37"/>
      <c r="XE103" s="37"/>
      <c r="YB103" s="1594"/>
      <c r="YC103" s="1594"/>
      <c r="YD103" s="1594"/>
      <c r="YE103" s="1594"/>
      <c r="YF103" s="1594"/>
      <c r="YG103" s="1594"/>
      <c r="ZK103" s="1594"/>
      <c r="ZL103" s="1594"/>
      <c r="ZM103" s="1594"/>
      <c r="ZN103" s="1594"/>
      <c r="ZO103" s="1594"/>
      <c r="ZP103" s="1594"/>
      <c r="ZQ103" s="1594"/>
      <c r="ZR103" s="37"/>
      <c r="ZS103" s="37"/>
      <c r="ZT103" s="37"/>
      <c r="ZU103" s="37"/>
      <c r="ZV103" s="37"/>
      <c r="ZW103" s="37"/>
      <c r="ZX103" s="37"/>
      <c r="ZY103" s="344"/>
      <c r="AAF103" s="693"/>
      <c r="AAG103" s="37"/>
      <c r="AAH103" s="37"/>
      <c r="AAI103" s="37"/>
      <c r="AAJ103" s="37"/>
      <c r="AAK103" s="37"/>
      <c r="AAL103" s="37"/>
      <c r="ABV103" s="37"/>
      <c r="ABW103" s="37"/>
      <c r="ABX103" s="37"/>
      <c r="ABY103" s="37"/>
      <c r="ABZ103" s="37"/>
      <c r="ACA103" s="37"/>
      <c r="ACB103" s="37"/>
      <c r="AEU103" s="1594"/>
      <c r="AEV103" s="1594"/>
      <c r="AEW103" s="1594"/>
      <c r="AEX103" s="1594"/>
      <c r="AEY103" s="1594"/>
      <c r="AEZ103" s="1594"/>
      <c r="AGR103" s="37"/>
      <c r="AGS103" s="37"/>
      <c r="AGT103" s="37"/>
      <c r="AGU103" s="37"/>
      <c r="AGV103" s="37"/>
      <c r="AGW103" s="37"/>
      <c r="AGX103" s="37"/>
      <c r="AHM103" s="37"/>
      <c r="AHN103" s="37"/>
      <c r="AHO103" s="37"/>
      <c r="AHP103" s="37"/>
      <c r="AHQ103" s="37"/>
      <c r="AHR103" s="37"/>
      <c r="AHS103" s="37"/>
      <c r="AIO103" s="37"/>
      <c r="AIP103" s="37"/>
      <c r="AIQ103" s="37"/>
      <c r="AIR103" s="37"/>
      <c r="AIS103" s="37"/>
      <c r="AIT103" s="37"/>
      <c r="AIU103" s="37"/>
      <c r="AJQ103" s="37"/>
      <c r="AJR103" s="37"/>
      <c r="AJS103" s="37"/>
      <c r="AJT103" s="37"/>
      <c r="AJU103" s="37"/>
      <c r="AJV103" s="37"/>
      <c r="AJX103" s="79"/>
      <c r="AJY103" s="79"/>
      <c r="AJZ103" s="79"/>
      <c r="AKA103" s="79"/>
      <c r="AKB103" s="79"/>
      <c r="AKC103" s="16"/>
      <c r="AKD103" s="79"/>
      <c r="AKE103" s="79"/>
      <c r="AKF103" s="79"/>
      <c r="AKG103" s="79"/>
      <c r="AKH103" s="79"/>
      <c r="AKI103" s="79"/>
      <c r="AKJ103" s="16"/>
      <c r="AKK103" s="79"/>
      <c r="AKL103" s="37"/>
      <c r="AKM103" s="37"/>
      <c r="AKN103" s="37"/>
      <c r="AKO103" s="37"/>
      <c r="AKP103" s="37"/>
      <c r="AKQ103" s="37"/>
      <c r="AKS103" s="37"/>
      <c r="AKT103" s="37"/>
      <c r="AKU103" s="37"/>
      <c r="AKV103" s="37"/>
      <c r="AKW103" s="37"/>
      <c r="AKX103" s="37"/>
      <c r="AKY103" s="37"/>
      <c r="AKZ103" s="37"/>
      <c r="ALA103" s="37"/>
      <c r="ALB103" s="37"/>
      <c r="ALC103" s="37"/>
      <c r="ALD103" s="37"/>
      <c r="ALE103" s="37"/>
      <c r="ALF103" s="37"/>
      <c r="ANR103" s="1594"/>
      <c r="ANS103" s="1594"/>
      <c r="ANT103" s="1594"/>
      <c r="ANU103" s="1594"/>
      <c r="ANV103" s="1594"/>
      <c r="ANW103" s="1594"/>
      <c r="ARE103" s="37"/>
      <c r="ARF103" s="37"/>
      <c r="ARG103" s="37"/>
      <c r="ARH103" s="37"/>
      <c r="ARI103" s="37"/>
      <c r="ARJ103" s="37"/>
      <c r="ARK103" s="37"/>
      <c r="ARS103" s="37"/>
      <c r="ART103" s="37"/>
      <c r="ARU103" s="37"/>
      <c r="ARV103" s="37"/>
      <c r="ARW103" s="37"/>
      <c r="ARX103" s="37"/>
      <c r="ARY103" s="37"/>
      <c r="ATB103" s="37"/>
      <c r="ATC103" s="37"/>
      <c r="ATD103" s="37"/>
      <c r="ATE103" s="37"/>
      <c r="ATF103" s="37"/>
      <c r="ATG103" s="37"/>
      <c r="AUK103" s="37"/>
      <c r="AUL103" s="37"/>
      <c r="AUM103" s="37"/>
      <c r="AUN103" s="37"/>
      <c r="AUO103" s="37"/>
      <c r="AUP103" s="37"/>
      <c r="AUQ103" s="37"/>
      <c r="AUR103" s="1594"/>
      <c r="AUS103" s="1594"/>
      <c r="AUT103" s="1594"/>
      <c r="AUU103" s="1594"/>
      <c r="AUV103" s="1594"/>
      <c r="AUW103" s="1594"/>
      <c r="AUX103" s="37"/>
      <c r="AUY103" s="37"/>
      <c r="AUZ103" s="37"/>
      <c r="AVA103" s="37"/>
      <c r="AVB103" s="37"/>
      <c r="AVC103" s="37"/>
      <c r="AVD103" s="37"/>
      <c r="AVT103" s="1594"/>
      <c r="AVU103" s="1594"/>
      <c r="AVV103" s="1594"/>
      <c r="AVW103" s="1594"/>
      <c r="AVX103" s="1594"/>
      <c r="AVY103" s="1594"/>
      <c r="AXQ103" s="37"/>
      <c r="AXR103" s="37"/>
      <c r="AXS103" s="37"/>
      <c r="AXT103" s="37"/>
      <c r="AXU103" s="37"/>
      <c r="AXV103" s="37"/>
    </row>
    <row r="104" spans="2:994 1058:1322" s="551" customFormat="1" x14ac:dyDescent="0.25">
      <c r="B104" s="122"/>
      <c r="H104" s="37"/>
      <c r="I104" s="122"/>
      <c r="J104" s="37"/>
      <c r="K104" s="37"/>
      <c r="L104" s="37"/>
      <c r="M104" s="37"/>
      <c r="N104" s="37"/>
      <c r="O104" s="37"/>
      <c r="P104" s="122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DW104" s="1657"/>
      <c r="DX104" s="1657"/>
      <c r="DY104" s="1657"/>
      <c r="DZ104" s="1657"/>
      <c r="EA104" s="1657"/>
      <c r="EB104" s="1657"/>
      <c r="EC104" s="37"/>
      <c r="ED104" s="37"/>
      <c r="EE104" s="37"/>
      <c r="EF104" s="37"/>
      <c r="EG104" s="37"/>
      <c r="EH104" s="37"/>
      <c r="EI104" s="37"/>
      <c r="FF104" s="37"/>
      <c r="FG104" s="37"/>
      <c r="FH104" s="37"/>
      <c r="FI104" s="37"/>
      <c r="FJ104" s="37"/>
      <c r="FK104" s="37"/>
      <c r="GH104" s="1594"/>
      <c r="GI104" s="1594"/>
      <c r="GJ104" s="1594"/>
      <c r="GK104" s="1594"/>
      <c r="GL104" s="1594"/>
      <c r="GM104" s="1594"/>
      <c r="IE104" s="1594"/>
      <c r="IF104" s="1594"/>
      <c r="IG104" s="1594"/>
      <c r="IH104" s="1594"/>
      <c r="II104" s="1594"/>
      <c r="IJ104" s="1594"/>
      <c r="JU104" s="37"/>
      <c r="JV104" s="37"/>
      <c r="JW104" s="37"/>
      <c r="JX104" s="37"/>
      <c r="JY104" s="37"/>
      <c r="JZ104" s="37"/>
      <c r="KB104" s="37"/>
      <c r="KC104" s="37"/>
      <c r="KD104" s="37"/>
      <c r="KE104" s="37"/>
      <c r="KF104" s="37"/>
      <c r="KG104" s="37"/>
      <c r="KH104" s="37"/>
      <c r="KW104" s="37"/>
      <c r="KX104" s="37"/>
      <c r="KY104" s="37"/>
      <c r="KZ104" s="37"/>
      <c r="LA104" s="37"/>
      <c r="LB104" s="37"/>
      <c r="LD104" s="1594"/>
      <c r="LE104" s="1594"/>
      <c r="LF104" s="1594"/>
      <c r="LG104" s="1594"/>
      <c r="LH104" s="1594"/>
      <c r="LI104" s="1594"/>
      <c r="MF104" s="1594"/>
      <c r="MG104" s="1594"/>
      <c r="MH104" s="1594"/>
      <c r="MI104" s="1594"/>
      <c r="MJ104" s="1594"/>
      <c r="MK104" s="1594"/>
      <c r="MT104" s="37"/>
      <c r="MU104" s="37"/>
      <c r="MV104" s="37"/>
      <c r="MW104" s="37"/>
      <c r="MX104" s="37"/>
      <c r="MY104" s="37"/>
      <c r="MZ104" s="37"/>
      <c r="OX104" s="37"/>
      <c r="OY104" s="37"/>
      <c r="OZ104" s="37"/>
      <c r="PA104" s="37"/>
      <c r="PB104" s="37"/>
      <c r="PC104" s="37"/>
      <c r="PD104" s="37"/>
      <c r="PL104" s="37"/>
      <c r="PM104" s="37"/>
      <c r="PN104" s="37"/>
      <c r="PO104" s="37"/>
      <c r="PP104" s="37"/>
      <c r="PQ104" s="37"/>
      <c r="PS104" s="37"/>
      <c r="PT104" s="37"/>
      <c r="PU104" s="37"/>
      <c r="PV104" s="37"/>
      <c r="PW104" s="37"/>
      <c r="PX104" s="37"/>
      <c r="PY104" s="37"/>
      <c r="SD104" s="37"/>
      <c r="SE104" s="37"/>
      <c r="SF104" s="37"/>
      <c r="SG104" s="37"/>
      <c r="SH104" s="37"/>
      <c r="SI104" s="37"/>
      <c r="SY104" s="37"/>
      <c r="SZ104" s="37"/>
      <c r="TA104" s="37"/>
      <c r="TB104" s="37"/>
      <c r="TC104" s="37"/>
      <c r="TD104" s="37"/>
      <c r="TE104" s="37"/>
      <c r="TF104" s="37"/>
      <c r="UO104" s="37"/>
      <c r="UP104" s="37"/>
      <c r="UQ104" s="37"/>
      <c r="UR104" s="37"/>
      <c r="US104" s="37"/>
      <c r="UT104" s="37"/>
      <c r="UV104" s="37"/>
      <c r="UW104" s="37"/>
      <c r="UX104" s="37"/>
      <c r="UY104" s="37"/>
      <c r="UZ104" s="37"/>
      <c r="VA104" s="37"/>
      <c r="VB104" s="37"/>
      <c r="VC104" s="37"/>
      <c r="VD104" s="37"/>
      <c r="VE104" s="37"/>
      <c r="VF104" s="37"/>
      <c r="VG104" s="37"/>
      <c r="VH104" s="37"/>
      <c r="VI104" s="37"/>
      <c r="VJ104" s="37"/>
      <c r="VQ104" s="1594"/>
      <c r="VR104" s="1594"/>
      <c r="VS104" s="1594"/>
      <c r="VT104" s="1594"/>
      <c r="VU104" s="1594"/>
      <c r="VV104" s="1594"/>
      <c r="WZ104" s="37"/>
      <c r="XA104" s="37"/>
      <c r="XB104" s="37"/>
      <c r="XC104" s="37"/>
      <c r="XD104" s="37"/>
      <c r="XE104" s="37"/>
      <c r="YB104" s="1594"/>
      <c r="YC104" s="1594"/>
      <c r="YD104" s="1594"/>
      <c r="YE104" s="1594"/>
      <c r="YF104" s="1594"/>
      <c r="YG104" s="1594"/>
      <c r="ZK104" s="1594"/>
      <c r="ZL104" s="1594"/>
      <c r="ZM104" s="1594"/>
      <c r="ZN104" s="1594"/>
      <c r="ZO104" s="1594"/>
      <c r="ZP104" s="1594"/>
      <c r="ZQ104" s="1594"/>
      <c r="ZR104" s="37"/>
      <c r="ZS104" s="37"/>
      <c r="ZT104" s="37"/>
      <c r="ZU104" s="37"/>
      <c r="ZV104" s="37"/>
      <c r="ZW104" s="37"/>
      <c r="ZX104" s="37"/>
      <c r="ZY104" s="344"/>
      <c r="AAF104" s="693"/>
      <c r="AAG104" s="37"/>
      <c r="AAH104" s="37"/>
      <c r="AAI104" s="37"/>
      <c r="AAJ104" s="37"/>
      <c r="AAK104" s="37"/>
      <c r="AAL104" s="37"/>
      <c r="ABV104" s="37"/>
      <c r="ABW104" s="37"/>
      <c r="ABX104" s="37"/>
      <c r="ABY104" s="37"/>
      <c r="ABZ104" s="37"/>
      <c r="ACA104" s="37"/>
      <c r="ACB104" s="37"/>
      <c r="AEU104" s="1594"/>
      <c r="AEV104" s="1594"/>
      <c r="AEW104" s="1594"/>
      <c r="AEX104" s="1594"/>
      <c r="AEY104" s="1594"/>
      <c r="AEZ104" s="1594"/>
      <c r="AGR104" s="37"/>
      <c r="AGS104" s="37"/>
      <c r="AGT104" s="37"/>
      <c r="AGU104" s="37"/>
      <c r="AGV104" s="37"/>
      <c r="AGW104" s="37"/>
      <c r="AGX104" s="37"/>
      <c r="AHM104" s="37"/>
      <c r="AHN104" s="37"/>
      <c r="AHO104" s="37"/>
      <c r="AHP104" s="37"/>
      <c r="AHQ104" s="37"/>
      <c r="AHR104" s="37"/>
      <c r="AHS104" s="37"/>
      <c r="AIO104" s="37"/>
      <c r="AIP104" s="37"/>
      <c r="AIQ104" s="37"/>
      <c r="AIR104" s="37"/>
      <c r="AIS104" s="37"/>
      <c r="AIT104" s="37"/>
      <c r="AIU104" s="37"/>
      <c r="AJQ104" s="37"/>
      <c r="AJR104" s="37"/>
      <c r="AJS104" s="37"/>
      <c r="AJT104" s="37"/>
      <c r="AJU104" s="37"/>
      <c r="AJV104" s="37"/>
      <c r="AJX104" s="79"/>
      <c r="AJY104" s="79"/>
      <c r="AJZ104" s="79"/>
      <c r="AKA104" s="79"/>
      <c r="AKB104" s="79"/>
      <c r="AKC104" s="16"/>
      <c r="AKD104" s="79"/>
      <c r="AKE104" s="79"/>
      <c r="AKF104" s="79"/>
      <c r="AKG104" s="79"/>
      <c r="AKH104" s="79"/>
      <c r="AKI104" s="79"/>
      <c r="AKJ104" s="16"/>
      <c r="AKK104" s="79"/>
      <c r="AKL104" s="37"/>
      <c r="AKM104" s="37"/>
      <c r="AKN104" s="37"/>
      <c r="AKO104" s="37"/>
      <c r="AKP104" s="37"/>
      <c r="AKQ104" s="37"/>
      <c r="AKS104" s="37"/>
      <c r="AKT104" s="37"/>
      <c r="AKU104" s="37"/>
      <c r="AKV104" s="37"/>
      <c r="AKW104" s="37"/>
      <c r="AKX104" s="37"/>
      <c r="AKY104" s="37"/>
      <c r="AKZ104" s="37"/>
      <c r="ALA104" s="37"/>
      <c r="ALB104" s="37"/>
      <c r="ALC104" s="37"/>
      <c r="ALD104" s="37"/>
      <c r="ALE104" s="37"/>
      <c r="ALF104" s="37"/>
      <c r="ANR104" s="1594"/>
      <c r="ANS104" s="1594"/>
      <c r="ANT104" s="1594"/>
      <c r="ANU104" s="1594"/>
      <c r="ANV104" s="1594"/>
      <c r="ANW104" s="1594"/>
      <c r="ARE104" s="37"/>
      <c r="ARF104" s="37"/>
      <c r="ARG104" s="37"/>
      <c r="ARH104" s="37"/>
      <c r="ARI104" s="37"/>
      <c r="ARJ104" s="37"/>
      <c r="ARK104" s="37"/>
      <c r="ARS104" s="37"/>
      <c r="ART104" s="37"/>
      <c r="ARU104" s="37"/>
      <c r="ARV104" s="37"/>
      <c r="ARW104" s="37"/>
      <c r="ARX104" s="37"/>
      <c r="ARY104" s="37"/>
      <c r="ATB104" s="37"/>
      <c r="ATC104" s="37"/>
      <c r="ATD104" s="37"/>
      <c r="ATE104" s="37"/>
      <c r="ATF104" s="37"/>
      <c r="ATG104" s="37"/>
      <c r="AUK104" s="37"/>
      <c r="AUL104" s="37"/>
      <c r="AUM104" s="37"/>
      <c r="AUN104" s="37"/>
      <c r="AUO104" s="37"/>
      <c r="AUP104" s="37"/>
      <c r="AUQ104" s="37"/>
      <c r="AUR104" s="1594"/>
      <c r="AUS104" s="1594"/>
      <c r="AUT104" s="1594"/>
      <c r="AUU104" s="1594"/>
      <c r="AUV104" s="1594"/>
      <c r="AUW104" s="1594"/>
      <c r="AUX104" s="37"/>
      <c r="AUY104" s="37"/>
      <c r="AUZ104" s="37"/>
      <c r="AVA104" s="37"/>
      <c r="AVB104" s="37"/>
      <c r="AVC104" s="37"/>
      <c r="AVD104" s="37"/>
      <c r="AVT104" s="1594"/>
      <c r="AVU104" s="1594"/>
      <c r="AVV104" s="1594"/>
      <c r="AVW104" s="1594"/>
      <c r="AVX104" s="1594"/>
      <c r="AVY104" s="1594"/>
      <c r="AXQ104" s="37"/>
      <c r="AXR104" s="37"/>
      <c r="AXS104" s="37"/>
      <c r="AXT104" s="37"/>
      <c r="AXU104" s="37"/>
      <c r="AXV104" s="37"/>
    </row>
    <row r="105" spans="2:994 1058:1322" s="551" customFormat="1" x14ac:dyDescent="0.25">
      <c r="B105" s="79"/>
      <c r="H105" s="37"/>
      <c r="I105" s="122"/>
      <c r="J105" s="37"/>
      <c r="K105" s="37"/>
      <c r="L105" s="37"/>
      <c r="M105" s="37"/>
      <c r="N105" s="37"/>
      <c r="O105" s="37"/>
      <c r="P105" s="122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DW105" s="1657"/>
      <c r="DX105" s="1657"/>
      <c r="DY105" s="1657"/>
      <c r="DZ105" s="1657"/>
      <c r="EA105" s="1657"/>
      <c r="EB105" s="1657"/>
      <c r="EC105" s="37"/>
      <c r="ED105" s="37"/>
      <c r="EE105" s="37"/>
      <c r="EF105" s="37"/>
      <c r="EG105" s="37"/>
      <c r="EH105" s="37"/>
      <c r="EI105" s="37"/>
      <c r="FF105" s="37"/>
      <c r="FG105" s="37"/>
      <c r="FH105" s="37"/>
      <c r="FI105" s="37"/>
      <c r="FJ105" s="37"/>
      <c r="FK105" s="37"/>
      <c r="GH105" s="1594"/>
      <c r="GI105" s="1594"/>
      <c r="GJ105" s="1594"/>
      <c r="GK105" s="1594"/>
      <c r="GL105" s="1594"/>
      <c r="GM105" s="1594"/>
      <c r="IE105" s="1594"/>
      <c r="IF105" s="1594"/>
      <c r="IG105" s="1594"/>
      <c r="IH105" s="1594"/>
      <c r="II105" s="1594"/>
      <c r="IJ105" s="1594"/>
      <c r="JU105" s="37"/>
      <c r="JV105" s="37"/>
      <c r="JW105" s="37"/>
      <c r="JX105" s="37"/>
      <c r="JY105" s="37"/>
      <c r="JZ105" s="37"/>
      <c r="KB105" s="37"/>
      <c r="KC105" s="37"/>
      <c r="KD105" s="37"/>
      <c r="KE105" s="37"/>
      <c r="KF105" s="37"/>
      <c r="KG105" s="37"/>
      <c r="KH105" s="37"/>
      <c r="KW105" s="37"/>
      <c r="KX105" s="37"/>
      <c r="KY105" s="37"/>
      <c r="KZ105" s="37"/>
      <c r="LA105" s="37"/>
      <c r="LB105" s="37"/>
      <c r="LD105" s="1594"/>
      <c r="LE105" s="1594"/>
      <c r="LF105" s="1594"/>
      <c r="LG105" s="1594"/>
      <c r="LH105" s="1594"/>
      <c r="LI105" s="1594"/>
      <c r="MF105" s="1594"/>
      <c r="MG105" s="1594"/>
      <c r="MH105" s="1594"/>
      <c r="MI105" s="1594"/>
      <c r="MJ105" s="1594"/>
      <c r="MK105" s="1594"/>
      <c r="MT105" s="37"/>
      <c r="MU105" s="37"/>
      <c r="MV105" s="37"/>
      <c r="MW105" s="37"/>
      <c r="MX105" s="37"/>
      <c r="MY105" s="37"/>
      <c r="MZ105" s="37"/>
      <c r="OX105" s="37"/>
      <c r="OY105" s="37"/>
      <c r="OZ105" s="37"/>
      <c r="PA105" s="37"/>
      <c r="PB105" s="37"/>
      <c r="PC105" s="37"/>
      <c r="PD105" s="37"/>
      <c r="PL105" s="37"/>
      <c r="PM105" s="37"/>
      <c r="PN105" s="37"/>
      <c r="PO105" s="37"/>
      <c r="PP105" s="37"/>
      <c r="PQ105" s="37"/>
      <c r="PS105" s="37"/>
      <c r="PT105" s="37"/>
      <c r="PU105" s="37"/>
      <c r="PV105" s="37"/>
      <c r="PW105" s="37"/>
      <c r="PX105" s="37"/>
      <c r="PY105" s="37"/>
      <c r="SD105" s="37"/>
      <c r="SE105" s="37"/>
      <c r="SF105" s="37"/>
      <c r="SG105" s="37"/>
      <c r="SH105" s="37"/>
      <c r="SI105" s="37"/>
      <c r="SY105" s="37"/>
      <c r="SZ105" s="37"/>
      <c r="TA105" s="37"/>
      <c r="TB105" s="37"/>
      <c r="TC105" s="37"/>
      <c r="TD105" s="37"/>
      <c r="TE105" s="37"/>
      <c r="TF105" s="37"/>
      <c r="UO105" s="37"/>
      <c r="UP105" s="37"/>
      <c r="UQ105" s="37"/>
      <c r="UR105" s="37"/>
      <c r="US105" s="37"/>
      <c r="UT105" s="37"/>
      <c r="UV105" s="37"/>
      <c r="UW105" s="37"/>
      <c r="UX105" s="37"/>
      <c r="UY105" s="37"/>
      <c r="UZ105" s="37"/>
      <c r="VA105" s="37"/>
      <c r="VB105" s="37"/>
      <c r="VC105" s="37"/>
      <c r="VD105" s="37"/>
      <c r="VE105" s="37"/>
      <c r="VF105" s="37"/>
      <c r="VG105" s="37"/>
      <c r="VH105" s="37"/>
      <c r="VI105" s="37"/>
      <c r="VJ105" s="37"/>
      <c r="VQ105" s="1594"/>
      <c r="VR105" s="1594"/>
      <c r="VS105" s="1594"/>
      <c r="VT105" s="1594"/>
      <c r="VU105" s="1594"/>
      <c r="VV105" s="1594"/>
      <c r="WZ105" s="37"/>
      <c r="XA105" s="37"/>
      <c r="XB105" s="37"/>
      <c r="XC105" s="37"/>
      <c r="XD105" s="37"/>
      <c r="XE105" s="37"/>
      <c r="YB105" s="1594"/>
      <c r="YC105" s="1594"/>
      <c r="YD105" s="1594"/>
      <c r="YE105" s="1594"/>
      <c r="YF105" s="1594"/>
      <c r="YG105" s="1594"/>
      <c r="ZK105" s="1594"/>
      <c r="ZL105" s="1594"/>
      <c r="ZM105" s="1594"/>
      <c r="ZN105" s="1594"/>
      <c r="ZO105" s="1594"/>
      <c r="ZP105" s="1594"/>
      <c r="ZQ105" s="1594"/>
      <c r="ZR105" s="37"/>
      <c r="ZS105" s="37"/>
      <c r="ZT105" s="37"/>
      <c r="ZU105" s="37"/>
      <c r="ZV105" s="37"/>
      <c r="ZW105" s="37"/>
      <c r="ZX105" s="37"/>
      <c r="ZY105" s="344"/>
      <c r="AAF105" s="693"/>
      <c r="AAG105" s="37"/>
      <c r="AAH105" s="37"/>
      <c r="AAI105" s="37"/>
      <c r="AAJ105" s="37"/>
      <c r="AAK105" s="37"/>
      <c r="AAL105" s="37"/>
      <c r="ABV105" s="37"/>
      <c r="ABW105" s="37"/>
      <c r="ABX105" s="37"/>
      <c r="ABY105" s="37"/>
      <c r="ABZ105" s="37"/>
      <c r="ACA105" s="37"/>
      <c r="ACB105" s="37"/>
      <c r="AEU105" s="1594"/>
      <c r="AEV105" s="1594"/>
      <c r="AEW105" s="1594"/>
      <c r="AEX105" s="1594"/>
      <c r="AEY105" s="1594"/>
      <c r="AEZ105" s="1594"/>
      <c r="AGR105" s="37"/>
      <c r="AGS105" s="37"/>
      <c r="AGT105" s="37"/>
      <c r="AGU105" s="37"/>
      <c r="AGV105" s="37"/>
      <c r="AGW105" s="37"/>
      <c r="AGX105" s="37"/>
      <c r="AHM105" s="37"/>
      <c r="AHN105" s="37"/>
      <c r="AHO105" s="37"/>
      <c r="AHP105" s="37"/>
      <c r="AHQ105" s="37"/>
      <c r="AHR105" s="37"/>
      <c r="AHS105" s="37"/>
      <c r="AIO105" s="37"/>
      <c r="AIP105" s="37"/>
      <c r="AIQ105" s="37"/>
      <c r="AIR105" s="37"/>
      <c r="AIS105" s="37"/>
      <c r="AIT105" s="37"/>
      <c r="AIU105" s="37"/>
      <c r="AJQ105" s="37"/>
      <c r="AJR105" s="37"/>
      <c r="AJS105" s="37"/>
      <c r="AJT105" s="37"/>
      <c r="AJU105" s="37"/>
      <c r="AJV105" s="37"/>
      <c r="AJX105" s="79"/>
      <c r="AJY105" s="79"/>
      <c r="AJZ105" s="79"/>
      <c r="AKA105" s="79"/>
      <c r="AKB105" s="79"/>
      <c r="AKC105" s="16"/>
      <c r="AKD105" s="79"/>
      <c r="AKE105" s="79"/>
      <c r="AKF105" s="79"/>
      <c r="AKG105" s="79"/>
      <c r="AKH105" s="79"/>
      <c r="AKI105" s="79"/>
      <c r="AKJ105" s="16"/>
      <c r="AKK105" s="79"/>
      <c r="AKL105" s="37"/>
      <c r="AKM105" s="37"/>
      <c r="AKN105" s="37"/>
      <c r="AKO105" s="37"/>
      <c r="AKP105" s="37"/>
      <c r="AKQ105" s="37"/>
      <c r="AKS105" s="37"/>
      <c r="AKT105" s="37"/>
      <c r="AKU105" s="37"/>
      <c r="AKV105" s="37"/>
      <c r="AKW105" s="37"/>
      <c r="AKX105" s="37"/>
      <c r="AKY105" s="37"/>
      <c r="AKZ105" s="37"/>
      <c r="ALA105" s="37"/>
      <c r="ALB105" s="37"/>
      <c r="ALC105" s="37"/>
      <c r="ALD105" s="37"/>
      <c r="ALE105" s="37"/>
      <c r="ALF105" s="37"/>
      <c r="ANR105" s="1594"/>
      <c r="ANS105" s="1594"/>
      <c r="ANT105" s="1594"/>
      <c r="ANU105" s="1594"/>
      <c r="ANV105" s="1594"/>
      <c r="ANW105" s="1594"/>
      <c r="ARE105" s="37"/>
      <c r="ARF105" s="37"/>
      <c r="ARG105" s="37"/>
      <c r="ARH105" s="37"/>
      <c r="ARI105" s="37"/>
      <c r="ARJ105" s="37"/>
      <c r="ARK105" s="37"/>
      <c r="ARS105" s="37"/>
      <c r="ART105" s="37"/>
      <c r="ARU105" s="37"/>
      <c r="ARV105" s="37"/>
      <c r="ARW105" s="37"/>
      <c r="ARX105" s="37"/>
      <c r="ARY105" s="37"/>
      <c r="ATB105" s="37"/>
      <c r="ATC105" s="37"/>
      <c r="ATD105" s="37"/>
      <c r="ATE105" s="37"/>
      <c r="ATF105" s="37"/>
      <c r="ATG105" s="37"/>
      <c r="AUK105" s="37"/>
      <c r="AUL105" s="37"/>
      <c r="AUM105" s="37"/>
      <c r="AUN105" s="37"/>
      <c r="AUO105" s="37"/>
      <c r="AUP105" s="37"/>
      <c r="AUQ105" s="37"/>
      <c r="AUR105" s="1594"/>
      <c r="AUS105" s="1594"/>
      <c r="AUT105" s="1594"/>
      <c r="AUU105" s="1594"/>
      <c r="AUV105" s="1594"/>
      <c r="AUW105" s="1594"/>
      <c r="AUX105" s="37"/>
      <c r="AUY105" s="37"/>
      <c r="AUZ105" s="37"/>
      <c r="AVA105" s="37"/>
      <c r="AVB105" s="37"/>
      <c r="AVC105" s="37"/>
      <c r="AVD105" s="37"/>
      <c r="AVT105" s="1594"/>
      <c r="AVU105" s="1594"/>
      <c r="AVV105" s="1594"/>
      <c r="AVW105" s="1594"/>
      <c r="AVX105" s="1594"/>
      <c r="AVY105" s="1594"/>
      <c r="AXQ105" s="37"/>
      <c r="AXR105" s="37"/>
      <c r="AXS105" s="37"/>
      <c r="AXT105" s="37"/>
      <c r="AXU105" s="37"/>
      <c r="AXV105" s="37"/>
    </row>
    <row r="106" spans="2:994 1058:1322" s="551" customFormat="1" x14ac:dyDescent="0.25">
      <c r="B106" s="79"/>
      <c r="H106" s="37"/>
      <c r="I106" s="122"/>
      <c r="J106" s="37"/>
      <c r="K106" s="37"/>
      <c r="L106" s="37"/>
      <c r="M106" s="37"/>
      <c r="N106" s="37"/>
      <c r="O106" s="37"/>
      <c r="P106" s="122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DW106" s="1657"/>
      <c r="DX106" s="1657"/>
      <c r="DY106" s="1657"/>
      <c r="DZ106" s="1657"/>
      <c r="EA106" s="1657"/>
      <c r="EB106" s="1657"/>
      <c r="EC106" s="37"/>
      <c r="ED106" s="37"/>
      <c r="EE106" s="37"/>
      <c r="EF106" s="37"/>
      <c r="EG106" s="37"/>
      <c r="EH106" s="37"/>
      <c r="EI106" s="37"/>
      <c r="FF106" s="37"/>
      <c r="FG106" s="37"/>
      <c r="FH106" s="37"/>
      <c r="FI106" s="37"/>
      <c r="FJ106" s="37"/>
      <c r="FK106" s="37"/>
      <c r="GH106" s="1594"/>
      <c r="GI106" s="1594"/>
      <c r="GJ106" s="1594"/>
      <c r="GK106" s="1594"/>
      <c r="GL106" s="1594"/>
      <c r="GM106" s="1594"/>
      <c r="IE106" s="1594"/>
      <c r="IF106" s="1594"/>
      <c r="IG106" s="1594"/>
      <c r="IH106" s="1594"/>
      <c r="II106" s="1594"/>
      <c r="IJ106" s="1594"/>
      <c r="JU106" s="37"/>
      <c r="JV106" s="37"/>
      <c r="JW106" s="37"/>
      <c r="JX106" s="37"/>
      <c r="JY106" s="37"/>
      <c r="JZ106" s="37"/>
      <c r="KB106" s="37"/>
      <c r="KC106" s="37"/>
      <c r="KD106" s="37"/>
      <c r="KE106" s="37"/>
      <c r="KF106" s="37"/>
      <c r="KG106" s="37"/>
      <c r="KH106" s="37"/>
      <c r="KW106" s="37"/>
      <c r="KX106" s="37"/>
      <c r="KY106" s="37"/>
      <c r="KZ106" s="37"/>
      <c r="LA106" s="37"/>
      <c r="LB106" s="37"/>
      <c r="LD106" s="1594"/>
      <c r="LE106" s="1594"/>
      <c r="LF106" s="1594"/>
      <c r="LG106" s="1594"/>
      <c r="LH106" s="1594"/>
      <c r="LI106" s="1594"/>
      <c r="MF106" s="1594"/>
      <c r="MG106" s="1594"/>
      <c r="MH106" s="1594"/>
      <c r="MI106" s="1594"/>
      <c r="MJ106" s="1594"/>
      <c r="MK106" s="1594"/>
      <c r="MT106" s="37"/>
      <c r="MU106" s="37"/>
      <c r="MV106" s="37"/>
      <c r="MW106" s="37"/>
      <c r="MX106" s="37"/>
      <c r="MY106" s="37"/>
      <c r="MZ106" s="37"/>
      <c r="OX106" s="37"/>
      <c r="OY106" s="37"/>
      <c r="OZ106" s="37"/>
      <c r="PA106" s="37"/>
      <c r="PB106" s="37"/>
      <c r="PC106" s="37"/>
      <c r="PD106" s="37"/>
      <c r="PL106" s="37"/>
      <c r="PM106" s="37"/>
      <c r="PN106" s="37"/>
      <c r="PO106" s="37"/>
      <c r="PP106" s="37"/>
      <c r="PQ106" s="37"/>
      <c r="PS106" s="37"/>
      <c r="PT106" s="37"/>
      <c r="PU106" s="37"/>
      <c r="PV106" s="37"/>
      <c r="PW106" s="37"/>
      <c r="PX106" s="37"/>
      <c r="PY106" s="37"/>
      <c r="SD106" s="37"/>
      <c r="SE106" s="37"/>
      <c r="SF106" s="37"/>
      <c r="SG106" s="37"/>
      <c r="SH106" s="37"/>
      <c r="SI106" s="37"/>
      <c r="SY106" s="37"/>
      <c r="SZ106" s="37"/>
      <c r="TA106" s="37"/>
      <c r="TB106" s="37"/>
      <c r="TC106" s="37"/>
      <c r="TD106" s="37"/>
      <c r="TE106" s="37"/>
      <c r="TF106" s="37"/>
      <c r="UO106" s="37"/>
      <c r="UP106" s="37"/>
      <c r="UQ106" s="37"/>
      <c r="UR106" s="37"/>
      <c r="US106" s="37"/>
      <c r="UT106" s="37"/>
      <c r="UV106" s="37"/>
      <c r="UW106" s="37"/>
      <c r="UX106" s="37"/>
      <c r="UY106" s="37"/>
      <c r="UZ106" s="37"/>
      <c r="VA106" s="37"/>
      <c r="VB106" s="37"/>
      <c r="VC106" s="37"/>
      <c r="VD106" s="37"/>
      <c r="VE106" s="37"/>
      <c r="VF106" s="37"/>
      <c r="VG106" s="37"/>
      <c r="VH106" s="37"/>
      <c r="VI106" s="37"/>
      <c r="VJ106" s="37"/>
      <c r="VQ106" s="1594"/>
      <c r="VR106" s="1594"/>
      <c r="VS106" s="1594"/>
      <c r="VT106" s="1594"/>
      <c r="VU106" s="1594"/>
      <c r="VV106" s="1594"/>
      <c r="WZ106" s="37"/>
      <c r="XA106" s="37"/>
      <c r="XB106" s="37"/>
      <c r="XC106" s="37"/>
      <c r="XD106" s="37"/>
      <c r="XE106" s="37"/>
      <c r="YB106" s="1594"/>
      <c r="YC106" s="1594"/>
      <c r="YD106" s="1594"/>
      <c r="YE106" s="1594"/>
      <c r="YF106" s="1594"/>
      <c r="YG106" s="1594"/>
      <c r="ZK106" s="1594"/>
      <c r="ZL106" s="1594"/>
      <c r="ZM106" s="1594"/>
      <c r="ZN106" s="1594"/>
      <c r="ZO106" s="1594"/>
      <c r="ZP106" s="1594"/>
      <c r="ZQ106" s="1594"/>
      <c r="ZR106" s="37"/>
      <c r="ZS106" s="37"/>
      <c r="ZT106" s="37"/>
      <c r="ZU106" s="37"/>
      <c r="ZV106" s="37"/>
      <c r="ZW106" s="37"/>
      <c r="ZX106" s="37"/>
      <c r="ZY106" s="344"/>
      <c r="AAF106" s="693"/>
      <c r="AAG106" s="37"/>
      <c r="AAH106" s="37"/>
      <c r="AAI106" s="37"/>
      <c r="AAJ106" s="37"/>
      <c r="AAK106" s="37"/>
      <c r="AAL106" s="37"/>
      <c r="ABV106" s="37"/>
      <c r="ABW106" s="37"/>
      <c r="ABX106" s="37"/>
      <c r="ABY106" s="37"/>
      <c r="ABZ106" s="37"/>
      <c r="ACA106" s="37"/>
      <c r="ACB106" s="37"/>
      <c r="AEU106" s="1594"/>
      <c r="AEV106" s="1594"/>
      <c r="AEW106" s="1594"/>
      <c r="AEX106" s="1594"/>
      <c r="AEY106" s="1594"/>
      <c r="AEZ106" s="1594"/>
      <c r="AGR106" s="37"/>
      <c r="AGS106" s="37"/>
      <c r="AGT106" s="37"/>
      <c r="AGU106" s="37"/>
      <c r="AGV106" s="37"/>
      <c r="AGW106" s="37"/>
      <c r="AGX106" s="37"/>
      <c r="AHM106" s="37"/>
      <c r="AHN106" s="37"/>
      <c r="AHO106" s="37"/>
      <c r="AHP106" s="37"/>
      <c r="AHQ106" s="37"/>
      <c r="AHR106" s="37"/>
      <c r="AHS106" s="37"/>
      <c r="AIO106" s="37"/>
      <c r="AIP106" s="37"/>
      <c r="AIQ106" s="37"/>
      <c r="AIR106" s="37"/>
      <c r="AIS106" s="37"/>
      <c r="AIT106" s="37"/>
      <c r="AIU106" s="37"/>
      <c r="AJQ106" s="37"/>
      <c r="AJR106" s="37"/>
      <c r="AJS106" s="37"/>
      <c r="AJT106" s="37"/>
      <c r="AJU106" s="37"/>
      <c r="AJV106" s="37"/>
      <c r="AJX106" s="79"/>
      <c r="AJY106" s="79"/>
      <c r="AJZ106" s="79"/>
      <c r="AKA106" s="79"/>
      <c r="AKB106" s="79"/>
      <c r="AKC106" s="16"/>
      <c r="AKD106" s="79"/>
      <c r="AKE106" s="79"/>
      <c r="AKF106" s="79"/>
      <c r="AKG106" s="79"/>
      <c r="AKH106" s="79"/>
      <c r="AKI106" s="79"/>
      <c r="AKJ106" s="16"/>
      <c r="AKK106" s="79"/>
      <c r="AKL106" s="37"/>
      <c r="AKM106" s="37"/>
      <c r="AKN106" s="37"/>
      <c r="AKO106" s="37"/>
      <c r="AKP106" s="37"/>
      <c r="AKQ106" s="37"/>
      <c r="AKS106" s="37"/>
      <c r="AKT106" s="37"/>
      <c r="AKU106" s="37"/>
      <c r="AKV106" s="37"/>
      <c r="AKW106" s="37"/>
      <c r="AKX106" s="37"/>
      <c r="AKY106" s="37"/>
      <c r="AKZ106" s="37"/>
      <c r="ALA106" s="37"/>
      <c r="ALB106" s="37"/>
      <c r="ALC106" s="37"/>
      <c r="ALD106" s="37"/>
      <c r="ALE106" s="37"/>
      <c r="ALF106" s="37"/>
      <c r="ANR106" s="1594"/>
      <c r="ANS106" s="1594"/>
      <c r="ANT106" s="1594"/>
      <c r="ANU106" s="1594"/>
      <c r="ANV106" s="1594"/>
      <c r="ANW106" s="1594"/>
      <c r="ARE106" s="37"/>
      <c r="ARF106" s="37"/>
      <c r="ARG106" s="37"/>
      <c r="ARH106" s="37"/>
      <c r="ARI106" s="37"/>
      <c r="ARJ106" s="37"/>
      <c r="ARK106" s="37"/>
      <c r="ARS106" s="37"/>
      <c r="ART106" s="37"/>
      <c r="ARU106" s="37"/>
      <c r="ARV106" s="37"/>
      <c r="ARW106" s="37"/>
      <c r="ARX106" s="37"/>
      <c r="ARY106" s="37"/>
      <c r="ATB106" s="37"/>
      <c r="ATC106" s="37"/>
      <c r="ATD106" s="37"/>
      <c r="ATE106" s="37"/>
      <c r="ATF106" s="37"/>
      <c r="ATG106" s="37"/>
      <c r="AUK106" s="37"/>
      <c r="AUL106" s="37"/>
      <c r="AUM106" s="37"/>
      <c r="AUN106" s="37"/>
      <c r="AUO106" s="37"/>
      <c r="AUP106" s="37"/>
      <c r="AUQ106" s="37"/>
      <c r="AUR106" s="1594"/>
      <c r="AUS106" s="1594"/>
      <c r="AUT106" s="1594"/>
      <c r="AUU106" s="1594"/>
      <c r="AUV106" s="1594"/>
      <c r="AUW106" s="1594"/>
      <c r="AUX106" s="37"/>
      <c r="AUY106" s="37"/>
      <c r="AUZ106" s="37"/>
      <c r="AVA106" s="37"/>
      <c r="AVB106" s="37"/>
      <c r="AVC106" s="37"/>
      <c r="AVD106" s="37"/>
      <c r="AVT106" s="1594"/>
      <c r="AVU106" s="1594"/>
      <c r="AVV106" s="1594"/>
      <c r="AVW106" s="1594"/>
      <c r="AVX106" s="1594"/>
      <c r="AVY106" s="1594"/>
      <c r="AXQ106" s="37"/>
      <c r="AXR106" s="37"/>
      <c r="AXS106" s="37"/>
      <c r="AXT106" s="37"/>
      <c r="AXU106" s="37"/>
      <c r="AXV106" s="37"/>
    </row>
    <row r="107" spans="2:994 1058:1322" s="551" customFormat="1" x14ac:dyDescent="0.25">
      <c r="B107" s="122"/>
      <c r="H107" s="37"/>
      <c r="I107" s="122"/>
      <c r="J107" s="37"/>
      <c r="K107" s="37"/>
      <c r="L107" s="37"/>
      <c r="M107" s="37"/>
      <c r="N107" s="37"/>
      <c r="O107" s="37"/>
      <c r="P107" s="122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DW107" s="1657"/>
      <c r="DX107" s="1657"/>
      <c r="DY107" s="1657"/>
      <c r="DZ107" s="1657"/>
      <c r="EA107" s="1657"/>
      <c r="EB107" s="1657"/>
      <c r="EC107" s="37"/>
      <c r="ED107" s="37"/>
      <c r="EE107" s="37"/>
      <c r="EF107" s="37"/>
      <c r="EG107" s="37"/>
      <c r="EH107" s="37"/>
      <c r="EI107" s="37"/>
      <c r="FF107" s="37"/>
      <c r="FG107" s="37"/>
      <c r="FH107" s="37"/>
      <c r="FI107" s="37"/>
      <c r="FJ107" s="37"/>
      <c r="FK107" s="37"/>
      <c r="GH107" s="1594"/>
      <c r="GI107" s="1594"/>
      <c r="GJ107" s="1594"/>
      <c r="GK107" s="1594"/>
      <c r="GL107" s="1594"/>
      <c r="GM107" s="1594"/>
      <c r="IE107" s="1594"/>
      <c r="IF107" s="1594"/>
      <c r="IG107" s="1594"/>
      <c r="IH107" s="1594"/>
      <c r="II107" s="1594"/>
      <c r="IJ107" s="1594"/>
      <c r="JU107" s="37"/>
      <c r="JV107" s="37"/>
      <c r="JW107" s="37"/>
      <c r="JX107" s="37"/>
      <c r="JY107" s="37"/>
      <c r="JZ107" s="37"/>
      <c r="KB107" s="37"/>
      <c r="KC107" s="37"/>
      <c r="KD107" s="37"/>
      <c r="KE107" s="37"/>
      <c r="KF107" s="37"/>
      <c r="KG107" s="37"/>
      <c r="KH107" s="37"/>
      <c r="KW107" s="37"/>
      <c r="KX107" s="37"/>
      <c r="KY107" s="37"/>
      <c r="KZ107" s="37"/>
      <c r="LA107" s="37"/>
      <c r="LB107" s="37"/>
      <c r="LD107" s="1594"/>
      <c r="LE107" s="1594"/>
      <c r="LF107" s="1594"/>
      <c r="LG107" s="1594"/>
      <c r="LH107" s="1594"/>
      <c r="LI107" s="1594"/>
      <c r="MF107" s="1594"/>
      <c r="MG107" s="1594"/>
      <c r="MH107" s="1594"/>
      <c r="MI107" s="1594"/>
      <c r="MJ107" s="1594"/>
      <c r="MK107" s="1594"/>
      <c r="MT107" s="37"/>
      <c r="MU107" s="37"/>
      <c r="MV107" s="37"/>
      <c r="MW107" s="37"/>
      <c r="MX107" s="37"/>
      <c r="MY107" s="37"/>
      <c r="MZ107" s="37"/>
      <c r="OX107" s="37"/>
      <c r="OY107" s="37"/>
      <c r="OZ107" s="37"/>
      <c r="PA107" s="37"/>
      <c r="PB107" s="37"/>
      <c r="PC107" s="37"/>
      <c r="PD107" s="37"/>
      <c r="PL107" s="37"/>
      <c r="PM107" s="37"/>
      <c r="PN107" s="37"/>
      <c r="PO107" s="37"/>
      <c r="PP107" s="37"/>
      <c r="PQ107" s="37"/>
      <c r="PS107" s="37"/>
      <c r="PT107" s="37"/>
      <c r="PU107" s="37"/>
      <c r="PV107" s="37"/>
      <c r="PW107" s="37"/>
      <c r="PX107" s="37"/>
      <c r="PY107" s="37"/>
      <c r="SD107" s="37"/>
      <c r="SE107" s="37"/>
      <c r="SF107" s="37"/>
      <c r="SG107" s="37"/>
      <c r="SH107" s="37"/>
      <c r="SI107" s="37"/>
      <c r="SY107" s="37"/>
      <c r="SZ107" s="37"/>
      <c r="TA107" s="37"/>
      <c r="TB107" s="37"/>
      <c r="TC107" s="37"/>
      <c r="TD107" s="37"/>
      <c r="TE107" s="37"/>
      <c r="TF107" s="37"/>
      <c r="UO107" s="37"/>
      <c r="UP107" s="37"/>
      <c r="UQ107" s="37"/>
      <c r="UR107" s="37"/>
      <c r="US107" s="37"/>
      <c r="UT107" s="37"/>
      <c r="UV107" s="37"/>
      <c r="UW107" s="37"/>
      <c r="UX107" s="37"/>
      <c r="UY107" s="37"/>
      <c r="UZ107" s="37"/>
      <c r="VA107" s="37"/>
      <c r="VB107" s="37"/>
      <c r="VC107" s="37"/>
      <c r="VD107" s="37"/>
      <c r="VE107" s="37"/>
      <c r="VF107" s="37"/>
      <c r="VG107" s="37"/>
      <c r="VH107" s="37"/>
      <c r="VI107" s="37"/>
      <c r="VJ107" s="37"/>
      <c r="VQ107" s="1594"/>
      <c r="VR107" s="1594"/>
      <c r="VS107" s="1594"/>
      <c r="VT107" s="1594"/>
      <c r="VU107" s="1594"/>
      <c r="VV107" s="1594"/>
      <c r="WZ107" s="37"/>
      <c r="XA107" s="37"/>
      <c r="XB107" s="37"/>
      <c r="XC107" s="37"/>
      <c r="XD107" s="37"/>
      <c r="XE107" s="37"/>
      <c r="YB107" s="1594"/>
      <c r="YC107" s="1594"/>
      <c r="YD107" s="1594"/>
      <c r="YE107" s="1594"/>
      <c r="YF107" s="1594"/>
      <c r="YG107" s="1594"/>
      <c r="ZK107" s="1594"/>
      <c r="ZL107" s="1594"/>
      <c r="ZM107" s="1594"/>
      <c r="ZN107" s="1594"/>
      <c r="ZO107" s="1594"/>
      <c r="ZP107" s="1594"/>
      <c r="ZQ107" s="1594"/>
      <c r="ZR107" s="37"/>
      <c r="ZS107" s="37"/>
      <c r="ZT107" s="37"/>
      <c r="ZU107" s="37"/>
      <c r="ZV107" s="37"/>
      <c r="ZW107" s="37"/>
      <c r="ZX107" s="37"/>
      <c r="ZY107" s="344"/>
      <c r="AAF107" s="693"/>
      <c r="AAG107" s="37"/>
      <c r="AAH107" s="37"/>
      <c r="AAI107" s="37"/>
      <c r="AAJ107" s="37"/>
      <c r="AAK107" s="37"/>
      <c r="AAL107" s="37"/>
      <c r="ABV107" s="37"/>
      <c r="ABW107" s="37"/>
      <c r="ABX107" s="37"/>
      <c r="ABY107" s="37"/>
      <c r="ABZ107" s="37"/>
      <c r="ACA107" s="37"/>
      <c r="ACB107" s="37"/>
      <c r="AEU107" s="1594"/>
      <c r="AEV107" s="1594"/>
      <c r="AEW107" s="1594"/>
      <c r="AEX107" s="1594"/>
      <c r="AEY107" s="1594"/>
      <c r="AEZ107" s="1594"/>
      <c r="AGR107" s="37"/>
      <c r="AGS107" s="37"/>
      <c r="AGT107" s="37"/>
      <c r="AGU107" s="37"/>
      <c r="AGV107" s="37"/>
      <c r="AGW107" s="37"/>
      <c r="AGX107" s="37"/>
      <c r="AHM107" s="37"/>
      <c r="AHN107" s="37"/>
      <c r="AHO107" s="37"/>
      <c r="AHP107" s="37"/>
      <c r="AHQ107" s="37"/>
      <c r="AHR107" s="37"/>
      <c r="AHS107" s="37"/>
      <c r="AIO107" s="37"/>
      <c r="AIP107" s="37"/>
      <c r="AIQ107" s="37"/>
      <c r="AIR107" s="37"/>
      <c r="AIS107" s="37"/>
      <c r="AIT107" s="37"/>
      <c r="AIU107" s="37"/>
      <c r="AJQ107" s="37"/>
      <c r="AJR107" s="37"/>
      <c r="AJS107" s="37"/>
      <c r="AJT107" s="37"/>
      <c r="AJU107" s="37"/>
      <c r="AJV107" s="37"/>
      <c r="AJX107" s="79"/>
      <c r="AJY107" s="79"/>
      <c r="AJZ107" s="79"/>
      <c r="AKA107" s="79"/>
      <c r="AKB107" s="79"/>
      <c r="AKC107" s="16"/>
      <c r="AKD107" s="79"/>
      <c r="AKE107" s="79"/>
      <c r="AKF107" s="79"/>
      <c r="AKG107" s="79"/>
      <c r="AKH107" s="79"/>
      <c r="AKI107" s="79"/>
      <c r="AKJ107" s="16"/>
      <c r="AKK107" s="79"/>
      <c r="AKL107" s="37"/>
      <c r="AKM107" s="37"/>
      <c r="AKN107" s="37"/>
      <c r="AKO107" s="37"/>
      <c r="AKP107" s="37"/>
      <c r="AKQ107" s="37"/>
      <c r="AKS107" s="37"/>
      <c r="AKT107" s="37"/>
      <c r="AKU107" s="37"/>
      <c r="AKV107" s="37"/>
      <c r="AKW107" s="37"/>
      <c r="AKX107" s="37"/>
      <c r="AKY107" s="37"/>
      <c r="AKZ107" s="37"/>
      <c r="ALA107" s="37"/>
      <c r="ALB107" s="37"/>
      <c r="ALC107" s="37"/>
      <c r="ALD107" s="37"/>
      <c r="ALE107" s="37"/>
      <c r="ALF107" s="37"/>
      <c r="ANR107" s="1594"/>
      <c r="ANS107" s="1594"/>
      <c r="ANT107" s="1594"/>
      <c r="ANU107" s="1594"/>
      <c r="ANV107" s="1594"/>
      <c r="ANW107" s="1594"/>
      <c r="ARE107" s="37"/>
      <c r="ARF107" s="37"/>
      <c r="ARG107" s="37"/>
      <c r="ARH107" s="37"/>
      <c r="ARI107" s="37"/>
      <c r="ARJ107" s="37"/>
      <c r="ARK107" s="37"/>
      <c r="ARS107" s="37"/>
      <c r="ART107" s="37"/>
      <c r="ARU107" s="37"/>
      <c r="ARV107" s="37"/>
      <c r="ARW107" s="37"/>
      <c r="ARX107" s="37"/>
      <c r="ARY107" s="37"/>
      <c r="ATB107" s="37"/>
      <c r="ATC107" s="37"/>
      <c r="ATD107" s="37"/>
      <c r="ATE107" s="37"/>
      <c r="ATF107" s="37"/>
      <c r="ATG107" s="37"/>
      <c r="AUK107" s="37"/>
      <c r="AUL107" s="37"/>
      <c r="AUM107" s="37"/>
      <c r="AUN107" s="37"/>
      <c r="AUO107" s="37"/>
      <c r="AUP107" s="37"/>
      <c r="AUQ107" s="37"/>
      <c r="AUR107" s="1594"/>
      <c r="AUS107" s="1594"/>
      <c r="AUT107" s="1594"/>
      <c r="AUU107" s="1594"/>
      <c r="AUV107" s="1594"/>
      <c r="AUW107" s="1594"/>
      <c r="AUX107" s="37"/>
      <c r="AUY107" s="37"/>
      <c r="AUZ107" s="37"/>
      <c r="AVA107" s="37"/>
      <c r="AVB107" s="37"/>
      <c r="AVC107" s="37"/>
      <c r="AVD107" s="37"/>
      <c r="AVT107" s="1594"/>
      <c r="AVU107" s="1594"/>
      <c r="AVV107" s="1594"/>
      <c r="AVW107" s="1594"/>
      <c r="AVX107" s="1594"/>
      <c r="AVY107" s="1594"/>
      <c r="AXQ107" s="37"/>
      <c r="AXR107" s="37"/>
      <c r="AXS107" s="37"/>
      <c r="AXT107" s="37"/>
      <c r="AXU107" s="37"/>
      <c r="AXV107" s="37"/>
    </row>
    <row r="108" spans="2:994 1058:1322" s="551" customFormat="1" x14ac:dyDescent="0.25">
      <c r="B108" s="122"/>
      <c r="H108" s="37"/>
      <c r="I108" s="122"/>
      <c r="J108" s="37"/>
      <c r="K108" s="37"/>
      <c r="L108" s="37"/>
      <c r="M108" s="37"/>
      <c r="N108" s="37"/>
      <c r="O108" s="37"/>
      <c r="P108" s="122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DW108" s="1657"/>
      <c r="DX108" s="1657"/>
      <c r="DY108" s="1657"/>
      <c r="DZ108" s="1657"/>
      <c r="EA108" s="1657"/>
      <c r="EB108" s="1657"/>
      <c r="EC108" s="37"/>
      <c r="ED108" s="37"/>
      <c r="EE108" s="37"/>
      <c r="EF108" s="37"/>
      <c r="EG108" s="37"/>
      <c r="EH108" s="37"/>
      <c r="EI108" s="37"/>
      <c r="FF108" s="37"/>
      <c r="FG108" s="37"/>
      <c r="FH108" s="37"/>
      <c r="FI108" s="37"/>
      <c r="FJ108" s="37"/>
      <c r="FK108" s="37"/>
      <c r="GH108" s="1594"/>
      <c r="GI108" s="1594"/>
      <c r="GJ108" s="1594"/>
      <c r="GK108" s="1594"/>
      <c r="GL108" s="1594"/>
      <c r="GM108" s="1594"/>
      <c r="IE108" s="1594"/>
      <c r="IF108" s="1594"/>
      <c r="IG108" s="1594"/>
      <c r="IH108" s="1594"/>
      <c r="II108" s="1594"/>
      <c r="IJ108" s="1594"/>
      <c r="JU108" s="37"/>
      <c r="JV108" s="37"/>
      <c r="JW108" s="37"/>
      <c r="JX108" s="37"/>
      <c r="JY108" s="37"/>
      <c r="JZ108" s="37"/>
      <c r="KB108" s="37"/>
      <c r="KC108" s="37"/>
      <c r="KD108" s="37"/>
      <c r="KE108" s="37"/>
      <c r="KF108" s="37"/>
      <c r="KG108" s="37"/>
      <c r="KH108" s="37"/>
      <c r="KW108" s="37"/>
      <c r="KX108" s="37"/>
      <c r="KY108" s="37"/>
      <c r="KZ108" s="37"/>
      <c r="LA108" s="37"/>
      <c r="LB108" s="37"/>
      <c r="LD108" s="1594"/>
      <c r="LE108" s="1594"/>
      <c r="LF108" s="1594"/>
      <c r="LG108" s="1594"/>
      <c r="LH108" s="1594"/>
      <c r="LI108" s="1594"/>
      <c r="MF108" s="1594"/>
      <c r="MG108" s="1594"/>
      <c r="MH108" s="1594"/>
      <c r="MI108" s="1594"/>
      <c r="MJ108" s="1594"/>
      <c r="MK108" s="1594"/>
      <c r="MT108" s="37"/>
      <c r="MU108" s="37"/>
      <c r="MV108" s="37"/>
      <c r="MW108" s="37"/>
      <c r="MX108" s="37"/>
      <c r="MY108" s="37"/>
      <c r="MZ108" s="37"/>
      <c r="OX108" s="37"/>
      <c r="OY108" s="37"/>
      <c r="OZ108" s="37"/>
      <c r="PA108" s="37"/>
      <c r="PB108" s="37"/>
      <c r="PC108" s="37"/>
      <c r="PD108" s="37"/>
      <c r="PL108" s="37"/>
      <c r="PM108" s="37"/>
      <c r="PN108" s="37"/>
      <c r="PO108" s="37"/>
      <c r="PP108" s="37"/>
      <c r="PQ108" s="37"/>
      <c r="PS108" s="37"/>
      <c r="PT108" s="37"/>
      <c r="PU108" s="37"/>
      <c r="PV108" s="37"/>
      <c r="PW108" s="37"/>
      <c r="PX108" s="37"/>
      <c r="PY108" s="37"/>
      <c r="SD108" s="37"/>
      <c r="SE108" s="37"/>
      <c r="SF108" s="37"/>
      <c r="SG108" s="37"/>
      <c r="SH108" s="37"/>
      <c r="SI108" s="37"/>
      <c r="SY108" s="37"/>
      <c r="SZ108" s="37"/>
      <c r="TA108" s="37"/>
      <c r="TB108" s="37"/>
      <c r="TC108" s="37"/>
      <c r="TD108" s="37"/>
      <c r="TE108" s="37"/>
      <c r="TF108" s="37"/>
      <c r="UO108" s="37"/>
      <c r="UP108" s="37"/>
      <c r="UQ108" s="37"/>
      <c r="UR108" s="37"/>
      <c r="US108" s="37"/>
      <c r="UT108" s="37"/>
      <c r="UV108" s="37"/>
      <c r="UW108" s="37"/>
      <c r="UX108" s="37"/>
      <c r="UY108" s="37"/>
      <c r="UZ108" s="37"/>
      <c r="VA108" s="37"/>
      <c r="VB108" s="37"/>
      <c r="VC108" s="37"/>
      <c r="VD108" s="37"/>
      <c r="VE108" s="37"/>
      <c r="VF108" s="37"/>
      <c r="VG108" s="37"/>
      <c r="VH108" s="37"/>
      <c r="VI108" s="37"/>
      <c r="VJ108" s="37"/>
      <c r="VQ108" s="1594"/>
      <c r="VR108" s="1594"/>
      <c r="VS108" s="1594"/>
      <c r="VT108" s="1594"/>
      <c r="VU108" s="1594"/>
      <c r="VV108" s="1594"/>
      <c r="WZ108" s="37"/>
      <c r="XA108" s="37"/>
      <c r="XB108" s="37"/>
      <c r="XC108" s="37"/>
      <c r="XD108" s="37"/>
      <c r="XE108" s="37"/>
      <c r="YB108" s="1594"/>
      <c r="YC108" s="1594"/>
      <c r="YD108" s="1594"/>
      <c r="YE108" s="1594"/>
      <c r="YF108" s="1594"/>
      <c r="YG108" s="1594"/>
      <c r="ZK108" s="1594"/>
      <c r="ZL108" s="1594"/>
      <c r="ZM108" s="1594"/>
      <c r="ZN108" s="1594"/>
      <c r="ZO108" s="1594"/>
      <c r="ZP108" s="1594"/>
      <c r="ZQ108" s="1594"/>
      <c r="ZR108" s="37"/>
      <c r="ZS108" s="37"/>
      <c r="ZT108" s="37"/>
      <c r="ZU108" s="37"/>
      <c r="ZV108" s="37"/>
      <c r="ZW108" s="37"/>
      <c r="ZX108" s="37"/>
      <c r="ZY108" s="344"/>
      <c r="AAF108" s="693"/>
      <c r="AAG108" s="37"/>
      <c r="AAH108" s="37"/>
      <c r="AAI108" s="37"/>
      <c r="AAJ108" s="37"/>
      <c r="AAK108" s="37"/>
      <c r="AAL108" s="37"/>
      <c r="ABV108" s="37"/>
      <c r="ABW108" s="37"/>
      <c r="ABX108" s="37"/>
      <c r="ABY108" s="37"/>
      <c r="ABZ108" s="37"/>
      <c r="ACA108" s="37"/>
      <c r="ACB108" s="37"/>
      <c r="AEU108" s="1594"/>
      <c r="AEV108" s="1594"/>
      <c r="AEW108" s="1594"/>
      <c r="AEX108" s="1594"/>
      <c r="AEY108" s="1594"/>
      <c r="AEZ108" s="1594"/>
      <c r="AGR108" s="37"/>
      <c r="AGS108" s="37"/>
      <c r="AGT108" s="37"/>
      <c r="AGU108" s="37"/>
      <c r="AGV108" s="37"/>
      <c r="AGW108" s="37"/>
      <c r="AGX108" s="37"/>
      <c r="AHM108" s="37"/>
      <c r="AHN108" s="37"/>
      <c r="AHO108" s="37"/>
      <c r="AHP108" s="37"/>
      <c r="AHQ108" s="37"/>
      <c r="AHR108" s="37"/>
      <c r="AHS108" s="37"/>
      <c r="AIO108" s="37"/>
      <c r="AIP108" s="37"/>
      <c r="AIQ108" s="37"/>
      <c r="AIR108" s="37"/>
      <c r="AIS108" s="37"/>
      <c r="AIT108" s="37"/>
      <c r="AIU108" s="37"/>
      <c r="AJQ108" s="37"/>
      <c r="AJR108" s="37"/>
      <c r="AJS108" s="37"/>
      <c r="AJT108" s="37"/>
      <c r="AJU108" s="37"/>
      <c r="AJV108" s="37"/>
      <c r="AJX108" s="79"/>
      <c r="AJY108" s="79"/>
      <c r="AJZ108" s="79"/>
      <c r="AKA108" s="79"/>
      <c r="AKB108" s="79"/>
      <c r="AKC108" s="16"/>
      <c r="AKD108" s="79"/>
      <c r="AKE108" s="79"/>
      <c r="AKF108" s="79"/>
      <c r="AKG108" s="79"/>
      <c r="AKH108" s="79"/>
      <c r="AKI108" s="79"/>
      <c r="AKJ108" s="16"/>
      <c r="AKK108" s="79"/>
      <c r="AKL108" s="37"/>
      <c r="AKM108" s="37"/>
      <c r="AKN108" s="37"/>
      <c r="AKO108" s="37"/>
      <c r="AKP108" s="37"/>
      <c r="AKQ108" s="37"/>
      <c r="AKS108" s="37"/>
      <c r="AKT108" s="37"/>
      <c r="AKU108" s="37"/>
      <c r="AKV108" s="37"/>
      <c r="AKW108" s="37"/>
      <c r="AKX108" s="37"/>
      <c r="AKY108" s="37"/>
      <c r="AKZ108" s="37"/>
      <c r="ALA108" s="37"/>
      <c r="ALB108" s="37"/>
      <c r="ALC108" s="37"/>
      <c r="ALD108" s="37"/>
      <c r="ALE108" s="37"/>
      <c r="ALF108" s="37"/>
      <c r="ANR108" s="1594"/>
      <c r="ANS108" s="1594"/>
      <c r="ANT108" s="1594"/>
      <c r="ANU108" s="1594"/>
      <c r="ANV108" s="1594"/>
      <c r="ANW108" s="1594"/>
      <c r="ARE108" s="37"/>
      <c r="ARF108" s="37"/>
      <c r="ARG108" s="37"/>
      <c r="ARH108" s="37"/>
      <c r="ARI108" s="37"/>
      <c r="ARJ108" s="37"/>
      <c r="ARK108" s="37"/>
      <c r="ARS108" s="37"/>
      <c r="ART108" s="37"/>
      <c r="ARU108" s="37"/>
      <c r="ARV108" s="37"/>
      <c r="ARW108" s="37"/>
      <c r="ARX108" s="37"/>
      <c r="ARY108" s="37"/>
      <c r="ATB108" s="37"/>
      <c r="ATC108" s="37"/>
      <c r="ATD108" s="37"/>
      <c r="ATE108" s="37"/>
      <c r="ATF108" s="37"/>
      <c r="ATG108" s="37"/>
      <c r="AUK108" s="37"/>
      <c r="AUL108" s="37"/>
      <c r="AUM108" s="37"/>
      <c r="AUN108" s="37"/>
      <c r="AUO108" s="37"/>
      <c r="AUP108" s="37"/>
      <c r="AUQ108" s="37"/>
      <c r="AUR108" s="1594"/>
      <c r="AUS108" s="1594"/>
      <c r="AUT108" s="1594"/>
      <c r="AUU108" s="1594"/>
      <c r="AUV108" s="1594"/>
      <c r="AUW108" s="1594"/>
      <c r="AUX108" s="37"/>
      <c r="AUY108" s="37"/>
      <c r="AUZ108" s="37"/>
      <c r="AVA108" s="37"/>
      <c r="AVB108" s="37"/>
      <c r="AVC108" s="37"/>
      <c r="AVD108" s="37"/>
      <c r="AVT108" s="1594"/>
      <c r="AVU108" s="1594"/>
      <c r="AVV108" s="1594"/>
      <c r="AVW108" s="1594"/>
      <c r="AVX108" s="1594"/>
      <c r="AVY108" s="1594"/>
      <c r="AXQ108" s="37"/>
      <c r="AXR108" s="37"/>
      <c r="AXS108" s="37"/>
      <c r="AXT108" s="37"/>
      <c r="AXU108" s="37"/>
      <c r="AXV108" s="37"/>
    </row>
    <row r="109" spans="2:994 1058:1322" s="551" customFormat="1" x14ac:dyDescent="0.25">
      <c r="B109" s="79"/>
      <c r="H109" s="37"/>
      <c r="I109" s="122"/>
      <c r="J109" s="37"/>
      <c r="K109" s="37"/>
      <c r="L109" s="37"/>
      <c r="M109" s="37"/>
      <c r="N109" s="37"/>
      <c r="O109" s="37"/>
      <c r="P109" s="122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DW109" s="1657"/>
      <c r="DX109" s="1657"/>
      <c r="DY109" s="1657"/>
      <c r="DZ109" s="1657"/>
      <c r="EA109" s="1657"/>
      <c r="EB109" s="1657"/>
      <c r="EC109" s="37"/>
      <c r="ED109" s="37"/>
      <c r="EE109" s="37"/>
      <c r="EF109" s="37"/>
      <c r="EG109" s="37"/>
      <c r="EH109" s="37"/>
      <c r="EI109" s="37"/>
      <c r="FF109" s="37"/>
      <c r="FG109" s="37"/>
      <c r="FH109" s="37"/>
      <c r="FI109" s="37"/>
      <c r="FJ109" s="37"/>
      <c r="FK109" s="37"/>
      <c r="GH109" s="1594"/>
      <c r="GI109" s="1594"/>
      <c r="GJ109" s="1594"/>
      <c r="GK109" s="1594"/>
      <c r="GL109" s="1594"/>
      <c r="GM109" s="1594"/>
      <c r="IE109" s="1594"/>
      <c r="IF109" s="1594"/>
      <c r="IG109" s="1594"/>
      <c r="IH109" s="1594"/>
      <c r="II109" s="1594"/>
      <c r="IJ109" s="1594"/>
      <c r="JU109" s="37"/>
      <c r="JV109" s="37"/>
      <c r="JW109" s="37"/>
      <c r="JX109" s="37"/>
      <c r="JY109" s="37"/>
      <c r="JZ109" s="37"/>
      <c r="KB109" s="37"/>
      <c r="KC109" s="37"/>
      <c r="KD109" s="37"/>
      <c r="KE109" s="37"/>
      <c r="KF109" s="37"/>
      <c r="KG109" s="37"/>
      <c r="KH109" s="37"/>
      <c r="KW109" s="37"/>
      <c r="KX109" s="37"/>
      <c r="KY109" s="37"/>
      <c r="KZ109" s="37"/>
      <c r="LA109" s="37"/>
      <c r="LB109" s="37"/>
      <c r="LD109" s="1594"/>
      <c r="LE109" s="1594"/>
      <c r="LF109" s="1594"/>
      <c r="LG109" s="1594"/>
      <c r="LH109" s="1594"/>
      <c r="LI109" s="1594"/>
      <c r="MF109" s="1594"/>
      <c r="MG109" s="1594"/>
      <c r="MH109" s="1594"/>
      <c r="MI109" s="1594"/>
      <c r="MJ109" s="1594"/>
      <c r="MK109" s="1594"/>
      <c r="MT109" s="37"/>
      <c r="MU109" s="37"/>
      <c r="MV109" s="37"/>
      <c r="MW109" s="37"/>
      <c r="MX109" s="37"/>
      <c r="MY109" s="37"/>
      <c r="MZ109" s="37"/>
      <c r="OX109" s="37"/>
      <c r="OY109" s="37"/>
      <c r="OZ109" s="37"/>
      <c r="PA109" s="37"/>
      <c r="PB109" s="37"/>
      <c r="PC109" s="37"/>
      <c r="PD109" s="37"/>
      <c r="PL109" s="37"/>
      <c r="PM109" s="37"/>
      <c r="PN109" s="37"/>
      <c r="PO109" s="37"/>
      <c r="PP109" s="37"/>
      <c r="PQ109" s="37"/>
      <c r="PS109" s="37"/>
      <c r="PT109" s="37"/>
      <c r="PU109" s="37"/>
      <c r="PV109" s="37"/>
      <c r="PW109" s="37"/>
      <c r="PX109" s="37"/>
      <c r="PY109" s="37"/>
      <c r="SD109" s="37"/>
      <c r="SE109" s="37"/>
      <c r="SF109" s="37"/>
      <c r="SG109" s="37"/>
      <c r="SH109" s="37"/>
      <c r="SI109" s="37"/>
      <c r="SY109" s="37"/>
      <c r="SZ109" s="37"/>
      <c r="TA109" s="37"/>
      <c r="TB109" s="37"/>
      <c r="TC109" s="37"/>
      <c r="TD109" s="37"/>
      <c r="TE109" s="37"/>
      <c r="TF109" s="37"/>
      <c r="UO109" s="37"/>
      <c r="UP109" s="37"/>
      <c r="UQ109" s="37"/>
      <c r="UR109" s="37"/>
      <c r="US109" s="37"/>
      <c r="UT109" s="37"/>
      <c r="UV109" s="37"/>
      <c r="UW109" s="37"/>
      <c r="UX109" s="37"/>
      <c r="UY109" s="37"/>
      <c r="UZ109" s="37"/>
      <c r="VA109" s="37"/>
      <c r="VB109" s="37"/>
      <c r="VC109" s="37"/>
      <c r="VD109" s="37"/>
      <c r="VE109" s="37"/>
      <c r="VF109" s="37"/>
      <c r="VG109" s="37"/>
      <c r="VH109" s="37"/>
      <c r="VI109" s="37"/>
      <c r="VJ109" s="37"/>
      <c r="VQ109" s="1594"/>
      <c r="VR109" s="1594"/>
      <c r="VS109" s="1594"/>
      <c r="VT109" s="1594"/>
      <c r="VU109" s="1594"/>
      <c r="VV109" s="1594"/>
      <c r="WZ109" s="37"/>
      <c r="XA109" s="37"/>
      <c r="XB109" s="37"/>
      <c r="XC109" s="37"/>
      <c r="XD109" s="37"/>
      <c r="XE109" s="37"/>
      <c r="YB109" s="1594"/>
      <c r="YC109" s="1594"/>
      <c r="YD109" s="1594"/>
      <c r="YE109" s="1594"/>
      <c r="YF109" s="1594"/>
      <c r="YG109" s="1594"/>
      <c r="ZK109" s="1594"/>
      <c r="ZL109" s="1594"/>
      <c r="ZM109" s="1594"/>
      <c r="ZN109" s="1594"/>
      <c r="ZO109" s="1594"/>
      <c r="ZP109" s="1594"/>
      <c r="ZQ109" s="1594"/>
      <c r="ZR109" s="37"/>
      <c r="ZS109" s="37"/>
      <c r="ZT109" s="37"/>
      <c r="ZU109" s="37"/>
      <c r="ZV109" s="37"/>
      <c r="ZW109" s="37"/>
      <c r="ZX109" s="37"/>
      <c r="ZY109" s="344"/>
      <c r="AAF109" s="693"/>
      <c r="AAG109" s="37"/>
      <c r="AAH109" s="37"/>
      <c r="AAI109" s="37"/>
      <c r="AAJ109" s="37"/>
      <c r="AAK109" s="37"/>
      <c r="AAL109" s="37"/>
      <c r="ABV109" s="37"/>
      <c r="ABW109" s="37"/>
      <c r="ABX109" s="37"/>
      <c r="ABY109" s="37"/>
      <c r="ABZ109" s="37"/>
      <c r="ACA109" s="37"/>
      <c r="ACB109" s="37"/>
      <c r="AEU109" s="1594"/>
      <c r="AEV109" s="1594"/>
      <c r="AEW109" s="1594"/>
      <c r="AEX109" s="1594"/>
      <c r="AEY109" s="1594"/>
      <c r="AEZ109" s="1594"/>
      <c r="AGR109" s="37"/>
      <c r="AGS109" s="37"/>
      <c r="AGT109" s="37"/>
      <c r="AGU109" s="37"/>
      <c r="AGV109" s="37"/>
      <c r="AGW109" s="37"/>
      <c r="AGX109" s="37"/>
      <c r="AHM109" s="37"/>
      <c r="AHN109" s="37"/>
      <c r="AHO109" s="37"/>
      <c r="AHP109" s="37"/>
      <c r="AHQ109" s="37"/>
      <c r="AHR109" s="37"/>
      <c r="AHS109" s="37"/>
      <c r="AIO109" s="37"/>
      <c r="AIP109" s="37"/>
      <c r="AIQ109" s="37"/>
      <c r="AIR109" s="37"/>
      <c r="AIS109" s="37"/>
      <c r="AIT109" s="37"/>
      <c r="AIU109" s="37"/>
      <c r="AJQ109" s="37"/>
      <c r="AJR109" s="37"/>
      <c r="AJS109" s="37"/>
      <c r="AJT109" s="37"/>
      <c r="AJU109" s="37"/>
      <c r="AJV109" s="37"/>
      <c r="AJX109" s="79"/>
      <c r="AJY109" s="79"/>
      <c r="AJZ109" s="79"/>
      <c r="AKA109" s="79"/>
      <c r="AKB109" s="79"/>
      <c r="AKC109" s="16"/>
      <c r="AKD109" s="79"/>
      <c r="AKE109" s="79"/>
      <c r="AKF109" s="79"/>
      <c r="AKG109" s="79"/>
      <c r="AKH109" s="79"/>
      <c r="AKI109" s="79"/>
      <c r="AKJ109" s="16"/>
      <c r="AKK109" s="79"/>
      <c r="AKL109" s="37"/>
      <c r="AKM109" s="37"/>
      <c r="AKN109" s="37"/>
      <c r="AKO109" s="37"/>
      <c r="AKP109" s="37"/>
      <c r="AKQ109" s="37"/>
      <c r="AKS109" s="37"/>
      <c r="AKT109" s="37"/>
      <c r="AKU109" s="37"/>
      <c r="AKV109" s="37"/>
      <c r="AKW109" s="37"/>
      <c r="AKX109" s="37"/>
      <c r="AKY109" s="37"/>
      <c r="AKZ109" s="37"/>
      <c r="ALA109" s="37"/>
      <c r="ALB109" s="37"/>
      <c r="ALC109" s="37"/>
      <c r="ALD109" s="37"/>
      <c r="ALE109" s="37"/>
      <c r="ALF109" s="37"/>
      <c r="ANR109" s="1594"/>
      <c r="ANS109" s="1594"/>
      <c r="ANT109" s="1594"/>
      <c r="ANU109" s="1594"/>
      <c r="ANV109" s="1594"/>
      <c r="ANW109" s="1594"/>
      <c r="ARE109" s="37"/>
      <c r="ARF109" s="37"/>
      <c r="ARG109" s="37"/>
      <c r="ARH109" s="37"/>
      <c r="ARI109" s="37"/>
      <c r="ARJ109" s="37"/>
      <c r="ARK109" s="37"/>
      <c r="ARS109" s="37"/>
      <c r="ART109" s="37"/>
      <c r="ARU109" s="37"/>
      <c r="ARV109" s="37"/>
      <c r="ARW109" s="37"/>
      <c r="ARX109" s="37"/>
      <c r="ARY109" s="37"/>
      <c r="ATB109" s="37"/>
      <c r="ATC109" s="37"/>
      <c r="ATD109" s="37"/>
      <c r="ATE109" s="37"/>
      <c r="ATF109" s="37"/>
      <c r="ATG109" s="37"/>
      <c r="AUK109" s="37"/>
      <c r="AUL109" s="37"/>
      <c r="AUM109" s="37"/>
      <c r="AUN109" s="37"/>
      <c r="AUO109" s="37"/>
      <c r="AUP109" s="37"/>
      <c r="AUQ109" s="37"/>
      <c r="AUR109" s="1594"/>
      <c r="AUS109" s="1594"/>
      <c r="AUT109" s="1594"/>
      <c r="AUU109" s="1594"/>
      <c r="AUV109" s="1594"/>
      <c r="AUW109" s="1594"/>
      <c r="AUX109" s="37"/>
      <c r="AUY109" s="37"/>
      <c r="AUZ109" s="37"/>
      <c r="AVA109" s="37"/>
      <c r="AVB109" s="37"/>
      <c r="AVC109" s="37"/>
      <c r="AVD109" s="37"/>
      <c r="AVT109" s="1594"/>
      <c r="AVU109" s="1594"/>
      <c r="AVV109" s="1594"/>
      <c r="AVW109" s="1594"/>
      <c r="AVX109" s="1594"/>
      <c r="AVY109" s="1594"/>
      <c r="AXQ109" s="37"/>
      <c r="AXR109" s="37"/>
      <c r="AXS109" s="37"/>
      <c r="AXT109" s="37"/>
      <c r="AXU109" s="37"/>
      <c r="AXV109" s="37"/>
    </row>
    <row r="110" spans="2:994 1058:1322" s="551" customFormat="1" x14ac:dyDescent="0.25">
      <c r="B110" s="79"/>
      <c r="H110" s="37"/>
      <c r="I110" s="122"/>
      <c r="J110" s="37"/>
      <c r="K110" s="37"/>
      <c r="L110" s="37"/>
      <c r="M110" s="37"/>
      <c r="N110" s="37"/>
      <c r="O110" s="37"/>
      <c r="P110" s="122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DW110" s="1657"/>
      <c r="DX110" s="1657"/>
      <c r="DY110" s="1657"/>
      <c r="DZ110" s="1657"/>
      <c r="EA110" s="1657"/>
      <c r="EB110" s="1657"/>
      <c r="EC110" s="37"/>
      <c r="ED110" s="37"/>
      <c r="EE110" s="37"/>
      <c r="EF110" s="37"/>
      <c r="EG110" s="37"/>
      <c r="EH110" s="37"/>
      <c r="EI110" s="37"/>
      <c r="FF110" s="37"/>
      <c r="FG110" s="37"/>
      <c r="FH110" s="37"/>
      <c r="FI110" s="37"/>
      <c r="FJ110" s="37"/>
      <c r="FK110" s="37"/>
      <c r="GH110" s="1594"/>
      <c r="GI110" s="1594"/>
      <c r="GJ110" s="1594"/>
      <c r="GK110" s="1594"/>
      <c r="GL110" s="1594"/>
      <c r="GM110" s="1594"/>
      <c r="IE110" s="1594"/>
      <c r="IF110" s="1594"/>
      <c r="IG110" s="1594"/>
      <c r="IH110" s="1594"/>
      <c r="II110" s="1594"/>
      <c r="IJ110" s="1594"/>
      <c r="JU110" s="37"/>
      <c r="JV110" s="37"/>
      <c r="JW110" s="37"/>
      <c r="JX110" s="37"/>
      <c r="JY110" s="37"/>
      <c r="JZ110" s="37"/>
      <c r="KB110" s="37"/>
      <c r="KC110" s="37"/>
      <c r="KD110" s="37"/>
      <c r="KE110" s="37"/>
      <c r="KF110" s="37"/>
      <c r="KG110" s="37"/>
      <c r="KH110" s="37"/>
      <c r="KW110" s="37"/>
      <c r="KX110" s="37"/>
      <c r="KY110" s="37"/>
      <c r="KZ110" s="37"/>
      <c r="LA110" s="37"/>
      <c r="LB110" s="37"/>
      <c r="LD110" s="1594"/>
      <c r="LE110" s="1594"/>
      <c r="LF110" s="1594"/>
      <c r="LG110" s="1594"/>
      <c r="LH110" s="1594"/>
      <c r="LI110" s="1594"/>
      <c r="MF110" s="1594"/>
      <c r="MG110" s="1594"/>
      <c r="MH110" s="1594"/>
      <c r="MI110" s="1594"/>
      <c r="MJ110" s="1594"/>
      <c r="MK110" s="1594"/>
      <c r="MT110" s="37"/>
      <c r="MU110" s="37"/>
      <c r="MV110" s="37"/>
      <c r="MW110" s="37"/>
      <c r="MX110" s="37"/>
      <c r="MY110" s="37"/>
      <c r="MZ110" s="37"/>
      <c r="OX110" s="37"/>
      <c r="OY110" s="37"/>
      <c r="OZ110" s="37"/>
      <c r="PA110" s="37"/>
      <c r="PB110" s="37"/>
      <c r="PC110" s="37"/>
      <c r="PD110" s="37"/>
      <c r="PL110" s="37"/>
      <c r="PM110" s="37"/>
      <c r="PN110" s="37"/>
      <c r="PO110" s="37"/>
      <c r="PP110" s="37"/>
      <c r="PQ110" s="37"/>
      <c r="PS110" s="37"/>
      <c r="PT110" s="37"/>
      <c r="PU110" s="37"/>
      <c r="PV110" s="37"/>
      <c r="PW110" s="37"/>
      <c r="PX110" s="37"/>
      <c r="PY110" s="37"/>
      <c r="SD110" s="37"/>
      <c r="SE110" s="37"/>
      <c r="SF110" s="37"/>
      <c r="SG110" s="37"/>
      <c r="SH110" s="37"/>
      <c r="SI110" s="37"/>
      <c r="SY110" s="37"/>
      <c r="SZ110" s="37"/>
      <c r="TA110" s="37"/>
      <c r="TB110" s="37"/>
      <c r="TC110" s="37"/>
      <c r="TD110" s="37"/>
      <c r="TE110" s="37"/>
      <c r="TF110" s="37"/>
      <c r="UO110" s="37"/>
      <c r="UP110" s="37"/>
      <c r="UQ110" s="37"/>
      <c r="UR110" s="37"/>
      <c r="US110" s="37"/>
      <c r="UT110" s="37"/>
      <c r="UV110" s="37"/>
      <c r="UW110" s="37"/>
      <c r="UX110" s="37"/>
      <c r="UY110" s="37"/>
      <c r="UZ110" s="37"/>
      <c r="VA110" s="37"/>
      <c r="VB110" s="37"/>
      <c r="VC110" s="37"/>
      <c r="VD110" s="37"/>
      <c r="VE110" s="37"/>
      <c r="VF110" s="37"/>
      <c r="VG110" s="37"/>
      <c r="VH110" s="37"/>
      <c r="VI110" s="37"/>
      <c r="VJ110" s="37"/>
      <c r="VQ110" s="1594"/>
      <c r="VR110" s="1594"/>
      <c r="VS110" s="1594"/>
      <c r="VT110" s="1594"/>
      <c r="VU110" s="1594"/>
      <c r="VV110" s="1594"/>
      <c r="WZ110" s="37"/>
      <c r="XA110" s="37"/>
      <c r="XB110" s="37"/>
      <c r="XC110" s="37"/>
      <c r="XD110" s="37"/>
      <c r="XE110" s="37"/>
      <c r="YB110" s="1594"/>
      <c r="YC110" s="1594"/>
      <c r="YD110" s="1594"/>
      <c r="YE110" s="1594"/>
      <c r="YF110" s="1594"/>
      <c r="YG110" s="1594"/>
      <c r="ZK110" s="1594"/>
      <c r="ZL110" s="1594"/>
      <c r="ZM110" s="1594"/>
      <c r="ZN110" s="1594"/>
      <c r="ZO110" s="1594"/>
      <c r="ZP110" s="1594"/>
      <c r="ZQ110" s="1594"/>
      <c r="ZR110" s="37"/>
      <c r="ZS110" s="37"/>
      <c r="ZT110" s="37"/>
      <c r="ZU110" s="37"/>
      <c r="ZV110" s="37"/>
      <c r="ZW110" s="37"/>
      <c r="ZX110" s="37"/>
      <c r="ZY110" s="344"/>
      <c r="AAF110" s="693"/>
      <c r="AAG110" s="37"/>
      <c r="AAH110" s="37"/>
      <c r="AAI110" s="37"/>
      <c r="AAJ110" s="37"/>
      <c r="AAK110" s="37"/>
      <c r="AAL110" s="37"/>
      <c r="ABV110" s="37"/>
      <c r="ABW110" s="37"/>
      <c r="ABX110" s="37"/>
      <c r="ABY110" s="37"/>
      <c r="ABZ110" s="37"/>
      <c r="ACA110" s="37"/>
      <c r="ACB110" s="37"/>
      <c r="AEU110" s="1594"/>
      <c r="AEV110" s="1594"/>
      <c r="AEW110" s="1594"/>
      <c r="AEX110" s="1594"/>
      <c r="AEY110" s="1594"/>
      <c r="AEZ110" s="1594"/>
      <c r="AGR110" s="37"/>
      <c r="AGS110" s="37"/>
      <c r="AGT110" s="37"/>
      <c r="AGU110" s="37"/>
      <c r="AGV110" s="37"/>
      <c r="AGW110" s="37"/>
      <c r="AGX110" s="37"/>
      <c r="AHM110" s="37"/>
      <c r="AHN110" s="37"/>
      <c r="AHO110" s="37"/>
      <c r="AHP110" s="37"/>
      <c r="AHQ110" s="37"/>
      <c r="AHR110" s="37"/>
      <c r="AHS110" s="37"/>
      <c r="AIO110" s="37"/>
      <c r="AIP110" s="37"/>
      <c r="AIQ110" s="37"/>
      <c r="AIR110" s="37"/>
      <c r="AIS110" s="37"/>
      <c r="AIT110" s="37"/>
      <c r="AIU110" s="37"/>
      <c r="AJQ110" s="37"/>
      <c r="AJR110" s="37"/>
      <c r="AJS110" s="37"/>
      <c r="AJT110" s="37"/>
      <c r="AJU110" s="37"/>
      <c r="AJV110" s="37"/>
      <c r="AJX110" s="79"/>
      <c r="AJY110" s="79"/>
      <c r="AJZ110" s="79"/>
      <c r="AKA110" s="79"/>
      <c r="AKB110" s="79"/>
      <c r="AKC110" s="16"/>
      <c r="AKD110" s="79"/>
      <c r="AKE110" s="79"/>
      <c r="AKF110" s="79"/>
      <c r="AKG110" s="79"/>
      <c r="AKH110" s="79"/>
      <c r="AKI110" s="79"/>
      <c r="AKJ110" s="16"/>
      <c r="AKK110" s="79"/>
      <c r="AKL110" s="37"/>
      <c r="AKM110" s="37"/>
      <c r="AKN110" s="37"/>
      <c r="AKO110" s="37"/>
      <c r="AKP110" s="37"/>
      <c r="AKQ110" s="37"/>
      <c r="AKS110" s="37"/>
      <c r="AKT110" s="37"/>
      <c r="AKU110" s="37"/>
      <c r="AKV110" s="37"/>
      <c r="AKW110" s="37"/>
      <c r="AKX110" s="37"/>
      <c r="AKY110" s="37"/>
      <c r="AKZ110" s="37"/>
      <c r="ALA110" s="37"/>
      <c r="ALB110" s="37"/>
      <c r="ALC110" s="37"/>
      <c r="ALD110" s="37"/>
      <c r="ALE110" s="37"/>
      <c r="ALF110" s="37"/>
      <c r="ANR110" s="1594"/>
      <c r="ANS110" s="1594"/>
      <c r="ANT110" s="1594"/>
      <c r="ANU110" s="1594"/>
      <c r="ANV110" s="1594"/>
      <c r="ANW110" s="1594"/>
      <c r="ARE110" s="37"/>
      <c r="ARF110" s="37"/>
      <c r="ARG110" s="37"/>
      <c r="ARH110" s="37"/>
      <c r="ARI110" s="37"/>
      <c r="ARJ110" s="37"/>
      <c r="ARK110" s="37"/>
      <c r="ARS110" s="37"/>
      <c r="ART110" s="37"/>
      <c r="ARU110" s="37"/>
      <c r="ARV110" s="37"/>
      <c r="ARW110" s="37"/>
      <c r="ARX110" s="37"/>
      <c r="ARY110" s="37"/>
      <c r="ATB110" s="37"/>
      <c r="ATC110" s="37"/>
      <c r="ATD110" s="37"/>
      <c r="ATE110" s="37"/>
      <c r="ATF110" s="37"/>
      <c r="ATG110" s="37"/>
      <c r="AUK110" s="37"/>
      <c r="AUL110" s="37"/>
      <c r="AUM110" s="37"/>
      <c r="AUN110" s="37"/>
      <c r="AUO110" s="37"/>
      <c r="AUP110" s="37"/>
      <c r="AUQ110" s="37"/>
      <c r="AUR110" s="1594"/>
      <c r="AUS110" s="1594"/>
      <c r="AUT110" s="1594"/>
      <c r="AUU110" s="1594"/>
      <c r="AUV110" s="1594"/>
      <c r="AUW110" s="1594"/>
      <c r="AUX110" s="37"/>
      <c r="AUY110" s="37"/>
      <c r="AUZ110" s="37"/>
      <c r="AVA110" s="37"/>
      <c r="AVB110" s="37"/>
      <c r="AVC110" s="37"/>
      <c r="AVD110" s="37"/>
      <c r="AVT110" s="1594"/>
      <c r="AVU110" s="1594"/>
      <c r="AVV110" s="1594"/>
      <c r="AVW110" s="1594"/>
      <c r="AVX110" s="1594"/>
      <c r="AVY110" s="1594"/>
      <c r="AXQ110" s="37"/>
      <c r="AXR110" s="37"/>
      <c r="AXS110" s="37"/>
      <c r="AXT110" s="37"/>
      <c r="AXU110" s="37"/>
      <c r="AXV110" s="37"/>
    </row>
    <row r="111" spans="2:994 1058:1322" s="551" customFormat="1" x14ac:dyDescent="0.25">
      <c r="B111" s="79"/>
      <c r="H111" s="37"/>
      <c r="I111" s="122"/>
      <c r="J111" s="37"/>
      <c r="K111" s="37"/>
      <c r="L111" s="37"/>
      <c r="M111" s="37"/>
      <c r="N111" s="37"/>
      <c r="O111" s="37"/>
      <c r="P111" s="122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DW111" s="1657"/>
      <c r="DX111" s="1657"/>
      <c r="DY111" s="1657"/>
      <c r="DZ111" s="1657"/>
      <c r="EA111" s="1657"/>
      <c r="EB111" s="1657"/>
      <c r="EC111" s="37"/>
      <c r="ED111" s="37"/>
      <c r="EE111" s="37"/>
      <c r="EF111" s="37"/>
      <c r="EG111" s="37"/>
      <c r="EH111" s="37"/>
      <c r="EI111" s="37"/>
      <c r="FF111" s="37"/>
      <c r="FG111" s="37"/>
      <c r="FH111" s="37"/>
      <c r="FI111" s="37"/>
      <c r="FJ111" s="37"/>
      <c r="FK111" s="37"/>
      <c r="GH111" s="1594"/>
      <c r="GI111" s="1594"/>
      <c r="GJ111" s="1594"/>
      <c r="GK111" s="1594"/>
      <c r="GL111" s="1594"/>
      <c r="GM111" s="1594"/>
      <c r="IE111" s="1594"/>
      <c r="IF111" s="1594"/>
      <c r="IG111" s="1594"/>
      <c r="IH111" s="1594"/>
      <c r="II111" s="1594"/>
      <c r="IJ111" s="1594"/>
      <c r="JU111" s="37"/>
      <c r="JV111" s="37"/>
      <c r="JW111" s="37"/>
      <c r="JX111" s="37"/>
      <c r="JY111" s="37"/>
      <c r="JZ111" s="37"/>
      <c r="KB111" s="37"/>
      <c r="KC111" s="37"/>
      <c r="KD111" s="37"/>
      <c r="KE111" s="37"/>
      <c r="KF111" s="37"/>
      <c r="KG111" s="37"/>
      <c r="KH111" s="37"/>
      <c r="KW111" s="37"/>
      <c r="KX111" s="37"/>
      <c r="KY111" s="37"/>
      <c r="KZ111" s="37"/>
      <c r="LA111" s="37"/>
      <c r="LB111" s="37"/>
      <c r="LD111" s="1594"/>
      <c r="LE111" s="1594"/>
      <c r="LF111" s="1594"/>
      <c r="LG111" s="1594"/>
      <c r="LH111" s="1594"/>
      <c r="LI111" s="1594"/>
      <c r="MF111" s="1594"/>
      <c r="MG111" s="1594"/>
      <c r="MH111" s="1594"/>
      <c r="MI111" s="1594"/>
      <c r="MJ111" s="1594"/>
      <c r="MK111" s="1594"/>
      <c r="MT111" s="37"/>
      <c r="MU111" s="37"/>
      <c r="MV111" s="37"/>
      <c r="MW111" s="37"/>
      <c r="MX111" s="37"/>
      <c r="MY111" s="37"/>
      <c r="MZ111" s="37"/>
      <c r="OX111" s="37"/>
      <c r="OY111" s="37"/>
      <c r="OZ111" s="37"/>
      <c r="PA111" s="37"/>
      <c r="PB111" s="37"/>
      <c r="PC111" s="37"/>
      <c r="PD111" s="37"/>
      <c r="PL111" s="37"/>
      <c r="PM111" s="37"/>
      <c r="PN111" s="37"/>
      <c r="PO111" s="37"/>
      <c r="PP111" s="37"/>
      <c r="PQ111" s="37"/>
      <c r="PS111" s="37"/>
      <c r="PT111" s="37"/>
      <c r="PU111" s="37"/>
      <c r="PV111" s="37"/>
      <c r="PW111" s="37"/>
      <c r="PX111" s="37"/>
      <c r="PY111" s="37"/>
      <c r="SD111" s="37"/>
      <c r="SE111" s="37"/>
      <c r="SF111" s="37"/>
      <c r="SG111" s="37"/>
      <c r="SH111" s="37"/>
      <c r="SI111" s="37"/>
      <c r="SY111" s="37"/>
      <c r="SZ111" s="37"/>
      <c r="TA111" s="37"/>
      <c r="TB111" s="37"/>
      <c r="TC111" s="37"/>
      <c r="TD111" s="37"/>
      <c r="TE111" s="37"/>
      <c r="TF111" s="37"/>
      <c r="UO111" s="37"/>
      <c r="UP111" s="37"/>
      <c r="UQ111" s="37"/>
      <c r="UR111" s="37"/>
      <c r="US111" s="37"/>
      <c r="UT111" s="37"/>
      <c r="UV111" s="37"/>
      <c r="UW111" s="37"/>
      <c r="UX111" s="37"/>
      <c r="UY111" s="37"/>
      <c r="UZ111" s="37"/>
      <c r="VA111" s="37"/>
      <c r="VB111" s="37"/>
      <c r="VC111" s="37"/>
      <c r="VD111" s="37"/>
      <c r="VE111" s="37"/>
      <c r="VF111" s="37"/>
      <c r="VG111" s="37"/>
      <c r="VH111" s="37"/>
      <c r="VI111" s="37"/>
      <c r="VJ111" s="37"/>
      <c r="VQ111" s="1594"/>
      <c r="VR111" s="1594"/>
      <c r="VS111" s="1594"/>
      <c r="VT111" s="1594"/>
      <c r="VU111" s="1594"/>
      <c r="VV111" s="1594"/>
      <c r="WZ111" s="37"/>
      <c r="XA111" s="37"/>
      <c r="XB111" s="37"/>
      <c r="XC111" s="37"/>
      <c r="XD111" s="37"/>
      <c r="XE111" s="37"/>
      <c r="YB111" s="1594"/>
      <c r="YC111" s="1594"/>
      <c r="YD111" s="1594"/>
      <c r="YE111" s="1594"/>
      <c r="YF111" s="1594"/>
      <c r="YG111" s="1594"/>
      <c r="ZK111" s="1594"/>
      <c r="ZL111" s="1594"/>
      <c r="ZM111" s="1594"/>
      <c r="ZN111" s="1594"/>
      <c r="ZO111" s="1594"/>
      <c r="ZP111" s="1594"/>
      <c r="ZQ111" s="1594"/>
      <c r="ZR111" s="37"/>
      <c r="ZS111" s="37"/>
      <c r="ZT111" s="37"/>
      <c r="ZU111" s="37"/>
      <c r="ZV111" s="37"/>
      <c r="ZW111" s="37"/>
      <c r="ZX111" s="37"/>
      <c r="ZY111" s="344"/>
      <c r="AAF111" s="693"/>
      <c r="AAG111" s="37"/>
      <c r="AAH111" s="37"/>
      <c r="AAI111" s="37"/>
      <c r="AAJ111" s="37"/>
      <c r="AAK111" s="37"/>
      <c r="AAL111" s="37"/>
      <c r="ABV111" s="37"/>
      <c r="ABW111" s="37"/>
      <c r="ABX111" s="37"/>
      <c r="ABY111" s="37"/>
      <c r="ABZ111" s="37"/>
      <c r="ACA111" s="37"/>
      <c r="ACB111" s="37"/>
      <c r="AEU111" s="1594"/>
      <c r="AEV111" s="1594"/>
      <c r="AEW111" s="1594"/>
      <c r="AEX111" s="1594"/>
      <c r="AEY111" s="1594"/>
      <c r="AEZ111" s="1594"/>
      <c r="AGR111" s="37"/>
      <c r="AGS111" s="37"/>
      <c r="AGT111" s="37"/>
      <c r="AGU111" s="37"/>
      <c r="AGV111" s="37"/>
      <c r="AGW111" s="37"/>
      <c r="AGX111" s="37"/>
      <c r="AHM111" s="37"/>
      <c r="AHN111" s="37"/>
      <c r="AHO111" s="37"/>
      <c r="AHP111" s="37"/>
      <c r="AHQ111" s="37"/>
      <c r="AHR111" s="37"/>
      <c r="AHS111" s="37"/>
      <c r="AIO111" s="37"/>
      <c r="AIP111" s="37"/>
      <c r="AIQ111" s="37"/>
      <c r="AIR111" s="37"/>
      <c r="AIS111" s="37"/>
      <c r="AIT111" s="37"/>
      <c r="AIU111" s="37"/>
      <c r="AJQ111" s="37"/>
      <c r="AJR111" s="37"/>
      <c r="AJS111" s="37"/>
      <c r="AJT111" s="37"/>
      <c r="AJU111" s="37"/>
      <c r="AJV111" s="37"/>
      <c r="AJX111" s="79"/>
      <c r="AJY111" s="79"/>
      <c r="AJZ111" s="79"/>
      <c r="AKA111" s="79"/>
      <c r="AKB111" s="79"/>
      <c r="AKC111" s="16"/>
      <c r="AKD111" s="79"/>
      <c r="AKE111" s="79"/>
      <c r="AKF111" s="79"/>
      <c r="AKG111" s="79"/>
      <c r="AKH111" s="79"/>
      <c r="AKI111" s="79"/>
      <c r="AKJ111" s="16"/>
      <c r="AKK111" s="79"/>
      <c r="AKL111" s="37"/>
      <c r="AKM111" s="37"/>
      <c r="AKN111" s="37"/>
      <c r="AKO111" s="37"/>
      <c r="AKP111" s="37"/>
      <c r="AKQ111" s="37"/>
      <c r="AKS111" s="37"/>
      <c r="AKT111" s="37"/>
      <c r="AKU111" s="37"/>
      <c r="AKV111" s="37"/>
      <c r="AKW111" s="37"/>
      <c r="AKX111" s="37"/>
      <c r="AKY111" s="37"/>
      <c r="AKZ111" s="37"/>
      <c r="ALA111" s="37"/>
      <c r="ALB111" s="37"/>
      <c r="ALC111" s="37"/>
      <c r="ALD111" s="37"/>
      <c r="ALE111" s="37"/>
      <c r="ALF111" s="37"/>
      <c r="ANR111" s="1594"/>
      <c r="ANS111" s="1594"/>
      <c r="ANT111" s="1594"/>
      <c r="ANU111" s="1594"/>
      <c r="ANV111" s="1594"/>
      <c r="ANW111" s="1594"/>
      <c r="ARE111" s="37"/>
      <c r="ARF111" s="37"/>
      <c r="ARG111" s="37"/>
      <c r="ARH111" s="37"/>
      <c r="ARI111" s="37"/>
      <c r="ARJ111" s="37"/>
      <c r="ARK111" s="37"/>
      <c r="ARS111" s="37"/>
      <c r="ART111" s="37"/>
      <c r="ARU111" s="37"/>
      <c r="ARV111" s="37"/>
      <c r="ARW111" s="37"/>
      <c r="ARX111" s="37"/>
      <c r="ARY111" s="37"/>
      <c r="ATB111" s="37"/>
      <c r="ATC111" s="37"/>
      <c r="ATD111" s="37"/>
      <c r="ATE111" s="37"/>
      <c r="ATF111" s="37"/>
      <c r="ATG111" s="37"/>
      <c r="AUK111" s="37"/>
      <c r="AUL111" s="37"/>
      <c r="AUM111" s="37"/>
      <c r="AUN111" s="37"/>
      <c r="AUO111" s="37"/>
      <c r="AUP111" s="37"/>
      <c r="AUQ111" s="37"/>
      <c r="AUR111" s="1594"/>
      <c r="AUS111" s="1594"/>
      <c r="AUT111" s="1594"/>
      <c r="AUU111" s="1594"/>
      <c r="AUV111" s="1594"/>
      <c r="AUW111" s="1594"/>
      <c r="AUX111" s="37"/>
      <c r="AUY111" s="37"/>
      <c r="AUZ111" s="37"/>
      <c r="AVA111" s="37"/>
      <c r="AVB111" s="37"/>
      <c r="AVC111" s="37"/>
      <c r="AVD111" s="37"/>
      <c r="AVT111" s="1594"/>
      <c r="AVU111" s="1594"/>
      <c r="AVV111" s="1594"/>
      <c r="AVW111" s="1594"/>
      <c r="AVX111" s="1594"/>
      <c r="AVY111" s="1594"/>
      <c r="AXQ111" s="37"/>
      <c r="AXR111" s="37"/>
      <c r="AXS111" s="37"/>
      <c r="AXT111" s="37"/>
      <c r="AXU111" s="37"/>
      <c r="AXV111" s="37"/>
    </row>
    <row r="112" spans="2:994 1058:1322" s="551" customFormat="1" x14ac:dyDescent="0.25">
      <c r="B112" s="79"/>
      <c r="H112" s="37"/>
      <c r="I112" s="122"/>
      <c r="J112" s="37"/>
      <c r="K112" s="37"/>
      <c r="L112" s="37"/>
      <c r="M112" s="37"/>
      <c r="N112" s="37"/>
      <c r="O112" s="37"/>
      <c r="P112" s="122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DW112" s="1657"/>
      <c r="DX112" s="1657"/>
      <c r="DY112" s="1657"/>
      <c r="DZ112" s="1657"/>
      <c r="EA112" s="1657"/>
      <c r="EB112" s="1657"/>
      <c r="EC112" s="37"/>
      <c r="ED112" s="37"/>
      <c r="EE112" s="37"/>
      <c r="EF112" s="37"/>
      <c r="EG112" s="37"/>
      <c r="EH112" s="37"/>
      <c r="EI112" s="37"/>
      <c r="FF112" s="37"/>
      <c r="FG112" s="37"/>
      <c r="FH112" s="37"/>
      <c r="FI112" s="37"/>
      <c r="FJ112" s="37"/>
      <c r="FK112" s="37"/>
      <c r="GH112" s="1594"/>
      <c r="GI112" s="1594"/>
      <c r="GJ112" s="1594"/>
      <c r="GK112" s="1594"/>
      <c r="GL112" s="1594"/>
      <c r="GM112" s="1594"/>
      <c r="IE112" s="1594"/>
      <c r="IF112" s="1594"/>
      <c r="IG112" s="1594"/>
      <c r="IH112" s="1594"/>
      <c r="II112" s="1594"/>
      <c r="IJ112" s="1594"/>
      <c r="JU112" s="37"/>
      <c r="JV112" s="37"/>
      <c r="JW112" s="37"/>
      <c r="JX112" s="37"/>
      <c r="JY112" s="37"/>
      <c r="JZ112" s="37"/>
      <c r="KB112" s="37"/>
      <c r="KC112" s="37"/>
      <c r="KD112" s="37"/>
      <c r="KE112" s="37"/>
      <c r="KF112" s="37"/>
      <c r="KG112" s="37"/>
      <c r="KH112" s="37"/>
      <c r="KW112" s="37"/>
      <c r="KX112" s="37"/>
      <c r="KY112" s="37"/>
      <c r="KZ112" s="37"/>
      <c r="LA112" s="37"/>
      <c r="LB112" s="37"/>
      <c r="LD112" s="1594"/>
      <c r="LE112" s="1594"/>
      <c r="LF112" s="1594"/>
      <c r="LG112" s="1594"/>
      <c r="LH112" s="1594"/>
      <c r="LI112" s="1594"/>
      <c r="MF112" s="1594"/>
      <c r="MG112" s="1594"/>
      <c r="MH112" s="1594"/>
      <c r="MI112" s="1594"/>
      <c r="MJ112" s="1594"/>
      <c r="MK112" s="1594"/>
      <c r="MT112" s="37"/>
      <c r="MU112" s="37"/>
      <c r="MV112" s="37"/>
      <c r="MW112" s="37"/>
      <c r="MX112" s="37"/>
      <c r="MY112" s="37"/>
      <c r="MZ112" s="37"/>
      <c r="OX112" s="37"/>
      <c r="OY112" s="37"/>
      <c r="OZ112" s="37"/>
      <c r="PA112" s="37"/>
      <c r="PB112" s="37"/>
      <c r="PC112" s="37"/>
      <c r="PD112" s="37"/>
      <c r="PL112" s="37"/>
      <c r="PM112" s="37"/>
      <c r="PN112" s="37"/>
      <c r="PO112" s="37"/>
      <c r="PP112" s="37"/>
      <c r="PQ112" s="37"/>
      <c r="PS112" s="37"/>
      <c r="PT112" s="37"/>
      <c r="PU112" s="37"/>
      <c r="PV112" s="37"/>
      <c r="PW112" s="37"/>
      <c r="PX112" s="37"/>
      <c r="PY112" s="37"/>
      <c r="SD112" s="37"/>
      <c r="SE112" s="37"/>
      <c r="SF112" s="37"/>
      <c r="SG112" s="37"/>
      <c r="SH112" s="37"/>
      <c r="SI112" s="37"/>
      <c r="SY112" s="37"/>
      <c r="SZ112" s="37"/>
      <c r="TA112" s="37"/>
      <c r="TB112" s="37"/>
      <c r="TC112" s="37"/>
      <c r="TD112" s="37"/>
      <c r="TE112" s="37"/>
      <c r="TF112" s="37"/>
      <c r="UO112" s="37"/>
      <c r="UP112" s="37"/>
      <c r="UQ112" s="37"/>
      <c r="UR112" s="37"/>
      <c r="US112" s="37"/>
      <c r="UT112" s="37"/>
      <c r="UV112" s="37"/>
      <c r="UW112" s="37"/>
      <c r="UX112" s="37"/>
      <c r="UY112" s="37"/>
      <c r="UZ112" s="37"/>
      <c r="VA112" s="37"/>
      <c r="VB112" s="37"/>
      <c r="VC112" s="37"/>
      <c r="VD112" s="37"/>
      <c r="VE112" s="37"/>
      <c r="VF112" s="37"/>
      <c r="VG112" s="37"/>
      <c r="VH112" s="37"/>
      <c r="VI112" s="37"/>
      <c r="VJ112" s="37"/>
      <c r="VQ112" s="1594"/>
      <c r="VR112" s="1594"/>
      <c r="VS112" s="1594"/>
      <c r="VT112" s="1594"/>
      <c r="VU112" s="1594"/>
      <c r="VV112" s="1594"/>
      <c r="WZ112" s="37"/>
      <c r="XA112" s="37"/>
      <c r="XB112" s="37"/>
      <c r="XC112" s="37"/>
      <c r="XD112" s="37"/>
      <c r="XE112" s="37"/>
      <c r="YB112" s="1594"/>
      <c r="YC112" s="1594"/>
      <c r="YD112" s="1594"/>
      <c r="YE112" s="1594"/>
      <c r="YF112" s="1594"/>
      <c r="YG112" s="1594"/>
      <c r="ZK112" s="1594"/>
      <c r="ZL112" s="1594"/>
      <c r="ZM112" s="1594"/>
      <c r="ZN112" s="1594"/>
      <c r="ZO112" s="1594"/>
      <c r="ZP112" s="1594"/>
      <c r="ZQ112" s="1594"/>
      <c r="ZR112" s="37"/>
      <c r="ZS112" s="37"/>
      <c r="ZT112" s="37"/>
      <c r="ZU112" s="37"/>
      <c r="ZV112" s="37"/>
      <c r="ZW112" s="37"/>
      <c r="ZX112" s="37"/>
      <c r="ZY112" s="344"/>
      <c r="AAF112" s="693"/>
      <c r="AAG112" s="37"/>
      <c r="AAH112" s="37"/>
      <c r="AAI112" s="37"/>
      <c r="AAJ112" s="37"/>
      <c r="AAK112" s="37"/>
      <c r="AAL112" s="37"/>
      <c r="ABV112" s="37"/>
      <c r="ABW112" s="37"/>
      <c r="ABX112" s="37"/>
      <c r="ABY112" s="37"/>
      <c r="ABZ112" s="37"/>
      <c r="ACA112" s="37"/>
      <c r="ACB112" s="37"/>
      <c r="AEU112" s="1594"/>
      <c r="AEV112" s="1594"/>
      <c r="AEW112" s="1594"/>
      <c r="AEX112" s="1594"/>
      <c r="AEY112" s="1594"/>
      <c r="AEZ112" s="1594"/>
      <c r="AGR112" s="37"/>
      <c r="AGS112" s="37"/>
      <c r="AGT112" s="37"/>
      <c r="AGU112" s="37"/>
      <c r="AGV112" s="37"/>
      <c r="AGW112" s="37"/>
      <c r="AGX112" s="37"/>
      <c r="AHM112" s="37"/>
      <c r="AHN112" s="37"/>
      <c r="AHO112" s="37"/>
      <c r="AHP112" s="37"/>
      <c r="AHQ112" s="37"/>
      <c r="AHR112" s="37"/>
      <c r="AHS112" s="37"/>
      <c r="AIO112" s="37"/>
      <c r="AIP112" s="37"/>
      <c r="AIQ112" s="37"/>
      <c r="AIR112" s="37"/>
      <c r="AIS112" s="37"/>
      <c r="AIT112" s="37"/>
      <c r="AIU112" s="37"/>
      <c r="AJQ112" s="37"/>
      <c r="AJR112" s="37"/>
      <c r="AJS112" s="37"/>
      <c r="AJT112" s="37"/>
      <c r="AJU112" s="37"/>
      <c r="AJV112" s="37"/>
      <c r="AJX112" s="79"/>
      <c r="AJY112" s="79"/>
      <c r="AJZ112" s="79"/>
      <c r="AKA112" s="79"/>
      <c r="AKB112" s="79"/>
      <c r="AKC112" s="16"/>
      <c r="AKD112" s="79"/>
      <c r="AKE112" s="79"/>
      <c r="AKF112" s="79"/>
      <c r="AKG112" s="79"/>
      <c r="AKH112" s="79"/>
      <c r="AKI112" s="79"/>
      <c r="AKJ112" s="16"/>
      <c r="AKK112" s="79"/>
      <c r="AKL112" s="37"/>
      <c r="AKM112" s="37"/>
      <c r="AKN112" s="37"/>
      <c r="AKO112" s="37"/>
      <c r="AKP112" s="37"/>
      <c r="AKQ112" s="37"/>
      <c r="AKS112" s="37"/>
      <c r="AKT112" s="37"/>
      <c r="AKU112" s="37"/>
      <c r="AKV112" s="37"/>
      <c r="AKW112" s="37"/>
      <c r="AKX112" s="37"/>
      <c r="AKY112" s="37"/>
      <c r="AKZ112" s="37"/>
      <c r="ALA112" s="37"/>
      <c r="ALB112" s="37"/>
      <c r="ALC112" s="37"/>
      <c r="ALD112" s="37"/>
      <c r="ALE112" s="37"/>
      <c r="ALF112" s="37"/>
      <c r="ANR112" s="1594"/>
      <c r="ANS112" s="1594"/>
      <c r="ANT112" s="1594"/>
      <c r="ANU112" s="1594"/>
      <c r="ANV112" s="1594"/>
      <c r="ANW112" s="1594"/>
      <c r="ARE112" s="37"/>
      <c r="ARF112" s="37"/>
      <c r="ARG112" s="37"/>
      <c r="ARH112" s="37"/>
      <c r="ARI112" s="37"/>
      <c r="ARJ112" s="37"/>
      <c r="ARK112" s="37"/>
      <c r="ARS112" s="37"/>
      <c r="ART112" s="37"/>
      <c r="ARU112" s="37"/>
      <c r="ARV112" s="37"/>
      <c r="ARW112" s="37"/>
      <c r="ARX112" s="37"/>
      <c r="ARY112" s="37"/>
      <c r="ATB112" s="37"/>
      <c r="ATC112" s="37"/>
      <c r="ATD112" s="37"/>
      <c r="ATE112" s="37"/>
      <c r="ATF112" s="37"/>
      <c r="ATG112" s="37"/>
      <c r="AUK112" s="37"/>
      <c r="AUL112" s="37"/>
      <c r="AUM112" s="37"/>
      <c r="AUN112" s="37"/>
      <c r="AUO112" s="37"/>
      <c r="AUP112" s="37"/>
      <c r="AUQ112" s="37"/>
      <c r="AUR112" s="1594"/>
      <c r="AUS112" s="1594"/>
      <c r="AUT112" s="1594"/>
      <c r="AUU112" s="1594"/>
      <c r="AUV112" s="1594"/>
      <c r="AUW112" s="1594"/>
      <c r="AUX112" s="37"/>
      <c r="AUY112" s="37"/>
      <c r="AUZ112" s="37"/>
      <c r="AVA112" s="37"/>
      <c r="AVB112" s="37"/>
      <c r="AVC112" s="37"/>
      <c r="AVD112" s="37"/>
      <c r="AVT112" s="1594"/>
      <c r="AVU112" s="1594"/>
      <c r="AVV112" s="1594"/>
      <c r="AVW112" s="1594"/>
      <c r="AVX112" s="1594"/>
      <c r="AVY112" s="1594"/>
      <c r="AXQ112" s="37"/>
      <c r="AXR112" s="37"/>
      <c r="AXS112" s="37"/>
      <c r="AXT112" s="37"/>
      <c r="AXU112" s="37"/>
      <c r="AXV112" s="37"/>
    </row>
    <row r="113" spans="2:994 1058:1322" s="551" customFormat="1" x14ac:dyDescent="0.25">
      <c r="B113" s="79"/>
      <c r="H113" s="37"/>
      <c r="I113" s="122"/>
      <c r="J113" s="37"/>
      <c r="K113" s="37"/>
      <c r="L113" s="37"/>
      <c r="M113" s="37"/>
      <c r="N113" s="37"/>
      <c r="O113" s="37"/>
      <c r="P113" s="122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DW113" s="1657"/>
      <c r="DX113" s="1657"/>
      <c r="DY113" s="1657"/>
      <c r="DZ113" s="1657"/>
      <c r="EA113" s="1657"/>
      <c r="EB113" s="1657"/>
      <c r="EC113" s="37"/>
      <c r="ED113" s="37"/>
      <c r="EE113" s="37"/>
      <c r="EF113" s="37"/>
      <c r="EG113" s="37"/>
      <c r="EH113" s="37"/>
      <c r="EI113" s="37"/>
      <c r="FF113" s="37"/>
      <c r="FG113" s="37"/>
      <c r="FH113" s="37"/>
      <c r="FI113" s="37"/>
      <c r="FJ113" s="37"/>
      <c r="FK113" s="37"/>
      <c r="GH113" s="1594"/>
      <c r="GI113" s="1594"/>
      <c r="GJ113" s="1594"/>
      <c r="GK113" s="1594"/>
      <c r="GL113" s="1594"/>
      <c r="GM113" s="1594"/>
      <c r="IE113" s="1594"/>
      <c r="IF113" s="1594"/>
      <c r="IG113" s="1594"/>
      <c r="IH113" s="1594"/>
      <c r="II113" s="1594"/>
      <c r="IJ113" s="1594"/>
      <c r="JU113" s="37"/>
      <c r="JV113" s="37"/>
      <c r="JW113" s="37"/>
      <c r="JX113" s="37"/>
      <c r="JY113" s="37"/>
      <c r="JZ113" s="37"/>
      <c r="KB113" s="37"/>
      <c r="KC113" s="37"/>
      <c r="KD113" s="37"/>
      <c r="KE113" s="37"/>
      <c r="KF113" s="37"/>
      <c r="KG113" s="37"/>
      <c r="KH113" s="37"/>
      <c r="KW113" s="37"/>
      <c r="KX113" s="37"/>
      <c r="KY113" s="37"/>
      <c r="KZ113" s="37"/>
      <c r="LA113" s="37"/>
      <c r="LB113" s="37"/>
      <c r="LD113" s="1594"/>
      <c r="LE113" s="1594"/>
      <c r="LF113" s="1594"/>
      <c r="LG113" s="1594"/>
      <c r="LH113" s="1594"/>
      <c r="LI113" s="1594"/>
      <c r="MF113" s="1594"/>
      <c r="MG113" s="1594"/>
      <c r="MH113" s="1594"/>
      <c r="MI113" s="1594"/>
      <c r="MJ113" s="1594"/>
      <c r="MK113" s="1594"/>
      <c r="MT113" s="37"/>
      <c r="MU113" s="37"/>
      <c r="MV113" s="37"/>
      <c r="MW113" s="37"/>
      <c r="MX113" s="37"/>
      <c r="MY113" s="37"/>
      <c r="MZ113" s="37"/>
      <c r="OX113" s="37"/>
      <c r="OY113" s="37"/>
      <c r="OZ113" s="37"/>
      <c r="PA113" s="37"/>
      <c r="PB113" s="37"/>
      <c r="PC113" s="37"/>
      <c r="PD113" s="37"/>
      <c r="PL113" s="37"/>
      <c r="PM113" s="37"/>
      <c r="PN113" s="37"/>
      <c r="PO113" s="37"/>
      <c r="PP113" s="37"/>
      <c r="PQ113" s="37"/>
      <c r="PS113" s="37"/>
      <c r="PT113" s="37"/>
      <c r="PU113" s="37"/>
      <c r="PV113" s="37"/>
      <c r="PW113" s="37"/>
      <c r="PX113" s="37"/>
      <c r="PY113" s="37"/>
      <c r="SD113" s="37"/>
      <c r="SE113" s="37"/>
      <c r="SF113" s="37"/>
      <c r="SG113" s="37"/>
      <c r="SH113" s="37"/>
      <c r="SI113" s="37"/>
      <c r="SY113" s="37"/>
      <c r="SZ113" s="37"/>
      <c r="TA113" s="37"/>
      <c r="TB113" s="37"/>
      <c r="TC113" s="37"/>
      <c r="TD113" s="37"/>
      <c r="TE113" s="37"/>
      <c r="TF113" s="37"/>
      <c r="UO113" s="37"/>
      <c r="UP113" s="37"/>
      <c r="UQ113" s="37"/>
      <c r="UR113" s="37"/>
      <c r="US113" s="37"/>
      <c r="UT113" s="37"/>
      <c r="UV113" s="37"/>
      <c r="UW113" s="37"/>
      <c r="UX113" s="37"/>
      <c r="UY113" s="37"/>
      <c r="UZ113" s="37"/>
      <c r="VA113" s="37"/>
      <c r="VB113" s="37"/>
      <c r="VC113" s="37"/>
      <c r="VD113" s="37"/>
      <c r="VE113" s="37"/>
      <c r="VF113" s="37"/>
      <c r="VG113" s="37"/>
      <c r="VH113" s="37"/>
      <c r="VI113" s="37"/>
      <c r="VJ113" s="37"/>
      <c r="VQ113" s="1594"/>
      <c r="VR113" s="1594"/>
      <c r="VS113" s="1594"/>
      <c r="VT113" s="1594"/>
      <c r="VU113" s="1594"/>
      <c r="VV113" s="1594"/>
      <c r="WZ113" s="37"/>
      <c r="XA113" s="37"/>
      <c r="XB113" s="37"/>
      <c r="XC113" s="37"/>
      <c r="XD113" s="37"/>
      <c r="XE113" s="37"/>
      <c r="YB113" s="1594"/>
      <c r="YC113" s="1594"/>
      <c r="YD113" s="1594"/>
      <c r="YE113" s="1594"/>
      <c r="YF113" s="1594"/>
      <c r="YG113" s="1594"/>
      <c r="ZK113" s="1594"/>
      <c r="ZL113" s="1594"/>
      <c r="ZM113" s="1594"/>
      <c r="ZN113" s="1594"/>
      <c r="ZO113" s="1594"/>
      <c r="ZP113" s="1594"/>
      <c r="ZQ113" s="1594"/>
      <c r="ZR113" s="37"/>
      <c r="ZS113" s="37"/>
      <c r="ZT113" s="37"/>
      <c r="ZU113" s="37"/>
      <c r="ZV113" s="37"/>
      <c r="ZW113" s="37"/>
      <c r="ZX113" s="37"/>
      <c r="ZY113" s="344"/>
      <c r="AAF113" s="693"/>
      <c r="AAG113" s="37"/>
      <c r="AAH113" s="37"/>
      <c r="AAI113" s="37"/>
      <c r="AAJ113" s="37"/>
      <c r="AAK113" s="37"/>
      <c r="AAL113" s="37"/>
      <c r="ABV113" s="37"/>
      <c r="ABW113" s="37"/>
      <c r="ABX113" s="37"/>
      <c r="ABY113" s="37"/>
      <c r="ABZ113" s="37"/>
      <c r="ACA113" s="37"/>
      <c r="ACB113" s="37"/>
      <c r="AEU113" s="1594"/>
      <c r="AEV113" s="1594"/>
      <c r="AEW113" s="1594"/>
      <c r="AEX113" s="1594"/>
      <c r="AEY113" s="1594"/>
      <c r="AEZ113" s="1594"/>
      <c r="AGR113" s="37"/>
      <c r="AGS113" s="37"/>
      <c r="AGT113" s="37"/>
      <c r="AGU113" s="37"/>
      <c r="AGV113" s="37"/>
      <c r="AGW113" s="37"/>
      <c r="AGX113" s="37"/>
      <c r="AHM113" s="37"/>
      <c r="AHN113" s="37"/>
      <c r="AHO113" s="37"/>
      <c r="AHP113" s="37"/>
      <c r="AHQ113" s="37"/>
      <c r="AHR113" s="37"/>
      <c r="AHS113" s="37"/>
      <c r="AIO113" s="37"/>
      <c r="AIP113" s="37"/>
      <c r="AIQ113" s="37"/>
      <c r="AIR113" s="37"/>
      <c r="AIS113" s="37"/>
      <c r="AIT113" s="37"/>
      <c r="AIU113" s="37"/>
      <c r="AJQ113" s="37"/>
      <c r="AJR113" s="37"/>
      <c r="AJS113" s="37"/>
      <c r="AJT113" s="37"/>
      <c r="AJU113" s="37"/>
      <c r="AJV113" s="37"/>
      <c r="AJX113" s="79"/>
      <c r="AJY113" s="79"/>
      <c r="AJZ113" s="79"/>
      <c r="AKA113" s="79"/>
      <c r="AKB113" s="79"/>
      <c r="AKC113" s="16"/>
      <c r="AKD113" s="79"/>
      <c r="AKE113" s="79"/>
      <c r="AKF113" s="79"/>
      <c r="AKG113" s="79"/>
      <c r="AKH113" s="79"/>
      <c r="AKI113" s="79"/>
      <c r="AKJ113" s="16"/>
      <c r="AKK113" s="79"/>
      <c r="AKL113" s="37"/>
      <c r="AKM113" s="37"/>
      <c r="AKN113" s="37"/>
      <c r="AKO113" s="37"/>
      <c r="AKP113" s="37"/>
      <c r="AKQ113" s="37"/>
      <c r="AKS113" s="37"/>
      <c r="AKT113" s="37"/>
      <c r="AKU113" s="37"/>
      <c r="AKV113" s="37"/>
      <c r="AKW113" s="37"/>
      <c r="AKX113" s="37"/>
      <c r="AKY113" s="37"/>
      <c r="AKZ113" s="37"/>
      <c r="ALA113" s="37"/>
      <c r="ALB113" s="37"/>
      <c r="ALC113" s="37"/>
      <c r="ALD113" s="37"/>
      <c r="ALE113" s="37"/>
      <c r="ALF113" s="37"/>
      <c r="ANR113" s="1594"/>
      <c r="ANS113" s="1594"/>
      <c r="ANT113" s="1594"/>
      <c r="ANU113" s="1594"/>
      <c r="ANV113" s="1594"/>
      <c r="ANW113" s="1594"/>
      <c r="ARE113" s="37"/>
      <c r="ARF113" s="37"/>
      <c r="ARG113" s="37"/>
      <c r="ARH113" s="37"/>
      <c r="ARI113" s="37"/>
      <c r="ARJ113" s="37"/>
      <c r="ARK113" s="37"/>
      <c r="ARS113" s="37"/>
      <c r="ART113" s="37"/>
      <c r="ARU113" s="37"/>
      <c r="ARV113" s="37"/>
      <c r="ARW113" s="37"/>
      <c r="ARX113" s="37"/>
      <c r="ARY113" s="37"/>
      <c r="ATB113" s="37"/>
      <c r="ATC113" s="37"/>
      <c r="ATD113" s="37"/>
      <c r="ATE113" s="37"/>
      <c r="ATF113" s="37"/>
      <c r="ATG113" s="37"/>
      <c r="AUK113" s="37"/>
      <c r="AUL113" s="37"/>
      <c r="AUM113" s="37"/>
      <c r="AUN113" s="37"/>
      <c r="AUO113" s="37"/>
      <c r="AUP113" s="37"/>
      <c r="AUQ113" s="37"/>
      <c r="AUR113" s="1594"/>
      <c r="AUS113" s="1594"/>
      <c r="AUT113" s="1594"/>
      <c r="AUU113" s="1594"/>
      <c r="AUV113" s="1594"/>
      <c r="AUW113" s="1594"/>
      <c r="AUX113" s="37"/>
      <c r="AUY113" s="37"/>
      <c r="AUZ113" s="37"/>
      <c r="AVA113" s="37"/>
      <c r="AVB113" s="37"/>
      <c r="AVC113" s="37"/>
      <c r="AVD113" s="37"/>
      <c r="AVT113" s="1594"/>
      <c r="AVU113" s="1594"/>
      <c r="AVV113" s="1594"/>
      <c r="AVW113" s="1594"/>
      <c r="AVX113" s="1594"/>
      <c r="AVY113" s="1594"/>
      <c r="AXQ113" s="37"/>
      <c r="AXR113" s="37"/>
      <c r="AXS113" s="37"/>
      <c r="AXT113" s="37"/>
      <c r="AXU113" s="37"/>
      <c r="AXV113" s="37"/>
    </row>
    <row r="114" spans="2:994 1058:1322" s="551" customFormat="1" x14ac:dyDescent="0.25">
      <c r="B114" s="353"/>
      <c r="H114" s="37"/>
      <c r="I114" s="521"/>
      <c r="J114" s="37"/>
      <c r="K114" s="37"/>
      <c r="L114" s="37"/>
      <c r="M114" s="37"/>
      <c r="N114" s="37"/>
      <c r="O114" s="37"/>
      <c r="P114" s="521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DW114" s="1657"/>
      <c r="DX114" s="1657"/>
      <c r="DY114" s="1657"/>
      <c r="DZ114" s="1657"/>
      <c r="EA114" s="1657"/>
      <c r="EB114" s="1657"/>
      <c r="EC114" s="37"/>
      <c r="ED114" s="37"/>
      <c r="EE114" s="37"/>
      <c r="EF114" s="37"/>
      <c r="EG114" s="37"/>
      <c r="EH114" s="37"/>
      <c r="EI114" s="37"/>
      <c r="FF114" s="37"/>
      <c r="FG114" s="37"/>
      <c r="FH114" s="37"/>
      <c r="FI114" s="37"/>
      <c r="FJ114" s="37"/>
      <c r="FK114" s="37"/>
      <c r="GH114" s="1594"/>
      <c r="GI114" s="1594"/>
      <c r="GJ114" s="1594"/>
      <c r="GK114" s="1594"/>
      <c r="GL114" s="1594"/>
      <c r="GM114" s="1594"/>
      <c r="IE114" s="1594"/>
      <c r="IF114" s="1594"/>
      <c r="IG114" s="1594"/>
      <c r="IH114" s="1594"/>
      <c r="II114" s="1594"/>
      <c r="IJ114" s="1594"/>
      <c r="JU114" s="37"/>
      <c r="JV114" s="37"/>
      <c r="JW114" s="37"/>
      <c r="JX114" s="37"/>
      <c r="JY114" s="37"/>
      <c r="JZ114" s="37"/>
      <c r="KB114" s="37"/>
      <c r="KC114" s="37"/>
      <c r="KD114" s="37"/>
      <c r="KE114" s="37"/>
      <c r="KF114" s="37"/>
      <c r="KG114" s="37"/>
      <c r="KH114" s="37"/>
      <c r="KW114" s="37"/>
      <c r="KX114" s="37"/>
      <c r="KY114" s="37"/>
      <c r="KZ114" s="37"/>
      <c r="LA114" s="37"/>
      <c r="LB114" s="37"/>
      <c r="LD114" s="1594"/>
      <c r="LE114" s="1594"/>
      <c r="LF114" s="1594"/>
      <c r="LG114" s="1594"/>
      <c r="LH114" s="1594"/>
      <c r="LI114" s="1594"/>
      <c r="MF114" s="1594"/>
      <c r="MG114" s="1594"/>
      <c r="MH114" s="1594"/>
      <c r="MI114" s="1594"/>
      <c r="MJ114" s="1594"/>
      <c r="MK114" s="1594"/>
      <c r="MT114" s="37"/>
      <c r="MU114" s="37"/>
      <c r="MV114" s="37"/>
      <c r="MW114" s="37"/>
      <c r="MX114" s="37"/>
      <c r="MY114" s="37"/>
      <c r="MZ114" s="37"/>
      <c r="OX114" s="37"/>
      <c r="OY114" s="37"/>
      <c r="OZ114" s="37"/>
      <c r="PA114" s="37"/>
      <c r="PB114" s="37"/>
      <c r="PC114" s="37"/>
      <c r="PD114" s="37"/>
      <c r="PL114" s="37"/>
      <c r="PM114" s="37"/>
      <c r="PN114" s="37"/>
      <c r="PO114" s="37"/>
      <c r="PP114" s="37"/>
      <c r="PQ114" s="37"/>
      <c r="PS114" s="37"/>
      <c r="PT114" s="37"/>
      <c r="PU114" s="37"/>
      <c r="PV114" s="37"/>
      <c r="PW114" s="37"/>
      <c r="PX114" s="37"/>
      <c r="PY114" s="37"/>
      <c r="SD114" s="37"/>
      <c r="SE114" s="37"/>
      <c r="SF114" s="37"/>
      <c r="SG114" s="37"/>
      <c r="SH114" s="37"/>
      <c r="SI114" s="37"/>
      <c r="SY114" s="37"/>
      <c r="SZ114" s="37"/>
      <c r="TA114" s="37"/>
      <c r="TB114" s="37"/>
      <c r="TC114" s="37"/>
      <c r="TD114" s="37"/>
      <c r="TE114" s="37"/>
      <c r="TF114" s="37"/>
      <c r="UO114" s="37"/>
      <c r="UP114" s="37"/>
      <c r="UQ114" s="37"/>
      <c r="UR114" s="37"/>
      <c r="US114" s="37"/>
      <c r="UT114" s="37"/>
      <c r="UV114" s="37"/>
      <c r="UW114" s="37"/>
      <c r="UX114" s="37"/>
      <c r="UY114" s="37"/>
      <c r="UZ114" s="37"/>
      <c r="VA114" s="37"/>
      <c r="VB114" s="37"/>
      <c r="VC114" s="37"/>
      <c r="VD114" s="37"/>
      <c r="VE114" s="37"/>
      <c r="VF114" s="37"/>
      <c r="VG114" s="37"/>
      <c r="VH114" s="37"/>
      <c r="VI114" s="37"/>
      <c r="VJ114" s="37"/>
      <c r="VQ114" s="1594"/>
      <c r="VR114" s="1594"/>
      <c r="VS114" s="1594"/>
      <c r="VT114" s="1594"/>
      <c r="VU114" s="1594"/>
      <c r="VV114" s="1594"/>
      <c r="WZ114" s="37"/>
      <c r="XA114" s="37"/>
      <c r="XB114" s="37"/>
      <c r="XC114" s="37"/>
      <c r="XD114" s="37"/>
      <c r="XE114" s="37"/>
      <c r="YB114" s="1594"/>
      <c r="YC114" s="1594"/>
      <c r="YD114" s="1594"/>
      <c r="YE114" s="1594"/>
      <c r="YF114" s="1594"/>
      <c r="YG114" s="1594"/>
      <c r="ZK114" s="1594"/>
      <c r="ZL114" s="1594"/>
      <c r="ZM114" s="1594"/>
      <c r="ZN114" s="1594"/>
      <c r="ZO114" s="1594"/>
      <c r="ZP114" s="1594"/>
      <c r="ZQ114" s="1594"/>
      <c r="ZR114" s="37"/>
      <c r="ZS114" s="37"/>
      <c r="ZT114" s="37"/>
      <c r="ZU114" s="37"/>
      <c r="ZV114" s="37"/>
      <c r="ZW114" s="37"/>
      <c r="ZX114" s="37"/>
      <c r="ZY114" s="344"/>
      <c r="AAF114" s="693"/>
      <c r="AAG114" s="37"/>
      <c r="AAH114" s="37"/>
      <c r="AAI114" s="37"/>
      <c r="AAJ114" s="37"/>
      <c r="AAK114" s="37"/>
      <c r="AAL114" s="37"/>
      <c r="ABV114" s="37"/>
      <c r="ABW114" s="37"/>
      <c r="ABX114" s="37"/>
      <c r="ABY114" s="37"/>
      <c r="ABZ114" s="37"/>
      <c r="ACA114" s="37"/>
      <c r="ACB114" s="37"/>
      <c r="AEU114" s="1594"/>
      <c r="AEV114" s="1594"/>
      <c r="AEW114" s="1594"/>
      <c r="AEX114" s="1594"/>
      <c r="AEY114" s="1594"/>
      <c r="AEZ114" s="1594"/>
      <c r="AGR114" s="37"/>
      <c r="AGS114" s="37"/>
      <c r="AGT114" s="37"/>
      <c r="AGU114" s="37"/>
      <c r="AGV114" s="37"/>
      <c r="AGW114" s="37"/>
      <c r="AGX114" s="37"/>
      <c r="AHM114" s="37"/>
      <c r="AHN114" s="37"/>
      <c r="AHO114" s="37"/>
      <c r="AHP114" s="37"/>
      <c r="AHQ114" s="37"/>
      <c r="AHR114" s="37"/>
      <c r="AHS114" s="37"/>
      <c r="AIO114" s="37"/>
      <c r="AIP114" s="37"/>
      <c r="AIQ114" s="37"/>
      <c r="AIR114" s="37"/>
      <c r="AIS114" s="37"/>
      <c r="AIT114" s="37"/>
      <c r="AIU114" s="37"/>
      <c r="AJQ114" s="37"/>
      <c r="AJR114" s="37"/>
      <c r="AJS114" s="37"/>
      <c r="AJT114" s="37"/>
      <c r="AJU114" s="37"/>
      <c r="AJV114" s="37"/>
      <c r="AJX114" s="79"/>
      <c r="AJY114" s="79"/>
      <c r="AJZ114" s="79"/>
      <c r="AKA114" s="79"/>
      <c r="AKB114" s="79"/>
      <c r="AKC114" s="79"/>
      <c r="AKD114" s="79"/>
      <c r="AKE114" s="79"/>
      <c r="AKF114" s="79"/>
      <c r="AKG114" s="79"/>
      <c r="AKH114" s="79"/>
      <c r="AKI114" s="79"/>
      <c r="AKJ114" s="79"/>
      <c r="AKK114" s="79"/>
      <c r="AKL114" s="37"/>
      <c r="AKM114" s="37"/>
      <c r="AKN114" s="37"/>
      <c r="AKO114" s="37"/>
      <c r="AKP114" s="37"/>
      <c r="AKQ114" s="37"/>
      <c r="AKS114" s="37"/>
      <c r="AKT114" s="37"/>
      <c r="AKU114" s="37"/>
      <c r="AKV114" s="37"/>
      <c r="AKW114" s="37"/>
      <c r="AKX114" s="37"/>
      <c r="AKY114" s="37"/>
      <c r="AKZ114" s="37"/>
      <c r="ALA114" s="37"/>
      <c r="ALB114" s="37"/>
      <c r="ALC114" s="37"/>
      <c r="ALD114" s="37"/>
      <c r="ALE114" s="37"/>
      <c r="ALF114" s="37"/>
      <c r="ANR114" s="1594"/>
      <c r="ANS114" s="1594"/>
      <c r="ANT114" s="1594"/>
      <c r="ANU114" s="1594"/>
      <c r="ANV114" s="1594"/>
      <c r="ANW114" s="1594"/>
      <c r="ARE114" s="37"/>
      <c r="ARF114" s="37"/>
      <c r="ARG114" s="37"/>
      <c r="ARH114" s="37"/>
      <c r="ARI114" s="37"/>
      <c r="ARJ114" s="37"/>
      <c r="ARK114" s="37"/>
      <c r="ARS114" s="37"/>
      <c r="ART114" s="37"/>
      <c r="ARU114" s="37"/>
      <c r="ARV114" s="37"/>
      <c r="ARW114" s="37"/>
      <c r="ARX114" s="37"/>
      <c r="ARY114" s="37"/>
      <c r="ATB114" s="37"/>
      <c r="ATC114" s="37"/>
      <c r="ATD114" s="37"/>
      <c r="ATE114" s="37"/>
      <c r="ATF114" s="37"/>
      <c r="ATG114" s="37"/>
      <c r="AUK114" s="37"/>
      <c r="AUL114" s="37"/>
      <c r="AUM114" s="37"/>
      <c r="AUN114" s="37"/>
      <c r="AUO114" s="37"/>
      <c r="AUP114" s="37"/>
      <c r="AUQ114" s="37"/>
      <c r="AUR114" s="1594"/>
      <c r="AUS114" s="1594"/>
      <c r="AUT114" s="1594"/>
      <c r="AUU114" s="1594"/>
      <c r="AUV114" s="1594"/>
      <c r="AUW114" s="1594"/>
      <c r="AUX114" s="37"/>
      <c r="AUY114" s="37"/>
      <c r="AUZ114" s="37"/>
      <c r="AVA114" s="37"/>
      <c r="AVB114" s="37"/>
      <c r="AVC114" s="37"/>
      <c r="AVD114" s="37"/>
      <c r="AVT114" s="1594"/>
      <c r="AVU114" s="1594"/>
      <c r="AVV114" s="1594"/>
      <c r="AVW114" s="1594"/>
      <c r="AVX114" s="1594"/>
      <c r="AVY114" s="1594"/>
      <c r="AXQ114" s="37"/>
      <c r="AXR114" s="37"/>
      <c r="AXS114" s="37"/>
      <c r="AXT114" s="37"/>
      <c r="AXU114" s="37"/>
      <c r="AXV114" s="37"/>
    </row>
    <row r="115" spans="2:994 1058:1322" s="551" customFormat="1" x14ac:dyDescent="0.25">
      <c r="B115" s="79"/>
      <c r="H115" s="37"/>
      <c r="I115" s="122"/>
      <c r="J115" s="37"/>
      <c r="K115" s="37"/>
      <c r="L115" s="37"/>
      <c r="M115" s="37"/>
      <c r="N115" s="37"/>
      <c r="O115" s="37"/>
      <c r="P115" s="122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DW115" s="1657"/>
      <c r="DX115" s="1657"/>
      <c r="DY115" s="1657"/>
      <c r="DZ115" s="1657"/>
      <c r="EA115" s="1657"/>
      <c r="EB115" s="1657"/>
      <c r="EC115" s="37"/>
      <c r="ED115" s="37"/>
      <c r="EE115" s="37"/>
      <c r="EF115" s="37"/>
      <c r="EG115" s="37"/>
      <c r="EH115" s="37"/>
      <c r="EI115" s="37"/>
      <c r="FF115" s="37"/>
      <c r="FG115" s="37"/>
      <c r="FH115" s="37"/>
      <c r="FI115" s="37"/>
      <c r="FJ115" s="37"/>
      <c r="FK115" s="37"/>
      <c r="GH115" s="1594"/>
      <c r="GI115" s="1594"/>
      <c r="GJ115" s="1594"/>
      <c r="GK115" s="1594"/>
      <c r="GL115" s="1594"/>
      <c r="GM115" s="1594"/>
      <c r="IE115" s="1594"/>
      <c r="IF115" s="1594"/>
      <c r="IG115" s="1594"/>
      <c r="IH115" s="1594"/>
      <c r="II115" s="1594"/>
      <c r="IJ115" s="1594"/>
      <c r="JU115" s="37"/>
      <c r="JV115" s="37"/>
      <c r="JW115" s="37"/>
      <c r="JX115" s="37"/>
      <c r="JY115" s="37"/>
      <c r="JZ115" s="37"/>
      <c r="KB115" s="37"/>
      <c r="KC115" s="37"/>
      <c r="KD115" s="37"/>
      <c r="KE115" s="37"/>
      <c r="KF115" s="37"/>
      <c r="KG115" s="37"/>
      <c r="KH115" s="37"/>
      <c r="KW115" s="37"/>
      <c r="KX115" s="37"/>
      <c r="KY115" s="37"/>
      <c r="KZ115" s="37"/>
      <c r="LA115" s="37"/>
      <c r="LB115" s="37"/>
      <c r="LD115" s="1594"/>
      <c r="LE115" s="1594"/>
      <c r="LF115" s="1594"/>
      <c r="LG115" s="1594"/>
      <c r="LH115" s="1594"/>
      <c r="LI115" s="1594"/>
      <c r="MF115" s="1594"/>
      <c r="MG115" s="1594"/>
      <c r="MH115" s="1594"/>
      <c r="MI115" s="1594"/>
      <c r="MJ115" s="1594"/>
      <c r="MK115" s="1594"/>
      <c r="MT115" s="37"/>
      <c r="MU115" s="37"/>
      <c r="MV115" s="37"/>
      <c r="MW115" s="37"/>
      <c r="MX115" s="37"/>
      <c r="MY115" s="37"/>
      <c r="MZ115" s="37"/>
      <c r="OX115" s="37"/>
      <c r="OY115" s="37"/>
      <c r="OZ115" s="37"/>
      <c r="PA115" s="37"/>
      <c r="PB115" s="37"/>
      <c r="PC115" s="37"/>
      <c r="PD115" s="37"/>
      <c r="PL115" s="37"/>
      <c r="PM115" s="37"/>
      <c r="PN115" s="37"/>
      <c r="PO115" s="37"/>
      <c r="PP115" s="37"/>
      <c r="PQ115" s="37"/>
      <c r="PS115" s="37"/>
      <c r="PT115" s="37"/>
      <c r="PU115" s="37"/>
      <c r="PV115" s="37"/>
      <c r="PW115" s="37"/>
      <c r="PX115" s="37"/>
      <c r="PY115" s="37"/>
      <c r="SD115" s="37"/>
      <c r="SE115" s="37"/>
      <c r="SF115" s="37"/>
      <c r="SG115" s="37"/>
      <c r="SH115" s="37"/>
      <c r="SI115" s="37"/>
      <c r="SY115" s="37"/>
      <c r="SZ115" s="37"/>
      <c r="TA115" s="37"/>
      <c r="TB115" s="37"/>
      <c r="TC115" s="37"/>
      <c r="TD115" s="37"/>
      <c r="TE115" s="37"/>
      <c r="TF115" s="37"/>
      <c r="UO115" s="37"/>
      <c r="UP115" s="37"/>
      <c r="UQ115" s="37"/>
      <c r="UR115" s="37"/>
      <c r="US115" s="37"/>
      <c r="UT115" s="37"/>
      <c r="UV115" s="37"/>
      <c r="UW115" s="37"/>
      <c r="UX115" s="37"/>
      <c r="UY115" s="37"/>
      <c r="UZ115" s="37"/>
      <c r="VA115" s="37"/>
      <c r="VB115" s="37"/>
      <c r="VC115" s="37"/>
      <c r="VD115" s="37"/>
      <c r="VE115" s="37"/>
      <c r="VF115" s="37"/>
      <c r="VG115" s="37"/>
      <c r="VH115" s="37"/>
      <c r="VI115" s="37"/>
      <c r="VJ115" s="37"/>
      <c r="VQ115" s="1594"/>
      <c r="VR115" s="1594"/>
      <c r="VS115" s="1594"/>
      <c r="VT115" s="1594"/>
      <c r="VU115" s="1594"/>
      <c r="VV115" s="1594"/>
      <c r="WZ115" s="37"/>
      <c r="XA115" s="37"/>
      <c r="XB115" s="37"/>
      <c r="XC115" s="37"/>
      <c r="XD115" s="37"/>
      <c r="XE115" s="37"/>
      <c r="YB115" s="1594"/>
      <c r="YC115" s="1594"/>
      <c r="YD115" s="1594"/>
      <c r="YE115" s="1594"/>
      <c r="YF115" s="1594"/>
      <c r="YG115" s="1594"/>
      <c r="ZK115" s="1594"/>
      <c r="ZL115" s="1594"/>
      <c r="ZM115" s="1594"/>
      <c r="ZN115" s="1594"/>
      <c r="ZO115" s="1594"/>
      <c r="ZP115" s="1594"/>
      <c r="ZQ115" s="1594"/>
      <c r="ZR115" s="37"/>
      <c r="ZS115" s="37"/>
      <c r="ZT115" s="37"/>
      <c r="ZU115" s="37"/>
      <c r="ZV115" s="37"/>
      <c r="ZW115" s="37"/>
      <c r="ZX115" s="37"/>
      <c r="ZY115" s="344"/>
      <c r="AAF115" s="693"/>
      <c r="AAG115" s="37"/>
      <c r="AAH115" s="37"/>
      <c r="AAI115" s="37"/>
      <c r="AAJ115" s="37"/>
      <c r="AAK115" s="37"/>
      <c r="AAL115" s="37"/>
      <c r="ABV115" s="37"/>
      <c r="ABW115" s="37"/>
      <c r="ABX115" s="37"/>
      <c r="ABY115" s="37"/>
      <c r="ABZ115" s="37"/>
      <c r="ACA115" s="37"/>
      <c r="ACB115" s="37"/>
      <c r="AEU115" s="1594"/>
      <c r="AEV115" s="1594"/>
      <c r="AEW115" s="1594"/>
      <c r="AEX115" s="1594"/>
      <c r="AEY115" s="1594"/>
      <c r="AEZ115" s="1594"/>
      <c r="AGR115" s="37"/>
      <c r="AGS115" s="37"/>
      <c r="AGT115" s="37"/>
      <c r="AGU115" s="37"/>
      <c r="AGV115" s="37"/>
      <c r="AGW115" s="37"/>
      <c r="AGX115" s="37"/>
      <c r="AHM115" s="37"/>
      <c r="AHN115" s="37"/>
      <c r="AHO115" s="37"/>
      <c r="AHP115" s="37"/>
      <c r="AHQ115" s="37"/>
      <c r="AHR115" s="37"/>
      <c r="AHS115" s="37"/>
      <c r="AIO115" s="37"/>
      <c r="AIP115" s="37"/>
      <c r="AIQ115" s="37"/>
      <c r="AIR115" s="37"/>
      <c r="AIS115" s="37"/>
      <c r="AIT115" s="37"/>
      <c r="AIU115" s="37"/>
      <c r="AJQ115" s="37"/>
      <c r="AJR115" s="37"/>
      <c r="AJS115" s="37"/>
      <c r="AJT115" s="37"/>
      <c r="AJU115" s="37"/>
      <c r="AJV115" s="37"/>
      <c r="AJX115" s="79"/>
      <c r="AJY115" s="79"/>
      <c r="AJZ115" s="79"/>
      <c r="AKA115" s="79"/>
      <c r="AKB115" s="79"/>
      <c r="AKC115" s="79"/>
      <c r="AKD115" s="79"/>
      <c r="AKE115" s="79"/>
      <c r="AKF115" s="79"/>
      <c r="AKG115" s="79"/>
      <c r="AKH115" s="79"/>
      <c r="AKI115" s="79"/>
      <c r="AKJ115" s="79"/>
      <c r="AKK115" s="79"/>
      <c r="AKL115" s="37"/>
      <c r="AKM115" s="37"/>
      <c r="AKN115" s="37"/>
      <c r="AKO115" s="37"/>
      <c r="AKP115" s="37"/>
      <c r="AKQ115" s="37"/>
      <c r="AKS115" s="37"/>
      <c r="AKT115" s="37"/>
      <c r="AKU115" s="37"/>
      <c r="AKV115" s="37"/>
      <c r="AKW115" s="37"/>
      <c r="AKX115" s="37"/>
      <c r="AKY115" s="37"/>
      <c r="AKZ115" s="37"/>
      <c r="ALA115" s="37"/>
      <c r="ALB115" s="37"/>
      <c r="ALC115" s="37"/>
      <c r="ALD115" s="37"/>
      <c r="ALE115" s="37"/>
      <c r="ALF115" s="37"/>
      <c r="ANR115" s="1594"/>
      <c r="ANS115" s="1594"/>
      <c r="ANT115" s="1594"/>
      <c r="ANU115" s="1594"/>
      <c r="ANV115" s="1594"/>
      <c r="ANW115" s="1594"/>
      <c r="ARE115" s="37"/>
      <c r="ARF115" s="37"/>
      <c r="ARG115" s="37"/>
      <c r="ARH115" s="37"/>
      <c r="ARI115" s="37"/>
      <c r="ARJ115" s="37"/>
      <c r="ARK115" s="37"/>
      <c r="ARS115" s="37"/>
      <c r="ART115" s="37"/>
      <c r="ARU115" s="37"/>
      <c r="ARV115" s="37"/>
      <c r="ARW115" s="37"/>
      <c r="ARX115" s="37"/>
      <c r="ARY115" s="37"/>
      <c r="ATB115" s="37"/>
      <c r="ATC115" s="37"/>
      <c r="ATD115" s="37"/>
      <c r="ATE115" s="37"/>
      <c r="ATF115" s="37"/>
      <c r="ATG115" s="37"/>
      <c r="AUK115" s="37"/>
      <c r="AUL115" s="37"/>
      <c r="AUM115" s="37"/>
      <c r="AUN115" s="37"/>
      <c r="AUO115" s="37"/>
      <c r="AUP115" s="37"/>
      <c r="AUQ115" s="37"/>
      <c r="AUR115" s="1594"/>
      <c r="AUS115" s="1594"/>
      <c r="AUT115" s="1594"/>
      <c r="AUU115" s="1594"/>
      <c r="AUV115" s="1594"/>
      <c r="AUW115" s="1594"/>
      <c r="AUX115" s="37"/>
      <c r="AUY115" s="37"/>
      <c r="AUZ115" s="37"/>
      <c r="AVA115" s="37"/>
      <c r="AVB115" s="37"/>
      <c r="AVC115" s="37"/>
      <c r="AVD115" s="37"/>
      <c r="AVT115" s="1594"/>
      <c r="AVU115" s="1594"/>
      <c r="AVV115" s="1594"/>
      <c r="AVW115" s="1594"/>
      <c r="AVX115" s="1594"/>
      <c r="AVY115" s="1594"/>
      <c r="AXQ115" s="37"/>
      <c r="AXR115" s="37"/>
      <c r="AXS115" s="37"/>
      <c r="AXT115" s="37"/>
      <c r="AXU115" s="37"/>
      <c r="AXV115" s="37"/>
    </row>
    <row r="116" spans="2:994 1058:1322" s="551" customFormat="1" x14ac:dyDescent="0.25">
      <c r="B116" s="122"/>
      <c r="H116" s="37"/>
      <c r="I116" s="122"/>
      <c r="J116" s="37"/>
      <c r="K116" s="37"/>
      <c r="L116" s="37"/>
      <c r="M116" s="37"/>
      <c r="N116" s="37"/>
      <c r="O116" s="37"/>
      <c r="P116" s="122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DW116" s="1657"/>
      <c r="DX116" s="1657"/>
      <c r="DY116" s="1657"/>
      <c r="DZ116" s="1657"/>
      <c r="EA116" s="1657"/>
      <c r="EB116" s="1657"/>
      <c r="EC116" s="37"/>
      <c r="ED116" s="37"/>
      <c r="EE116" s="37"/>
      <c r="EF116" s="37"/>
      <c r="EG116" s="37"/>
      <c r="EH116" s="37"/>
      <c r="EI116" s="37"/>
      <c r="FF116" s="37"/>
      <c r="FG116" s="37"/>
      <c r="FH116" s="37"/>
      <c r="FI116" s="37"/>
      <c r="FJ116" s="37"/>
      <c r="FK116" s="37"/>
      <c r="GH116" s="1594"/>
      <c r="GI116" s="1594"/>
      <c r="GJ116" s="1594"/>
      <c r="GK116" s="1594"/>
      <c r="GL116" s="1594"/>
      <c r="GM116" s="1594"/>
      <c r="IE116" s="1594"/>
      <c r="IF116" s="1594"/>
      <c r="IG116" s="1594"/>
      <c r="IH116" s="1594"/>
      <c r="II116" s="1594"/>
      <c r="IJ116" s="1594"/>
      <c r="JU116" s="37"/>
      <c r="JV116" s="37"/>
      <c r="JW116" s="37"/>
      <c r="JX116" s="37"/>
      <c r="JY116" s="37"/>
      <c r="JZ116" s="37"/>
      <c r="KB116" s="37"/>
      <c r="KC116" s="37"/>
      <c r="KD116" s="37"/>
      <c r="KE116" s="37"/>
      <c r="KF116" s="37"/>
      <c r="KG116" s="37"/>
      <c r="KH116" s="37"/>
      <c r="KW116" s="37"/>
      <c r="KX116" s="37"/>
      <c r="KY116" s="37"/>
      <c r="KZ116" s="37"/>
      <c r="LA116" s="37"/>
      <c r="LB116" s="37"/>
      <c r="LD116" s="1594"/>
      <c r="LE116" s="1594"/>
      <c r="LF116" s="1594"/>
      <c r="LG116" s="1594"/>
      <c r="LH116" s="1594"/>
      <c r="LI116" s="1594"/>
      <c r="MF116" s="1594"/>
      <c r="MG116" s="1594"/>
      <c r="MH116" s="1594"/>
      <c r="MI116" s="1594"/>
      <c r="MJ116" s="1594"/>
      <c r="MK116" s="1594"/>
      <c r="MT116" s="37"/>
      <c r="MU116" s="37"/>
      <c r="MV116" s="37"/>
      <c r="MW116" s="37"/>
      <c r="MX116" s="37"/>
      <c r="MY116" s="37"/>
      <c r="MZ116" s="37"/>
      <c r="OX116" s="37"/>
      <c r="OY116" s="37"/>
      <c r="OZ116" s="37"/>
      <c r="PA116" s="37"/>
      <c r="PB116" s="37"/>
      <c r="PC116" s="37"/>
      <c r="PD116" s="37"/>
      <c r="PL116" s="37"/>
      <c r="PM116" s="37"/>
      <c r="PN116" s="37"/>
      <c r="PO116" s="37"/>
      <c r="PP116" s="37"/>
      <c r="PQ116" s="37"/>
      <c r="PS116" s="37"/>
      <c r="PT116" s="37"/>
      <c r="PU116" s="37"/>
      <c r="PV116" s="37"/>
      <c r="PW116" s="37"/>
      <c r="PX116" s="37"/>
      <c r="PY116" s="37"/>
      <c r="SD116" s="37"/>
      <c r="SE116" s="37"/>
      <c r="SF116" s="37"/>
      <c r="SG116" s="37"/>
      <c r="SH116" s="37"/>
      <c r="SI116" s="37"/>
      <c r="SY116" s="37"/>
      <c r="SZ116" s="37"/>
      <c r="TA116" s="37"/>
      <c r="TB116" s="37"/>
      <c r="TC116" s="37"/>
      <c r="TD116" s="37"/>
      <c r="TE116" s="37"/>
      <c r="TF116" s="37"/>
      <c r="UO116" s="37"/>
      <c r="UP116" s="37"/>
      <c r="UQ116" s="37"/>
      <c r="UR116" s="37"/>
      <c r="US116" s="37"/>
      <c r="UT116" s="37"/>
      <c r="UV116" s="37"/>
      <c r="UW116" s="37"/>
      <c r="UX116" s="37"/>
      <c r="UY116" s="37"/>
      <c r="UZ116" s="37"/>
      <c r="VA116" s="37"/>
      <c r="VB116" s="37"/>
      <c r="VC116" s="37"/>
      <c r="VD116" s="37"/>
      <c r="VE116" s="37"/>
      <c r="VF116" s="37"/>
      <c r="VG116" s="37"/>
      <c r="VH116" s="37"/>
      <c r="VI116" s="37"/>
      <c r="VJ116" s="37"/>
      <c r="VQ116" s="1594"/>
      <c r="VR116" s="1594"/>
      <c r="VS116" s="1594"/>
      <c r="VT116" s="1594"/>
      <c r="VU116" s="1594"/>
      <c r="VV116" s="1594"/>
      <c r="WZ116" s="37"/>
      <c r="XA116" s="37"/>
      <c r="XB116" s="37"/>
      <c r="XC116" s="37"/>
      <c r="XD116" s="37"/>
      <c r="XE116" s="37"/>
      <c r="YB116" s="1594"/>
      <c r="YC116" s="1594"/>
      <c r="YD116" s="1594"/>
      <c r="YE116" s="1594"/>
      <c r="YF116" s="1594"/>
      <c r="YG116" s="1594"/>
      <c r="ZK116" s="1594"/>
      <c r="ZL116" s="1594"/>
      <c r="ZM116" s="1594"/>
      <c r="ZN116" s="1594"/>
      <c r="ZO116" s="1594"/>
      <c r="ZP116" s="1594"/>
      <c r="ZQ116" s="1594"/>
      <c r="ZR116" s="37"/>
      <c r="ZS116" s="37"/>
      <c r="ZT116" s="37"/>
      <c r="ZU116" s="37"/>
      <c r="ZV116" s="37"/>
      <c r="ZW116" s="37"/>
      <c r="ZX116" s="37"/>
      <c r="ZY116" s="344"/>
      <c r="AAF116" s="693"/>
      <c r="AAG116" s="37"/>
      <c r="AAH116" s="37"/>
      <c r="AAI116" s="37"/>
      <c r="AAJ116" s="37"/>
      <c r="AAK116" s="37"/>
      <c r="AAL116" s="37"/>
      <c r="ABV116" s="37"/>
      <c r="ABW116" s="37"/>
      <c r="ABX116" s="37"/>
      <c r="ABY116" s="37"/>
      <c r="ABZ116" s="37"/>
      <c r="ACA116" s="37"/>
      <c r="ACB116" s="37"/>
      <c r="AEU116" s="1594"/>
      <c r="AEV116" s="1594"/>
      <c r="AEW116" s="1594"/>
      <c r="AEX116" s="1594"/>
      <c r="AEY116" s="1594"/>
      <c r="AEZ116" s="1594"/>
      <c r="AGR116" s="37"/>
      <c r="AGS116" s="37"/>
      <c r="AGT116" s="37"/>
      <c r="AGU116" s="37"/>
      <c r="AGV116" s="37"/>
      <c r="AGW116" s="37"/>
      <c r="AGX116" s="37"/>
      <c r="AHM116" s="37"/>
      <c r="AHN116" s="37"/>
      <c r="AHO116" s="37"/>
      <c r="AHP116" s="37"/>
      <c r="AHQ116" s="37"/>
      <c r="AHR116" s="37"/>
      <c r="AHS116" s="37"/>
      <c r="AIO116" s="37"/>
      <c r="AIP116" s="37"/>
      <c r="AIQ116" s="37"/>
      <c r="AIR116" s="37"/>
      <c r="AIS116" s="37"/>
      <c r="AIT116" s="37"/>
      <c r="AIU116" s="37"/>
      <c r="AJQ116" s="37"/>
      <c r="AJR116" s="37"/>
      <c r="AJS116" s="37"/>
      <c r="AJT116" s="37"/>
      <c r="AJU116" s="37"/>
      <c r="AJV116" s="37"/>
      <c r="AJX116" s="79"/>
      <c r="AJY116" s="79"/>
      <c r="AJZ116" s="79"/>
      <c r="AKA116" s="79"/>
      <c r="AKB116" s="79"/>
      <c r="AKC116" s="79"/>
      <c r="AKD116" s="79"/>
      <c r="AKE116" s="79"/>
      <c r="AKF116" s="79"/>
      <c r="AKG116" s="79"/>
      <c r="AKH116" s="79"/>
      <c r="AKI116" s="79"/>
      <c r="AKJ116" s="79"/>
      <c r="AKK116" s="79"/>
      <c r="AKL116" s="37"/>
      <c r="AKM116" s="37"/>
      <c r="AKN116" s="37"/>
      <c r="AKO116" s="37"/>
      <c r="AKP116" s="37"/>
      <c r="AKQ116" s="37"/>
      <c r="AKS116" s="37"/>
      <c r="AKT116" s="37"/>
      <c r="AKU116" s="37"/>
      <c r="AKV116" s="37"/>
      <c r="AKW116" s="37"/>
      <c r="AKX116" s="37"/>
      <c r="AKY116" s="37"/>
      <c r="AKZ116" s="37"/>
      <c r="ALA116" s="37"/>
      <c r="ALB116" s="37"/>
      <c r="ALC116" s="37"/>
      <c r="ALD116" s="37"/>
      <c r="ALE116" s="37"/>
      <c r="ALF116" s="37"/>
      <c r="ANR116" s="1594"/>
      <c r="ANS116" s="1594"/>
      <c r="ANT116" s="1594"/>
      <c r="ANU116" s="1594"/>
      <c r="ANV116" s="1594"/>
      <c r="ANW116" s="1594"/>
      <c r="ARE116" s="37"/>
      <c r="ARF116" s="37"/>
      <c r="ARG116" s="37"/>
      <c r="ARH116" s="37"/>
      <c r="ARI116" s="37"/>
      <c r="ARJ116" s="37"/>
      <c r="ARK116" s="37"/>
      <c r="ARS116" s="37"/>
      <c r="ART116" s="37"/>
      <c r="ARU116" s="37"/>
      <c r="ARV116" s="37"/>
      <c r="ARW116" s="37"/>
      <c r="ARX116" s="37"/>
      <c r="ARY116" s="37"/>
      <c r="ATB116" s="37"/>
      <c r="ATC116" s="37"/>
      <c r="ATD116" s="37"/>
      <c r="ATE116" s="37"/>
      <c r="ATF116" s="37"/>
      <c r="ATG116" s="37"/>
      <c r="AUK116" s="37"/>
      <c r="AUL116" s="37"/>
      <c r="AUM116" s="37"/>
      <c r="AUN116" s="37"/>
      <c r="AUO116" s="37"/>
      <c r="AUP116" s="37"/>
      <c r="AUQ116" s="37"/>
      <c r="AUR116" s="1594"/>
      <c r="AUS116" s="1594"/>
      <c r="AUT116" s="1594"/>
      <c r="AUU116" s="1594"/>
      <c r="AUV116" s="1594"/>
      <c r="AUW116" s="1594"/>
      <c r="AUX116" s="37"/>
      <c r="AUY116" s="37"/>
      <c r="AUZ116" s="37"/>
      <c r="AVA116" s="37"/>
      <c r="AVB116" s="37"/>
      <c r="AVC116" s="37"/>
      <c r="AVD116" s="37"/>
      <c r="AVT116" s="1594"/>
      <c r="AVU116" s="1594"/>
      <c r="AVV116" s="1594"/>
      <c r="AVW116" s="1594"/>
      <c r="AVX116" s="1594"/>
      <c r="AVY116" s="1594"/>
      <c r="AXQ116" s="37"/>
      <c r="AXR116" s="37"/>
      <c r="AXS116" s="37"/>
      <c r="AXT116" s="37"/>
      <c r="AXU116" s="37"/>
      <c r="AXV116" s="37"/>
    </row>
    <row r="117" spans="2:994 1058:1322" s="551" customFormat="1" x14ac:dyDescent="0.25">
      <c r="B117" s="122"/>
      <c r="H117" s="37"/>
      <c r="I117" s="122"/>
      <c r="J117" s="37"/>
      <c r="K117" s="37"/>
      <c r="L117" s="37"/>
      <c r="M117" s="37"/>
      <c r="N117" s="37"/>
      <c r="O117" s="37"/>
      <c r="P117" s="122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DW117" s="1657"/>
      <c r="DX117" s="1657"/>
      <c r="DY117" s="1657"/>
      <c r="DZ117" s="1657"/>
      <c r="EA117" s="1657"/>
      <c r="EB117" s="1657"/>
      <c r="EC117" s="37"/>
      <c r="ED117" s="37"/>
      <c r="EE117" s="37"/>
      <c r="EF117" s="37"/>
      <c r="EG117" s="37"/>
      <c r="EH117" s="37"/>
      <c r="EI117" s="37"/>
      <c r="FF117" s="37"/>
      <c r="FG117" s="37"/>
      <c r="FH117" s="37"/>
      <c r="FI117" s="37"/>
      <c r="FJ117" s="37"/>
      <c r="FK117" s="37"/>
      <c r="GH117" s="1594"/>
      <c r="GI117" s="1594"/>
      <c r="GJ117" s="1594"/>
      <c r="GK117" s="1594"/>
      <c r="GL117" s="1594"/>
      <c r="GM117" s="1594"/>
      <c r="IE117" s="1594"/>
      <c r="IF117" s="1594"/>
      <c r="IG117" s="1594"/>
      <c r="IH117" s="1594"/>
      <c r="II117" s="1594"/>
      <c r="IJ117" s="1594"/>
      <c r="JU117" s="37"/>
      <c r="JV117" s="37"/>
      <c r="JW117" s="37"/>
      <c r="JX117" s="37"/>
      <c r="JY117" s="37"/>
      <c r="JZ117" s="37"/>
      <c r="KB117" s="37"/>
      <c r="KC117" s="37"/>
      <c r="KD117" s="37"/>
      <c r="KE117" s="37"/>
      <c r="KF117" s="37"/>
      <c r="KG117" s="37"/>
      <c r="KH117" s="37"/>
      <c r="KW117" s="37"/>
      <c r="KX117" s="37"/>
      <c r="KY117" s="37"/>
      <c r="KZ117" s="37"/>
      <c r="LA117" s="37"/>
      <c r="LB117" s="37"/>
      <c r="LD117" s="1594"/>
      <c r="LE117" s="1594"/>
      <c r="LF117" s="1594"/>
      <c r="LG117" s="1594"/>
      <c r="LH117" s="1594"/>
      <c r="LI117" s="1594"/>
      <c r="MF117" s="1594"/>
      <c r="MG117" s="1594"/>
      <c r="MH117" s="1594"/>
      <c r="MI117" s="1594"/>
      <c r="MJ117" s="1594"/>
      <c r="MK117" s="1594"/>
      <c r="MT117" s="37"/>
      <c r="MU117" s="37"/>
      <c r="MV117" s="37"/>
      <c r="MW117" s="37"/>
      <c r="MX117" s="37"/>
      <c r="MY117" s="37"/>
      <c r="MZ117" s="37"/>
      <c r="OX117" s="37"/>
      <c r="OY117" s="37"/>
      <c r="OZ117" s="37"/>
      <c r="PA117" s="37"/>
      <c r="PB117" s="37"/>
      <c r="PC117" s="37"/>
      <c r="PD117" s="37"/>
      <c r="PL117" s="37"/>
      <c r="PM117" s="37"/>
      <c r="PN117" s="37"/>
      <c r="PO117" s="37"/>
      <c r="PP117" s="37"/>
      <c r="PQ117" s="37"/>
      <c r="PS117" s="37"/>
      <c r="PT117" s="37"/>
      <c r="PU117" s="37"/>
      <c r="PV117" s="37"/>
      <c r="PW117" s="37"/>
      <c r="PX117" s="37"/>
      <c r="PY117" s="37"/>
      <c r="SD117" s="37"/>
      <c r="SE117" s="37"/>
      <c r="SF117" s="37"/>
      <c r="SG117" s="37"/>
      <c r="SH117" s="37"/>
      <c r="SI117" s="37"/>
      <c r="SY117" s="37"/>
      <c r="SZ117" s="37"/>
      <c r="TA117" s="37"/>
      <c r="TB117" s="37"/>
      <c r="TC117" s="37"/>
      <c r="TD117" s="37"/>
      <c r="TE117" s="37"/>
      <c r="TF117" s="37"/>
      <c r="UO117" s="37"/>
      <c r="UP117" s="37"/>
      <c r="UQ117" s="37"/>
      <c r="UR117" s="37"/>
      <c r="US117" s="37"/>
      <c r="UT117" s="37"/>
      <c r="UV117" s="37"/>
      <c r="UW117" s="37"/>
      <c r="UX117" s="37"/>
      <c r="UY117" s="37"/>
      <c r="UZ117" s="37"/>
      <c r="VA117" s="37"/>
      <c r="VB117" s="37"/>
      <c r="VC117" s="37"/>
      <c r="VD117" s="37"/>
      <c r="VE117" s="37"/>
      <c r="VF117" s="37"/>
      <c r="VG117" s="37"/>
      <c r="VH117" s="37"/>
      <c r="VI117" s="37"/>
      <c r="VJ117" s="37"/>
      <c r="VQ117" s="1594"/>
      <c r="VR117" s="1594"/>
      <c r="VS117" s="1594"/>
      <c r="VT117" s="1594"/>
      <c r="VU117" s="1594"/>
      <c r="VV117" s="1594"/>
      <c r="WZ117" s="37"/>
      <c r="XA117" s="37"/>
      <c r="XB117" s="37"/>
      <c r="XC117" s="37"/>
      <c r="XD117" s="37"/>
      <c r="XE117" s="37"/>
      <c r="YB117" s="1594"/>
      <c r="YC117" s="1594"/>
      <c r="YD117" s="1594"/>
      <c r="YE117" s="1594"/>
      <c r="YF117" s="1594"/>
      <c r="YG117" s="1594"/>
      <c r="ZK117" s="1594"/>
      <c r="ZL117" s="1594"/>
      <c r="ZM117" s="1594"/>
      <c r="ZN117" s="1594"/>
      <c r="ZO117" s="1594"/>
      <c r="ZP117" s="1594"/>
      <c r="ZQ117" s="1594"/>
      <c r="ZR117" s="37"/>
      <c r="ZS117" s="37"/>
      <c r="ZT117" s="37"/>
      <c r="ZU117" s="37"/>
      <c r="ZV117" s="37"/>
      <c r="ZW117" s="37"/>
      <c r="ZX117" s="37"/>
      <c r="ZY117" s="344"/>
      <c r="AAF117" s="693"/>
      <c r="AAG117" s="37"/>
      <c r="AAH117" s="37"/>
      <c r="AAI117" s="37"/>
      <c r="AAJ117" s="37"/>
      <c r="AAK117" s="37"/>
      <c r="AAL117" s="37"/>
      <c r="ABV117" s="37"/>
      <c r="ABW117" s="37"/>
      <c r="ABX117" s="37"/>
      <c r="ABY117" s="37"/>
      <c r="ABZ117" s="37"/>
      <c r="ACA117" s="37"/>
      <c r="ACB117" s="37"/>
      <c r="AEU117" s="1594"/>
      <c r="AEV117" s="1594"/>
      <c r="AEW117" s="1594"/>
      <c r="AEX117" s="1594"/>
      <c r="AEY117" s="1594"/>
      <c r="AEZ117" s="1594"/>
      <c r="AGR117" s="37"/>
      <c r="AGS117" s="37"/>
      <c r="AGT117" s="37"/>
      <c r="AGU117" s="37"/>
      <c r="AGV117" s="37"/>
      <c r="AGW117" s="37"/>
      <c r="AGX117" s="37"/>
      <c r="AHM117" s="37"/>
      <c r="AHN117" s="37"/>
      <c r="AHO117" s="37"/>
      <c r="AHP117" s="37"/>
      <c r="AHQ117" s="37"/>
      <c r="AHR117" s="37"/>
      <c r="AHS117" s="37"/>
      <c r="AIO117" s="37"/>
      <c r="AIP117" s="37"/>
      <c r="AIQ117" s="37"/>
      <c r="AIR117" s="37"/>
      <c r="AIS117" s="37"/>
      <c r="AIT117" s="37"/>
      <c r="AIU117" s="37"/>
      <c r="AJQ117" s="37"/>
      <c r="AJR117" s="37"/>
      <c r="AJS117" s="37"/>
      <c r="AJT117" s="37"/>
      <c r="AJU117" s="37"/>
      <c r="AJV117" s="37"/>
      <c r="AJX117" s="79"/>
      <c r="AJY117" s="79"/>
      <c r="AJZ117" s="79"/>
      <c r="AKA117" s="79"/>
      <c r="AKB117" s="79"/>
      <c r="AKC117" s="79"/>
      <c r="AKD117" s="79"/>
      <c r="AKE117" s="79"/>
      <c r="AKF117" s="79"/>
      <c r="AKG117" s="79"/>
      <c r="AKH117" s="79"/>
      <c r="AKI117" s="79"/>
      <c r="AKJ117" s="79"/>
      <c r="AKK117" s="79"/>
      <c r="AKL117" s="37"/>
      <c r="AKM117" s="37"/>
      <c r="AKN117" s="37"/>
      <c r="AKO117" s="37"/>
      <c r="AKP117" s="37"/>
      <c r="AKQ117" s="37"/>
      <c r="AKS117" s="37"/>
      <c r="AKT117" s="37"/>
      <c r="AKU117" s="37"/>
      <c r="AKV117" s="37"/>
      <c r="AKW117" s="37"/>
      <c r="AKX117" s="37"/>
      <c r="AKY117" s="37"/>
      <c r="AKZ117" s="37"/>
      <c r="ALA117" s="37"/>
      <c r="ALB117" s="37"/>
      <c r="ALC117" s="37"/>
      <c r="ALD117" s="37"/>
      <c r="ALE117" s="37"/>
      <c r="ALF117" s="37"/>
      <c r="ANR117" s="1594"/>
      <c r="ANS117" s="1594"/>
      <c r="ANT117" s="1594"/>
      <c r="ANU117" s="1594"/>
      <c r="ANV117" s="1594"/>
      <c r="ANW117" s="1594"/>
      <c r="ARE117" s="37"/>
      <c r="ARF117" s="37"/>
      <c r="ARG117" s="37"/>
      <c r="ARH117" s="37"/>
      <c r="ARI117" s="37"/>
      <c r="ARJ117" s="37"/>
      <c r="ARK117" s="37"/>
      <c r="ARS117" s="37"/>
      <c r="ART117" s="37"/>
      <c r="ARU117" s="37"/>
      <c r="ARV117" s="37"/>
      <c r="ARW117" s="37"/>
      <c r="ARX117" s="37"/>
      <c r="ARY117" s="37"/>
      <c r="ATB117" s="37"/>
      <c r="ATC117" s="37"/>
      <c r="ATD117" s="37"/>
      <c r="ATE117" s="37"/>
      <c r="ATF117" s="37"/>
      <c r="ATG117" s="37"/>
      <c r="AUK117" s="37"/>
      <c r="AUL117" s="37"/>
      <c r="AUM117" s="37"/>
      <c r="AUN117" s="37"/>
      <c r="AUO117" s="37"/>
      <c r="AUP117" s="37"/>
      <c r="AUQ117" s="37"/>
      <c r="AUR117" s="1594"/>
      <c r="AUS117" s="1594"/>
      <c r="AUT117" s="1594"/>
      <c r="AUU117" s="1594"/>
      <c r="AUV117" s="1594"/>
      <c r="AUW117" s="1594"/>
      <c r="AUX117" s="37"/>
      <c r="AUY117" s="37"/>
      <c r="AUZ117" s="37"/>
      <c r="AVA117" s="37"/>
      <c r="AVB117" s="37"/>
      <c r="AVC117" s="37"/>
      <c r="AVD117" s="37"/>
      <c r="AVT117" s="1594"/>
      <c r="AVU117" s="1594"/>
      <c r="AVV117" s="1594"/>
      <c r="AVW117" s="1594"/>
      <c r="AVX117" s="1594"/>
      <c r="AVY117" s="1594"/>
      <c r="AXQ117" s="37"/>
      <c r="AXR117" s="37"/>
      <c r="AXS117" s="37"/>
      <c r="AXT117" s="37"/>
      <c r="AXU117" s="37"/>
      <c r="AXV117" s="37"/>
    </row>
    <row r="118" spans="2:994 1058:1322" s="551" customFormat="1" x14ac:dyDescent="0.25">
      <c r="B118" s="122"/>
      <c r="H118" s="37"/>
      <c r="I118" s="122"/>
      <c r="J118" s="37"/>
      <c r="K118" s="37"/>
      <c r="L118" s="37"/>
      <c r="M118" s="37"/>
      <c r="N118" s="37"/>
      <c r="O118" s="37"/>
      <c r="P118" s="122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DW118" s="1657"/>
      <c r="DX118" s="1657"/>
      <c r="DY118" s="1657"/>
      <c r="DZ118" s="1657"/>
      <c r="EA118" s="1657"/>
      <c r="EB118" s="1657"/>
      <c r="EC118" s="37"/>
      <c r="ED118" s="37"/>
      <c r="EE118" s="37"/>
      <c r="EF118" s="37"/>
      <c r="EG118" s="37"/>
      <c r="EH118" s="37"/>
      <c r="EI118" s="37"/>
      <c r="FF118" s="37"/>
      <c r="FG118" s="37"/>
      <c r="FH118" s="37"/>
      <c r="FI118" s="37"/>
      <c r="FJ118" s="37"/>
      <c r="FK118" s="37"/>
      <c r="GH118" s="1594"/>
      <c r="GI118" s="1594"/>
      <c r="GJ118" s="1594"/>
      <c r="GK118" s="1594"/>
      <c r="GL118" s="1594"/>
      <c r="GM118" s="1594"/>
      <c r="IE118" s="1594"/>
      <c r="IF118" s="1594"/>
      <c r="IG118" s="1594"/>
      <c r="IH118" s="1594"/>
      <c r="II118" s="1594"/>
      <c r="IJ118" s="1594"/>
      <c r="JU118" s="37"/>
      <c r="JV118" s="37"/>
      <c r="JW118" s="37"/>
      <c r="JX118" s="37"/>
      <c r="JY118" s="37"/>
      <c r="JZ118" s="37"/>
      <c r="KB118" s="37"/>
      <c r="KC118" s="37"/>
      <c r="KD118" s="37"/>
      <c r="KE118" s="37"/>
      <c r="KF118" s="37"/>
      <c r="KG118" s="37"/>
      <c r="KH118" s="37"/>
      <c r="KW118" s="37"/>
      <c r="KX118" s="37"/>
      <c r="KY118" s="37"/>
      <c r="KZ118" s="37"/>
      <c r="LA118" s="37"/>
      <c r="LB118" s="37"/>
      <c r="LD118" s="1594"/>
      <c r="LE118" s="1594"/>
      <c r="LF118" s="1594"/>
      <c r="LG118" s="1594"/>
      <c r="LH118" s="1594"/>
      <c r="LI118" s="1594"/>
      <c r="MF118" s="1594"/>
      <c r="MG118" s="1594"/>
      <c r="MH118" s="1594"/>
      <c r="MI118" s="1594"/>
      <c r="MJ118" s="1594"/>
      <c r="MK118" s="1594"/>
      <c r="MT118" s="37"/>
      <c r="MU118" s="37"/>
      <c r="MV118" s="37"/>
      <c r="MW118" s="37"/>
      <c r="MX118" s="37"/>
      <c r="MY118" s="37"/>
      <c r="MZ118" s="37"/>
      <c r="OX118" s="37"/>
      <c r="OY118" s="37"/>
      <c r="OZ118" s="37"/>
      <c r="PA118" s="37"/>
      <c r="PB118" s="37"/>
      <c r="PC118" s="37"/>
      <c r="PD118" s="37"/>
      <c r="PL118" s="37"/>
      <c r="PM118" s="37"/>
      <c r="PN118" s="37"/>
      <c r="PO118" s="37"/>
      <c r="PP118" s="37"/>
      <c r="PQ118" s="37"/>
      <c r="PS118" s="37"/>
      <c r="PT118" s="37"/>
      <c r="PU118" s="37"/>
      <c r="PV118" s="37"/>
      <c r="PW118" s="37"/>
      <c r="PX118" s="37"/>
      <c r="PY118" s="37"/>
      <c r="SD118" s="37"/>
      <c r="SE118" s="37"/>
      <c r="SF118" s="37"/>
      <c r="SG118" s="37"/>
      <c r="SH118" s="37"/>
      <c r="SI118" s="37"/>
      <c r="SY118" s="37"/>
      <c r="SZ118" s="37"/>
      <c r="TA118" s="37"/>
      <c r="TB118" s="37"/>
      <c r="TC118" s="37"/>
      <c r="TD118" s="37"/>
      <c r="TE118" s="37"/>
      <c r="TF118" s="37"/>
      <c r="UO118" s="37"/>
      <c r="UP118" s="37"/>
      <c r="UQ118" s="37"/>
      <c r="UR118" s="37"/>
      <c r="US118" s="37"/>
      <c r="UT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Q118" s="1594"/>
      <c r="VR118" s="1594"/>
      <c r="VS118" s="1594"/>
      <c r="VT118" s="1594"/>
      <c r="VU118" s="1594"/>
      <c r="VV118" s="1594"/>
      <c r="WZ118" s="37"/>
      <c r="XA118" s="37"/>
      <c r="XB118" s="37"/>
      <c r="XC118" s="37"/>
      <c r="XD118" s="37"/>
      <c r="XE118" s="37"/>
      <c r="YB118" s="1594"/>
      <c r="YC118" s="1594"/>
      <c r="YD118" s="1594"/>
      <c r="YE118" s="1594"/>
      <c r="YF118" s="1594"/>
      <c r="YG118" s="1594"/>
      <c r="ZK118" s="1594"/>
      <c r="ZL118" s="1594"/>
      <c r="ZM118" s="1594"/>
      <c r="ZN118" s="1594"/>
      <c r="ZO118" s="1594"/>
      <c r="ZP118" s="1594"/>
      <c r="ZQ118" s="1594"/>
      <c r="ZR118" s="37"/>
      <c r="ZS118" s="37"/>
      <c r="ZT118" s="37"/>
      <c r="ZU118" s="37"/>
      <c r="ZV118" s="37"/>
      <c r="ZW118" s="37"/>
      <c r="ZX118" s="37"/>
      <c r="ZY118" s="344"/>
      <c r="AAF118" s="693"/>
      <c r="AAG118" s="37"/>
      <c r="AAH118" s="37"/>
      <c r="AAI118" s="37"/>
      <c r="AAJ118" s="37"/>
      <c r="AAK118" s="37"/>
      <c r="AAL118" s="37"/>
      <c r="ABV118" s="37"/>
      <c r="ABW118" s="37"/>
      <c r="ABX118" s="37"/>
      <c r="ABY118" s="37"/>
      <c r="ABZ118" s="37"/>
      <c r="ACA118" s="37"/>
      <c r="ACB118" s="37"/>
      <c r="AEU118" s="1594"/>
      <c r="AEV118" s="1594"/>
      <c r="AEW118" s="1594"/>
      <c r="AEX118" s="1594"/>
      <c r="AEY118" s="1594"/>
      <c r="AEZ118" s="1594"/>
      <c r="AGR118" s="37"/>
      <c r="AGS118" s="37"/>
      <c r="AGT118" s="37"/>
      <c r="AGU118" s="37"/>
      <c r="AGV118" s="37"/>
      <c r="AGW118" s="37"/>
      <c r="AGX118" s="37"/>
      <c r="AHM118" s="37"/>
      <c r="AHN118" s="37"/>
      <c r="AHO118" s="37"/>
      <c r="AHP118" s="37"/>
      <c r="AHQ118" s="37"/>
      <c r="AHR118" s="37"/>
      <c r="AHS118" s="37"/>
      <c r="AIO118" s="37"/>
      <c r="AIP118" s="37"/>
      <c r="AIQ118" s="37"/>
      <c r="AIR118" s="37"/>
      <c r="AIS118" s="37"/>
      <c r="AIT118" s="37"/>
      <c r="AIU118" s="37"/>
      <c r="AJQ118" s="37"/>
      <c r="AJR118" s="37"/>
      <c r="AJS118" s="37"/>
      <c r="AJT118" s="37"/>
      <c r="AJU118" s="37"/>
      <c r="AJV118" s="37"/>
      <c r="AJX118" s="79"/>
      <c r="AJY118" s="79"/>
      <c r="AJZ118" s="79"/>
      <c r="AKA118" s="79"/>
      <c r="AKB118" s="79"/>
      <c r="AKC118" s="79"/>
      <c r="AKD118" s="79"/>
      <c r="AKE118" s="79"/>
      <c r="AKF118" s="79"/>
      <c r="AKG118" s="79"/>
      <c r="AKH118" s="79"/>
      <c r="AKI118" s="79"/>
      <c r="AKJ118" s="79"/>
      <c r="AKK118" s="79"/>
      <c r="AKL118" s="37"/>
      <c r="AKM118" s="37"/>
      <c r="AKN118" s="37"/>
      <c r="AKO118" s="37"/>
      <c r="AKP118" s="37"/>
      <c r="AKQ118" s="37"/>
      <c r="AKS118" s="37"/>
      <c r="AKT118" s="37"/>
      <c r="AKU118" s="37"/>
      <c r="AKV118" s="37"/>
      <c r="AKW118" s="37"/>
      <c r="AKX118" s="37"/>
      <c r="AKY118" s="37"/>
      <c r="AKZ118" s="37"/>
      <c r="ALA118" s="37"/>
      <c r="ALB118" s="37"/>
      <c r="ALC118" s="37"/>
      <c r="ALD118" s="37"/>
      <c r="ALE118" s="37"/>
      <c r="ALF118" s="37"/>
      <c r="ANR118" s="1594"/>
      <c r="ANS118" s="1594"/>
      <c r="ANT118" s="1594"/>
      <c r="ANU118" s="1594"/>
      <c r="ANV118" s="1594"/>
      <c r="ANW118" s="1594"/>
      <c r="ARE118" s="37"/>
      <c r="ARF118" s="37"/>
      <c r="ARG118" s="37"/>
      <c r="ARH118" s="37"/>
      <c r="ARI118" s="37"/>
      <c r="ARJ118" s="37"/>
      <c r="ARK118" s="37"/>
      <c r="ARS118" s="37"/>
      <c r="ART118" s="37"/>
      <c r="ARU118" s="37"/>
      <c r="ARV118" s="37"/>
      <c r="ARW118" s="37"/>
      <c r="ARX118" s="37"/>
      <c r="ARY118" s="37"/>
      <c r="ATB118" s="37"/>
      <c r="ATC118" s="37"/>
      <c r="ATD118" s="37"/>
      <c r="ATE118" s="37"/>
      <c r="ATF118" s="37"/>
      <c r="ATG118" s="37"/>
      <c r="AUK118" s="37"/>
      <c r="AUL118" s="37"/>
      <c r="AUM118" s="37"/>
      <c r="AUN118" s="37"/>
      <c r="AUO118" s="37"/>
      <c r="AUP118" s="37"/>
      <c r="AUQ118" s="37"/>
      <c r="AUR118" s="1594"/>
      <c r="AUS118" s="1594"/>
      <c r="AUT118" s="1594"/>
      <c r="AUU118" s="1594"/>
      <c r="AUV118" s="1594"/>
      <c r="AUW118" s="1594"/>
      <c r="AUX118" s="37"/>
      <c r="AUY118" s="37"/>
      <c r="AUZ118" s="37"/>
      <c r="AVA118" s="37"/>
      <c r="AVB118" s="37"/>
      <c r="AVC118" s="37"/>
      <c r="AVD118" s="37"/>
      <c r="AVT118" s="1594"/>
      <c r="AVU118" s="1594"/>
      <c r="AVV118" s="1594"/>
      <c r="AVW118" s="1594"/>
      <c r="AVX118" s="1594"/>
      <c r="AVY118" s="1594"/>
      <c r="AXQ118" s="37"/>
      <c r="AXR118" s="37"/>
      <c r="AXS118" s="37"/>
      <c r="AXT118" s="37"/>
      <c r="AXU118" s="37"/>
      <c r="AXV118" s="37"/>
    </row>
    <row r="119" spans="2:994 1058:1322" s="551" customFormat="1" x14ac:dyDescent="0.25">
      <c r="B119" s="122"/>
      <c r="H119" s="37"/>
      <c r="I119" s="122"/>
      <c r="J119" s="37"/>
      <c r="K119" s="37"/>
      <c r="L119" s="37"/>
      <c r="M119" s="37"/>
      <c r="N119" s="37"/>
      <c r="O119" s="37"/>
      <c r="P119" s="122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DW119" s="1657"/>
      <c r="DX119" s="1657"/>
      <c r="DY119" s="1657"/>
      <c r="DZ119" s="1657"/>
      <c r="EA119" s="1657"/>
      <c r="EB119" s="1657"/>
      <c r="EC119" s="37"/>
      <c r="ED119" s="37"/>
      <c r="EE119" s="37"/>
      <c r="EF119" s="37"/>
      <c r="EG119" s="37"/>
      <c r="EH119" s="37"/>
      <c r="EI119" s="37"/>
      <c r="FF119" s="37"/>
      <c r="FG119" s="37"/>
      <c r="FH119" s="37"/>
      <c r="FI119" s="37"/>
      <c r="FJ119" s="37"/>
      <c r="FK119" s="37"/>
      <c r="GH119" s="1594"/>
      <c r="GI119" s="1594"/>
      <c r="GJ119" s="1594"/>
      <c r="GK119" s="1594"/>
      <c r="GL119" s="1594"/>
      <c r="GM119" s="1594"/>
      <c r="IE119" s="1594"/>
      <c r="IF119" s="1594"/>
      <c r="IG119" s="1594"/>
      <c r="IH119" s="1594"/>
      <c r="II119" s="1594"/>
      <c r="IJ119" s="1594"/>
      <c r="JU119" s="37"/>
      <c r="JV119" s="37"/>
      <c r="JW119" s="37"/>
      <c r="JX119" s="37"/>
      <c r="JY119" s="37"/>
      <c r="JZ119" s="37"/>
      <c r="KB119" s="37"/>
      <c r="KC119" s="37"/>
      <c r="KD119" s="37"/>
      <c r="KE119" s="37"/>
      <c r="KF119" s="37"/>
      <c r="KG119" s="37"/>
      <c r="KH119" s="37"/>
      <c r="KW119" s="37"/>
      <c r="KX119" s="37"/>
      <c r="KY119" s="37"/>
      <c r="KZ119" s="37"/>
      <c r="LA119" s="37"/>
      <c r="LB119" s="37"/>
      <c r="LD119" s="1594"/>
      <c r="LE119" s="1594"/>
      <c r="LF119" s="1594"/>
      <c r="LG119" s="1594"/>
      <c r="LH119" s="1594"/>
      <c r="LI119" s="1594"/>
      <c r="MF119" s="1594"/>
      <c r="MG119" s="1594"/>
      <c r="MH119" s="1594"/>
      <c r="MI119" s="1594"/>
      <c r="MJ119" s="1594"/>
      <c r="MK119" s="1594"/>
      <c r="MT119" s="37"/>
      <c r="MU119" s="37"/>
      <c r="MV119" s="37"/>
      <c r="MW119" s="37"/>
      <c r="MX119" s="37"/>
      <c r="MY119" s="37"/>
      <c r="MZ119" s="37"/>
      <c r="OX119" s="37"/>
      <c r="OY119" s="37"/>
      <c r="OZ119" s="37"/>
      <c r="PA119" s="37"/>
      <c r="PB119" s="37"/>
      <c r="PC119" s="37"/>
      <c r="PD119" s="37"/>
      <c r="PL119" s="37"/>
      <c r="PM119" s="37"/>
      <c r="PN119" s="37"/>
      <c r="PO119" s="37"/>
      <c r="PP119" s="37"/>
      <c r="PQ119" s="37"/>
      <c r="PS119" s="37"/>
      <c r="PT119" s="37"/>
      <c r="PU119" s="37"/>
      <c r="PV119" s="37"/>
      <c r="PW119" s="37"/>
      <c r="PX119" s="37"/>
      <c r="PY119" s="37"/>
      <c r="SD119" s="37"/>
      <c r="SE119" s="37"/>
      <c r="SF119" s="37"/>
      <c r="SG119" s="37"/>
      <c r="SH119" s="37"/>
      <c r="SI119" s="37"/>
      <c r="SY119" s="37"/>
      <c r="SZ119" s="37"/>
      <c r="TA119" s="37"/>
      <c r="TB119" s="37"/>
      <c r="TC119" s="37"/>
      <c r="TD119" s="37"/>
      <c r="TE119" s="37"/>
      <c r="TF119" s="37"/>
      <c r="UO119" s="37"/>
      <c r="UP119" s="37"/>
      <c r="UQ119" s="37"/>
      <c r="UR119" s="37"/>
      <c r="US119" s="37"/>
      <c r="UT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Q119" s="1594"/>
      <c r="VR119" s="1594"/>
      <c r="VS119" s="1594"/>
      <c r="VT119" s="1594"/>
      <c r="VU119" s="1594"/>
      <c r="VV119" s="1594"/>
      <c r="WZ119" s="37"/>
      <c r="XA119" s="37"/>
      <c r="XB119" s="37"/>
      <c r="XC119" s="37"/>
      <c r="XD119" s="37"/>
      <c r="XE119" s="37"/>
      <c r="YB119" s="1594"/>
      <c r="YC119" s="1594"/>
      <c r="YD119" s="1594"/>
      <c r="YE119" s="1594"/>
      <c r="YF119" s="1594"/>
      <c r="YG119" s="1594"/>
      <c r="ZK119" s="1594"/>
      <c r="ZL119" s="1594"/>
      <c r="ZM119" s="1594"/>
      <c r="ZN119" s="1594"/>
      <c r="ZO119" s="1594"/>
      <c r="ZP119" s="1594"/>
      <c r="ZQ119" s="1594"/>
      <c r="ZR119" s="37"/>
      <c r="ZS119" s="37"/>
      <c r="ZT119" s="37"/>
      <c r="ZU119" s="37"/>
      <c r="ZV119" s="37"/>
      <c r="ZW119" s="37"/>
      <c r="ZX119" s="37"/>
      <c r="ZY119" s="344"/>
      <c r="AAF119" s="693"/>
      <c r="AAG119" s="37"/>
      <c r="AAH119" s="37"/>
      <c r="AAI119" s="37"/>
      <c r="AAJ119" s="37"/>
      <c r="AAK119" s="37"/>
      <c r="AAL119" s="37"/>
      <c r="ABV119" s="37"/>
      <c r="ABW119" s="37"/>
      <c r="ABX119" s="37"/>
      <c r="ABY119" s="37"/>
      <c r="ABZ119" s="37"/>
      <c r="ACA119" s="37"/>
      <c r="ACB119" s="37"/>
      <c r="AEU119" s="1594"/>
      <c r="AEV119" s="1594"/>
      <c r="AEW119" s="1594"/>
      <c r="AEX119" s="1594"/>
      <c r="AEY119" s="1594"/>
      <c r="AEZ119" s="1594"/>
      <c r="AGR119" s="37"/>
      <c r="AGS119" s="37"/>
      <c r="AGT119" s="37"/>
      <c r="AGU119" s="37"/>
      <c r="AGV119" s="37"/>
      <c r="AGW119" s="37"/>
      <c r="AGX119" s="37"/>
      <c r="AHM119" s="37"/>
      <c r="AHN119" s="37"/>
      <c r="AHO119" s="37"/>
      <c r="AHP119" s="37"/>
      <c r="AHQ119" s="37"/>
      <c r="AHR119" s="37"/>
      <c r="AHS119" s="37"/>
      <c r="AIO119" s="37"/>
      <c r="AIP119" s="37"/>
      <c r="AIQ119" s="37"/>
      <c r="AIR119" s="37"/>
      <c r="AIS119" s="37"/>
      <c r="AIT119" s="37"/>
      <c r="AIU119" s="37"/>
      <c r="AJQ119" s="37"/>
      <c r="AJR119" s="37"/>
      <c r="AJS119" s="37"/>
      <c r="AJT119" s="37"/>
      <c r="AJU119" s="37"/>
      <c r="AJV119" s="37"/>
      <c r="AJX119" s="79"/>
      <c r="AJY119" s="79"/>
      <c r="AJZ119" s="79"/>
      <c r="AKA119" s="79"/>
      <c r="AKB119" s="79"/>
      <c r="AKC119" s="79"/>
      <c r="AKD119" s="79"/>
      <c r="AKE119" s="79"/>
      <c r="AKF119" s="79"/>
      <c r="AKG119" s="79"/>
      <c r="AKH119" s="79"/>
      <c r="AKI119" s="79"/>
      <c r="AKJ119" s="79"/>
      <c r="AKK119" s="79"/>
      <c r="AKL119" s="37"/>
      <c r="AKM119" s="37"/>
      <c r="AKN119" s="37"/>
      <c r="AKO119" s="37"/>
      <c r="AKP119" s="37"/>
      <c r="AKQ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NR119" s="1594"/>
      <c r="ANS119" s="1594"/>
      <c r="ANT119" s="1594"/>
      <c r="ANU119" s="1594"/>
      <c r="ANV119" s="1594"/>
      <c r="ANW119" s="1594"/>
      <c r="ARE119" s="37"/>
      <c r="ARF119" s="37"/>
      <c r="ARG119" s="37"/>
      <c r="ARH119" s="37"/>
      <c r="ARI119" s="37"/>
      <c r="ARJ119" s="37"/>
      <c r="ARK119" s="37"/>
      <c r="ARS119" s="37"/>
      <c r="ART119" s="37"/>
      <c r="ARU119" s="37"/>
      <c r="ARV119" s="37"/>
      <c r="ARW119" s="37"/>
      <c r="ARX119" s="37"/>
      <c r="ARY119" s="37"/>
      <c r="ATB119" s="37"/>
      <c r="ATC119" s="37"/>
      <c r="ATD119" s="37"/>
      <c r="ATE119" s="37"/>
      <c r="ATF119" s="37"/>
      <c r="ATG119" s="37"/>
      <c r="AUK119" s="37"/>
      <c r="AUL119" s="37"/>
      <c r="AUM119" s="37"/>
      <c r="AUN119" s="37"/>
      <c r="AUO119" s="37"/>
      <c r="AUP119" s="37"/>
      <c r="AUQ119" s="37"/>
      <c r="AUR119" s="1594"/>
      <c r="AUS119" s="1594"/>
      <c r="AUT119" s="1594"/>
      <c r="AUU119" s="1594"/>
      <c r="AUV119" s="1594"/>
      <c r="AUW119" s="1594"/>
      <c r="AUX119" s="37"/>
      <c r="AUY119" s="37"/>
      <c r="AUZ119" s="37"/>
      <c r="AVA119" s="37"/>
      <c r="AVB119" s="37"/>
      <c r="AVC119" s="37"/>
      <c r="AVD119" s="37"/>
      <c r="AVT119" s="1594"/>
      <c r="AVU119" s="1594"/>
      <c r="AVV119" s="1594"/>
      <c r="AVW119" s="1594"/>
      <c r="AVX119" s="1594"/>
      <c r="AVY119" s="1594"/>
      <c r="AXQ119" s="37"/>
      <c r="AXR119" s="37"/>
      <c r="AXS119" s="37"/>
      <c r="AXT119" s="37"/>
      <c r="AXU119" s="37"/>
      <c r="AXV119" s="37"/>
    </row>
    <row r="120" spans="2:994 1058:1322" s="551" customFormat="1" x14ac:dyDescent="0.25">
      <c r="B120" s="79"/>
      <c r="H120" s="37"/>
      <c r="I120" s="122"/>
      <c r="J120" s="37"/>
      <c r="K120" s="37"/>
      <c r="L120" s="37"/>
      <c r="M120" s="37"/>
      <c r="N120" s="37"/>
      <c r="O120" s="37"/>
      <c r="P120" s="122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DW120" s="1657"/>
      <c r="DX120" s="1657"/>
      <c r="DY120" s="1657"/>
      <c r="DZ120" s="1657"/>
      <c r="EA120" s="1657"/>
      <c r="EB120" s="1657"/>
      <c r="EC120" s="37"/>
      <c r="ED120" s="37"/>
      <c r="EE120" s="37"/>
      <c r="EF120" s="37"/>
      <c r="EG120" s="37"/>
      <c r="EH120" s="37"/>
      <c r="EI120" s="37"/>
      <c r="FF120" s="37"/>
      <c r="FG120" s="37"/>
      <c r="FH120" s="37"/>
      <c r="FI120" s="37"/>
      <c r="FJ120" s="37"/>
      <c r="FK120" s="37"/>
      <c r="GH120" s="1594"/>
      <c r="GI120" s="1594"/>
      <c r="GJ120" s="1594"/>
      <c r="GK120" s="1594"/>
      <c r="GL120" s="1594"/>
      <c r="GM120" s="1594"/>
      <c r="IE120" s="1594"/>
      <c r="IF120" s="1594"/>
      <c r="IG120" s="1594"/>
      <c r="IH120" s="1594"/>
      <c r="II120" s="1594"/>
      <c r="IJ120" s="1594"/>
      <c r="JU120" s="37"/>
      <c r="JV120" s="37"/>
      <c r="JW120" s="37"/>
      <c r="JX120" s="37"/>
      <c r="JY120" s="37"/>
      <c r="JZ120" s="37"/>
      <c r="KB120" s="37"/>
      <c r="KC120" s="37"/>
      <c r="KD120" s="37"/>
      <c r="KE120" s="37"/>
      <c r="KF120" s="37"/>
      <c r="KG120" s="37"/>
      <c r="KH120" s="37"/>
      <c r="KW120" s="37"/>
      <c r="KX120" s="37"/>
      <c r="KY120" s="37"/>
      <c r="KZ120" s="37"/>
      <c r="LA120" s="37"/>
      <c r="LB120" s="37"/>
      <c r="LD120" s="1594"/>
      <c r="LE120" s="1594"/>
      <c r="LF120" s="1594"/>
      <c r="LG120" s="1594"/>
      <c r="LH120" s="1594"/>
      <c r="LI120" s="1594"/>
      <c r="MF120" s="1594"/>
      <c r="MG120" s="1594"/>
      <c r="MH120" s="1594"/>
      <c r="MI120" s="1594"/>
      <c r="MJ120" s="1594"/>
      <c r="MK120" s="1594"/>
      <c r="MT120" s="37"/>
      <c r="MU120" s="37"/>
      <c r="MV120" s="37"/>
      <c r="MW120" s="37"/>
      <c r="MX120" s="37"/>
      <c r="MY120" s="37"/>
      <c r="MZ120" s="37"/>
      <c r="OX120" s="37"/>
      <c r="OY120" s="37"/>
      <c r="OZ120" s="37"/>
      <c r="PA120" s="37"/>
      <c r="PB120" s="37"/>
      <c r="PC120" s="37"/>
      <c r="PD120" s="37"/>
      <c r="PL120" s="37"/>
      <c r="PM120" s="37"/>
      <c r="PN120" s="37"/>
      <c r="PO120" s="37"/>
      <c r="PP120" s="37"/>
      <c r="PQ120" s="37"/>
      <c r="PS120" s="37"/>
      <c r="PT120" s="37"/>
      <c r="PU120" s="37"/>
      <c r="PV120" s="37"/>
      <c r="PW120" s="37"/>
      <c r="PX120" s="37"/>
      <c r="PY120" s="37"/>
      <c r="SD120" s="37"/>
      <c r="SE120" s="37"/>
      <c r="SF120" s="37"/>
      <c r="SG120" s="37"/>
      <c r="SH120" s="37"/>
      <c r="SI120" s="37"/>
      <c r="SY120" s="37"/>
      <c r="SZ120" s="37"/>
      <c r="TA120" s="37"/>
      <c r="TB120" s="37"/>
      <c r="TC120" s="37"/>
      <c r="TD120" s="37"/>
      <c r="TE120" s="37"/>
      <c r="TF120" s="37"/>
      <c r="UO120" s="37"/>
      <c r="UP120" s="37"/>
      <c r="UQ120" s="37"/>
      <c r="UR120" s="37"/>
      <c r="US120" s="37"/>
      <c r="UT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Q120" s="1594"/>
      <c r="VR120" s="1594"/>
      <c r="VS120" s="1594"/>
      <c r="VT120" s="1594"/>
      <c r="VU120" s="1594"/>
      <c r="VV120" s="1594"/>
      <c r="WZ120" s="37"/>
      <c r="XA120" s="37"/>
      <c r="XB120" s="37"/>
      <c r="XC120" s="37"/>
      <c r="XD120" s="37"/>
      <c r="XE120" s="37"/>
      <c r="YB120" s="1594"/>
      <c r="YC120" s="1594"/>
      <c r="YD120" s="1594"/>
      <c r="YE120" s="1594"/>
      <c r="YF120" s="1594"/>
      <c r="YG120" s="1594"/>
      <c r="ZK120" s="1594"/>
      <c r="ZL120" s="1594"/>
      <c r="ZM120" s="1594"/>
      <c r="ZN120" s="1594"/>
      <c r="ZO120" s="1594"/>
      <c r="ZP120" s="1594"/>
      <c r="ZQ120" s="1594"/>
      <c r="ZR120" s="37"/>
      <c r="ZS120" s="37"/>
      <c r="ZT120" s="37"/>
      <c r="ZU120" s="37"/>
      <c r="ZV120" s="37"/>
      <c r="ZW120" s="37"/>
      <c r="ZX120" s="37"/>
      <c r="ZY120" s="344"/>
      <c r="AAF120" s="693"/>
      <c r="AAG120" s="37"/>
      <c r="AAH120" s="37"/>
      <c r="AAI120" s="37"/>
      <c r="AAJ120" s="37"/>
      <c r="AAK120" s="37"/>
      <c r="AAL120" s="37"/>
      <c r="ABV120" s="37"/>
      <c r="ABW120" s="37"/>
      <c r="ABX120" s="37"/>
      <c r="ABY120" s="37"/>
      <c r="ABZ120" s="37"/>
      <c r="ACA120" s="37"/>
      <c r="ACB120" s="37"/>
      <c r="AEU120" s="1594"/>
      <c r="AEV120" s="1594"/>
      <c r="AEW120" s="1594"/>
      <c r="AEX120" s="1594"/>
      <c r="AEY120" s="1594"/>
      <c r="AEZ120" s="1594"/>
      <c r="AGR120" s="37"/>
      <c r="AGS120" s="37"/>
      <c r="AGT120" s="37"/>
      <c r="AGU120" s="37"/>
      <c r="AGV120" s="37"/>
      <c r="AGW120" s="37"/>
      <c r="AGX120" s="37"/>
      <c r="AHM120" s="37"/>
      <c r="AHN120" s="37"/>
      <c r="AHO120" s="37"/>
      <c r="AHP120" s="37"/>
      <c r="AHQ120" s="37"/>
      <c r="AHR120" s="37"/>
      <c r="AHS120" s="37"/>
      <c r="AIO120" s="37"/>
      <c r="AIP120" s="37"/>
      <c r="AIQ120" s="37"/>
      <c r="AIR120" s="37"/>
      <c r="AIS120" s="37"/>
      <c r="AIT120" s="37"/>
      <c r="AIU120" s="37"/>
      <c r="AJQ120" s="37"/>
      <c r="AJR120" s="37"/>
      <c r="AJS120" s="37"/>
      <c r="AJT120" s="37"/>
      <c r="AJU120" s="37"/>
      <c r="AJV120" s="37"/>
      <c r="AJX120" s="79"/>
      <c r="AJY120" s="79"/>
      <c r="AJZ120" s="79"/>
      <c r="AKA120" s="79"/>
      <c r="AKB120" s="79"/>
      <c r="AKC120" s="79"/>
      <c r="AKD120" s="79"/>
      <c r="AKE120" s="79"/>
      <c r="AKF120" s="79"/>
      <c r="AKG120" s="79"/>
      <c r="AKH120" s="79"/>
      <c r="AKI120" s="79"/>
      <c r="AKJ120" s="79"/>
      <c r="AKK120" s="79"/>
      <c r="AKL120" s="37"/>
      <c r="AKM120" s="37"/>
      <c r="AKN120" s="37"/>
      <c r="AKO120" s="37"/>
      <c r="AKP120" s="37"/>
      <c r="AKQ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NR120" s="1594"/>
      <c r="ANS120" s="1594"/>
      <c r="ANT120" s="1594"/>
      <c r="ANU120" s="1594"/>
      <c r="ANV120" s="1594"/>
      <c r="ANW120" s="1594"/>
      <c r="ARE120" s="37"/>
      <c r="ARF120" s="37"/>
      <c r="ARG120" s="37"/>
      <c r="ARH120" s="37"/>
      <c r="ARI120" s="37"/>
      <c r="ARJ120" s="37"/>
      <c r="ARK120" s="37"/>
      <c r="ARS120" s="37"/>
      <c r="ART120" s="37"/>
      <c r="ARU120" s="37"/>
      <c r="ARV120" s="37"/>
      <c r="ARW120" s="37"/>
      <c r="ARX120" s="37"/>
      <c r="ARY120" s="37"/>
      <c r="ATB120" s="37"/>
      <c r="ATC120" s="37"/>
      <c r="ATD120" s="37"/>
      <c r="ATE120" s="37"/>
      <c r="ATF120" s="37"/>
      <c r="ATG120" s="37"/>
      <c r="AUK120" s="37"/>
      <c r="AUL120" s="37"/>
      <c r="AUM120" s="37"/>
      <c r="AUN120" s="37"/>
      <c r="AUO120" s="37"/>
      <c r="AUP120" s="37"/>
      <c r="AUQ120" s="37"/>
      <c r="AUR120" s="1594"/>
      <c r="AUS120" s="1594"/>
      <c r="AUT120" s="1594"/>
      <c r="AUU120" s="1594"/>
      <c r="AUV120" s="1594"/>
      <c r="AUW120" s="1594"/>
      <c r="AUX120" s="37"/>
      <c r="AUY120" s="37"/>
      <c r="AUZ120" s="37"/>
      <c r="AVA120" s="37"/>
      <c r="AVB120" s="37"/>
      <c r="AVC120" s="37"/>
      <c r="AVD120" s="37"/>
      <c r="AVT120" s="1594"/>
      <c r="AVU120" s="1594"/>
      <c r="AVV120" s="1594"/>
      <c r="AVW120" s="1594"/>
      <c r="AVX120" s="1594"/>
      <c r="AVY120" s="1594"/>
      <c r="AXQ120" s="37"/>
      <c r="AXR120" s="37"/>
      <c r="AXS120" s="37"/>
      <c r="AXT120" s="37"/>
      <c r="AXU120" s="37"/>
      <c r="AXV120" s="37"/>
    </row>
    <row r="121" spans="2:994 1058:1322" s="551" customFormat="1" x14ac:dyDescent="0.25">
      <c r="B121" s="122"/>
      <c r="H121" s="37"/>
      <c r="I121" s="122"/>
      <c r="J121" s="37"/>
      <c r="K121" s="37"/>
      <c r="L121" s="37"/>
      <c r="M121" s="37"/>
      <c r="N121" s="37"/>
      <c r="O121" s="37"/>
      <c r="P121" s="122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DW121" s="1657"/>
      <c r="DX121" s="1657"/>
      <c r="DY121" s="1657"/>
      <c r="DZ121" s="1657"/>
      <c r="EA121" s="1657"/>
      <c r="EB121" s="1657"/>
      <c r="EC121" s="37"/>
      <c r="ED121" s="37"/>
      <c r="EE121" s="37"/>
      <c r="EF121" s="37"/>
      <c r="EG121" s="37"/>
      <c r="EH121" s="37"/>
      <c r="EI121" s="37"/>
      <c r="FF121" s="37"/>
      <c r="FG121" s="37"/>
      <c r="FH121" s="37"/>
      <c r="FI121" s="37"/>
      <c r="FJ121" s="37"/>
      <c r="FK121" s="37"/>
      <c r="GH121" s="1594"/>
      <c r="GI121" s="1594"/>
      <c r="GJ121" s="1594"/>
      <c r="GK121" s="1594"/>
      <c r="GL121" s="1594"/>
      <c r="GM121" s="1594"/>
      <c r="IE121" s="1594"/>
      <c r="IF121" s="1594"/>
      <c r="IG121" s="1594"/>
      <c r="IH121" s="1594"/>
      <c r="II121" s="1594"/>
      <c r="IJ121" s="1594"/>
      <c r="JU121" s="37"/>
      <c r="JV121" s="37"/>
      <c r="JW121" s="37"/>
      <c r="JX121" s="37"/>
      <c r="JY121" s="37"/>
      <c r="JZ121" s="37"/>
      <c r="KB121" s="37"/>
      <c r="KC121" s="37"/>
      <c r="KD121" s="37"/>
      <c r="KE121" s="37"/>
      <c r="KF121" s="37"/>
      <c r="KG121" s="37"/>
      <c r="KH121" s="37"/>
      <c r="KW121" s="37"/>
      <c r="KX121" s="37"/>
      <c r="KY121" s="37"/>
      <c r="KZ121" s="37"/>
      <c r="LA121" s="37"/>
      <c r="LB121" s="37"/>
      <c r="LD121" s="1594"/>
      <c r="LE121" s="1594"/>
      <c r="LF121" s="1594"/>
      <c r="LG121" s="1594"/>
      <c r="LH121" s="1594"/>
      <c r="LI121" s="1594"/>
      <c r="MF121" s="1594"/>
      <c r="MG121" s="1594"/>
      <c r="MH121" s="1594"/>
      <c r="MI121" s="1594"/>
      <c r="MJ121" s="1594"/>
      <c r="MK121" s="1594"/>
      <c r="MT121" s="37"/>
      <c r="MU121" s="37"/>
      <c r="MV121" s="37"/>
      <c r="MW121" s="37"/>
      <c r="MX121" s="37"/>
      <c r="MY121" s="37"/>
      <c r="MZ121" s="37"/>
      <c r="OX121" s="37"/>
      <c r="OY121" s="37"/>
      <c r="OZ121" s="37"/>
      <c r="PA121" s="37"/>
      <c r="PB121" s="37"/>
      <c r="PC121" s="37"/>
      <c r="PD121" s="37"/>
      <c r="PL121" s="37"/>
      <c r="PM121" s="37"/>
      <c r="PN121" s="37"/>
      <c r="PO121" s="37"/>
      <c r="PP121" s="37"/>
      <c r="PQ121" s="37"/>
      <c r="PS121" s="37"/>
      <c r="PT121" s="37"/>
      <c r="PU121" s="37"/>
      <c r="PV121" s="37"/>
      <c r="PW121" s="37"/>
      <c r="PX121" s="37"/>
      <c r="PY121" s="37"/>
      <c r="SD121" s="37"/>
      <c r="SE121" s="37"/>
      <c r="SF121" s="37"/>
      <c r="SG121" s="37"/>
      <c r="SH121" s="37"/>
      <c r="SI121" s="37"/>
      <c r="SY121" s="37"/>
      <c r="SZ121" s="37"/>
      <c r="TA121" s="37"/>
      <c r="TB121" s="37"/>
      <c r="TC121" s="37"/>
      <c r="TD121" s="37"/>
      <c r="TE121" s="37"/>
      <c r="TF121" s="37"/>
      <c r="UO121" s="37"/>
      <c r="UP121" s="37"/>
      <c r="UQ121" s="37"/>
      <c r="UR121" s="37"/>
      <c r="US121" s="37"/>
      <c r="UT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Q121" s="1594"/>
      <c r="VR121" s="1594"/>
      <c r="VS121" s="1594"/>
      <c r="VT121" s="1594"/>
      <c r="VU121" s="1594"/>
      <c r="VV121" s="1594"/>
      <c r="WZ121" s="37"/>
      <c r="XA121" s="37"/>
      <c r="XB121" s="37"/>
      <c r="XC121" s="37"/>
      <c r="XD121" s="37"/>
      <c r="XE121" s="37"/>
      <c r="YB121" s="1594"/>
      <c r="YC121" s="1594"/>
      <c r="YD121" s="1594"/>
      <c r="YE121" s="1594"/>
      <c r="YF121" s="1594"/>
      <c r="YG121" s="1594"/>
      <c r="ZK121" s="1594"/>
      <c r="ZL121" s="1594"/>
      <c r="ZM121" s="1594"/>
      <c r="ZN121" s="1594"/>
      <c r="ZO121" s="1594"/>
      <c r="ZP121" s="1594"/>
      <c r="ZQ121" s="1594"/>
      <c r="ZR121" s="37"/>
      <c r="ZS121" s="37"/>
      <c r="ZT121" s="37"/>
      <c r="ZU121" s="37"/>
      <c r="ZV121" s="37"/>
      <c r="ZW121" s="37"/>
      <c r="ZX121" s="37"/>
      <c r="ZY121" s="344"/>
      <c r="AAF121" s="693"/>
      <c r="AAG121" s="37"/>
      <c r="AAH121" s="37"/>
      <c r="AAI121" s="37"/>
      <c r="AAJ121" s="37"/>
      <c r="AAK121" s="37"/>
      <c r="AAL121" s="37"/>
      <c r="ABV121" s="37"/>
      <c r="ABW121" s="37"/>
      <c r="ABX121" s="37"/>
      <c r="ABY121" s="37"/>
      <c r="ABZ121" s="37"/>
      <c r="ACA121" s="37"/>
      <c r="ACB121" s="37"/>
      <c r="AEU121" s="1594"/>
      <c r="AEV121" s="1594"/>
      <c r="AEW121" s="1594"/>
      <c r="AEX121" s="1594"/>
      <c r="AEY121" s="1594"/>
      <c r="AEZ121" s="1594"/>
      <c r="AGR121" s="37"/>
      <c r="AGS121" s="37"/>
      <c r="AGT121" s="37"/>
      <c r="AGU121" s="37"/>
      <c r="AGV121" s="37"/>
      <c r="AGW121" s="37"/>
      <c r="AGX121" s="37"/>
      <c r="AHM121" s="37"/>
      <c r="AHN121" s="37"/>
      <c r="AHO121" s="37"/>
      <c r="AHP121" s="37"/>
      <c r="AHQ121" s="37"/>
      <c r="AHR121" s="37"/>
      <c r="AHS121" s="37"/>
      <c r="AIO121" s="37"/>
      <c r="AIP121" s="37"/>
      <c r="AIQ121" s="37"/>
      <c r="AIR121" s="37"/>
      <c r="AIS121" s="37"/>
      <c r="AIT121" s="37"/>
      <c r="AIU121" s="37"/>
      <c r="AJQ121" s="37"/>
      <c r="AJR121" s="37"/>
      <c r="AJS121" s="37"/>
      <c r="AJT121" s="37"/>
      <c r="AJU121" s="37"/>
      <c r="AJV121" s="37"/>
      <c r="AJX121" s="79"/>
      <c r="AJY121" s="79"/>
      <c r="AJZ121" s="79"/>
      <c r="AKA121" s="79"/>
      <c r="AKB121" s="79"/>
      <c r="AKC121" s="79"/>
      <c r="AKD121" s="79"/>
      <c r="AKE121" s="79"/>
      <c r="AKF121" s="79"/>
      <c r="AKG121" s="79"/>
      <c r="AKH121" s="79"/>
      <c r="AKI121" s="79"/>
      <c r="AKJ121" s="79"/>
      <c r="AKK121" s="79"/>
      <c r="AKL121" s="37"/>
      <c r="AKM121" s="37"/>
      <c r="AKN121" s="37"/>
      <c r="AKO121" s="37"/>
      <c r="AKP121" s="37"/>
      <c r="AKQ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NR121" s="1594"/>
      <c r="ANS121" s="1594"/>
      <c r="ANT121" s="1594"/>
      <c r="ANU121" s="1594"/>
      <c r="ANV121" s="1594"/>
      <c r="ANW121" s="1594"/>
      <c r="ARE121" s="37"/>
      <c r="ARF121" s="37"/>
      <c r="ARG121" s="37"/>
      <c r="ARH121" s="37"/>
      <c r="ARI121" s="37"/>
      <c r="ARJ121" s="37"/>
      <c r="ARK121" s="37"/>
      <c r="ARS121" s="37"/>
      <c r="ART121" s="37"/>
      <c r="ARU121" s="37"/>
      <c r="ARV121" s="37"/>
      <c r="ARW121" s="37"/>
      <c r="ARX121" s="37"/>
      <c r="ARY121" s="37"/>
      <c r="ATB121" s="37"/>
      <c r="ATC121" s="37"/>
      <c r="ATD121" s="37"/>
      <c r="ATE121" s="37"/>
      <c r="ATF121" s="37"/>
      <c r="ATG121" s="37"/>
      <c r="AUK121" s="37"/>
      <c r="AUL121" s="37"/>
      <c r="AUM121" s="37"/>
      <c r="AUN121" s="37"/>
      <c r="AUO121" s="37"/>
      <c r="AUP121" s="37"/>
      <c r="AUQ121" s="37"/>
      <c r="AUR121" s="1594"/>
      <c r="AUS121" s="1594"/>
      <c r="AUT121" s="1594"/>
      <c r="AUU121" s="1594"/>
      <c r="AUV121" s="1594"/>
      <c r="AUW121" s="1594"/>
      <c r="AUX121" s="37"/>
      <c r="AUY121" s="37"/>
      <c r="AUZ121" s="37"/>
      <c r="AVA121" s="37"/>
      <c r="AVB121" s="37"/>
      <c r="AVC121" s="37"/>
      <c r="AVD121" s="37"/>
      <c r="AVT121" s="1594"/>
      <c r="AVU121" s="1594"/>
      <c r="AVV121" s="1594"/>
      <c r="AVW121" s="1594"/>
      <c r="AVX121" s="1594"/>
      <c r="AVY121" s="1594"/>
      <c r="AXQ121" s="37"/>
      <c r="AXR121" s="37"/>
      <c r="AXS121" s="37"/>
      <c r="AXT121" s="37"/>
      <c r="AXU121" s="37"/>
      <c r="AXV121" s="37"/>
    </row>
    <row r="122" spans="2:994 1058:1322" s="551" customFormat="1" x14ac:dyDescent="0.25">
      <c r="B122" s="79"/>
      <c r="H122" s="37"/>
      <c r="I122" s="122"/>
      <c r="J122" s="37"/>
      <c r="K122" s="37"/>
      <c r="L122" s="37"/>
      <c r="M122" s="37"/>
      <c r="N122" s="37"/>
      <c r="O122" s="37"/>
      <c r="P122" s="122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DW122" s="1657"/>
      <c r="DX122" s="1657"/>
      <c r="DY122" s="1657"/>
      <c r="DZ122" s="1657"/>
      <c r="EA122" s="1657"/>
      <c r="EB122" s="1657"/>
      <c r="EC122" s="37"/>
      <c r="ED122" s="37"/>
      <c r="EE122" s="37"/>
      <c r="EF122" s="37"/>
      <c r="EG122" s="37"/>
      <c r="EH122" s="37"/>
      <c r="EI122" s="37"/>
      <c r="FF122" s="37"/>
      <c r="FG122" s="37"/>
      <c r="FH122" s="37"/>
      <c r="FI122" s="37"/>
      <c r="FJ122" s="37"/>
      <c r="FK122" s="37"/>
      <c r="GH122" s="1594"/>
      <c r="GI122" s="1594"/>
      <c r="GJ122" s="1594"/>
      <c r="GK122" s="1594"/>
      <c r="GL122" s="1594"/>
      <c r="GM122" s="1594"/>
      <c r="IE122" s="1594"/>
      <c r="IF122" s="1594"/>
      <c r="IG122" s="1594"/>
      <c r="IH122" s="1594"/>
      <c r="II122" s="1594"/>
      <c r="IJ122" s="1594"/>
      <c r="JU122" s="37"/>
      <c r="JV122" s="37"/>
      <c r="JW122" s="37"/>
      <c r="JX122" s="37"/>
      <c r="JY122" s="37"/>
      <c r="JZ122" s="37"/>
      <c r="KB122" s="37"/>
      <c r="KC122" s="37"/>
      <c r="KD122" s="37"/>
      <c r="KE122" s="37"/>
      <c r="KF122" s="37"/>
      <c r="KG122" s="37"/>
      <c r="KH122" s="37"/>
      <c r="KW122" s="37"/>
      <c r="KX122" s="37"/>
      <c r="KY122" s="37"/>
      <c r="KZ122" s="37"/>
      <c r="LA122" s="37"/>
      <c r="LB122" s="37"/>
      <c r="LD122" s="1594"/>
      <c r="LE122" s="1594"/>
      <c r="LF122" s="1594"/>
      <c r="LG122" s="1594"/>
      <c r="LH122" s="1594"/>
      <c r="LI122" s="1594"/>
      <c r="MF122" s="1594"/>
      <c r="MG122" s="1594"/>
      <c r="MH122" s="1594"/>
      <c r="MI122" s="1594"/>
      <c r="MJ122" s="1594"/>
      <c r="MK122" s="1594"/>
      <c r="MT122" s="37"/>
      <c r="MU122" s="37"/>
      <c r="MV122" s="37"/>
      <c r="MW122" s="37"/>
      <c r="MX122" s="37"/>
      <c r="MY122" s="37"/>
      <c r="MZ122" s="37"/>
      <c r="OX122" s="37"/>
      <c r="OY122" s="37"/>
      <c r="OZ122" s="37"/>
      <c r="PA122" s="37"/>
      <c r="PB122" s="37"/>
      <c r="PC122" s="37"/>
      <c r="PD122" s="37"/>
      <c r="PL122" s="37"/>
      <c r="PM122" s="37"/>
      <c r="PN122" s="37"/>
      <c r="PO122" s="37"/>
      <c r="PP122" s="37"/>
      <c r="PQ122" s="37"/>
      <c r="PS122" s="37"/>
      <c r="PT122" s="37"/>
      <c r="PU122" s="37"/>
      <c r="PV122" s="37"/>
      <c r="PW122" s="37"/>
      <c r="PX122" s="37"/>
      <c r="PY122" s="37"/>
      <c r="SD122" s="37"/>
      <c r="SE122" s="37"/>
      <c r="SF122" s="37"/>
      <c r="SG122" s="37"/>
      <c r="SH122" s="37"/>
      <c r="SI122" s="37"/>
      <c r="SY122" s="37"/>
      <c r="SZ122" s="37"/>
      <c r="TA122" s="37"/>
      <c r="TB122" s="37"/>
      <c r="TC122" s="37"/>
      <c r="TD122" s="37"/>
      <c r="TE122" s="37"/>
      <c r="TF122" s="37"/>
      <c r="UO122" s="37"/>
      <c r="UP122" s="37"/>
      <c r="UQ122" s="37"/>
      <c r="UR122" s="37"/>
      <c r="US122" s="37"/>
      <c r="UT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Q122" s="1594"/>
      <c r="VR122" s="1594"/>
      <c r="VS122" s="1594"/>
      <c r="VT122" s="1594"/>
      <c r="VU122" s="1594"/>
      <c r="VV122" s="1594"/>
      <c r="WZ122" s="37"/>
      <c r="XA122" s="37"/>
      <c r="XB122" s="37"/>
      <c r="XC122" s="37"/>
      <c r="XD122" s="37"/>
      <c r="XE122" s="37"/>
      <c r="YB122" s="1594"/>
      <c r="YC122" s="1594"/>
      <c r="YD122" s="1594"/>
      <c r="YE122" s="1594"/>
      <c r="YF122" s="1594"/>
      <c r="YG122" s="1594"/>
      <c r="ZK122" s="1594"/>
      <c r="ZL122" s="1594"/>
      <c r="ZM122" s="1594"/>
      <c r="ZN122" s="1594"/>
      <c r="ZO122" s="1594"/>
      <c r="ZP122" s="1594"/>
      <c r="ZQ122" s="1594"/>
      <c r="ZR122" s="37"/>
      <c r="ZS122" s="37"/>
      <c r="ZT122" s="37"/>
      <c r="ZU122" s="37"/>
      <c r="ZV122" s="37"/>
      <c r="ZW122" s="37"/>
      <c r="ZX122" s="37"/>
      <c r="ZY122" s="344"/>
      <c r="AAF122" s="693"/>
      <c r="AAG122" s="37"/>
      <c r="AAH122" s="37"/>
      <c r="AAI122" s="37"/>
      <c r="AAJ122" s="37"/>
      <c r="AAK122" s="37"/>
      <c r="AAL122" s="37"/>
      <c r="ABV122" s="37"/>
      <c r="ABW122" s="37"/>
      <c r="ABX122" s="37"/>
      <c r="ABY122" s="37"/>
      <c r="ABZ122" s="37"/>
      <c r="ACA122" s="37"/>
      <c r="ACB122" s="37"/>
      <c r="AEU122" s="1594"/>
      <c r="AEV122" s="1594"/>
      <c r="AEW122" s="1594"/>
      <c r="AEX122" s="1594"/>
      <c r="AEY122" s="1594"/>
      <c r="AEZ122" s="1594"/>
      <c r="AGR122" s="37"/>
      <c r="AGS122" s="37"/>
      <c r="AGT122" s="37"/>
      <c r="AGU122" s="37"/>
      <c r="AGV122" s="37"/>
      <c r="AGW122" s="37"/>
      <c r="AGX122" s="37"/>
      <c r="AHM122" s="37"/>
      <c r="AHN122" s="37"/>
      <c r="AHO122" s="37"/>
      <c r="AHP122" s="37"/>
      <c r="AHQ122" s="37"/>
      <c r="AHR122" s="37"/>
      <c r="AHS122" s="37"/>
      <c r="AIO122" s="37"/>
      <c r="AIP122" s="37"/>
      <c r="AIQ122" s="37"/>
      <c r="AIR122" s="37"/>
      <c r="AIS122" s="37"/>
      <c r="AIT122" s="37"/>
      <c r="AIU122" s="37"/>
      <c r="AJQ122" s="37"/>
      <c r="AJR122" s="37"/>
      <c r="AJS122" s="37"/>
      <c r="AJT122" s="37"/>
      <c r="AJU122" s="37"/>
      <c r="AJV122" s="37"/>
      <c r="AJX122" s="79"/>
      <c r="AJY122" s="79"/>
      <c r="AJZ122" s="79"/>
      <c r="AKA122" s="79"/>
      <c r="AKB122" s="79"/>
      <c r="AKC122" s="79"/>
      <c r="AKD122" s="79"/>
      <c r="AKE122" s="79"/>
      <c r="AKF122" s="79"/>
      <c r="AKG122" s="79"/>
      <c r="AKH122" s="79"/>
      <c r="AKI122" s="79"/>
      <c r="AKJ122" s="79"/>
      <c r="AKK122" s="79"/>
      <c r="AKL122" s="37"/>
      <c r="AKM122" s="37"/>
      <c r="AKN122" s="37"/>
      <c r="AKO122" s="37"/>
      <c r="AKP122" s="37"/>
      <c r="AKQ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NR122" s="1594"/>
      <c r="ANS122" s="1594"/>
      <c r="ANT122" s="1594"/>
      <c r="ANU122" s="1594"/>
      <c r="ANV122" s="1594"/>
      <c r="ANW122" s="1594"/>
      <c r="ARE122" s="37"/>
      <c r="ARF122" s="37"/>
      <c r="ARG122" s="37"/>
      <c r="ARH122" s="37"/>
      <c r="ARI122" s="37"/>
      <c r="ARJ122" s="37"/>
      <c r="ARK122" s="37"/>
      <c r="ARS122" s="37"/>
      <c r="ART122" s="37"/>
      <c r="ARU122" s="37"/>
      <c r="ARV122" s="37"/>
      <c r="ARW122" s="37"/>
      <c r="ARX122" s="37"/>
      <c r="ARY122" s="37"/>
      <c r="ATB122" s="37"/>
      <c r="ATC122" s="37"/>
      <c r="ATD122" s="37"/>
      <c r="ATE122" s="37"/>
      <c r="ATF122" s="37"/>
      <c r="ATG122" s="37"/>
      <c r="AUK122" s="37"/>
      <c r="AUL122" s="37"/>
      <c r="AUM122" s="37"/>
      <c r="AUN122" s="37"/>
      <c r="AUO122" s="37"/>
      <c r="AUP122" s="37"/>
      <c r="AUQ122" s="37"/>
      <c r="AUR122" s="1594"/>
      <c r="AUS122" s="1594"/>
      <c r="AUT122" s="1594"/>
      <c r="AUU122" s="1594"/>
      <c r="AUV122" s="1594"/>
      <c r="AUW122" s="1594"/>
      <c r="AUX122" s="37"/>
      <c r="AUY122" s="37"/>
      <c r="AUZ122" s="37"/>
      <c r="AVA122" s="37"/>
      <c r="AVB122" s="37"/>
      <c r="AVC122" s="37"/>
      <c r="AVD122" s="37"/>
      <c r="AVT122" s="1594"/>
      <c r="AVU122" s="1594"/>
      <c r="AVV122" s="1594"/>
      <c r="AVW122" s="1594"/>
      <c r="AVX122" s="1594"/>
      <c r="AVY122" s="1594"/>
      <c r="AXQ122" s="37"/>
      <c r="AXR122" s="37"/>
      <c r="AXS122" s="37"/>
      <c r="AXT122" s="37"/>
      <c r="AXU122" s="37"/>
      <c r="AXV122" s="37"/>
    </row>
    <row r="123" spans="2:994 1058:1322" s="551" customFormat="1" x14ac:dyDescent="0.25">
      <c r="B123" s="79"/>
      <c r="H123" s="37"/>
      <c r="I123" s="122"/>
      <c r="J123" s="37"/>
      <c r="K123" s="37"/>
      <c r="L123" s="37"/>
      <c r="M123" s="37"/>
      <c r="N123" s="37"/>
      <c r="O123" s="37"/>
      <c r="P123" s="122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DW123" s="1657"/>
      <c r="DX123" s="1657"/>
      <c r="DY123" s="1657"/>
      <c r="DZ123" s="1657"/>
      <c r="EA123" s="1657"/>
      <c r="EB123" s="1657"/>
      <c r="EC123" s="37"/>
      <c r="ED123" s="37"/>
      <c r="EE123" s="37"/>
      <c r="EF123" s="37"/>
      <c r="EG123" s="37"/>
      <c r="EH123" s="37"/>
      <c r="EI123" s="37"/>
      <c r="FF123" s="37"/>
      <c r="FG123" s="37"/>
      <c r="FH123" s="37"/>
      <c r="FI123" s="37"/>
      <c r="FJ123" s="37"/>
      <c r="FK123" s="37"/>
      <c r="GH123" s="1594"/>
      <c r="GI123" s="1594"/>
      <c r="GJ123" s="1594"/>
      <c r="GK123" s="1594"/>
      <c r="GL123" s="1594"/>
      <c r="GM123" s="1594"/>
      <c r="IE123" s="1594"/>
      <c r="IF123" s="1594"/>
      <c r="IG123" s="1594"/>
      <c r="IH123" s="1594"/>
      <c r="II123" s="1594"/>
      <c r="IJ123" s="1594"/>
      <c r="JU123" s="37"/>
      <c r="JV123" s="37"/>
      <c r="JW123" s="37"/>
      <c r="JX123" s="37"/>
      <c r="JY123" s="37"/>
      <c r="JZ123" s="37"/>
      <c r="KB123" s="37"/>
      <c r="KC123" s="37"/>
      <c r="KD123" s="37"/>
      <c r="KE123" s="37"/>
      <c r="KF123" s="37"/>
      <c r="KG123" s="37"/>
      <c r="KH123" s="37"/>
      <c r="KW123" s="37"/>
      <c r="KX123" s="37"/>
      <c r="KY123" s="37"/>
      <c r="KZ123" s="37"/>
      <c r="LA123" s="37"/>
      <c r="LB123" s="37"/>
      <c r="LD123" s="1594"/>
      <c r="LE123" s="1594"/>
      <c r="LF123" s="1594"/>
      <c r="LG123" s="1594"/>
      <c r="LH123" s="1594"/>
      <c r="LI123" s="1594"/>
      <c r="MF123" s="1594"/>
      <c r="MG123" s="1594"/>
      <c r="MH123" s="1594"/>
      <c r="MI123" s="1594"/>
      <c r="MJ123" s="1594"/>
      <c r="MK123" s="1594"/>
      <c r="MT123" s="37"/>
      <c r="MU123" s="37"/>
      <c r="MV123" s="37"/>
      <c r="MW123" s="37"/>
      <c r="MX123" s="37"/>
      <c r="MY123" s="37"/>
      <c r="MZ123" s="37"/>
      <c r="OX123" s="37"/>
      <c r="OY123" s="37"/>
      <c r="OZ123" s="37"/>
      <c r="PA123" s="37"/>
      <c r="PB123" s="37"/>
      <c r="PC123" s="37"/>
      <c r="PD123" s="37"/>
      <c r="PL123" s="37"/>
      <c r="PM123" s="37"/>
      <c r="PN123" s="37"/>
      <c r="PO123" s="37"/>
      <c r="PP123" s="37"/>
      <c r="PQ123" s="37"/>
      <c r="PS123" s="37"/>
      <c r="PT123" s="37"/>
      <c r="PU123" s="37"/>
      <c r="PV123" s="37"/>
      <c r="PW123" s="37"/>
      <c r="PX123" s="37"/>
      <c r="PY123" s="37"/>
      <c r="SD123" s="37"/>
      <c r="SE123" s="37"/>
      <c r="SF123" s="37"/>
      <c r="SG123" s="37"/>
      <c r="SH123" s="37"/>
      <c r="SI123" s="37"/>
      <c r="SY123" s="37"/>
      <c r="SZ123" s="37"/>
      <c r="TA123" s="37"/>
      <c r="TB123" s="37"/>
      <c r="TC123" s="37"/>
      <c r="TD123" s="37"/>
      <c r="TE123" s="37"/>
      <c r="TF123" s="37"/>
      <c r="UO123" s="37"/>
      <c r="UP123" s="37"/>
      <c r="UQ123" s="37"/>
      <c r="UR123" s="37"/>
      <c r="US123" s="37"/>
      <c r="UT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Q123" s="1594"/>
      <c r="VR123" s="1594"/>
      <c r="VS123" s="1594"/>
      <c r="VT123" s="1594"/>
      <c r="VU123" s="1594"/>
      <c r="VV123" s="1594"/>
      <c r="WZ123" s="37"/>
      <c r="XA123" s="37"/>
      <c r="XB123" s="37"/>
      <c r="XC123" s="37"/>
      <c r="XD123" s="37"/>
      <c r="XE123" s="37"/>
      <c r="YB123" s="1594"/>
      <c r="YC123" s="1594"/>
      <c r="YD123" s="1594"/>
      <c r="YE123" s="1594"/>
      <c r="YF123" s="1594"/>
      <c r="YG123" s="1594"/>
      <c r="ZK123" s="1594"/>
      <c r="ZL123" s="1594"/>
      <c r="ZM123" s="1594"/>
      <c r="ZN123" s="1594"/>
      <c r="ZO123" s="1594"/>
      <c r="ZP123" s="1594"/>
      <c r="ZQ123" s="1594"/>
      <c r="ZR123" s="37"/>
      <c r="ZS123" s="37"/>
      <c r="ZT123" s="37"/>
      <c r="ZU123" s="37"/>
      <c r="ZV123" s="37"/>
      <c r="ZW123" s="37"/>
      <c r="ZX123" s="37"/>
      <c r="ZY123" s="344"/>
      <c r="AAF123" s="693"/>
      <c r="AAG123" s="37"/>
      <c r="AAH123" s="37"/>
      <c r="AAI123" s="37"/>
      <c r="AAJ123" s="37"/>
      <c r="AAK123" s="37"/>
      <c r="AAL123" s="37"/>
      <c r="ABV123" s="37"/>
      <c r="ABW123" s="37"/>
      <c r="ABX123" s="37"/>
      <c r="ABY123" s="37"/>
      <c r="ABZ123" s="37"/>
      <c r="ACA123" s="37"/>
      <c r="ACB123" s="37"/>
      <c r="AEU123" s="1594"/>
      <c r="AEV123" s="1594"/>
      <c r="AEW123" s="1594"/>
      <c r="AEX123" s="1594"/>
      <c r="AEY123" s="1594"/>
      <c r="AEZ123" s="1594"/>
      <c r="AGR123" s="37"/>
      <c r="AGS123" s="37"/>
      <c r="AGT123" s="37"/>
      <c r="AGU123" s="37"/>
      <c r="AGV123" s="37"/>
      <c r="AGW123" s="37"/>
      <c r="AGX123" s="37"/>
      <c r="AHM123" s="37"/>
      <c r="AHN123" s="37"/>
      <c r="AHO123" s="37"/>
      <c r="AHP123" s="37"/>
      <c r="AHQ123" s="37"/>
      <c r="AHR123" s="37"/>
      <c r="AHS123" s="37"/>
      <c r="AIO123" s="37"/>
      <c r="AIP123" s="37"/>
      <c r="AIQ123" s="37"/>
      <c r="AIR123" s="37"/>
      <c r="AIS123" s="37"/>
      <c r="AIT123" s="37"/>
      <c r="AIU123" s="37"/>
      <c r="AJQ123" s="37"/>
      <c r="AJR123" s="37"/>
      <c r="AJS123" s="37"/>
      <c r="AJT123" s="37"/>
      <c r="AJU123" s="37"/>
      <c r="AJV123" s="37"/>
      <c r="AJX123" s="79"/>
      <c r="AJY123" s="79"/>
      <c r="AJZ123" s="79"/>
      <c r="AKA123" s="79"/>
      <c r="AKB123" s="79"/>
      <c r="AKC123" s="79"/>
      <c r="AKD123" s="79"/>
      <c r="AKE123" s="79"/>
      <c r="AKF123" s="79"/>
      <c r="AKG123" s="79"/>
      <c r="AKH123" s="79"/>
      <c r="AKI123" s="79"/>
      <c r="AKJ123" s="79"/>
      <c r="AKK123" s="79"/>
      <c r="AKL123" s="37"/>
      <c r="AKM123" s="37"/>
      <c r="AKN123" s="37"/>
      <c r="AKO123" s="37"/>
      <c r="AKP123" s="37"/>
      <c r="AKQ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NR123" s="1594"/>
      <c r="ANS123" s="1594"/>
      <c r="ANT123" s="1594"/>
      <c r="ANU123" s="1594"/>
      <c r="ANV123" s="1594"/>
      <c r="ANW123" s="1594"/>
      <c r="ARE123" s="37"/>
      <c r="ARF123" s="37"/>
      <c r="ARG123" s="37"/>
      <c r="ARH123" s="37"/>
      <c r="ARI123" s="37"/>
      <c r="ARJ123" s="37"/>
      <c r="ARK123" s="37"/>
      <c r="ARS123" s="37"/>
      <c r="ART123" s="37"/>
      <c r="ARU123" s="37"/>
      <c r="ARV123" s="37"/>
      <c r="ARW123" s="37"/>
      <c r="ARX123" s="37"/>
      <c r="ARY123" s="37"/>
      <c r="ATB123" s="37"/>
      <c r="ATC123" s="37"/>
      <c r="ATD123" s="37"/>
      <c r="ATE123" s="37"/>
      <c r="ATF123" s="37"/>
      <c r="ATG123" s="37"/>
      <c r="AUK123" s="37"/>
      <c r="AUL123" s="37"/>
      <c r="AUM123" s="37"/>
      <c r="AUN123" s="37"/>
      <c r="AUO123" s="37"/>
      <c r="AUP123" s="37"/>
      <c r="AUQ123" s="37"/>
      <c r="AUR123" s="1594"/>
      <c r="AUS123" s="1594"/>
      <c r="AUT123" s="1594"/>
      <c r="AUU123" s="1594"/>
      <c r="AUV123" s="1594"/>
      <c r="AUW123" s="1594"/>
      <c r="AUX123" s="37"/>
      <c r="AUY123" s="37"/>
      <c r="AUZ123" s="37"/>
      <c r="AVA123" s="37"/>
      <c r="AVB123" s="37"/>
      <c r="AVC123" s="37"/>
      <c r="AVD123" s="37"/>
      <c r="AVT123" s="1594"/>
      <c r="AVU123" s="1594"/>
      <c r="AVV123" s="1594"/>
      <c r="AVW123" s="1594"/>
      <c r="AVX123" s="1594"/>
      <c r="AVY123" s="1594"/>
      <c r="AXQ123" s="37"/>
      <c r="AXR123" s="37"/>
      <c r="AXS123" s="37"/>
      <c r="AXT123" s="37"/>
      <c r="AXU123" s="37"/>
      <c r="AXV123" s="37"/>
    </row>
    <row r="124" spans="2:994 1058:1322" s="551" customFormat="1" x14ac:dyDescent="0.25">
      <c r="B124" s="122"/>
      <c r="H124" s="37"/>
      <c r="I124" s="122"/>
      <c r="J124" s="37"/>
      <c r="K124" s="37"/>
      <c r="L124" s="37"/>
      <c r="M124" s="37"/>
      <c r="N124" s="37"/>
      <c r="O124" s="37"/>
      <c r="P124" s="122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DW124" s="1657"/>
      <c r="DX124" s="1657"/>
      <c r="DY124" s="1657"/>
      <c r="DZ124" s="1657"/>
      <c r="EA124" s="1657"/>
      <c r="EB124" s="1657"/>
      <c r="EC124" s="37"/>
      <c r="ED124" s="37"/>
      <c r="EE124" s="37"/>
      <c r="EF124" s="37"/>
      <c r="EG124" s="37"/>
      <c r="EH124" s="37"/>
      <c r="EI124" s="37"/>
      <c r="FF124" s="37"/>
      <c r="FG124" s="37"/>
      <c r="FH124" s="37"/>
      <c r="FI124" s="37"/>
      <c r="FJ124" s="37"/>
      <c r="FK124" s="37"/>
      <c r="GH124" s="1594"/>
      <c r="GI124" s="1594"/>
      <c r="GJ124" s="1594"/>
      <c r="GK124" s="1594"/>
      <c r="GL124" s="1594"/>
      <c r="GM124" s="1594"/>
      <c r="IE124" s="1594"/>
      <c r="IF124" s="1594"/>
      <c r="IG124" s="1594"/>
      <c r="IH124" s="1594"/>
      <c r="II124" s="1594"/>
      <c r="IJ124" s="1594"/>
      <c r="JU124" s="37"/>
      <c r="JV124" s="37"/>
      <c r="JW124" s="37"/>
      <c r="JX124" s="37"/>
      <c r="JY124" s="37"/>
      <c r="JZ124" s="37"/>
      <c r="KB124" s="37"/>
      <c r="KC124" s="37"/>
      <c r="KD124" s="37"/>
      <c r="KE124" s="37"/>
      <c r="KF124" s="37"/>
      <c r="KG124" s="37"/>
      <c r="KH124" s="37"/>
      <c r="KW124" s="37"/>
      <c r="KX124" s="37"/>
      <c r="KY124" s="37"/>
      <c r="KZ124" s="37"/>
      <c r="LA124" s="37"/>
      <c r="LB124" s="37"/>
      <c r="LD124" s="1594"/>
      <c r="LE124" s="1594"/>
      <c r="LF124" s="1594"/>
      <c r="LG124" s="1594"/>
      <c r="LH124" s="1594"/>
      <c r="LI124" s="1594"/>
      <c r="MF124" s="1594"/>
      <c r="MG124" s="1594"/>
      <c r="MH124" s="1594"/>
      <c r="MI124" s="1594"/>
      <c r="MJ124" s="1594"/>
      <c r="MK124" s="1594"/>
      <c r="MT124" s="37"/>
      <c r="MU124" s="37"/>
      <c r="MV124" s="37"/>
      <c r="MW124" s="37"/>
      <c r="MX124" s="37"/>
      <c r="MY124" s="37"/>
      <c r="MZ124" s="37"/>
      <c r="OX124" s="37"/>
      <c r="OY124" s="37"/>
      <c r="OZ124" s="37"/>
      <c r="PA124" s="37"/>
      <c r="PB124" s="37"/>
      <c r="PC124" s="37"/>
      <c r="PD124" s="37"/>
      <c r="PL124" s="37"/>
      <c r="PM124" s="37"/>
      <c r="PN124" s="37"/>
      <c r="PO124" s="37"/>
      <c r="PP124" s="37"/>
      <c r="PQ124" s="37"/>
      <c r="PS124" s="37"/>
      <c r="PT124" s="37"/>
      <c r="PU124" s="37"/>
      <c r="PV124" s="37"/>
      <c r="PW124" s="37"/>
      <c r="PX124" s="37"/>
      <c r="PY124" s="37"/>
      <c r="SD124" s="37"/>
      <c r="SE124" s="37"/>
      <c r="SF124" s="37"/>
      <c r="SG124" s="37"/>
      <c r="SH124" s="37"/>
      <c r="SI124" s="37"/>
      <c r="SY124" s="37"/>
      <c r="SZ124" s="37"/>
      <c r="TA124" s="37"/>
      <c r="TB124" s="37"/>
      <c r="TC124" s="37"/>
      <c r="TD124" s="37"/>
      <c r="TE124" s="37"/>
      <c r="TF124" s="37"/>
      <c r="UO124" s="37"/>
      <c r="UP124" s="37"/>
      <c r="UQ124" s="37"/>
      <c r="UR124" s="37"/>
      <c r="US124" s="37"/>
      <c r="UT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Q124" s="1594"/>
      <c r="VR124" s="1594"/>
      <c r="VS124" s="1594"/>
      <c r="VT124" s="1594"/>
      <c r="VU124" s="1594"/>
      <c r="VV124" s="1594"/>
      <c r="WZ124" s="37"/>
      <c r="XA124" s="37"/>
      <c r="XB124" s="37"/>
      <c r="XC124" s="37"/>
      <c r="XD124" s="37"/>
      <c r="XE124" s="37"/>
      <c r="YB124" s="1594"/>
      <c r="YC124" s="1594"/>
      <c r="YD124" s="1594"/>
      <c r="YE124" s="1594"/>
      <c r="YF124" s="1594"/>
      <c r="YG124" s="1594"/>
      <c r="ZK124" s="1594"/>
      <c r="ZL124" s="1594"/>
      <c r="ZM124" s="1594"/>
      <c r="ZN124" s="1594"/>
      <c r="ZO124" s="1594"/>
      <c r="ZP124" s="1594"/>
      <c r="ZQ124" s="1594"/>
      <c r="ZR124" s="37"/>
      <c r="ZS124" s="37"/>
      <c r="ZT124" s="37"/>
      <c r="ZU124" s="37"/>
      <c r="ZV124" s="37"/>
      <c r="ZW124" s="37"/>
      <c r="ZX124" s="37"/>
      <c r="ZY124" s="344"/>
      <c r="AAF124" s="693"/>
      <c r="AAG124" s="37"/>
      <c r="AAH124" s="37"/>
      <c r="AAI124" s="37"/>
      <c r="AAJ124" s="37"/>
      <c r="AAK124" s="37"/>
      <c r="AAL124" s="37"/>
      <c r="ABV124" s="37"/>
      <c r="ABW124" s="37"/>
      <c r="ABX124" s="37"/>
      <c r="ABY124" s="37"/>
      <c r="ABZ124" s="37"/>
      <c r="ACA124" s="37"/>
      <c r="ACB124" s="37"/>
      <c r="AEU124" s="1594"/>
      <c r="AEV124" s="1594"/>
      <c r="AEW124" s="1594"/>
      <c r="AEX124" s="1594"/>
      <c r="AEY124" s="1594"/>
      <c r="AEZ124" s="1594"/>
      <c r="AGR124" s="37"/>
      <c r="AGS124" s="37"/>
      <c r="AGT124" s="37"/>
      <c r="AGU124" s="37"/>
      <c r="AGV124" s="37"/>
      <c r="AGW124" s="37"/>
      <c r="AGX124" s="37"/>
      <c r="AHM124" s="37"/>
      <c r="AHN124" s="37"/>
      <c r="AHO124" s="37"/>
      <c r="AHP124" s="37"/>
      <c r="AHQ124" s="37"/>
      <c r="AHR124" s="37"/>
      <c r="AHS124" s="37"/>
      <c r="AIO124" s="37"/>
      <c r="AIP124" s="37"/>
      <c r="AIQ124" s="37"/>
      <c r="AIR124" s="37"/>
      <c r="AIS124" s="37"/>
      <c r="AIT124" s="37"/>
      <c r="AIU124" s="37"/>
      <c r="AJQ124" s="37"/>
      <c r="AJR124" s="37"/>
      <c r="AJS124" s="37"/>
      <c r="AJT124" s="37"/>
      <c r="AJU124" s="37"/>
      <c r="AJV124" s="37"/>
      <c r="AKL124" s="37"/>
      <c r="AKM124" s="37"/>
      <c r="AKN124" s="37"/>
      <c r="AKO124" s="37"/>
      <c r="AKP124" s="37"/>
      <c r="AKQ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NR124" s="1594"/>
      <c r="ANS124" s="1594"/>
      <c r="ANT124" s="1594"/>
      <c r="ANU124" s="1594"/>
      <c r="ANV124" s="1594"/>
      <c r="ANW124" s="1594"/>
      <c r="ARE124" s="37"/>
      <c r="ARF124" s="37"/>
      <c r="ARG124" s="37"/>
      <c r="ARH124" s="37"/>
      <c r="ARI124" s="37"/>
      <c r="ARJ124" s="37"/>
      <c r="ARK124" s="37"/>
      <c r="ARS124" s="37"/>
      <c r="ART124" s="37"/>
      <c r="ARU124" s="37"/>
      <c r="ARV124" s="37"/>
      <c r="ARW124" s="37"/>
      <c r="ARX124" s="37"/>
      <c r="ARY124" s="37"/>
      <c r="ATB124" s="37"/>
      <c r="ATC124" s="37"/>
      <c r="ATD124" s="37"/>
      <c r="ATE124" s="37"/>
      <c r="ATF124" s="37"/>
      <c r="ATG124" s="37"/>
      <c r="AUK124" s="37"/>
      <c r="AUL124" s="37"/>
      <c r="AUM124" s="37"/>
      <c r="AUN124" s="37"/>
      <c r="AUO124" s="37"/>
      <c r="AUP124" s="37"/>
      <c r="AUQ124" s="37"/>
      <c r="AUR124" s="1594"/>
      <c r="AUS124" s="1594"/>
      <c r="AUT124" s="1594"/>
      <c r="AUU124" s="1594"/>
      <c r="AUV124" s="1594"/>
      <c r="AUW124" s="1594"/>
      <c r="AUX124" s="37"/>
      <c r="AUY124" s="37"/>
      <c r="AUZ124" s="37"/>
      <c r="AVA124" s="37"/>
      <c r="AVB124" s="37"/>
      <c r="AVC124" s="37"/>
      <c r="AVD124" s="37"/>
      <c r="AVT124" s="1594"/>
      <c r="AVU124" s="1594"/>
      <c r="AVV124" s="1594"/>
      <c r="AVW124" s="1594"/>
      <c r="AVX124" s="1594"/>
      <c r="AVY124" s="1594"/>
      <c r="AXQ124" s="37"/>
      <c r="AXR124" s="37"/>
      <c r="AXS124" s="37"/>
      <c r="AXT124" s="37"/>
      <c r="AXU124" s="37"/>
      <c r="AXV124" s="37"/>
    </row>
    <row r="125" spans="2:994 1058:1322" s="551" customFormat="1" x14ac:dyDescent="0.25">
      <c r="B125" s="122"/>
      <c r="H125" s="37"/>
      <c r="I125" s="122"/>
      <c r="J125" s="37"/>
      <c r="K125" s="37"/>
      <c r="L125" s="37"/>
      <c r="M125" s="37"/>
      <c r="N125" s="37"/>
      <c r="O125" s="37"/>
      <c r="P125" s="122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DW125" s="1657"/>
      <c r="DX125" s="1657"/>
      <c r="DY125" s="1657"/>
      <c r="DZ125" s="1657"/>
      <c r="EA125" s="1657"/>
      <c r="EB125" s="1657"/>
      <c r="EC125" s="37"/>
      <c r="ED125" s="37"/>
      <c r="EE125" s="37"/>
      <c r="EF125" s="37"/>
      <c r="EG125" s="37"/>
      <c r="EH125" s="37"/>
      <c r="EI125" s="37"/>
      <c r="FF125" s="37"/>
      <c r="FG125" s="37"/>
      <c r="FH125" s="37"/>
      <c r="FI125" s="37"/>
      <c r="FJ125" s="37"/>
      <c r="FK125" s="37"/>
      <c r="GH125" s="1594"/>
      <c r="GI125" s="1594"/>
      <c r="GJ125" s="1594"/>
      <c r="GK125" s="1594"/>
      <c r="GL125" s="1594"/>
      <c r="GM125" s="1594"/>
      <c r="IE125" s="1594"/>
      <c r="IF125" s="1594"/>
      <c r="IG125" s="1594"/>
      <c r="IH125" s="1594"/>
      <c r="II125" s="1594"/>
      <c r="IJ125" s="1594"/>
      <c r="JU125" s="37"/>
      <c r="JV125" s="37"/>
      <c r="JW125" s="37"/>
      <c r="JX125" s="37"/>
      <c r="JY125" s="37"/>
      <c r="JZ125" s="37"/>
      <c r="KB125" s="37"/>
      <c r="KC125" s="37"/>
      <c r="KD125" s="37"/>
      <c r="KE125" s="37"/>
      <c r="KF125" s="37"/>
      <c r="KG125" s="37"/>
      <c r="KH125" s="37"/>
      <c r="KW125" s="37"/>
      <c r="KX125" s="37"/>
      <c r="KY125" s="37"/>
      <c r="KZ125" s="37"/>
      <c r="LA125" s="37"/>
      <c r="LB125" s="37"/>
      <c r="LD125" s="1594"/>
      <c r="LE125" s="1594"/>
      <c r="LF125" s="1594"/>
      <c r="LG125" s="1594"/>
      <c r="LH125" s="1594"/>
      <c r="LI125" s="1594"/>
      <c r="MF125" s="1594"/>
      <c r="MG125" s="1594"/>
      <c r="MH125" s="1594"/>
      <c r="MI125" s="1594"/>
      <c r="MJ125" s="1594"/>
      <c r="MK125" s="1594"/>
      <c r="MT125" s="37"/>
      <c r="MU125" s="37"/>
      <c r="MV125" s="37"/>
      <c r="MW125" s="37"/>
      <c r="MX125" s="37"/>
      <c r="MY125" s="37"/>
      <c r="MZ125" s="37"/>
      <c r="OX125" s="37"/>
      <c r="OY125" s="37"/>
      <c r="OZ125" s="37"/>
      <c r="PA125" s="37"/>
      <c r="PB125" s="37"/>
      <c r="PC125" s="37"/>
      <c r="PD125" s="37"/>
      <c r="PL125" s="37"/>
      <c r="PM125" s="37"/>
      <c r="PN125" s="37"/>
      <c r="PO125" s="37"/>
      <c r="PP125" s="37"/>
      <c r="PQ125" s="37"/>
      <c r="PS125" s="37"/>
      <c r="PT125" s="37"/>
      <c r="PU125" s="37"/>
      <c r="PV125" s="37"/>
      <c r="PW125" s="37"/>
      <c r="PX125" s="37"/>
      <c r="PY125" s="37"/>
      <c r="SD125" s="37"/>
      <c r="SE125" s="37"/>
      <c r="SF125" s="37"/>
      <c r="SG125" s="37"/>
      <c r="SH125" s="37"/>
      <c r="SI125" s="37"/>
      <c r="SY125" s="37"/>
      <c r="SZ125" s="37"/>
      <c r="TA125" s="37"/>
      <c r="TB125" s="37"/>
      <c r="TC125" s="37"/>
      <c r="TD125" s="37"/>
      <c r="TE125" s="37"/>
      <c r="TF125" s="37"/>
      <c r="UO125" s="37"/>
      <c r="UP125" s="37"/>
      <c r="UQ125" s="37"/>
      <c r="UR125" s="37"/>
      <c r="US125" s="37"/>
      <c r="UT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Q125" s="1594"/>
      <c r="VR125" s="1594"/>
      <c r="VS125" s="1594"/>
      <c r="VT125" s="1594"/>
      <c r="VU125" s="1594"/>
      <c r="VV125" s="1594"/>
      <c r="WZ125" s="37"/>
      <c r="XA125" s="37"/>
      <c r="XB125" s="37"/>
      <c r="XC125" s="37"/>
      <c r="XD125" s="37"/>
      <c r="XE125" s="37"/>
      <c r="YB125" s="1594"/>
      <c r="YC125" s="1594"/>
      <c r="YD125" s="1594"/>
      <c r="YE125" s="1594"/>
      <c r="YF125" s="1594"/>
      <c r="YG125" s="1594"/>
      <c r="ZK125" s="1594"/>
      <c r="ZL125" s="1594"/>
      <c r="ZM125" s="1594"/>
      <c r="ZN125" s="1594"/>
      <c r="ZO125" s="1594"/>
      <c r="ZP125" s="1594"/>
      <c r="ZQ125" s="1594"/>
      <c r="ZR125" s="37"/>
      <c r="ZS125" s="37"/>
      <c r="ZT125" s="37"/>
      <c r="ZU125" s="37"/>
      <c r="ZV125" s="37"/>
      <c r="ZW125" s="37"/>
      <c r="ZX125" s="37"/>
      <c r="ZY125" s="344"/>
      <c r="AAF125" s="693"/>
      <c r="AAG125" s="37"/>
      <c r="AAH125" s="37"/>
      <c r="AAI125" s="37"/>
      <c r="AAJ125" s="37"/>
      <c r="AAK125" s="37"/>
      <c r="AAL125" s="37"/>
      <c r="ABV125" s="37"/>
      <c r="ABW125" s="37"/>
      <c r="ABX125" s="37"/>
      <c r="ABY125" s="37"/>
      <c r="ABZ125" s="37"/>
      <c r="ACA125" s="37"/>
      <c r="ACB125" s="37"/>
      <c r="AEU125" s="1594"/>
      <c r="AEV125" s="1594"/>
      <c r="AEW125" s="1594"/>
      <c r="AEX125" s="1594"/>
      <c r="AEY125" s="1594"/>
      <c r="AEZ125" s="1594"/>
      <c r="AGR125" s="37"/>
      <c r="AGS125" s="37"/>
      <c r="AGT125" s="37"/>
      <c r="AGU125" s="37"/>
      <c r="AGV125" s="37"/>
      <c r="AGW125" s="37"/>
      <c r="AGX125" s="37"/>
      <c r="AHM125" s="37"/>
      <c r="AHN125" s="37"/>
      <c r="AHO125" s="37"/>
      <c r="AHP125" s="37"/>
      <c r="AHQ125" s="37"/>
      <c r="AHR125" s="37"/>
      <c r="AHS125" s="37"/>
      <c r="AIO125" s="37"/>
      <c r="AIP125" s="37"/>
      <c r="AIQ125" s="37"/>
      <c r="AIR125" s="37"/>
      <c r="AIS125" s="37"/>
      <c r="AIT125" s="37"/>
      <c r="AIU125" s="37"/>
      <c r="AJQ125" s="37"/>
      <c r="AJR125" s="37"/>
      <c r="AJS125" s="37"/>
      <c r="AJT125" s="37"/>
      <c r="AJU125" s="37"/>
      <c r="AJV125" s="37"/>
      <c r="AKL125" s="37"/>
      <c r="AKM125" s="37"/>
      <c r="AKN125" s="37"/>
      <c r="AKO125" s="37"/>
      <c r="AKP125" s="37"/>
      <c r="AKQ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NR125" s="1594"/>
      <c r="ANS125" s="1594"/>
      <c r="ANT125" s="1594"/>
      <c r="ANU125" s="1594"/>
      <c r="ANV125" s="1594"/>
      <c r="ANW125" s="1594"/>
      <c r="ARE125" s="37"/>
      <c r="ARF125" s="37"/>
      <c r="ARG125" s="37"/>
      <c r="ARH125" s="37"/>
      <c r="ARI125" s="37"/>
      <c r="ARJ125" s="37"/>
      <c r="ARK125" s="37"/>
      <c r="ARS125" s="37"/>
      <c r="ART125" s="37"/>
      <c r="ARU125" s="37"/>
      <c r="ARV125" s="37"/>
      <c r="ARW125" s="37"/>
      <c r="ARX125" s="37"/>
      <c r="ARY125" s="37"/>
      <c r="ATB125" s="37"/>
      <c r="ATC125" s="37"/>
      <c r="ATD125" s="37"/>
      <c r="ATE125" s="37"/>
      <c r="ATF125" s="37"/>
      <c r="ATG125" s="37"/>
      <c r="AUK125" s="37"/>
      <c r="AUL125" s="37"/>
      <c r="AUM125" s="37"/>
      <c r="AUN125" s="37"/>
      <c r="AUO125" s="37"/>
      <c r="AUP125" s="37"/>
      <c r="AUQ125" s="37"/>
      <c r="AUR125" s="1594"/>
      <c r="AUS125" s="1594"/>
      <c r="AUT125" s="1594"/>
      <c r="AUU125" s="1594"/>
      <c r="AUV125" s="1594"/>
      <c r="AUW125" s="1594"/>
      <c r="AUX125" s="37"/>
      <c r="AUY125" s="37"/>
      <c r="AUZ125" s="37"/>
      <c r="AVA125" s="37"/>
      <c r="AVB125" s="37"/>
      <c r="AVC125" s="37"/>
      <c r="AVD125" s="37"/>
      <c r="AVT125" s="1594"/>
      <c r="AVU125" s="1594"/>
      <c r="AVV125" s="1594"/>
      <c r="AVW125" s="1594"/>
      <c r="AVX125" s="1594"/>
      <c r="AVY125" s="1594"/>
      <c r="AXQ125" s="37"/>
      <c r="AXR125" s="37"/>
      <c r="AXS125" s="37"/>
      <c r="AXT125" s="37"/>
      <c r="AXU125" s="37"/>
      <c r="AXV125" s="37"/>
    </row>
    <row r="126" spans="2:994 1058:1322" s="551" customFormat="1" x14ac:dyDescent="0.25">
      <c r="B126" s="79"/>
      <c r="H126" s="37"/>
      <c r="I126" s="122"/>
      <c r="J126" s="37"/>
      <c r="K126" s="37"/>
      <c r="L126" s="37"/>
      <c r="M126" s="37"/>
      <c r="N126" s="37"/>
      <c r="O126" s="37"/>
      <c r="P126" s="122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DW126" s="1657"/>
      <c r="DX126" s="1657"/>
      <c r="DY126" s="1657"/>
      <c r="DZ126" s="1657"/>
      <c r="EA126" s="1657"/>
      <c r="EB126" s="1657"/>
      <c r="EC126" s="37"/>
      <c r="ED126" s="37"/>
      <c r="EE126" s="37"/>
      <c r="EF126" s="37"/>
      <c r="EG126" s="37"/>
      <c r="EH126" s="37"/>
      <c r="EI126" s="37"/>
      <c r="FF126" s="37"/>
      <c r="FG126" s="37"/>
      <c r="FH126" s="37"/>
      <c r="FI126" s="37"/>
      <c r="FJ126" s="37"/>
      <c r="FK126" s="37"/>
      <c r="GH126" s="1594"/>
      <c r="GI126" s="1594"/>
      <c r="GJ126" s="1594"/>
      <c r="GK126" s="1594"/>
      <c r="GL126" s="1594"/>
      <c r="GM126" s="1594"/>
      <c r="IE126" s="1594"/>
      <c r="IF126" s="1594"/>
      <c r="IG126" s="1594"/>
      <c r="IH126" s="1594"/>
      <c r="II126" s="1594"/>
      <c r="IJ126" s="1594"/>
      <c r="JU126" s="37"/>
      <c r="JV126" s="37"/>
      <c r="JW126" s="37"/>
      <c r="JX126" s="37"/>
      <c r="JY126" s="37"/>
      <c r="JZ126" s="37"/>
      <c r="KB126" s="37"/>
      <c r="KC126" s="37"/>
      <c r="KD126" s="37"/>
      <c r="KE126" s="37"/>
      <c r="KF126" s="37"/>
      <c r="KG126" s="37"/>
      <c r="KH126" s="37"/>
      <c r="KW126" s="37"/>
      <c r="KX126" s="37"/>
      <c r="KY126" s="37"/>
      <c r="KZ126" s="37"/>
      <c r="LA126" s="37"/>
      <c r="LB126" s="37"/>
      <c r="LD126" s="1594"/>
      <c r="LE126" s="1594"/>
      <c r="LF126" s="1594"/>
      <c r="LG126" s="1594"/>
      <c r="LH126" s="1594"/>
      <c r="LI126" s="1594"/>
      <c r="MF126" s="1594"/>
      <c r="MG126" s="1594"/>
      <c r="MH126" s="1594"/>
      <c r="MI126" s="1594"/>
      <c r="MJ126" s="1594"/>
      <c r="MK126" s="1594"/>
      <c r="MT126" s="37"/>
      <c r="MU126" s="37"/>
      <c r="MV126" s="37"/>
      <c r="MW126" s="37"/>
      <c r="MX126" s="37"/>
      <c r="MY126" s="37"/>
      <c r="MZ126" s="37"/>
      <c r="OX126" s="37"/>
      <c r="OY126" s="37"/>
      <c r="OZ126" s="37"/>
      <c r="PA126" s="37"/>
      <c r="PB126" s="37"/>
      <c r="PC126" s="37"/>
      <c r="PD126" s="37"/>
      <c r="PL126" s="37"/>
      <c r="PM126" s="37"/>
      <c r="PN126" s="37"/>
      <c r="PO126" s="37"/>
      <c r="PP126" s="37"/>
      <c r="PQ126" s="37"/>
      <c r="PS126" s="37"/>
      <c r="PT126" s="37"/>
      <c r="PU126" s="37"/>
      <c r="PV126" s="37"/>
      <c r="PW126" s="37"/>
      <c r="PX126" s="37"/>
      <c r="PY126" s="37"/>
      <c r="SD126" s="37"/>
      <c r="SE126" s="37"/>
      <c r="SF126" s="37"/>
      <c r="SG126" s="37"/>
      <c r="SH126" s="37"/>
      <c r="SI126" s="37"/>
      <c r="SY126" s="37"/>
      <c r="SZ126" s="37"/>
      <c r="TA126" s="37"/>
      <c r="TB126" s="37"/>
      <c r="TC126" s="37"/>
      <c r="TD126" s="37"/>
      <c r="TE126" s="37"/>
      <c r="TF126" s="37"/>
      <c r="UO126" s="37"/>
      <c r="UP126" s="37"/>
      <c r="UQ126" s="37"/>
      <c r="UR126" s="37"/>
      <c r="US126" s="37"/>
      <c r="UT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Q126" s="1594"/>
      <c r="VR126" s="1594"/>
      <c r="VS126" s="1594"/>
      <c r="VT126" s="1594"/>
      <c r="VU126" s="1594"/>
      <c r="VV126" s="1594"/>
      <c r="WZ126" s="37"/>
      <c r="XA126" s="37"/>
      <c r="XB126" s="37"/>
      <c r="XC126" s="37"/>
      <c r="XD126" s="37"/>
      <c r="XE126" s="37"/>
      <c r="YB126" s="1594"/>
      <c r="YC126" s="1594"/>
      <c r="YD126" s="1594"/>
      <c r="YE126" s="1594"/>
      <c r="YF126" s="1594"/>
      <c r="YG126" s="1594"/>
      <c r="ZK126" s="1594"/>
      <c r="ZL126" s="1594"/>
      <c r="ZM126" s="1594"/>
      <c r="ZN126" s="1594"/>
      <c r="ZO126" s="1594"/>
      <c r="ZP126" s="1594"/>
      <c r="ZQ126" s="1594"/>
      <c r="ZR126" s="37"/>
      <c r="ZS126" s="37"/>
      <c r="ZT126" s="37"/>
      <c r="ZU126" s="37"/>
      <c r="ZV126" s="37"/>
      <c r="ZW126" s="37"/>
      <c r="ZX126" s="37"/>
      <c r="ZY126" s="344"/>
      <c r="AAF126" s="693"/>
      <c r="AAG126" s="37"/>
      <c r="AAH126" s="37"/>
      <c r="AAI126" s="37"/>
      <c r="AAJ126" s="37"/>
      <c r="AAK126" s="37"/>
      <c r="AAL126" s="37"/>
      <c r="ABV126" s="37"/>
      <c r="ABW126" s="37"/>
      <c r="ABX126" s="37"/>
      <c r="ABY126" s="37"/>
      <c r="ABZ126" s="37"/>
      <c r="ACA126" s="37"/>
      <c r="ACB126" s="37"/>
      <c r="AEU126" s="1594"/>
      <c r="AEV126" s="1594"/>
      <c r="AEW126" s="1594"/>
      <c r="AEX126" s="1594"/>
      <c r="AEY126" s="1594"/>
      <c r="AEZ126" s="1594"/>
      <c r="AGR126" s="37"/>
      <c r="AGS126" s="37"/>
      <c r="AGT126" s="37"/>
      <c r="AGU126" s="37"/>
      <c r="AGV126" s="37"/>
      <c r="AGW126" s="37"/>
      <c r="AGX126" s="37"/>
      <c r="AHM126" s="37"/>
      <c r="AHN126" s="37"/>
      <c r="AHO126" s="37"/>
      <c r="AHP126" s="37"/>
      <c r="AHQ126" s="37"/>
      <c r="AHR126" s="37"/>
      <c r="AHS126" s="37"/>
      <c r="AIO126" s="37"/>
      <c r="AIP126" s="37"/>
      <c r="AIQ126" s="37"/>
      <c r="AIR126" s="37"/>
      <c r="AIS126" s="37"/>
      <c r="AIT126" s="37"/>
      <c r="AIU126" s="37"/>
      <c r="AJQ126" s="37"/>
      <c r="AJR126" s="37"/>
      <c r="AJS126" s="37"/>
      <c r="AJT126" s="37"/>
      <c r="AJU126" s="37"/>
      <c r="AJV126" s="37"/>
      <c r="AKL126" s="37"/>
      <c r="AKM126" s="37"/>
      <c r="AKN126" s="37"/>
      <c r="AKO126" s="37"/>
      <c r="AKP126" s="37"/>
      <c r="AKQ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NR126" s="1594"/>
      <c r="ANS126" s="1594"/>
      <c r="ANT126" s="1594"/>
      <c r="ANU126" s="1594"/>
      <c r="ANV126" s="1594"/>
      <c r="ANW126" s="1594"/>
      <c r="ARE126" s="37"/>
      <c r="ARF126" s="37"/>
      <c r="ARG126" s="37"/>
      <c r="ARH126" s="37"/>
      <c r="ARI126" s="37"/>
      <c r="ARJ126" s="37"/>
      <c r="ARK126" s="37"/>
      <c r="ARS126" s="37"/>
      <c r="ART126" s="37"/>
      <c r="ARU126" s="37"/>
      <c r="ARV126" s="37"/>
      <c r="ARW126" s="37"/>
      <c r="ARX126" s="37"/>
      <c r="ARY126" s="37"/>
      <c r="ATB126" s="37"/>
      <c r="ATC126" s="37"/>
      <c r="ATD126" s="37"/>
      <c r="ATE126" s="37"/>
      <c r="ATF126" s="37"/>
      <c r="ATG126" s="37"/>
      <c r="AUK126" s="37"/>
      <c r="AUL126" s="37"/>
      <c r="AUM126" s="37"/>
      <c r="AUN126" s="37"/>
      <c r="AUO126" s="37"/>
      <c r="AUP126" s="37"/>
      <c r="AUQ126" s="37"/>
      <c r="AUR126" s="1594"/>
      <c r="AUS126" s="1594"/>
      <c r="AUT126" s="1594"/>
      <c r="AUU126" s="1594"/>
      <c r="AUV126" s="1594"/>
      <c r="AUW126" s="1594"/>
      <c r="AUX126" s="37"/>
      <c r="AUY126" s="37"/>
      <c r="AUZ126" s="37"/>
      <c r="AVA126" s="37"/>
      <c r="AVB126" s="37"/>
      <c r="AVC126" s="37"/>
      <c r="AVD126" s="37"/>
      <c r="AVT126" s="1594"/>
      <c r="AVU126" s="1594"/>
      <c r="AVV126" s="1594"/>
      <c r="AVW126" s="1594"/>
      <c r="AVX126" s="1594"/>
      <c r="AVY126" s="1594"/>
      <c r="AXQ126" s="37"/>
      <c r="AXR126" s="37"/>
      <c r="AXS126" s="37"/>
      <c r="AXT126" s="37"/>
      <c r="AXU126" s="37"/>
      <c r="AXV126" s="37"/>
    </row>
    <row r="127" spans="2:994 1058:1322" s="551" customFormat="1" x14ac:dyDescent="0.25">
      <c r="B127" s="79"/>
      <c r="H127" s="37"/>
      <c r="I127" s="122"/>
      <c r="J127" s="37"/>
      <c r="K127" s="37"/>
      <c r="L127" s="37"/>
      <c r="M127" s="37"/>
      <c r="N127" s="37"/>
      <c r="O127" s="37"/>
      <c r="P127" s="122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DW127" s="1657"/>
      <c r="DX127" s="1657"/>
      <c r="DY127" s="1657"/>
      <c r="DZ127" s="1657"/>
      <c r="EA127" s="1657"/>
      <c r="EB127" s="1657"/>
      <c r="EC127" s="37"/>
      <c r="ED127" s="37"/>
      <c r="EE127" s="37"/>
      <c r="EF127" s="37"/>
      <c r="EG127" s="37"/>
      <c r="EH127" s="37"/>
      <c r="EI127" s="37"/>
      <c r="FF127" s="37"/>
      <c r="FG127" s="37"/>
      <c r="FH127" s="37"/>
      <c r="FI127" s="37"/>
      <c r="FJ127" s="37"/>
      <c r="FK127" s="37"/>
      <c r="GH127" s="1594"/>
      <c r="GI127" s="1594"/>
      <c r="GJ127" s="1594"/>
      <c r="GK127" s="1594"/>
      <c r="GL127" s="1594"/>
      <c r="GM127" s="1594"/>
      <c r="IE127" s="1594"/>
      <c r="IF127" s="1594"/>
      <c r="IG127" s="1594"/>
      <c r="IH127" s="1594"/>
      <c r="II127" s="1594"/>
      <c r="IJ127" s="1594"/>
      <c r="JU127" s="37"/>
      <c r="JV127" s="37"/>
      <c r="JW127" s="37"/>
      <c r="JX127" s="37"/>
      <c r="JY127" s="37"/>
      <c r="JZ127" s="37"/>
      <c r="KB127" s="37"/>
      <c r="KC127" s="37"/>
      <c r="KD127" s="37"/>
      <c r="KE127" s="37"/>
      <c r="KF127" s="37"/>
      <c r="KG127" s="37"/>
      <c r="KH127" s="37"/>
      <c r="KW127" s="37"/>
      <c r="KX127" s="37"/>
      <c r="KY127" s="37"/>
      <c r="KZ127" s="37"/>
      <c r="LA127" s="37"/>
      <c r="LB127" s="37"/>
      <c r="LD127" s="1594"/>
      <c r="LE127" s="1594"/>
      <c r="LF127" s="1594"/>
      <c r="LG127" s="1594"/>
      <c r="LH127" s="1594"/>
      <c r="LI127" s="1594"/>
      <c r="MF127" s="1594"/>
      <c r="MG127" s="1594"/>
      <c r="MH127" s="1594"/>
      <c r="MI127" s="1594"/>
      <c r="MJ127" s="1594"/>
      <c r="MK127" s="1594"/>
      <c r="MT127" s="37"/>
      <c r="MU127" s="37"/>
      <c r="MV127" s="37"/>
      <c r="MW127" s="37"/>
      <c r="MX127" s="37"/>
      <c r="MY127" s="37"/>
      <c r="MZ127" s="37"/>
      <c r="OX127" s="37"/>
      <c r="OY127" s="37"/>
      <c r="OZ127" s="37"/>
      <c r="PA127" s="37"/>
      <c r="PB127" s="37"/>
      <c r="PC127" s="37"/>
      <c r="PD127" s="37"/>
      <c r="PL127" s="37"/>
      <c r="PM127" s="37"/>
      <c r="PN127" s="37"/>
      <c r="PO127" s="37"/>
      <c r="PP127" s="37"/>
      <c r="PQ127" s="37"/>
      <c r="PS127" s="37"/>
      <c r="PT127" s="37"/>
      <c r="PU127" s="37"/>
      <c r="PV127" s="37"/>
      <c r="PW127" s="37"/>
      <c r="PX127" s="37"/>
      <c r="PY127" s="37"/>
      <c r="SD127" s="37"/>
      <c r="SE127" s="37"/>
      <c r="SF127" s="37"/>
      <c r="SG127" s="37"/>
      <c r="SH127" s="37"/>
      <c r="SI127" s="37"/>
      <c r="SY127" s="37"/>
      <c r="SZ127" s="37"/>
      <c r="TA127" s="37"/>
      <c r="TB127" s="37"/>
      <c r="TC127" s="37"/>
      <c r="TD127" s="37"/>
      <c r="TE127" s="37"/>
      <c r="TF127" s="37"/>
      <c r="UO127" s="37"/>
      <c r="UP127" s="37"/>
      <c r="UQ127" s="37"/>
      <c r="UR127" s="37"/>
      <c r="US127" s="37"/>
      <c r="UT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Q127" s="1594"/>
      <c r="VR127" s="1594"/>
      <c r="VS127" s="1594"/>
      <c r="VT127" s="1594"/>
      <c r="VU127" s="1594"/>
      <c r="VV127" s="1594"/>
      <c r="WZ127" s="37"/>
      <c r="XA127" s="37"/>
      <c r="XB127" s="37"/>
      <c r="XC127" s="37"/>
      <c r="XD127" s="37"/>
      <c r="XE127" s="37"/>
      <c r="YB127" s="1594"/>
      <c r="YC127" s="1594"/>
      <c r="YD127" s="1594"/>
      <c r="YE127" s="1594"/>
      <c r="YF127" s="1594"/>
      <c r="YG127" s="1594"/>
      <c r="ZK127" s="1594"/>
      <c r="ZL127" s="1594"/>
      <c r="ZM127" s="1594"/>
      <c r="ZN127" s="1594"/>
      <c r="ZO127" s="1594"/>
      <c r="ZP127" s="1594"/>
      <c r="ZQ127" s="1594"/>
      <c r="ZR127" s="37"/>
      <c r="ZS127" s="37"/>
      <c r="ZT127" s="37"/>
      <c r="ZU127" s="37"/>
      <c r="ZV127" s="37"/>
      <c r="ZW127" s="37"/>
      <c r="ZX127" s="37"/>
      <c r="ZY127" s="344"/>
      <c r="AAF127" s="693"/>
      <c r="AAG127" s="37"/>
      <c r="AAH127" s="37"/>
      <c r="AAI127" s="37"/>
      <c r="AAJ127" s="37"/>
      <c r="AAK127" s="37"/>
      <c r="AAL127" s="37"/>
      <c r="ABV127" s="37"/>
      <c r="ABW127" s="37"/>
      <c r="ABX127" s="37"/>
      <c r="ABY127" s="37"/>
      <c r="ABZ127" s="37"/>
      <c r="ACA127" s="37"/>
      <c r="ACB127" s="37"/>
      <c r="AEU127" s="1594"/>
      <c r="AEV127" s="1594"/>
      <c r="AEW127" s="1594"/>
      <c r="AEX127" s="1594"/>
      <c r="AEY127" s="1594"/>
      <c r="AEZ127" s="1594"/>
      <c r="AGR127" s="37"/>
      <c r="AGS127" s="37"/>
      <c r="AGT127" s="37"/>
      <c r="AGU127" s="37"/>
      <c r="AGV127" s="37"/>
      <c r="AGW127" s="37"/>
      <c r="AGX127" s="37"/>
      <c r="AHM127" s="37"/>
      <c r="AHN127" s="37"/>
      <c r="AHO127" s="37"/>
      <c r="AHP127" s="37"/>
      <c r="AHQ127" s="37"/>
      <c r="AHR127" s="37"/>
      <c r="AHS127" s="37"/>
      <c r="AIO127" s="37"/>
      <c r="AIP127" s="37"/>
      <c r="AIQ127" s="37"/>
      <c r="AIR127" s="37"/>
      <c r="AIS127" s="37"/>
      <c r="AIT127" s="37"/>
      <c r="AIU127" s="37"/>
      <c r="AJQ127" s="37"/>
      <c r="AJR127" s="37"/>
      <c r="AJS127" s="37"/>
      <c r="AJT127" s="37"/>
      <c r="AJU127" s="37"/>
      <c r="AJV127" s="37"/>
      <c r="AKL127" s="37"/>
      <c r="AKM127" s="37"/>
      <c r="AKN127" s="37"/>
      <c r="AKO127" s="37"/>
      <c r="AKP127" s="37"/>
      <c r="AKQ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NR127" s="1594"/>
      <c r="ANS127" s="1594"/>
      <c r="ANT127" s="1594"/>
      <c r="ANU127" s="1594"/>
      <c r="ANV127" s="1594"/>
      <c r="ANW127" s="1594"/>
      <c r="ARE127" s="37"/>
      <c r="ARF127" s="37"/>
      <c r="ARG127" s="37"/>
      <c r="ARH127" s="37"/>
      <c r="ARI127" s="37"/>
      <c r="ARJ127" s="37"/>
      <c r="ARK127" s="37"/>
      <c r="ARS127" s="37"/>
      <c r="ART127" s="37"/>
      <c r="ARU127" s="37"/>
      <c r="ARV127" s="37"/>
      <c r="ARW127" s="37"/>
      <c r="ARX127" s="37"/>
      <c r="ARY127" s="37"/>
      <c r="ATB127" s="37"/>
      <c r="ATC127" s="37"/>
      <c r="ATD127" s="37"/>
      <c r="ATE127" s="37"/>
      <c r="ATF127" s="37"/>
      <c r="ATG127" s="37"/>
      <c r="AUK127" s="37"/>
      <c r="AUL127" s="37"/>
      <c r="AUM127" s="37"/>
      <c r="AUN127" s="37"/>
      <c r="AUO127" s="37"/>
      <c r="AUP127" s="37"/>
      <c r="AUQ127" s="37"/>
      <c r="AUR127" s="1594"/>
      <c r="AUS127" s="1594"/>
      <c r="AUT127" s="1594"/>
      <c r="AUU127" s="1594"/>
      <c r="AUV127" s="1594"/>
      <c r="AUW127" s="1594"/>
      <c r="AUX127" s="37"/>
      <c r="AUY127" s="37"/>
      <c r="AUZ127" s="37"/>
      <c r="AVA127" s="37"/>
      <c r="AVB127" s="37"/>
      <c r="AVC127" s="37"/>
      <c r="AVD127" s="37"/>
      <c r="AVT127" s="1594"/>
      <c r="AVU127" s="1594"/>
      <c r="AVV127" s="1594"/>
      <c r="AVW127" s="1594"/>
      <c r="AVX127" s="1594"/>
      <c r="AVY127" s="1594"/>
      <c r="AXQ127" s="37"/>
      <c r="AXR127" s="37"/>
      <c r="AXS127" s="37"/>
      <c r="AXT127" s="37"/>
      <c r="AXU127" s="37"/>
      <c r="AXV127" s="37"/>
    </row>
    <row r="128" spans="2:994 1058:1322" s="551" customFormat="1" x14ac:dyDescent="0.25">
      <c r="B128" s="79"/>
      <c r="H128" s="37"/>
      <c r="I128" s="122"/>
      <c r="J128" s="37"/>
      <c r="K128" s="37"/>
      <c r="L128" s="37"/>
      <c r="M128" s="37"/>
      <c r="N128" s="37"/>
      <c r="O128" s="37"/>
      <c r="P128" s="122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DW128" s="1657"/>
      <c r="DX128" s="1657"/>
      <c r="DY128" s="1657"/>
      <c r="DZ128" s="1657"/>
      <c r="EA128" s="1657"/>
      <c r="EB128" s="1657"/>
      <c r="EC128" s="37"/>
      <c r="ED128" s="37"/>
      <c r="EE128" s="37"/>
      <c r="EF128" s="37"/>
      <c r="EG128" s="37"/>
      <c r="EH128" s="37"/>
      <c r="EI128" s="37"/>
      <c r="FF128" s="37"/>
      <c r="FG128" s="37"/>
      <c r="FH128" s="37"/>
      <c r="FI128" s="37"/>
      <c r="FJ128" s="37"/>
      <c r="FK128" s="37"/>
      <c r="GH128" s="1594"/>
      <c r="GI128" s="1594"/>
      <c r="GJ128" s="1594"/>
      <c r="GK128" s="1594"/>
      <c r="GL128" s="1594"/>
      <c r="GM128" s="1594"/>
      <c r="IE128" s="1594"/>
      <c r="IF128" s="1594"/>
      <c r="IG128" s="1594"/>
      <c r="IH128" s="1594"/>
      <c r="II128" s="1594"/>
      <c r="IJ128" s="1594"/>
      <c r="JU128" s="37"/>
      <c r="JV128" s="37"/>
      <c r="JW128" s="37"/>
      <c r="JX128" s="37"/>
      <c r="JY128" s="37"/>
      <c r="JZ128" s="37"/>
      <c r="KB128" s="37"/>
      <c r="KC128" s="37"/>
      <c r="KD128" s="37"/>
      <c r="KE128" s="37"/>
      <c r="KF128" s="37"/>
      <c r="KG128" s="37"/>
      <c r="KH128" s="37"/>
      <c r="KW128" s="37"/>
      <c r="KX128" s="37"/>
      <c r="KY128" s="37"/>
      <c r="KZ128" s="37"/>
      <c r="LA128" s="37"/>
      <c r="LB128" s="37"/>
      <c r="LD128" s="1594"/>
      <c r="LE128" s="1594"/>
      <c r="LF128" s="1594"/>
      <c r="LG128" s="1594"/>
      <c r="LH128" s="1594"/>
      <c r="LI128" s="1594"/>
      <c r="MF128" s="1594"/>
      <c r="MG128" s="1594"/>
      <c r="MH128" s="1594"/>
      <c r="MI128" s="1594"/>
      <c r="MJ128" s="1594"/>
      <c r="MK128" s="1594"/>
      <c r="MT128" s="37"/>
      <c r="MU128" s="37"/>
      <c r="MV128" s="37"/>
      <c r="MW128" s="37"/>
      <c r="MX128" s="37"/>
      <c r="MY128" s="37"/>
      <c r="MZ128" s="37"/>
      <c r="OX128" s="37"/>
      <c r="OY128" s="37"/>
      <c r="OZ128" s="37"/>
      <c r="PA128" s="37"/>
      <c r="PB128" s="37"/>
      <c r="PC128" s="37"/>
      <c r="PD128" s="37"/>
      <c r="PL128" s="37"/>
      <c r="PM128" s="37"/>
      <c r="PN128" s="37"/>
      <c r="PO128" s="37"/>
      <c r="PP128" s="37"/>
      <c r="PQ128" s="37"/>
      <c r="PS128" s="37"/>
      <c r="PT128" s="37"/>
      <c r="PU128" s="37"/>
      <c r="PV128" s="37"/>
      <c r="PW128" s="37"/>
      <c r="PX128" s="37"/>
      <c r="PY128" s="37"/>
      <c r="SD128" s="37"/>
      <c r="SE128" s="37"/>
      <c r="SF128" s="37"/>
      <c r="SG128" s="37"/>
      <c r="SH128" s="37"/>
      <c r="SI128" s="37"/>
      <c r="SY128" s="37"/>
      <c r="SZ128" s="37"/>
      <c r="TA128" s="37"/>
      <c r="TB128" s="37"/>
      <c r="TC128" s="37"/>
      <c r="TD128" s="37"/>
      <c r="TE128" s="37"/>
      <c r="TF128" s="37"/>
      <c r="UO128" s="37"/>
      <c r="UP128" s="37"/>
      <c r="UQ128" s="37"/>
      <c r="UR128" s="37"/>
      <c r="US128" s="37"/>
      <c r="UT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Q128" s="1594"/>
      <c r="VR128" s="1594"/>
      <c r="VS128" s="1594"/>
      <c r="VT128" s="1594"/>
      <c r="VU128" s="1594"/>
      <c r="VV128" s="1594"/>
      <c r="WZ128" s="37"/>
      <c r="XA128" s="37"/>
      <c r="XB128" s="37"/>
      <c r="XC128" s="37"/>
      <c r="XD128" s="37"/>
      <c r="XE128" s="37"/>
      <c r="YB128" s="1594"/>
      <c r="YC128" s="1594"/>
      <c r="YD128" s="1594"/>
      <c r="YE128" s="1594"/>
      <c r="YF128" s="1594"/>
      <c r="YG128" s="1594"/>
      <c r="ZK128" s="1594"/>
      <c r="ZL128" s="1594"/>
      <c r="ZM128" s="1594"/>
      <c r="ZN128" s="1594"/>
      <c r="ZO128" s="1594"/>
      <c r="ZP128" s="1594"/>
      <c r="ZQ128" s="1594"/>
      <c r="ZR128" s="37"/>
      <c r="ZS128" s="37"/>
      <c r="ZT128" s="37"/>
      <c r="ZU128" s="37"/>
      <c r="ZV128" s="37"/>
      <c r="ZW128" s="37"/>
      <c r="ZX128" s="37"/>
      <c r="ZY128" s="344"/>
      <c r="AAF128" s="693"/>
      <c r="AAG128" s="37"/>
      <c r="AAH128" s="37"/>
      <c r="AAI128" s="37"/>
      <c r="AAJ128" s="37"/>
      <c r="AAK128" s="37"/>
      <c r="AAL128" s="37"/>
      <c r="ABV128" s="37"/>
      <c r="ABW128" s="37"/>
      <c r="ABX128" s="37"/>
      <c r="ABY128" s="37"/>
      <c r="ABZ128" s="37"/>
      <c r="ACA128" s="37"/>
      <c r="ACB128" s="37"/>
      <c r="AEU128" s="1594"/>
      <c r="AEV128" s="1594"/>
      <c r="AEW128" s="1594"/>
      <c r="AEX128" s="1594"/>
      <c r="AEY128" s="1594"/>
      <c r="AEZ128" s="1594"/>
      <c r="AGR128" s="37"/>
      <c r="AGS128" s="37"/>
      <c r="AGT128" s="37"/>
      <c r="AGU128" s="37"/>
      <c r="AGV128" s="37"/>
      <c r="AGW128" s="37"/>
      <c r="AGX128" s="37"/>
      <c r="AHM128" s="37"/>
      <c r="AHN128" s="37"/>
      <c r="AHO128" s="37"/>
      <c r="AHP128" s="37"/>
      <c r="AHQ128" s="37"/>
      <c r="AHR128" s="37"/>
      <c r="AHS128" s="37"/>
      <c r="AIO128" s="37"/>
      <c r="AIP128" s="37"/>
      <c r="AIQ128" s="37"/>
      <c r="AIR128" s="37"/>
      <c r="AIS128" s="37"/>
      <c r="AIT128" s="37"/>
      <c r="AIU128" s="37"/>
      <c r="AJQ128" s="37"/>
      <c r="AJR128" s="37"/>
      <c r="AJS128" s="37"/>
      <c r="AJT128" s="37"/>
      <c r="AJU128" s="37"/>
      <c r="AJV128" s="37"/>
      <c r="AKL128" s="37"/>
      <c r="AKM128" s="37"/>
      <c r="AKN128" s="37"/>
      <c r="AKO128" s="37"/>
      <c r="AKP128" s="37"/>
      <c r="AKQ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NR128" s="1594"/>
      <c r="ANS128" s="1594"/>
      <c r="ANT128" s="1594"/>
      <c r="ANU128" s="1594"/>
      <c r="ANV128" s="1594"/>
      <c r="ANW128" s="1594"/>
      <c r="ARE128" s="37"/>
      <c r="ARF128" s="37"/>
      <c r="ARG128" s="37"/>
      <c r="ARH128" s="37"/>
      <c r="ARI128" s="37"/>
      <c r="ARJ128" s="37"/>
      <c r="ARK128" s="37"/>
      <c r="ARS128" s="37"/>
      <c r="ART128" s="37"/>
      <c r="ARU128" s="37"/>
      <c r="ARV128" s="37"/>
      <c r="ARW128" s="37"/>
      <c r="ARX128" s="37"/>
      <c r="ARY128" s="37"/>
      <c r="ATB128" s="37"/>
      <c r="ATC128" s="37"/>
      <c r="ATD128" s="37"/>
      <c r="ATE128" s="37"/>
      <c r="ATF128" s="37"/>
      <c r="ATG128" s="37"/>
      <c r="AUK128" s="37"/>
      <c r="AUL128" s="37"/>
      <c r="AUM128" s="37"/>
      <c r="AUN128" s="37"/>
      <c r="AUO128" s="37"/>
      <c r="AUP128" s="37"/>
      <c r="AUQ128" s="37"/>
      <c r="AUR128" s="1594"/>
      <c r="AUS128" s="1594"/>
      <c r="AUT128" s="1594"/>
      <c r="AUU128" s="1594"/>
      <c r="AUV128" s="1594"/>
      <c r="AUW128" s="1594"/>
      <c r="AUX128" s="37"/>
      <c r="AUY128" s="37"/>
      <c r="AUZ128" s="37"/>
      <c r="AVA128" s="37"/>
      <c r="AVB128" s="37"/>
      <c r="AVC128" s="37"/>
      <c r="AVD128" s="37"/>
      <c r="AVT128" s="1594"/>
      <c r="AVU128" s="1594"/>
      <c r="AVV128" s="1594"/>
      <c r="AVW128" s="1594"/>
      <c r="AVX128" s="1594"/>
      <c r="AVY128" s="1594"/>
      <c r="AXQ128" s="37"/>
      <c r="AXR128" s="37"/>
      <c r="AXS128" s="37"/>
      <c r="AXT128" s="37"/>
      <c r="AXU128" s="37"/>
      <c r="AXV128" s="37"/>
    </row>
    <row r="129" spans="2:994 1058:1322" s="551" customFormat="1" x14ac:dyDescent="0.25">
      <c r="B129" s="122"/>
      <c r="H129" s="37"/>
      <c r="I129" s="122"/>
      <c r="J129" s="37"/>
      <c r="K129" s="37"/>
      <c r="L129" s="37"/>
      <c r="M129" s="37"/>
      <c r="N129" s="37"/>
      <c r="O129" s="37"/>
      <c r="P129" s="122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DW129" s="1657"/>
      <c r="DX129" s="1657"/>
      <c r="DY129" s="1657"/>
      <c r="DZ129" s="1657"/>
      <c r="EA129" s="1657"/>
      <c r="EB129" s="1657"/>
      <c r="EC129" s="37"/>
      <c r="ED129" s="37"/>
      <c r="EE129" s="37"/>
      <c r="EF129" s="37"/>
      <c r="EG129" s="37"/>
      <c r="EH129" s="37"/>
      <c r="EI129" s="37"/>
      <c r="FF129" s="37"/>
      <c r="FG129" s="37"/>
      <c r="FH129" s="37"/>
      <c r="FI129" s="37"/>
      <c r="FJ129" s="37"/>
      <c r="FK129" s="37"/>
      <c r="GH129" s="1594"/>
      <c r="GI129" s="1594"/>
      <c r="GJ129" s="1594"/>
      <c r="GK129" s="1594"/>
      <c r="GL129" s="1594"/>
      <c r="GM129" s="1594"/>
      <c r="IE129" s="1594"/>
      <c r="IF129" s="1594"/>
      <c r="IG129" s="1594"/>
      <c r="IH129" s="1594"/>
      <c r="II129" s="1594"/>
      <c r="IJ129" s="1594"/>
      <c r="JU129" s="37"/>
      <c r="JV129" s="37"/>
      <c r="JW129" s="37"/>
      <c r="JX129" s="37"/>
      <c r="JY129" s="37"/>
      <c r="JZ129" s="37"/>
      <c r="KB129" s="37"/>
      <c r="KC129" s="37"/>
      <c r="KD129" s="37"/>
      <c r="KE129" s="37"/>
      <c r="KF129" s="37"/>
      <c r="KG129" s="37"/>
      <c r="KH129" s="37"/>
      <c r="KW129" s="37"/>
      <c r="KX129" s="37"/>
      <c r="KY129" s="37"/>
      <c r="KZ129" s="37"/>
      <c r="LA129" s="37"/>
      <c r="LB129" s="37"/>
      <c r="LD129" s="1594"/>
      <c r="LE129" s="1594"/>
      <c r="LF129" s="1594"/>
      <c r="LG129" s="1594"/>
      <c r="LH129" s="1594"/>
      <c r="LI129" s="1594"/>
      <c r="MF129" s="1594"/>
      <c r="MG129" s="1594"/>
      <c r="MH129" s="1594"/>
      <c r="MI129" s="1594"/>
      <c r="MJ129" s="1594"/>
      <c r="MK129" s="1594"/>
      <c r="MT129" s="37"/>
      <c r="MU129" s="37"/>
      <c r="MV129" s="37"/>
      <c r="MW129" s="37"/>
      <c r="MX129" s="37"/>
      <c r="MY129" s="37"/>
      <c r="MZ129" s="37"/>
      <c r="OX129" s="37"/>
      <c r="OY129" s="37"/>
      <c r="OZ129" s="37"/>
      <c r="PA129" s="37"/>
      <c r="PB129" s="37"/>
      <c r="PC129" s="37"/>
      <c r="PD129" s="37"/>
      <c r="PL129" s="37"/>
      <c r="PM129" s="37"/>
      <c r="PN129" s="37"/>
      <c r="PO129" s="37"/>
      <c r="PP129" s="37"/>
      <c r="PQ129" s="37"/>
      <c r="PS129" s="37"/>
      <c r="PT129" s="37"/>
      <c r="PU129" s="37"/>
      <c r="PV129" s="37"/>
      <c r="PW129" s="37"/>
      <c r="PX129" s="37"/>
      <c r="PY129" s="37"/>
      <c r="SD129" s="37"/>
      <c r="SE129" s="37"/>
      <c r="SF129" s="37"/>
      <c r="SG129" s="37"/>
      <c r="SH129" s="37"/>
      <c r="SI129" s="37"/>
      <c r="SY129" s="37"/>
      <c r="SZ129" s="37"/>
      <c r="TA129" s="37"/>
      <c r="TB129" s="37"/>
      <c r="TC129" s="37"/>
      <c r="TD129" s="37"/>
      <c r="TE129" s="37"/>
      <c r="TF129" s="37"/>
      <c r="UO129" s="37"/>
      <c r="UP129" s="37"/>
      <c r="UQ129" s="37"/>
      <c r="UR129" s="37"/>
      <c r="US129" s="37"/>
      <c r="UT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Q129" s="1594"/>
      <c r="VR129" s="1594"/>
      <c r="VS129" s="1594"/>
      <c r="VT129" s="1594"/>
      <c r="VU129" s="1594"/>
      <c r="VV129" s="1594"/>
      <c r="WZ129" s="37"/>
      <c r="XA129" s="37"/>
      <c r="XB129" s="37"/>
      <c r="XC129" s="37"/>
      <c r="XD129" s="37"/>
      <c r="XE129" s="37"/>
      <c r="YB129" s="1594"/>
      <c r="YC129" s="1594"/>
      <c r="YD129" s="1594"/>
      <c r="YE129" s="1594"/>
      <c r="YF129" s="1594"/>
      <c r="YG129" s="1594"/>
      <c r="ZK129" s="1594"/>
      <c r="ZL129" s="1594"/>
      <c r="ZM129" s="1594"/>
      <c r="ZN129" s="1594"/>
      <c r="ZO129" s="1594"/>
      <c r="ZP129" s="1594"/>
      <c r="ZQ129" s="1594"/>
      <c r="ZR129" s="37"/>
      <c r="ZS129" s="37"/>
      <c r="ZT129" s="37"/>
      <c r="ZU129" s="37"/>
      <c r="ZV129" s="37"/>
      <c r="ZW129" s="37"/>
      <c r="ZX129" s="37"/>
      <c r="ZY129" s="344"/>
      <c r="AAF129" s="693"/>
      <c r="AAG129" s="37"/>
      <c r="AAH129" s="37"/>
      <c r="AAI129" s="37"/>
      <c r="AAJ129" s="37"/>
      <c r="AAK129" s="37"/>
      <c r="AAL129" s="37"/>
      <c r="ABV129" s="37"/>
      <c r="ABW129" s="37"/>
      <c r="ABX129" s="37"/>
      <c r="ABY129" s="37"/>
      <c r="ABZ129" s="37"/>
      <c r="ACA129" s="37"/>
      <c r="ACB129" s="37"/>
      <c r="AEU129" s="1594"/>
      <c r="AEV129" s="1594"/>
      <c r="AEW129" s="1594"/>
      <c r="AEX129" s="1594"/>
      <c r="AEY129" s="1594"/>
      <c r="AEZ129" s="1594"/>
      <c r="AGR129" s="37"/>
      <c r="AGS129" s="37"/>
      <c r="AGT129" s="37"/>
      <c r="AGU129" s="37"/>
      <c r="AGV129" s="37"/>
      <c r="AGW129" s="37"/>
      <c r="AGX129" s="37"/>
      <c r="AHM129" s="37"/>
      <c r="AHN129" s="37"/>
      <c r="AHO129" s="37"/>
      <c r="AHP129" s="37"/>
      <c r="AHQ129" s="37"/>
      <c r="AHR129" s="37"/>
      <c r="AHS129" s="37"/>
      <c r="AIO129" s="37"/>
      <c r="AIP129" s="37"/>
      <c r="AIQ129" s="37"/>
      <c r="AIR129" s="37"/>
      <c r="AIS129" s="37"/>
      <c r="AIT129" s="37"/>
      <c r="AIU129" s="37"/>
      <c r="AJQ129" s="37"/>
      <c r="AJR129" s="37"/>
      <c r="AJS129" s="37"/>
      <c r="AJT129" s="37"/>
      <c r="AJU129" s="37"/>
      <c r="AJV129" s="37"/>
      <c r="AKL129" s="37"/>
      <c r="AKM129" s="37"/>
      <c r="AKN129" s="37"/>
      <c r="AKO129" s="37"/>
      <c r="AKP129" s="37"/>
      <c r="AKQ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NR129" s="1594"/>
      <c r="ANS129" s="1594"/>
      <c r="ANT129" s="1594"/>
      <c r="ANU129" s="1594"/>
      <c r="ANV129" s="1594"/>
      <c r="ANW129" s="1594"/>
      <c r="ARE129" s="37"/>
      <c r="ARF129" s="37"/>
      <c r="ARG129" s="37"/>
      <c r="ARH129" s="37"/>
      <c r="ARI129" s="37"/>
      <c r="ARJ129" s="37"/>
      <c r="ARK129" s="37"/>
      <c r="ARS129" s="37"/>
      <c r="ART129" s="37"/>
      <c r="ARU129" s="37"/>
      <c r="ARV129" s="37"/>
      <c r="ARW129" s="37"/>
      <c r="ARX129" s="37"/>
      <c r="ARY129" s="37"/>
      <c r="ATB129" s="37"/>
      <c r="ATC129" s="37"/>
      <c r="ATD129" s="37"/>
      <c r="ATE129" s="37"/>
      <c r="ATF129" s="37"/>
      <c r="ATG129" s="37"/>
      <c r="AUK129" s="37"/>
      <c r="AUL129" s="37"/>
      <c r="AUM129" s="37"/>
      <c r="AUN129" s="37"/>
      <c r="AUO129" s="37"/>
      <c r="AUP129" s="37"/>
      <c r="AUQ129" s="37"/>
      <c r="AUR129" s="1594"/>
      <c r="AUS129" s="1594"/>
      <c r="AUT129" s="1594"/>
      <c r="AUU129" s="1594"/>
      <c r="AUV129" s="1594"/>
      <c r="AUW129" s="1594"/>
      <c r="AUX129" s="37"/>
      <c r="AUY129" s="37"/>
      <c r="AUZ129" s="37"/>
      <c r="AVA129" s="37"/>
      <c r="AVB129" s="37"/>
      <c r="AVC129" s="37"/>
      <c r="AVD129" s="37"/>
      <c r="AVT129" s="1594"/>
      <c r="AVU129" s="1594"/>
      <c r="AVV129" s="1594"/>
      <c r="AVW129" s="1594"/>
      <c r="AVX129" s="1594"/>
      <c r="AVY129" s="1594"/>
      <c r="AXQ129" s="37"/>
      <c r="AXR129" s="37"/>
      <c r="AXS129" s="37"/>
      <c r="AXT129" s="37"/>
      <c r="AXU129" s="37"/>
      <c r="AXV129" s="37"/>
    </row>
    <row r="130" spans="2:994 1058:1322" s="551" customFormat="1" x14ac:dyDescent="0.25">
      <c r="B130" s="122"/>
      <c r="H130" s="37"/>
      <c r="I130" s="122"/>
      <c r="J130" s="37"/>
      <c r="K130" s="37"/>
      <c r="L130" s="37"/>
      <c r="M130" s="37"/>
      <c r="N130" s="37"/>
      <c r="O130" s="37"/>
      <c r="P130" s="122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DW130" s="1657"/>
      <c r="DX130" s="1657"/>
      <c r="DY130" s="1657"/>
      <c r="DZ130" s="1657"/>
      <c r="EA130" s="1657"/>
      <c r="EB130" s="1657"/>
      <c r="EC130" s="37"/>
      <c r="ED130" s="37"/>
      <c r="EE130" s="37"/>
      <c r="EF130" s="37"/>
      <c r="EG130" s="37"/>
      <c r="EH130" s="37"/>
      <c r="EI130" s="37"/>
      <c r="FF130" s="37"/>
      <c r="FG130" s="37"/>
      <c r="FH130" s="37"/>
      <c r="FI130" s="37"/>
      <c r="FJ130" s="37"/>
      <c r="FK130" s="37"/>
      <c r="GH130" s="1594"/>
      <c r="GI130" s="1594"/>
      <c r="GJ130" s="1594"/>
      <c r="GK130" s="1594"/>
      <c r="GL130" s="1594"/>
      <c r="GM130" s="1594"/>
      <c r="IE130" s="1594"/>
      <c r="IF130" s="1594"/>
      <c r="IG130" s="1594"/>
      <c r="IH130" s="1594"/>
      <c r="II130" s="1594"/>
      <c r="IJ130" s="1594"/>
      <c r="JU130" s="37"/>
      <c r="JV130" s="37"/>
      <c r="JW130" s="37"/>
      <c r="JX130" s="37"/>
      <c r="JY130" s="37"/>
      <c r="JZ130" s="37"/>
      <c r="KB130" s="37"/>
      <c r="KC130" s="37"/>
      <c r="KD130" s="37"/>
      <c r="KE130" s="37"/>
      <c r="KF130" s="37"/>
      <c r="KG130" s="37"/>
      <c r="KH130" s="37"/>
      <c r="KW130" s="37"/>
      <c r="KX130" s="37"/>
      <c r="KY130" s="37"/>
      <c r="KZ130" s="37"/>
      <c r="LA130" s="37"/>
      <c r="LB130" s="37"/>
      <c r="LD130" s="1594"/>
      <c r="LE130" s="1594"/>
      <c r="LF130" s="1594"/>
      <c r="LG130" s="1594"/>
      <c r="LH130" s="1594"/>
      <c r="LI130" s="1594"/>
      <c r="MF130" s="1594"/>
      <c r="MG130" s="1594"/>
      <c r="MH130" s="1594"/>
      <c r="MI130" s="1594"/>
      <c r="MJ130" s="1594"/>
      <c r="MK130" s="1594"/>
      <c r="MT130" s="37"/>
      <c r="MU130" s="37"/>
      <c r="MV130" s="37"/>
      <c r="MW130" s="37"/>
      <c r="MX130" s="37"/>
      <c r="MY130" s="37"/>
      <c r="MZ130" s="37"/>
      <c r="OX130" s="37"/>
      <c r="OY130" s="37"/>
      <c r="OZ130" s="37"/>
      <c r="PA130" s="37"/>
      <c r="PB130" s="37"/>
      <c r="PC130" s="37"/>
      <c r="PD130" s="37"/>
      <c r="PL130" s="37"/>
      <c r="PM130" s="37"/>
      <c r="PN130" s="37"/>
      <c r="PO130" s="37"/>
      <c r="PP130" s="37"/>
      <c r="PQ130" s="37"/>
      <c r="PS130" s="37"/>
      <c r="PT130" s="37"/>
      <c r="PU130" s="37"/>
      <c r="PV130" s="37"/>
      <c r="PW130" s="37"/>
      <c r="PX130" s="37"/>
      <c r="PY130" s="37"/>
      <c r="SD130" s="37"/>
      <c r="SE130" s="37"/>
      <c r="SF130" s="37"/>
      <c r="SG130" s="37"/>
      <c r="SH130" s="37"/>
      <c r="SI130" s="37"/>
      <c r="SY130" s="37"/>
      <c r="SZ130" s="37"/>
      <c r="TA130" s="37"/>
      <c r="TB130" s="37"/>
      <c r="TC130" s="37"/>
      <c r="TD130" s="37"/>
      <c r="TE130" s="37"/>
      <c r="TF130" s="37"/>
      <c r="UO130" s="37"/>
      <c r="UP130" s="37"/>
      <c r="UQ130" s="37"/>
      <c r="UR130" s="37"/>
      <c r="US130" s="37"/>
      <c r="UT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Q130" s="1594"/>
      <c r="VR130" s="1594"/>
      <c r="VS130" s="1594"/>
      <c r="VT130" s="1594"/>
      <c r="VU130" s="1594"/>
      <c r="VV130" s="1594"/>
      <c r="WZ130" s="37"/>
      <c r="XA130" s="37"/>
      <c r="XB130" s="37"/>
      <c r="XC130" s="37"/>
      <c r="XD130" s="37"/>
      <c r="XE130" s="37"/>
      <c r="YB130" s="1594"/>
      <c r="YC130" s="1594"/>
      <c r="YD130" s="1594"/>
      <c r="YE130" s="1594"/>
      <c r="YF130" s="1594"/>
      <c r="YG130" s="1594"/>
      <c r="ZK130" s="1594"/>
      <c r="ZL130" s="1594"/>
      <c r="ZM130" s="1594"/>
      <c r="ZN130" s="1594"/>
      <c r="ZO130" s="1594"/>
      <c r="ZP130" s="1594"/>
      <c r="ZQ130" s="1594"/>
      <c r="ZR130" s="37"/>
      <c r="ZS130" s="37"/>
      <c r="ZT130" s="37"/>
      <c r="ZU130" s="37"/>
      <c r="ZV130" s="37"/>
      <c r="ZW130" s="37"/>
      <c r="ZX130" s="37"/>
      <c r="ZY130" s="344"/>
      <c r="AAF130" s="693"/>
      <c r="AAG130" s="37"/>
      <c r="AAH130" s="37"/>
      <c r="AAI130" s="37"/>
      <c r="AAJ130" s="37"/>
      <c r="AAK130" s="37"/>
      <c r="AAL130" s="37"/>
      <c r="ABV130" s="37"/>
      <c r="ABW130" s="37"/>
      <c r="ABX130" s="37"/>
      <c r="ABY130" s="37"/>
      <c r="ABZ130" s="37"/>
      <c r="ACA130" s="37"/>
      <c r="ACB130" s="37"/>
      <c r="AEU130" s="1594"/>
      <c r="AEV130" s="1594"/>
      <c r="AEW130" s="1594"/>
      <c r="AEX130" s="1594"/>
      <c r="AEY130" s="1594"/>
      <c r="AEZ130" s="1594"/>
      <c r="AGR130" s="37"/>
      <c r="AGS130" s="37"/>
      <c r="AGT130" s="37"/>
      <c r="AGU130" s="37"/>
      <c r="AGV130" s="37"/>
      <c r="AGW130" s="37"/>
      <c r="AGX130" s="37"/>
      <c r="AHM130" s="37"/>
      <c r="AHN130" s="37"/>
      <c r="AHO130" s="37"/>
      <c r="AHP130" s="37"/>
      <c r="AHQ130" s="37"/>
      <c r="AHR130" s="37"/>
      <c r="AHS130" s="37"/>
      <c r="AIO130" s="37"/>
      <c r="AIP130" s="37"/>
      <c r="AIQ130" s="37"/>
      <c r="AIR130" s="37"/>
      <c r="AIS130" s="37"/>
      <c r="AIT130" s="37"/>
      <c r="AIU130" s="37"/>
      <c r="AJQ130" s="37"/>
      <c r="AJR130" s="37"/>
      <c r="AJS130" s="37"/>
      <c r="AJT130" s="37"/>
      <c r="AJU130" s="37"/>
      <c r="AJV130" s="37"/>
      <c r="AKL130" s="37"/>
      <c r="AKM130" s="37"/>
      <c r="AKN130" s="37"/>
      <c r="AKO130" s="37"/>
      <c r="AKP130" s="37"/>
      <c r="AKQ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NR130" s="1594"/>
      <c r="ANS130" s="1594"/>
      <c r="ANT130" s="1594"/>
      <c r="ANU130" s="1594"/>
      <c r="ANV130" s="1594"/>
      <c r="ANW130" s="1594"/>
      <c r="ARE130" s="37"/>
      <c r="ARF130" s="37"/>
      <c r="ARG130" s="37"/>
      <c r="ARH130" s="37"/>
      <c r="ARI130" s="37"/>
      <c r="ARJ130" s="37"/>
      <c r="ARK130" s="37"/>
      <c r="ARS130" s="37"/>
      <c r="ART130" s="37"/>
      <c r="ARU130" s="37"/>
      <c r="ARV130" s="37"/>
      <c r="ARW130" s="37"/>
      <c r="ARX130" s="37"/>
      <c r="ARY130" s="37"/>
      <c r="ATB130" s="37"/>
      <c r="ATC130" s="37"/>
      <c r="ATD130" s="37"/>
      <c r="ATE130" s="37"/>
      <c r="ATF130" s="37"/>
      <c r="ATG130" s="37"/>
      <c r="AUK130" s="37"/>
      <c r="AUL130" s="37"/>
      <c r="AUM130" s="37"/>
      <c r="AUN130" s="37"/>
      <c r="AUO130" s="37"/>
      <c r="AUP130" s="37"/>
      <c r="AUQ130" s="37"/>
      <c r="AUR130" s="1594"/>
      <c r="AUS130" s="1594"/>
      <c r="AUT130" s="1594"/>
      <c r="AUU130" s="1594"/>
      <c r="AUV130" s="1594"/>
      <c r="AUW130" s="1594"/>
      <c r="AUX130" s="37"/>
      <c r="AUY130" s="37"/>
      <c r="AUZ130" s="37"/>
      <c r="AVA130" s="37"/>
      <c r="AVB130" s="37"/>
      <c r="AVC130" s="37"/>
      <c r="AVD130" s="37"/>
      <c r="AVT130" s="1594"/>
      <c r="AVU130" s="1594"/>
      <c r="AVV130" s="1594"/>
      <c r="AVW130" s="1594"/>
      <c r="AVX130" s="1594"/>
      <c r="AVY130" s="1594"/>
      <c r="AXQ130" s="37"/>
      <c r="AXR130" s="37"/>
      <c r="AXS130" s="37"/>
      <c r="AXT130" s="37"/>
      <c r="AXU130" s="37"/>
      <c r="AXV130" s="37"/>
    </row>
    <row r="131" spans="2:994 1058:1322" s="551" customFormat="1" x14ac:dyDescent="0.25">
      <c r="B131" s="122"/>
      <c r="H131" s="37"/>
      <c r="I131" s="122"/>
      <c r="J131" s="37"/>
      <c r="K131" s="37"/>
      <c r="L131" s="37"/>
      <c r="M131" s="37"/>
      <c r="N131" s="37"/>
      <c r="O131" s="37"/>
      <c r="P131" s="122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DW131" s="1657"/>
      <c r="DX131" s="1657"/>
      <c r="DY131" s="1657"/>
      <c r="DZ131" s="1657"/>
      <c r="EA131" s="1657"/>
      <c r="EB131" s="1657"/>
      <c r="EC131" s="37"/>
      <c r="ED131" s="37"/>
      <c r="EE131" s="37"/>
      <c r="EF131" s="37"/>
      <c r="EG131" s="37"/>
      <c r="EH131" s="37"/>
      <c r="EI131" s="37"/>
      <c r="FF131" s="37"/>
      <c r="FG131" s="37"/>
      <c r="FH131" s="37"/>
      <c r="FI131" s="37"/>
      <c r="FJ131" s="37"/>
      <c r="FK131" s="37"/>
      <c r="GH131" s="1594"/>
      <c r="GI131" s="1594"/>
      <c r="GJ131" s="1594"/>
      <c r="GK131" s="1594"/>
      <c r="GL131" s="1594"/>
      <c r="GM131" s="1594"/>
      <c r="IE131" s="1594"/>
      <c r="IF131" s="1594"/>
      <c r="IG131" s="1594"/>
      <c r="IH131" s="1594"/>
      <c r="II131" s="1594"/>
      <c r="IJ131" s="1594"/>
      <c r="JU131" s="37"/>
      <c r="JV131" s="37"/>
      <c r="JW131" s="37"/>
      <c r="JX131" s="37"/>
      <c r="JY131" s="37"/>
      <c r="JZ131" s="37"/>
      <c r="KB131" s="37"/>
      <c r="KC131" s="37"/>
      <c r="KD131" s="37"/>
      <c r="KE131" s="37"/>
      <c r="KF131" s="37"/>
      <c r="KG131" s="37"/>
      <c r="KH131" s="37"/>
      <c r="KW131" s="37"/>
      <c r="KX131" s="37"/>
      <c r="KY131" s="37"/>
      <c r="KZ131" s="37"/>
      <c r="LA131" s="37"/>
      <c r="LB131" s="37"/>
      <c r="LD131" s="1594"/>
      <c r="LE131" s="1594"/>
      <c r="LF131" s="1594"/>
      <c r="LG131" s="1594"/>
      <c r="LH131" s="1594"/>
      <c r="LI131" s="1594"/>
      <c r="MF131" s="1594"/>
      <c r="MG131" s="1594"/>
      <c r="MH131" s="1594"/>
      <c r="MI131" s="1594"/>
      <c r="MJ131" s="1594"/>
      <c r="MK131" s="1594"/>
      <c r="MT131" s="37"/>
      <c r="MU131" s="37"/>
      <c r="MV131" s="37"/>
      <c r="MW131" s="37"/>
      <c r="MX131" s="37"/>
      <c r="MY131" s="37"/>
      <c r="MZ131" s="37"/>
      <c r="OX131" s="37"/>
      <c r="OY131" s="37"/>
      <c r="OZ131" s="37"/>
      <c r="PA131" s="37"/>
      <c r="PB131" s="37"/>
      <c r="PC131" s="37"/>
      <c r="PD131" s="37"/>
      <c r="PL131" s="37"/>
      <c r="PM131" s="37"/>
      <c r="PN131" s="37"/>
      <c r="PO131" s="37"/>
      <c r="PP131" s="37"/>
      <c r="PQ131" s="37"/>
      <c r="PS131" s="37"/>
      <c r="PT131" s="37"/>
      <c r="PU131" s="37"/>
      <c r="PV131" s="37"/>
      <c r="PW131" s="37"/>
      <c r="PX131" s="37"/>
      <c r="PY131" s="37"/>
      <c r="SD131" s="37"/>
      <c r="SE131" s="37"/>
      <c r="SF131" s="37"/>
      <c r="SG131" s="37"/>
      <c r="SH131" s="37"/>
      <c r="SI131" s="37"/>
      <c r="SY131" s="37"/>
      <c r="SZ131" s="37"/>
      <c r="TA131" s="37"/>
      <c r="TB131" s="37"/>
      <c r="TC131" s="37"/>
      <c r="TD131" s="37"/>
      <c r="TE131" s="37"/>
      <c r="TF131" s="37"/>
      <c r="UO131" s="37"/>
      <c r="UP131" s="37"/>
      <c r="UQ131" s="37"/>
      <c r="UR131" s="37"/>
      <c r="US131" s="37"/>
      <c r="UT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Q131" s="1594"/>
      <c r="VR131" s="1594"/>
      <c r="VS131" s="1594"/>
      <c r="VT131" s="1594"/>
      <c r="VU131" s="1594"/>
      <c r="VV131" s="1594"/>
      <c r="WZ131" s="37"/>
      <c r="XA131" s="37"/>
      <c r="XB131" s="37"/>
      <c r="XC131" s="37"/>
      <c r="XD131" s="37"/>
      <c r="XE131" s="37"/>
      <c r="YB131" s="1594"/>
      <c r="YC131" s="1594"/>
      <c r="YD131" s="1594"/>
      <c r="YE131" s="1594"/>
      <c r="YF131" s="1594"/>
      <c r="YG131" s="1594"/>
      <c r="ZK131" s="1594"/>
      <c r="ZL131" s="1594"/>
      <c r="ZM131" s="1594"/>
      <c r="ZN131" s="1594"/>
      <c r="ZO131" s="1594"/>
      <c r="ZP131" s="1594"/>
      <c r="ZQ131" s="1594"/>
      <c r="ZR131" s="37"/>
      <c r="ZS131" s="37"/>
      <c r="ZT131" s="37"/>
      <c r="ZU131" s="37"/>
      <c r="ZV131" s="37"/>
      <c r="ZW131" s="37"/>
      <c r="ZX131" s="37"/>
      <c r="ZY131" s="344"/>
      <c r="AAF131" s="693"/>
      <c r="AAG131" s="37"/>
      <c r="AAH131" s="37"/>
      <c r="AAI131" s="37"/>
      <c r="AAJ131" s="37"/>
      <c r="AAK131" s="37"/>
      <c r="AAL131" s="37"/>
      <c r="ABV131" s="37"/>
      <c r="ABW131" s="37"/>
      <c r="ABX131" s="37"/>
      <c r="ABY131" s="37"/>
      <c r="ABZ131" s="37"/>
      <c r="ACA131" s="37"/>
      <c r="ACB131" s="37"/>
      <c r="AEU131" s="1594"/>
      <c r="AEV131" s="1594"/>
      <c r="AEW131" s="1594"/>
      <c r="AEX131" s="1594"/>
      <c r="AEY131" s="1594"/>
      <c r="AEZ131" s="1594"/>
      <c r="AGR131" s="37"/>
      <c r="AGS131" s="37"/>
      <c r="AGT131" s="37"/>
      <c r="AGU131" s="37"/>
      <c r="AGV131" s="37"/>
      <c r="AGW131" s="37"/>
      <c r="AGX131" s="37"/>
      <c r="AHM131" s="37"/>
      <c r="AHN131" s="37"/>
      <c r="AHO131" s="37"/>
      <c r="AHP131" s="37"/>
      <c r="AHQ131" s="37"/>
      <c r="AHR131" s="37"/>
      <c r="AHS131" s="37"/>
      <c r="AIO131" s="37"/>
      <c r="AIP131" s="37"/>
      <c r="AIQ131" s="37"/>
      <c r="AIR131" s="37"/>
      <c r="AIS131" s="37"/>
      <c r="AIT131" s="37"/>
      <c r="AIU131" s="37"/>
      <c r="AJQ131" s="37"/>
      <c r="AJR131" s="37"/>
      <c r="AJS131" s="37"/>
      <c r="AJT131" s="37"/>
      <c r="AJU131" s="37"/>
      <c r="AJV131" s="37"/>
      <c r="AKL131" s="37"/>
      <c r="AKM131" s="37"/>
      <c r="AKN131" s="37"/>
      <c r="AKO131" s="37"/>
      <c r="AKP131" s="37"/>
      <c r="AKQ131" s="37"/>
      <c r="AKS131" s="37"/>
      <c r="AKT131" s="37"/>
      <c r="AKU131" s="37"/>
      <c r="AKV131" s="37"/>
      <c r="AKW131" s="37"/>
      <c r="AKX131" s="37"/>
      <c r="AKY131" s="37"/>
      <c r="AKZ131" s="37"/>
      <c r="ALA131" s="37"/>
      <c r="ALB131" s="37"/>
      <c r="ALC131" s="37"/>
      <c r="ALD131" s="37"/>
      <c r="ALE131" s="37"/>
      <c r="ALF131" s="37"/>
      <c r="ANR131" s="1594"/>
      <c r="ANS131" s="1594"/>
      <c r="ANT131" s="1594"/>
      <c r="ANU131" s="1594"/>
      <c r="ANV131" s="1594"/>
      <c r="ANW131" s="1594"/>
      <c r="ARE131" s="37"/>
      <c r="ARF131" s="37"/>
      <c r="ARG131" s="37"/>
      <c r="ARH131" s="37"/>
      <c r="ARI131" s="37"/>
      <c r="ARJ131" s="37"/>
      <c r="ARK131" s="37"/>
      <c r="ARS131" s="37"/>
      <c r="ART131" s="37"/>
      <c r="ARU131" s="37"/>
      <c r="ARV131" s="37"/>
      <c r="ARW131" s="37"/>
      <c r="ARX131" s="37"/>
      <c r="ARY131" s="37"/>
      <c r="ATB131" s="37"/>
      <c r="ATC131" s="37"/>
      <c r="ATD131" s="37"/>
      <c r="ATE131" s="37"/>
      <c r="ATF131" s="37"/>
      <c r="ATG131" s="37"/>
      <c r="AUK131" s="37"/>
      <c r="AUL131" s="37"/>
      <c r="AUM131" s="37"/>
      <c r="AUN131" s="37"/>
      <c r="AUO131" s="37"/>
      <c r="AUP131" s="37"/>
      <c r="AUQ131" s="37"/>
      <c r="AUR131" s="1594"/>
      <c r="AUS131" s="1594"/>
      <c r="AUT131" s="1594"/>
      <c r="AUU131" s="1594"/>
      <c r="AUV131" s="1594"/>
      <c r="AUW131" s="1594"/>
      <c r="AUX131" s="37"/>
      <c r="AUY131" s="37"/>
      <c r="AUZ131" s="37"/>
      <c r="AVA131" s="37"/>
      <c r="AVB131" s="37"/>
      <c r="AVC131" s="37"/>
      <c r="AVD131" s="37"/>
      <c r="AVT131" s="1594"/>
      <c r="AVU131" s="1594"/>
      <c r="AVV131" s="1594"/>
      <c r="AVW131" s="1594"/>
      <c r="AVX131" s="1594"/>
      <c r="AVY131" s="1594"/>
      <c r="AXQ131" s="37"/>
      <c r="AXR131" s="37"/>
      <c r="AXS131" s="37"/>
      <c r="AXT131" s="37"/>
      <c r="AXU131" s="37"/>
      <c r="AXV131" s="37"/>
    </row>
    <row r="132" spans="2:994 1058:1322" s="551" customFormat="1" x14ac:dyDescent="0.25">
      <c r="B132" s="79"/>
      <c r="H132" s="37"/>
      <c r="I132" s="122"/>
      <c r="J132" s="37"/>
      <c r="K132" s="37"/>
      <c r="L132" s="37"/>
      <c r="M132" s="37"/>
      <c r="N132" s="37"/>
      <c r="O132" s="37"/>
      <c r="P132" s="122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DW132" s="1657"/>
      <c r="DX132" s="1657"/>
      <c r="DY132" s="1657"/>
      <c r="DZ132" s="1657"/>
      <c r="EA132" s="1657"/>
      <c r="EB132" s="1657"/>
      <c r="EC132" s="37"/>
      <c r="ED132" s="37"/>
      <c r="EE132" s="37"/>
      <c r="EF132" s="37"/>
      <c r="EG132" s="37"/>
      <c r="EH132" s="37"/>
      <c r="EI132" s="37"/>
      <c r="FF132" s="37"/>
      <c r="FG132" s="37"/>
      <c r="FH132" s="37"/>
      <c r="FI132" s="37"/>
      <c r="FJ132" s="37"/>
      <c r="FK132" s="37"/>
      <c r="GH132" s="1594"/>
      <c r="GI132" s="1594"/>
      <c r="GJ132" s="1594"/>
      <c r="GK132" s="1594"/>
      <c r="GL132" s="1594"/>
      <c r="GM132" s="1594"/>
      <c r="IE132" s="1594"/>
      <c r="IF132" s="1594"/>
      <c r="IG132" s="1594"/>
      <c r="IH132" s="1594"/>
      <c r="II132" s="1594"/>
      <c r="IJ132" s="1594"/>
      <c r="JU132" s="37"/>
      <c r="JV132" s="37"/>
      <c r="JW132" s="37"/>
      <c r="JX132" s="37"/>
      <c r="JY132" s="37"/>
      <c r="JZ132" s="37"/>
      <c r="KB132" s="37"/>
      <c r="KC132" s="37"/>
      <c r="KD132" s="37"/>
      <c r="KE132" s="37"/>
      <c r="KF132" s="37"/>
      <c r="KG132" s="37"/>
      <c r="KH132" s="37"/>
      <c r="KW132" s="37"/>
      <c r="KX132" s="37"/>
      <c r="KY132" s="37"/>
      <c r="KZ132" s="37"/>
      <c r="LA132" s="37"/>
      <c r="LB132" s="37"/>
      <c r="LD132" s="1594"/>
      <c r="LE132" s="1594"/>
      <c r="LF132" s="1594"/>
      <c r="LG132" s="1594"/>
      <c r="LH132" s="1594"/>
      <c r="LI132" s="1594"/>
      <c r="MF132" s="1594"/>
      <c r="MG132" s="1594"/>
      <c r="MH132" s="1594"/>
      <c r="MI132" s="1594"/>
      <c r="MJ132" s="1594"/>
      <c r="MK132" s="1594"/>
      <c r="MT132" s="37"/>
      <c r="MU132" s="37"/>
      <c r="MV132" s="37"/>
      <c r="MW132" s="37"/>
      <c r="MX132" s="37"/>
      <c r="MY132" s="37"/>
      <c r="MZ132" s="37"/>
      <c r="OX132" s="37"/>
      <c r="OY132" s="37"/>
      <c r="OZ132" s="37"/>
      <c r="PA132" s="37"/>
      <c r="PB132" s="37"/>
      <c r="PC132" s="37"/>
      <c r="PD132" s="37"/>
      <c r="PL132" s="37"/>
      <c r="PM132" s="37"/>
      <c r="PN132" s="37"/>
      <c r="PO132" s="37"/>
      <c r="PP132" s="37"/>
      <c r="PQ132" s="37"/>
      <c r="PS132" s="37"/>
      <c r="PT132" s="37"/>
      <c r="PU132" s="37"/>
      <c r="PV132" s="37"/>
      <c r="PW132" s="37"/>
      <c r="PX132" s="37"/>
      <c r="PY132" s="37"/>
      <c r="SD132" s="37"/>
      <c r="SE132" s="37"/>
      <c r="SF132" s="37"/>
      <c r="SG132" s="37"/>
      <c r="SH132" s="37"/>
      <c r="SI132" s="37"/>
      <c r="SY132" s="37"/>
      <c r="SZ132" s="37"/>
      <c r="TA132" s="37"/>
      <c r="TB132" s="37"/>
      <c r="TC132" s="37"/>
      <c r="TD132" s="37"/>
      <c r="TE132" s="37"/>
      <c r="TF132" s="37"/>
      <c r="UO132" s="37"/>
      <c r="UP132" s="37"/>
      <c r="UQ132" s="37"/>
      <c r="UR132" s="37"/>
      <c r="US132" s="37"/>
      <c r="UT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Q132" s="1594"/>
      <c r="VR132" s="1594"/>
      <c r="VS132" s="1594"/>
      <c r="VT132" s="1594"/>
      <c r="VU132" s="1594"/>
      <c r="VV132" s="1594"/>
      <c r="WZ132" s="37"/>
      <c r="XA132" s="37"/>
      <c r="XB132" s="37"/>
      <c r="XC132" s="37"/>
      <c r="XD132" s="37"/>
      <c r="XE132" s="37"/>
      <c r="YB132" s="1594"/>
      <c r="YC132" s="1594"/>
      <c r="YD132" s="1594"/>
      <c r="YE132" s="1594"/>
      <c r="YF132" s="1594"/>
      <c r="YG132" s="1594"/>
      <c r="ZK132" s="1594"/>
      <c r="ZL132" s="1594"/>
      <c r="ZM132" s="1594"/>
      <c r="ZN132" s="1594"/>
      <c r="ZO132" s="1594"/>
      <c r="ZP132" s="1594"/>
      <c r="ZQ132" s="1594"/>
      <c r="ZR132" s="37"/>
      <c r="ZS132" s="37"/>
      <c r="ZT132" s="37"/>
      <c r="ZU132" s="37"/>
      <c r="ZV132" s="37"/>
      <c r="ZW132" s="37"/>
      <c r="ZX132" s="37"/>
      <c r="ZY132" s="344"/>
      <c r="AAF132" s="693"/>
      <c r="AAG132" s="37"/>
      <c r="AAH132" s="37"/>
      <c r="AAI132" s="37"/>
      <c r="AAJ132" s="37"/>
      <c r="AAK132" s="37"/>
      <c r="AAL132" s="37"/>
      <c r="ABV132" s="37"/>
      <c r="ABW132" s="37"/>
      <c r="ABX132" s="37"/>
      <c r="ABY132" s="37"/>
      <c r="ABZ132" s="37"/>
      <c r="ACA132" s="37"/>
      <c r="ACB132" s="37"/>
      <c r="AEU132" s="1594"/>
      <c r="AEV132" s="1594"/>
      <c r="AEW132" s="1594"/>
      <c r="AEX132" s="1594"/>
      <c r="AEY132" s="1594"/>
      <c r="AEZ132" s="1594"/>
      <c r="AGR132" s="37"/>
      <c r="AGS132" s="37"/>
      <c r="AGT132" s="37"/>
      <c r="AGU132" s="37"/>
      <c r="AGV132" s="37"/>
      <c r="AGW132" s="37"/>
      <c r="AGX132" s="37"/>
      <c r="AHM132" s="37"/>
      <c r="AHN132" s="37"/>
      <c r="AHO132" s="37"/>
      <c r="AHP132" s="37"/>
      <c r="AHQ132" s="37"/>
      <c r="AHR132" s="37"/>
      <c r="AHS132" s="37"/>
      <c r="AIO132" s="37"/>
      <c r="AIP132" s="37"/>
      <c r="AIQ132" s="37"/>
      <c r="AIR132" s="37"/>
      <c r="AIS132" s="37"/>
      <c r="AIT132" s="37"/>
      <c r="AIU132" s="37"/>
      <c r="AJQ132" s="37"/>
      <c r="AJR132" s="37"/>
      <c r="AJS132" s="37"/>
      <c r="AJT132" s="37"/>
      <c r="AJU132" s="37"/>
      <c r="AJV132" s="37"/>
      <c r="AKL132" s="37"/>
      <c r="AKM132" s="37"/>
      <c r="AKN132" s="37"/>
      <c r="AKO132" s="37"/>
      <c r="AKP132" s="37"/>
      <c r="AKQ132" s="37"/>
      <c r="AKS132" s="37"/>
      <c r="AKT132" s="37"/>
      <c r="AKU132" s="37"/>
      <c r="AKV132" s="37"/>
      <c r="AKW132" s="37"/>
      <c r="AKX132" s="37"/>
      <c r="AKY132" s="37"/>
      <c r="AKZ132" s="37"/>
      <c r="ALA132" s="37"/>
      <c r="ALB132" s="37"/>
      <c r="ALC132" s="37"/>
      <c r="ALD132" s="37"/>
      <c r="ALE132" s="37"/>
      <c r="ALF132" s="37"/>
      <c r="ANR132" s="1594"/>
      <c r="ANS132" s="1594"/>
      <c r="ANT132" s="1594"/>
      <c r="ANU132" s="1594"/>
      <c r="ANV132" s="1594"/>
      <c r="ANW132" s="1594"/>
      <c r="ARE132" s="37"/>
      <c r="ARF132" s="37"/>
      <c r="ARG132" s="37"/>
      <c r="ARH132" s="37"/>
      <c r="ARI132" s="37"/>
      <c r="ARJ132" s="37"/>
      <c r="ARK132" s="37"/>
      <c r="ARS132" s="37"/>
      <c r="ART132" s="37"/>
      <c r="ARU132" s="37"/>
      <c r="ARV132" s="37"/>
      <c r="ARW132" s="37"/>
      <c r="ARX132" s="37"/>
      <c r="ARY132" s="37"/>
      <c r="ATB132" s="37"/>
      <c r="ATC132" s="37"/>
      <c r="ATD132" s="37"/>
      <c r="ATE132" s="37"/>
      <c r="ATF132" s="37"/>
      <c r="ATG132" s="37"/>
      <c r="AUK132" s="37"/>
      <c r="AUL132" s="37"/>
      <c r="AUM132" s="37"/>
      <c r="AUN132" s="37"/>
      <c r="AUO132" s="37"/>
      <c r="AUP132" s="37"/>
      <c r="AUQ132" s="37"/>
      <c r="AUR132" s="1594"/>
      <c r="AUS132" s="1594"/>
      <c r="AUT132" s="1594"/>
      <c r="AUU132" s="1594"/>
      <c r="AUV132" s="1594"/>
      <c r="AUW132" s="1594"/>
      <c r="AUX132" s="37"/>
      <c r="AUY132" s="37"/>
      <c r="AUZ132" s="37"/>
      <c r="AVA132" s="37"/>
      <c r="AVB132" s="37"/>
      <c r="AVC132" s="37"/>
      <c r="AVD132" s="37"/>
      <c r="AVT132" s="1594"/>
      <c r="AVU132" s="1594"/>
      <c r="AVV132" s="1594"/>
      <c r="AVW132" s="1594"/>
      <c r="AVX132" s="1594"/>
      <c r="AVY132" s="1594"/>
      <c r="AXQ132" s="37"/>
      <c r="AXR132" s="37"/>
      <c r="AXS132" s="37"/>
      <c r="AXT132" s="37"/>
      <c r="AXU132" s="37"/>
      <c r="AXV132" s="37"/>
    </row>
    <row r="133" spans="2:994 1058:1322" s="551" customFormat="1" x14ac:dyDescent="0.25">
      <c r="B133" s="122"/>
      <c r="H133" s="37"/>
      <c r="I133" s="122"/>
      <c r="J133" s="37"/>
      <c r="K133" s="37"/>
      <c r="L133" s="37"/>
      <c r="M133" s="37"/>
      <c r="N133" s="37"/>
      <c r="O133" s="37"/>
      <c r="P133" s="122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DW133" s="1657"/>
      <c r="DX133" s="1657"/>
      <c r="DY133" s="1657"/>
      <c r="DZ133" s="1657"/>
      <c r="EA133" s="1657"/>
      <c r="EB133" s="1657"/>
      <c r="EC133" s="37"/>
      <c r="ED133" s="37"/>
      <c r="EE133" s="37"/>
      <c r="EF133" s="37"/>
      <c r="EG133" s="37"/>
      <c r="EH133" s="37"/>
      <c r="EI133" s="37"/>
      <c r="FF133" s="37"/>
      <c r="FG133" s="37"/>
      <c r="FH133" s="37"/>
      <c r="FI133" s="37"/>
      <c r="FJ133" s="37"/>
      <c r="FK133" s="37"/>
      <c r="GH133" s="1594"/>
      <c r="GI133" s="1594"/>
      <c r="GJ133" s="1594"/>
      <c r="GK133" s="1594"/>
      <c r="GL133" s="1594"/>
      <c r="GM133" s="1594"/>
      <c r="IE133" s="1594"/>
      <c r="IF133" s="1594"/>
      <c r="IG133" s="1594"/>
      <c r="IH133" s="1594"/>
      <c r="II133" s="1594"/>
      <c r="IJ133" s="1594"/>
      <c r="JU133" s="37"/>
      <c r="JV133" s="37"/>
      <c r="JW133" s="37"/>
      <c r="JX133" s="37"/>
      <c r="JY133" s="37"/>
      <c r="JZ133" s="37"/>
      <c r="KB133" s="37"/>
      <c r="KC133" s="37"/>
      <c r="KD133" s="37"/>
      <c r="KE133" s="37"/>
      <c r="KF133" s="37"/>
      <c r="KG133" s="37"/>
      <c r="KH133" s="37"/>
      <c r="KW133" s="37"/>
      <c r="KX133" s="37"/>
      <c r="KY133" s="37"/>
      <c r="KZ133" s="37"/>
      <c r="LA133" s="37"/>
      <c r="LB133" s="37"/>
      <c r="LD133" s="1594"/>
      <c r="LE133" s="1594"/>
      <c r="LF133" s="1594"/>
      <c r="LG133" s="1594"/>
      <c r="LH133" s="1594"/>
      <c r="LI133" s="1594"/>
      <c r="MF133" s="1594"/>
      <c r="MG133" s="1594"/>
      <c r="MH133" s="1594"/>
      <c r="MI133" s="1594"/>
      <c r="MJ133" s="1594"/>
      <c r="MK133" s="1594"/>
      <c r="MT133" s="37"/>
      <c r="MU133" s="37"/>
      <c r="MV133" s="37"/>
      <c r="MW133" s="37"/>
      <c r="MX133" s="37"/>
      <c r="MY133" s="37"/>
      <c r="MZ133" s="37"/>
      <c r="OX133" s="37"/>
      <c r="OY133" s="37"/>
      <c r="OZ133" s="37"/>
      <c r="PA133" s="37"/>
      <c r="PB133" s="37"/>
      <c r="PC133" s="37"/>
      <c r="PD133" s="37"/>
      <c r="PL133" s="37"/>
      <c r="PM133" s="37"/>
      <c r="PN133" s="37"/>
      <c r="PO133" s="37"/>
      <c r="PP133" s="37"/>
      <c r="PQ133" s="37"/>
      <c r="PS133" s="37"/>
      <c r="PT133" s="37"/>
      <c r="PU133" s="37"/>
      <c r="PV133" s="37"/>
      <c r="PW133" s="37"/>
      <c r="PX133" s="37"/>
      <c r="PY133" s="37"/>
      <c r="SD133" s="37"/>
      <c r="SE133" s="37"/>
      <c r="SF133" s="37"/>
      <c r="SG133" s="37"/>
      <c r="SH133" s="37"/>
      <c r="SI133" s="37"/>
      <c r="SY133" s="37"/>
      <c r="SZ133" s="37"/>
      <c r="TA133" s="37"/>
      <c r="TB133" s="37"/>
      <c r="TC133" s="37"/>
      <c r="TD133" s="37"/>
      <c r="TE133" s="37"/>
      <c r="TF133" s="37"/>
      <c r="UO133" s="37"/>
      <c r="UP133" s="37"/>
      <c r="UQ133" s="37"/>
      <c r="UR133" s="37"/>
      <c r="US133" s="37"/>
      <c r="UT133" s="37"/>
      <c r="UV133" s="37"/>
      <c r="UW133" s="37"/>
      <c r="UX133" s="37"/>
      <c r="UY133" s="37"/>
      <c r="UZ133" s="37"/>
      <c r="VA133" s="37"/>
      <c r="VB133" s="37"/>
      <c r="VC133" s="37"/>
      <c r="VD133" s="37"/>
      <c r="VE133" s="37"/>
      <c r="VF133" s="37"/>
      <c r="VG133" s="37"/>
      <c r="VH133" s="37"/>
      <c r="VI133" s="37"/>
      <c r="VJ133" s="37"/>
      <c r="VQ133" s="1594"/>
      <c r="VR133" s="1594"/>
      <c r="VS133" s="1594"/>
      <c r="VT133" s="1594"/>
      <c r="VU133" s="1594"/>
      <c r="VV133" s="1594"/>
      <c r="WZ133" s="37"/>
      <c r="XA133" s="37"/>
      <c r="XB133" s="37"/>
      <c r="XC133" s="37"/>
      <c r="XD133" s="37"/>
      <c r="XE133" s="37"/>
      <c r="YB133" s="1594"/>
      <c r="YC133" s="1594"/>
      <c r="YD133" s="1594"/>
      <c r="YE133" s="1594"/>
      <c r="YF133" s="1594"/>
      <c r="YG133" s="1594"/>
      <c r="ZK133" s="1594"/>
      <c r="ZL133" s="1594"/>
      <c r="ZM133" s="1594"/>
      <c r="ZN133" s="1594"/>
      <c r="ZO133" s="1594"/>
      <c r="ZP133" s="1594"/>
      <c r="ZQ133" s="1594"/>
      <c r="ZR133" s="37"/>
      <c r="ZS133" s="37"/>
      <c r="ZT133" s="37"/>
      <c r="ZU133" s="37"/>
      <c r="ZV133" s="37"/>
      <c r="ZW133" s="37"/>
      <c r="ZX133" s="37"/>
      <c r="ZY133" s="344"/>
      <c r="AAF133" s="693"/>
      <c r="AAG133" s="37"/>
      <c r="AAH133" s="37"/>
      <c r="AAI133" s="37"/>
      <c r="AAJ133" s="37"/>
      <c r="AAK133" s="37"/>
      <c r="AAL133" s="37"/>
      <c r="ABV133" s="37"/>
      <c r="ABW133" s="37"/>
      <c r="ABX133" s="37"/>
      <c r="ABY133" s="37"/>
      <c r="ABZ133" s="37"/>
      <c r="ACA133" s="37"/>
      <c r="ACB133" s="37"/>
      <c r="AEU133" s="1594"/>
      <c r="AEV133" s="1594"/>
      <c r="AEW133" s="1594"/>
      <c r="AEX133" s="1594"/>
      <c r="AEY133" s="1594"/>
      <c r="AEZ133" s="1594"/>
      <c r="AGR133" s="37"/>
      <c r="AGS133" s="37"/>
      <c r="AGT133" s="37"/>
      <c r="AGU133" s="37"/>
      <c r="AGV133" s="37"/>
      <c r="AGW133" s="37"/>
      <c r="AGX133" s="37"/>
      <c r="AHM133" s="37"/>
      <c r="AHN133" s="37"/>
      <c r="AHO133" s="37"/>
      <c r="AHP133" s="37"/>
      <c r="AHQ133" s="37"/>
      <c r="AHR133" s="37"/>
      <c r="AHS133" s="37"/>
      <c r="AIO133" s="37"/>
      <c r="AIP133" s="37"/>
      <c r="AIQ133" s="37"/>
      <c r="AIR133" s="37"/>
      <c r="AIS133" s="37"/>
      <c r="AIT133" s="37"/>
      <c r="AIU133" s="37"/>
      <c r="AJQ133" s="37"/>
      <c r="AJR133" s="37"/>
      <c r="AJS133" s="37"/>
      <c r="AJT133" s="37"/>
      <c r="AJU133" s="37"/>
      <c r="AJV133" s="37"/>
      <c r="AKL133" s="37"/>
      <c r="AKM133" s="37"/>
      <c r="AKN133" s="37"/>
      <c r="AKO133" s="37"/>
      <c r="AKP133" s="37"/>
      <c r="AKQ133" s="37"/>
      <c r="AKS133" s="37"/>
      <c r="AKT133" s="37"/>
      <c r="AKU133" s="37"/>
      <c r="AKV133" s="37"/>
      <c r="AKW133" s="37"/>
      <c r="AKX133" s="37"/>
      <c r="AKY133" s="37"/>
      <c r="AKZ133" s="37"/>
      <c r="ALA133" s="37"/>
      <c r="ALB133" s="37"/>
      <c r="ALC133" s="37"/>
      <c r="ALD133" s="37"/>
      <c r="ALE133" s="37"/>
      <c r="ALF133" s="37"/>
      <c r="ANR133" s="1594"/>
      <c r="ANS133" s="1594"/>
      <c r="ANT133" s="1594"/>
      <c r="ANU133" s="1594"/>
      <c r="ANV133" s="1594"/>
      <c r="ANW133" s="1594"/>
      <c r="ARE133" s="37"/>
      <c r="ARF133" s="37"/>
      <c r="ARG133" s="37"/>
      <c r="ARH133" s="37"/>
      <c r="ARI133" s="37"/>
      <c r="ARJ133" s="37"/>
      <c r="ARK133" s="37"/>
      <c r="ARS133" s="37"/>
      <c r="ART133" s="37"/>
      <c r="ARU133" s="37"/>
      <c r="ARV133" s="37"/>
      <c r="ARW133" s="37"/>
      <c r="ARX133" s="37"/>
      <c r="ARY133" s="37"/>
      <c r="ATB133" s="37"/>
      <c r="ATC133" s="37"/>
      <c r="ATD133" s="37"/>
      <c r="ATE133" s="37"/>
      <c r="ATF133" s="37"/>
      <c r="ATG133" s="37"/>
      <c r="AUK133" s="37"/>
      <c r="AUL133" s="37"/>
      <c r="AUM133" s="37"/>
      <c r="AUN133" s="37"/>
      <c r="AUO133" s="37"/>
      <c r="AUP133" s="37"/>
      <c r="AUQ133" s="37"/>
      <c r="AUR133" s="1594"/>
      <c r="AUS133" s="1594"/>
      <c r="AUT133" s="1594"/>
      <c r="AUU133" s="1594"/>
      <c r="AUV133" s="1594"/>
      <c r="AUW133" s="1594"/>
      <c r="AUX133" s="37"/>
      <c r="AUY133" s="37"/>
      <c r="AUZ133" s="37"/>
      <c r="AVA133" s="37"/>
      <c r="AVB133" s="37"/>
      <c r="AVC133" s="37"/>
      <c r="AVD133" s="37"/>
      <c r="AVT133" s="1594"/>
      <c r="AVU133" s="1594"/>
      <c r="AVV133" s="1594"/>
      <c r="AVW133" s="1594"/>
      <c r="AVX133" s="1594"/>
      <c r="AVY133" s="1594"/>
      <c r="AXQ133" s="37"/>
      <c r="AXR133" s="37"/>
      <c r="AXS133" s="37"/>
      <c r="AXT133" s="37"/>
      <c r="AXU133" s="37"/>
      <c r="AXV133" s="37"/>
    </row>
    <row r="134" spans="2:994 1058:1322" s="551" customFormat="1" x14ac:dyDescent="0.25">
      <c r="B134" s="79"/>
      <c r="H134" s="37"/>
      <c r="I134" s="122"/>
      <c r="J134" s="37"/>
      <c r="K134" s="37"/>
      <c r="L134" s="37"/>
      <c r="M134" s="37"/>
      <c r="N134" s="37"/>
      <c r="O134" s="37"/>
      <c r="P134" s="122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DW134" s="1657"/>
      <c r="DX134" s="1657"/>
      <c r="DY134" s="1657"/>
      <c r="DZ134" s="1657"/>
      <c r="EA134" s="1657"/>
      <c r="EB134" s="1657"/>
      <c r="EC134" s="37"/>
      <c r="ED134" s="37"/>
      <c r="EE134" s="37"/>
      <c r="EF134" s="37"/>
      <c r="EG134" s="37"/>
      <c r="EH134" s="37"/>
      <c r="EI134" s="37"/>
      <c r="FF134" s="37"/>
      <c r="FG134" s="37"/>
      <c r="FH134" s="37"/>
      <c r="FI134" s="37"/>
      <c r="FJ134" s="37"/>
      <c r="FK134" s="37"/>
      <c r="GH134" s="1594"/>
      <c r="GI134" s="1594"/>
      <c r="GJ134" s="1594"/>
      <c r="GK134" s="1594"/>
      <c r="GL134" s="1594"/>
      <c r="GM134" s="1594"/>
      <c r="IE134" s="1594"/>
      <c r="IF134" s="1594"/>
      <c r="IG134" s="1594"/>
      <c r="IH134" s="1594"/>
      <c r="II134" s="1594"/>
      <c r="IJ134" s="1594"/>
      <c r="JU134" s="37"/>
      <c r="JV134" s="37"/>
      <c r="JW134" s="37"/>
      <c r="JX134" s="37"/>
      <c r="JY134" s="37"/>
      <c r="JZ134" s="37"/>
      <c r="KB134" s="37"/>
      <c r="KC134" s="37"/>
      <c r="KD134" s="37"/>
      <c r="KE134" s="37"/>
      <c r="KF134" s="37"/>
      <c r="KG134" s="37"/>
      <c r="KH134" s="37"/>
      <c r="KW134" s="37"/>
      <c r="KX134" s="37"/>
      <c r="KY134" s="37"/>
      <c r="KZ134" s="37"/>
      <c r="LA134" s="37"/>
      <c r="LB134" s="37"/>
      <c r="LD134" s="1594"/>
      <c r="LE134" s="1594"/>
      <c r="LF134" s="1594"/>
      <c r="LG134" s="1594"/>
      <c r="LH134" s="1594"/>
      <c r="LI134" s="1594"/>
      <c r="MF134" s="1594"/>
      <c r="MG134" s="1594"/>
      <c r="MH134" s="1594"/>
      <c r="MI134" s="1594"/>
      <c r="MJ134" s="1594"/>
      <c r="MK134" s="1594"/>
      <c r="MT134" s="37"/>
      <c r="MU134" s="37"/>
      <c r="MV134" s="37"/>
      <c r="MW134" s="37"/>
      <c r="MX134" s="37"/>
      <c r="MY134" s="37"/>
      <c r="MZ134" s="37"/>
      <c r="OX134" s="37"/>
      <c r="OY134" s="37"/>
      <c r="OZ134" s="37"/>
      <c r="PA134" s="37"/>
      <c r="PB134" s="37"/>
      <c r="PC134" s="37"/>
      <c r="PD134" s="37"/>
      <c r="PL134" s="37"/>
      <c r="PM134" s="37"/>
      <c r="PN134" s="37"/>
      <c r="PO134" s="37"/>
      <c r="PP134" s="37"/>
      <c r="PQ134" s="37"/>
      <c r="PS134" s="37"/>
      <c r="PT134" s="37"/>
      <c r="PU134" s="37"/>
      <c r="PV134" s="37"/>
      <c r="PW134" s="37"/>
      <c r="PX134" s="37"/>
      <c r="PY134" s="37"/>
      <c r="SD134" s="37"/>
      <c r="SE134" s="37"/>
      <c r="SF134" s="37"/>
      <c r="SG134" s="37"/>
      <c r="SH134" s="37"/>
      <c r="SI134" s="37"/>
      <c r="SY134" s="37"/>
      <c r="SZ134" s="37"/>
      <c r="TA134" s="37"/>
      <c r="TB134" s="37"/>
      <c r="TC134" s="37"/>
      <c r="TD134" s="37"/>
      <c r="TE134" s="37"/>
      <c r="TF134" s="37"/>
      <c r="UO134" s="37"/>
      <c r="UP134" s="37"/>
      <c r="UQ134" s="37"/>
      <c r="UR134" s="37"/>
      <c r="US134" s="37"/>
      <c r="UT134" s="37"/>
      <c r="UV134" s="37"/>
      <c r="UW134" s="37"/>
      <c r="UX134" s="37"/>
      <c r="UY134" s="37"/>
      <c r="UZ134" s="37"/>
      <c r="VA134" s="37"/>
      <c r="VB134" s="37"/>
      <c r="VC134" s="37"/>
      <c r="VD134" s="37"/>
      <c r="VE134" s="37"/>
      <c r="VF134" s="37"/>
      <c r="VG134" s="37"/>
      <c r="VH134" s="37"/>
      <c r="VI134" s="37"/>
      <c r="VJ134" s="37"/>
      <c r="VQ134" s="1594"/>
      <c r="VR134" s="1594"/>
      <c r="VS134" s="1594"/>
      <c r="VT134" s="1594"/>
      <c r="VU134" s="1594"/>
      <c r="VV134" s="1594"/>
      <c r="WZ134" s="37"/>
      <c r="XA134" s="37"/>
      <c r="XB134" s="37"/>
      <c r="XC134" s="37"/>
      <c r="XD134" s="37"/>
      <c r="XE134" s="37"/>
      <c r="YB134" s="1594"/>
      <c r="YC134" s="1594"/>
      <c r="YD134" s="1594"/>
      <c r="YE134" s="1594"/>
      <c r="YF134" s="1594"/>
      <c r="YG134" s="1594"/>
      <c r="ZK134" s="1594"/>
      <c r="ZL134" s="1594"/>
      <c r="ZM134" s="1594"/>
      <c r="ZN134" s="1594"/>
      <c r="ZO134" s="1594"/>
      <c r="ZP134" s="1594"/>
      <c r="ZQ134" s="1594"/>
      <c r="ZR134" s="37"/>
      <c r="ZS134" s="37"/>
      <c r="ZT134" s="37"/>
      <c r="ZU134" s="37"/>
      <c r="ZV134" s="37"/>
      <c r="ZW134" s="37"/>
      <c r="ZX134" s="37"/>
      <c r="ZY134" s="344"/>
      <c r="AAF134" s="693"/>
      <c r="AAG134" s="37"/>
      <c r="AAH134" s="37"/>
      <c r="AAI134" s="37"/>
      <c r="AAJ134" s="37"/>
      <c r="AAK134" s="37"/>
      <c r="AAL134" s="37"/>
      <c r="ABV134" s="37"/>
      <c r="ABW134" s="37"/>
      <c r="ABX134" s="37"/>
      <c r="ABY134" s="37"/>
      <c r="ABZ134" s="37"/>
      <c r="ACA134" s="37"/>
      <c r="ACB134" s="37"/>
      <c r="AEU134" s="1594"/>
      <c r="AEV134" s="1594"/>
      <c r="AEW134" s="1594"/>
      <c r="AEX134" s="1594"/>
      <c r="AEY134" s="1594"/>
      <c r="AEZ134" s="1594"/>
      <c r="AGR134" s="37"/>
      <c r="AGS134" s="37"/>
      <c r="AGT134" s="37"/>
      <c r="AGU134" s="37"/>
      <c r="AGV134" s="37"/>
      <c r="AGW134" s="37"/>
      <c r="AGX134" s="37"/>
      <c r="AHM134" s="37"/>
      <c r="AHN134" s="37"/>
      <c r="AHO134" s="37"/>
      <c r="AHP134" s="37"/>
      <c r="AHQ134" s="37"/>
      <c r="AHR134" s="37"/>
      <c r="AHS134" s="37"/>
      <c r="AIO134" s="37"/>
      <c r="AIP134" s="37"/>
      <c r="AIQ134" s="37"/>
      <c r="AIR134" s="37"/>
      <c r="AIS134" s="37"/>
      <c r="AIT134" s="37"/>
      <c r="AIU134" s="37"/>
      <c r="AJQ134" s="37"/>
      <c r="AJR134" s="37"/>
      <c r="AJS134" s="37"/>
      <c r="AJT134" s="37"/>
      <c r="AJU134" s="37"/>
      <c r="AJV134" s="37"/>
      <c r="AKL134" s="37"/>
      <c r="AKM134" s="37"/>
      <c r="AKN134" s="37"/>
      <c r="AKO134" s="37"/>
      <c r="AKP134" s="37"/>
      <c r="AKQ134" s="37"/>
      <c r="AKS134" s="37"/>
      <c r="AKT134" s="37"/>
      <c r="AKU134" s="37"/>
      <c r="AKV134" s="37"/>
      <c r="AKW134" s="37"/>
      <c r="AKX134" s="37"/>
      <c r="AKY134" s="37"/>
      <c r="AKZ134" s="37"/>
      <c r="ALA134" s="37"/>
      <c r="ALB134" s="37"/>
      <c r="ALC134" s="37"/>
      <c r="ALD134" s="37"/>
      <c r="ALE134" s="37"/>
      <c r="ALF134" s="37"/>
      <c r="ANR134" s="1594"/>
      <c r="ANS134" s="1594"/>
      <c r="ANT134" s="1594"/>
      <c r="ANU134" s="1594"/>
      <c r="ANV134" s="1594"/>
      <c r="ANW134" s="1594"/>
      <c r="ARE134" s="37"/>
      <c r="ARF134" s="37"/>
      <c r="ARG134" s="37"/>
      <c r="ARH134" s="37"/>
      <c r="ARI134" s="37"/>
      <c r="ARJ134" s="37"/>
      <c r="ARK134" s="37"/>
      <c r="ARS134" s="37"/>
      <c r="ART134" s="37"/>
      <c r="ARU134" s="37"/>
      <c r="ARV134" s="37"/>
      <c r="ARW134" s="37"/>
      <c r="ARX134" s="37"/>
      <c r="ARY134" s="37"/>
      <c r="ATB134" s="37"/>
      <c r="ATC134" s="37"/>
      <c r="ATD134" s="37"/>
      <c r="ATE134" s="37"/>
      <c r="ATF134" s="37"/>
      <c r="ATG134" s="37"/>
      <c r="AUK134" s="37"/>
      <c r="AUL134" s="37"/>
      <c r="AUM134" s="37"/>
      <c r="AUN134" s="37"/>
      <c r="AUO134" s="37"/>
      <c r="AUP134" s="37"/>
      <c r="AUQ134" s="37"/>
      <c r="AUR134" s="1594"/>
      <c r="AUS134" s="1594"/>
      <c r="AUT134" s="1594"/>
      <c r="AUU134" s="1594"/>
      <c r="AUV134" s="1594"/>
      <c r="AUW134" s="1594"/>
      <c r="AUX134" s="37"/>
      <c r="AUY134" s="37"/>
      <c r="AUZ134" s="37"/>
      <c r="AVA134" s="37"/>
      <c r="AVB134" s="37"/>
      <c r="AVC134" s="37"/>
      <c r="AVD134" s="37"/>
      <c r="AVT134" s="1594"/>
      <c r="AVU134" s="1594"/>
      <c r="AVV134" s="1594"/>
      <c r="AVW134" s="1594"/>
      <c r="AVX134" s="1594"/>
      <c r="AVY134" s="1594"/>
      <c r="AXQ134" s="37"/>
      <c r="AXR134" s="37"/>
      <c r="AXS134" s="37"/>
      <c r="AXT134" s="37"/>
      <c r="AXU134" s="37"/>
      <c r="AXV134" s="37"/>
    </row>
    <row r="135" spans="2:994 1058:1322" s="551" customFormat="1" x14ac:dyDescent="0.25">
      <c r="B135" s="79"/>
      <c r="H135" s="37"/>
      <c r="I135" s="122"/>
      <c r="J135" s="37"/>
      <c r="K135" s="37"/>
      <c r="L135" s="37"/>
      <c r="M135" s="37"/>
      <c r="N135" s="37"/>
      <c r="O135" s="37"/>
      <c r="P135" s="122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DW135" s="1657"/>
      <c r="DX135" s="1657"/>
      <c r="DY135" s="1657"/>
      <c r="DZ135" s="1657"/>
      <c r="EA135" s="1657"/>
      <c r="EB135" s="1657"/>
      <c r="EC135" s="37"/>
      <c r="ED135" s="37"/>
      <c r="EE135" s="37"/>
      <c r="EF135" s="37"/>
      <c r="EG135" s="37"/>
      <c r="EH135" s="37"/>
      <c r="EI135" s="37"/>
      <c r="FF135" s="37"/>
      <c r="FG135" s="37"/>
      <c r="FH135" s="37"/>
      <c r="FI135" s="37"/>
      <c r="FJ135" s="37"/>
      <c r="FK135" s="37"/>
      <c r="GH135" s="1594"/>
      <c r="GI135" s="1594"/>
      <c r="GJ135" s="1594"/>
      <c r="GK135" s="1594"/>
      <c r="GL135" s="1594"/>
      <c r="GM135" s="1594"/>
      <c r="IE135" s="1594"/>
      <c r="IF135" s="1594"/>
      <c r="IG135" s="1594"/>
      <c r="IH135" s="1594"/>
      <c r="II135" s="1594"/>
      <c r="IJ135" s="1594"/>
      <c r="JU135" s="37"/>
      <c r="JV135" s="37"/>
      <c r="JW135" s="37"/>
      <c r="JX135" s="37"/>
      <c r="JY135" s="37"/>
      <c r="JZ135" s="37"/>
      <c r="KB135" s="37"/>
      <c r="KC135" s="37"/>
      <c r="KD135" s="37"/>
      <c r="KE135" s="37"/>
      <c r="KF135" s="37"/>
      <c r="KG135" s="37"/>
      <c r="KH135" s="37"/>
      <c r="KW135" s="37"/>
      <c r="KX135" s="37"/>
      <c r="KY135" s="37"/>
      <c r="KZ135" s="37"/>
      <c r="LA135" s="37"/>
      <c r="LB135" s="37"/>
      <c r="LD135" s="1594"/>
      <c r="LE135" s="1594"/>
      <c r="LF135" s="1594"/>
      <c r="LG135" s="1594"/>
      <c r="LH135" s="1594"/>
      <c r="LI135" s="1594"/>
      <c r="MF135" s="1594"/>
      <c r="MG135" s="1594"/>
      <c r="MH135" s="1594"/>
      <c r="MI135" s="1594"/>
      <c r="MJ135" s="1594"/>
      <c r="MK135" s="1594"/>
      <c r="MT135" s="37"/>
      <c r="MU135" s="37"/>
      <c r="MV135" s="37"/>
      <c r="MW135" s="37"/>
      <c r="MX135" s="37"/>
      <c r="MY135" s="37"/>
      <c r="MZ135" s="37"/>
      <c r="OX135" s="37"/>
      <c r="OY135" s="37"/>
      <c r="OZ135" s="37"/>
      <c r="PA135" s="37"/>
      <c r="PB135" s="37"/>
      <c r="PC135" s="37"/>
      <c r="PD135" s="37"/>
      <c r="PL135" s="37"/>
      <c r="PM135" s="37"/>
      <c r="PN135" s="37"/>
      <c r="PO135" s="37"/>
      <c r="PP135" s="37"/>
      <c r="PQ135" s="37"/>
      <c r="PS135" s="37"/>
      <c r="PT135" s="37"/>
      <c r="PU135" s="37"/>
      <c r="PV135" s="37"/>
      <c r="PW135" s="37"/>
      <c r="PX135" s="37"/>
      <c r="PY135" s="37"/>
      <c r="SD135" s="37"/>
      <c r="SE135" s="37"/>
      <c r="SF135" s="37"/>
      <c r="SG135" s="37"/>
      <c r="SH135" s="37"/>
      <c r="SI135" s="37"/>
      <c r="SY135" s="37"/>
      <c r="SZ135" s="37"/>
      <c r="TA135" s="37"/>
      <c r="TB135" s="37"/>
      <c r="TC135" s="37"/>
      <c r="TD135" s="37"/>
      <c r="TE135" s="37"/>
      <c r="TF135" s="37"/>
      <c r="UO135" s="37"/>
      <c r="UP135" s="37"/>
      <c r="UQ135" s="37"/>
      <c r="UR135" s="37"/>
      <c r="US135" s="37"/>
      <c r="UT135" s="37"/>
      <c r="UV135" s="37"/>
      <c r="UW135" s="37"/>
      <c r="UX135" s="37"/>
      <c r="UY135" s="37"/>
      <c r="UZ135" s="37"/>
      <c r="VA135" s="37"/>
      <c r="VB135" s="37"/>
      <c r="VC135" s="37"/>
      <c r="VD135" s="37"/>
      <c r="VE135" s="37"/>
      <c r="VF135" s="37"/>
      <c r="VG135" s="37"/>
      <c r="VH135" s="37"/>
      <c r="VI135" s="37"/>
      <c r="VJ135" s="37"/>
      <c r="VQ135" s="1594"/>
      <c r="VR135" s="1594"/>
      <c r="VS135" s="1594"/>
      <c r="VT135" s="1594"/>
      <c r="VU135" s="1594"/>
      <c r="VV135" s="1594"/>
      <c r="WZ135" s="37"/>
      <c r="XA135" s="37"/>
      <c r="XB135" s="37"/>
      <c r="XC135" s="37"/>
      <c r="XD135" s="37"/>
      <c r="XE135" s="37"/>
      <c r="YB135" s="1594"/>
      <c r="YC135" s="1594"/>
      <c r="YD135" s="1594"/>
      <c r="YE135" s="1594"/>
      <c r="YF135" s="1594"/>
      <c r="YG135" s="1594"/>
      <c r="ZK135" s="1594"/>
      <c r="ZL135" s="1594"/>
      <c r="ZM135" s="1594"/>
      <c r="ZN135" s="1594"/>
      <c r="ZO135" s="1594"/>
      <c r="ZP135" s="1594"/>
      <c r="ZQ135" s="1594"/>
      <c r="ZR135" s="37"/>
      <c r="ZS135" s="37"/>
      <c r="ZT135" s="37"/>
      <c r="ZU135" s="37"/>
      <c r="ZV135" s="37"/>
      <c r="ZW135" s="37"/>
      <c r="ZX135" s="37"/>
      <c r="ZY135" s="344"/>
      <c r="AAF135" s="693"/>
      <c r="AAG135" s="37"/>
      <c r="AAH135" s="37"/>
      <c r="AAI135" s="37"/>
      <c r="AAJ135" s="37"/>
      <c r="AAK135" s="37"/>
      <c r="AAL135" s="37"/>
      <c r="ABV135" s="37"/>
      <c r="ABW135" s="37"/>
      <c r="ABX135" s="37"/>
      <c r="ABY135" s="37"/>
      <c r="ABZ135" s="37"/>
      <c r="ACA135" s="37"/>
      <c r="ACB135" s="37"/>
      <c r="AEU135" s="1594"/>
      <c r="AEV135" s="1594"/>
      <c r="AEW135" s="1594"/>
      <c r="AEX135" s="1594"/>
      <c r="AEY135" s="1594"/>
      <c r="AEZ135" s="1594"/>
      <c r="AGR135" s="37"/>
      <c r="AGS135" s="37"/>
      <c r="AGT135" s="37"/>
      <c r="AGU135" s="37"/>
      <c r="AGV135" s="37"/>
      <c r="AGW135" s="37"/>
      <c r="AGX135" s="37"/>
      <c r="AHM135" s="37"/>
      <c r="AHN135" s="37"/>
      <c r="AHO135" s="37"/>
      <c r="AHP135" s="37"/>
      <c r="AHQ135" s="37"/>
      <c r="AHR135" s="37"/>
      <c r="AHS135" s="37"/>
      <c r="AIO135" s="37"/>
      <c r="AIP135" s="37"/>
      <c r="AIQ135" s="37"/>
      <c r="AIR135" s="37"/>
      <c r="AIS135" s="37"/>
      <c r="AIT135" s="37"/>
      <c r="AIU135" s="37"/>
      <c r="AJQ135" s="37"/>
      <c r="AJR135" s="37"/>
      <c r="AJS135" s="37"/>
      <c r="AJT135" s="37"/>
      <c r="AJU135" s="37"/>
      <c r="AJV135" s="37"/>
      <c r="AKL135" s="37"/>
      <c r="AKM135" s="37"/>
      <c r="AKN135" s="37"/>
      <c r="AKO135" s="37"/>
      <c r="AKP135" s="37"/>
      <c r="AKQ135" s="37"/>
      <c r="AKS135" s="37"/>
      <c r="AKT135" s="37"/>
      <c r="AKU135" s="37"/>
      <c r="AKV135" s="37"/>
      <c r="AKW135" s="37"/>
      <c r="AKX135" s="37"/>
      <c r="AKY135" s="37"/>
      <c r="AKZ135" s="37"/>
      <c r="ALA135" s="37"/>
      <c r="ALB135" s="37"/>
      <c r="ALC135" s="37"/>
      <c r="ALD135" s="37"/>
      <c r="ALE135" s="37"/>
      <c r="ALF135" s="37"/>
      <c r="ANR135" s="1594"/>
      <c r="ANS135" s="1594"/>
      <c r="ANT135" s="1594"/>
      <c r="ANU135" s="1594"/>
      <c r="ANV135" s="1594"/>
      <c r="ANW135" s="1594"/>
      <c r="ARE135" s="37"/>
      <c r="ARF135" s="37"/>
      <c r="ARG135" s="37"/>
      <c r="ARH135" s="37"/>
      <c r="ARI135" s="37"/>
      <c r="ARJ135" s="37"/>
      <c r="ARK135" s="37"/>
      <c r="ARS135" s="37"/>
      <c r="ART135" s="37"/>
      <c r="ARU135" s="37"/>
      <c r="ARV135" s="37"/>
      <c r="ARW135" s="37"/>
      <c r="ARX135" s="37"/>
      <c r="ARY135" s="37"/>
      <c r="ATB135" s="37"/>
      <c r="ATC135" s="37"/>
      <c r="ATD135" s="37"/>
      <c r="ATE135" s="37"/>
      <c r="ATF135" s="37"/>
      <c r="ATG135" s="37"/>
      <c r="AUK135" s="37"/>
      <c r="AUL135" s="37"/>
      <c r="AUM135" s="37"/>
      <c r="AUN135" s="37"/>
      <c r="AUO135" s="37"/>
      <c r="AUP135" s="37"/>
      <c r="AUQ135" s="37"/>
      <c r="AUR135" s="1594"/>
      <c r="AUS135" s="1594"/>
      <c r="AUT135" s="1594"/>
      <c r="AUU135" s="1594"/>
      <c r="AUV135" s="1594"/>
      <c r="AUW135" s="1594"/>
      <c r="AUX135" s="37"/>
      <c r="AUY135" s="37"/>
      <c r="AUZ135" s="37"/>
      <c r="AVA135" s="37"/>
      <c r="AVB135" s="37"/>
      <c r="AVC135" s="37"/>
      <c r="AVD135" s="37"/>
      <c r="AVT135" s="1594"/>
      <c r="AVU135" s="1594"/>
      <c r="AVV135" s="1594"/>
      <c r="AVW135" s="1594"/>
      <c r="AVX135" s="1594"/>
      <c r="AVY135" s="1594"/>
      <c r="AXQ135" s="37"/>
      <c r="AXR135" s="37"/>
      <c r="AXS135" s="37"/>
      <c r="AXT135" s="37"/>
      <c r="AXU135" s="37"/>
      <c r="AXV135" s="37"/>
    </row>
    <row r="136" spans="2:994 1058:1322" s="551" customFormat="1" x14ac:dyDescent="0.25">
      <c r="B136" s="79"/>
      <c r="H136" s="37"/>
      <c r="I136" s="122"/>
      <c r="J136" s="37"/>
      <c r="K136" s="37"/>
      <c r="L136" s="37"/>
      <c r="M136" s="37"/>
      <c r="N136" s="37"/>
      <c r="O136" s="37"/>
      <c r="P136" s="122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DW136" s="1657"/>
      <c r="DX136" s="1657"/>
      <c r="DY136" s="1657"/>
      <c r="DZ136" s="1657"/>
      <c r="EA136" s="1657"/>
      <c r="EB136" s="1657"/>
      <c r="EC136" s="37"/>
      <c r="ED136" s="37"/>
      <c r="EE136" s="37"/>
      <c r="EF136" s="37"/>
      <c r="EG136" s="37"/>
      <c r="EH136" s="37"/>
      <c r="EI136" s="37"/>
      <c r="FF136" s="37"/>
      <c r="FG136" s="37"/>
      <c r="FH136" s="37"/>
      <c r="FI136" s="37"/>
      <c r="FJ136" s="37"/>
      <c r="FK136" s="37"/>
      <c r="GH136" s="1594"/>
      <c r="GI136" s="1594"/>
      <c r="GJ136" s="1594"/>
      <c r="GK136" s="1594"/>
      <c r="GL136" s="1594"/>
      <c r="GM136" s="1594"/>
      <c r="IE136" s="1594"/>
      <c r="IF136" s="1594"/>
      <c r="IG136" s="1594"/>
      <c r="IH136" s="1594"/>
      <c r="II136" s="1594"/>
      <c r="IJ136" s="1594"/>
      <c r="JU136" s="37"/>
      <c r="JV136" s="37"/>
      <c r="JW136" s="37"/>
      <c r="JX136" s="37"/>
      <c r="JY136" s="37"/>
      <c r="JZ136" s="37"/>
      <c r="KB136" s="37"/>
      <c r="KC136" s="37"/>
      <c r="KD136" s="37"/>
      <c r="KE136" s="37"/>
      <c r="KF136" s="37"/>
      <c r="KG136" s="37"/>
      <c r="KH136" s="37"/>
      <c r="KW136" s="37"/>
      <c r="KX136" s="37"/>
      <c r="KY136" s="37"/>
      <c r="KZ136" s="37"/>
      <c r="LA136" s="37"/>
      <c r="LB136" s="37"/>
      <c r="LD136" s="1594"/>
      <c r="LE136" s="1594"/>
      <c r="LF136" s="1594"/>
      <c r="LG136" s="1594"/>
      <c r="LH136" s="1594"/>
      <c r="LI136" s="1594"/>
      <c r="MF136" s="1594"/>
      <c r="MG136" s="1594"/>
      <c r="MH136" s="1594"/>
      <c r="MI136" s="1594"/>
      <c r="MJ136" s="1594"/>
      <c r="MK136" s="1594"/>
      <c r="MT136" s="37"/>
      <c r="MU136" s="37"/>
      <c r="MV136" s="37"/>
      <c r="MW136" s="37"/>
      <c r="MX136" s="37"/>
      <c r="MY136" s="37"/>
      <c r="MZ136" s="37"/>
      <c r="OX136" s="37"/>
      <c r="OY136" s="37"/>
      <c r="OZ136" s="37"/>
      <c r="PA136" s="37"/>
      <c r="PB136" s="37"/>
      <c r="PC136" s="37"/>
      <c r="PD136" s="37"/>
      <c r="PL136" s="37"/>
      <c r="PM136" s="37"/>
      <c r="PN136" s="37"/>
      <c r="PO136" s="37"/>
      <c r="PP136" s="37"/>
      <c r="PQ136" s="37"/>
      <c r="PS136" s="37"/>
      <c r="PT136" s="37"/>
      <c r="PU136" s="37"/>
      <c r="PV136" s="37"/>
      <c r="PW136" s="37"/>
      <c r="PX136" s="37"/>
      <c r="PY136" s="37"/>
      <c r="SD136" s="37"/>
      <c r="SE136" s="37"/>
      <c r="SF136" s="37"/>
      <c r="SG136" s="37"/>
      <c r="SH136" s="37"/>
      <c r="SI136" s="37"/>
      <c r="SY136" s="37"/>
      <c r="SZ136" s="37"/>
      <c r="TA136" s="37"/>
      <c r="TB136" s="37"/>
      <c r="TC136" s="37"/>
      <c r="TD136" s="37"/>
      <c r="TE136" s="37"/>
      <c r="TF136" s="37"/>
      <c r="UO136" s="37"/>
      <c r="UP136" s="37"/>
      <c r="UQ136" s="37"/>
      <c r="UR136" s="37"/>
      <c r="US136" s="37"/>
      <c r="UT136" s="37"/>
      <c r="UV136" s="37"/>
      <c r="UW136" s="37"/>
      <c r="UX136" s="37"/>
      <c r="UY136" s="37"/>
      <c r="UZ136" s="37"/>
      <c r="VA136" s="37"/>
      <c r="VB136" s="37"/>
      <c r="VC136" s="37"/>
      <c r="VD136" s="37"/>
      <c r="VE136" s="37"/>
      <c r="VF136" s="37"/>
      <c r="VG136" s="37"/>
      <c r="VH136" s="37"/>
      <c r="VI136" s="37"/>
      <c r="VJ136" s="37"/>
      <c r="VQ136" s="1594"/>
      <c r="VR136" s="1594"/>
      <c r="VS136" s="1594"/>
      <c r="VT136" s="1594"/>
      <c r="VU136" s="1594"/>
      <c r="VV136" s="1594"/>
      <c r="WZ136" s="37"/>
      <c r="XA136" s="37"/>
      <c r="XB136" s="37"/>
      <c r="XC136" s="37"/>
      <c r="XD136" s="37"/>
      <c r="XE136" s="37"/>
      <c r="YB136" s="1594"/>
      <c r="YC136" s="1594"/>
      <c r="YD136" s="1594"/>
      <c r="YE136" s="1594"/>
      <c r="YF136" s="1594"/>
      <c r="YG136" s="1594"/>
      <c r="ZK136" s="1594"/>
      <c r="ZL136" s="1594"/>
      <c r="ZM136" s="1594"/>
      <c r="ZN136" s="1594"/>
      <c r="ZO136" s="1594"/>
      <c r="ZP136" s="1594"/>
      <c r="ZQ136" s="1594"/>
      <c r="ZR136" s="37"/>
      <c r="ZS136" s="37"/>
      <c r="ZT136" s="37"/>
      <c r="ZU136" s="37"/>
      <c r="ZV136" s="37"/>
      <c r="ZW136" s="37"/>
      <c r="ZX136" s="37"/>
      <c r="ZY136" s="344"/>
      <c r="AAF136" s="693"/>
      <c r="AAG136" s="37"/>
      <c r="AAH136" s="37"/>
      <c r="AAI136" s="37"/>
      <c r="AAJ136" s="37"/>
      <c r="AAK136" s="37"/>
      <c r="AAL136" s="37"/>
      <c r="ABV136" s="37"/>
      <c r="ABW136" s="37"/>
      <c r="ABX136" s="37"/>
      <c r="ABY136" s="37"/>
      <c r="ABZ136" s="37"/>
      <c r="ACA136" s="37"/>
      <c r="ACB136" s="37"/>
      <c r="AEU136" s="1594"/>
      <c r="AEV136" s="1594"/>
      <c r="AEW136" s="1594"/>
      <c r="AEX136" s="1594"/>
      <c r="AEY136" s="1594"/>
      <c r="AEZ136" s="1594"/>
      <c r="AGR136" s="37"/>
      <c r="AGS136" s="37"/>
      <c r="AGT136" s="37"/>
      <c r="AGU136" s="37"/>
      <c r="AGV136" s="37"/>
      <c r="AGW136" s="37"/>
      <c r="AGX136" s="37"/>
      <c r="AHM136" s="37"/>
      <c r="AHN136" s="37"/>
      <c r="AHO136" s="37"/>
      <c r="AHP136" s="37"/>
      <c r="AHQ136" s="37"/>
      <c r="AHR136" s="37"/>
      <c r="AHS136" s="37"/>
      <c r="AIO136" s="37"/>
      <c r="AIP136" s="37"/>
      <c r="AIQ136" s="37"/>
      <c r="AIR136" s="37"/>
      <c r="AIS136" s="37"/>
      <c r="AIT136" s="37"/>
      <c r="AIU136" s="37"/>
      <c r="AJQ136" s="37"/>
      <c r="AJR136" s="37"/>
      <c r="AJS136" s="37"/>
      <c r="AJT136" s="37"/>
      <c r="AJU136" s="37"/>
      <c r="AJV136" s="37"/>
      <c r="AKL136" s="37"/>
      <c r="AKM136" s="37"/>
      <c r="AKN136" s="37"/>
      <c r="AKO136" s="37"/>
      <c r="AKP136" s="37"/>
      <c r="AKQ136" s="37"/>
      <c r="AKS136" s="37"/>
      <c r="AKT136" s="37"/>
      <c r="AKU136" s="37"/>
      <c r="AKV136" s="37"/>
      <c r="AKW136" s="37"/>
      <c r="AKX136" s="37"/>
      <c r="AKY136" s="37"/>
      <c r="AKZ136" s="37"/>
      <c r="ALA136" s="37"/>
      <c r="ALB136" s="37"/>
      <c r="ALC136" s="37"/>
      <c r="ALD136" s="37"/>
      <c r="ALE136" s="37"/>
      <c r="ALF136" s="37"/>
      <c r="ANR136" s="1594"/>
      <c r="ANS136" s="1594"/>
      <c r="ANT136" s="1594"/>
      <c r="ANU136" s="1594"/>
      <c r="ANV136" s="1594"/>
      <c r="ANW136" s="1594"/>
      <c r="ARE136" s="37"/>
      <c r="ARF136" s="37"/>
      <c r="ARG136" s="37"/>
      <c r="ARH136" s="37"/>
      <c r="ARI136" s="37"/>
      <c r="ARJ136" s="37"/>
      <c r="ARK136" s="37"/>
      <c r="ARS136" s="37"/>
      <c r="ART136" s="37"/>
      <c r="ARU136" s="37"/>
      <c r="ARV136" s="37"/>
      <c r="ARW136" s="37"/>
      <c r="ARX136" s="37"/>
      <c r="ARY136" s="37"/>
      <c r="ATB136" s="37"/>
      <c r="ATC136" s="37"/>
      <c r="ATD136" s="37"/>
      <c r="ATE136" s="37"/>
      <c r="ATF136" s="37"/>
      <c r="ATG136" s="37"/>
      <c r="AUK136" s="37"/>
      <c r="AUL136" s="37"/>
      <c r="AUM136" s="37"/>
      <c r="AUN136" s="37"/>
      <c r="AUO136" s="37"/>
      <c r="AUP136" s="37"/>
      <c r="AUQ136" s="37"/>
      <c r="AUR136" s="1594"/>
      <c r="AUS136" s="1594"/>
      <c r="AUT136" s="1594"/>
      <c r="AUU136" s="1594"/>
      <c r="AUV136" s="1594"/>
      <c r="AUW136" s="1594"/>
      <c r="AUX136" s="37"/>
      <c r="AUY136" s="37"/>
      <c r="AUZ136" s="37"/>
      <c r="AVA136" s="37"/>
      <c r="AVB136" s="37"/>
      <c r="AVC136" s="37"/>
      <c r="AVD136" s="37"/>
      <c r="AVT136" s="1594"/>
      <c r="AVU136" s="1594"/>
      <c r="AVV136" s="1594"/>
      <c r="AVW136" s="1594"/>
      <c r="AVX136" s="1594"/>
      <c r="AVY136" s="1594"/>
      <c r="AXQ136" s="37"/>
      <c r="AXR136" s="37"/>
      <c r="AXS136" s="37"/>
      <c r="AXT136" s="37"/>
      <c r="AXU136" s="37"/>
      <c r="AXV136" s="37"/>
    </row>
    <row r="137" spans="2:994 1058:1322" s="551" customFormat="1" x14ac:dyDescent="0.25">
      <c r="B137" s="353"/>
      <c r="H137" s="37"/>
      <c r="I137" s="521"/>
      <c r="J137" s="37"/>
      <c r="K137" s="37"/>
      <c r="L137" s="37"/>
      <c r="M137" s="37"/>
      <c r="N137" s="37"/>
      <c r="O137" s="37"/>
      <c r="P137" s="521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DW137" s="1657"/>
      <c r="DX137" s="1657"/>
      <c r="DY137" s="1657"/>
      <c r="DZ137" s="1657"/>
      <c r="EA137" s="1657"/>
      <c r="EB137" s="1657"/>
      <c r="EC137" s="37"/>
      <c r="ED137" s="37"/>
      <c r="EE137" s="37"/>
      <c r="EF137" s="37"/>
      <c r="EG137" s="37"/>
      <c r="EH137" s="37"/>
      <c r="EI137" s="37"/>
      <c r="FF137" s="37"/>
      <c r="FG137" s="37"/>
      <c r="FH137" s="37"/>
      <c r="FI137" s="37"/>
      <c r="FJ137" s="37"/>
      <c r="FK137" s="37"/>
      <c r="GH137" s="1594"/>
      <c r="GI137" s="1594"/>
      <c r="GJ137" s="1594"/>
      <c r="GK137" s="1594"/>
      <c r="GL137" s="1594"/>
      <c r="GM137" s="1594"/>
      <c r="IE137" s="1594"/>
      <c r="IF137" s="1594"/>
      <c r="IG137" s="1594"/>
      <c r="IH137" s="1594"/>
      <c r="II137" s="1594"/>
      <c r="IJ137" s="1594"/>
      <c r="JU137" s="37"/>
      <c r="JV137" s="37"/>
      <c r="JW137" s="37"/>
      <c r="JX137" s="37"/>
      <c r="JY137" s="37"/>
      <c r="JZ137" s="37"/>
      <c r="KB137" s="37"/>
      <c r="KC137" s="37"/>
      <c r="KD137" s="37"/>
      <c r="KE137" s="37"/>
      <c r="KF137" s="37"/>
      <c r="KG137" s="37"/>
      <c r="KH137" s="37"/>
      <c r="KW137" s="37"/>
      <c r="KX137" s="37"/>
      <c r="KY137" s="37"/>
      <c r="KZ137" s="37"/>
      <c r="LA137" s="37"/>
      <c r="LB137" s="37"/>
      <c r="LD137" s="1594"/>
      <c r="LE137" s="1594"/>
      <c r="LF137" s="1594"/>
      <c r="LG137" s="1594"/>
      <c r="LH137" s="1594"/>
      <c r="LI137" s="1594"/>
      <c r="MF137" s="1594"/>
      <c r="MG137" s="1594"/>
      <c r="MH137" s="1594"/>
      <c r="MI137" s="1594"/>
      <c r="MJ137" s="1594"/>
      <c r="MK137" s="1594"/>
      <c r="MT137" s="37"/>
      <c r="MU137" s="37"/>
      <c r="MV137" s="37"/>
      <c r="MW137" s="37"/>
      <c r="MX137" s="37"/>
      <c r="MY137" s="37"/>
      <c r="MZ137" s="37"/>
      <c r="OX137" s="37"/>
      <c r="OY137" s="37"/>
      <c r="OZ137" s="37"/>
      <c r="PA137" s="37"/>
      <c r="PB137" s="37"/>
      <c r="PC137" s="37"/>
      <c r="PD137" s="37"/>
      <c r="PL137" s="37"/>
      <c r="PM137" s="37"/>
      <c r="PN137" s="37"/>
      <c r="PO137" s="37"/>
      <c r="PP137" s="37"/>
      <c r="PQ137" s="37"/>
      <c r="PS137" s="37"/>
      <c r="PT137" s="37"/>
      <c r="PU137" s="37"/>
      <c r="PV137" s="37"/>
      <c r="PW137" s="37"/>
      <c r="PX137" s="37"/>
      <c r="PY137" s="37"/>
      <c r="SD137" s="37"/>
      <c r="SE137" s="37"/>
      <c r="SF137" s="37"/>
      <c r="SG137" s="37"/>
      <c r="SH137" s="37"/>
      <c r="SI137" s="37"/>
      <c r="SY137" s="37"/>
      <c r="SZ137" s="37"/>
      <c r="TA137" s="37"/>
      <c r="TB137" s="37"/>
      <c r="TC137" s="37"/>
      <c r="TD137" s="37"/>
      <c r="TE137" s="37"/>
      <c r="TF137" s="37"/>
      <c r="UO137" s="37"/>
      <c r="UP137" s="37"/>
      <c r="UQ137" s="37"/>
      <c r="UR137" s="37"/>
      <c r="US137" s="37"/>
      <c r="UT137" s="37"/>
      <c r="UV137" s="37"/>
      <c r="UW137" s="37"/>
      <c r="UX137" s="37"/>
      <c r="UY137" s="37"/>
      <c r="UZ137" s="37"/>
      <c r="VA137" s="37"/>
      <c r="VB137" s="37"/>
      <c r="VC137" s="37"/>
      <c r="VD137" s="37"/>
      <c r="VE137" s="37"/>
      <c r="VF137" s="37"/>
      <c r="VG137" s="37"/>
      <c r="VH137" s="37"/>
      <c r="VI137" s="37"/>
      <c r="VJ137" s="37"/>
      <c r="VQ137" s="1594"/>
      <c r="VR137" s="1594"/>
      <c r="VS137" s="1594"/>
      <c r="VT137" s="1594"/>
      <c r="VU137" s="1594"/>
      <c r="VV137" s="1594"/>
      <c r="WZ137" s="37"/>
      <c r="XA137" s="37"/>
      <c r="XB137" s="37"/>
      <c r="XC137" s="37"/>
      <c r="XD137" s="37"/>
      <c r="XE137" s="37"/>
      <c r="YB137" s="1594"/>
      <c r="YC137" s="1594"/>
      <c r="YD137" s="1594"/>
      <c r="YE137" s="1594"/>
      <c r="YF137" s="1594"/>
      <c r="YG137" s="1594"/>
      <c r="ZK137" s="1594"/>
      <c r="ZL137" s="1594"/>
      <c r="ZM137" s="1594"/>
      <c r="ZN137" s="1594"/>
      <c r="ZO137" s="1594"/>
      <c r="ZP137" s="1594"/>
      <c r="ZQ137" s="1594"/>
      <c r="ZR137" s="37"/>
      <c r="ZS137" s="37"/>
      <c r="ZT137" s="37"/>
      <c r="ZU137" s="37"/>
      <c r="ZV137" s="37"/>
      <c r="ZW137" s="37"/>
      <c r="ZX137" s="37"/>
      <c r="ZY137" s="344"/>
      <c r="AAF137" s="693"/>
      <c r="AAG137" s="37"/>
      <c r="AAH137" s="37"/>
      <c r="AAI137" s="37"/>
      <c r="AAJ137" s="37"/>
      <c r="AAK137" s="37"/>
      <c r="AAL137" s="37"/>
      <c r="ABV137" s="37"/>
      <c r="ABW137" s="37"/>
      <c r="ABX137" s="37"/>
      <c r="ABY137" s="37"/>
      <c r="ABZ137" s="37"/>
      <c r="ACA137" s="37"/>
      <c r="ACB137" s="37"/>
      <c r="AEU137" s="1594"/>
      <c r="AEV137" s="1594"/>
      <c r="AEW137" s="1594"/>
      <c r="AEX137" s="1594"/>
      <c r="AEY137" s="1594"/>
      <c r="AEZ137" s="1594"/>
      <c r="AGR137" s="37"/>
      <c r="AGS137" s="37"/>
      <c r="AGT137" s="37"/>
      <c r="AGU137" s="37"/>
      <c r="AGV137" s="37"/>
      <c r="AGW137" s="37"/>
      <c r="AGX137" s="37"/>
      <c r="AHM137" s="37"/>
      <c r="AHN137" s="37"/>
      <c r="AHO137" s="37"/>
      <c r="AHP137" s="37"/>
      <c r="AHQ137" s="37"/>
      <c r="AHR137" s="37"/>
      <c r="AHS137" s="37"/>
      <c r="AIO137" s="37"/>
      <c r="AIP137" s="37"/>
      <c r="AIQ137" s="37"/>
      <c r="AIR137" s="37"/>
      <c r="AIS137" s="37"/>
      <c r="AIT137" s="37"/>
      <c r="AIU137" s="37"/>
      <c r="AJQ137" s="37"/>
      <c r="AJR137" s="37"/>
      <c r="AJS137" s="37"/>
      <c r="AJT137" s="37"/>
      <c r="AJU137" s="37"/>
      <c r="AJV137" s="37"/>
      <c r="AKL137" s="37"/>
      <c r="AKM137" s="37"/>
      <c r="AKN137" s="37"/>
      <c r="AKO137" s="37"/>
      <c r="AKP137" s="37"/>
      <c r="AKQ137" s="37"/>
      <c r="AKS137" s="37"/>
      <c r="AKT137" s="37"/>
      <c r="AKU137" s="37"/>
      <c r="AKV137" s="37"/>
      <c r="AKW137" s="37"/>
      <c r="AKX137" s="37"/>
      <c r="AKY137" s="37"/>
      <c r="AKZ137" s="37"/>
      <c r="ALA137" s="37"/>
      <c r="ALB137" s="37"/>
      <c r="ALC137" s="37"/>
      <c r="ALD137" s="37"/>
      <c r="ALE137" s="37"/>
      <c r="ALF137" s="37"/>
      <c r="ANR137" s="1594"/>
      <c r="ANS137" s="1594"/>
      <c r="ANT137" s="1594"/>
      <c r="ANU137" s="1594"/>
      <c r="ANV137" s="1594"/>
      <c r="ANW137" s="1594"/>
      <c r="ARE137" s="37"/>
      <c r="ARF137" s="37"/>
      <c r="ARG137" s="37"/>
      <c r="ARH137" s="37"/>
      <c r="ARI137" s="37"/>
      <c r="ARJ137" s="37"/>
      <c r="ARK137" s="37"/>
      <c r="ARS137" s="37"/>
      <c r="ART137" s="37"/>
      <c r="ARU137" s="37"/>
      <c r="ARV137" s="37"/>
      <c r="ARW137" s="37"/>
      <c r="ARX137" s="37"/>
      <c r="ARY137" s="37"/>
      <c r="ATB137" s="37"/>
      <c r="ATC137" s="37"/>
      <c r="ATD137" s="37"/>
      <c r="ATE137" s="37"/>
      <c r="ATF137" s="37"/>
      <c r="ATG137" s="37"/>
      <c r="AUK137" s="37"/>
      <c r="AUL137" s="37"/>
      <c r="AUM137" s="37"/>
      <c r="AUN137" s="37"/>
      <c r="AUO137" s="37"/>
      <c r="AUP137" s="37"/>
      <c r="AUQ137" s="37"/>
      <c r="AUR137" s="1594"/>
      <c r="AUS137" s="1594"/>
      <c r="AUT137" s="1594"/>
      <c r="AUU137" s="1594"/>
      <c r="AUV137" s="1594"/>
      <c r="AUW137" s="1594"/>
      <c r="AUX137" s="37"/>
      <c r="AUY137" s="37"/>
      <c r="AUZ137" s="37"/>
      <c r="AVA137" s="37"/>
      <c r="AVB137" s="37"/>
      <c r="AVC137" s="37"/>
      <c r="AVD137" s="37"/>
      <c r="AVT137" s="1594"/>
      <c r="AVU137" s="1594"/>
      <c r="AVV137" s="1594"/>
      <c r="AVW137" s="1594"/>
      <c r="AVX137" s="1594"/>
      <c r="AVY137" s="1594"/>
      <c r="AXQ137" s="37"/>
      <c r="AXR137" s="37"/>
      <c r="AXS137" s="37"/>
      <c r="AXT137" s="37"/>
      <c r="AXU137" s="37"/>
      <c r="AXV137" s="37"/>
    </row>
    <row r="138" spans="2:994 1058:1322" s="551" customFormat="1" x14ac:dyDescent="0.25">
      <c r="B138" s="122"/>
      <c r="H138" s="37"/>
      <c r="I138" s="122"/>
      <c r="J138" s="37"/>
      <c r="K138" s="37"/>
      <c r="L138" s="37"/>
      <c r="M138" s="37"/>
      <c r="N138" s="37"/>
      <c r="O138" s="37"/>
      <c r="P138" s="122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DW138" s="1657"/>
      <c r="DX138" s="1657"/>
      <c r="DY138" s="1657"/>
      <c r="DZ138" s="1657"/>
      <c r="EA138" s="1657"/>
      <c r="EB138" s="1657"/>
      <c r="EC138" s="37"/>
      <c r="ED138" s="37"/>
      <c r="EE138" s="37"/>
      <c r="EF138" s="37"/>
      <c r="EG138" s="37"/>
      <c r="EH138" s="37"/>
      <c r="EI138" s="37"/>
      <c r="FF138" s="37"/>
      <c r="FG138" s="37"/>
      <c r="FH138" s="37"/>
      <c r="FI138" s="37"/>
      <c r="FJ138" s="37"/>
      <c r="FK138" s="37"/>
      <c r="GH138" s="1594"/>
      <c r="GI138" s="1594"/>
      <c r="GJ138" s="1594"/>
      <c r="GK138" s="1594"/>
      <c r="GL138" s="1594"/>
      <c r="GM138" s="1594"/>
      <c r="IE138" s="1594"/>
      <c r="IF138" s="1594"/>
      <c r="IG138" s="1594"/>
      <c r="IH138" s="1594"/>
      <c r="II138" s="1594"/>
      <c r="IJ138" s="1594"/>
      <c r="JU138" s="37"/>
      <c r="JV138" s="37"/>
      <c r="JW138" s="37"/>
      <c r="JX138" s="37"/>
      <c r="JY138" s="37"/>
      <c r="JZ138" s="37"/>
      <c r="KB138" s="37"/>
      <c r="KC138" s="37"/>
      <c r="KD138" s="37"/>
      <c r="KE138" s="37"/>
      <c r="KF138" s="37"/>
      <c r="KG138" s="37"/>
      <c r="KH138" s="37"/>
      <c r="KW138" s="37"/>
      <c r="KX138" s="37"/>
      <c r="KY138" s="37"/>
      <c r="KZ138" s="37"/>
      <c r="LA138" s="37"/>
      <c r="LB138" s="37"/>
      <c r="LD138" s="1594"/>
      <c r="LE138" s="1594"/>
      <c r="LF138" s="1594"/>
      <c r="LG138" s="1594"/>
      <c r="LH138" s="1594"/>
      <c r="LI138" s="1594"/>
      <c r="MF138" s="1594"/>
      <c r="MG138" s="1594"/>
      <c r="MH138" s="1594"/>
      <c r="MI138" s="1594"/>
      <c r="MJ138" s="1594"/>
      <c r="MK138" s="1594"/>
      <c r="MT138" s="37"/>
      <c r="MU138" s="37"/>
      <c r="MV138" s="37"/>
      <c r="MW138" s="37"/>
      <c r="MX138" s="37"/>
      <c r="MY138" s="37"/>
      <c r="MZ138" s="37"/>
      <c r="OX138" s="37"/>
      <c r="OY138" s="37"/>
      <c r="OZ138" s="37"/>
      <c r="PA138" s="37"/>
      <c r="PB138" s="37"/>
      <c r="PC138" s="37"/>
      <c r="PD138" s="37"/>
      <c r="PL138" s="37"/>
      <c r="PM138" s="37"/>
      <c r="PN138" s="37"/>
      <c r="PO138" s="37"/>
      <c r="PP138" s="37"/>
      <c r="PQ138" s="37"/>
      <c r="PS138" s="37"/>
      <c r="PT138" s="37"/>
      <c r="PU138" s="37"/>
      <c r="PV138" s="37"/>
      <c r="PW138" s="37"/>
      <c r="PX138" s="37"/>
      <c r="PY138" s="37"/>
      <c r="SD138" s="37"/>
      <c r="SE138" s="37"/>
      <c r="SF138" s="37"/>
      <c r="SG138" s="37"/>
      <c r="SH138" s="37"/>
      <c r="SI138" s="37"/>
      <c r="SY138" s="37"/>
      <c r="SZ138" s="37"/>
      <c r="TA138" s="37"/>
      <c r="TB138" s="37"/>
      <c r="TC138" s="37"/>
      <c r="TD138" s="37"/>
      <c r="TE138" s="37"/>
      <c r="TF138" s="37"/>
      <c r="UO138" s="37"/>
      <c r="UP138" s="37"/>
      <c r="UQ138" s="37"/>
      <c r="UR138" s="37"/>
      <c r="US138" s="37"/>
      <c r="UT138" s="37"/>
      <c r="UV138" s="37"/>
      <c r="UW138" s="37"/>
      <c r="UX138" s="37"/>
      <c r="UY138" s="37"/>
      <c r="UZ138" s="37"/>
      <c r="VA138" s="37"/>
      <c r="VB138" s="37"/>
      <c r="VC138" s="37"/>
      <c r="VD138" s="37"/>
      <c r="VE138" s="37"/>
      <c r="VF138" s="37"/>
      <c r="VG138" s="37"/>
      <c r="VH138" s="37"/>
      <c r="VI138" s="37"/>
      <c r="VJ138" s="37"/>
      <c r="VQ138" s="1594"/>
      <c r="VR138" s="1594"/>
      <c r="VS138" s="1594"/>
      <c r="VT138" s="1594"/>
      <c r="VU138" s="1594"/>
      <c r="VV138" s="1594"/>
      <c r="WZ138" s="37"/>
      <c r="XA138" s="37"/>
      <c r="XB138" s="37"/>
      <c r="XC138" s="37"/>
      <c r="XD138" s="37"/>
      <c r="XE138" s="37"/>
      <c r="YB138" s="1594"/>
      <c r="YC138" s="1594"/>
      <c r="YD138" s="1594"/>
      <c r="YE138" s="1594"/>
      <c r="YF138" s="1594"/>
      <c r="YG138" s="1594"/>
      <c r="ZK138" s="1594"/>
      <c r="ZL138" s="1594"/>
      <c r="ZM138" s="1594"/>
      <c r="ZN138" s="1594"/>
      <c r="ZO138" s="1594"/>
      <c r="ZP138" s="1594"/>
      <c r="ZQ138" s="1594"/>
      <c r="ZR138" s="37"/>
      <c r="ZS138" s="37"/>
      <c r="ZT138" s="37"/>
      <c r="ZU138" s="37"/>
      <c r="ZV138" s="37"/>
      <c r="ZW138" s="37"/>
      <c r="ZX138" s="37"/>
      <c r="ZY138" s="344"/>
      <c r="AAF138" s="693"/>
      <c r="AAG138" s="37"/>
      <c r="AAH138" s="37"/>
      <c r="AAI138" s="37"/>
      <c r="AAJ138" s="37"/>
      <c r="AAK138" s="37"/>
      <c r="AAL138" s="37"/>
      <c r="ABV138" s="37"/>
      <c r="ABW138" s="37"/>
      <c r="ABX138" s="37"/>
      <c r="ABY138" s="37"/>
      <c r="ABZ138" s="37"/>
      <c r="ACA138" s="37"/>
      <c r="ACB138" s="37"/>
      <c r="AEU138" s="1594"/>
      <c r="AEV138" s="1594"/>
      <c r="AEW138" s="1594"/>
      <c r="AEX138" s="1594"/>
      <c r="AEY138" s="1594"/>
      <c r="AEZ138" s="1594"/>
      <c r="AGR138" s="37"/>
      <c r="AGS138" s="37"/>
      <c r="AGT138" s="37"/>
      <c r="AGU138" s="37"/>
      <c r="AGV138" s="37"/>
      <c r="AGW138" s="37"/>
      <c r="AGX138" s="37"/>
      <c r="AHM138" s="37"/>
      <c r="AHN138" s="37"/>
      <c r="AHO138" s="37"/>
      <c r="AHP138" s="37"/>
      <c r="AHQ138" s="37"/>
      <c r="AHR138" s="37"/>
      <c r="AHS138" s="37"/>
      <c r="AIO138" s="37"/>
      <c r="AIP138" s="37"/>
      <c r="AIQ138" s="37"/>
      <c r="AIR138" s="37"/>
      <c r="AIS138" s="37"/>
      <c r="AIT138" s="37"/>
      <c r="AIU138" s="37"/>
      <c r="AJQ138" s="37"/>
      <c r="AJR138" s="37"/>
      <c r="AJS138" s="37"/>
      <c r="AJT138" s="37"/>
      <c r="AJU138" s="37"/>
      <c r="AJV138" s="37"/>
      <c r="AKL138" s="37"/>
      <c r="AKM138" s="37"/>
      <c r="AKN138" s="37"/>
      <c r="AKO138" s="37"/>
      <c r="AKP138" s="37"/>
      <c r="AKQ138" s="37"/>
      <c r="AKS138" s="37"/>
      <c r="AKT138" s="37"/>
      <c r="AKU138" s="37"/>
      <c r="AKV138" s="37"/>
      <c r="AKW138" s="37"/>
      <c r="AKX138" s="37"/>
      <c r="AKY138" s="37"/>
      <c r="AKZ138" s="37"/>
      <c r="ALA138" s="37"/>
      <c r="ALB138" s="37"/>
      <c r="ALC138" s="37"/>
      <c r="ALD138" s="37"/>
      <c r="ALE138" s="37"/>
      <c r="ALF138" s="37"/>
      <c r="ANR138" s="1594"/>
      <c r="ANS138" s="1594"/>
      <c r="ANT138" s="1594"/>
      <c r="ANU138" s="1594"/>
      <c r="ANV138" s="1594"/>
      <c r="ANW138" s="1594"/>
      <c r="ARE138" s="37"/>
      <c r="ARF138" s="37"/>
      <c r="ARG138" s="37"/>
      <c r="ARH138" s="37"/>
      <c r="ARI138" s="37"/>
      <c r="ARJ138" s="37"/>
      <c r="ARK138" s="37"/>
      <c r="ARS138" s="37"/>
      <c r="ART138" s="37"/>
      <c r="ARU138" s="37"/>
      <c r="ARV138" s="37"/>
      <c r="ARW138" s="37"/>
      <c r="ARX138" s="37"/>
      <c r="ARY138" s="37"/>
      <c r="ATB138" s="37"/>
      <c r="ATC138" s="37"/>
      <c r="ATD138" s="37"/>
      <c r="ATE138" s="37"/>
      <c r="ATF138" s="37"/>
      <c r="ATG138" s="37"/>
      <c r="AUK138" s="37"/>
      <c r="AUL138" s="37"/>
      <c r="AUM138" s="37"/>
      <c r="AUN138" s="37"/>
      <c r="AUO138" s="37"/>
      <c r="AUP138" s="37"/>
      <c r="AUQ138" s="37"/>
      <c r="AUR138" s="1594"/>
      <c r="AUS138" s="1594"/>
      <c r="AUT138" s="1594"/>
      <c r="AUU138" s="1594"/>
      <c r="AUV138" s="1594"/>
      <c r="AUW138" s="1594"/>
      <c r="AUX138" s="37"/>
      <c r="AUY138" s="37"/>
      <c r="AUZ138" s="37"/>
      <c r="AVA138" s="37"/>
      <c r="AVB138" s="37"/>
      <c r="AVC138" s="37"/>
      <c r="AVD138" s="37"/>
      <c r="AVT138" s="1594"/>
      <c r="AVU138" s="1594"/>
      <c r="AVV138" s="1594"/>
      <c r="AVW138" s="1594"/>
      <c r="AVX138" s="1594"/>
      <c r="AVY138" s="1594"/>
      <c r="AXQ138" s="37"/>
      <c r="AXR138" s="37"/>
      <c r="AXS138" s="37"/>
      <c r="AXT138" s="37"/>
      <c r="AXU138" s="37"/>
      <c r="AXV138" s="37"/>
    </row>
    <row r="139" spans="2:994 1058:1322" s="551" customFormat="1" x14ac:dyDescent="0.25">
      <c r="B139" s="122"/>
      <c r="H139" s="37"/>
      <c r="I139" s="122"/>
      <c r="J139" s="37"/>
      <c r="K139" s="37"/>
      <c r="L139" s="37"/>
      <c r="M139" s="37"/>
      <c r="N139" s="37"/>
      <c r="O139" s="37"/>
      <c r="P139" s="122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DW139" s="1657"/>
      <c r="DX139" s="1657"/>
      <c r="DY139" s="1657"/>
      <c r="DZ139" s="1657"/>
      <c r="EA139" s="1657"/>
      <c r="EB139" s="1657"/>
      <c r="EC139" s="37"/>
      <c r="ED139" s="37"/>
      <c r="EE139" s="37"/>
      <c r="EF139" s="37"/>
      <c r="EG139" s="37"/>
      <c r="EH139" s="37"/>
      <c r="EI139" s="37"/>
      <c r="FF139" s="37"/>
      <c r="FG139" s="37"/>
      <c r="FH139" s="37"/>
      <c r="FI139" s="37"/>
      <c r="FJ139" s="37"/>
      <c r="FK139" s="37"/>
      <c r="GH139" s="1594"/>
      <c r="GI139" s="1594"/>
      <c r="GJ139" s="1594"/>
      <c r="GK139" s="1594"/>
      <c r="GL139" s="1594"/>
      <c r="GM139" s="1594"/>
      <c r="IE139" s="1594"/>
      <c r="IF139" s="1594"/>
      <c r="IG139" s="1594"/>
      <c r="IH139" s="1594"/>
      <c r="II139" s="1594"/>
      <c r="IJ139" s="1594"/>
      <c r="JU139" s="37"/>
      <c r="JV139" s="37"/>
      <c r="JW139" s="37"/>
      <c r="JX139" s="37"/>
      <c r="JY139" s="37"/>
      <c r="JZ139" s="37"/>
      <c r="KB139" s="37"/>
      <c r="KC139" s="37"/>
      <c r="KD139" s="37"/>
      <c r="KE139" s="37"/>
      <c r="KF139" s="37"/>
      <c r="KG139" s="37"/>
      <c r="KH139" s="37"/>
      <c r="KW139" s="37"/>
      <c r="KX139" s="37"/>
      <c r="KY139" s="37"/>
      <c r="KZ139" s="37"/>
      <c r="LA139" s="37"/>
      <c r="LB139" s="37"/>
      <c r="LD139" s="1594"/>
      <c r="LE139" s="1594"/>
      <c r="LF139" s="1594"/>
      <c r="LG139" s="1594"/>
      <c r="LH139" s="1594"/>
      <c r="LI139" s="1594"/>
      <c r="MF139" s="1594"/>
      <c r="MG139" s="1594"/>
      <c r="MH139" s="1594"/>
      <c r="MI139" s="1594"/>
      <c r="MJ139" s="1594"/>
      <c r="MK139" s="1594"/>
      <c r="MT139" s="37"/>
      <c r="MU139" s="37"/>
      <c r="MV139" s="37"/>
      <c r="MW139" s="37"/>
      <c r="MX139" s="37"/>
      <c r="MY139" s="37"/>
      <c r="MZ139" s="37"/>
      <c r="OX139" s="37"/>
      <c r="OY139" s="37"/>
      <c r="OZ139" s="37"/>
      <c r="PA139" s="37"/>
      <c r="PB139" s="37"/>
      <c r="PC139" s="37"/>
      <c r="PD139" s="37"/>
      <c r="PL139" s="37"/>
      <c r="PM139" s="37"/>
      <c r="PN139" s="37"/>
      <c r="PO139" s="37"/>
      <c r="PP139" s="37"/>
      <c r="PQ139" s="37"/>
      <c r="PS139" s="37"/>
      <c r="PT139" s="37"/>
      <c r="PU139" s="37"/>
      <c r="PV139" s="37"/>
      <c r="PW139" s="37"/>
      <c r="PX139" s="37"/>
      <c r="PY139" s="37"/>
      <c r="SD139" s="37"/>
      <c r="SE139" s="37"/>
      <c r="SF139" s="37"/>
      <c r="SG139" s="37"/>
      <c r="SH139" s="37"/>
      <c r="SI139" s="37"/>
      <c r="SY139" s="37"/>
      <c r="SZ139" s="37"/>
      <c r="TA139" s="37"/>
      <c r="TB139" s="37"/>
      <c r="TC139" s="37"/>
      <c r="TD139" s="37"/>
      <c r="TE139" s="37"/>
      <c r="TF139" s="37"/>
      <c r="UO139" s="37"/>
      <c r="UP139" s="37"/>
      <c r="UQ139" s="37"/>
      <c r="UR139" s="37"/>
      <c r="US139" s="37"/>
      <c r="UT139" s="37"/>
      <c r="UV139" s="37"/>
      <c r="UW139" s="37"/>
      <c r="UX139" s="37"/>
      <c r="UY139" s="37"/>
      <c r="UZ139" s="37"/>
      <c r="VA139" s="37"/>
      <c r="VB139" s="37"/>
      <c r="VC139" s="37"/>
      <c r="VD139" s="37"/>
      <c r="VE139" s="37"/>
      <c r="VF139" s="37"/>
      <c r="VG139" s="37"/>
      <c r="VH139" s="37"/>
      <c r="VI139" s="37"/>
      <c r="VJ139" s="37"/>
      <c r="VQ139" s="1594"/>
      <c r="VR139" s="1594"/>
      <c r="VS139" s="1594"/>
      <c r="VT139" s="1594"/>
      <c r="VU139" s="1594"/>
      <c r="VV139" s="1594"/>
      <c r="WZ139" s="37"/>
      <c r="XA139" s="37"/>
      <c r="XB139" s="37"/>
      <c r="XC139" s="37"/>
      <c r="XD139" s="37"/>
      <c r="XE139" s="37"/>
      <c r="YB139" s="1594"/>
      <c r="YC139" s="1594"/>
      <c r="YD139" s="1594"/>
      <c r="YE139" s="1594"/>
      <c r="YF139" s="1594"/>
      <c r="YG139" s="1594"/>
      <c r="ZK139" s="1594"/>
      <c r="ZL139" s="1594"/>
      <c r="ZM139" s="1594"/>
      <c r="ZN139" s="1594"/>
      <c r="ZO139" s="1594"/>
      <c r="ZP139" s="1594"/>
      <c r="ZQ139" s="1594"/>
      <c r="ZR139" s="37"/>
      <c r="ZS139" s="37"/>
      <c r="ZT139" s="37"/>
      <c r="ZU139" s="37"/>
      <c r="ZV139" s="37"/>
      <c r="ZW139" s="37"/>
      <c r="ZX139" s="37"/>
      <c r="ZY139" s="344"/>
      <c r="AAF139" s="693"/>
      <c r="AAG139" s="37"/>
      <c r="AAH139" s="37"/>
      <c r="AAI139" s="37"/>
      <c r="AAJ139" s="37"/>
      <c r="AAK139" s="37"/>
      <c r="AAL139" s="37"/>
      <c r="ABV139" s="37"/>
      <c r="ABW139" s="37"/>
      <c r="ABX139" s="37"/>
      <c r="ABY139" s="37"/>
      <c r="ABZ139" s="37"/>
      <c r="ACA139" s="37"/>
      <c r="ACB139" s="37"/>
      <c r="AEU139" s="1594"/>
      <c r="AEV139" s="1594"/>
      <c r="AEW139" s="1594"/>
      <c r="AEX139" s="1594"/>
      <c r="AEY139" s="1594"/>
      <c r="AEZ139" s="1594"/>
      <c r="AGR139" s="37"/>
      <c r="AGS139" s="37"/>
      <c r="AGT139" s="37"/>
      <c r="AGU139" s="37"/>
      <c r="AGV139" s="37"/>
      <c r="AGW139" s="37"/>
      <c r="AGX139" s="37"/>
      <c r="AHM139" s="37"/>
      <c r="AHN139" s="37"/>
      <c r="AHO139" s="37"/>
      <c r="AHP139" s="37"/>
      <c r="AHQ139" s="37"/>
      <c r="AHR139" s="37"/>
      <c r="AHS139" s="37"/>
      <c r="AIO139" s="37"/>
      <c r="AIP139" s="37"/>
      <c r="AIQ139" s="37"/>
      <c r="AIR139" s="37"/>
      <c r="AIS139" s="37"/>
      <c r="AIT139" s="37"/>
      <c r="AIU139" s="37"/>
      <c r="AJQ139" s="37"/>
      <c r="AJR139" s="37"/>
      <c r="AJS139" s="37"/>
      <c r="AJT139" s="37"/>
      <c r="AJU139" s="37"/>
      <c r="AJV139" s="37"/>
      <c r="AKL139" s="37"/>
      <c r="AKM139" s="37"/>
      <c r="AKN139" s="37"/>
      <c r="AKO139" s="37"/>
      <c r="AKP139" s="37"/>
      <c r="AKQ139" s="37"/>
      <c r="AKS139" s="37"/>
      <c r="AKT139" s="37"/>
      <c r="AKU139" s="37"/>
      <c r="AKV139" s="37"/>
      <c r="AKW139" s="37"/>
      <c r="AKX139" s="37"/>
      <c r="AKY139" s="37"/>
      <c r="AKZ139" s="37"/>
      <c r="ALA139" s="37"/>
      <c r="ALB139" s="37"/>
      <c r="ALC139" s="37"/>
      <c r="ALD139" s="37"/>
      <c r="ALE139" s="37"/>
      <c r="ALF139" s="37"/>
      <c r="ANR139" s="1594"/>
      <c r="ANS139" s="1594"/>
      <c r="ANT139" s="1594"/>
      <c r="ANU139" s="1594"/>
      <c r="ANV139" s="1594"/>
      <c r="ANW139" s="1594"/>
      <c r="ARE139" s="37"/>
      <c r="ARF139" s="37"/>
      <c r="ARG139" s="37"/>
      <c r="ARH139" s="37"/>
      <c r="ARI139" s="37"/>
      <c r="ARJ139" s="37"/>
      <c r="ARK139" s="37"/>
      <c r="ARS139" s="37"/>
      <c r="ART139" s="37"/>
      <c r="ARU139" s="37"/>
      <c r="ARV139" s="37"/>
      <c r="ARW139" s="37"/>
      <c r="ARX139" s="37"/>
      <c r="ARY139" s="37"/>
      <c r="ATB139" s="37"/>
      <c r="ATC139" s="37"/>
      <c r="ATD139" s="37"/>
      <c r="ATE139" s="37"/>
      <c r="ATF139" s="37"/>
      <c r="ATG139" s="37"/>
      <c r="AUK139" s="37"/>
      <c r="AUL139" s="37"/>
      <c r="AUM139" s="37"/>
      <c r="AUN139" s="37"/>
      <c r="AUO139" s="37"/>
      <c r="AUP139" s="37"/>
      <c r="AUQ139" s="37"/>
      <c r="AUR139" s="1594"/>
      <c r="AUS139" s="1594"/>
      <c r="AUT139" s="1594"/>
      <c r="AUU139" s="1594"/>
      <c r="AUV139" s="1594"/>
      <c r="AUW139" s="1594"/>
      <c r="AUX139" s="37"/>
      <c r="AUY139" s="37"/>
      <c r="AUZ139" s="37"/>
      <c r="AVA139" s="37"/>
      <c r="AVB139" s="37"/>
      <c r="AVC139" s="37"/>
      <c r="AVD139" s="37"/>
      <c r="AVT139" s="1594"/>
      <c r="AVU139" s="1594"/>
      <c r="AVV139" s="1594"/>
      <c r="AVW139" s="1594"/>
      <c r="AVX139" s="1594"/>
      <c r="AVY139" s="1594"/>
      <c r="AXQ139" s="37"/>
      <c r="AXR139" s="37"/>
      <c r="AXS139" s="37"/>
      <c r="AXT139" s="37"/>
      <c r="AXU139" s="37"/>
      <c r="AXV139" s="37"/>
    </row>
    <row r="140" spans="2:994 1058:1322" s="551" customFormat="1" x14ac:dyDescent="0.25">
      <c r="B140" s="79"/>
      <c r="H140" s="37"/>
      <c r="I140" s="122"/>
      <c r="J140" s="37"/>
      <c r="K140" s="37"/>
      <c r="L140" s="37"/>
      <c r="M140" s="37"/>
      <c r="N140" s="37"/>
      <c r="O140" s="37"/>
      <c r="P140" s="122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DW140" s="1657"/>
      <c r="DX140" s="1657"/>
      <c r="DY140" s="1657"/>
      <c r="DZ140" s="1657"/>
      <c r="EA140" s="1657"/>
      <c r="EB140" s="1657"/>
      <c r="EC140" s="37"/>
      <c r="ED140" s="37"/>
      <c r="EE140" s="37"/>
      <c r="EF140" s="37"/>
      <c r="EG140" s="37"/>
      <c r="EH140" s="37"/>
      <c r="EI140" s="37"/>
      <c r="FF140" s="37"/>
      <c r="FG140" s="37"/>
      <c r="FH140" s="37"/>
      <c r="FI140" s="37"/>
      <c r="FJ140" s="37"/>
      <c r="FK140" s="37"/>
      <c r="GH140" s="1594"/>
      <c r="GI140" s="1594"/>
      <c r="GJ140" s="1594"/>
      <c r="GK140" s="1594"/>
      <c r="GL140" s="1594"/>
      <c r="GM140" s="1594"/>
      <c r="IE140" s="1594"/>
      <c r="IF140" s="1594"/>
      <c r="IG140" s="1594"/>
      <c r="IH140" s="1594"/>
      <c r="II140" s="1594"/>
      <c r="IJ140" s="1594"/>
      <c r="JU140" s="37"/>
      <c r="JV140" s="37"/>
      <c r="JW140" s="37"/>
      <c r="JX140" s="37"/>
      <c r="JY140" s="37"/>
      <c r="JZ140" s="37"/>
      <c r="KB140" s="37"/>
      <c r="KC140" s="37"/>
      <c r="KD140" s="37"/>
      <c r="KE140" s="37"/>
      <c r="KF140" s="37"/>
      <c r="KG140" s="37"/>
      <c r="KH140" s="37"/>
      <c r="KW140" s="37"/>
      <c r="KX140" s="37"/>
      <c r="KY140" s="37"/>
      <c r="KZ140" s="37"/>
      <c r="LA140" s="37"/>
      <c r="LB140" s="37"/>
      <c r="LD140" s="1594"/>
      <c r="LE140" s="1594"/>
      <c r="LF140" s="1594"/>
      <c r="LG140" s="1594"/>
      <c r="LH140" s="1594"/>
      <c r="LI140" s="1594"/>
      <c r="MF140" s="1594"/>
      <c r="MG140" s="1594"/>
      <c r="MH140" s="1594"/>
      <c r="MI140" s="1594"/>
      <c r="MJ140" s="1594"/>
      <c r="MK140" s="1594"/>
      <c r="MT140" s="37"/>
      <c r="MU140" s="37"/>
      <c r="MV140" s="37"/>
      <c r="MW140" s="37"/>
      <c r="MX140" s="37"/>
      <c r="MY140" s="37"/>
      <c r="MZ140" s="37"/>
      <c r="OX140" s="37"/>
      <c r="OY140" s="37"/>
      <c r="OZ140" s="37"/>
      <c r="PA140" s="37"/>
      <c r="PB140" s="37"/>
      <c r="PC140" s="37"/>
      <c r="PD140" s="37"/>
      <c r="PL140" s="37"/>
      <c r="PM140" s="37"/>
      <c r="PN140" s="37"/>
      <c r="PO140" s="37"/>
      <c r="PP140" s="37"/>
      <c r="PQ140" s="37"/>
      <c r="PS140" s="37"/>
      <c r="PT140" s="37"/>
      <c r="PU140" s="37"/>
      <c r="PV140" s="37"/>
      <c r="PW140" s="37"/>
      <c r="PX140" s="37"/>
      <c r="PY140" s="37"/>
      <c r="SD140" s="37"/>
      <c r="SE140" s="37"/>
      <c r="SF140" s="37"/>
      <c r="SG140" s="37"/>
      <c r="SH140" s="37"/>
      <c r="SI140" s="37"/>
      <c r="SY140" s="37"/>
      <c r="SZ140" s="37"/>
      <c r="TA140" s="37"/>
      <c r="TB140" s="37"/>
      <c r="TC140" s="37"/>
      <c r="TD140" s="37"/>
      <c r="TE140" s="37"/>
      <c r="TF140" s="37"/>
      <c r="UO140" s="37"/>
      <c r="UP140" s="37"/>
      <c r="UQ140" s="37"/>
      <c r="UR140" s="37"/>
      <c r="US140" s="37"/>
      <c r="UT140" s="37"/>
      <c r="UV140" s="37"/>
      <c r="UW140" s="37"/>
      <c r="UX140" s="37"/>
      <c r="UY140" s="37"/>
      <c r="UZ140" s="37"/>
      <c r="VA140" s="37"/>
      <c r="VB140" s="37"/>
      <c r="VC140" s="37"/>
      <c r="VD140" s="37"/>
      <c r="VE140" s="37"/>
      <c r="VF140" s="37"/>
      <c r="VG140" s="37"/>
      <c r="VH140" s="37"/>
      <c r="VI140" s="37"/>
      <c r="VJ140" s="37"/>
      <c r="VQ140" s="1594"/>
      <c r="VR140" s="1594"/>
      <c r="VS140" s="1594"/>
      <c r="VT140" s="1594"/>
      <c r="VU140" s="1594"/>
      <c r="VV140" s="1594"/>
      <c r="WZ140" s="37"/>
      <c r="XA140" s="37"/>
      <c r="XB140" s="37"/>
      <c r="XC140" s="37"/>
      <c r="XD140" s="37"/>
      <c r="XE140" s="37"/>
      <c r="YB140" s="1594"/>
      <c r="YC140" s="1594"/>
      <c r="YD140" s="1594"/>
      <c r="YE140" s="1594"/>
      <c r="YF140" s="1594"/>
      <c r="YG140" s="1594"/>
      <c r="ZK140" s="1594"/>
      <c r="ZL140" s="1594"/>
      <c r="ZM140" s="1594"/>
      <c r="ZN140" s="1594"/>
      <c r="ZO140" s="1594"/>
      <c r="ZP140" s="1594"/>
      <c r="ZQ140" s="1594"/>
      <c r="ZR140" s="37"/>
      <c r="ZS140" s="37"/>
      <c r="ZT140" s="37"/>
      <c r="ZU140" s="37"/>
      <c r="ZV140" s="37"/>
      <c r="ZW140" s="37"/>
      <c r="ZX140" s="37"/>
      <c r="ZY140" s="344"/>
      <c r="AAF140" s="693"/>
      <c r="AAG140" s="37"/>
      <c r="AAH140" s="37"/>
      <c r="AAI140" s="37"/>
      <c r="AAJ140" s="37"/>
      <c r="AAK140" s="37"/>
      <c r="AAL140" s="37"/>
      <c r="ABV140" s="37"/>
      <c r="ABW140" s="37"/>
      <c r="ABX140" s="37"/>
      <c r="ABY140" s="37"/>
      <c r="ABZ140" s="37"/>
      <c r="ACA140" s="37"/>
      <c r="ACB140" s="37"/>
      <c r="AEU140" s="1594"/>
      <c r="AEV140" s="1594"/>
      <c r="AEW140" s="1594"/>
      <c r="AEX140" s="1594"/>
      <c r="AEY140" s="1594"/>
      <c r="AEZ140" s="1594"/>
      <c r="AGR140" s="37"/>
      <c r="AGS140" s="37"/>
      <c r="AGT140" s="37"/>
      <c r="AGU140" s="37"/>
      <c r="AGV140" s="37"/>
      <c r="AGW140" s="37"/>
      <c r="AGX140" s="37"/>
      <c r="AHM140" s="37"/>
      <c r="AHN140" s="37"/>
      <c r="AHO140" s="37"/>
      <c r="AHP140" s="37"/>
      <c r="AHQ140" s="37"/>
      <c r="AHR140" s="37"/>
      <c r="AHS140" s="37"/>
      <c r="AIO140" s="37"/>
      <c r="AIP140" s="37"/>
      <c r="AIQ140" s="37"/>
      <c r="AIR140" s="37"/>
      <c r="AIS140" s="37"/>
      <c r="AIT140" s="37"/>
      <c r="AIU140" s="37"/>
      <c r="AJQ140" s="37"/>
      <c r="AJR140" s="37"/>
      <c r="AJS140" s="37"/>
      <c r="AJT140" s="37"/>
      <c r="AJU140" s="37"/>
      <c r="AJV140" s="37"/>
      <c r="AKL140" s="37"/>
      <c r="AKM140" s="37"/>
      <c r="AKN140" s="37"/>
      <c r="AKO140" s="37"/>
      <c r="AKP140" s="37"/>
      <c r="AKQ140" s="37"/>
      <c r="AKS140" s="37"/>
      <c r="AKT140" s="37"/>
      <c r="AKU140" s="37"/>
      <c r="AKV140" s="37"/>
      <c r="AKW140" s="37"/>
      <c r="AKX140" s="37"/>
      <c r="AKY140" s="37"/>
      <c r="AKZ140" s="37"/>
      <c r="ALA140" s="37"/>
      <c r="ALB140" s="37"/>
      <c r="ALC140" s="37"/>
      <c r="ALD140" s="37"/>
      <c r="ALE140" s="37"/>
      <c r="ALF140" s="37"/>
      <c r="ANR140" s="1594"/>
      <c r="ANS140" s="1594"/>
      <c r="ANT140" s="1594"/>
      <c r="ANU140" s="1594"/>
      <c r="ANV140" s="1594"/>
      <c r="ANW140" s="1594"/>
      <c r="ARE140" s="37"/>
      <c r="ARF140" s="37"/>
      <c r="ARG140" s="37"/>
      <c r="ARH140" s="37"/>
      <c r="ARI140" s="37"/>
      <c r="ARJ140" s="37"/>
      <c r="ARK140" s="37"/>
      <c r="ARS140" s="37"/>
      <c r="ART140" s="37"/>
      <c r="ARU140" s="37"/>
      <c r="ARV140" s="37"/>
      <c r="ARW140" s="37"/>
      <c r="ARX140" s="37"/>
      <c r="ARY140" s="37"/>
      <c r="ATB140" s="37"/>
      <c r="ATC140" s="37"/>
      <c r="ATD140" s="37"/>
      <c r="ATE140" s="37"/>
      <c r="ATF140" s="37"/>
      <c r="ATG140" s="37"/>
      <c r="AUK140" s="37"/>
      <c r="AUL140" s="37"/>
      <c r="AUM140" s="37"/>
      <c r="AUN140" s="37"/>
      <c r="AUO140" s="37"/>
      <c r="AUP140" s="37"/>
      <c r="AUQ140" s="37"/>
      <c r="AUR140" s="1594"/>
      <c r="AUS140" s="1594"/>
      <c r="AUT140" s="1594"/>
      <c r="AUU140" s="1594"/>
      <c r="AUV140" s="1594"/>
      <c r="AUW140" s="1594"/>
      <c r="AUX140" s="37"/>
      <c r="AUY140" s="37"/>
      <c r="AUZ140" s="37"/>
      <c r="AVA140" s="37"/>
      <c r="AVB140" s="37"/>
      <c r="AVC140" s="37"/>
      <c r="AVD140" s="37"/>
      <c r="AVT140" s="1594"/>
      <c r="AVU140" s="1594"/>
      <c r="AVV140" s="1594"/>
      <c r="AVW140" s="1594"/>
      <c r="AVX140" s="1594"/>
      <c r="AVY140" s="1594"/>
      <c r="AXQ140" s="37"/>
      <c r="AXR140" s="37"/>
      <c r="AXS140" s="37"/>
      <c r="AXT140" s="37"/>
      <c r="AXU140" s="37"/>
      <c r="AXV140" s="37"/>
    </row>
    <row r="141" spans="2:994 1058:1322" s="551" customFormat="1" x14ac:dyDescent="0.25">
      <c r="B141" s="122"/>
      <c r="H141" s="37"/>
      <c r="I141" s="122"/>
      <c r="J141" s="37"/>
      <c r="K141" s="37"/>
      <c r="L141" s="37"/>
      <c r="M141" s="37"/>
      <c r="N141" s="37"/>
      <c r="O141" s="37"/>
      <c r="P141" s="122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DW141" s="1657"/>
      <c r="DX141" s="1657"/>
      <c r="DY141" s="1657"/>
      <c r="DZ141" s="1657"/>
      <c r="EA141" s="1657"/>
      <c r="EB141" s="1657"/>
      <c r="EC141" s="37"/>
      <c r="ED141" s="37"/>
      <c r="EE141" s="37"/>
      <c r="EF141" s="37"/>
      <c r="EG141" s="37"/>
      <c r="EH141" s="37"/>
      <c r="EI141" s="37"/>
      <c r="FF141" s="37"/>
      <c r="FG141" s="37"/>
      <c r="FH141" s="37"/>
      <c r="FI141" s="37"/>
      <c r="FJ141" s="37"/>
      <c r="FK141" s="37"/>
      <c r="GH141" s="1594"/>
      <c r="GI141" s="1594"/>
      <c r="GJ141" s="1594"/>
      <c r="GK141" s="1594"/>
      <c r="GL141" s="1594"/>
      <c r="GM141" s="1594"/>
      <c r="IE141" s="1594"/>
      <c r="IF141" s="1594"/>
      <c r="IG141" s="1594"/>
      <c r="IH141" s="1594"/>
      <c r="II141" s="1594"/>
      <c r="IJ141" s="1594"/>
      <c r="JU141" s="37"/>
      <c r="JV141" s="37"/>
      <c r="JW141" s="37"/>
      <c r="JX141" s="37"/>
      <c r="JY141" s="37"/>
      <c r="JZ141" s="37"/>
      <c r="KB141" s="37"/>
      <c r="KC141" s="37"/>
      <c r="KD141" s="37"/>
      <c r="KE141" s="37"/>
      <c r="KF141" s="37"/>
      <c r="KG141" s="37"/>
      <c r="KH141" s="37"/>
      <c r="KW141" s="37"/>
      <c r="KX141" s="37"/>
      <c r="KY141" s="37"/>
      <c r="KZ141" s="37"/>
      <c r="LA141" s="37"/>
      <c r="LB141" s="37"/>
      <c r="LD141" s="1594"/>
      <c r="LE141" s="1594"/>
      <c r="LF141" s="1594"/>
      <c r="LG141" s="1594"/>
      <c r="LH141" s="1594"/>
      <c r="LI141" s="1594"/>
      <c r="MF141" s="1594"/>
      <c r="MG141" s="1594"/>
      <c r="MH141" s="1594"/>
      <c r="MI141" s="1594"/>
      <c r="MJ141" s="1594"/>
      <c r="MK141" s="1594"/>
      <c r="MT141" s="37"/>
      <c r="MU141" s="37"/>
      <c r="MV141" s="37"/>
      <c r="MW141" s="37"/>
      <c r="MX141" s="37"/>
      <c r="MY141" s="37"/>
      <c r="MZ141" s="37"/>
      <c r="OX141" s="37"/>
      <c r="OY141" s="37"/>
      <c r="OZ141" s="37"/>
      <c r="PA141" s="37"/>
      <c r="PB141" s="37"/>
      <c r="PC141" s="37"/>
      <c r="PD141" s="37"/>
      <c r="PL141" s="37"/>
      <c r="PM141" s="37"/>
      <c r="PN141" s="37"/>
      <c r="PO141" s="37"/>
      <c r="PP141" s="37"/>
      <c r="PQ141" s="37"/>
      <c r="PS141" s="37"/>
      <c r="PT141" s="37"/>
      <c r="PU141" s="37"/>
      <c r="PV141" s="37"/>
      <c r="PW141" s="37"/>
      <c r="PX141" s="37"/>
      <c r="PY141" s="37"/>
      <c r="SD141" s="37"/>
      <c r="SE141" s="37"/>
      <c r="SF141" s="37"/>
      <c r="SG141" s="37"/>
      <c r="SH141" s="37"/>
      <c r="SI141" s="37"/>
      <c r="SY141" s="37"/>
      <c r="SZ141" s="37"/>
      <c r="TA141" s="37"/>
      <c r="TB141" s="37"/>
      <c r="TC141" s="37"/>
      <c r="TD141" s="37"/>
      <c r="TE141" s="37"/>
      <c r="TF141" s="37"/>
      <c r="UO141" s="37"/>
      <c r="UP141" s="37"/>
      <c r="UQ141" s="37"/>
      <c r="UR141" s="37"/>
      <c r="US141" s="37"/>
      <c r="UT141" s="37"/>
      <c r="UV141" s="37"/>
      <c r="UW141" s="37"/>
      <c r="UX141" s="37"/>
      <c r="UY141" s="37"/>
      <c r="UZ141" s="37"/>
      <c r="VA141" s="37"/>
      <c r="VB141" s="37"/>
      <c r="VC141" s="37"/>
      <c r="VD141" s="37"/>
      <c r="VE141" s="37"/>
      <c r="VF141" s="37"/>
      <c r="VG141" s="37"/>
      <c r="VH141" s="37"/>
      <c r="VI141" s="37"/>
      <c r="VJ141" s="37"/>
      <c r="VQ141" s="1594"/>
      <c r="VR141" s="1594"/>
      <c r="VS141" s="1594"/>
      <c r="VT141" s="1594"/>
      <c r="VU141" s="1594"/>
      <c r="VV141" s="1594"/>
      <c r="WZ141" s="37"/>
      <c r="XA141" s="37"/>
      <c r="XB141" s="37"/>
      <c r="XC141" s="37"/>
      <c r="XD141" s="37"/>
      <c r="XE141" s="37"/>
      <c r="YB141" s="1594"/>
      <c r="YC141" s="1594"/>
      <c r="YD141" s="1594"/>
      <c r="YE141" s="1594"/>
      <c r="YF141" s="1594"/>
      <c r="YG141" s="1594"/>
      <c r="ZK141" s="1594"/>
      <c r="ZL141" s="1594"/>
      <c r="ZM141" s="1594"/>
      <c r="ZN141" s="1594"/>
      <c r="ZO141" s="1594"/>
      <c r="ZP141" s="1594"/>
      <c r="ZQ141" s="1594"/>
      <c r="ZR141" s="37"/>
      <c r="ZS141" s="37"/>
      <c r="ZT141" s="37"/>
      <c r="ZU141" s="37"/>
      <c r="ZV141" s="37"/>
      <c r="ZW141" s="37"/>
      <c r="ZX141" s="37"/>
      <c r="ZY141" s="344"/>
      <c r="AAF141" s="693"/>
      <c r="AAG141" s="37"/>
      <c r="AAH141" s="37"/>
      <c r="AAI141" s="37"/>
      <c r="AAJ141" s="37"/>
      <c r="AAK141" s="37"/>
      <c r="AAL141" s="37"/>
      <c r="ABV141" s="37"/>
      <c r="ABW141" s="37"/>
      <c r="ABX141" s="37"/>
      <c r="ABY141" s="37"/>
      <c r="ABZ141" s="37"/>
      <c r="ACA141" s="37"/>
      <c r="ACB141" s="37"/>
      <c r="AEU141" s="1594"/>
      <c r="AEV141" s="1594"/>
      <c r="AEW141" s="1594"/>
      <c r="AEX141" s="1594"/>
      <c r="AEY141" s="1594"/>
      <c r="AEZ141" s="1594"/>
      <c r="AGR141" s="37"/>
      <c r="AGS141" s="37"/>
      <c r="AGT141" s="37"/>
      <c r="AGU141" s="37"/>
      <c r="AGV141" s="37"/>
      <c r="AGW141" s="37"/>
      <c r="AGX141" s="37"/>
      <c r="AHM141" s="37"/>
      <c r="AHN141" s="37"/>
      <c r="AHO141" s="37"/>
      <c r="AHP141" s="37"/>
      <c r="AHQ141" s="37"/>
      <c r="AHR141" s="37"/>
      <c r="AHS141" s="37"/>
      <c r="AIO141" s="37"/>
      <c r="AIP141" s="37"/>
      <c r="AIQ141" s="37"/>
      <c r="AIR141" s="37"/>
      <c r="AIS141" s="37"/>
      <c r="AIT141" s="37"/>
      <c r="AIU141" s="37"/>
      <c r="AJQ141" s="37"/>
      <c r="AJR141" s="37"/>
      <c r="AJS141" s="37"/>
      <c r="AJT141" s="37"/>
      <c r="AJU141" s="37"/>
      <c r="AJV141" s="37"/>
      <c r="AKL141" s="37"/>
      <c r="AKM141" s="37"/>
      <c r="AKN141" s="37"/>
      <c r="AKO141" s="37"/>
      <c r="AKP141" s="37"/>
      <c r="AKQ141" s="37"/>
      <c r="AKS141" s="37"/>
      <c r="AKT141" s="37"/>
      <c r="AKU141" s="37"/>
      <c r="AKV141" s="37"/>
      <c r="AKW141" s="37"/>
      <c r="AKX141" s="37"/>
      <c r="AKY141" s="37"/>
      <c r="AKZ141" s="37"/>
      <c r="ALA141" s="37"/>
      <c r="ALB141" s="37"/>
      <c r="ALC141" s="37"/>
      <c r="ALD141" s="37"/>
      <c r="ALE141" s="37"/>
      <c r="ALF141" s="37"/>
      <c r="ANR141" s="1594"/>
      <c r="ANS141" s="1594"/>
      <c r="ANT141" s="1594"/>
      <c r="ANU141" s="1594"/>
      <c r="ANV141" s="1594"/>
      <c r="ANW141" s="1594"/>
      <c r="ARE141" s="37"/>
      <c r="ARF141" s="37"/>
      <c r="ARG141" s="37"/>
      <c r="ARH141" s="37"/>
      <c r="ARI141" s="37"/>
      <c r="ARJ141" s="37"/>
      <c r="ARK141" s="37"/>
      <c r="ARS141" s="37"/>
      <c r="ART141" s="37"/>
      <c r="ARU141" s="37"/>
      <c r="ARV141" s="37"/>
      <c r="ARW141" s="37"/>
      <c r="ARX141" s="37"/>
      <c r="ARY141" s="37"/>
      <c r="ATB141" s="37"/>
      <c r="ATC141" s="37"/>
      <c r="ATD141" s="37"/>
      <c r="ATE141" s="37"/>
      <c r="ATF141" s="37"/>
      <c r="ATG141" s="37"/>
      <c r="AUK141" s="37"/>
      <c r="AUL141" s="37"/>
      <c r="AUM141" s="37"/>
      <c r="AUN141" s="37"/>
      <c r="AUO141" s="37"/>
      <c r="AUP141" s="37"/>
      <c r="AUQ141" s="37"/>
      <c r="AUR141" s="1594"/>
      <c r="AUS141" s="1594"/>
      <c r="AUT141" s="1594"/>
      <c r="AUU141" s="1594"/>
      <c r="AUV141" s="1594"/>
      <c r="AUW141" s="1594"/>
      <c r="AUX141" s="37"/>
      <c r="AUY141" s="37"/>
      <c r="AUZ141" s="37"/>
      <c r="AVA141" s="37"/>
      <c r="AVB141" s="37"/>
      <c r="AVC141" s="37"/>
      <c r="AVD141" s="37"/>
      <c r="AVT141" s="1594"/>
      <c r="AVU141" s="1594"/>
      <c r="AVV141" s="1594"/>
      <c r="AVW141" s="1594"/>
      <c r="AVX141" s="1594"/>
      <c r="AVY141" s="1594"/>
      <c r="AXQ141" s="37"/>
      <c r="AXR141" s="37"/>
      <c r="AXS141" s="37"/>
      <c r="AXT141" s="37"/>
      <c r="AXU141" s="37"/>
      <c r="AXV141" s="37"/>
    </row>
    <row r="142" spans="2:994 1058:1322" s="551" customFormat="1" x14ac:dyDescent="0.25">
      <c r="B142" s="122"/>
      <c r="H142" s="37"/>
      <c r="I142" s="122"/>
      <c r="J142" s="37"/>
      <c r="K142" s="37"/>
      <c r="L142" s="37"/>
      <c r="M142" s="37"/>
      <c r="N142" s="37"/>
      <c r="O142" s="37"/>
      <c r="P142" s="122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DW142" s="1657"/>
      <c r="DX142" s="1657"/>
      <c r="DY142" s="1657"/>
      <c r="DZ142" s="1657"/>
      <c r="EA142" s="1657"/>
      <c r="EB142" s="1657"/>
      <c r="EC142" s="37"/>
      <c r="ED142" s="37"/>
      <c r="EE142" s="37"/>
      <c r="EF142" s="37"/>
      <c r="EG142" s="37"/>
      <c r="EH142" s="37"/>
      <c r="EI142" s="37"/>
      <c r="FF142" s="37"/>
      <c r="FG142" s="37"/>
      <c r="FH142" s="37"/>
      <c r="FI142" s="37"/>
      <c r="FJ142" s="37"/>
      <c r="FK142" s="37"/>
      <c r="GH142" s="1594"/>
      <c r="GI142" s="1594"/>
      <c r="GJ142" s="1594"/>
      <c r="GK142" s="1594"/>
      <c r="GL142" s="1594"/>
      <c r="GM142" s="1594"/>
      <c r="IE142" s="1594"/>
      <c r="IF142" s="1594"/>
      <c r="IG142" s="1594"/>
      <c r="IH142" s="1594"/>
      <c r="II142" s="1594"/>
      <c r="IJ142" s="1594"/>
      <c r="JU142" s="37"/>
      <c r="JV142" s="37"/>
      <c r="JW142" s="37"/>
      <c r="JX142" s="37"/>
      <c r="JY142" s="37"/>
      <c r="JZ142" s="37"/>
      <c r="KB142" s="37"/>
      <c r="KC142" s="37"/>
      <c r="KD142" s="37"/>
      <c r="KE142" s="37"/>
      <c r="KF142" s="37"/>
      <c r="KG142" s="37"/>
      <c r="KH142" s="37"/>
      <c r="KW142" s="37"/>
      <c r="KX142" s="37"/>
      <c r="KY142" s="37"/>
      <c r="KZ142" s="37"/>
      <c r="LA142" s="37"/>
      <c r="LB142" s="37"/>
      <c r="LD142" s="1594"/>
      <c r="LE142" s="1594"/>
      <c r="LF142" s="1594"/>
      <c r="LG142" s="1594"/>
      <c r="LH142" s="1594"/>
      <c r="LI142" s="1594"/>
      <c r="MF142" s="1594"/>
      <c r="MG142" s="1594"/>
      <c r="MH142" s="1594"/>
      <c r="MI142" s="1594"/>
      <c r="MJ142" s="1594"/>
      <c r="MK142" s="1594"/>
      <c r="MT142" s="37"/>
      <c r="MU142" s="37"/>
      <c r="MV142" s="37"/>
      <c r="MW142" s="37"/>
      <c r="MX142" s="37"/>
      <c r="MY142" s="37"/>
      <c r="MZ142" s="37"/>
      <c r="OX142" s="37"/>
      <c r="OY142" s="37"/>
      <c r="OZ142" s="37"/>
      <c r="PA142" s="37"/>
      <c r="PB142" s="37"/>
      <c r="PC142" s="37"/>
      <c r="PD142" s="37"/>
      <c r="PL142" s="37"/>
      <c r="PM142" s="37"/>
      <c r="PN142" s="37"/>
      <c r="PO142" s="37"/>
      <c r="PP142" s="37"/>
      <c r="PQ142" s="37"/>
      <c r="PS142" s="37"/>
      <c r="PT142" s="37"/>
      <c r="PU142" s="37"/>
      <c r="PV142" s="37"/>
      <c r="PW142" s="37"/>
      <c r="PX142" s="37"/>
      <c r="PY142" s="37"/>
      <c r="SD142" s="37"/>
      <c r="SE142" s="37"/>
      <c r="SF142" s="37"/>
      <c r="SG142" s="37"/>
      <c r="SH142" s="37"/>
      <c r="SI142" s="37"/>
      <c r="SY142" s="37"/>
      <c r="SZ142" s="37"/>
      <c r="TA142" s="37"/>
      <c r="TB142" s="37"/>
      <c r="TC142" s="37"/>
      <c r="TD142" s="37"/>
      <c r="TE142" s="37"/>
      <c r="TF142" s="37"/>
      <c r="UO142" s="37"/>
      <c r="UP142" s="37"/>
      <c r="UQ142" s="37"/>
      <c r="UR142" s="37"/>
      <c r="US142" s="37"/>
      <c r="UT142" s="37"/>
      <c r="UV142" s="37"/>
      <c r="UW142" s="37"/>
      <c r="UX142" s="37"/>
      <c r="UY142" s="37"/>
      <c r="UZ142" s="37"/>
      <c r="VA142" s="37"/>
      <c r="VB142" s="37"/>
      <c r="VC142" s="37"/>
      <c r="VD142" s="37"/>
      <c r="VE142" s="37"/>
      <c r="VF142" s="37"/>
      <c r="VG142" s="37"/>
      <c r="VH142" s="37"/>
      <c r="VI142" s="37"/>
      <c r="VJ142" s="37"/>
      <c r="VQ142" s="1594"/>
      <c r="VR142" s="1594"/>
      <c r="VS142" s="1594"/>
      <c r="VT142" s="1594"/>
      <c r="VU142" s="1594"/>
      <c r="VV142" s="1594"/>
      <c r="WZ142" s="37"/>
      <c r="XA142" s="37"/>
      <c r="XB142" s="37"/>
      <c r="XC142" s="37"/>
      <c r="XD142" s="37"/>
      <c r="XE142" s="37"/>
      <c r="YB142" s="1594"/>
      <c r="YC142" s="1594"/>
      <c r="YD142" s="1594"/>
      <c r="YE142" s="1594"/>
      <c r="YF142" s="1594"/>
      <c r="YG142" s="1594"/>
      <c r="ZK142" s="1594"/>
      <c r="ZL142" s="1594"/>
      <c r="ZM142" s="1594"/>
      <c r="ZN142" s="1594"/>
      <c r="ZO142" s="1594"/>
      <c r="ZP142" s="1594"/>
      <c r="ZQ142" s="1594"/>
      <c r="ZR142" s="37"/>
      <c r="ZS142" s="37"/>
      <c r="ZT142" s="37"/>
      <c r="ZU142" s="37"/>
      <c r="ZV142" s="37"/>
      <c r="ZW142" s="37"/>
      <c r="ZX142" s="37"/>
      <c r="ZY142" s="344"/>
      <c r="AAF142" s="693"/>
      <c r="AAG142" s="37"/>
      <c r="AAH142" s="37"/>
      <c r="AAI142" s="37"/>
      <c r="AAJ142" s="37"/>
      <c r="AAK142" s="37"/>
      <c r="AAL142" s="37"/>
      <c r="ABV142" s="37"/>
      <c r="ABW142" s="37"/>
      <c r="ABX142" s="37"/>
      <c r="ABY142" s="37"/>
      <c r="ABZ142" s="37"/>
      <c r="ACA142" s="37"/>
      <c r="ACB142" s="37"/>
      <c r="AEU142" s="1594"/>
      <c r="AEV142" s="1594"/>
      <c r="AEW142" s="1594"/>
      <c r="AEX142" s="1594"/>
      <c r="AEY142" s="1594"/>
      <c r="AEZ142" s="1594"/>
      <c r="AGR142" s="37"/>
      <c r="AGS142" s="37"/>
      <c r="AGT142" s="37"/>
      <c r="AGU142" s="37"/>
      <c r="AGV142" s="37"/>
      <c r="AGW142" s="37"/>
      <c r="AGX142" s="37"/>
      <c r="AHM142" s="37"/>
      <c r="AHN142" s="37"/>
      <c r="AHO142" s="37"/>
      <c r="AHP142" s="37"/>
      <c r="AHQ142" s="37"/>
      <c r="AHR142" s="37"/>
      <c r="AHS142" s="37"/>
      <c r="AIO142" s="37"/>
      <c r="AIP142" s="37"/>
      <c r="AIQ142" s="37"/>
      <c r="AIR142" s="37"/>
      <c r="AIS142" s="37"/>
      <c r="AIT142" s="37"/>
      <c r="AIU142" s="37"/>
      <c r="AJQ142" s="37"/>
      <c r="AJR142" s="37"/>
      <c r="AJS142" s="37"/>
      <c r="AJT142" s="37"/>
      <c r="AJU142" s="37"/>
      <c r="AJV142" s="37"/>
      <c r="AKL142" s="37"/>
      <c r="AKM142" s="37"/>
      <c r="AKN142" s="37"/>
      <c r="AKO142" s="37"/>
      <c r="AKP142" s="37"/>
      <c r="AKQ142" s="37"/>
      <c r="AKS142" s="37"/>
      <c r="AKT142" s="37"/>
      <c r="AKU142" s="37"/>
      <c r="AKV142" s="37"/>
      <c r="AKW142" s="37"/>
      <c r="AKX142" s="37"/>
      <c r="AKY142" s="37"/>
      <c r="AKZ142" s="37"/>
      <c r="ALA142" s="37"/>
      <c r="ALB142" s="37"/>
      <c r="ALC142" s="37"/>
      <c r="ALD142" s="37"/>
      <c r="ALE142" s="37"/>
      <c r="ALF142" s="37"/>
      <c r="ANR142" s="1594"/>
      <c r="ANS142" s="1594"/>
      <c r="ANT142" s="1594"/>
      <c r="ANU142" s="1594"/>
      <c r="ANV142" s="1594"/>
      <c r="ANW142" s="1594"/>
      <c r="ARE142" s="37"/>
      <c r="ARF142" s="37"/>
      <c r="ARG142" s="37"/>
      <c r="ARH142" s="37"/>
      <c r="ARI142" s="37"/>
      <c r="ARJ142" s="37"/>
      <c r="ARK142" s="37"/>
      <c r="ARS142" s="37"/>
      <c r="ART142" s="37"/>
      <c r="ARU142" s="37"/>
      <c r="ARV142" s="37"/>
      <c r="ARW142" s="37"/>
      <c r="ARX142" s="37"/>
      <c r="ARY142" s="37"/>
      <c r="ATB142" s="37"/>
      <c r="ATC142" s="37"/>
      <c r="ATD142" s="37"/>
      <c r="ATE142" s="37"/>
      <c r="ATF142" s="37"/>
      <c r="ATG142" s="37"/>
      <c r="AUK142" s="37"/>
      <c r="AUL142" s="37"/>
      <c r="AUM142" s="37"/>
      <c r="AUN142" s="37"/>
      <c r="AUO142" s="37"/>
      <c r="AUP142" s="37"/>
      <c r="AUQ142" s="37"/>
      <c r="AUR142" s="1594"/>
      <c r="AUS142" s="1594"/>
      <c r="AUT142" s="1594"/>
      <c r="AUU142" s="1594"/>
      <c r="AUV142" s="1594"/>
      <c r="AUW142" s="1594"/>
      <c r="AUX142" s="37"/>
      <c r="AUY142" s="37"/>
      <c r="AUZ142" s="37"/>
      <c r="AVA142" s="37"/>
      <c r="AVB142" s="37"/>
      <c r="AVC142" s="37"/>
      <c r="AVD142" s="37"/>
      <c r="AVT142" s="1594"/>
      <c r="AVU142" s="1594"/>
      <c r="AVV142" s="1594"/>
      <c r="AVW142" s="1594"/>
      <c r="AVX142" s="1594"/>
      <c r="AVY142" s="1594"/>
      <c r="AXQ142" s="37"/>
      <c r="AXR142" s="37"/>
      <c r="AXS142" s="37"/>
      <c r="AXT142" s="37"/>
      <c r="AXU142" s="37"/>
      <c r="AXV142" s="37"/>
    </row>
    <row r="143" spans="2:994 1058:1322" s="551" customFormat="1" x14ac:dyDescent="0.25">
      <c r="B143" s="353"/>
      <c r="H143" s="37"/>
      <c r="I143" s="521"/>
      <c r="J143" s="37"/>
      <c r="K143" s="37"/>
      <c r="L143" s="37"/>
      <c r="M143" s="37"/>
      <c r="N143" s="37"/>
      <c r="O143" s="37"/>
      <c r="P143" s="521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DW143" s="1657"/>
      <c r="DX143" s="1657"/>
      <c r="DY143" s="1657"/>
      <c r="DZ143" s="1657"/>
      <c r="EA143" s="1657"/>
      <c r="EB143" s="1657"/>
      <c r="EC143" s="37"/>
      <c r="ED143" s="37"/>
      <c r="EE143" s="37"/>
      <c r="EF143" s="37"/>
      <c r="EG143" s="37"/>
      <c r="EH143" s="37"/>
      <c r="EI143" s="37"/>
      <c r="FF143" s="37"/>
      <c r="FG143" s="37"/>
      <c r="FH143" s="37"/>
      <c r="FI143" s="37"/>
      <c r="FJ143" s="37"/>
      <c r="FK143" s="37"/>
      <c r="GH143" s="1594"/>
      <c r="GI143" s="1594"/>
      <c r="GJ143" s="1594"/>
      <c r="GK143" s="1594"/>
      <c r="GL143" s="1594"/>
      <c r="GM143" s="1594"/>
      <c r="IE143" s="1594"/>
      <c r="IF143" s="1594"/>
      <c r="IG143" s="1594"/>
      <c r="IH143" s="1594"/>
      <c r="II143" s="1594"/>
      <c r="IJ143" s="1594"/>
      <c r="JU143" s="37"/>
      <c r="JV143" s="37"/>
      <c r="JW143" s="37"/>
      <c r="JX143" s="37"/>
      <c r="JY143" s="37"/>
      <c r="JZ143" s="37"/>
      <c r="KB143" s="37"/>
      <c r="KC143" s="37"/>
      <c r="KD143" s="37"/>
      <c r="KE143" s="37"/>
      <c r="KF143" s="37"/>
      <c r="KG143" s="37"/>
      <c r="KH143" s="37"/>
      <c r="KW143" s="37"/>
      <c r="KX143" s="37"/>
      <c r="KY143" s="37"/>
      <c r="KZ143" s="37"/>
      <c r="LA143" s="37"/>
      <c r="LB143" s="37"/>
      <c r="LD143" s="1594"/>
      <c r="LE143" s="1594"/>
      <c r="LF143" s="1594"/>
      <c r="LG143" s="1594"/>
      <c r="LH143" s="1594"/>
      <c r="LI143" s="1594"/>
      <c r="MF143" s="1594"/>
      <c r="MG143" s="1594"/>
      <c r="MH143" s="1594"/>
      <c r="MI143" s="1594"/>
      <c r="MJ143" s="1594"/>
      <c r="MK143" s="1594"/>
      <c r="MT143" s="37"/>
      <c r="MU143" s="37"/>
      <c r="MV143" s="37"/>
      <c r="MW143" s="37"/>
      <c r="MX143" s="37"/>
      <c r="MY143" s="37"/>
      <c r="MZ143" s="37"/>
      <c r="OX143" s="37"/>
      <c r="OY143" s="37"/>
      <c r="OZ143" s="37"/>
      <c r="PA143" s="37"/>
      <c r="PB143" s="37"/>
      <c r="PC143" s="37"/>
      <c r="PD143" s="37"/>
      <c r="PL143" s="37"/>
      <c r="PM143" s="37"/>
      <c r="PN143" s="37"/>
      <c r="PO143" s="37"/>
      <c r="PP143" s="37"/>
      <c r="PQ143" s="37"/>
      <c r="PS143" s="37"/>
      <c r="PT143" s="37"/>
      <c r="PU143" s="37"/>
      <c r="PV143" s="37"/>
      <c r="PW143" s="37"/>
      <c r="PX143" s="37"/>
      <c r="PY143" s="37"/>
      <c r="SD143" s="37"/>
      <c r="SE143" s="37"/>
      <c r="SF143" s="37"/>
      <c r="SG143" s="37"/>
      <c r="SH143" s="37"/>
      <c r="SI143" s="37"/>
      <c r="SY143" s="37"/>
      <c r="SZ143" s="37"/>
      <c r="TA143" s="37"/>
      <c r="TB143" s="37"/>
      <c r="TC143" s="37"/>
      <c r="TD143" s="37"/>
      <c r="TE143" s="37"/>
      <c r="TF143" s="37"/>
      <c r="UO143" s="37"/>
      <c r="UP143" s="37"/>
      <c r="UQ143" s="37"/>
      <c r="UR143" s="37"/>
      <c r="US143" s="37"/>
      <c r="UT143" s="37"/>
      <c r="UV143" s="37"/>
      <c r="UW143" s="37"/>
      <c r="UX143" s="37"/>
      <c r="UY143" s="37"/>
      <c r="UZ143" s="37"/>
      <c r="VA143" s="37"/>
      <c r="VB143" s="37"/>
      <c r="VC143" s="37"/>
      <c r="VD143" s="37"/>
      <c r="VE143" s="37"/>
      <c r="VF143" s="37"/>
      <c r="VG143" s="37"/>
      <c r="VH143" s="37"/>
      <c r="VI143" s="37"/>
      <c r="VJ143" s="37"/>
      <c r="VQ143" s="1594"/>
      <c r="VR143" s="1594"/>
      <c r="VS143" s="1594"/>
      <c r="VT143" s="1594"/>
      <c r="VU143" s="1594"/>
      <c r="VV143" s="1594"/>
      <c r="WZ143" s="37"/>
      <c r="XA143" s="37"/>
      <c r="XB143" s="37"/>
      <c r="XC143" s="37"/>
      <c r="XD143" s="37"/>
      <c r="XE143" s="37"/>
      <c r="YB143" s="1594"/>
      <c r="YC143" s="1594"/>
      <c r="YD143" s="1594"/>
      <c r="YE143" s="1594"/>
      <c r="YF143" s="1594"/>
      <c r="YG143" s="1594"/>
      <c r="ZK143" s="1594"/>
      <c r="ZL143" s="1594"/>
      <c r="ZM143" s="1594"/>
      <c r="ZN143" s="1594"/>
      <c r="ZO143" s="1594"/>
      <c r="ZP143" s="1594"/>
      <c r="ZQ143" s="1594"/>
      <c r="ZR143" s="37"/>
      <c r="ZS143" s="37"/>
      <c r="ZT143" s="37"/>
      <c r="ZU143" s="37"/>
      <c r="ZV143" s="37"/>
      <c r="ZW143" s="37"/>
      <c r="ZX143" s="37"/>
      <c r="ZY143" s="344"/>
      <c r="AAF143" s="693"/>
      <c r="AAG143" s="37"/>
      <c r="AAH143" s="37"/>
      <c r="AAI143" s="37"/>
      <c r="AAJ143" s="37"/>
      <c r="AAK143" s="37"/>
      <c r="AAL143" s="37"/>
      <c r="ABV143" s="37"/>
      <c r="ABW143" s="37"/>
      <c r="ABX143" s="37"/>
      <c r="ABY143" s="37"/>
      <c r="ABZ143" s="37"/>
      <c r="ACA143" s="37"/>
      <c r="ACB143" s="37"/>
      <c r="AEU143" s="1594"/>
      <c r="AEV143" s="1594"/>
      <c r="AEW143" s="1594"/>
      <c r="AEX143" s="1594"/>
      <c r="AEY143" s="1594"/>
      <c r="AEZ143" s="1594"/>
      <c r="AGR143" s="37"/>
      <c r="AGS143" s="37"/>
      <c r="AGT143" s="37"/>
      <c r="AGU143" s="37"/>
      <c r="AGV143" s="37"/>
      <c r="AGW143" s="37"/>
      <c r="AGX143" s="37"/>
      <c r="AHM143" s="37"/>
      <c r="AHN143" s="37"/>
      <c r="AHO143" s="37"/>
      <c r="AHP143" s="37"/>
      <c r="AHQ143" s="37"/>
      <c r="AHR143" s="37"/>
      <c r="AHS143" s="37"/>
      <c r="AIO143" s="37"/>
      <c r="AIP143" s="37"/>
      <c r="AIQ143" s="37"/>
      <c r="AIR143" s="37"/>
      <c r="AIS143" s="37"/>
      <c r="AIT143" s="37"/>
      <c r="AIU143" s="37"/>
      <c r="AJQ143" s="37"/>
      <c r="AJR143" s="37"/>
      <c r="AJS143" s="37"/>
      <c r="AJT143" s="37"/>
      <c r="AJU143" s="37"/>
      <c r="AJV143" s="37"/>
      <c r="AKL143" s="37"/>
      <c r="AKM143" s="37"/>
      <c r="AKN143" s="37"/>
      <c r="AKO143" s="37"/>
      <c r="AKP143" s="37"/>
      <c r="AKQ143" s="37"/>
      <c r="AKS143" s="37"/>
      <c r="AKT143" s="37"/>
      <c r="AKU143" s="37"/>
      <c r="AKV143" s="37"/>
      <c r="AKW143" s="37"/>
      <c r="AKX143" s="37"/>
      <c r="AKY143" s="37"/>
      <c r="AKZ143" s="37"/>
      <c r="ALA143" s="37"/>
      <c r="ALB143" s="37"/>
      <c r="ALC143" s="37"/>
      <c r="ALD143" s="37"/>
      <c r="ALE143" s="37"/>
      <c r="ALF143" s="37"/>
      <c r="ANR143" s="1594"/>
      <c r="ANS143" s="1594"/>
      <c r="ANT143" s="1594"/>
      <c r="ANU143" s="1594"/>
      <c r="ANV143" s="1594"/>
      <c r="ANW143" s="1594"/>
      <c r="ARE143" s="37"/>
      <c r="ARF143" s="37"/>
      <c r="ARG143" s="37"/>
      <c r="ARH143" s="37"/>
      <c r="ARI143" s="37"/>
      <c r="ARJ143" s="37"/>
      <c r="ARK143" s="37"/>
      <c r="ARS143" s="37"/>
      <c r="ART143" s="37"/>
      <c r="ARU143" s="37"/>
      <c r="ARV143" s="37"/>
      <c r="ARW143" s="37"/>
      <c r="ARX143" s="37"/>
      <c r="ARY143" s="37"/>
      <c r="ATB143" s="37"/>
      <c r="ATC143" s="37"/>
      <c r="ATD143" s="37"/>
      <c r="ATE143" s="37"/>
      <c r="ATF143" s="37"/>
      <c r="ATG143" s="37"/>
      <c r="AUK143" s="37"/>
      <c r="AUL143" s="37"/>
      <c r="AUM143" s="37"/>
      <c r="AUN143" s="37"/>
      <c r="AUO143" s="37"/>
      <c r="AUP143" s="37"/>
      <c r="AUQ143" s="37"/>
      <c r="AUR143" s="1594"/>
      <c r="AUS143" s="1594"/>
      <c r="AUT143" s="1594"/>
      <c r="AUU143" s="1594"/>
      <c r="AUV143" s="1594"/>
      <c r="AUW143" s="1594"/>
      <c r="AUX143" s="37"/>
      <c r="AUY143" s="37"/>
      <c r="AUZ143" s="37"/>
      <c r="AVA143" s="37"/>
      <c r="AVB143" s="37"/>
      <c r="AVC143" s="37"/>
      <c r="AVD143" s="37"/>
      <c r="AVT143" s="1594"/>
      <c r="AVU143" s="1594"/>
      <c r="AVV143" s="1594"/>
      <c r="AVW143" s="1594"/>
      <c r="AVX143" s="1594"/>
      <c r="AVY143" s="1594"/>
      <c r="AXQ143" s="37"/>
      <c r="AXR143" s="37"/>
      <c r="AXS143" s="37"/>
      <c r="AXT143" s="37"/>
      <c r="AXU143" s="37"/>
      <c r="AXV143" s="37"/>
    </row>
    <row r="144" spans="2:994 1058:1322" s="551" customFormat="1" x14ac:dyDescent="0.25">
      <c r="B144" s="79"/>
      <c r="H144" s="37"/>
      <c r="I144" s="122"/>
      <c r="J144" s="37"/>
      <c r="K144" s="37"/>
      <c r="L144" s="37"/>
      <c r="M144" s="37"/>
      <c r="N144" s="37"/>
      <c r="O144" s="37"/>
      <c r="P144" s="122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DW144" s="1657"/>
      <c r="DX144" s="1657"/>
      <c r="DY144" s="1657"/>
      <c r="DZ144" s="1657"/>
      <c r="EA144" s="1657"/>
      <c r="EB144" s="1657"/>
      <c r="EC144" s="37"/>
      <c r="ED144" s="37"/>
      <c r="EE144" s="37"/>
      <c r="EF144" s="37"/>
      <c r="EG144" s="37"/>
      <c r="EH144" s="37"/>
      <c r="EI144" s="37"/>
      <c r="FF144" s="37"/>
      <c r="FG144" s="37"/>
      <c r="FH144" s="37"/>
      <c r="FI144" s="37"/>
      <c r="FJ144" s="37"/>
      <c r="FK144" s="37"/>
      <c r="GH144" s="1594"/>
      <c r="GI144" s="1594"/>
      <c r="GJ144" s="1594"/>
      <c r="GK144" s="1594"/>
      <c r="GL144" s="1594"/>
      <c r="GM144" s="1594"/>
      <c r="IE144" s="1594"/>
      <c r="IF144" s="1594"/>
      <c r="IG144" s="1594"/>
      <c r="IH144" s="1594"/>
      <c r="II144" s="1594"/>
      <c r="IJ144" s="1594"/>
      <c r="JU144" s="37"/>
      <c r="JV144" s="37"/>
      <c r="JW144" s="37"/>
      <c r="JX144" s="37"/>
      <c r="JY144" s="37"/>
      <c r="JZ144" s="37"/>
      <c r="KB144" s="37"/>
      <c r="KC144" s="37"/>
      <c r="KD144" s="37"/>
      <c r="KE144" s="37"/>
      <c r="KF144" s="37"/>
      <c r="KG144" s="37"/>
      <c r="KH144" s="37"/>
      <c r="KW144" s="37"/>
      <c r="KX144" s="37"/>
      <c r="KY144" s="37"/>
      <c r="KZ144" s="37"/>
      <c r="LA144" s="37"/>
      <c r="LB144" s="37"/>
      <c r="LD144" s="1594"/>
      <c r="LE144" s="1594"/>
      <c r="LF144" s="1594"/>
      <c r="LG144" s="1594"/>
      <c r="LH144" s="1594"/>
      <c r="LI144" s="1594"/>
      <c r="MF144" s="1594"/>
      <c r="MG144" s="1594"/>
      <c r="MH144" s="1594"/>
      <c r="MI144" s="1594"/>
      <c r="MJ144" s="1594"/>
      <c r="MK144" s="1594"/>
      <c r="MT144" s="37"/>
      <c r="MU144" s="37"/>
      <c r="MV144" s="37"/>
      <c r="MW144" s="37"/>
      <c r="MX144" s="37"/>
      <c r="MY144" s="37"/>
      <c r="MZ144" s="37"/>
      <c r="OX144" s="37"/>
      <c r="OY144" s="37"/>
      <c r="OZ144" s="37"/>
      <c r="PA144" s="37"/>
      <c r="PB144" s="37"/>
      <c r="PC144" s="37"/>
      <c r="PD144" s="37"/>
      <c r="PL144" s="37"/>
      <c r="PM144" s="37"/>
      <c r="PN144" s="37"/>
      <c r="PO144" s="37"/>
      <c r="PP144" s="37"/>
      <c r="PQ144" s="37"/>
      <c r="PS144" s="37"/>
      <c r="PT144" s="37"/>
      <c r="PU144" s="37"/>
      <c r="PV144" s="37"/>
      <c r="PW144" s="37"/>
      <c r="PX144" s="37"/>
      <c r="PY144" s="37"/>
      <c r="SD144" s="37"/>
      <c r="SE144" s="37"/>
      <c r="SF144" s="37"/>
      <c r="SG144" s="37"/>
      <c r="SH144" s="37"/>
      <c r="SI144" s="37"/>
      <c r="SY144" s="37"/>
      <c r="SZ144" s="37"/>
      <c r="TA144" s="37"/>
      <c r="TB144" s="37"/>
      <c r="TC144" s="37"/>
      <c r="TD144" s="37"/>
      <c r="TE144" s="37"/>
      <c r="TF144" s="37"/>
      <c r="UO144" s="37"/>
      <c r="UP144" s="37"/>
      <c r="UQ144" s="37"/>
      <c r="UR144" s="37"/>
      <c r="US144" s="37"/>
      <c r="UT144" s="37"/>
      <c r="UV144" s="37"/>
      <c r="UW144" s="37"/>
      <c r="UX144" s="37"/>
      <c r="UY144" s="37"/>
      <c r="UZ144" s="37"/>
      <c r="VA144" s="37"/>
      <c r="VB144" s="37"/>
      <c r="VC144" s="37"/>
      <c r="VD144" s="37"/>
      <c r="VE144" s="37"/>
      <c r="VF144" s="37"/>
      <c r="VG144" s="37"/>
      <c r="VH144" s="37"/>
      <c r="VI144" s="37"/>
      <c r="VJ144" s="37"/>
      <c r="VQ144" s="1594"/>
      <c r="VR144" s="1594"/>
      <c r="VS144" s="1594"/>
      <c r="VT144" s="1594"/>
      <c r="VU144" s="1594"/>
      <c r="VV144" s="1594"/>
      <c r="WZ144" s="37"/>
      <c r="XA144" s="37"/>
      <c r="XB144" s="37"/>
      <c r="XC144" s="37"/>
      <c r="XD144" s="37"/>
      <c r="XE144" s="37"/>
      <c r="YB144" s="1594"/>
      <c r="YC144" s="1594"/>
      <c r="YD144" s="1594"/>
      <c r="YE144" s="1594"/>
      <c r="YF144" s="1594"/>
      <c r="YG144" s="1594"/>
      <c r="ZK144" s="1594"/>
      <c r="ZL144" s="1594"/>
      <c r="ZM144" s="1594"/>
      <c r="ZN144" s="1594"/>
      <c r="ZO144" s="1594"/>
      <c r="ZP144" s="1594"/>
      <c r="ZQ144" s="1594"/>
      <c r="ZR144" s="37"/>
      <c r="ZS144" s="37"/>
      <c r="ZT144" s="37"/>
      <c r="ZU144" s="37"/>
      <c r="ZV144" s="37"/>
      <c r="ZW144" s="37"/>
      <c r="ZX144" s="37"/>
      <c r="ZY144" s="344"/>
      <c r="AAF144" s="693"/>
      <c r="AAG144" s="37"/>
      <c r="AAH144" s="37"/>
      <c r="AAI144" s="37"/>
      <c r="AAJ144" s="37"/>
      <c r="AAK144" s="37"/>
      <c r="AAL144" s="37"/>
      <c r="ABV144" s="37"/>
      <c r="ABW144" s="37"/>
      <c r="ABX144" s="37"/>
      <c r="ABY144" s="37"/>
      <c r="ABZ144" s="37"/>
      <c r="ACA144" s="37"/>
      <c r="ACB144" s="37"/>
      <c r="AEU144" s="1594"/>
      <c r="AEV144" s="1594"/>
      <c r="AEW144" s="1594"/>
      <c r="AEX144" s="1594"/>
      <c r="AEY144" s="1594"/>
      <c r="AEZ144" s="1594"/>
      <c r="AGR144" s="37"/>
      <c r="AGS144" s="37"/>
      <c r="AGT144" s="37"/>
      <c r="AGU144" s="37"/>
      <c r="AGV144" s="37"/>
      <c r="AGW144" s="37"/>
      <c r="AGX144" s="37"/>
      <c r="AHM144" s="37"/>
      <c r="AHN144" s="37"/>
      <c r="AHO144" s="37"/>
      <c r="AHP144" s="37"/>
      <c r="AHQ144" s="37"/>
      <c r="AHR144" s="37"/>
      <c r="AHS144" s="37"/>
      <c r="AIO144" s="37"/>
      <c r="AIP144" s="37"/>
      <c r="AIQ144" s="37"/>
      <c r="AIR144" s="37"/>
      <c r="AIS144" s="37"/>
      <c r="AIT144" s="37"/>
      <c r="AIU144" s="37"/>
      <c r="AJQ144" s="37"/>
      <c r="AJR144" s="37"/>
      <c r="AJS144" s="37"/>
      <c r="AJT144" s="37"/>
      <c r="AJU144" s="37"/>
      <c r="AJV144" s="37"/>
      <c r="AKL144" s="37"/>
      <c r="AKM144" s="37"/>
      <c r="AKN144" s="37"/>
      <c r="AKO144" s="37"/>
      <c r="AKP144" s="37"/>
      <c r="AKQ144" s="37"/>
      <c r="AKS144" s="37"/>
      <c r="AKT144" s="37"/>
      <c r="AKU144" s="37"/>
      <c r="AKV144" s="37"/>
      <c r="AKW144" s="37"/>
      <c r="AKX144" s="37"/>
      <c r="AKY144" s="37"/>
      <c r="AKZ144" s="37"/>
      <c r="ALA144" s="37"/>
      <c r="ALB144" s="37"/>
      <c r="ALC144" s="37"/>
      <c r="ALD144" s="37"/>
      <c r="ALE144" s="37"/>
      <c r="ALF144" s="37"/>
      <c r="ANR144" s="1594"/>
      <c r="ANS144" s="1594"/>
      <c r="ANT144" s="1594"/>
      <c r="ANU144" s="1594"/>
      <c r="ANV144" s="1594"/>
      <c r="ANW144" s="1594"/>
      <c r="ARE144" s="37"/>
      <c r="ARF144" s="37"/>
      <c r="ARG144" s="37"/>
      <c r="ARH144" s="37"/>
      <c r="ARI144" s="37"/>
      <c r="ARJ144" s="37"/>
      <c r="ARK144" s="37"/>
      <c r="ARS144" s="37"/>
      <c r="ART144" s="37"/>
      <c r="ARU144" s="37"/>
      <c r="ARV144" s="37"/>
      <c r="ARW144" s="37"/>
      <c r="ARX144" s="37"/>
      <c r="ARY144" s="37"/>
      <c r="ATB144" s="37"/>
      <c r="ATC144" s="37"/>
      <c r="ATD144" s="37"/>
      <c r="ATE144" s="37"/>
      <c r="ATF144" s="37"/>
      <c r="ATG144" s="37"/>
      <c r="AUK144" s="37"/>
      <c r="AUL144" s="37"/>
      <c r="AUM144" s="37"/>
      <c r="AUN144" s="37"/>
      <c r="AUO144" s="37"/>
      <c r="AUP144" s="37"/>
      <c r="AUQ144" s="37"/>
      <c r="AUR144" s="1594"/>
      <c r="AUS144" s="1594"/>
      <c r="AUT144" s="1594"/>
      <c r="AUU144" s="1594"/>
      <c r="AUV144" s="1594"/>
      <c r="AUW144" s="1594"/>
      <c r="AUX144" s="37"/>
      <c r="AUY144" s="37"/>
      <c r="AUZ144" s="37"/>
      <c r="AVA144" s="37"/>
      <c r="AVB144" s="37"/>
      <c r="AVC144" s="37"/>
      <c r="AVD144" s="37"/>
      <c r="AVT144" s="1594"/>
      <c r="AVU144" s="1594"/>
      <c r="AVV144" s="1594"/>
      <c r="AVW144" s="1594"/>
      <c r="AVX144" s="1594"/>
      <c r="AVY144" s="1594"/>
      <c r="AXQ144" s="37"/>
      <c r="AXR144" s="37"/>
      <c r="AXS144" s="37"/>
      <c r="AXT144" s="37"/>
      <c r="AXU144" s="37"/>
      <c r="AXV144" s="37"/>
    </row>
    <row r="145" spans="2:994 1058:1322" s="551" customFormat="1" x14ac:dyDescent="0.25">
      <c r="B145" s="79"/>
      <c r="H145" s="37"/>
      <c r="I145" s="122"/>
      <c r="J145" s="37"/>
      <c r="K145" s="37"/>
      <c r="L145" s="37"/>
      <c r="M145" s="37"/>
      <c r="N145" s="37"/>
      <c r="O145" s="37"/>
      <c r="P145" s="122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DW145" s="1657"/>
      <c r="DX145" s="1657"/>
      <c r="DY145" s="1657"/>
      <c r="DZ145" s="1657"/>
      <c r="EA145" s="1657"/>
      <c r="EB145" s="1657"/>
      <c r="EC145" s="37"/>
      <c r="ED145" s="37"/>
      <c r="EE145" s="37"/>
      <c r="EF145" s="37"/>
      <c r="EG145" s="37"/>
      <c r="EH145" s="37"/>
      <c r="EI145" s="37"/>
      <c r="FF145" s="37"/>
      <c r="FG145" s="37"/>
      <c r="FH145" s="37"/>
      <c r="FI145" s="37"/>
      <c r="FJ145" s="37"/>
      <c r="FK145" s="37"/>
      <c r="GH145" s="1594"/>
      <c r="GI145" s="1594"/>
      <c r="GJ145" s="1594"/>
      <c r="GK145" s="1594"/>
      <c r="GL145" s="1594"/>
      <c r="GM145" s="1594"/>
      <c r="IE145" s="1594"/>
      <c r="IF145" s="1594"/>
      <c r="IG145" s="1594"/>
      <c r="IH145" s="1594"/>
      <c r="II145" s="1594"/>
      <c r="IJ145" s="1594"/>
      <c r="JU145" s="37"/>
      <c r="JV145" s="37"/>
      <c r="JW145" s="37"/>
      <c r="JX145" s="37"/>
      <c r="JY145" s="37"/>
      <c r="JZ145" s="37"/>
      <c r="KB145" s="37"/>
      <c r="KC145" s="37"/>
      <c r="KD145" s="37"/>
      <c r="KE145" s="37"/>
      <c r="KF145" s="37"/>
      <c r="KG145" s="37"/>
      <c r="KH145" s="37"/>
      <c r="KW145" s="37"/>
      <c r="KX145" s="37"/>
      <c r="KY145" s="37"/>
      <c r="KZ145" s="37"/>
      <c r="LA145" s="37"/>
      <c r="LB145" s="37"/>
      <c r="LD145" s="1594"/>
      <c r="LE145" s="1594"/>
      <c r="LF145" s="1594"/>
      <c r="LG145" s="1594"/>
      <c r="LH145" s="1594"/>
      <c r="LI145" s="1594"/>
      <c r="MF145" s="1594"/>
      <c r="MG145" s="1594"/>
      <c r="MH145" s="1594"/>
      <c r="MI145" s="1594"/>
      <c r="MJ145" s="1594"/>
      <c r="MK145" s="1594"/>
      <c r="MT145" s="37"/>
      <c r="MU145" s="37"/>
      <c r="MV145" s="37"/>
      <c r="MW145" s="37"/>
      <c r="MX145" s="37"/>
      <c r="MY145" s="37"/>
      <c r="MZ145" s="37"/>
      <c r="OX145" s="37"/>
      <c r="OY145" s="37"/>
      <c r="OZ145" s="37"/>
      <c r="PA145" s="37"/>
      <c r="PB145" s="37"/>
      <c r="PC145" s="37"/>
      <c r="PD145" s="37"/>
      <c r="PL145" s="37"/>
      <c r="PM145" s="37"/>
      <c r="PN145" s="37"/>
      <c r="PO145" s="37"/>
      <c r="PP145" s="37"/>
      <c r="PQ145" s="37"/>
      <c r="PS145" s="37"/>
      <c r="PT145" s="37"/>
      <c r="PU145" s="37"/>
      <c r="PV145" s="37"/>
      <c r="PW145" s="37"/>
      <c r="PX145" s="37"/>
      <c r="PY145" s="37"/>
      <c r="SD145" s="37"/>
      <c r="SE145" s="37"/>
      <c r="SF145" s="37"/>
      <c r="SG145" s="37"/>
      <c r="SH145" s="37"/>
      <c r="SI145" s="37"/>
      <c r="SY145" s="37"/>
      <c r="SZ145" s="37"/>
      <c r="TA145" s="37"/>
      <c r="TB145" s="37"/>
      <c r="TC145" s="37"/>
      <c r="TD145" s="37"/>
      <c r="TE145" s="37"/>
      <c r="TF145" s="37"/>
      <c r="UO145" s="37"/>
      <c r="UP145" s="37"/>
      <c r="UQ145" s="37"/>
      <c r="UR145" s="37"/>
      <c r="US145" s="37"/>
      <c r="UT145" s="37"/>
      <c r="UV145" s="37"/>
      <c r="UW145" s="37"/>
      <c r="UX145" s="37"/>
      <c r="UY145" s="37"/>
      <c r="UZ145" s="37"/>
      <c r="VA145" s="37"/>
      <c r="VB145" s="37"/>
      <c r="VC145" s="37"/>
      <c r="VD145" s="37"/>
      <c r="VE145" s="37"/>
      <c r="VF145" s="37"/>
      <c r="VG145" s="37"/>
      <c r="VH145" s="37"/>
      <c r="VI145" s="37"/>
      <c r="VJ145" s="37"/>
      <c r="VQ145" s="1594"/>
      <c r="VR145" s="1594"/>
      <c r="VS145" s="1594"/>
      <c r="VT145" s="1594"/>
      <c r="VU145" s="1594"/>
      <c r="VV145" s="1594"/>
      <c r="WZ145" s="37"/>
      <c r="XA145" s="37"/>
      <c r="XB145" s="37"/>
      <c r="XC145" s="37"/>
      <c r="XD145" s="37"/>
      <c r="XE145" s="37"/>
      <c r="YB145" s="1594"/>
      <c r="YC145" s="1594"/>
      <c r="YD145" s="1594"/>
      <c r="YE145" s="1594"/>
      <c r="YF145" s="1594"/>
      <c r="YG145" s="1594"/>
      <c r="ZK145" s="1594"/>
      <c r="ZL145" s="1594"/>
      <c r="ZM145" s="1594"/>
      <c r="ZN145" s="1594"/>
      <c r="ZO145" s="1594"/>
      <c r="ZP145" s="1594"/>
      <c r="ZQ145" s="1594"/>
      <c r="ZR145" s="37"/>
      <c r="ZS145" s="37"/>
      <c r="ZT145" s="37"/>
      <c r="ZU145" s="37"/>
      <c r="ZV145" s="37"/>
      <c r="ZW145" s="37"/>
      <c r="ZX145" s="37"/>
      <c r="ZY145" s="344"/>
      <c r="AAF145" s="693"/>
      <c r="AAG145" s="37"/>
      <c r="AAH145" s="37"/>
      <c r="AAI145" s="37"/>
      <c r="AAJ145" s="37"/>
      <c r="AAK145" s="37"/>
      <c r="AAL145" s="37"/>
      <c r="ABV145" s="37"/>
      <c r="ABW145" s="37"/>
      <c r="ABX145" s="37"/>
      <c r="ABY145" s="37"/>
      <c r="ABZ145" s="37"/>
      <c r="ACA145" s="37"/>
      <c r="ACB145" s="37"/>
      <c r="AEU145" s="1594"/>
      <c r="AEV145" s="1594"/>
      <c r="AEW145" s="1594"/>
      <c r="AEX145" s="1594"/>
      <c r="AEY145" s="1594"/>
      <c r="AEZ145" s="1594"/>
      <c r="AGR145" s="37"/>
      <c r="AGS145" s="37"/>
      <c r="AGT145" s="37"/>
      <c r="AGU145" s="37"/>
      <c r="AGV145" s="37"/>
      <c r="AGW145" s="37"/>
      <c r="AGX145" s="37"/>
      <c r="AHM145" s="37"/>
      <c r="AHN145" s="37"/>
      <c r="AHO145" s="37"/>
      <c r="AHP145" s="37"/>
      <c r="AHQ145" s="37"/>
      <c r="AHR145" s="37"/>
      <c r="AHS145" s="37"/>
      <c r="AIO145" s="37"/>
      <c r="AIP145" s="37"/>
      <c r="AIQ145" s="37"/>
      <c r="AIR145" s="37"/>
      <c r="AIS145" s="37"/>
      <c r="AIT145" s="37"/>
      <c r="AIU145" s="37"/>
      <c r="AJQ145" s="37"/>
      <c r="AJR145" s="37"/>
      <c r="AJS145" s="37"/>
      <c r="AJT145" s="37"/>
      <c r="AJU145" s="37"/>
      <c r="AJV145" s="37"/>
      <c r="AKL145" s="37"/>
      <c r="AKM145" s="37"/>
      <c r="AKN145" s="37"/>
      <c r="AKO145" s="37"/>
      <c r="AKP145" s="37"/>
      <c r="AKQ145" s="37"/>
      <c r="AKS145" s="37"/>
      <c r="AKT145" s="37"/>
      <c r="AKU145" s="37"/>
      <c r="AKV145" s="37"/>
      <c r="AKW145" s="37"/>
      <c r="AKX145" s="37"/>
      <c r="AKY145" s="37"/>
      <c r="AKZ145" s="37"/>
      <c r="ALA145" s="37"/>
      <c r="ALB145" s="37"/>
      <c r="ALC145" s="37"/>
      <c r="ALD145" s="37"/>
      <c r="ALE145" s="37"/>
      <c r="ALF145" s="37"/>
      <c r="ANR145" s="1594"/>
      <c r="ANS145" s="1594"/>
      <c r="ANT145" s="1594"/>
      <c r="ANU145" s="1594"/>
      <c r="ANV145" s="1594"/>
      <c r="ANW145" s="1594"/>
      <c r="ARE145" s="37"/>
      <c r="ARF145" s="37"/>
      <c r="ARG145" s="37"/>
      <c r="ARH145" s="37"/>
      <c r="ARI145" s="37"/>
      <c r="ARJ145" s="37"/>
      <c r="ARK145" s="37"/>
      <c r="ARS145" s="37"/>
      <c r="ART145" s="37"/>
      <c r="ARU145" s="37"/>
      <c r="ARV145" s="37"/>
      <c r="ARW145" s="37"/>
      <c r="ARX145" s="37"/>
      <c r="ARY145" s="37"/>
      <c r="ATB145" s="37"/>
      <c r="ATC145" s="37"/>
      <c r="ATD145" s="37"/>
      <c r="ATE145" s="37"/>
      <c r="ATF145" s="37"/>
      <c r="ATG145" s="37"/>
      <c r="AUK145" s="37"/>
      <c r="AUL145" s="37"/>
      <c r="AUM145" s="37"/>
      <c r="AUN145" s="37"/>
      <c r="AUO145" s="37"/>
      <c r="AUP145" s="37"/>
      <c r="AUQ145" s="37"/>
      <c r="AUR145" s="1594"/>
      <c r="AUS145" s="1594"/>
      <c r="AUT145" s="1594"/>
      <c r="AUU145" s="1594"/>
      <c r="AUV145" s="1594"/>
      <c r="AUW145" s="1594"/>
      <c r="AUX145" s="37"/>
      <c r="AUY145" s="37"/>
      <c r="AUZ145" s="37"/>
      <c r="AVA145" s="37"/>
      <c r="AVB145" s="37"/>
      <c r="AVC145" s="37"/>
      <c r="AVD145" s="37"/>
      <c r="AVT145" s="1594"/>
      <c r="AVU145" s="1594"/>
      <c r="AVV145" s="1594"/>
      <c r="AVW145" s="1594"/>
      <c r="AVX145" s="1594"/>
      <c r="AVY145" s="1594"/>
      <c r="AXQ145" s="37"/>
      <c r="AXR145" s="37"/>
      <c r="AXS145" s="37"/>
      <c r="AXT145" s="37"/>
      <c r="AXU145" s="37"/>
      <c r="AXV145" s="37"/>
    </row>
    <row r="146" spans="2:994 1058:1322" s="551" customFormat="1" x14ac:dyDescent="0.25">
      <c r="B146" s="122"/>
      <c r="H146" s="37"/>
      <c r="I146" s="122"/>
      <c r="J146" s="37"/>
      <c r="K146" s="37"/>
      <c r="L146" s="37"/>
      <c r="M146" s="37"/>
      <c r="N146" s="37"/>
      <c r="O146" s="37"/>
      <c r="P146" s="122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DW146" s="1657"/>
      <c r="DX146" s="1657"/>
      <c r="DY146" s="1657"/>
      <c r="DZ146" s="1657"/>
      <c r="EA146" s="1657"/>
      <c r="EB146" s="1657"/>
      <c r="EC146" s="37"/>
      <c r="ED146" s="37"/>
      <c r="EE146" s="37"/>
      <c r="EF146" s="37"/>
      <c r="EG146" s="37"/>
      <c r="EH146" s="37"/>
      <c r="EI146" s="37"/>
      <c r="FF146" s="37"/>
      <c r="FG146" s="37"/>
      <c r="FH146" s="37"/>
      <c r="FI146" s="37"/>
      <c r="FJ146" s="37"/>
      <c r="FK146" s="37"/>
      <c r="GH146" s="1594"/>
      <c r="GI146" s="1594"/>
      <c r="GJ146" s="1594"/>
      <c r="GK146" s="1594"/>
      <c r="GL146" s="1594"/>
      <c r="GM146" s="1594"/>
      <c r="IE146" s="1594"/>
      <c r="IF146" s="1594"/>
      <c r="IG146" s="1594"/>
      <c r="IH146" s="1594"/>
      <c r="II146" s="1594"/>
      <c r="IJ146" s="1594"/>
      <c r="JU146" s="37"/>
      <c r="JV146" s="37"/>
      <c r="JW146" s="37"/>
      <c r="JX146" s="37"/>
      <c r="JY146" s="37"/>
      <c r="JZ146" s="37"/>
      <c r="KB146" s="37"/>
      <c r="KC146" s="37"/>
      <c r="KD146" s="37"/>
      <c r="KE146" s="37"/>
      <c r="KF146" s="37"/>
      <c r="KG146" s="37"/>
      <c r="KH146" s="37"/>
      <c r="KW146" s="37"/>
      <c r="KX146" s="37"/>
      <c r="KY146" s="37"/>
      <c r="KZ146" s="37"/>
      <c r="LA146" s="37"/>
      <c r="LB146" s="37"/>
      <c r="LD146" s="1594"/>
      <c r="LE146" s="1594"/>
      <c r="LF146" s="1594"/>
      <c r="LG146" s="1594"/>
      <c r="LH146" s="1594"/>
      <c r="LI146" s="1594"/>
      <c r="MF146" s="1594"/>
      <c r="MG146" s="1594"/>
      <c r="MH146" s="1594"/>
      <c r="MI146" s="1594"/>
      <c r="MJ146" s="1594"/>
      <c r="MK146" s="1594"/>
      <c r="MT146" s="37"/>
      <c r="MU146" s="37"/>
      <c r="MV146" s="37"/>
      <c r="MW146" s="37"/>
      <c r="MX146" s="37"/>
      <c r="MY146" s="37"/>
      <c r="MZ146" s="37"/>
      <c r="OX146" s="37"/>
      <c r="OY146" s="37"/>
      <c r="OZ146" s="37"/>
      <c r="PA146" s="37"/>
      <c r="PB146" s="37"/>
      <c r="PC146" s="37"/>
      <c r="PD146" s="37"/>
      <c r="PL146" s="37"/>
      <c r="PM146" s="37"/>
      <c r="PN146" s="37"/>
      <c r="PO146" s="37"/>
      <c r="PP146" s="37"/>
      <c r="PQ146" s="37"/>
      <c r="PS146" s="37"/>
      <c r="PT146" s="37"/>
      <c r="PU146" s="37"/>
      <c r="PV146" s="37"/>
      <c r="PW146" s="37"/>
      <c r="PX146" s="37"/>
      <c r="PY146" s="37"/>
      <c r="SD146" s="37"/>
      <c r="SE146" s="37"/>
      <c r="SF146" s="37"/>
      <c r="SG146" s="37"/>
      <c r="SH146" s="37"/>
      <c r="SI146" s="37"/>
      <c r="SY146" s="37"/>
      <c r="SZ146" s="37"/>
      <c r="TA146" s="37"/>
      <c r="TB146" s="37"/>
      <c r="TC146" s="37"/>
      <c r="TD146" s="37"/>
      <c r="TE146" s="37"/>
      <c r="TF146" s="37"/>
      <c r="UO146" s="37"/>
      <c r="UP146" s="37"/>
      <c r="UQ146" s="37"/>
      <c r="UR146" s="37"/>
      <c r="US146" s="37"/>
      <c r="UT146" s="37"/>
      <c r="UV146" s="37"/>
      <c r="UW146" s="37"/>
      <c r="UX146" s="37"/>
      <c r="UY146" s="37"/>
      <c r="UZ146" s="37"/>
      <c r="VA146" s="37"/>
      <c r="VB146" s="37"/>
      <c r="VC146" s="37"/>
      <c r="VD146" s="37"/>
      <c r="VE146" s="37"/>
      <c r="VF146" s="37"/>
      <c r="VG146" s="37"/>
      <c r="VH146" s="37"/>
      <c r="VI146" s="37"/>
      <c r="VJ146" s="37"/>
      <c r="VQ146" s="1594"/>
      <c r="VR146" s="1594"/>
      <c r="VS146" s="1594"/>
      <c r="VT146" s="1594"/>
      <c r="VU146" s="1594"/>
      <c r="VV146" s="1594"/>
      <c r="WZ146" s="37"/>
      <c r="XA146" s="37"/>
      <c r="XB146" s="37"/>
      <c r="XC146" s="37"/>
      <c r="XD146" s="37"/>
      <c r="XE146" s="37"/>
      <c r="YB146" s="1594"/>
      <c r="YC146" s="1594"/>
      <c r="YD146" s="1594"/>
      <c r="YE146" s="1594"/>
      <c r="YF146" s="1594"/>
      <c r="YG146" s="1594"/>
      <c r="ZK146" s="1594"/>
      <c r="ZL146" s="1594"/>
      <c r="ZM146" s="1594"/>
      <c r="ZN146" s="1594"/>
      <c r="ZO146" s="1594"/>
      <c r="ZP146" s="1594"/>
      <c r="ZQ146" s="1594"/>
      <c r="ZR146" s="37"/>
      <c r="ZS146" s="37"/>
      <c r="ZT146" s="37"/>
      <c r="ZU146" s="37"/>
      <c r="ZV146" s="37"/>
      <c r="ZW146" s="37"/>
      <c r="ZX146" s="37"/>
      <c r="ZY146" s="344"/>
      <c r="AAF146" s="693"/>
      <c r="AAG146" s="37"/>
      <c r="AAH146" s="37"/>
      <c r="AAI146" s="37"/>
      <c r="AAJ146" s="37"/>
      <c r="AAK146" s="37"/>
      <c r="AAL146" s="37"/>
      <c r="ABV146" s="37"/>
      <c r="ABW146" s="37"/>
      <c r="ABX146" s="37"/>
      <c r="ABY146" s="37"/>
      <c r="ABZ146" s="37"/>
      <c r="ACA146" s="37"/>
      <c r="ACB146" s="37"/>
      <c r="AEU146" s="1594"/>
      <c r="AEV146" s="1594"/>
      <c r="AEW146" s="1594"/>
      <c r="AEX146" s="1594"/>
      <c r="AEY146" s="1594"/>
      <c r="AEZ146" s="1594"/>
      <c r="AGR146" s="37"/>
      <c r="AGS146" s="37"/>
      <c r="AGT146" s="37"/>
      <c r="AGU146" s="37"/>
      <c r="AGV146" s="37"/>
      <c r="AGW146" s="37"/>
      <c r="AGX146" s="37"/>
      <c r="AHM146" s="37"/>
      <c r="AHN146" s="37"/>
      <c r="AHO146" s="37"/>
      <c r="AHP146" s="37"/>
      <c r="AHQ146" s="37"/>
      <c r="AHR146" s="37"/>
      <c r="AHS146" s="37"/>
      <c r="AIO146" s="37"/>
      <c r="AIP146" s="37"/>
      <c r="AIQ146" s="37"/>
      <c r="AIR146" s="37"/>
      <c r="AIS146" s="37"/>
      <c r="AIT146" s="37"/>
      <c r="AIU146" s="37"/>
      <c r="AJQ146" s="37"/>
      <c r="AJR146" s="37"/>
      <c r="AJS146" s="37"/>
      <c r="AJT146" s="37"/>
      <c r="AJU146" s="37"/>
      <c r="AJV146" s="37"/>
      <c r="AKL146" s="37"/>
      <c r="AKM146" s="37"/>
      <c r="AKN146" s="37"/>
      <c r="AKO146" s="37"/>
      <c r="AKP146" s="37"/>
      <c r="AKQ146" s="37"/>
      <c r="AKS146" s="37"/>
      <c r="AKT146" s="37"/>
      <c r="AKU146" s="37"/>
      <c r="AKV146" s="37"/>
      <c r="AKW146" s="37"/>
      <c r="AKX146" s="37"/>
      <c r="AKY146" s="37"/>
      <c r="AKZ146" s="37"/>
      <c r="ALA146" s="37"/>
      <c r="ALB146" s="37"/>
      <c r="ALC146" s="37"/>
      <c r="ALD146" s="37"/>
      <c r="ALE146" s="37"/>
      <c r="ALF146" s="37"/>
      <c r="ANR146" s="1594"/>
      <c r="ANS146" s="1594"/>
      <c r="ANT146" s="1594"/>
      <c r="ANU146" s="1594"/>
      <c r="ANV146" s="1594"/>
      <c r="ANW146" s="1594"/>
      <c r="ARE146" s="37"/>
      <c r="ARF146" s="37"/>
      <c r="ARG146" s="37"/>
      <c r="ARH146" s="37"/>
      <c r="ARI146" s="37"/>
      <c r="ARJ146" s="37"/>
      <c r="ARK146" s="37"/>
      <c r="ARS146" s="37"/>
      <c r="ART146" s="37"/>
      <c r="ARU146" s="37"/>
      <c r="ARV146" s="37"/>
      <c r="ARW146" s="37"/>
      <c r="ARX146" s="37"/>
      <c r="ARY146" s="37"/>
      <c r="ATB146" s="37"/>
      <c r="ATC146" s="37"/>
      <c r="ATD146" s="37"/>
      <c r="ATE146" s="37"/>
      <c r="ATF146" s="37"/>
      <c r="ATG146" s="37"/>
      <c r="AUK146" s="37"/>
      <c r="AUL146" s="37"/>
      <c r="AUM146" s="37"/>
      <c r="AUN146" s="37"/>
      <c r="AUO146" s="37"/>
      <c r="AUP146" s="37"/>
      <c r="AUQ146" s="37"/>
      <c r="AUR146" s="1594"/>
      <c r="AUS146" s="1594"/>
      <c r="AUT146" s="1594"/>
      <c r="AUU146" s="1594"/>
      <c r="AUV146" s="1594"/>
      <c r="AUW146" s="1594"/>
      <c r="AUX146" s="37"/>
      <c r="AUY146" s="37"/>
      <c r="AUZ146" s="37"/>
      <c r="AVA146" s="37"/>
      <c r="AVB146" s="37"/>
      <c r="AVC146" s="37"/>
      <c r="AVD146" s="37"/>
      <c r="AVT146" s="1594"/>
      <c r="AVU146" s="1594"/>
      <c r="AVV146" s="1594"/>
      <c r="AVW146" s="1594"/>
      <c r="AVX146" s="1594"/>
      <c r="AVY146" s="1594"/>
      <c r="AXQ146" s="37"/>
      <c r="AXR146" s="37"/>
      <c r="AXS146" s="37"/>
      <c r="AXT146" s="37"/>
      <c r="AXU146" s="37"/>
      <c r="AXV146" s="37"/>
    </row>
    <row r="147" spans="2:994 1058:1322" s="551" customFormat="1" x14ac:dyDescent="0.25">
      <c r="B147" s="79"/>
      <c r="H147" s="37"/>
      <c r="I147" s="122"/>
      <c r="J147" s="37"/>
      <c r="K147" s="37"/>
      <c r="L147" s="37"/>
      <c r="M147" s="37"/>
      <c r="N147" s="37"/>
      <c r="O147" s="37"/>
      <c r="P147" s="122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DW147" s="1657"/>
      <c r="DX147" s="1657"/>
      <c r="DY147" s="1657"/>
      <c r="DZ147" s="1657"/>
      <c r="EA147" s="1657"/>
      <c r="EB147" s="1657"/>
      <c r="EC147" s="37"/>
      <c r="ED147" s="37"/>
      <c r="EE147" s="37"/>
      <c r="EF147" s="37"/>
      <c r="EG147" s="37"/>
      <c r="EH147" s="37"/>
      <c r="EI147" s="37"/>
      <c r="FF147" s="37"/>
      <c r="FG147" s="37"/>
      <c r="FH147" s="37"/>
      <c r="FI147" s="37"/>
      <c r="FJ147" s="37"/>
      <c r="FK147" s="37"/>
      <c r="GH147" s="1594"/>
      <c r="GI147" s="1594"/>
      <c r="GJ147" s="1594"/>
      <c r="GK147" s="1594"/>
      <c r="GL147" s="1594"/>
      <c r="GM147" s="1594"/>
      <c r="IE147" s="1594"/>
      <c r="IF147" s="1594"/>
      <c r="IG147" s="1594"/>
      <c r="IH147" s="1594"/>
      <c r="II147" s="1594"/>
      <c r="IJ147" s="1594"/>
      <c r="JU147" s="37"/>
      <c r="JV147" s="37"/>
      <c r="JW147" s="37"/>
      <c r="JX147" s="37"/>
      <c r="JY147" s="37"/>
      <c r="JZ147" s="37"/>
      <c r="KB147" s="37"/>
      <c r="KC147" s="37"/>
      <c r="KD147" s="37"/>
      <c r="KE147" s="37"/>
      <c r="KF147" s="37"/>
      <c r="KG147" s="37"/>
      <c r="KH147" s="37"/>
      <c r="KW147" s="37"/>
      <c r="KX147" s="37"/>
      <c r="KY147" s="37"/>
      <c r="KZ147" s="37"/>
      <c r="LA147" s="37"/>
      <c r="LB147" s="37"/>
      <c r="LD147" s="1594"/>
      <c r="LE147" s="1594"/>
      <c r="LF147" s="1594"/>
      <c r="LG147" s="1594"/>
      <c r="LH147" s="1594"/>
      <c r="LI147" s="1594"/>
      <c r="MF147" s="1594"/>
      <c r="MG147" s="1594"/>
      <c r="MH147" s="1594"/>
      <c r="MI147" s="1594"/>
      <c r="MJ147" s="1594"/>
      <c r="MK147" s="1594"/>
      <c r="MT147" s="37"/>
      <c r="MU147" s="37"/>
      <c r="MV147" s="37"/>
      <c r="MW147" s="37"/>
      <c r="MX147" s="37"/>
      <c r="MY147" s="37"/>
      <c r="MZ147" s="37"/>
      <c r="OX147" s="37"/>
      <c r="OY147" s="37"/>
      <c r="OZ147" s="37"/>
      <c r="PA147" s="37"/>
      <c r="PB147" s="37"/>
      <c r="PC147" s="37"/>
      <c r="PD147" s="37"/>
      <c r="PL147" s="37"/>
      <c r="PM147" s="37"/>
      <c r="PN147" s="37"/>
      <c r="PO147" s="37"/>
      <c r="PP147" s="37"/>
      <c r="PQ147" s="37"/>
      <c r="PS147" s="37"/>
      <c r="PT147" s="37"/>
      <c r="PU147" s="37"/>
      <c r="PV147" s="37"/>
      <c r="PW147" s="37"/>
      <c r="PX147" s="37"/>
      <c r="PY147" s="37"/>
      <c r="SD147" s="37"/>
      <c r="SE147" s="37"/>
      <c r="SF147" s="37"/>
      <c r="SG147" s="37"/>
      <c r="SH147" s="37"/>
      <c r="SI147" s="37"/>
      <c r="SY147" s="37"/>
      <c r="SZ147" s="37"/>
      <c r="TA147" s="37"/>
      <c r="TB147" s="37"/>
      <c r="TC147" s="37"/>
      <c r="TD147" s="37"/>
      <c r="TE147" s="37"/>
      <c r="TF147" s="37"/>
      <c r="UO147" s="37"/>
      <c r="UP147" s="37"/>
      <c r="UQ147" s="37"/>
      <c r="UR147" s="37"/>
      <c r="US147" s="37"/>
      <c r="UT147" s="37"/>
      <c r="UV147" s="37"/>
      <c r="UW147" s="37"/>
      <c r="UX147" s="37"/>
      <c r="UY147" s="37"/>
      <c r="UZ147" s="37"/>
      <c r="VA147" s="37"/>
      <c r="VB147" s="37"/>
      <c r="VC147" s="37"/>
      <c r="VD147" s="37"/>
      <c r="VE147" s="37"/>
      <c r="VF147" s="37"/>
      <c r="VG147" s="37"/>
      <c r="VH147" s="37"/>
      <c r="VI147" s="37"/>
      <c r="VJ147" s="37"/>
      <c r="VQ147" s="1594"/>
      <c r="VR147" s="1594"/>
      <c r="VS147" s="1594"/>
      <c r="VT147" s="1594"/>
      <c r="VU147" s="1594"/>
      <c r="VV147" s="1594"/>
      <c r="WZ147" s="37"/>
      <c r="XA147" s="37"/>
      <c r="XB147" s="37"/>
      <c r="XC147" s="37"/>
      <c r="XD147" s="37"/>
      <c r="XE147" s="37"/>
      <c r="YB147" s="1594"/>
      <c r="YC147" s="1594"/>
      <c r="YD147" s="1594"/>
      <c r="YE147" s="1594"/>
      <c r="YF147" s="1594"/>
      <c r="YG147" s="1594"/>
      <c r="ZK147" s="1594"/>
      <c r="ZL147" s="1594"/>
      <c r="ZM147" s="1594"/>
      <c r="ZN147" s="1594"/>
      <c r="ZO147" s="1594"/>
      <c r="ZP147" s="1594"/>
      <c r="ZQ147" s="1594"/>
      <c r="ZR147" s="37"/>
      <c r="ZS147" s="37"/>
      <c r="ZT147" s="37"/>
      <c r="ZU147" s="37"/>
      <c r="ZV147" s="37"/>
      <c r="ZW147" s="37"/>
      <c r="ZX147" s="37"/>
      <c r="ZY147" s="344"/>
      <c r="AAF147" s="693"/>
      <c r="AAG147" s="37"/>
      <c r="AAH147" s="37"/>
      <c r="AAI147" s="37"/>
      <c r="AAJ147" s="37"/>
      <c r="AAK147" s="37"/>
      <c r="AAL147" s="37"/>
      <c r="ABV147" s="37"/>
      <c r="ABW147" s="37"/>
      <c r="ABX147" s="37"/>
      <c r="ABY147" s="37"/>
      <c r="ABZ147" s="37"/>
      <c r="ACA147" s="37"/>
      <c r="ACB147" s="37"/>
      <c r="AEU147" s="1594"/>
      <c r="AEV147" s="1594"/>
      <c r="AEW147" s="1594"/>
      <c r="AEX147" s="1594"/>
      <c r="AEY147" s="1594"/>
      <c r="AEZ147" s="1594"/>
      <c r="AGR147" s="37"/>
      <c r="AGS147" s="37"/>
      <c r="AGT147" s="37"/>
      <c r="AGU147" s="37"/>
      <c r="AGV147" s="37"/>
      <c r="AGW147" s="37"/>
      <c r="AGX147" s="37"/>
      <c r="AHM147" s="37"/>
      <c r="AHN147" s="37"/>
      <c r="AHO147" s="37"/>
      <c r="AHP147" s="37"/>
      <c r="AHQ147" s="37"/>
      <c r="AHR147" s="37"/>
      <c r="AHS147" s="37"/>
      <c r="AIO147" s="37"/>
      <c r="AIP147" s="37"/>
      <c r="AIQ147" s="37"/>
      <c r="AIR147" s="37"/>
      <c r="AIS147" s="37"/>
      <c r="AIT147" s="37"/>
      <c r="AIU147" s="37"/>
      <c r="AJQ147" s="37"/>
      <c r="AJR147" s="37"/>
      <c r="AJS147" s="37"/>
      <c r="AJT147" s="37"/>
      <c r="AJU147" s="37"/>
      <c r="AJV147" s="37"/>
      <c r="AKL147" s="37"/>
      <c r="AKM147" s="37"/>
      <c r="AKN147" s="37"/>
      <c r="AKO147" s="37"/>
      <c r="AKP147" s="37"/>
      <c r="AKQ147" s="37"/>
      <c r="AKS147" s="37"/>
      <c r="AKT147" s="37"/>
      <c r="AKU147" s="37"/>
      <c r="AKV147" s="37"/>
      <c r="AKW147" s="37"/>
      <c r="AKX147" s="37"/>
      <c r="AKY147" s="37"/>
      <c r="AKZ147" s="37"/>
      <c r="ALA147" s="37"/>
      <c r="ALB147" s="37"/>
      <c r="ALC147" s="37"/>
      <c r="ALD147" s="37"/>
      <c r="ALE147" s="37"/>
      <c r="ALF147" s="37"/>
      <c r="ANR147" s="1594"/>
      <c r="ANS147" s="1594"/>
      <c r="ANT147" s="1594"/>
      <c r="ANU147" s="1594"/>
      <c r="ANV147" s="1594"/>
      <c r="ANW147" s="1594"/>
      <c r="ARE147" s="37"/>
      <c r="ARF147" s="37"/>
      <c r="ARG147" s="37"/>
      <c r="ARH147" s="37"/>
      <c r="ARI147" s="37"/>
      <c r="ARJ147" s="37"/>
      <c r="ARK147" s="37"/>
      <c r="ARS147" s="37"/>
      <c r="ART147" s="37"/>
      <c r="ARU147" s="37"/>
      <c r="ARV147" s="37"/>
      <c r="ARW147" s="37"/>
      <c r="ARX147" s="37"/>
      <c r="ARY147" s="37"/>
      <c r="ATB147" s="37"/>
      <c r="ATC147" s="37"/>
      <c r="ATD147" s="37"/>
      <c r="ATE147" s="37"/>
      <c r="ATF147" s="37"/>
      <c r="ATG147" s="37"/>
      <c r="AUK147" s="37"/>
      <c r="AUL147" s="37"/>
      <c r="AUM147" s="37"/>
      <c r="AUN147" s="37"/>
      <c r="AUO147" s="37"/>
      <c r="AUP147" s="37"/>
      <c r="AUQ147" s="37"/>
      <c r="AUR147" s="1594"/>
      <c r="AUS147" s="1594"/>
      <c r="AUT147" s="1594"/>
      <c r="AUU147" s="1594"/>
      <c r="AUV147" s="1594"/>
      <c r="AUW147" s="1594"/>
      <c r="AUX147" s="37"/>
      <c r="AUY147" s="37"/>
      <c r="AUZ147" s="37"/>
      <c r="AVA147" s="37"/>
      <c r="AVB147" s="37"/>
      <c r="AVC147" s="37"/>
      <c r="AVD147" s="37"/>
      <c r="AVT147" s="1594"/>
      <c r="AVU147" s="1594"/>
      <c r="AVV147" s="1594"/>
      <c r="AVW147" s="1594"/>
      <c r="AVX147" s="1594"/>
      <c r="AVY147" s="1594"/>
      <c r="AXQ147" s="37"/>
      <c r="AXR147" s="37"/>
      <c r="AXS147" s="37"/>
      <c r="AXT147" s="37"/>
      <c r="AXU147" s="37"/>
      <c r="AXV147" s="37"/>
    </row>
    <row r="148" spans="2:994 1058:1322" s="551" customFormat="1" x14ac:dyDescent="0.25">
      <c r="B148" s="79"/>
      <c r="H148" s="37"/>
      <c r="I148" s="122"/>
      <c r="J148" s="37"/>
      <c r="K148" s="37"/>
      <c r="L148" s="37"/>
      <c r="M148" s="37"/>
      <c r="N148" s="37"/>
      <c r="O148" s="37"/>
      <c r="P148" s="122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DW148" s="1657"/>
      <c r="DX148" s="1657"/>
      <c r="DY148" s="1657"/>
      <c r="DZ148" s="1657"/>
      <c r="EA148" s="1657"/>
      <c r="EB148" s="1657"/>
      <c r="EC148" s="37"/>
      <c r="ED148" s="37"/>
      <c r="EE148" s="37"/>
      <c r="EF148" s="37"/>
      <c r="EG148" s="37"/>
      <c r="EH148" s="37"/>
      <c r="EI148" s="37"/>
      <c r="FF148" s="37"/>
      <c r="FG148" s="37"/>
      <c r="FH148" s="37"/>
      <c r="FI148" s="37"/>
      <c r="FJ148" s="37"/>
      <c r="FK148" s="37"/>
      <c r="GH148" s="1594"/>
      <c r="GI148" s="1594"/>
      <c r="GJ148" s="1594"/>
      <c r="GK148" s="1594"/>
      <c r="GL148" s="1594"/>
      <c r="GM148" s="1594"/>
      <c r="IE148" s="1594"/>
      <c r="IF148" s="1594"/>
      <c r="IG148" s="1594"/>
      <c r="IH148" s="1594"/>
      <c r="II148" s="1594"/>
      <c r="IJ148" s="1594"/>
      <c r="JU148" s="37"/>
      <c r="JV148" s="37"/>
      <c r="JW148" s="37"/>
      <c r="JX148" s="37"/>
      <c r="JY148" s="37"/>
      <c r="JZ148" s="37"/>
      <c r="KB148" s="37"/>
      <c r="KC148" s="37"/>
      <c r="KD148" s="37"/>
      <c r="KE148" s="37"/>
      <c r="KF148" s="37"/>
      <c r="KG148" s="37"/>
      <c r="KH148" s="37"/>
      <c r="KW148" s="37"/>
      <c r="KX148" s="37"/>
      <c r="KY148" s="37"/>
      <c r="KZ148" s="37"/>
      <c r="LA148" s="37"/>
      <c r="LB148" s="37"/>
      <c r="LD148" s="1594"/>
      <c r="LE148" s="1594"/>
      <c r="LF148" s="1594"/>
      <c r="LG148" s="1594"/>
      <c r="LH148" s="1594"/>
      <c r="LI148" s="1594"/>
      <c r="MF148" s="1594"/>
      <c r="MG148" s="1594"/>
      <c r="MH148" s="1594"/>
      <c r="MI148" s="1594"/>
      <c r="MJ148" s="1594"/>
      <c r="MK148" s="1594"/>
      <c r="MT148" s="37"/>
      <c r="MU148" s="37"/>
      <c r="MV148" s="37"/>
      <c r="MW148" s="37"/>
      <c r="MX148" s="37"/>
      <c r="MY148" s="37"/>
      <c r="MZ148" s="37"/>
      <c r="OX148" s="37"/>
      <c r="OY148" s="37"/>
      <c r="OZ148" s="37"/>
      <c r="PA148" s="37"/>
      <c r="PB148" s="37"/>
      <c r="PC148" s="37"/>
      <c r="PD148" s="37"/>
      <c r="PL148" s="37"/>
      <c r="PM148" s="37"/>
      <c r="PN148" s="37"/>
      <c r="PO148" s="37"/>
      <c r="PP148" s="37"/>
      <c r="PQ148" s="37"/>
      <c r="PS148" s="37"/>
      <c r="PT148" s="37"/>
      <c r="PU148" s="37"/>
      <c r="PV148" s="37"/>
      <c r="PW148" s="37"/>
      <c r="PX148" s="37"/>
      <c r="PY148" s="37"/>
      <c r="SD148" s="37"/>
      <c r="SE148" s="37"/>
      <c r="SF148" s="37"/>
      <c r="SG148" s="37"/>
      <c r="SH148" s="37"/>
      <c r="SI148" s="37"/>
      <c r="SY148" s="37"/>
      <c r="SZ148" s="37"/>
      <c r="TA148" s="37"/>
      <c r="TB148" s="37"/>
      <c r="TC148" s="37"/>
      <c r="TD148" s="37"/>
      <c r="TE148" s="37"/>
      <c r="TF148" s="37"/>
      <c r="UO148" s="37"/>
      <c r="UP148" s="37"/>
      <c r="UQ148" s="37"/>
      <c r="UR148" s="37"/>
      <c r="US148" s="37"/>
      <c r="UT148" s="37"/>
      <c r="UV148" s="37"/>
      <c r="UW148" s="37"/>
      <c r="UX148" s="37"/>
      <c r="UY148" s="37"/>
      <c r="UZ148" s="37"/>
      <c r="VA148" s="37"/>
      <c r="VB148" s="37"/>
      <c r="VC148" s="37"/>
      <c r="VD148" s="37"/>
      <c r="VE148" s="37"/>
      <c r="VF148" s="37"/>
      <c r="VG148" s="37"/>
      <c r="VH148" s="37"/>
      <c r="VI148" s="37"/>
      <c r="VJ148" s="37"/>
      <c r="VQ148" s="1594"/>
      <c r="VR148" s="1594"/>
      <c r="VS148" s="1594"/>
      <c r="VT148" s="1594"/>
      <c r="VU148" s="1594"/>
      <c r="VV148" s="1594"/>
      <c r="WZ148" s="37"/>
      <c r="XA148" s="37"/>
      <c r="XB148" s="37"/>
      <c r="XC148" s="37"/>
      <c r="XD148" s="37"/>
      <c r="XE148" s="37"/>
      <c r="YB148" s="1594"/>
      <c r="YC148" s="1594"/>
      <c r="YD148" s="1594"/>
      <c r="YE148" s="1594"/>
      <c r="YF148" s="1594"/>
      <c r="YG148" s="1594"/>
      <c r="ZK148" s="1594"/>
      <c r="ZL148" s="1594"/>
      <c r="ZM148" s="1594"/>
      <c r="ZN148" s="1594"/>
      <c r="ZO148" s="1594"/>
      <c r="ZP148" s="1594"/>
      <c r="ZQ148" s="1594"/>
      <c r="ZR148" s="37"/>
      <c r="ZS148" s="37"/>
      <c r="ZT148" s="37"/>
      <c r="ZU148" s="37"/>
      <c r="ZV148" s="37"/>
      <c r="ZW148" s="37"/>
      <c r="ZX148" s="37"/>
      <c r="ZY148" s="344"/>
      <c r="AAF148" s="693"/>
      <c r="AAG148" s="37"/>
      <c r="AAH148" s="37"/>
      <c r="AAI148" s="37"/>
      <c r="AAJ148" s="37"/>
      <c r="AAK148" s="37"/>
      <c r="AAL148" s="37"/>
      <c r="ABV148" s="37"/>
      <c r="ABW148" s="37"/>
      <c r="ABX148" s="37"/>
      <c r="ABY148" s="37"/>
      <c r="ABZ148" s="37"/>
      <c r="ACA148" s="37"/>
      <c r="ACB148" s="37"/>
      <c r="AEU148" s="1594"/>
      <c r="AEV148" s="1594"/>
      <c r="AEW148" s="1594"/>
      <c r="AEX148" s="1594"/>
      <c r="AEY148" s="1594"/>
      <c r="AEZ148" s="1594"/>
      <c r="AGR148" s="37"/>
      <c r="AGS148" s="37"/>
      <c r="AGT148" s="37"/>
      <c r="AGU148" s="37"/>
      <c r="AGV148" s="37"/>
      <c r="AGW148" s="37"/>
      <c r="AGX148" s="37"/>
      <c r="AHM148" s="37"/>
      <c r="AHN148" s="37"/>
      <c r="AHO148" s="37"/>
      <c r="AHP148" s="37"/>
      <c r="AHQ148" s="37"/>
      <c r="AHR148" s="37"/>
      <c r="AHS148" s="37"/>
      <c r="AIO148" s="37"/>
      <c r="AIP148" s="37"/>
      <c r="AIQ148" s="37"/>
      <c r="AIR148" s="37"/>
      <c r="AIS148" s="37"/>
      <c r="AIT148" s="37"/>
      <c r="AIU148" s="37"/>
      <c r="AJQ148" s="37"/>
      <c r="AJR148" s="37"/>
      <c r="AJS148" s="37"/>
      <c r="AJT148" s="37"/>
      <c r="AJU148" s="37"/>
      <c r="AJV148" s="37"/>
      <c r="AKL148" s="37"/>
      <c r="AKM148" s="37"/>
      <c r="AKN148" s="37"/>
      <c r="AKO148" s="37"/>
      <c r="AKP148" s="37"/>
      <c r="AKQ148" s="37"/>
      <c r="AKS148" s="37"/>
      <c r="AKT148" s="37"/>
      <c r="AKU148" s="37"/>
      <c r="AKV148" s="37"/>
      <c r="AKW148" s="37"/>
      <c r="AKX148" s="37"/>
      <c r="AKY148" s="37"/>
      <c r="AKZ148" s="37"/>
      <c r="ALA148" s="37"/>
      <c r="ALB148" s="37"/>
      <c r="ALC148" s="37"/>
      <c r="ALD148" s="37"/>
      <c r="ALE148" s="37"/>
      <c r="ALF148" s="37"/>
      <c r="ANR148" s="1594"/>
      <c r="ANS148" s="1594"/>
      <c r="ANT148" s="1594"/>
      <c r="ANU148" s="1594"/>
      <c r="ANV148" s="1594"/>
      <c r="ANW148" s="1594"/>
      <c r="ARE148" s="37"/>
      <c r="ARF148" s="37"/>
      <c r="ARG148" s="37"/>
      <c r="ARH148" s="37"/>
      <c r="ARI148" s="37"/>
      <c r="ARJ148" s="37"/>
      <c r="ARK148" s="37"/>
      <c r="ARS148" s="37"/>
      <c r="ART148" s="37"/>
      <c r="ARU148" s="37"/>
      <c r="ARV148" s="37"/>
      <c r="ARW148" s="37"/>
      <c r="ARX148" s="37"/>
      <c r="ARY148" s="37"/>
      <c r="ATB148" s="37"/>
      <c r="ATC148" s="37"/>
      <c r="ATD148" s="37"/>
      <c r="ATE148" s="37"/>
      <c r="ATF148" s="37"/>
      <c r="ATG148" s="37"/>
      <c r="AUK148" s="37"/>
      <c r="AUL148" s="37"/>
      <c r="AUM148" s="37"/>
      <c r="AUN148" s="37"/>
      <c r="AUO148" s="37"/>
      <c r="AUP148" s="37"/>
      <c r="AUQ148" s="37"/>
      <c r="AUR148" s="1594"/>
      <c r="AUS148" s="1594"/>
      <c r="AUT148" s="1594"/>
      <c r="AUU148" s="1594"/>
      <c r="AUV148" s="1594"/>
      <c r="AUW148" s="1594"/>
      <c r="AUX148" s="37"/>
      <c r="AUY148" s="37"/>
      <c r="AUZ148" s="37"/>
      <c r="AVA148" s="37"/>
      <c r="AVB148" s="37"/>
      <c r="AVC148" s="37"/>
      <c r="AVD148" s="37"/>
      <c r="AVT148" s="1594"/>
      <c r="AVU148" s="1594"/>
      <c r="AVV148" s="1594"/>
      <c r="AVW148" s="1594"/>
      <c r="AVX148" s="1594"/>
      <c r="AVY148" s="1594"/>
      <c r="AXQ148" s="37"/>
      <c r="AXR148" s="37"/>
      <c r="AXS148" s="37"/>
      <c r="AXT148" s="37"/>
      <c r="AXU148" s="37"/>
      <c r="AXV148" s="37"/>
    </row>
    <row r="149" spans="2:994 1058:1322" s="551" customFormat="1" x14ac:dyDescent="0.25">
      <c r="B149" s="79"/>
      <c r="H149" s="37"/>
      <c r="I149" s="122"/>
      <c r="J149" s="37"/>
      <c r="K149" s="37"/>
      <c r="L149" s="37"/>
      <c r="M149" s="37"/>
      <c r="N149" s="37"/>
      <c r="O149" s="37"/>
      <c r="P149" s="122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DW149" s="1657"/>
      <c r="DX149" s="1657"/>
      <c r="DY149" s="1657"/>
      <c r="DZ149" s="1657"/>
      <c r="EA149" s="1657"/>
      <c r="EB149" s="1657"/>
      <c r="EC149" s="37"/>
      <c r="ED149" s="37"/>
      <c r="EE149" s="37"/>
      <c r="EF149" s="37"/>
      <c r="EG149" s="37"/>
      <c r="EH149" s="37"/>
      <c r="EI149" s="37"/>
      <c r="FF149" s="37"/>
      <c r="FG149" s="37"/>
      <c r="FH149" s="37"/>
      <c r="FI149" s="37"/>
      <c r="FJ149" s="37"/>
      <c r="FK149" s="37"/>
      <c r="GH149" s="1594"/>
      <c r="GI149" s="1594"/>
      <c r="GJ149" s="1594"/>
      <c r="GK149" s="1594"/>
      <c r="GL149" s="1594"/>
      <c r="GM149" s="1594"/>
      <c r="IE149" s="1594"/>
      <c r="IF149" s="1594"/>
      <c r="IG149" s="1594"/>
      <c r="IH149" s="1594"/>
      <c r="II149" s="1594"/>
      <c r="IJ149" s="1594"/>
      <c r="JU149" s="37"/>
      <c r="JV149" s="37"/>
      <c r="JW149" s="37"/>
      <c r="JX149" s="37"/>
      <c r="JY149" s="37"/>
      <c r="JZ149" s="37"/>
      <c r="KB149" s="37"/>
      <c r="KC149" s="37"/>
      <c r="KD149" s="37"/>
      <c r="KE149" s="37"/>
      <c r="KF149" s="37"/>
      <c r="KG149" s="37"/>
      <c r="KH149" s="37"/>
      <c r="KW149" s="37"/>
      <c r="KX149" s="37"/>
      <c r="KY149" s="37"/>
      <c r="KZ149" s="37"/>
      <c r="LA149" s="37"/>
      <c r="LB149" s="37"/>
      <c r="LD149" s="1594"/>
      <c r="LE149" s="1594"/>
      <c r="LF149" s="1594"/>
      <c r="LG149" s="1594"/>
      <c r="LH149" s="1594"/>
      <c r="LI149" s="1594"/>
      <c r="MF149" s="1594"/>
      <c r="MG149" s="1594"/>
      <c r="MH149" s="1594"/>
      <c r="MI149" s="1594"/>
      <c r="MJ149" s="1594"/>
      <c r="MK149" s="1594"/>
      <c r="MT149" s="37"/>
      <c r="MU149" s="37"/>
      <c r="MV149" s="37"/>
      <c r="MW149" s="37"/>
      <c r="MX149" s="37"/>
      <c r="MY149" s="37"/>
      <c r="MZ149" s="37"/>
      <c r="OX149" s="37"/>
      <c r="OY149" s="37"/>
      <c r="OZ149" s="37"/>
      <c r="PA149" s="37"/>
      <c r="PB149" s="37"/>
      <c r="PC149" s="37"/>
      <c r="PD149" s="37"/>
      <c r="PL149" s="37"/>
      <c r="PM149" s="37"/>
      <c r="PN149" s="37"/>
      <c r="PO149" s="37"/>
      <c r="PP149" s="37"/>
      <c r="PQ149" s="37"/>
      <c r="PS149" s="37"/>
      <c r="PT149" s="37"/>
      <c r="PU149" s="37"/>
      <c r="PV149" s="37"/>
      <c r="PW149" s="37"/>
      <c r="PX149" s="37"/>
      <c r="PY149" s="37"/>
      <c r="SD149" s="37"/>
      <c r="SE149" s="37"/>
      <c r="SF149" s="37"/>
      <c r="SG149" s="37"/>
      <c r="SH149" s="37"/>
      <c r="SI149" s="37"/>
      <c r="SY149" s="37"/>
      <c r="SZ149" s="37"/>
      <c r="TA149" s="37"/>
      <c r="TB149" s="37"/>
      <c r="TC149" s="37"/>
      <c r="TD149" s="37"/>
      <c r="TE149" s="37"/>
      <c r="TF149" s="37"/>
      <c r="UO149" s="37"/>
      <c r="UP149" s="37"/>
      <c r="UQ149" s="37"/>
      <c r="UR149" s="37"/>
      <c r="US149" s="37"/>
      <c r="UT149" s="37"/>
      <c r="UV149" s="37"/>
      <c r="UW149" s="37"/>
      <c r="UX149" s="37"/>
      <c r="UY149" s="37"/>
      <c r="UZ149" s="37"/>
      <c r="VA149" s="37"/>
      <c r="VB149" s="37"/>
      <c r="VC149" s="37"/>
      <c r="VD149" s="37"/>
      <c r="VE149" s="37"/>
      <c r="VF149" s="37"/>
      <c r="VG149" s="37"/>
      <c r="VH149" s="37"/>
      <c r="VI149" s="37"/>
      <c r="VJ149" s="37"/>
      <c r="VQ149" s="1594"/>
      <c r="VR149" s="1594"/>
      <c r="VS149" s="1594"/>
      <c r="VT149" s="1594"/>
      <c r="VU149" s="1594"/>
      <c r="VV149" s="1594"/>
      <c r="WZ149" s="37"/>
      <c r="XA149" s="37"/>
      <c r="XB149" s="37"/>
      <c r="XC149" s="37"/>
      <c r="XD149" s="37"/>
      <c r="XE149" s="37"/>
      <c r="YB149" s="1594"/>
      <c r="YC149" s="1594"/>
      <c r="YD149" s="1594"/>
      <c r="YE149" s="1594"/>
      <c r="YF149" s="1594"/>
      <c r="YG149" s="1594"/>
      <c r="ZK149" s="1594"/>
      <c r="ZL149" s="1594"/>
      <c r="ZM149" s="1594"/>
      <c r="ZN149" s="1594"/>
      <c r="ZO149" s="1594"/>
      <c r="ZP149" s="1594"/>
      <c r="ZQ149" s="1594"/>
      <c r="ZR149" s="37"/>
      <c r="ZS149" s="37"/>
      <c r="ZT149" s="37"/>
      <c r="ZU149" s="37"/>
      <c r="ZV149" s="37"/>
      <c r="ZW149" s="37"/>
      <c r="ZX149" s="37"/>
      <c r="ZY149" s="344"/>
      <c r="AAF149" s="693"/>
      <c r="AAG149" s="37"/>
      <c r="AAH149" s="37"/>
      <c r="AAI149" s="37"/>
      <c r="AAJ149" s="37"/>
      <c r="AAK149" s="37"/>
      <c r="AAL149" s="37"/>
      <c r="ABV149" s="37"/>
      <c r="ABW149" s="37"/>
      <c r="ABX149" s="37"/>
      <c r="ABY149" s="37"/>
      <c r="ABZ149" s="37"/>
      <c r="ACA149" s="37"/>
      <c r="ACB149" s="37"/>
      <c r="AEU149" s="1594"/>
      <c r="AEV149" s="1594"/>
      <c r="AEW149" s="1594"/>
      <c r="AEX149" s="1594"/>
      <c r="AEY149" s="1594"/>
      <c r="AEZ149" s="1594"/>
      <c r="AGR149" s="37"/>
      <c r="AGS149" s="37"/>
      <c r="AGT149" s="37"/>
      <c r="AGU149" s="37"/>
      <c r="AGV149" s="37"/>
      <c r="AGW149" s="37"/>
      <c r="AGX149" s="37"/>
      <c r="AHM149" s="37"/>
      <c r="AHN149" s="37"/>
      <c r="AHO149" s="37"/>
      <c r="AHP149" s="37"/>
      <c r="AHQ149" s="37"/>
      <c r="AHR149" s="37"/>
      <c r="AHS149" s="37"/>
      <c r="AIO149" s="37"/>
      <c r="AIP149" s="37"/>
      <c r="AIQ149" s="37"/>
      <c r="AIR149" s="37"/>
      <c r="AIS149" s="37"/>
      <c r="AIT149" s="37"/>
      <c r="AIU149" s="37"/>
      <c r="AJQ149" s="37"/>
      <c r="AJR149" s="37"/>
      <c r="AJS149" s="37"/>
      <c r="AJT149" s="37"/>
      <c r="AJU149" s="37"/>
      <c r="AJV149" s="37"/>
      <c r="AKL149" s="37"/>
      <c r="AKM149" s="37"/>
      <c r="AKN149" s="37"/>
      <c r="AKO149" s="37"/>
      <c r="AKP149" s="37"/>
      <c r="AKQ149" s="37"/>
      <c r="AKS149" s="37"/>
      <c r="AKT149" s="37"/>
      <c r="AKU149" s="37"/>
      <c r="AKV149" s="37"/>
      <c r="AKW149" s="37"/>
      <c r="AKX149" s="37"/>
      <c r="AKY149" s="37"/>
      <c r="AKZ149" s="37"/>
      <c r="ALA149" s="37"/>
      <c r="ALB149" s="37"/>
      <c r="ALC149" s="37"/>
      <c r="ALD149" s="37"/>
      <c r="ALE149" s="37"/>
      <c r="ALF149" s="37"/>
      <c r="ANR149" s="1594"/>
      <c r="ANS149" s="1594"/>
      <c r="ANT149" s="1594"/>
      <c r="ANU149" s="1594"/>
      <c r="ANV149" s="1594"/>
      <c r="ANW149" s="1594"/>
      <c r="ARE149" s="37"/>
      <c r="ARF149" s="37"/>
      <c r="ARG149" s="37"/>
      <c r="ARH149" s="37"/>
      <c r="ARI149" s="37"/>
      <c r="ARJ149" s="37"/>
      <c r="ARK149" s="37"/>
      <c r="ARS149" s="37"/>
      <c r="ART149" s="37"/>
      <c r="ARU149" s="37"/>
      <c r="ARV149" s="37"/>
      <c r="ARW149" s="37"/>
      <c r="ARX149" s="37"/>
      <c r="ARY149" s="37"/>
      <c r="ATB149" s="37"/>
      <c r="ATC149" s="37"/>
      <c r="ATD149" s="37"/>
      <c r="ATE149" s="37"/>
      <c r="ATF149" s="37"/>
      <c r="ATG149" s="37"/>
      <c r="AUK149" s="37"/>
      <c r="AUL149" s="37"/>
      <c r="AUM149" s="37"/>
      <c r="AUN149" s="37"/>
      <c r="AUO149" s="37"/>
      <c r="AUP149" s="37"/>
      <c r="AUQ149" s="37"/>
      <c r="AUR149" s="1594"/>
      <c r="AUS149" s="1594"/>
      <c r="AUT149" s="1594"/>
      <c r="AUU149" s="1594"/>
      <c r="AUV149" s="1594"/>
      <c r="AUW149" s="1594"/>
      <c r="AUX149" s="37"/>
      <c r="AUY149" s="37"/>
      <c r="AUZ149" s="37"/>
      <c r="AVA149" s="37"/>
      <c r="AVB149" s="37"/>
      <c r="AVC149" s="37"/>
      <c r="AVD149" s="37"/>
      <c r="AVT149" s="1594"/>
      <c r="AVU149" s="1594"/>
      <c r="AVV149" s="1594"/>
      <c r="AVW149" s="1594"/>
      <c r="AVX149" s="1594"/>
      <c r="AVY149" s="1594"/>
      <c r="AXQ149" s="37"/>
      <c r="AXR149" s="37"/>
      <c r="AXS149" s="37"/>
      <c r="AXT149" s="37"/>
      <c r="AXU149" s="37"/>
      <c r="AXV149" s="37"/>
    </row>
    <row r="150" spans="2:994 1058:1322" s="551" customFormat="1" x14ac:dyDescent="0.25">
      <c r="B150" s="1570"/>
      <c r="H150" s="37"/>
      <c r="I150" s="1572"/>
      <c r="J150" s="37"/>
      <c r="K150" s="37"/>
      <c r="L150" s="37"/>
      <c r="M150" s="37"/>
      <c r="N150" s="37"/>
      <c r="O150" s="37"/>
      <c r="P150" s="122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DW150" s="1657"/>
      <c r="DX150" s="1657"/>
      <c r="DY150" s="1657"/>
      <c r="DZ150" s="1657"/>
      <c r="EA150" s="1657"/>
      <c r="EB150" s="1657"/>
      <c r="EC150" s="37"/>
      <c r="ED150" s="37"/>
      <c r="EE150" s="37"/>
      <c r="EF150" s="37"/>
      <c r="EG150" s="37"/>
      <c r="EH150" s="37"/>
      <c r="EI150" s="37"/>
      <c r="FF150" s="37"/>
      <c r="FG150" s="37"/>
      <c r="FH150" s="37"/>
      <c r="FI150" s="37"/>
      <c r="FJ150" s="37"/>
      <c r="FK150" s="37"/>
      <c r="GH150" s="1594"/>
      <c r="GI150" s="1594"/>
      <c r="GJ150" s="1594"/>
      <c r="GK150" s="1594"/>
      <c r="GL150" s="1594"/>
      <c r="GM150" s="1594"/>
      <c r="IE150" s="1594"/>
      <c r="IF150" s="1594"/>
      <c r="IG150" s="1594"/>
      <c r="IH150" s="1594"/>
      <c r="II150" s="1594"/>
      <c r="IJ150" s="1594"/>
      <c r="JU150" s="37"/>
      <c r="JV150" s="37"/>
      <c r="JW150" s="37"/>
      <c r="JX150" s="37"/>
      <c r="JY150" s="37"/>
      <c r="JZ150" s="37"/>
      <c r="KB150" s="37"/>
      <c r="KC150" s="37"/>
      <c r="KD150" s="37"/>
      <c r="KE150" s="37"/>
      <c r="KF150" s="37"/>
      <c r="KG150" s="37"/>
      <c r="KH150" s="37"/>
      <c r="KW150" s="37"/>
      <c r="KX150" s="37"/>
      <c r="KY150" s="37"/>
      <c r="KZ150" s="37"/>
      <c r="LA150" s="37"/>
      <c r="LB150" s="37"/>
      <c r="LD150" s="1594"/>
      <c r="LE150" s="1594"/>
      <c r="LF150" s="1594"/>
      <c r="LG150" s="1594"/>
      <c r="LH150" s="1594"/>
      <c r="LI150" s="1594"/>
      <c r="MF150" s="1594"/>
      <c r="MG150" s="1594"/>
      <c r="MH150" s="1594"/>
      <c r="MI150" s="1594"/>
      <c r="MJ150" s="1594"/>
      <c r="MK150" s="1594"/>
      <c r="MT150" s="37"/>
      <c r="MU150" s="37"/>
      <c r="MV150" s="37"/>
      <c r="MW150" s="37"/>
      <c r="MX150" s="37"/>
      <c r="MY150" s="37"/>
      <c r="MZ150" s="37"/>
      <c r="OX150" s="37"/>
      <c r="OY150" s="37"/>
      <c r="OZ150" s="37"/>
      <c r="PA150" s="37"/>
      <c r="PB150" s="37"/>
      <c r="PC150" s="37"/>
      <c r="PD150" s="37"/>
      <c r="PL150" s="37"/>
      <c r="PM150" s="37"/>
      <c r="PN150" s="37"/>
      <c r="PO150" s="37"/>
      <c r="PP150" s="37"/>
      <c r="PQ150" s="37"/>
      <c r="PS150" s="37"/>
      <c r="PT150" s="37"/>
      <c r="PU150" s="37"/>
      <c r="PV150" s="37"/>
      <c r="PW150" s="37"/>
      <c r="PX150" s="37"/>
      <c r="PY150" s="37"/>
      <c r="SD150" s="37"/>
      <c r="SE150" s="37"/>
      <c r="SF150" s="37"/>
      <c r="SG150" s="37"/>
      <c r="SH150" s="37"/>
      <c r="SI150" s="37"/>
      <c r="SY150" s="37"/>
      <c r="SZ150" s="37"/>
      <c r="TA150" s="37"/>
      <c r="TB150" s="37"/>
      <c r="TC150" s="37"/>
      <c r="TD150" s="37"/>
      <c r="TE150" s="37"/>
      <c r="TF150" s="37"/>
      <c r="UO150" s="37"/>
      <c r="UP150" s="37"/>
      <c r="UQ150" s="37"/>
      <c r="UR150" s="37"/>
      <c r="US150" s="37"/>
      <c r="UT150" s="37"/>
      <c r="UV150" s="37"/>
      <c r="UW150" s="37"/>
      <c r="UX150" s="37"/>
      <c r="UY150" s="37"/>
      <c r="UZ150" s="37"/>
      <c r="VA150" s="37"/>
      <c r="VB150" s="37"/>
      <c r="VC150" s="37"/>
      <c r="VD150" s="37"/>
      <c r="VE150" s="37"/>
      <c r="VF150" s="37"/>
      <c r="VG150" s="37"/>
      <c r="VH150" s="37"/>
      <c r="VI150" s="37"/>
      <c r="VJ150" s="37"/>
      <c r="VQ150" s="1594"/>
      <c r="VR150" s="1594"/>
      <c r="VS150" s="1594"/>
      <c r="VT150" s="1594"/>
      <c r="VU150" s="1594"/>
      <c r="VV150" s="1594"/>
      <c r="WZ150" s="37"/>
      <c r="XA150" s="37"/>
      <c r="XB150" s="37"/>
      <c r="XC150" s="37"/>
      <c r="XD150" s="37"/>
      <c r="XE150" s="37"/>
      <c r="YB150" s="1594"/>
      <c r="YC150" s="1594"/>
      <c r="YD150" s="1594"/>
      <c r="YE150" s="1594"/>
      <c r="YF150" s="1594"/>
      <c r="YG150" s="1594"/>
      <c r="ZK150" s="1594"/>
      <c r="ZL150" s="1594"/>
      <c r="ZM150" s="1594"/>
      <c r="ZN150" s="1594"/>
      <c r="ZO150" s="1594"/>
      <c r="ZP150" s="1594"/>
      <c r="ZQ150" s="1594"/>
      <c r="ZR150" s="37"/>
      <c r="ZS150" s="37"/>
      <c r="ZT150" s="37"/>
      <c r="ZU150" s="37"/>
      <c r="ZV150" s="37"/>
      <c r="ZW150" s="37"/>
      <c r="ZX150" s="37"/>
      <c r="ZY150" s="344"/>
      <c r="AAF150" s="693"/>
      <c r="AAG150" s="37"/>
      <c r="AAH150" s="37"/>
      <c r="AAI150" s="37"/>
      <c r="AAJ150" s="37"/>
      <c r="AAK150" s="37"/>
      <c r="AAL150" s="37"/>
      <c r="ABV150" s="37"/>
      <c r="ABW150" s="37"/>
      <c r="ABX150" s="37"/>
      <c r="ABY150" s="37"/>
      <c r="ABZ150" s="37"/>
      <c r="ACA150" s="37"/>
      <c r="ACB150" s="37"/>
      <c r="AEU150" s="1594"/>
      <c r="AEV150" s="1594"/>
      <c r="AEW150" s="1594"/>
      <c r="AEX150" s="1594"/>
      <c r="AEY150" s="1594"/>
      <c r="AEZ150" s="1594"/>
      <c r="AGR150" s="37"/>
      <c r="AGS150" s="37"/>
      <c r="AGT150" s="37"/>
      <c r="AGU150" s="37"/>
      <c r="AGV150" s="37"/>
      <c r="AGW150" s="37"/>
      <c r="AGX150" s="37"/>
      <c r="AHM150" s="37"/>
      <c r="AHN150" s="37"/>
      <c r="AHO150" s="37"/>
      <c r="AHP150" s="37"/>
      <c r="AHQ150" s="37"/>
      <c r="AHR150" s="37"/>
      <c r="AHS150" s="37"/>
      <c r="AIO150" s="37"/>
      <c r="AIP150" s="37"/>
      <c r="AIQ150" s="37"/>
      <c r="AIR150" s="37"/>
      <c r="AIS150" s="37"/>
      <c r="AIT150" s="37"/>
      <c r="AIU150" s="37"/>
      <c r="AJQ150" s="37"/>
      <c r="AJR150" s="37"/>
      <c r="AJS150" s="37"/>
      <c r="AJT150" s="37"/>
      <c r="AJU150" s="37"/>
      <c r="AJV150" s="37"/>
      <c r="AKL150" s="37"/>
      <c r="AKM150" s="37"/>
      <c r="AKN150" s="37"/>
      <c r="AKO150" s="37"/>
      <c r="AKP150" s="37"/>
      <c r="AKQ150" s="37"/>
      <c r="AKS150" s="37"/>
      <c r="AKT150" s="37"/>
      <c r="AKU150" s="37"/>
      <c r="AKV150" s="37"/>
      <c r="AKW150" s="37"/>
      <c r="AKX150" s="37"/>
      <c r="AKY150" s="37"/>
      <c r="AKZ150" s="37"/>
      <c r="ALA150" s="37"/>
      <c r="ALB150" s="37"/>
      <c r="ALC150" s="37"/>
      <c r="ALD150" s="37"/>
      <c r="ALE150" s="37"/>
      <c r="ALF150" s="37"/>
      <c r="ANR150" s="1594"/>
      <c r="ANS150" s="1594"/>
      <c r="ANT150" s="1594"/>
      <c r="ANU150" s="1594"/>
      <c r="ANV150" s="1594"/>
      <c r="ANW150" s="1594"/>
      <c r="ARE150" s="37"/>
      <c r="ARF150" s="37"/>
      <c r="ARG150" s="37"/>
      <c r="ARH150" s="37"/>
      <c r="ARI150" s="37"/>
      <c r="ARJ150" s="37"/>
      <c r="ARK150" s="37"/>
      <c r="ARS150" s="37"/>
      <c r="ART150" s="37"/>
      <c r="ARU150" s="37"/>
      <c r="ARV150" s="37"/>
      <c r="ARW150" s="37"/>
      <c r="ARX150" s="37"/>
      <c r="ARY150" s="37"/>
      <c r="ATB150" s="37"/>
      <c r="ATC150" s="37"/>
      <c r="ATD150" s="37"/>
      <c r="ATE150" s="37"/>
      <c r="ATF150" s="37"/>
      <c r="ATG150" s="37"/>
      <c r="AUK150" s="37"/>
      <c r="AUL150" s="37"/>
      <c r="AUM150" s="37"/>
      <c r="AUN150" s="37"/>
      <c r="AUO150" s="37"/>
      <c r="AUP150" s="37"/>
      <c r="AUQ150" s="37"/>
      <c r="AUR150" s="1594"/>
      <c r="AUS150" s="1594"/>
      <c r="AUT150" s="1594"/>
      <c r="AUU150" s="1594"/>
      <c r="AUV150" s="1594"/>
      <c r="AUW150" s="1594"/>
      <c r="AUX150" s="37"/>
      <c r="AUY150" s="37"/>
      <c r="AUZ150" s="37"/>
      <c r="AVA150" s="37"/>
      <c r="AVB150" s="37"/>
      <c r="AVC150" s="37"/>
      <c r="AVD150" s="37"/>
      <c r="AVT150" s="1594"/>
      <c r="AVU150" s="1594"/>
      <c r="AVV150" s="1594"/>
      <c r="AVW150" s="1594"/>
      <c r="AVX150" s="1594"/>
      <c r="AVY150" s="1594"/>
      <c r="AXQ150" s="37"/>
      <c r="AXR150" s="37"/>
      <c r="AXS150" s="37"/>
      <c r="AXT150" s="37"/>
      <c r="AXU150" s="37"/>
      <c r="AXV150" s="37"/>
    </row>
    <row r="151" spans="2:994 1058:1322" s="551" customFormat="1" x14ac:dyDescent="0.25">
      <c r="B151" s="122"/>
      <c r="H151" s="37"/>
      <c r="I151" s="122"/>
      <c r="J151" s="37"/>
      <c r="K151" s="37"/>
      <c r="L151" s="37"/>
      <c r="M151" s="37"/>
      <c r="N151" s="37"/>
      <c r="O151" s="37"/>
      <c r="P151" s="122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DW151" s="1657"/>
      <c r="DX151" s="1657"/>
      <c r="DY151" s="1657"/>
      <c r="DZ151" s="1657"/>
      <c r="EA151" s="1657"/>
      <c r="EB151" s="1657"/>
      <c r="EC151" s="37"/>
      <c r="ED151" s="37"/>
      <c r="EE151" s="37"/>
      <c r="EF151" s="37"/>
      <c r="EG151" s="37"/>
      <c r="EH151" s="37"/>
      <c r="EI151" s="37"/>
      <c r="FF151" s="37"/>
      <c r="FG151" s="37"/>
      <c r="FH151" s="37"/>
      <c r="FI151" s="37"/>
      <c r="FJ151" s="37"/>
      <c r="FK151" s="37"/>
      <c r="GH151" s="1594"/>
      <c r="GI151" s="1594"/>
      <c r="GJ151" s="1594"/>
      <c r="GK151" s="1594"/>
      <c r="GL151" s="1594"/>
      <c r="GM151" s="1594"/>
      <c r="IE151" s="1594"/>
      <c r="IF151" s="1594"/>
      <c r="IG151" s="1594"/>
      <c r="IH151" s="1594"/>
      <c r="II151" s="1594"/>
      <c r="IJ151" s="1594"/>
      <c r="JU151" s="37"/>
      <c r="JV151" s="37"/>
      <c r="JW151" s="37"/>
      <c r="JX151" s="37"/>
      <c r="JY151" s="37"/>
      <c r="JZ151" s="37"/>
      <c r="KB151" s="37"/>
      <c r="KC151" s="37"/>
      <c r="KD151" s="37"/>
      <c r="KE151" s="37"/>
      <c r="KF151" s="37"/>
      <c r="KG151" s="37"/>
      <c r="KH151" s="37"/>
      <c r="KW151" s="37"/>
      <c r="KX151" s="37"/>
      <c r="KY151" s="37"/>
      <c r="KZ151" s="37"/>
      <c r="LA151" s="37"/>
      <c r="LB151" s="37"/>
      <c r="LD151" s="1594"/>
      <c r="LE151" s="1594"/>
      <c r="LF151" s="1594"/>
      <c r="LG151" s="1594"/>
      <c r="LH151" s="1594"/>
      <c r="LI151" s="1594"/>
      <c r="MF151" s="1594"/>
      <c r="MG151" s="1594"/>
      <c r="MH151" s="1594"/>
      <c r="MI151" s="1594"/>
      <c r="MJ151" s="1594"/>
      <c r="MK151" s="1594"/>
      <c r="MT151" s="37"/>
      <c r="MU151" s="37"/>
      <c r="MV151" s="37"/>
      <c r="MW151" s="37"/>
      <c r="MX151" s="37"/>
      <c r="MY151" s="37"/>
      <c r="MZ151" s="37"/>
      <c r="OX151" s="37"/>
      <c r="OY151" s="37"/>
      <c r="OZ151" s="37"/>
      <c r="PA151" s="37"/>
      <c r="PB151" s="37"/>
      <c r="PC151" s="37"/>
      <c r="PD151" s="37"/>
      <c r="PL151" s="37"/>
      <c r="PM151" s="37"/>
      <c r="PN151" s="37"/>
      <c r="PO151" s="37"/>
      <c r="PP151" s="37"/>
      <c r="PQ151" s="37"/>
      <c r="PS151" s="37"/>
      <c r="PT151" s="37"/>
      <c r="PU151" s="37"/>
      <c r="PV151" s="37"/>
      <c r="PW151" s="37"/>
      <c r="PX151" s="37"/>
      <c r="PY151" s="37"/>
      <c r="SD151" s="37"/>
      <c r="SE151" s="37"/>
      <c r="SF151" s="37"/>
      <c r="SG151" s="37"/>
      <c r="SH151" s="37"/>
      <c r="SI151" s="37"/>
      <c r="SY151" s="37"/>
      <c r="SZ151" s="37"/>
      <c r="TA151" s="37"/>
      <c r="TB151" s="37"/>
      <c r="TC151" s="37"/>
      <c r="TD151" s="37"/>
      <c r="TE151" s="37"/>
      <c r="TF151" s="37"/>
      <c r="UO151" s="37"/>
      <c r="UP151" s="37"/>
      <c r="UQ151" s="37"/>
      <c r="UR151" s="37"/>
      <c r="US151" s="37"/>
      <c r="UT151" s="37"/>
      <c r="UV151" s="37"/>
      <c r="UW151" s="37"/>
      <c r="UX151" s="37"/>
      <c r="UY151" s="37"/>
      <c r="UZ151" s="37"/>
      <c r="VA151" s="37"/>
      <c r="VB151" s="37"/>
      <c r="VC151" s="37"/>
      <c r="VD151" s="37"/>
      <c r="VE151" s="37"/>
      <c r="VF151" s="37"/>
      <c r="VG151" s="37"/>
      <c r="VH151" s="37"/>
      <c r="VI151" s="37"/>
      <c r="VJ151" s="37"/>
      <c r="VQ151" s="1594"/>
      <c r="VR151" s="1594"/>
      <c r="VS151" s="1594"/>
      <c r="VT151" s="1594"/>
      <c r="VU151" s="1594"/>
      <c r="VV151" s="1594"/>
      <c r="WZ151" s="37"/>
      <c r="XA151" s="37"/>
      <c r="XB151" s="37"/>
      <c r="XC151" s="37"/>
      <c r="XD151" s="37"/>
      <c r="XE151" s="37"/>
      <c r="YB151" s="1594"/>
      <c r="YC151" s="1594"/>
      <c r="YD151" s="1594"/>
      <c r="YE151" s="1594"/>
      <c r="YF151" s="1594"/>
      <c r="YG151" s="1594"/>
      <c r="ZK151" s="1594"/>
      <c r="ZL151" s="1594"/>
      <c r="ZM151" s="1594"/>
      <c r="ZN151" s="1594"/>
      <c r="ZO151" s="1594"/>
      <c r="ZP151" s="1594"/>
      <c r="ZQ151" s="1594"/>
      <c r="ZR151" s="37"/>
      <c r="ZS151" s="37"/>
      <c r="ZT151" s="37"/>
      <c r="ZU151" s="37"/>
      <c r="ZV151" s="37"/>
      <c r="ZW151" s="37"/>
      <c r="ZX151" s="37"/>
      <c r="ZY151" s="344"/>
      <c r="AAF151" s="693"/>
      <c r="AAG151" s="37"/>
      <c r="AAH151" s="37"/>
      <c r="AAI151" s="37"/>
      <c r="AAJ151" s="37"/>
      <c r="AAK151" s="37"/>
      <c r="AAL151" s="37"/>
      <c r="ABV151" s="37"/>
      <c r="ABW151" s="37"/>
      <c r="ABX151" s="37"/>
      <c r="ABY151" s="37"/>
      <c r="ABZ151" s="37"/>
      <c r="ACA151" s="37"/>
      <c r="ACB151" s="37"/>
      <c r="AEU151" s="1594"/>
      <c r="AEV151" s="1594"/>
      <c r="AEW151" s="1594"/>
      <c r="AEX151" s="1594"/>
      <c r="AEY151" s="1594"/>
      <c r="AEZ151" s="1594"/>
      <c r="AGR151" s="37"/>
      <c r="AGS151" s="37"/>
      <c r="AGT151" s="37"/>
      <c r="AGU151" s="37"/>
      <c r="AGV151" s="37"/>
      <c r="AGW151" s="37"/>
      <c r="AGX151" s="37"/>
      <c r="AHM151" s="37"/>
      <c r="AHN151" s="37"/>
      <c r="AHO151" s="37"/>
      <c r="AHP151" s="37"/>
      <c r="AHQ151" s="37"/>
      <c r="AHR151" s="37"/>
      <c r="AHS151" s="37"/>
      <c r="AIO151" s="37"/>
      <c r="AIP151" s="37"/>
      <c r="AIQ151" s="37"/>
      <c r="AIR151" s="37"/>
      <c r="AIS151" s="37"/>
      <c r="AIT151" s="37"/>
      <c r="AIU151" s="37"/>
      <c r="AJQ151" s="37"/>
      <c r="AJR151" s="37"/>
      <c r="AJS151" s="37"/>
      <c r="AJT151" s="37"/>
      <c r="AJU151" s="37"/>
      <c r="AJV151" s="37"/>
      <c r="AKL151" s="37"/>
      <c r="AKM151" s="37"/>
      <c r="AKN151" s="37"/>
      <c r="AKO151" s="37"/>
      <c r="AKP151" s="37"/>
      <c r="AKQ151" s="37"/>
      <c r="AKS151" s="37"/>
      <c r="AKT151" s="37"/>
      <c r="AKU151" s="37"/>
      <c r="AKV151" s="37"/>
      <c r="AKW151" s="37"/>
      <c r="AKX151" s="37"/>
      <c r="AKY151" s="37"/>
      <c r="AKZ151" s="37"/>
      <c r="ALA151" s="37"/>
      <c r="ALB151" s="37"/>
      <c r="ALC151" s="37"/>
      <c r="ALD151" s="37"/>
      <c r="ALE151" s="37"/>
      <c r="ALF151" s="37"/>
      <c r="ANR151" s="1594"/>
      <c r="ANS151" s="1594"/>
      <c r="ANT151" s="1594"/>
      <c r="ANU151" s="1594"/>
      <c r="ANV151" s="1594"/>
      <c r="ANW151" s="1594"/>
      <c r="ARE151" s="37"/>
      <c r="ARF151" s="37"/>
      <c r="ARG151" s="37"/>
      <c r="ARH151" s="37"/>
      <c r="ARI151" s="37"/>
      <c r="ARJ151" s="37"/>
      <c r="ARK151" s="37"/>
      <c r="ARS151" s="37"/>
      <c r="ART151" s="37"/>
      <c r="ARU151" s="37"/>
      <c r="ARV151" s="37"/>
      <c r="ARW151" s="37"/>
      <c r="ARX151" s="37"/>
      <c r="ARY151" s="37"/>
      <c r="ATB151" s="37"/>
      <c r="ATC151" s="37"/>
      <c r="ATD151" s="37"/>
      <c r="ATE151" s="37"/>
      <c r="ATF151" s="37"/>
      <c r="ATG151" s="37"/>
      <c r="AUK151" s="37"/>
      <c r="AUL151" s="37"/>
      <c r="AUM151" s="37"/>
      <c r="AUN151" s="37"/>
      <c r="AUO151" s="37"/>
      <c r="AUP151" s="37"/>
      <c r="AUQ151" s="37"/>
      <c r="AUR151" s="1594"/>
      <c r="AUS151" s="1594"/>
      <c r="AUT151" s="1594"/>
      <c r="AUU151" s="1594"/>
      <c r="AUV151" s="1594"/>
      <c r="AUW151" s="1594"/>
      <c r="AUX151" s="37"/>
      <c r="AUY151" s="37"/>
      <c r="AUZ151" s="37"/>
      <c r="AVA151" s="37"/>
      <c r="AVB151" s="37"/>
      <c r="AVC151" s="37"/>
      <c r="AVD151" s="37"/>
      <c r="AVT151" s="1594"/>
      <c r="AVU151" s="1594"/>
      <c r="AVV151" s="1594"/>
      <c r="AVW151" s="1594"/>
      <c r="AVX151" s="1594"/>
      <c r="AVY151" s="1594"/>
      <c r="AXQ151" s="37"/>
      <c r="AXR151" s="37"/>
      <c r="AXS151" s="37"/>
      <c r="AXT151" s="37"/>
      <c r="AXU151" s="37"/>
      <c r="AXV151" s="37"/>
    </row>
    <row r="152" spans="2:994 1058:1322" s="551" customFormat="1" x14ac:dyDescent="0.25">
      <c r="B152" s="79"/>
      <c r="H152" s="37"/>
      <c r="I152" s="122"/>
      <c r="J152" s="37"/>
      <c r="K152" s="37"/>
      <c r="L152" s="37"/>
      <c r="M152" s="37"/>
      <c r="N152" s="37"/>
      <c r="O152" s="37"/>
      <c r="P152" s="122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DW152" s="1657"/>
      <c r="DX152" s="1657"/>
      <c r="DY152" s="1657"/>
      <c r="DZ152" s="1657"/>
      <c r="EA152" s="1657"/>
      <c r="EB152" s="1657"/>
      <c r="EC152" s="37"/>
      <c r="ED152" s="37"/>
      <c r="EE152" s="37"/>
      <c r="EF152" s="37"/>
      <c r="EG152" s="37"/>
      <c r="EH152" s="37"/>
      <c r="EI152" s="37"/>
      <c r="FF152" s="37"/>
      <c r="FG152" s="37"/>
      <c r="FH152" s="37"/>
      <c r="FI152" s="37"/>
      <c r="FJ152" s="37"/>
      <c r="FK152" s="37"/>
      <c r="GH152" s="1594"/>
      <c r="GI152" s="1594"/>
      <c r="GJ152" s="1594"/>
      <c r="GK152" s="1594"/>
      <c r="GL152" s="1594"/>
      <c r="GM152" s="1594"/>
      <c r="IE152" s="1594"/>
      <c r="IF152" s="1594"/>
      <c r="IG152" s="1594"/>
      <c r="IH152" s="1594"/>
      <c r="II152" s="1594"/>
      <c r="IJ152" s="1594"/>
      <c r="JU152" s="37"/>
      <c r="JV152" s="37"/>
      <c r="JW152" s="37"/>
      <c r="JX152" s="37"/>
      <c r="JY152" s="37"/>
      <c r="JZ152" s="37"/>
      <c r="KB152" s="37"/>
      <c r="KC152" s="37"/>
      <c r="KD152" s="37"/>
      <c r="KE152" s="37"/>
      <c r="KF152" s="37"/>
      <c r="KG152" s="37"/>
      <c r="KH152" s="37"/>
      <c r="KW152" s="37"/>
      <c r="KX152" s="37"/>
      <c r="KY152" s="37"/>
      <c r="KZ152" s="37"/>
      <c r="LA152" s="37"/>
      <c r="LB152" s="37"/>
      <c r="LD152" s="1594"/>
      <c r="LE152" s="1594"/>
      <c r="LF152" s="1594"/>
      <c r="LG152" s="1594"/>
      <c r="LH152" s="1594"/>
      <c r="LI152" s="1594"/>
      <c r="MF152" s="1594"/>
      <c r="MG152" s="1594"/>
      <c r="MH152" s="1594"/>
      <c r="MI152" s="1594"/>
      <c r="MJ152" s="1594"/>
      <c r="MK152" s="1594"/>
      <c r="MT152" s="37"/>
      <c r="MU152" s="37"/>
      <c r="MV152" s="37"/>
      <c r="MW152" s="37"/>
      <c r="MX152" s="37"/>
      <c r="MY152" s="37"/>
      <c r="MZ152" s="37"/>
      <c r="OX152" s="37"/>
      <c r="OY152" s="37"/>
      <c r="OZ152" s="37"/>
      <c r="PA152" s="37"/>
      <c r="PB152" s="37"/>
      <c r="PC152" s="37"/>
      <c r="PD152" s="37"/>
      <c r="PL152" s="37"/>
      <c r="PM152" s="37"/>
      <c r="PN152" s="37"/>
      <c r="PO152" s="37"/>
      <c r="PP152" s="37"/>
      <c r="PQ152" s="37"/>
      <c r="PS152" s="37"/>
      <c r="PT152" s="37"/>
      <c r="PU152" s="37"/>
      <c r="PV152" s="37"/>
      <c r="PW152" s="37"/>
      <c r="PX152" s="37"/>
      <c r="PY152" s="37"/>
      <c r="SD152" s="37"/>
      <c r="SE152" s="37"/>
      <c r="SF152" s="37"/>
      <c r="SG152" s="37"/>
      <c r="SH152" s="37"/>
      <c r="SI152" s="37"/>
      <c r="SY152" s="37"/>
      <c r="SZ152" s="37"/>
      <c r="TA152" s="37"/>
      <c r="TB152" s="37"/>
      <c r="TC152" s="37"/>
      <c r="TD152" s="37"/>
      <c r="TE152" s="37"/>
      <c r="TF152" s="37"/>
      <c r="UO152" s="37"/>
      <c r="UP152" s="37"/>
      <c r="UQ152" s="37"/>
      <c r="UR152" s="37"/>
      <c r="US152" s="37"/>
      <c r="UT152" s="37"/>
      <c r="UV152" s="37"/>
      <c r="UW152" s="37"/>
      <c r="UX152" s="37"/>
      <c r="UY152" s="37"/>
      <c r="UZ152" s="37"/>
      <c r="VA152" s="37"/>
      <c r="VB152" s="37"/>
      <c r="VC152" s="37"/>
      <c r="VD152" s="37"/>
      <c r="VE152" s="37"/>
      <c r="VF152" s="37"/>
      <c r="VG152" s="37"/>
      <c r="VH152" s="37"/>
      <c r="VI152" s="37"/>
      <c r="VJ152" s="37"/>
      <c r="VQ152" s="1594"/>
      <c r="VR152" s="1594"/>
      <c r="VS152" s="1594"/>
      <c r="VT152" s="1594"/>
      <c r="VU152" s="1594"/>
      <c r="VV152" s="1594"/>
      <c r="WZ152" s="37"/>
      <c r="XA152" s="37"/>
      <c r="XB152" s="37"/>
      <c r="XC152" s="37"/>
      <c r="XD152" s="37"/>
      <c r="XE152" s="37"/>
      <c r="YB152" s="1594"/>
      <c r="YC152" s="1594"/>
      <c r="YD152" s="1594"/>
      <c r="YE152" s="1594"/>
      <c r="YF152" s="1594"/>
      <c r="YG152" s="1594"/>
      <c r="ZK152" s="1594"/>
      <c r="ZL152" s="1594"/>
      <c r="ZM152" s="1594"/>
      <c r="ZN152" s="1594"/>
      <c r="ZO152" s="1594"/>
      <c r="ZP152" s="1594"/>
      <c r="ZQ152" s="1594"/>
      <c r="ZR152" s="37"/>
      <c r="ZS152" s="37"/>
      <c r="ZT152" s="37"/>
      <c r="ZU152" s="37"/>
      <c r="ZV152" s="37"/>
      <c r="ZW152" s="37"/>
      <c r="ZX152" s="37"/>
      <c r="ZY152" s="344"/>
      <c r="AAF152" s="693"/>
      <c r="AAG152" s="37"/>
      <c r="AAH152" s="37"/>
      <c r="AAI152" s="37"/>
      <c r="AAJ152" s="37"/>
      <c r="AAK152" s="37"/>
      <c r="AAL152" s="37"/>
      <c r="ABV152" s="37"/>
      <c r="ABW152" s="37"/>
      <c r="ABX152" s="37"/>
      <c r="ABY152" s="37"/>
      <c r="ABZ152" s="37"/>
      <c r="ACA152" s="37"/>
      <c r="ACB152" s="37"/>
      <c r="AEU152" s="1594"/>
      <c r="AEV152" s="1594"/>
      <c r="AEW152" s="1594"/>
      <c r="AEX152" s="1594"/>
      <c r="AEY152" s="1594"/>
      <c r="AEZ152" s="1594"/>
      <c r="AGR152" s="37"/>
      <c r="AGS152" s="37"/>
      <c r="AGT152" s="37"/>
      <c r="AGU152" s="37"/>
      <c r="AGV152" s="37"/>
      <c r="AGW152" s="37"/>
      <c r="AGX152" s="37"/>
      <c r="AHM152" s="37"/>
      <c r="AHN152" s="37"/>
      <c r="AHO152" s="37"/>
      <c r="AHP152" s="37"/>
      <c r="AHQ152" s="37"/>
      <c r="AHR152" s="37"/>
      <c r="AHS152" s="37"/>
      <c r="AIO152" s="37"/>
      <c r="AIP152" s="37"/>
      <c r="AIQ152" s="37"/>
      <c r="AIR152" s="37"/>
      <c r="AIS152" s="37"/>
      <c r="AIT152" s="37"/>
      <c r="AIU152" s="37"/>
      <c r="AJQ152" s="37"/>
      <c r="AJR152" s="37"/>
      <c r="AJS152" s="37"/>
      <c r="AJT152" s="37"/>
      <c r="AJU152" s="37"/>
      <c r="AJV152" s="37"/>
      <c r="AKL152" s="37"/>
      <c r="AKM152" s="37"/>
      <c r="AKN152" s="37"/>
      <c r="AKO152" s="37"/>
      <c r="AKP152" s="37"/>
      <c r="AKQ152" s="37"/>
      <c r="AKS152" s="37"/>
      <c r="AKT152" s="37"/>
      <c r="AKU152" s="37"/>
      <c r="AKV152" s="37"/>
      <c r="AKW152" s="37"/>
      <c r="AKX152" s="37"/>
      <c r="AKY152" s="37"/>
      <c r="AKZ152" s="37"/>
      <c r="ALA152" s="37"/>
      <c r="ALB152" s="37"/>
      <c r="ALC152" s="37"/>
      <c r="ALD152" s="37"/>
      <c r="ALE152" s="37"/>
      <c r="ALF152" s="37"/>
      <c r="ANR152" s="1594"/>
      <c r="ANS152" s="1594"/>
      <c r="ANT152" s="1594"/>
      <c r="ANU152" s="1594"/>
      <c r="ANV152" s="1594"/>
      <c r="ANW152" s="1594"/>
      <c r="ARE152" s="37"/>
      <c r="ARF152" s="37"/>
      <c r="ARG152" s="37"/>
      <c r="ARH152" s="37"/>
      <c r="ARI152" s="37"/>
      <c r="ARJ152" s="37"/>
      <c r="ARK152" s="37"/>
      <c r="ARS152" s="37"/>
      <c r="ART152" s="37"/>
      <c r="ARU152" s="37"/>
      <c r="ARV152" s="37"/>
      <c r="ARW152" s="37"/>
      <c r="ARX152" s="37"/>
      <c r="ARY152" s="37"/>
      <c r="ATB152" s="37"/>
      <c r="ATC152" s="37"/>
      <c r="ATD152" s="37"/>
      <c r="ATE152" s="37"/>
      <c r="ATF152" s="37"/>
      <c r="ATG152" s="37"/>
      <c r="AUK152" s="37"/>
      <c r="AUL152" s="37"/>
      <c r="AUM152" s="37"/>
      <c r="AUN152" s="37"/>
      <c r="AUO152" s="37"/>
      <c r="AUP152" s="37"/>
      <c r="AUQ152" s="37"/>
      <c r="AUR152" s="1594"/>
      <c r="AUS152" s="1594"/>
      <c r="AUT152" s="1594"/>
      <c r="AUU152" s="1594"/>
      <c r="AUV152" s="1594"/>
      <c r="AUW152" s="1594"/>
      <c r="AUX152" s="37"/>
      <c r="AUY152" s="37"/>
      <c r="AUZ152" s="37"/>
      <c r="AVA152" s="37"/>
      <c r="AVB152" s="37"/>
      <c r="AVC152" s="37"/>
      <c r="AVD152" s="37"/>
      <c r="AVT152" s="1594"/>
      <c r="AVU152" s="1594"/>
      <c r="AVV152" s="1594"/>
      <c r="AVW152" s="1594"/>
      <c r="AVX152" s="1594"/>
      <c r="AVY152" s="1594"/>
      <c r="AXQ152" s="37"/>
      <c r="AXR152" s="37"/>
      <c r="AXS152" s="37"/>
      <c r="AXT152" s="37"/>
      <c r="AXU152" s="37"/>
      <c r="AXV152" s="37"/>
    </row>
    <row r="153" spans="2:994 1058:1322" s="551" customFormat="1" x14ac:dyDescent="0.25">
      <c r="B153" s="122"/>
      <c r="H153" s="37"/>
      <c r="I153" s="122"/>
      <c r="J153" s="37"/>
      <c r="K153" s="37"/>
      <c r="L153" s="37"/>
      <c r="M153" s="37"/>
      <c r="N153" s="37"/>
      <c r="O153" s="37"/>
      <c r="P153" s="122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DW153" s="1657"/>
      <c r="DX153" s="1657"/>
      <c r="DY153" s="1657"/>
      <c r="DZ153" s="1657"/>
      <c r="EA153" s="1657"/>
      <c r="EB153" s="1657"/>
      <c r="EC153" s="37"/>
      <c r="ED153" s="37"/>
      <c r="EE153" s="37"/>
      <c r="EF153" s="37"/>
      <c r="EG153" s="37"/>
      <c r="EH153" s="37"/>
      <c r="EI153" s="37"/>
      <c r="FF153" s="37"/>
      <c r="FG153" s="37"/>
      <c r="FH153" s="37"/>
      <c r="FI153" s="37"/>
      <c r="FJ153" s="37"/>
      <c r="FK153" s="37"/>
      <c r="GH153" s="1594"/>
      <c r="GI153" s="1594"/>
      <c r="GJ153" s="1594"/>
      <c r="GK153" s="1594"/>
      <c r="GL153" s="1594"/>
      <c r="GM153" s="1594"/>
      <c r="IE153" s="1594"/>
      <c r="IF153" s="1594"/>
      <c r="IG153" s="1594"/>
      <c r="IH153" s="1594"/>
      <c r="II153" s="1594"/>
      <c r="IJ153" s="1594"/>
      <c r="JU153" s="37"/>
      <c r="JV153" s="37"/>
      <c r="JW153" s="37"/>
      <c r="JX153" s="37"/>
      <c r="JY153" s="37"/>
      <c r="JZ153" s="37"/>
      <c r="KB153" s="37"/>
      <c r="KC153" s="37"/>
      <c r="KD153" s="37"/>
      <c r="KE153" s="37"/>
      <c r="KF153" s="37"/>
      <c r="KG153" s="37"/>
      <c r="KH153" s="37"/>
      <c r="KW153" s="37"/>
      <c r="KX153" s="37"/>
      <c r="KY153" s="37"/>
      <c r="KZ153" s="37"/>
      <c r="LA153" s="37"/>
      <c r="LB153" s="37"/>
      <c r="LD153" s="1594"/>
      <c r="LE153" s="1594"/>
      <c r="LF153" s="1594"/>
      <c r="LG153" s="1594"/>
      <c r="LH153" s="1594"/>
      <c r="LI153" s="1594"/>
      <c r="MF153" s="1594"/>
      <c r="MG153" s="1594"/>
      <c r="MH153" s="1594"/>
      <c r="MI153" s="1594"/>
      <c r="MJ153" s="1594"/>
      <c r="MK153" s="1594"/>
      <c r="MT153" s="37"/>
      <c r="MU153" s="37"/>
      <c r="MV153" s="37"/>
      <c r="MW153" s="37"/>
      <c r="MX153" s="37"/>
      <c r="MY153" s="37"/>
      <c r="MZ153" s="37"/>
      <c r="OX153" s="37"/>
      <c r="OY153" s="37"/>
      <c r="OZ153" s="37"/>
      <c r="PA153" s="37"/>
      <c r="PB153" s="37"/>
      <c r="PC153" s="37"/>
      <c r="PD153" s="37"/>
      <c r="PL153" s="37"/>
      <c r="PM153" s="37"/>
      <c r="PN153" s="37"/>
      <c r="PO153" s="37"/>
      <c r="PP153" s="37"/>
      <c r="PQ153" s="37"/>
      <c r="PS153" s="37"/>
      <c r="PT153" s="37"/>
      <c r="PU153" s="37"/>
      <c r="PV153" s="37"/>
      <c r="PW153" s="37"/>
      <c r="PX153" s="37"/>
      <c r="PY153" s="37"/>
      <c r="SD153" s="37"/>
      <c r="SE153" s="37"/>
      <c r="SF153" s="37"/>
      <c r="SG153" s="37"/>
      <c r="SH153" s="37"/>
      <c r="SI153" s="37"/>
      <c r="SY153" s="37"/>
      <c r="SZ153" s="37"/>
      <c r="TA153" s="37"/>
      <c r="TB153" s="37"/>
      <c r="TC153" s="37"/>
      <c r="TD153" s="37"/>
      <c r="TE153" s="37"/>
      <c r="TF153" s="37"/>
      <c r="UO153" s="37"/>
      <c r="UP153" s="37"/>
      <c r="UQ153" s="37"/>
      <c r="UR153" s="37"/>
      <c r="US153" s="37"/>
      <c r="UT153" s="37"/>
      <c r="UV153" s="37"/>
      <c r="UW153" s="37"/>
      <c r="UX153" s="37"/>
      <c r="UY153" s="37"/>
      <c r="UZ153" s="37"/>
      <c r="VA153" s="37"/>
      <c r="VB153" s="37"/>
      <c r="VC153" s="37"/>
      <c r="VD153" s="37"/>
      <c r="VE153" s="37"/>
      <c r="VF153" s="37"/>
      <c r="VG153" s="37"/>
      <c r="VH153" s="37"/>
      <c r="VI153" s="37"/>
      <c r="VJ153" s="37"/>
      <c r="VQ153" s="1594"/>
      <c r="VR153" s="1594"/>
      <c r="VS153" s="1594"/>
      <c r="VT153" s="1594"/>
      <c r="VU153" s="1594"/>
      <c r="VV153" s="1594"/>
      <c r="WZ153" s="37"/>
      <c r="XA153" s="37"/>
      <c r="XB153" s="37"/>
      <c r="XC153" s="37"/>
      <c r="XD153" s="37"/>
      <c r="XE153" s="37"/>
      <c r="YB153" s="1594"/>
      <c r="YC153" s="1594"/>
      <c r="YD153" s="1594"/>
      <c r="YE153" s="1594"/>
      <c r="YF153" s="1594"/>
      <c r="YG153" s="1594"/>
      <c r="ZK153" s="1594"/>
      <c r="ZL153" s="1594"/>
      <c r="ZM153" s="1594"/>
      <c r="ZN153" s="1594"/>
      <c r="ZO153" s="1594"/>
      <c r="ZP153" s="1594"/>
      <c r="ZQ153" s="1594"/>
      <c r="ZR153" s="37"/>
      <c r="ZS153" s="37"/>
      <c r="ZT153" s="37"/>
      <c r="ZU153" s="37"/>
      <c r="ZV153" s="37"/>
      <c r="ZW153" s="37"/>
      <c r="ZX153" s="37"/>
      <c r="ZY153" s="344"/>
      <c r="AAF153" s="693"/>
      <c r="AAG153" s="37"/>
      <c r="AAH153" s="37"/>
      <c r="AAI153" s="37"/>
      <c r="AAJ153" s="37"/>
      <c r="AAK153" s="37"/>
      <c r="AAL153" s="37"/>
      <c r="ABV153" s="37"/>
      <c r="ABW153" s="37"/>
      <c r="ABX153" s="37"/>
      <c r="ABY153" s="37"/>
      <c r="ABZ153" s="37"/>
      <c r="ACA153" s="37"/>
      <c r="ACB153" s="37"/>
      <c r="AEU153" s="1594"/>
      <c r="AEV153" s="1594"/>
      <c r="AEW153" s="1594"/>
      <c r="AEX153" s="1594"/>
      <c r="AEY153" s="1594"/>
      <c r="AEZ153" s="1594"/>
      <c r="AGR153" s="37"/>
      <c r="AGS153" s="37"/>
      <c r="AGT153" s="37"/>
      <c r="AGU153" s="37"/>
      <c r="AGV153" s="37"/>
      <c r="AGW153" s="37"/>
      <c r="AGX153" s="37"/>
      <c r="AHM153" s="37"/>
      <c r="AHN153" s="37"/>
      <c r="AHO153" s="37"/>
      <c r="AHP153" s="37"/>
      <c r="AHQ153" s="37"/>
      <c r="AHR153" s="37"/>
      <c r="AHS153" s="37"/>
      <c r="AIO153" s="37"/>
      <c r="AIP153" s="37"/>
      <c r="AIQ153" s="37"/>
      <c r="AIR153" s="37"/>
      <c r="AIS153" s="37"/>
      <c r="AIT153" s="37"/>
      <c r="AIU153" s="37"/>
      <c r="AJQ153" s="37"/>
      <c r="AJR153" s="37"/>
      <c r="AJS153" s="37"/>
      <c r="AJT153" s="37"/>
      <c r="AJU153" s="37"/>
      <c r="AJV153" s="37"/>
      <c r="AKL153" s="37"/>
      <c r="AKM153" s="37"/>
      <c r="AKN153" s="37"/>
      <c r="AKO153" s="37"/>
      <c r="AKP153" s="37"/>
      <c r="AKQ153" s="37"/>
      <c r="AKS153" s="37"/>
      <c r="AKT153" s="37"/>
      <c r="AKU153" s="37"/>
      <c r="AKV153" s="37"/>
      <c r="AKW153" s="37"/>
      <c r="AKX153" s="37"/>
      <c r="AKY153" s="37"/>
      <c r="AKZ153" s="37"/>
      <c r="ALA153" s="37"/>
      <c r="ALB153" s="37"/>
      <c r="ALC153" s="37"/>
      <c r="ALD153" s="37"/>
      <c r="ALE153" s="37"/>
      <c r="ALF153" s="37"/>
      <c r="ANR153" s="1594"/>
      <c r="ANS153" s="1594"/>
      <c r="ANT153" s="1594"/>
      <c r="ANU153" s="1594"/>
      <c r="ANV153" s="1594"/>
      <c r="ANW153" s="1594"/>
      <c r="ARE153" s="37"/>
      <c r="ARF153" s="37"/>
      <c r="ARG153" s="37"/>
      <c r="ARH153" s="37"/>
      <c r="ARI153" s="37"/>
      <c r="ARJ153" s="37"/>
      <c r="ARK153" s="37"/>
      <c r="ARS153" s="37"/>
      <c r="ART153" s="37"/>
      <c r="ARU153" s="37"/>
      <c r="ARV153" s="37"/>
      <c r="ARW153" s="37"/>
      <c r="ARX153" s="37"/>
      <c r="ARY153" s="37"/>
      <c r="ATB153" s="37"/>
      <c r="ATC153" s="37"/>
      <c r="ATD153" s="37"/>
      <c r="ATE153" s="37"/>
      <c r="ATF153" s="37"/>
      <c r="ATG153" s="37"/>
      <c r="AUK153" s="37"/>
      <c r="AUL153" s="37"/>
      <c r="AUM153" s="37"/>
      <c r="AUN153" s="37"/>
      <c r="AUO153" s="37"/>
      <c r="AUP153" s="37"/>
      <c r="AUQ153" s="37"/>
      <c r="AUR153" s="1594"/>
      <c r="AUS153" s="1594"/>
      <c r="AUT153" s="1594"/>
      <c r="AUU153" s="1594"/>
      <c r="AUV153" s="1594"/>
      <c r="AUW153" s="1594"/>
      <c r="AUX153" s="37"/>
      <c r="AUY153" s="37"/>
      <c r="AUZ153" s="37"/>
      <c r="AVA153" s="37"/>
      <c r="AVB153" s="37"/>
      <c r="AVC153" s="37"/>
      <c r="AVD153" s="37"/>
      <c r="AVT153" s="1594"/>
      <c r="AVU153" s="1594"/>
      <c r="AVV153" s="1594"/>
      <c r="AVW153" s="1594"/>
      <c r="AVX153" s="1594"/>
      <c r="AVY153" s="1594"/>
      <c r="AXQ153" s="37"/>
      <c r="AXR153" s="37"/>
      <c r="AXS153" s="37"/>
      <c r="AXT153" s="37"/>
      <c r="AXU153" s="37"/>
      <c r="AXV153" s="37"/>
    </row>
    <row r="154" spans="2:994 1058:1322" s="551" customFormat="1" x14ac:dyDescent="0.25">
      <c r="B154" s="122"/>
      <c r="H154" s="37"/>
      <c r="I154" s="122"/>
      <c r="J154" s="37"/>
      <c r="K154" s="37"/>
      <c r="L154" s="37"/>
      <c r="M154" s="37"/>
      <c r="N154" s="37"/>
      <c r="O154" s="37"/>
      <c r="P154" s="122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DW154" s="1657"/>
      <c r="DX154" s="1657"/>
      <c r="DY154" s="1657"/>
      <c r="DZ154" s="1657"/>
      <c r="EA154" s="1657"/>
      <c r="EB154" s="1657"/>
      <c r="EC154" s="37"/>
      <c r="ED154" s="37"/>
      <c r="EE154" s="37"/>
      <c r="EF154" s="37"/>
      <c r="EG154" s="37"/>
      <c r="EH154" s="37"/>
      <c r="EI154" s="37"/>
      <c r="FF154" s="37"/>
      <c r="FG154" s="37"/>
      <c r="FH154" s="37"/>
      <c r="FI154" s="37"/>
      <c r="FJ154" s="37"/>
      <c r="FK154" s="37"/>
      <c r="GH154" s="1594"/>
      <c r="GI154" s="1594"/>
      <c r="GJ154" s="1594"/>
      <c r="GK154" s="1594"/>
      <c r="GL154" s="1594"/>
      <c r="GM154" s="1594"/>
      <c r="IE154" s="1594"/>
      <c r="IF154" s="1594"/>
      <c r="IG154" s="1594"/>
      <c r="IH154" s="1594"/>
      <c r="II154" s="1594"/>
      <c r="IJ154" s="1594"/>
      <c r="JU154" s="37"/>
      <c r="JV154" s="37"/>
      <c r="JW154" s="37"/>
      <c r="JX154" s="37"/>
      <c r="JY154" s="37"/>
      <c r="JZ154" s="37"/>
      <c r="KB154" s="37"/>
      <c r="KC154" s="37"/>
      <c r="KD154" s="37"/>
      <c r="KE154" s="37"/>
      <c r="KF154" s="37"/>
      <c r="KG154" s="37"/>
      <c r="KH154" s="37"/>
      <c r="KW154" s="37"/>
      <c r="KX154" s="37"/>
      <c r="KY154" s="37"/>
      <c r="KZ154" s="37"/>
      <c r="LA154" s="37"/>
      <c r="LB154" s="37"/>
      <c r="LD154" s="1594"/>
      <c r="LE154" s="1594"/>
      <c r="LF154" s="1594"/>
      <c r="LG154" s="1594"/>
      <c r="LH154" s="1594"/>
      <c r="LI154" s="1594"/>
      <c r="MF154" s="1594"/>
      <c r="MG154" s="1594"/>
      <c r="MH154" s="1594"/>
      <c r="MI154" s="1594"/>
      <c r="MJ154" s="1594"/>
      <c r="MK154" s="1594"/>
      <c r="MT154" s="37"/>
      <c r="MU154" s="37"/>
      <c r="MV154" s="37"/>
      <c r="MW154" s="37"/>
      <c r="MX154" s="37"/>
      <c r="MY154" s="37"/>
      <c r="MZ154" s="37"/>
      <c r="OX154" s="37"/>
      <c r="OY154" s="37"/>
      <c r="OZ154" s="37"/>
      <c r="PA154" s="37"/>
      <c r="PB154" s="37"/>
      <c r="PC154" s="37"/>
      <c r="PD154" s="37"/>
      <c r="PL154" s="37"/>
      <c r="PM154" s="37"/>
      <c r="PN154" s="37"/>
      <c r="PO154" s="37"/>
      <c r="PP154" s="37"/>
      <c r="PQ154" s="37"/>
      <c r="PS154" s="37"/>
      <c r="PT154" s="37"/>
      <c r="PU154" s="37"/>
      <c r="PV154" s="37"/>
      <c r="PW154" s="37"/>
      <c r="PX154" s="37"/>
      <c r="PY154" s="37"/>
      <c r="SD154" s="37"/>
      <c r="SE154" s="37"/>
      <c r="SF154" s="37"/>
      <c r="SG154" s="37"/>
      <c r="SH154" s="37"/>
      <c r="SI154" s="37"/>
      <c r="SY154" s="37"/>
      <c r="SZ154" s="37"/>
      <c r="TA154" s="37"/>
      <c r="TB154" s="37"/>
      <c r="TC154" s="37"/>
      <c r="TD154" s="37"/>
      <c r="TE154" s="37"/>
      <c r="TF154" s="37"/>
      <c r="UO154" s="37"/>
      <c r="UP154" s="37"/>
      <c r="UQ154" s="37"/>
      <c r="UR154" s="37"/>
      <c r="US154" s="37"/>
      <c r="UT154" s="37"/>
      <c r="UV154" s="37"/>
      <c r="UW154" s="37"/>
      <c r="UX154" s="37"/>
      <c r="UY154" s="37"/>
      <c r="UZ154" s="37"/>
      <c r="VA154" s="37"/>
      <c r="VB154" s="37"/>
      <c r="VC154" s="37"/>
      <c r="VD154" s="37"/>
      <c r="VE154" s="37"/>
      <c r="VF154" s="37"/>
      <c r="VG154" s="37"/>
      <c r="VH154" s="37"/>
      <c r="VI154" s="37"/>
      <c r="VJ154" s="37"/>
      <c r="VQ154" s="1594"/>
      <c r="VR154" s="1594"/>
      <c r="VS154" s="1594"/>
      <c r="VT154" s="1594"/>
      <c r="VU154" s="1594"/>
      <c r="VV154" s="1594"/>
      <c r="WZ154" s="37"/>
      <c r="XA154" s="37"/>
      <c r="XB154" s="37"/>
      <c r="XC154" s="37"/>
      <c r="XD154" s="37"/>
      <c r="XE154" s="37"/>
      <c r="YB154" s="1594"/>
      <c r="YC154" s="1594"/>
      <c r="YD154" s="1594"/>
      <c r="YE154" s="1594"/>
      <c r="YF154" s="1594"/>
      <c r="YG154" s="1594"/>
      <c r="ZK154" s="1594"/>
      <c r="ZL154" s="1594"/>
      <c r="ZM154" s="1594"/>
      <c r="ZN154" s="1594"/>
      <c r="ZO154" s="1594"/>
      <c r="ZP154" s="1594"/>
      <c r="ZQ154" s="1594"/>
      <c r="ZR154" s="37"/>
      <c r="ZS154" s="37"/>
      <c r="ZT154" s="37"/>
      <c r="ZU154" s="37"/>
      <c r="ZV154" s="37"/>
      <c r="ZW154" s="37"/>
      <c r="ZX154" s="37"/>
      <c r="ZY154" s="344"/>
      <c r="AAF154" s="693"/>
      <c r="AAG154" s="37"/>
      <c r="AAH154" s="37"/>
      <c r="AAI154" s="37"/>
      <c r="AAJ154" s="37"/>
      <c r="AAK154" s="37"/>
      <c r="AAL154" s="37"/>
      <c r="ABV154" s="37"/>
      <c r="ABW154" s="37"/>
      <c r="ABX154" s="37"/>
      <c r="ABY154" s="37"/>
      <c r="ABZ154" s="37"/>
      <c r="ACA154" s="37"/>
      <c r="ACB154" s="37"/>
      <c r="AEU154" s="1594"/>
      <c r="AEV154" s="1594"/>
      <c r="AEW154" s="1594"/>
      <c r="AEX154" s="1594"/>
      <c r="AEY154" s="1594"/>
      <c r="AEZ154" s="1594"/>
      <c r="AGR154" s="37"/>
      <c r="AGS154" s="37"/>
      <c r="AGT154" s="37"/>
      <c r="AGU154" s="37"/>
      <c r="AGV154" s="37"/>
      <c r="AGW154" s="37"/>
      <c r="AGX154" s="37"/>
      <c r="AHM154" s="37"/>
      <c r="AHN154" s="37"/>
      <c r="AHO154" s="37"/>
      <c r="AHP154" s="37"/>
      <c r="AHQ154" s="37"/>
      <c r="AHR154" s="37"/>
      <c r="AHS154" s="37"/>
      <c r="AIO154" s="37"/>
      <c r="AIP154" s="37"/>
      <c r="AIQ154" s="37"/>
      <c r="AIR154" s="37"/>
      <c r="AIS154" s="37"/>
      <c r="AIT154" s="37"/>
      <c r="AIU154" s="37"/>
      <c r="AJQ154" s="37"/>
      <c r="AJR154" s="37"/>
      <c r="AJS154" s="37"/>
      <c r="AJT154" s="37"/>
      <c r="AJU154" s="37"/>
      <c r="AJV154" s="37"/>
      <c r="AKL154" s="37"/>
      <c r="AKM154" s="37"/>
      <c r="AKN154" s="37"/>
      <c r="AKO154" s="37"/>
      <c r="AKP154" s="37"/>
      <c r="AKQ154" s="37"/>
      <c r="AKS154" s="37"/>
      <c r="AKT154" s="37"/>
      <c r="AKU154" s="37"/>
      <c r="AKV154" s="37"/>
      <c r="AKW154" s="37"/>
      <c r="AKX154" s="37"/>
      <c r="AKY154" s="37"/>
      <c r="AKZ154" s="37"/>
      <c r="ALA154" s="37"/>
      <c r="ALB154" s="37"/>
      <c r="ALC154" s="37"/>
      <c r="ALD154" s="37"/>
      <c r="ALE154" s="37"/>
      <c r="ALF154" s="37"/>
      <c r="ANR154" s="1594"/>
      <c r="ANS154" s="1594"/>
      <c r="ANT154" s="1594"/>
      <c r="ANU154" s="1594"/>
      <c r="ANV154" s="1594"/>
      <c r="ANW154" s="1594"/>
      <c r="ARE154" s="37"/>
      <c r="ARF154" s="37"/>
      <c r="ARG154" s="37"/>
      <c r="ARH154" s="37"/>
      <c r="ARI154" s="37"/>
      <c r="ARJ154" s="37"/>
      <c r="ARK154" s="37"/>
      <c r="ARS154" s="37"/>
      <c r="ART154" s="37"/>
      <c r="ARU154" s="37"/>
      <c r="ARV154" s="37"/>
      <c r="ARW154" s="37"/>
      <c r="ARX154" s="37"/>
      <c r="ARY154" s="37"/>
      <c r="ATB154" s="37"/>
      <c r="ATC154" s="37"/>
      <c r="ATD154" s="37"/>
      <c r="ATE154" s="37"/>
      <c r="ATF154" s="37"/>
      <c r="ATG154" s="37"/>
      <c r="AUK154" s="37"/>
      <c r="AUL154" s="37"/>
      <c r="AUM154" s="37"/>
      <c r="AUN154" s="37"/>
      <c r="AUO154" s="37"/>
      <c r="AUP154" s="37"/>
      <c r="AUQ154" s="37"/>
      <c r="AUR154" s="1594"/>
      <c r="AUS154" s="1594"/>
      <c r="AUT154" s="1594"/>
      <c r="AUU154" s="1594"/>
      <c r="AUV154" s="1594"/>
      <c r="AUW154" s="1594"/>
      <c r="AUX154" s="37"/>
      <c r="AUY154" s="37"/>
      <c r="AUZ154" s="37"/>
      <c r="AVA154" s="37"/>
      <c r="AVB154" s="37"/>
      <c r="AVC154" s="37"/>
      <c r="AVD154" s="37"/>
      <c r="AVT154" s="1594"/>
      <c r="AVU154" s="1594"/>
      <c r="AVV154" s="1594"/>
      <c r="AVW154" s="1594"/>
      <c r="AVX154" s="1594"/>
      <c r="AVY154" s="1594"/>
      <c r="AXQ154" s="37"/>
      <c r="AXR154" s="37"/>
      <c r="AXS154" s="37"/>
      <c r="AXT154" s="37"/>
      <c r="AXU154" s="37"/>
      <c r="AXV154" s="37"/>
    </row>
    <row r="155" spans="2:994 1058:1322" s="551" customFormat="1" x14ac:dyDescent="0.25">
      <c r="B155" s="79"/>
      <c r="H155" s="37"/>
      <c r="I155" s="122"/>
      <c r="J155" s="37"/>
      <c r="K155" s="37"/>
      <c r="L155" s="37"/>
      <c r="M155" s="37"/>
      <c r="N155" s="37"/>
      <c r="O155" s="37"/>
      <c r="P155" s="122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DW155" s="1657"/>
      <c r="DX155" s="1657"/>
      <c r="DY155" s="1657"/>
      <c r="DZ155" s="1657"/>
      <c r="EA155" s="1657"/>
      <c r="EB155" s="1657"/>
      <c r="EC155" s="37"/>
      <c r="ED155" s="37"/>
      <c r="EE155" s="37"/>
      <c r="EF155" s="37"/>
      <c r="EG155" s="37"/>
      <c r="EH155" s="37"/>
      <c r="EI155" s="37"/>
      <c r="FF155" s="37"/>
      <c r="FG155" s="37"/>
      <c r="FH155" s="37"/>
      <c r="FI155" s="37"/>
      <c r="FJ155" s="37"/>
      <c r="FK155" s="37"/>
      <c r="GH155" s="1594"/>
      <c r="GI155" s="1594"/>
      <c r="GJ155" s="1594"/>
      <c r="GK155" s="1594"/>
      <c r="GL155" s="1594"/>
      <c r="GM155" s="1594"/>
      <c r="IE155" s="1594"/>
      <c r="IF155" s="1594"/>
      <c r="IG155" s="1594"/>
      <c r="IH155" s="1594"/>
      <c r="II155" s="1594"/>
      <c r="IJ155" s="1594"/>
      <c r="JU155" s="37"/>
      <c r="JV155" s="37"/>
      <c r="JW155" s="37"/>
      <c r="JX155" s="37"/>
      <c r="JY155" s="37"/>
      <c r="JZ155" s="37"/>
      <c r="KB155" s="37"/>
      <c r="KC155" s="37"/>
      <c r="KD155" s="37"/>
      <c r="KE155" s="37"/>
      <c r="KF155" s="37"/>
      <c r="KG155" s="37"/>
      <c r="KH155" s="37"/>
      <c r="KW155" s="37"/>
      <c r="KX155" s="37"/>
      <c r="KY155" s="37"/>
      <c r="KZ155" s="37"/>
      <c r="LA155" s="37"/>
      <c r="LB155" s="37"/>
      <c r="LD155" s="1594"/>
      <c r="LE155" s="1594"/>
      <c r="LF155" s="1594"/>
      <c r="LG155" s="1594"/>
      <c r="LH155" s="1594"/>
      <c r="LI155" s="1594"/>
      <c r="MF155" s="1594"/>
      <c r="MG155" s="1594"/>
      <c r="MH155" s="1594"/>
      <c r="MI155" s="1594"/>
      <c r="MJ155" s="1594"/>
      <c r="MK155" s="1594"/>
      <c r="MT155" s="37"/>
      <c r="MU155" s="37"/>
      <c r="MV155" s="37"/>
      <c r="MW155" s="37"/>
      <c r="MX155" s="37"/>
      <c r="MY155" s="37"/>
      <c r="MZ155" s="37"/>
      <c r="OX155" s="37"/>
      <c r="OY155" s="37"/>
      <c r="OZ155" s="37"/>
      <c r="PA155" s="37"/>
      <c r="PB155" s="37"/>
      <c r="PC155" s="37"/>
      <c r="PD155" s="37"/>
      <c r="PL155" s="37"/>
      <c r="PM155" s="37"/>
      <c r="PN155" s="37"/>
      <c r="PO155" s="37"/>
      <c r="PP155" s="37"/>
      <c r="PQ155" s="37"/>
      <c r="PS155" s="37"/>
      <c r="PT155" s="37"/>
      <c r="PU155" s="37"/>
      <c r="PV155" s="37"/>
      <c r="PW155" s="37"/>
      <c r="PX155" s="37"/>
      <c r="PY155" s="37"/>
      <c r="SD155" s="37"/>
      <c r="SE155" s="37"/>
      <c r="SF155" s="37"/>
      <c r="SG155" s="37"/>
      <c r="SH155" s="37"/>
      <c r="SI155" s="37"/>
      <c r="SY155" s="37"/>
      <c r="SZ155" s="37"/>
      <c r="TA155" s="37"/>
      <c r="TB155" s="37"/>
      <c r="TC155" s="37"/>
      <c r="TD155" s="37"/>
      <c r="TE155" s="37"/>
      <c r="TF155" s="37"/>
      <c r="UO155" s="37"/>
      <c r="UP155" s="37"/>
      <c r="UQ155" s="37"/>
      <c r="UR155" s="37"/>
      <c r="US155" s="37"/>
      <c r="UT155" s="37"/>
      <c r="UV155" s="37"/>
      <c r="UW155" s="37"/>
      <c r="UX155" s="37"/>
      <c r="UY155" s="37"/>
      <c r="UZ155" s="37"/>
      <c r="VA155" s="37"/>
      <c r="VB155" s="37"/>
      <c r="VC155" s="37"/>
      <c r="VD155" s="37"/>
      <c r="VE155" s="37"/>
      <c r="VF155" s="37"/>
      <c r="VG155" s="37"/>
      <c r="VH155" s="37"/>
      <c r="VI155" s="37"/>
      <c r="VJ155" s="37"/>
      <c r="VQ155" s="1594"/>
      <c r="VR155" s="1594"/>
      <c r="VS155" s="1594"/>
      <c r="VT155" s="1594"/>
      <c r="VU155" s="1594"/>
      <c r="VV155" s="1594"/>
      <c r="WZ155" s="37"/>
      <c r="XA155" s="37"/>
      <c r="XB155" s="37"/>
      <c r="XC155" s="37"/>
      <c r="XD155" s="37"/>
      <c r="XE155" s="37"/>
      <c r="YB155" s="1594"/>
      <c r="YC155" s="1594"/>
      <c r="YD155" s="1594"/>
      <c r="YE155" s="1594"/>
      <c r="YF155" s="1594"/>
      <c r="YG155" s="1594"/>
      <c r="ZK155" s="1594"/>
      <c r="ZL155" s="1594"/>
      <c r="ZM155" s="1594"/>
      <c r="ZN155" s="1594"/>
      <c r="ZO155" s="1594"/>
      <c r="ZP155" s="1594"/>
      <c r="ZQ155" s="1594"/>
      <c r="ZR155" s="37"/>
      <c r="ZS155" s="37"/>
      <c r="ZT155" s="37"/>
      <c r="ZU155" s="37"/>
      <c r="ZV155" s="37"/>
      <c r="ZW155" s="37"/>
      <c r="ZX155" s="37"/>
      <c r="ZY155" s="344"/>
      <c r="AAF155" s="693"/>
      <c r="AAG155" s="37"/>
      <c r="AAH155" s="37"/>
      <c r="AAI155" s="37"/>
      <c r="AAJ155" s="37"/>
      <c r="AAK155" s="37"/>
      <c r="AAL155" s="37"/>
      <c r="ABV155" s="37"/>
      <c r="ABW155" s="37"/>
      <c r="ABX155" s="37"/>
      <c r="ABY155" s="37"/>
      <c r="ABZ155" s="37"/>
      <c r="ACA155" s="37"/>
      <c r="ACB155" s="37"/>
      <c r="AEU155" s="1594"/>
      <c r="AEV155" s="1594"/>
      <c r="AEW155" s="1594"/>
      <c r="AEX155" s="1594"/>
      <c r="AEY155" s="1594"/>
      <c r="AEZ155" s="1594"/>
      <c r="AGR155" s="37"/>
      <c r="AGS155" s="37"/>
      <c r="AGT155" s="37"/>
      <c r="AGU155" s="37"/>
      <c r="AGV155" s="37"/>
      <c r="AGW155" s="37"/>
      <c r="AGX155" s="37"/>
      <c r="AHM155" s="37"/>
      <c r="AHN155" s="37"/>
      <c r="AHO155" s="37"/>
      <c r="AHP155" s="37"/>
      <c r="AHQ155" s="37"/>
      <c r="AHR155" s="37"/>
      <c r="AHS155" s="37"/>
      <c r="AIO155" s="37"/>
      <c r="AIP155" s="37"/>
      <c r="AIQ155" s="37"/>
      <c r="AIR155" s="37"/>
      <c r="AIS155" s="37"/>
      <c r="AIT155" s="37"/>
      <c r="AIU155" s="37"/>
      <c r="AJQ155" s="37"/>
      <c r="AJR155" s="37"/>
      <c r="AJS155" s="37"/>
      <c r="AJT155" s="37"/>
      <c r="AJU155" s="37"/>
      <c r="AJV155" s="37"/>
      <c r="AKL155" s="37"/>
      <c r="AKM155" s="37"/>
      <c r="AKN155" s="37"/>
      <c r="AKO155" s="37"/>
      <c r="AKP155" s="37"/>
      <c r="AKQ155" s="37"/>
      <c r="AKS155" s="37"/>
      <c r="AKT155" s="37"/>
      <c r="AKU155" s="37"/>
      <c r="AKV155" s="37"/>
      <c r="AKW155" s="37"/>
      <c r="AKX155" s="37"/>
      <c r="AKY155" s="37"/>
      <c r="AKZ155" s="37"/>
      <c r="ALA155" s="37"/>
      <c r="ALB155" s="37"/>
      <c r="ALC155" s="37"/>
      <c r="ALD155" s="37"/>
      <c r="ALE155" s="37"/>
      <c r="ALF155" s="37"/>
      <c r="ANR155" s="1594"/>
      <c r="ANS155" s="1594"/>
      <c r="ANT155" s="1594"/>
      <c r="ANU155" s="1594"/>
      <c r="ANV155" s="1594"/>
      <c r="ANW155" s="1594"/>
      <c r="ARE155" s="37"/>
      <c r="ARF155" s="37"/>
      <c r="ARG155" s="37"/>
      <c r="ARH155" s="37"/>
      <c r="ARI155" s="37"/>
      <c r="ARJ155" s="37"/>
      <c r="ARK155" s="37"/>
      <c r="ARS155" s="37"/>
      <c r="ART155" s="37"/>
      <c r="ARU155" s="37"/>
      <c r="ARV155" s="37"/>
      <c r="ARW155" s="37"/>
      <c r="ARX155" s="37"/>
      <c r="ARY155" s="37"/>
      <c r="ATB155" s="37"/>
      <c r="ATC155" s="37"/>
      <c r="ATD155" s="37"/>
      <c r="ATE155" s="37"/>
      <c r="ATF155" s="37"/>
      <c r="ATG155" s="37"/>
      <c r="AUK155" s="37"/>
      <c r="AUL155" s="37"/>
      <c r="AUM155" s="37"/>
      <c r="AUN155" s="37"/>
      <c r="AUO155" s="37"/>
      <c r="AUP155" s="37"/>
      <c r="AUQ155" s="37"/>
      <c r="AUR155" s="1594"/>
      <c r="AUS155" s="1594"/>
      <c r="AUT155" s="1594"/>
      <c r="AUU155" s="1594"/>
      <c r="AUV155" s="1594"/>
      <c r="AUW155" s="1594"/>
      <c r="AUX155" s="37"/>
      <c r="AUY155" s="37"/>
      <c r="AUZ155" s="37"/>
      <c r="AVA155" s="37"/>
      <c r="AVB155" s="37"/>
      <c r="AVC155" s="37"/>
      <c r="AVD155" s="37"/>
      <c r="AVT155" s="1594"/>
      <c r="AVU155" s="1594"/>
      <c r="AVV155" s="1594"/>
      <c r="AVW155" s="1594"/>
      <c r="AVX155" s="1594"/>
      <c r="AVY155" s="1594"/>
      <c r="AXQ155" s="37"/>
      <c r="AXR155" s="37"/>
      <c r="AXS155" s="37"/>
      <c r="AXT155" s="37"/>
      <c r="AXU155" s="37"/>
      <c r="AXV155" s="37"/>
    </row>
    <row r="156" spans="2:994 1058:1322" s="551" customFormat="1" x14ac:dyDescent="0.25">
      <c r="B156" s="79"/>
      <c r="H156" s="37"/>
      <c r="I156" s="122"/>
      <c r="J156" s="37"/>
      <c r="K156" s="37"/>
      <c r="L156" s="37"/>
      <c r="M156" s="37"/>
      <c r="N156" s="37"/>
      <c r="O156" s="37"/>
      <c r="P156" s="122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DW156" s="1657"/>
      <c r="DX156" s="1657"/>
      <c r="DY156" s="1657"/>
      <c r="DZ156" s="1657"/>
      <c r="EA156" s="1657"/>
      <c r="EB156" s="1657"/>
      <c r="EC156" s="37"/>
      <c r="ED156" s="37"/>
      <c r="EE156" s="37"/>
      <c r="EF156" s="37"/>
      <c r="EG156" s="37"/>
      <c r="EH156" s="37"/>
      <c r="EI156" s="37"/>
      <c r="FF156" s="37"/>
      <c r="FG156" s="37"/>
      <c r="FH156" s="37"/>
      <c r="FI156" s="37"/>
      <c r="FJ156" s="37"/>
      <c r="FK156" s="37"/>
      <c r="GH156" s="1594"/>
      <c r="GI156" s="1594"/>
      <c r="GJ156" s="1594"/>
      <c r="GK156" s="1594"/>
      <c r="GL156" s="1594"/>
      <c r="GM156" s="1594"/>
      <c r="IE156" s="1594"/>
      <c r="IF156" s="1594"/>
      <c r="IG156" s="1594"/>
      <c r="IH156" s="1594"/>
      <c r="II156" s="1594"/>
      <c r="IJ156" s="1594"/>
      <c r="JU156" s="37"/>
      <c r="JV156" s="37"/>
      <c r="JW156" s="37"/>
      <c r="JX156" s="37"/>
      <c r="JY156" s="37"/>
      <c r="JZ156" s="37"/>
      <c r="KB156" s="37"/>
      <c r="KC156" s="37"/>
      <c r="KD156" s="37"/>
      <c r="KE156" s="37"/>
      <c r="KF156" s="37"/>
      <c r="KG156" s="37"/>
      <c r="KH156" s="37"/>
      <c r="KW156" s="37"/>
      <c r="KX156" s="37"/>
      <c r="KY156" s="37"/>
      <c r="KZ156" s="37"/>
      <c r="LA156" s="37"/>
      <c r="LB156" s="37"/>
      <c r="LD156" s="1594"/>
      <c r="LE156" s="1594"/>
      <c r="LF156" s="1594"/>
      <c r="LG156" s="1594"/>
      <c r="LH156" s="1594"/>
      <c r="LI156" s="1594"/>
      <c r="MF156" s="1594"/>
      <c r="MG156" s="1594"/>
      <c r="MH156" s="1594"/>
      <c r="MI156" s="1594"/>
      <c r="MJ156" s="1594"/>
      <c r="MK156" s="1594"/>
      <c r="MT156" s="37"/>
      <c r="MU156" s="37"/>
      <c r="MV156" s="37"/>
      <c r="MW156" s="37"/>
      <c r="MX156" s="37"/>
      <c r="MY156" s="37"/>
      <c r="MZ156" s="37"/>
      <c r="OX156" s="37"/>
      <c r="OY156" s="37"/>
      <c r="OZ156" s="37"/>
      <c r="PA156" s="37"/>
      <c r="PB156" s="37"/>
      <c r="PC156" s="37"/>
      <c r="PD156" s="37"/>
      <c r="PL156" s="37"/>
      <c r="PM156" s="37"/>
      <c r="PN156" s="37"/>
      <c r="PO156" s="37"/>
      <c r="PP156" s="37"/>
      <c r="PQ156" s="37"/>
      <c r="PS156" s="37"/>
      <c r="PT156" s="37"/>
      <c r="PU156" s="37"/>
      <c r="PV156" s="37"/>
      <c r="PW156" s="37"/>
      <c r="PX156" s="37"/>
      <c r="PY156" s="37"/>
      <c r="SD156" s="37"/>
      <c r="SE156" s="37"/>
      <c r="SF156" s="37"/>
      <c r="SG156" s="37"/>
      <c r="SH156" s="37"/>
      <c r="SI156" s="37"/>
      <c r="SY156" s="37"/>
      <c r="SZ156" s="37"/>
      <c r="TA156" s="37"/>
      <c r="TB156" s="37"/>
      <c r="TC156" s="37"/>
      <c r="TD156" s="37"/>
      <c r="TE156" s="37"/>
      <c r="TF156" s="37"/>
      <c r="UO156" s="37"/>
      <c r="UP156" s="37"/>
      <c r="UQ156" s="37"/>
      <c r="UR156" s="37"/>
      <c r="US156" s="37"/>
      <c r="UT156" s="37"/>
      <c r="UV156" s="37"/>
      <c r="UW156" s="37"/>
      <c r="UX156" s="37"/>
      <c r="UY156" s="37"/>
      <c r="UZ156" s="37"/>
      <c r="VA156" s="37"/>
      <c r="VB156" s="37"/>
      <c r="VC156" s="37"/>
      <c r="VD156" s="37"/>
      <c r="VE156" s="37"/>
      <c r="VF156" s="37"/>
      <c r="VG156" s="37"/>
      <c r="VH156" s="37"/>
      <c r="VI156" s="37"/>
      <c r="VJ156" s="37"/>
      <c r="VQ156" s="1594"/>
      <c r="VR156" s="1594"/>
      <c r="VS156" s="1594"/>
      <c r="VT156" s="1594"/>
      <c r="VU156" s="1594"/>
      <c r="VV156" s="1594"/>
      <c r="WZ156" s="37"/>
      <c r="XA156" s="37"/>
      <c r="XB156" s="37"/>
      <c r="XC156" s="37"/>
      <c r="XD156" s="37"/>
      <c r="XE156" s="37"/>
      <c r="YB156" s="1594"/>
      <c r="YC156" s="1594"/>
      <c r="YD156" s="1594"/>
      <c r="YE156" s="1594"/>
      <c r="YF156" s="1594"/>
      <c r="YG156" s="1594"/>
      <c r="ZK156" s="1594"/>
      <c r="ZL156" s="1594"/>
      <c r="ZM156" s="1594"/>
      <c r="ZN156" s="1594"/>
      <c r="ZO156" s="1594"/>
      <c r="ZP156" s="1594"/>
      <c r="ZQ156" s="1594"/>
      <c r="ZR156" s="37"/>
      <c r="ZS156" s="37"/>
      <c r="ZT156" s="37"/>
      <c r="ZU156" s="37"/>
      <c r="ZV156" s="37"/>
      <c r="ZW156" s="37"/>
      <c r="ZX156" s="37"/>
      <c r="ZY156" s="344"/>
      <c r="AAF156" s="693"/>
      <c r="AAG156" s="37"/>
      <c r="AAH156" s="37"/>
      <c r="AAI156" s="37"/>
      <c r="AAJ156" s="37"/>
      <c r="AAK156" s="37"/>
      <c r="AAL156" s="37"/>
      <c r="ABV156" s="37"/>
      <c r="ABW156" s="37"/>
      <c r="ABX156" s="37"/>
      <c r="ABY156" s="37"/>
      <c r="ABZ156" s="37"/>
      <c r="ACA156" s="37"/>
      <c r="ACB156" s="37"/>
      <c r="AEU156" s="1594"/>
      <c r="AEV156" s="1594"/>
      <c r="AEW156" s="1594"/>
      <c r="AEX156" s="1594"/>
      <c r="AEY156" s="1594"/>
      <c r="AEZ156" s="1594"/>
      <c r="AGR156" s="37"/>
      <c r="AGS156" s="37"/>
      <c r="AGT156" s="37"/>
      <c r="AGU156" s="37"/>
      <c r="AGV156" s="37"/>
      <c r="AGW156" s="37"/>
      <c r="AGX156" s="37"/>
      <c r="AHM156" s="37"/>
      <c r="AHN156" s="37"/>
      <c r="AHO156" s="37"/>
      <c r="AHP156" s="37"/>
      <c r="AHQ156" s="37"/>
      <c r="AHR156" s="37"/>
      <c r="AHS156" s="37"/>
      <c r="AIO156" s="37"/>
      <c r="AIP156" s="37"/>
      <c r="AIQ156" s="37"/>
      <c r="AIR156" s="37"/>
      <c r="AIS156" s="37"/>
      <c r="AIT156" s="37"/>
      <c r="AIU156" s="37"/>
      <c r="AJQ156" s="37"/>
      <c r="AJR156" s="37"/>
      <c r="AJS156" s="37"/>
      <c r="AJT156" s="37"/>
      <c r="AJU156" s="37"/>
      <c r="AJV156" s="37"/>
      <c r="AKL156" s="37"/>
      <c r="AKM156" s="37"/>
      <c r="AKN156" s="37"/>
      <c r="AKO156" s="37"/>
      <c r="AKP156" s="37"/>
      <c r="AKQ156" s="37"/>
      <c r="AKS156" s="37"/>
      <c r="AKT156" s="37"/>
      <c r="AKU156" s="37"/>
      <c r="AKV156" s="37"/>
      <c r="AKW156" s="37"/>
      <c r="AKX156" s="37"/>
      <c r="AKY156" s="37"/>
      <c r="AKZ156" s="37"/>
      <c r="ALA156" s="37"/>
      <c r="ALB156" s="37"/>
      <c r="ALC156" s="37"/>
      <c r="ALD156" s="37"/>
      <c r="ALE156" s="37"/>
      <c r="ALF156" s="37"/>
      <c r="ANR156" s="1594"/>
      <c r="ANS156" s="1594"/>
      <c r="ANT156" s="1594"/>
      <c r="ANU156" s="1594"/>
      <c r="ANV156" s="1594"/>
      <c r="ANW156" s="1594"/>
      <c r="ARE156" s="37"/>
      <c r="ARF156" s="37"/>
      <c r="ARG156" s="37"/>
      <c r="ARH156" s="37"/>
      <c r="ARI156" s="37"/>
      <c r="ARJ156" s="37"/>
      <c r="ARK156" s="37"/>
      <c r="ARS156" s="37"/>
      <c r="ART156" s="37"/>
      <c r="ARU156" s="37"/>
      <c r="ARV156" s="37"/>
      <c r="ARW156" s="37"/>
      <c r="ARX156" s="37"/>
      <c r="ARY156" s="37"/>
      <c r="ATB156" s="37"/>
      <c r="ATC156" s="37"/>
      <c r="ATD156" s="37"/>
      <c r="ATE156" s="37"/>
      <c r="ATF156" s="37"/>
      <c r="ATG156" s="37"/>
      <c r="AUK156" s="37"/>
      <c r="AUL156" s="37"/>
      <c r="AUM156" s="37"/>
      <c r="AUN156" s="37"/>
      <c r="AUO156" s="37"/>
      <c r="AUP156" s="37"/>
      <c r="AUQ156" s="37"/>
      <c r="AUR156" s="1594"/>
      <c r="AUS156" s="1594"/>
      <c r="AUT156" s="1594"/>
      <c r="AUU156" s="1594"/>
      <c r="AUV156" s="1594"/>
      <c r="AUW156" s="1594"/>
      <c r="AUX156" s="37"/>
      <c r="AUY156" s="37"/>
      <c r="AUZ156" s="37"/>
      <c r="AVA156" s="37"/>
      <c r="AVB156" s="37"/>
      <c r="AVC156" s="37"/>
      <c r="AVD156" s="37"/>
      <c r="AVT156" s="1594"/>
      <c r="AVU156" s="1594"/>
      <c r="AVV156" s="1594"/>
      <c r="AVW156" s="1594"/>
      <c r="AVX156" s="1594"/>
      <c r="AVY156" s="1594"/>
      <c r="AXQ156" s="37"/>
      <c r="AXR156" s="37"/>
      <c r="AXS156" s="37"/>
      <c r="AXT156" s="37"/>
      <c r="AXU156" s="37"/>
      <c r="AXV156" s="37"/>
    </row>
    <row r="157" spans="2:994 1058:1322" s="551" customFormat="1" x14ac:dyDescent="0.25">
      <c r="B157" s="122"/>
      <c r="H157" s="37"/>
      <c r="I157" s="122"/>
      <c r="J157" s="37"/>
      <c r="K157" s="37"/>
      <c r="L157" s="37"/>
      <c r="M157" s="37"/>
      <c r="N157" s="37"/>
      <c r="O157" s="37"/>
      <c r="P157" s="122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DW157" s="1657"/>
      <c r="DX157" s="1657"/>
      <c r="DY157" s="1657"/>
      <c r="DZ157" s="1657"/>
      <c r="EA157" s="1657"/>
      <c r="EB157" s="1657"/>
      <c r="EC157" s="37"/>
      <c r="ED157" s="37"/>
      <c r="EE157" s="37"/>
      <c r="EF157" s="37"/>
      <c r="EG157" s="37"/>
      <c r="EH157" s="37"/>
      <c r="EI157" s="37"/>
      <c r="FF157" s="37"/>
      <c r="FG157" s="37"/>
      <c r="FH157" s="37"/>
      <c r="FI157" s="37"/>
      <c r="FJ157" s="37"/>
      <c r="FK157" s="37"/>
      <c r="GH157" s="1594"/>
      <c r="GI157" s="1594"/>
      <c r="GJ157" s="1594"/>
      <c r="GK157" s="1594"/>
      <c r="GL157" s="1594"/>
      <c r="GM157" s="1594"/>
      <c r="IE157" s="1594"/>
      <c r="IF157" s="1594"/>
      <c r="IG157" s="1594"/>
      <c r="IH157" s="1594"/>
      <c r="II157" s="1594"/>
      <c r="IJ157" s="1594"/>
      <c r="JU157" s="37"/>
      <c r="JV157" s="37"/>
      <c r="JW157" s="37"/>
      <c r="JX157" s="37"/>
      <c r="JY157" s="37"/>
      <c r="JZ157" s="37"/>
      <c r="KB157" s="37"/>
      <c r="KC157" s="37"/>
      <c r="KD157" s="37"/>
      <c r="KE157" s="37"/>
      <c r="KF157" s="37"/>
      <c r="KG157" s="37"/>
      <c r="KH157" s="37"/>
      <c r="KW157" s="37"/>
      <c r="KX157" s="37"/>
      <c r="KY157" s="37"/>
      <c r="KZ157" s="37"/>
      <c r="LA157" s="37"/>
      <c r="LB157" s="37"/>
      <c r="LD157" s="1594"/>
      <c r="LE157" s="1594"/>
      <c r="LF157" s="1594"/>
      <c r="LG157" s="1594"/>
      <c r="LH157" s="1594"/>
      <c r="LI157" s="1594"/>
      <c r="MF157" s="1594"/>
      <c r="MG157" s="1594"/>
      <c r="MH157" s="1594"/>
      <c r="MI157" s="1594"/>
      <c r="MJ157" s="1594"/>
      <c r="MK157" s="1594"/>
      <c r="MT157" s="37"/>
      <c r="MU157" s="37"/>
      <c r="MV157" s="37"/>
      <c r="MW157" s="37"/>
      <c r="MX157" s="37"/>
      <c r="MY157" s="37"/>
      <c r="MZ157" s="37"/>
      <c r="OX157" s="37"/>
      <c r="OY157" s="37"/>
      <c r="OZ157" s="37"/>
      <c r="PA157" s="37"/>
      <c r="PB157" s="37"/>
      <c r="PC157" s="37"/>
      <c r="PD157" s="37"/>
      <c r="PL157" s="37"/>
      <c r="PM157" s="37"/>
      <c r="PN157" s="37"/>
      <c r="PO157" s="37"/>
      <c r="PP157" s="37"/>
      <c r="PQ157" s="37"/>
      <c r="PS157" s="37"/>
      <c r="PT157" s="37"/>
      <c r="PU157" s="37"/>
      <c r="PV157" s="37"/>
      <c r="PW157" s="37"/>
      <c r="PX157" s="37"/>
      <c r="PY157" s="37"/>
      <c r="SD157" s="37"/>
      <c r="SE157" s="37"/>
      <c r="SF157" s="37"/>
      <c r="SG157" s="37"/>
      <c r="SH157" s="37"/>
      <c r="SI157" s="37"/>
      <c r="SY157" s="37"/>
      <c r="SZ157" s="37"/>
      <c r="TA157" s="37"/>
      <c r="TB157" s="37"/>
      <c r="TC157" s="37"/>
      <c r="TD157" s="37"/>
      <c r="TE157" s="37"/>
      <c r="TF157" s="37"/>
      <c r="UO157" s="37"/>
      <c r="UP157" s="37"/>
      <c r="UQ157" s="37"/>
      <c r="UR157" s="37"/>
      <c r="US157" s="37"/>
      <c r="UT157" s="37"/>
      <c r="UV157" s="37"/>
      <c r="UW157" s="37"/>
      <c r="UX157" s="37"/>
      <c r="UY157" s="37"/>
      <c r="UZ157" s="37"/>
      <c r="VA157" s="37"/>
      <c r="VB157" s="37"/>
      <c r="VC157" s="37"/>
      <c r="VD157" s="37"/>
      <c r="VE157" s="37"/>
      <c r="VF157" s="37"/>
      <c r="VG157" s="37"/>
      <c r="VH157" s="37"/>
      <c r="VI157" s="37"/>
      <c r="VJ157" s="37"/>
      <c r="VQ157" s="1594"/>
      <c r="VR157" s="1594"/>
      <c r="VS157" s="1594"/>
      <c r="VT157" s="1594"/>
      <c r="VU157" s="1594"/>
      <c r="VV157" s="1594"/>
      <c r="WZ157" s="37"/>
      <c r="XA157" s="37"/>
      <c r="XB157" s="37"/>
      <c r="XC157" s="37"/>
      <c r="XD157" s="37"/>
      <c r="XE157" s="37"/>
      <c r="YB157" s="1594"/>
      <c r="YC157" s="1594"/>
      <c r="YD157" s="1594"/>
      <c r="YE157" s="1594"/>
      <c r="YF157" s="1594"/>
      <c r="YG157" s="1594"/>
      <c r="ZK157" s="1594"/>
      <c r="ZL157" s="1594"/>
      <c r="ZM157" s="1594"/>
      <c r="ZN157" s="1594"/>
      <c r="ZO157" s="1594"/>
      <c r="ZP157" s="1594"/>
      <c r="ZQ157" s="1594"/>
      <c r="ZR157" s="37"/>
      <c r="ZS157" s="37"/>
      <c r="ZT157" s="37"/>
      <c r="ZU157" s="37"/>
      <c r="ZV157" s="37"/>
      <c r="ZW157" s="37"/>
      <c r="ZX157" s="37"/>
      <c r="ZY157" s="344"/>
      <c r="AAF157" s="693"/>
      <c r="AAG157" s="37"/>
      <c r="AAH157" s="37"/>
      <c r="AAI157" s="37"/>
      <c r="AAJ157" s="37"/>
      <c r="AAK157" s="37"/>
      <c r="AAL157" s="37"/>
      <c r="ABV157" s="37"/>
      <c r="ABW157" s="37"/>
      <c r="ABX157" s="37"/>
      <c r="ABY157" s="37"/>
      <c r="ABZ157" s="37"/>
      <c r="ACA157" s="37"/>
      <c r="ACB157" s="37"/>
      <c r="AEU157" s="1594"/>
      <c r="AEV157" s="1594"/>
      <c r="AEW157" s="1594"/>
      <c r="AEX157" s="1594"/>
      <c r="AEY157" s="1594"/>
      <c r="AEZ157" s="1594"/>
      <c r="AGR157" s="37"/>
      <c r="AGS157" s="37"/>
      <c r="AGT157" s="37"/>
      <c r="AGU157" s="37"/>
      <c r="AGV157" s="37"/>
      <c r="AGW157" s="37"/>
      <c r="AGX157" s="37"/>
      <c r="AHM157" s="37"/>
      <c r="AHN157" s="37"/>
      <c r="AHO157" s="37"/>
      <c r="AHP157" s="37"/>
      <c r="AHQ157" s="37"/>
      <c r="AHR157" s="37"/>
      <c r="AHS157" s="37"/>
      <c r="AIO157" s="37"/>
      <c r="AIP157" s="37"/>
      <c r="AIQ157" s="37"/>
      <c r="AIR157" s="37"/>
      <c r="AIS157" s="37"/>
      <c r="AIT157" s="37"/>
      <c r="AIU157" s="37"/>
      <c r="AJQ157" s="37"/>
      <c r="AJR157" s="37"/>
      <c r="AJS157" s="37"/>
      <c r="AJT157" s="37"/>
      <c r="AJU157" s="37"/>
      <c r="AJV157" s="37"/>
      <c r="AKL157" s="37"/>
      <c r="AKM157" s="37"/>
      <c r="AKN157" s="37"/>
      <c r="AKO157" s="37"/>
      <c r="AKP157" s="37"/>
      <c r="AKQ157" s="37"/>
      <c r="AKS157" s="37"/>
      <c r="AKT157" s="37"/>
      <c r="AKU157" s="37"/>
      <c r="AKV157" s="37"/>
      <c r="AKW157" s="37"/>
      <c r="AKX157" s="37"/>
      <c r="AKY157" s="37"/>
      <c r="AKZ157" s="37"/>
      <c r="ALA157" s="37"/>
      <c r="ALB157" s="37"/>
      <c r="ALC157" s="37"/>
      <c r="ALD157" s="37"/>
      <c r="ALE157" s="37"/>
      <c r="ALF157" s="37"/>
      <c r="ANR157" s="1594"/>
      <c r="ANS157" s="1594"/>
      <c r="ANT157" s="1594"/>
      <c r="ANU157" s="1594"/>
      <c r="ANV157" s="1594"/>
      <c r="ANW157" s="1594"/>
      <c r="ARE157" s="37"/>
      <c r="ARF157" s="37"/>
      <c r="ARG157" s="37"/>
      <c r="ARH157" s="37"/>
      <c r="ARI157" s="37"/>
      <c r="ARJ157" s="37"/>
      <c r="ARK157" s="37"/>
      <c r="ARS157" s="37"/>
      <c r="ART157" s="37"/>
      <c r="ARU157" s="37"/>
      <c r="ARV157" s="37"/>
      <c r="ARW157" s="37"/>
      <c r="ARX157" s="37"/>
      <c r="ARY157" s="37"/>
      <c r="ATB157" s="37"/>
      <c r="ATC157" s="37"/>
      <c r="ATD157" s="37"/>
      <c r="ATE157" s="37"/>
      <c r="ATF157" s="37"/>
      <c r="ATG157" s="37"/>
      <c r="AUK157" s="37"/>
      <c r="AUL157" s="37"/>
      <c r="AUM157" s="37"/>
      <c r="AUN157" s="37"/>
      <c r="AUO157" s="37"/>
      <c r="AUP157" s="37"/>
      <c r="AUQ157" s="37"/>
      <c r="AUR157" s="1594"/>
      <c r="AUS157" s="1594"/>
      <c r="AUT157" s="1594"/>
      <c r="AUU157" s="1594"/>
      <c r="AUV157" s="1594"/>
      <c r="AUW157" s="1594"/>
      <c r="AUX157" s="37"/>
      <c r="AUY157" s="37"/>
      <c r="AUZ157" s="37"/>
      <c r="AVA157" s="37"/>
      <c r="AVB157" s="37"/>
      <c r="AVC157" s="37"/>
      <c r="AVD157" s="37"/>
      <c r="AVT157" s="1594"/>
      <c r="AVU157" s="1594"/>
      <c r="AVV157" s="1594"/>
      <c r="AVW157" s="1594"/>
      <c r="AVX157" s="1594"/>
      <c r="AVY157" s="1594"/>
      <c r="AXQ157" s="37"/>
      <c r="AXR157" s="37"/>
      <c r="AXS157" s="37"/>
      <c r="AXT157" s="37"/>
      <c r="AXU157" s="37"/>
      <c r="AXV157" s="37"/>
    </row>
    <row r="158" spans="2:994 1058:1322" s="551" customFormat="1" x14ac:dyDescent="0.25">
      <c r="B158" s="79"/>
      <c r="H158" s="37"/>
      <c r="I158" s="122"/>
      <c r="J158" s="37"/>
      <c r="K158" s="37"/>
      <c r="L158" s="37"/>
      <c r="M158" s="37"/>
      <c r="N158" s="37"/>
      <c r="O158" s="37"/>
      <c r="P158" s="122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DW158" s="1657"/>
      <c r="DX158" s="1657"/>
      <c r="DY158" s="1657"/>
      <c r="DZ158" s="1657"/>
      <c r="EA158" s="1657"/>
      <c r="EB158" s="1657"/>
      <c r="EC158" s="37"/>
      <c r="ED158" s="37"/>
      <c r="EE158" s="37"/>
      <c r="EF158" s="37"/>
      <c r="EG158" s="37"/>
      <c r="EH158" s="37"/>
      <c r="EI158" s="37"/>
      <c r="FF158" s="37"/>
      <c r="FG158" s="37"/>
      <c r="FH158" s="37"/>
      <c r="FI158" s="37"/>
      <c r="FJ158" s="37"/>
      <c r="FK158" s="37"/>
      <c r="GH158" s="1594"/>
      <c r="GI158" s="1594"/>
      <c r="GJ158" s="1594"/>
      <c r="GK158" s="1594"/>
      <c r="GL158" s="1594"/>
      <c r="GM158" s="1594"/>
      <c r="IE158" s="1594"/>
      <c r="IF158" s="1594"/>
      <c r="IG158" s="1594"/>
      <c r="IH158" s="1594"/>
      <c r="II158" s="1594"/>
      <c r="IJ158" s="1594"/>
      <c r="JU158" s="37"/>
      <c r="JV158" s="37"/>
      <c r="JW158" s="37"/>
      <c r="JX158" s="37"/>
      <c r="JY158" s="37"/>
      <c r="JZ158" s="37"/>
      <c r="KB158" s="37"/>
      <c r="KC158" s="37"/>
      <c r="KD158" s="37"/>
      <c r="KE158" s="37"/>
      <c r="KF158" s="37"/>
      <c r="KG158" s="37"/>
      <c r="KH158" s="37"/>
      <c r="KW158" s="37"/>
      <c r="KX158" s="37"/>
      <c r="KY158" s="37"/>
      <c r="KZ158" s="37"/>
      <c r="LA158" s="37"/>
      <c r="LB158" s="37"/>
      <c r="LD158" s="1594"/>
      <c r="LE158" s="1594"/>
      <c r="LF158" s="1594"/>
      <c r="LG158" s="1594"/>
      <c r="LH158" s="1594"/>
      <c r="LI158" s="1594"/>
      <c r="MF158" s="1594"/>
      <c r="MG158" s="1594"/>
      <c r="MH158" s="1594"/>
      <c r="MI158" s="1594"/>
      <c r="MJ158" s="1594"/>
      <c r="MK158" s="1594"/>
      <c r="MT158" s="37"/>
      <c r="MU158" s="37"/>
      <c r="MV158" s="37"/>
      <c r="MW158" s="37"/>
      <c r="MX158" s="37"/>
      <c r="MY158" s="37"/>
      <c r="MZ158" s="37"/>
      <c r="OX158" s="37"/>
      <c r="OY158" s="37"/>
      <c r="OZ158" s="37"/>
      <c r="PA158" s="37"/>
      <c r="PB158" s="37"/>
      <c r="PC158" s="37"/>
      <c r="PD158" s="37"/>
      <c r="PL158" s="37"/>
      <c r="PM158" s="37"/>
      <c r="PN158" s="37"/>
      <c r="PO158" s="37"/>
      <c r="PP158" s="37"/>
      <c r="PQ158" s="37"/>
      <c r="PS158" s="37"/>
      <c r="PT158" s="37"/>
      <c r="PU158" s="37"/>
      <c r="PV158" s="37"/>
      <c r="PW158" s="37"/>
      <c r="PX158" s="37"/>
      <c r="PY158" s="37"/>
      <c r="SD158" s="37"/>
      <c r="SE158" s="37"/>
      <c r="SF158" s="37"/>
      <c r="SG158" s="37"/>
      <c r="SH158" s="37"/>
      <c r="SI158" s="37"/>
      <c r="SY158" s="37"/>
      <c r="SZ158" s="37"/>
      <c r="TA158" s="37"/>
      <c r="TB158" s="37"/>
      <c r="TC158" s="37"/>
      <c r="TD158" s="37"/>
      <c r="TE158" s="37"/>
      <c r="TF158" s="37"/>
      <c r="UO158" s="37"/>
      <c r="UP158" s="37"/>
      <c r="UQ158" s="37"/>
      <c r="UR158" s="37"/>
      <c r="US158" s="37"/>
      <c r="UT158" s="37"/>
      <c r="UV158" s="37"/>
      <c r="UW158" s="37"/>
      <c r="UX158" s="37"/>
      <c r="UY158" s="37"/>
      <c r="UZ158" s="37"/>
      <c r="VA158" s="37"/>
      <c r="VB158" s="37"/>
      <c r="VC158" s="37"/>
      <c r="VD158" s="37"/>
      <c r="VE158" s="37"/>
      <c r="VF158" s="37"/>
      <c r="VG158" s="37"/>
      <c r="VH158" s="37"/>
      <c r="VI158" s="37"/>
      <c r="VJ158" s="37"/>
      <c r="VQ158" s="1594"/>
      <c r="VR158" s="1594"/>
      <c r="VS158" s="1594"/>
      <c r="VT158" s="1594"/>
      <c r="VU158" s="1594"/>
      <c r="VV158" s="1594"/>
      <c r="WZ158" s="37"/>
      <c r="XA158" s="37"/>
      <c r="XB158" s="37"/>
      <c r="XC158" s="37"/>
      <c r="XD158" s="37"/>
      <c r="XE158" s="37"/>
      <c r="YB158" s="1594"/>
      <c r="YC158" s="1594"/>
      <c r="YD158" s="1594"/>
      <c r="YE158" s="1594"/>
      <c r="YF158" s="1594"/>
      <c r="YG158" s="1594"/>
      <c r="ZK158" s="1594"/>
      <c r="ZL158" s="1594"/>
      <c r="ZM158" s="1594"/>
      <c r="ZN158" s="1594"/>
      <c r="ZO158" s="1594"/>
      <c r="ZP158" s="1594"/>
      <c r="ZQ158" s="1594"/>
      <c r="ZR158" s="37"/>
      <c r="ZS158" s="37"/>
      <c r="ZT158" s="37"/>
      <c r="ZU158" s="37"/>
      <c r="ZV158" s="37"/>
      <c r="ZW158" s="37"/>
      <c r="ZX158" s="37"/>
      <c r="ZY158" s="344"/>
      <c r="AAF158" s="693"/>
      <c r="AAG158" s="37"/>
      <c r="AAH158" s="37"/>
      <c r="AAI158" s="37"/>
      <c r="AAJ158" s="37"/>
      <c r="AAK158" s="37"/>
      <c r="AAL158" s="37"/>
      <c r="ABV158" s="37"/>
      <c r="ABW158" s="37"/>
      <c r="ABX158" s="37"/>
      <c r="ABY158" s="37"/>
      <c r="ABZ158" s="37"/>
      <c r="ACA158" s="37"/>
      <c r="ACB158" s="37"/>
      <c r="AEU158" s="1594"/>
      <c r="AEV158" s="1594"/>
      <c r="AEW158" s="1594"/>
      <c r="AEX158" s="1594"/>
      <c r="AEY158" s="1594"/>
      <c r="AEZ158" s="1594"/>
      <c r="AGR158" s="37"/>
      <c r="AGS158" s="37"/>
      <c r="AGT158" s="37"/>
      <c r="AGU158" s="37"/>
      <c r="AGV158" s="37"/>
      <c r="AGW158" s="37"/>
      <c r="AGX158" s="37"/>
      <c r="AHM158" s="37"/>
      <c r="AHN158" s="37"/>
      <c r="AHO158" s="37"/>
      <c r="AHP158" s="37"/>
      <c r="AHQ158" s="37"/>
      <c r="AHR158" s="37"/>
      <c r="AHS158" s="37"/>
      <c r="AIO158" s="37"/>
      <c r="AIP158" s="37"/>
      <c r="AIQ158" s="37"/>
      <c r="AIR158" s="37"/>
      <c r="AIS158" s="37"/>
      <c r="AIT158" s="37"/>
      <c r="AIU158" s="37"/>
      <c r="AJQ158" s="37"/>
      <c r="AJR158" s="37"/>
      <c r="AJS158" s="37"/>
      <c r="AJT158" s="37"/>
      <c r="AJU158" s="37"/>
      <c r="AJV158" s="37"/>
      <c r="AKL158" s="37"/>
      <c r="AKM158" s="37"/>
      <c r="AKN158" s="37"/>
      <c r="AKO158" s="37"/>
      <c r="AKP158" s="37"/>
      <c r="AKQ158" s="37"/>
      <c r="AKS158" s="37"/>
      <c r="AKT158" s="37"/>
      <c r="AKU158" s="37"/>
      <c r="AKV158" s="37"/>
      <c r="AKW158" s="37"/>
      <c r="AKX158" s="37"/>
      <c r="AKY158" s="37"/>
      <c r="AKZ158" s="37"/>
      <c r="ALA158" s="37"/>
      <c r="ALB158" s="37"/>
      <c r="ALC158" s="37"/>
      <c r="ALD158" s="37"/>
      <c r="ALE158" s="37"/>
      <c r="ALF158" s="37"/>
      <c r="ANR158" s="1594"/>
      <c r="ANS158" s="1594"/>
      <c r="ANT158" s="1594"/>
      <c r="ANU158" s="1594"/>
      <c r="ANV158" s="1594"/>
      <c r="ANW158" s="1594"/>
      <c r="ARE158" s="37"/>
      <c r="ARF158" s="37"/>
      <c r="ARG158" s="37"/>
      <c r="ARH158" s="37"/>
      <c r="ARI158" s="37"/>
      <c r="ARJ158" s="37"/>
      <c r="ARK158" s="37"/>
      <c r="ARS158" s="37"/>
      <c r="ART158" s="37"/>
      <c r="ARU158" s="37"/>
      <c r="ARV158" s="37"/>
      <c r="ARW158" s="37"/>
      <c r="ARX158" s="37"/>
      <c r="ARY158" s="37"/>
      <c r="ATB158" s="37"/>
      <c r="ATC158" s="37"/>
      <c r="ATD158" s="37"/>
      <c r="ATE158" s="37"/>
      <c r="ATF158" s="37"/>
      <c r="ATG158" s="37"/>
      <c r="AUK158" s="37"/>
      <c r="AUL158" s="37"/>
      <c r="AUM158" s="37"/>
      <c r="AUN158" s="37"/>
      <c r="AUO158" s="37"/>
      <c r="AUP158" s="37"/>
      <c r="AUQ158" s="37"/>
      <c r="AUR158" s="1594"/>
      <c r="AUS158" s="1594"/>
      <c r="AUT158" s="1594"/>
      <c r="AUU158" s="1594"/>
      <c r="AUV158" s="1594"/>
      <c r="AUW158" s="1594"/>
      <c r="AUX158" s="37"/>
      <c r="AUY158" s="37"/>
      <c r="AUZ158" s="37"/>
      <c r="AVA158" s="37"/>
      <c r="AVB158" s="37"/>
      <c r="AVC158" s="37"/>
      <c r="AVD158" s="37"/>
      <c r="AVT158" s="1594"/>
      <c r="AVU158" s="1594"/>
      <c r="AVV158" s="1594"/>
      <c r="AVW158" s="1594"/>
      <c r="AVX158" s="1594"/>
      <c r="AVY158" s="1594"/>
      <c r="AXQ158" s="37"/>
      <c r="AXR158" s="37"/>
      <c r="AXS158" s="37"/>
      <c r="AXT158" s="37"/>
      <c r="AXU158" s="37"/>
      <c r="AXV158" s="37"/>
    </row>
    <row r="159" spans="2:994 1058:1322" s="551" customFormat="1" x14ac:dyDescent="0.25">
      <c r="B159" s="122"/>
      <c r="H159" s="37"/>
      <c r="I159" s="122"/>
      <c r="J159" s="37"/>
      <c r="K159" s="37"/>
      <c r="L159" s="37"/>
      <c r="M159" s="37"/>
      <c r="N159" s="37"/>
      <c r="O159" s="37"/>
      <c r="P159" s="122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DW159" s="1657"/>
      <c r="DX159" s="1657"/>
      <c r="DY159" s="1657"/>
      <c r="DZ159" s="1657"/>
      <c r="EA159" s="1657"/>
      <c r="EB159" s="1657"/>
      <c r="EC159" s="37"/>
      <c r="ED159" s="37"/>
      <c r="EE159" s="37"/>
      <c r="EF159" s="37"/>
      <c r="EG159" s="37"/>
      <c r="EH159" s="37"/>
      <c r="EI159" s="37"/>
      <c r="FF159" s="37"/>
      <c r="FG159" s="37"/>
      <c r="FH159" s="37"/>
      <c r="FI159" s="37"/>
      <c r="FJ159" s="37"/>
      <c r="FK159" s="37"/>
      <c r="GH159" s="1594"/>
      <c r="GI159" s="1594"/>
      <c r="GJ159" s="1594"/>
      <c r="GK159" s="1594"/>
      <c r="GL159" s="1594"/>
      <c r="GM159" s="1594"/>
      <c r="IE159" s="1594"/>
      <c r="IF159" s="1594"/>
      <c r="IG159" s="1594"/>
      <c r="IH159" s="1594"/>
      <c r="II159" s="1594"/>
      <c r="IJ159" s="1594"/>
      <c r="JU159" s="37"/>
      <c r="JV159" s="37"/>
      <c r="JW159" s="37"/>
      <c r="JX159" s="37"/>
      <c r="JY159" s="37"/>
      <c r="JZ159" s="37"/>
      <c r="KB159" s="37"/>
      <c r="KC159" s="37"/>
      <c r="KD159" s="37"/>
      <c r="KE159" s="37"/>
      <c r="KF159" s="37"/>
      <c r="KG159" s="37"/>
      <c r="KH159" s="37"/>
      <c r="KW159" s="37"/>
      <c r="KX159" s="37"/>
      <c r="KY159" s="37"/>
      <c r="KZ159" s="37"/>
      <c r="LA159" s="37"/>
      <c r="LB159" s="37"/>
      <c r="LD159" s="1594"/>
      <c r="LE159" s="1594"/>
      <c r="LF159" s="1594"/>
      <c r="LG159" s="1594"/>
      <c r="LH159" s="1594"/>
      <c r="LI159" s="1594"/>
      <c r="MF159" s="1594"/>
      <c r="MG159" s="1594"/>
      <c r="MH159" s="1594"/>
      <c r="MI159" s="1594"/>
      <c r="MJ159" s="1594"/>
      <c r="MK159" s="1594"/>
      <c r="MT159" s="37"/>
      <c r="MU159" s="37"/>
      <c r="MV159" s="37"/>
      <c r="MW159" s="37"/>
      <c r="MX159" s="37"/>
      <c r="MY159" s="37"/>
      <c r="MZ159" s="37"/>
      <c r="OX159" s="37"/>
      <c r="OY159" s="37"/>
      <c r="OZ159" s="37"/>
      <c r="PA159" s="37"/>
      <c r="PB159" s="37"/>
      <c r="PC159" s="37"/>
      <c r="PD159" s="37"/>
      <c r="PL159" s="37"/>
      <c r="PM159" s="37"/>
      <c r="PN159" s="37"/>
      <c r="PO159" s="37"/>
      <c r="PP159" s="37"/>
      <c r="PQ159" s="37"/>
      <c r="PS159" s="37"/>
      <c r="PT159" s="37"/>
      <c r="PU159" s="37"/>
      <c r="PV159" s="37"/>
      <c r="PW159" s="37"/>
      <c r="PX159" s="37"/>
      <c r="PY159" s="37"/>
      <c r="SD159" s="37"/>
      <c r="SE159" s="37"/>
      <c r="SF159" s="37"/>
      <c r="SG159" s="37"/>
      <c r="SH159" s="37"/>
      <c r="SI159" s="37"/>
      <c r="SY159" s="37"/>
      <c r="SZ159" s="37"/>
      <c r="TA159" s="37"/>
      <c r="TB159" s="37"/>
      <c r="TC159" s="37"/>
      <c r="TD159" s="37"/>
      <c r="TE159" s="37"/>
      <c r="TF159" s="37"/>
      <c r="UO159" s="37"/>
      <c r="UP159" s="37"/>
      <c r="UQ159" s="37"/>
      <c r="UR159" s="37"/>
      <c r="US159" s="37"/>
      <c r="UT159" s="37"/>
      <c r="UV159" s="37"/>
      <c r="UW159" s="37"/>
      <c r="UX159" s="37"/>
      <c r="UY159" s="37"/>
      <c r="UZ159" s="37"/>
      <c r="VA159" s="37"/>
      <c r="VB159" s="37"/>
      <c r="VC159" s="37"/>
      <c r="VD159" s="37"/>
      <c r="VE159" s="37"/>
      <c r="VF159" s="37"/>
      <c r="VG159" s="37"/>
      <c r="VH159" s="37"/>
      <c r="VI159" s="37"/>
      <c r="VJ159" s="37"/>
      <c r="VQ159" s="1594"/>
      <c r="VR159" s="1594"/>
      <c r="VS159" s="1594"/>
      <c r="VT159" s="1594"/>
      <c r="VU159" s="1594"/>
      <c r="VV159" s="1594"/>
      <c r="WZ159" s="37"/>
      <c r="XA159" s="37"/>
      <c r="XB159" s="37"/>
      <c r="XC159" s="37"/>
      <c r="XD159" s="37"/>
      <c r="XE159" s="37"/>
      <c r="YB159" s="1594"/>
      <c r="YC159" s="1594"/>
      <c r="YD159" s="1594"/>
      <c r="YE159" s="1594"/>
      <c r="YF159" s="1594"/>
      <c r="YG159" s="1594"/>
      <c r="ZK159" s="1594"/>
      <c r="ZL159" s="1594"/>
      <c r="ZM159" s="1594"/>
      <c r="ZN159" s="1594"/>
      <c r="ZO159" s="1594"/>
      <c r="ZP159" s="1594"/>
      <c r="ZQ159" s="1594"/>
      <c r="ZR159" s="37"/>
      <c r="ZS159" s="37"/>
      <c r="ZT159" s="37"/>
      <c r="ZU159" s="37"/>
      <c r="ZV159" s="37"/>
      <c r="ZW159" s="37"/>
      <c r="ZX159" s="37"/>
      <c r="ZY159" s="344"/>
      <c r="AAF159" s="693"/>
      <c r="AAG159" s="37"/>
      <c r="AAH159" s="37"/>
      <c r="AAI159" s="37"/>
      <c r="AAJ159" s="37"/>
      <c r="AAK159" s="37"/>
      <c r="AAL159" s="37"/>
      <c r="ABV159" s="37"/>
      <c r="ABW159" s="37"/>
      <c r="ABX159" s="37"/>
      <c r="ABY159" s="37"/>
      <c r="ABZ159" s="37"/>
      <c r="ACA159" s="37"/>
      <c r="ACB159" s="37"/>
      <c r="AEU159" s="1594"/>
      <c r="AEV159" s="1594"/>
      <c r="AEW159" s="1594"/>
      <c r="AEX159" s="1594"/>
      <c r="AEY159" s="1594"/>
      <c r="AEZ159" s="1594"/>
      <c r="AGR159" s="37"/>
      <c r="AGS159" s="37"/>
      <c r="AGT159" s="37"/>
      <c r="AGU159" s="37"/>
      <c r="AGV159" s="37"/>
      <c r="AGW159" s="37"/>
      <c r="AGX159" s="37"/>
      <c r="AHM159" s="37"/>
      <c r="AHN159" s="37"/>
      <c r="AHO159" s="37"/>
      <c r="AHP159" s="37"/>
      <c r="AHQ159" s="37"/>
      <c r="AHR159" s="37"/>
      <c r="AHS159" s="37"/>
      <c r="AIO159" s="37"/>
      <c r="AIP159" s="37"/>
      <c r="AIQ159" s="37"/>
      <c r="AIR159" s="37"/>
      <c r="AIS159" s="37"/>
      <c r="AIT159" s="37"/>
      <c r="AIU159" s="37"/>
      <c r="AJQ159" s="37"/>
      <c r="AJR159" s="37"/>
      <c r="AJS159" s="37"/>
      <c r="AJT159" s="37"/>
      <c r="AJU159" s="37"/>
      <c r="AJV159" s="37"/>
      <c r="AKL159" s="37"/>
      <c r="AKM159" s="37"/>
      <c r="AKN159" s="37"/>
      <c r="AKO159" s="37"/>
      <c r="AKP159" s="37"/>
      <c r="AKQ159" s="37"/>
      <c r="AKS159" s="37"/>
      <c r="AKT159" s="37"/>
      <c r="AKU159" s="37"/>
      <c r="AKV159" s="37"/>
      <c r="AKW159" s="37"/>
      <c r="AKX159" s="37"/>
      <c r="AKY159" s="37"/>
      <c r="AKZ159" s="37"/>
      <c r="ALA159" s="37"/>
      <c r="ALB159" s="37"/>
      <c r="ALC159" s="37"/>
      <c r="ALD159" s="37"/>
      <c r="ALE159" s="37"/>
      <c r="ALF159" s="37"/>
      <c r="ANR159" s="1594"/>
      <c r="ANS159" s="1594"/>
      <c r="ANT159" s="1594"/>
      <c r="ANU159" s="1594"/>
      <c r="ANV159" s="1594"/>
      <c r="ANW159" s="1594"/>
      <c r="ARE159" s="37"/>
      <c r="ARF159" s="37"/>
      <c r="ARG159" s="37"/>
      <c r="ARH159" s="37"/>
      <c r="ARI159" s="37"/>
      <c r="ARJ159" s="37"/>
      <c r="ARK159" s="37"/>
      <c r="ARS159" s="37"/>
      <c r="ART159" s="37"/>
      <c r="ARU159" s="37"/>
      <c r="ARV159" s="37"/>
      <c r="ARW159" s="37"/>
      <c r="ARX159" s="37"/>
      <c r="ARY159" s="37"/>
      <c r="ATB159" s="37"/>
      <c r="ATC159" s="37"/>
      <c r="ATD159" s="37"/>
      <c r="ATE159" s="37"/>
      <c r="ATF159" s="37"/>
      <c r="ATG159" s="37"/>
      <c r="AUK159" s="37"/>
      <c r="AUL159" s="37"/>
      <c r="AUM159" s="37"/>
      <c r="AUN159" s="37"/>
      <c r="AUO159" s="37"/>
      <c r="AUP159" s="37"/>
      <c r="AUQ159" s="37"/>
      <c r="AUR159" s="1594"/>
      <c r="AUS159" s="1594"/>
      <c r="AUT159" s="1594"/>
      <c r="AUU159" s="1594"/>
      <c r="AUV159" s="1594"/>
      <c r="AUW159" s="1594"/>
      <c r="AUX159" s="37"/>
      <c r="AUY159" s="37"/>
      <c r="AUZ159" s="37"/>
      <c r="AVA159" s="37"/>
      <c r="AVB159" s="37"/>
      <c r="AVC159" s="37"/>
      <c r="AVD159" s="37"/>
      <c r="AVT159" s="1594"/>
      <c r="AVU159" s="1594"/>
      <c r="AVV159" s="1594"/>
      <c r="AVW159" s="1594"/>
      <c r="AVX159" s="1594"/>
      <c r="AVY159" s="1594"/>
      <c r="AXQ159" s="37"/>
      <c r="AXR159" s="37"/>
      <c r="AXS159" s="37"/>
      <c r="AXT159" s="37"/>
      <c r="AXU159" s="37"/>
      <c r="AXV159" s="37"/>
    </row>
    <row r="160" spans="2:994 1058:1322" s="551" customFormat="1" x14ac:dyDescent="0.25">
      <c r="B160" s="122"/>
      <c r="H160" s="37"/>
      <c r="I160" s="122"/>
      <c r="J160" s="37"/>
      <c r="K160" s="37"/>
      <c r="L160" s="37"/>
      <c r="M160" s="37"/>
      <c r="N160" s="37"/>
      <c r="O160" s="37"/>
      <c r="P160" s="122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DW160" s="1657"/>
      <c r="DX160" s="1657"/>
      <c r="DY160" s="1657"/>
      <c r="DZ160" s="1657"/>
      <c r="EA160" s="1657"/>
      <c r="EB160" s="1657"/>
      <c r="EC160" s="37"/>
      <c r="ED160" s="37"/>
      <c r="EE160" s="37"/>
      <c r="EF160" s="37"/>
      <c r="EG160" s="37"/>
      <c r="EH160" s="37"/>
      <c r="EI160" s="37"/>
      <c r="FF160" s="37"/>
      <c r="FG160" s="37"/>
      <c r="FH160" s="37"/>
      <c r="FI160" s="37"/>
      <c r="FJ160" s="37"/>
      <c r="FK160" s="37"/>
      <c r="GH160" s="1594"/>
      <c r="GI160" s="1594"/>
      <c r="GJ160" s="1594"/>
      <c r="GK160" s="1594"/>
      <c r="GL160" s="1594"/>
      <c r="GM160" s="1594"/>
      <c r="IE160" s="1594"/>
      <c r="IF160" s="1594"/>
      <c r="IG160" s="1594"/>
      <c r="IH160" s="1594"/>
      <c r="II160" s="1594"/>
      <c r="IJ160" s="1594"/>
      <c r="JU160" s="37"/>
      <c r="JV160" s="37"/>
      <c r="JW160" s="37"/>
      <c r="JX160" s="37"/>
      <c r="JY160" s="37"/>
      <c r="JZ160" s="37"/>
      <c r="KB160" s="37"/>
      <c r="KC160" s="37"/>
      <c r="KD160" s="37"/>
      <c r="KE160" s="37"/>
      <c r="KF160" s="37"/>
      <c r="KG160" s="37"/>
      <c r="KH160" s="37"/>
      <c r="KW160" s="37"/>
      <c r="KX160" s="37"/>
      <c r="KY160" s="37"/>
      <c r="KZ160" s="37"/>
      <c r="LA160" s="37"/>
      <c r="LB160" s="37"/>
      <c r="LD160" s="1594"/>
      <c r="LE160" s="1594"/>
      <c r="LF160" s="1594"/>
      <c r="LG160" s="1594"/>
      <c r="LH160" s="1594"/>
      <c r="LI160" s="1594"/>
      <c r="MF160" s="1594"/>
      <c r="MG160" s="1594"/>
      <c r="MH160" s="1594"/>
      <c r="MI160" s="1594"/>
      <c r="MJ160" s="1594"/>
      <c r="MK160" s="1594"/>
      <c r="MT160" s="37"/>
      <c r="MU160" s="37"/>
      <c r="MV160" s="37"/>
      <c r="MW160" s="37"/>
      <c r="MX160" s="37"/>
      <c r="MY160" s="37"/>
      <c r="MZ160" s="37"/>
      <c r="OX160" s="37"/>
      <c r="OY160" s="37"/>
      <c r="OZ160" s="37"/>
      <c r="PA160" s="37"/>
      <c r="PB160" s="37"/>
      <c r="PC160" s="37"/>
      <c r="PD160" s="37"/>
      <c r="PL160" s="37"/>
      <c r="PM160" s="37"/>
      <c r="PN160" s="37"/>
      <c r="PO160" s="37"/>
      <c r="PP160" s="37"/>
      <c r="PQ160" s="37"/>
      <c r="PS160" s="37"/>
      <c r="PT160" s="37"/>
      <c r="PU160" s="37"/>
      <c r="PV160" s="37"/>
      <c r="PW160" s="37"/>
      <c r="PX160" s="37"/>
      <c r="PY160" s="37"/>
      <c r="SD160" s="37"/>
      <c r="SE160" s="37"/>
      <c r="SF160" s="37"/>
      <c r="SG160" s="37"/>
      <c r="SH160" s="37"/>
      <c r="SI160" s="37"/>
      <c r="SY160" s="37"/>
      <c r="SZ160" s="37"/>
      <c r="TA160" s="37"/>
      <c r="TB160" s="37"/>
      <c r="TC160" s="37"/>
      <c r="TD160" s="37"/>
      <c r="TE160" s="37"/>
      <c r="TF160" s="37"/>
      <c r="UO160" s="37"/>
      <c r="UP160" s="37"/>
      <c r="UQ160" s="37"/>
      <c r="UR160" s="37"/>
      <c r="US160" s="37"/>
      <c r="UT160" s="37"/>
      <c r="UV160" s="37"/>
      <c r="UW160" s="37"/>
      <c r="UX160" s="37"/>
      <c r="UY160" s="37"/>
      <c r="UZ160" s="37"/>
      <c r="VA160" s="37"/>
      <c r="VB160" s="37"/>
      <c r="VC160" s="37"/>
      <c r="VD160" s="37"/>
      <c r="VE160" s="37"/>
      <c r="VF160" s="37"/>
      <c r="VG160" s="37"/>
      <c r="VH160" s="37"/>
      <c r="VI160" s="37"/>
      <c r="VJ160" s="37"/>
      <c r="VQ160" s="1594"/>
      <c r="VR160" s="1594"/>
      <c r="VS160" s="1594"/>
      <c r="VT160" s="1594"/>
      <c r="VU160" s="1594"/>
      <c r="VV160" s="1594"/>
      <c r="WZ160" s="37"/>
      <c r="XA160" s="37"/>
      <c r="XB160" s="37"/>
      <c r="XC160" s="37"/>
      <c r="XD160" s="37"/>
      <c r="XE160" s="37"/>
      <c r="YB160" s="1594"/>
      <c r="YC160" s="1594"/>
      <c r="YD160" s="1594"/>
      <c r="YE160" s="1594"/>
      <c r="YF160" s="1594"/>
      <c r="YG160" s="1594"/>
      <c r="ZK160" s="1594"/>
      <c r="ZL160" s="1594"/>
      <c r="ZM160" s="1594"/>
      <c r="ZN160" s="1594"/>
      <c r="ZO160" s="1594"/>
      <c r="ZP160" s="1594"/>
      <c r="ZQ160" s="1594"/>
      <c r="ZR160" s="37"/>
      <c r="ZS160" s="37"/>
      <c r="ZT160" s="37"/>
      <c r="ZU160" s="37"/>
      <c r="ZV160" s="37"/>
      <c r="ZW160" s="37"/>
      <c r="ZX160" s="37"/>
      <c r="ZY160" s="344"/>
      <c r="AAF160" s="693"/>
      <c r="AAG160" s="37"/>
      <c r="AAH160" s="37"/>
      <c r="AAI160" s="37"/>
      <c r="AAJ160" s="37"/>
      <c r="AAK160" s="37"/>
      <c r="AAL160" s="37"/>
      <c r="ABV160" s="37"/>
      <c r="ABW160" s="37"/>
      <c r="ABX160" s="37"/>
      <c r="ABY160" s="37"/>
      <c r="ABZ160" s="37"/>
      <c r="ACA160" s="37"/>
      <c r="ACB160" s="37"/>
      <c r="AEU160" s="1594"/>
      <c r="AEV160" s="1594"/>
      <c r="AEW160" s="1594"/>
      <c r="AEX160" s="1594"/>
      <c r="AEY160" s="1594"/>
      <c r="AEZ160" s="1594"/>
      <c r="AGR160" s="37"/>
      <c r="AGS160" s="37"/>
      <c r="AGT160" s="37"/>
      <c r="AGU160" s="37"/>
      <c r="AGV160" s="37"/>
      <c r="AGW160" s="37"/>
      <c r="AGX160" s="37"/>
      <c r="AHM160" s="37"/>
      <c r="AHN160" s="37"/>
      <c r="AHO160" s="37"/>
      <c r="AHP160" s="37"/>
      <c r="AHQ160" s="37"/>
      <c r="AHR160" s="37"/>
      <c r="AHS160" s="37"/>
      <c r="AIO160" s="37"/>
      <c r="AIP160" s="37"/>
      <c r="AIQ160" s="37"/>
      <c r="AIR160" s="37"/>
      <c r="AIS160" s="37"/>
      <c r="AIT160" s="37"/>
      <c r="AIU160" s="37"/>
      <c r="AJQ160" s="37"/>
      <c r="AJR160" s="37"/>
      <c r="AJS160" s="37"/>
      <c r="AJT160" s="37"/>
      <c r="AJU160" s="37"/>
      <c r="AJV160" s="37"/>
      <c r="AKL160" s="37"/>
      <c r="AKM160" s="37"/>
      <c r="AKN160" s="37"/>
      <c r="AKO160" s="37"/>
      <c r="AKP160" s="37"/>
      <c r="AKQ160" s="37"/>
      <c r="AKS160" s="37"/>
      <c r="AKT160" s="37"/>
      <c r="AKU160" s="37"/>
      <c r="AKV160" s="37"/>
      <c r="AKW160" s="37"/>
      <c r="AKX160" s="37"/>
      <c r="AKY160" s="37"/>
      <c r="AKZ160" s="37"/>
      <c r="ALA160" s="37"/>
      <c r="ALB160" s="37"/>
      <c r="ALC160" s="37"/>
      <c r="ALD160" s="37"/>
      <c r="ALE160" s="37"/>
      <c r="ALF160" s="37"/>
      <c r="ANR160" s="1594"/>
      <c r="ANS160" s="1594"/>
      <c r="ANT160" s="1594"/>
      <c r="ANU160" s="1594"/>
      <c r="ANV160" s="1594"/>
      <c r="ANW160" s="1594"/>
      <c r="ARE160" s="37"/>
      <c r="ARF160" s="37"/>
      <c r="ARG160" s="37"/>
      <c r="ARH160" s="37"/>
      <c r="ARI160" s="37"/>
      <c r="ARJ160" s="37"/>
      <c r="ARK160" s="37"/>
      <c r="ARS160" s="37"/>
      <c r="ART160" s="37"/>
      <c r="ARU160" s="37"/>
      <c r="ARV160" s="37"/>
      <c r="ARW160" s="37"/>
      <c r="ARX160" s="37"/>
      <c r="ARY160" s="37"/>
      <c r="ATB160" s="37"/>
      <c r="ATC160" s="37"/>
      <c r="ATD160" s="37"/>
      <c r="ATE160" s="37"/>
      <c r="ATF160" s="37"/>
      <c r="ATG160" s="37"/>
      <c r="AUK160" s="37"/>
      <c r="AUL160" s="37"/>
      <c r="AUM160" s="37"/>
      <c r="AUN160" s="37"/>
      <c r="AUO160" s="37"/>
      <c r="AUP160" s="37"/>
      <c r="AUQ160" s="37"/>
      <c r="AUR160" s="1594"/>
      <c r="AUS160" s="1594"/>
      <c r="AUT160" s="1594"/>
      <c r="AUU160" s="1594"/>
      <c r="AUV160" s="1594"/>
      <c r="AUW160" s="1594"/>
      <c r="AUX160" s="37"/>
      <c r="AUY160" s="37"/>
      <c r="AUZ160" s="37"/>
      <c r="AVA160" s="37"/>
      <c r="AVB160" s="37"/>
      <c r="AVC160" s="37"/>
      <c r="AVD160" s="37"/>
      <c r="AVT160" s="1594"/>
      <c r="AVU160" s="1594"/>
      <c r="AVV160" s="1594"/>
      <c r="AVW160" s="1594"/>
      <c r="AVX160" s="1594"/>
      <c r="AVY160" s="1594"/>
      <c r="AXQ160" s="37"/>
      <c r="AXR160" s="37"/>
      <c r="AXS160" s="37"/>
      <c r="AXT160" s="37"/>
      <c r="AXU160" s="37"/>
      <c r="AXV160" s="37"/>
    </row>
    <row r="161" spans="2:994 1058:1322" s="551" customFormat="1" x14ac:dyDescent="0.25">
      <c r="B161" s="79"/>
      <c r="H161" s="37"/>
      <c r="I161" s="122"/>
      <c r="J161" s="37"/>
      <c r="K161" s="37"/>
      <c r="L161" s="37"/>
      <c r="M161" s="37"/>
      <c r="N161" s="37"/>
      <c r="O161" s="37"/>
      <c r="P161" s="122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DW161" s="1657"/>
      <c r="DX161" s="1657"/>
      <c r="DY161" s="1657"/>
      <c r="DZ161" s="1657"/>
      <c r="EA161" s="1657"/>
      <c r="EB161" s="1657"/>
      <c r="EC161" s="37"/>
      <c r="ED161" s="37"/>
      <c r="EE161" s="37"/>
      <c r="EF161" s="37"/>
      <c r="EG161" s="37"/>
      <c r="EH161" s="37"/>
      <c r="EI161" s="37"/>
      <c r="FF161" s="37"/>
      <c r="FG161" s="37"/>
      <c r="FH161" s="37"/>
      <c r="FI161" s="37"/>
      <c r="FJ161" s="37"/>
      <c r="FK161" s="37"/>
      <c r="GH161" s="1594"/>
      <c r="GI161" s="1594"/>
      <c r="GJ161" s="1594"/>
      <c r="GK161" s="1594"/>
      <c r="GL161" s="1594"/>
      <c r="GM161" s="1594"/>
      <c r="IE161" s="1594"/>
      <c r="IF161" s="1594"/>
      <c r="IG161" s="1594"/>
      <c r="IH161" s="1594"/>
      <c r="II161" s="1594"/>
      <c r="IJ161" s="1594"/>
      <c r="JU161" s="37"/>
      <c r="JV161" s="37"/>
      <c r="JW161" s="37"/>
      <c r="JX161" s="37"/>
      <c r="JY161" s="37"/>
      <c r="JZ161" s="37"/>
      <c r="KB161" s="37"/>
      <c r="KC161" s="37"/>
      <c r="KD161" s="37"/>
      <c r="KE161" s="37"/>
      <c r="KF161" s="37"/>
      <c r="KG161" s="37"/>
      <c r="KH161" s="37"/>
      <c r="KW161" s="37"/>
      <c r="KX161" s="37"/>
      <c r="KY161" s="37"/>
      <c r="KZ161" s="37"/>
      <c r="LA161" s="37"/>
      <c r="LB161" s="37"/>
      <c r="LD161" s="1594"/>
      <c r="LE161" s="1594"/>
      <c r="LF161" s="1594"/>
      <c r="LG161" s="1594"/>
      <c r="LH161" s="1594"/>
      <c r="LI161" s="1594"/>
      <c r="MF161" s="1594"/>
      <c r="MG161" s="1594"/>
      <c r="MH161" s="1594"/>
      <c r="MI161" s="1594"/>
      <c r="MJ161" s="1594"/>
      <c r="MK161" s="1594"/>
      <c r="MT161" s="37"/>
      <c r="MU161" s="37"/>
      <c r="MV161" s="37"/>
      <c r="MW161" s="37"/>
      <c r="MX161" s="37"/>
      <c r="MY161" s="37"/>
      <c r="MZ161" s="37"/>
      <c r="OX161" s="37"/>
      <c r="OY161" s="37"/>
      <c r="OZ161" s="37"/>
      <c r="PA161" s="37"/>
      <c r="PB161" s="37"/>
      <c r="PC161" s="37"/>
      <c r="PD161" s="37"/>
      <c r="PL161" s="37"/>
      <c r="PM161" s="37"/>
      <c r="PN161" s="37"/>
      <c r="PO161" s="37"/>
      <c r="PP161" s="37"/>
      <c r="PQ161" s="37"/>
      <c r="PS161" s="37"/>
      <c r="PT161" s="37"/>
      <c r="PU161" s="37"/>
      <c r="PV161" s="37"/>
      <c r="PW161" s="37"/>
      <c r="PX161" s="37"/>
      <c r="PY161" s="37"/>
      <c r="SD161" s="37"/>
      <c r="SE161" s="37"/>
      <c r="SF161" s="37"/>
      <c r="SG161" s="37"/>
      <c r="SH161" s="37"/>
      <c r="SI161" s="37"/>
      <c r="SY161" s="37"/>
      <c r="SZ161" s="37"/>
      <c r="TA161" s="37"/>
      <c r="TB161" s="37"/>
      <c r="TC161" s="37"/>
      <c r="TD161" s="37"/>
      <c r="TE161" s="37"/>
      <c r="TF161" s="37"/>
      <c r="UO161" s="37"/>
      <c r="UP161" s="37"/>
      <c r="UQ161" s="37"/>
      <c r="UR161" s="37"/>
      <c r="US161" s="37"/>
      <c r="UT161" s="37"/>
      <c r="UV161" s="37"/>
      <c r="UW161" s="37"/>
      <c r="UX161" s="37"/>
      <c r="UY161" s="37"/>
      <c r="UZ161" s="37"/>
      <c r="VA161" s="37"/>
      <c r="VB161" s="37"/>
      <c r="VC161" s="37"/>
      <c r="VD161" s="37"/>
      <c r="VE161" s="37"/>
      <c r="VF161" s="37"/>
      <c r="VG161" s="37"/>
      <c r="VH161" s="37"/>
      <c r="VI161" s="37"/>
      <c r="VJ161" s="37"/>
      <c r="VQ161" s="1594"/>
      <c r="VR161" s="1594"/>
      <c r="VS161" s="1594"/>
      <c r="VT161" s="1594"/>
      <c r="VU161" s="1594"/>
      <c r="VV161" s="1594"/>
      <c r="WZ161" s="37"/>
      <c r="XA161" s="37"/>
      <c r="XB161" s="37"/>
      <c r="XC161" s="37"/>
      <c r="XD161" s="37"/>
      <c r="XE161" s="37"/>
      <c r="YB161" s="1594"/>
      <c r="YC161" s="1594"/>
      <c r="YD161" s="1594"/>
      <c r="YE161" s="1594"/>
      <c r="YF161" s="1594"/>
      <c r="YG161" s="1594"/>
      <c r="ZK161" s="1594"/>
      <c r="ZL161" s="1594"/>
      <c r="ZM161" s="1594"/>
      <c r="ZN161" s="1594"/>
      <c r="ZO161" s="1594"/>
      <c r="ZP161" s="1594"/>
      <c r="ZQ161" s="1594"/>
      <c r="ZR161" s="37"/>
      <c r="ZS161" s="37"/>
      <c r="ZT161" s="37"/>
      <c r="ZU161" s="37"/>
      <c r="ZV161" s="37"/>
      <c r="ZW161" s="37"/>
      <c r="ZX161" s="37"/>
      <c r="ZY161" s="344"/>
      <c r="AAF161" s="693"/>
      <c r="AAG161" s="37"/>
      <c r="AAH161" s="37"/>
      <c r="AAI161" s="37"/>
      <c r="AAJ161" s="37"/>
      <c r="AAK161" s="37"/>
      <c r="AAL161" s="37"/>
      <c r="ABV161" s="37"/>
      <c r="ABW161" s="37"/>
      <c r="ABX161" s="37"/>
      <c r="ABY161" s="37"/>
      <c r="ABZ161" s="37"/>
      <c r="ACA161" s="37"/>
      <c r="ACB161" s="37"/>
      <c r="AEU161" s="1594"/>
      <c r="AEV161" s="1594"/>
      <c r="AEW161" s="1594"/>
      <c r="AEX161" s="1594"/>
      <c r="AEY161" s="1594"/>
      <c r="AEZ161" s="1594"/>
      <c r="AGR161" s="37"/>
      <c r="AGS161" s="37"/>
      <c r="AGT161" s="37"/>
      <c r="AGU161" s="37"/>
      <c r="AGV161" s="37"/>
      <c r="AGW161" s="37"/>
      <c r="AGX161" s="37"/>
      <c r="AHM161" s="37"/>
      <c r="AHN161" s="37"/>
      <c r="AHO161" s="37"/>
      <c r="AHP161" s="37"/>
      <c r="AHQ161" s="37"/>
      <c r="AHR161" s="37"/>
      <c r="AHS161" s="37"/>
      <c r="AIO161" s="37"/>
      <c r="AIP161" s="37"/>
      <c r="AIQ161" s="37"/>
      <c r="AIR161" s="37"/>
      <c r="AIS161" s="37"/>
      <c r="AIT161" s="37"/>
      <c r="AIU161" s="37"/>
      <c r="AJQ161" s="37"/>
      <c r="AJR161" s="37"/>
      <c r="AJS161" s="37"/>
      <c r="AJT161" s="37"/>
      <c r="AJU161" s="37"/>
      <c r="AJV161" s="37"/>
      <c r="AKL161" s="37"/>
      <c r="AKM161" s="37"/>
      <c r="AKN161" s="37"/>
      <c r="AKO161" s="37"/>
      <c r="AKP161" s="37"/>
      <c r="AKQ161" s="37"/>
      <c r="AKS161" s="37"/>
      <c r="AKT161" s="37"/>
      <c r="AKU161" s="37"/>
      <c r="AKV161" s="37"/>
      <c r="AKW161" s="37"/>
      <c r="AKX161" s="37"/>
      <c r="AKY161" s="37"/>
      <c r="AKZ161" s="37"/>
      <c r="ALA161" s="37"/>
      <c r="ALB161" s="37"/>
      <c r="ALC161" s="37"/>
      <c r="ALD161" s="37"/>
      <c r="ALE161" s="37"/>
      <c r="ALF161" s="37"/>
      <c r="ANR161" s="1594"/>
      <c r="ANS161" s="1594"/>
      <c r="ANT161" s="1594"/>
      <c r="ANU161" s="1594"/>
      <c r="ANV161" s="1594"/>
      <c r="ANW161" s="1594"/>
      <c r="ARE161" s="37"/>
      <c r="ARF161" s="37"/>
      <c r="ARG161" s="37"/>
      <c r="ARH161" s="37"/>
      <c r="ARI161" s="37"/>
      <c r="ARJ161" s="37"/>
      <c r="ARK161" s="37"/>
      <c r="ARS161" s="37"/>
      <c r="ART161" s="37"/>
      <c r="ARU161" s="37"/>
      <c r="ARV161" s="37"/>
      <c r="ARW161" s="37"/>
      <c r="ARX161" s="37"/>
      <c r="ARY161" s="37"/>
      <c r="ATB161" s="37"/>
      <c r="ATC161" s="37"/>
      <c r="ATD161" s="37"/>
      <c r="ATE161" s="37"/>
      <c r="ATF161" s="37"/>
      <c r="ATG161" s="37"/>
      <c r="AUK161" s="37"/>
      <c r="AUL161" s="37"/>
      <c r="AUM161" s="37"/>
      <c r="AUN161" s="37"/>
      <c r="AUO161" s="37"/>
      <c r="AUP161" s="37"/>
      <c r="AUQ161" s="37"/>
      <c r="AUR161" s="1594"/>
      <c r="AUS161" s="1594"/>
      <c r="AUT161" s="1594"/>
      <c r="AUU161" s="1594"/>
      <c r="AUV161" s="1594"/>
      <c r="AUW161" s="1594"/>
      <c r="AUX161" s="37"/>
      <c r="AUY161" s="37"/>
      <c r="AUZ161" s="37"/>
      <c r="AVA161" s="37"/>
      <c r="AVB161" s="37"/>
      <c r="AVC161" s="37"/>
      <c r="AVD161" s="37"/>
      <c r="AVT161" s="1594"/>
      <c r="AVU161" s="1594"/>
      <c r="AVV161" s="1594"/>
      <c r="AVW161" s="1594"/>
      <c r="AVX161" s="1594"/>
      <c r="AVY161" s="1594"/>
      <c r="AXQ161" s="37"/>
      <c r="AXR161" s="37"/>
      <c r="AXS161" s="37"/>
      <c r="AXT161" s="37"/>
      <c r="AXU161" s="37"/>
      <c r="AXV161" s="37"/>
    </row>
    <row r="162" spans="2:994 1058:1322" s="551" customFormat="1" x14ac:dyDescent="0.25">
      <c r="B162" s="122"/>
      <c r="H162" s="37"/>
      <c r="I162" s="122"/>
      <c r="J162" s="37"/>
      <c r="K162" s="37"/>
      <c r="L162" s="37"/>
      <c r="M162" s="37"/>
      <c r="N162" s="37"/>
      <c r="O162" s="37"/>
      <c r="P162" s="122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DW162" s="1657"/>
      <c r="DX162" s="1657"/>
      <c r="DY162" s="1657"/>
      <c r="DZ162" s="1657"/>
      <c r="EA162" s="1657"/>
      <c r="EB162" s="1657"/>
      <c r="EC162" s="37"/>
      <c r="ED162" s="37"/>
      <c r="EE162" s="37"/>
      <c r="EF162" s="37"/>
      <c r="EG162" s="37"/>
      <c r="EH162" s="37"/>
      <c r="EI162" s="37"/>
      <c r="FF162" s="37"/>
      <c r="FG162" s="37"/>
      <c r="FH162" s="37"/>
      <c r="FI162" s="37"/>
      <c r="FJ162" s="37"/>
      <c r="FK162" s="37"/>
      <c r="GH162" s="1594"/>
      <c r="GI162" s="1594"/>
      <c r="GJ162" s="1594"/>
      <c r="GK162" s="1594"/>
      <c r="GL162" s="1594"/>
      <c r="GM162" s="1594"/>
      <c r="IE162" s="1594"/>
      <c r="IF162" s="1594"/>
      <c r="IG162" s="1594"/>
      <c r="IH162" s="1594"/>
      <c r="II162" s="1594"/>
      <c r="IJ162" s="1594"/>
      <c r="JU162" s="37"/>
      <c r="JV162" s="37"/>
      <c r="JW162" s="37"/>
      <c r="JX162" s="37"/>
      <c r="JY162" s="37"/>
      <c r="JZ162" s="37"/>
      <c r="KB162" s="37"/>
      <c r="KC162" s="37"/>
      <c r="KD162" s="37"/>
      <c r="KE162" s="37"/>
      <c r="KF162" s="37"/>
      <c r="KG162" s="37"/>
      <c r="KH162" s="37"/>
      <c r="KW162" s="37"/>
      <c r="KX162" s="37"/>
      <c r="KY162" s="37"/>
      <c r="KZ162" s="37"/>
      <c r="LA162" s="37"/>
      <c r="LB162" s="37"/>
      <c r="LD162" s="1594"/>
      <c r="LE162" s="1594"/>
      <c r="LF162" s="1594"/>
      <c r="LG162" s="1594"/>
      <c r="LH162" s="1594"/>
      <c r="LI162" s="1594"/>
      <c r="MF162" s="1594"/>
      <c r="MG162" s="1594"/>
      <c r="MH162" s="1594"/>
      <c r="MI162" s="1594"/>
      <c r="MJ162" s="1594"/>
      <c r="MK162" s="1594"/>
      <c r="MT162" s="37"/>
      <c r="MU162" s="37"/>
      <c r="MV162" s="37"/>
      <c r="MW162" s="37"/>
      <c r="MX162" s="37"/>
      <c r="MY162" s="37"/>
      <c r="MZ162" s="37"/>
      <c r="OX162" s="37"/>
      <c r="OY162" s="37"/>
      <c r="OZ162" s="37"/>
      <c r="PA162" s="37"/>
      <c r="PB162" s="37"/>
      <c r="PC162" s="37"/>
      <c r="PD162" s="37"/>
      <c r="PL162" s="37"/>
      <c r="PM162" s="37"/>
      <c r="PN162" s="37"/>
      <c r="PO162" s="37"/>
      <c r="PP162" s="37"/>
      <c r="PQ162" s="37"/>
      <c r="PS162" s="37"/>
      <c r="PT162" s="37"/>
      <c r="PU162" s="37"/>
      <c r="PV162" s="37"/>
      <c r="PW162" s="37"/>
      <c r="PX162" s="37"/>
      <c r="PY162" s="37"/>
      <c r="SD162" s="37"/>
      <c r="SE162" s="37"/>
      <c r="SF162" s="37"/>
      <c r="SG162" s="37"/>
      <c r="SH162" s="37"/>
      <c r="SI162" s="37"/>
      <c r="SY162" s="37"/>
      <c r="SZ162" s="37"/>
      <c r="TA162" s="37"/>
      <c r="TB162" s="37"/>
      <c r="TC162" s="37"/>
      <c r="TD162" s="37"/>
      <c r="TE162" s="37"/>
      <c r="TF162" s="37"/>
      <c r="UO162" s="37"/>
      <c r="UP162" s="37"/>
      <c r="UQ162" s="37"/>
      <c r="UR162" s="37"/>
      <c r="US162" s="37"/>
      <c r="UT162" s="37"/>
      <c r="UV162" s="37"/>
      <c r="UW162" s="37"/>
      <c r="UX162" s="37"/>
      <c r="UY162" s="37"/>
      <c r="UZ162" s="37"/>
      <c r="VA162" s="37"/>
      <c r="VB162" s="37"/>
      <c r="VC162" s="37"/>
      <c r="VD162" s="37"/>
      <c r="VE162" s="37"/>
      <c r="VF162" s="37"/>
      <c r="VG162" s="37"/>
      <c r="VH162" s="37"/>
      <c r="VI162" s="37"/>
      <c r="VJ162" s="37"/>
      <c r="VQ162" s="1594"/>
      <c r="VR162" s="1594"/>
      <c r="VS162" s="1594"/>
      <c r="VT162" s="1594"/>
      <c r="VU162" s="1594"/>
      <c r="VV162" s="1594"/>
      <c r="WZ162" s="37"/>
      <c r="XA162" s="37"/>
      <c r="XB162" s="37"/>
      <c r="XC162" s="37"/>
      <c r="XD162" s="37"/>
      <c r="XE162" s="37"/>
      <c r="YB162" s="1594"/>
      <c r="YC162" s="1594"/>
      <c r="YD162" s="1594"/>
      <c r="YE162" s="1594"/>
      <c r="YF162" s="1594"/>
      <c r="YG162" s="1594"/>
      <c r="ZK162" s="1594"/>
      <c r="ZL162" s="1594"/>
      <c r="ZM162" s="1594"/>
      <c r="ZN162" s="1594"/>
      <c r="ZO162" s="1594"/>
      <c r="ZP162" s="1594"/>
      <c r="ZQ162" s="1594"/>
      <c r="ZR162" s="37"/>
      <c r="ZS162" s="37"/>
      <c r="ZT162" s="37"/>
      <c r="ZU162" s="37"/>
      <c r="ZV162" s="37"/>
      <c r="ZW162" s="37"/>
      <c r="ZX162" s="37"/>
      <c r="ZY162" s="344"/>
      <c r="AAF162" s="693"/>
      <c r="AAG162" s="37"/>
      <c r="AAH162" s="37"/>
      <c r="AAI162" s="37"/>
      <c r="AAJ162" s="37"/>
      <c r="AAK162" s="37"/>
      <c r="AAL162" s="37"/>
      <c r="ABV162" s="37"/>
      <c r="ABW162" s="37"/>
      <c r="ABX162" s="37"/>
      <c r="ABY162" s="37"/>
      <c r="ABZ162" s="37"/>
      <c r="ACA162" s="37"/>
      <c r="ACB162" s="37"/>
      <c r="AEU162" s="1594"/>
      <c r="AEV162" s="1594"/>
      <c r="AEW162" s="1594"/>
      <c r="AEX162" s="1594"/>
      <c r="AEY162" s="1594"/>
      <c r="AEZ162" s="1594"/>
      <c r="AGR162" s="37"/>
      <c r="AGS162" s="37"/>
      <c r="AGT162" s="37"/>
      <c r="AGU162" s="37"/>
      <c r="AGV162" s="37"/>
      <c r="AGW162" s="37"/>
      <c r="AGX162" s="37"/>
      <c r="AHM162" s="37"/>
      <c r="AHN162" s="37"/>
      <c r="AHO162" s="37"/>
      <c r="AHP162" s="37"/>
      <c r="AHQ162" s="37"/>
      <c r="AHR162" s="37"/>
      <c r="AHS162" s="37"/>
      <c r="AIO162" s="37"/>
      <c r="AIP162" s="37"/>
      <c r="AIQ162" s="37"/>
      <c r="AIR162" s="37"/>
      <c r="AIS162" s="37"/>
      <c r="AIT162" s="37"/>
      <c r="AIU162" s="37"/>
      <c r="AJQ162" s="37"/>
      <c r="AJR162" s="37"/>
      <c r="AJS162" s="37"/>
      <c r="AJT162" s="37"/>
      <c r="AJU162" s="37"/>
      <c r="AJV162" s="37"/>
      <c r="AKL162" s="37"/>
      <c r="AKM162" s="37"/>
      <c r="AKN162" s="37"/>
      <c r="AKO162" s="37"/>
      <c r="AKP162" s="37"/>
      <c r="AKQ162" s="37"/>
      <c r="AKS162" s="37"/>
      <c r="AKT162" s="37"/>
      <c r="AKU162" s="37"/>
      <c r="AKV162" s="37"/>
      <c r="AKW162" s="37"/>
      <c r="AKX162" s="37"/>
      <c r="AKY162" s="37"/>
      <c r="AKZ162" s="37"/>
      <c r="ALA162" s="37"/>
      <c r="ALB162" s="37"/>
      <c r="ALC162" s="37"/>
      <c r="ALD162" s="37"/>
      <c r="ALE162" s="37"/>
      <c r="ALF162" s="37"/>
      <c r="ANR162" s="1594"/>
      <c r="ANS162" s="1594"/>
      <c r="ANT162" s="1594"/>
      <c r="ANU162" s="1594"/>
      <c r="ANV162" s="1594"/>
      <c r="ANW162" s="1594"/>
      <c r="ARE162" s="37"/>
      <c r="ARF162" s="37"/>
      <c r="ARG162" s="37"/>
      <c r="ARH162" s="37"/>
      <c r="ARI162" s="37"/>
      <c r="ARJ162" s="37"/>
      <c r="ARK162" s="37"/>
      <c r="ARS162" s="37"/>
      <c r="ART162" s="37"/>
      <c r="ARU162" s="37"/>
      <c r="ARV162" s="37"/>
      <c r="ARW162" s="37"/>
      <c r="ARX162" s="37"/>
      <c r="ARY162" s="37"/>
      <c r="ATB162" s="37"/>
      <c r="ATC162" s="37"/>
      <c r="ATD162" s="37"/>
      <c r="ATE162" s="37"/>
      <c r="ATF162" s="37"/>
      <c r="ATG162" s="37"/>
      <c r="AUK162" s="37"/>
      <c r="AUL162" s="37"/>
      <c r="AUM162" s="37"/>
      <c r="AUN162" s="37"/>
      <c r="AUO162" s="37"/>
      <c r="AUP162" s="37"/>
      <c r="AUQ162" s="37"/>
      <c r="AUR162" s="1594"/>
      <c r="AUS162" s="1594"/>
      <c r="AUT162" s="1594"/>
      <c r="AUU162" s="1594"/>
      <c r="AUV162" s="1594"/>
      <c r="AUW162" s="1594"/>
      <c r="AUX162" s="37"/>
      <c r="AUY162" s="37"/>
      <c r="AUZ162" s="37"/>
      <c r="AVA162" s="37"/>
      <c r="AVB162" s="37"/>
      <c r="AVC162" s="37"/>
      <c r="AVD162" s="37"/>
      <c r="AVT162" s="1594"/>
      <c r="AVU162" s="1594"/>
      <c r="AVV162" s="1594"/>
      <c r="AVW162" s="1594"/>
      <c r="AVX162" s="1594"/>
      <c r="AVY162" s="1594"/>
      <c r="AXQ162" s="37"/>
      <c r="AXR162" s="37"/>
      <c r="AXS162" s="37"/>
      <c r="AXT162" s="37"/>
      <c r="AXU162" s="37"/>
      <c r="AXV162" s="37"/>
    </row>
    <row r="163" spans="2:994 1058:1322" s="551" customFormat="1" x14ac:dyDescent="0.25">
      <c r="B163" s="79"/>
      <c r="H163" s="37"/>
      <c r="I163" s="122"/>
      <c r="J163" s="37"/>
      <c r="K163" s="37"/>
      <c r="L163" s="37"/>
      <c r="M163" s="37"/>
      <c r="N163" s="37"/>
      <c r="O163" s="37"/>
      <c r="P163" s="122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DW163" s="1657"/>
      <c r="DX163" s="1657"/>
      <c r="DY163" s="1657"/>
      <c r="DZ163" s="1657"/>
      <c r="EA163" s="1657"/>
      <c r="EB163" s="1657"/>
      <c r="EC163" s="37"/>
      <c r="ED163" s="37"/>
      <c r="EE163" s="37"/>
      <c r="EF163" s="37"/>
      <c r="EG163" s="37"/>
      <c r="EH163" s="37"/>
      <c r="EI163" s="37"/>
      <c r="FF163" s="37"/>
      <c r="FG163" s="37"/>
      <c r="FH163" s="37"/>
      <c r="FI163" s="37"/>
      <c r="FJ163" s="37"/>
      <c r="FK163" s="37"/>
      <c r="GH163" s="1594"/>
      <c r="GI163" s="1594"/>
      <c r="GJ163" s="1594"/>
      <c r="GK163" s="1594"/>
      <c r="GL163" s="1594"/>
      <c r="GM163" s="1594"/>
      <c r="IE163" s="1594"/>
      <c r="IF163" s="1594"/>
      <c r="IG163" s="1594"/>
      <c r="IH163" s="1594"/>
      <c r="II163" s="1594"/>
      <c r="IJ163" s="1594"/>
      <c r="JU163" s="37"/>
      <c r="JV163" s="37"/>
      <c r="JW163" s="37"/>
      <c r="JX163" s="37"/>
      <c r="JY163" s="37"/>
      <c r="JZ163" s="37"/>
      <c r="KB163" s="37"/>
      <c r="KC163" s="37"/>
      <c r="KD163" s="37"/>
      <c r="KE163" s="37"/>
      <c r="KF163" s="37"/>
      <c r="KG163" s="37"/>
      <c r="KH163" s="37"/>
      <c r="KW163" s="37"/>
      <c r="KX163" s="37"/>
      <c r="KY163" s="37"/>
      <c r="KZ163" s="37"/>
      <c r="LA163" s="37"/>
      <c r="LB163" s="37"/>
      <c r="LD163" s="1594"/>
      <c r="LE163" s="1594"/>
      <c r="LF163" s="1594"/>
      <c r="LG163" s="1594"/>
      <c r="LH163" s="1594"/>
      <c r="LI163" s="1594"/>
      <c r="MF163" s="1594"/>
      <c r="MG163" s="1594"/>
      <c r="MH163" s="1594"/>
      <c r="MI163" s="1594"/>
      <c r="MJ163" s="1594"/>
      <c r="MK163" s="1594"/>
      <c r="MT163" s="37"/>
      <c r="MU163" s="37"/>
      <c r="MV163" s="37"/>
      <c r="MW163" s="37"/>
      <c r="MX163" s="37"/>
      <c r="MY163" s="37"/>
      <c r="MZ163" s="37"/>
      <c r="OX163" s="37"/>
      <c r="OY163" s="37"/>
      <c r="OZ163" s="37"/>
      <c r="PA163" s="37"/>
      <c r="PB163" s="37"/>
      <c r="PC163" s="37"/>
      <c r="PD163" s="37"/>
      <c r="PL163" s="37"/>
      <c r="PM163" s="37"/>
      <c r="PN163" s="37"/>
      <c r="PO163" s="37"/>
      <c r="PP163" s="37"/>
      <c r="PQ163" s="37"/>
      <c r="PS163" s="37"/>
      <c r="PT163" s="37"/>
      <c r="PU163" s="37"/>
      <c r="PV163" s="37"/>
      <c r="PW163" s="37"/>
      <c r="PX163" s="37"/>
      <c r="PY163" s="37"/>
      <c r="SD163" s="37"/>
      <c r="SE163" s="37"/>
      <c r="SF163" s="37"/>
      <c r="SG163" s="37"/>
      <c r="SH163" s="37"/>
      <c r="SI163" s="37"/>
      <c r="SY163" s="37"/>
      <c r="SZ163" s="37"/>
      <c r="TA163" s="37"/>
      <c r="TB163" s="37"/>
      <c r="TC163" s="37"/>
      <c r="TD163" s="37"/>
      <c r="TE163" s="37"/>
      <c r="TF163" s="37"/>
      <c r="UO163" s="37"/>
      <c r="UP163" s="37"/>
      <c r="UQ163" s="37"/>
      <c r="UR163" s="37"/>
      <c r="US163" s="37"/>
      <c r="UT163" s="37"/>
      <c r="UV163" s="37"/>
      <c r="UW163" s="37"/>
      <c r="UX163" s="37"/>
      <c r="UY163" s="37"/>
      <c r="UZ163" s="37"/>
      <c r="VA163" s="37"/>
      <c r="VB163" s="37"/>
      <c r="VC163" s="37"/>
      <c r="VD163" s="37"/>
      <c r="VE163" s="37"/>
      <c r="VF163" s="37"/>
      <c r="VG163" s="37"/>
      <c r="VH163" s="37"/>
      <c r="VI163" s="37"/>
      <c r="VJ163" s="37"/>
      <c r="VQ163" s="1594"/>
      <c r="VR163" s="1594"/>
      <c r="VS163" s="1594"/>
      <c r="VT163" s="1594"/>
      <c r="VU163" s="1594"/>
      <c r="VV163" s="1594"/>
      <c r="WZ163" s="37"/>
      <c r="XA163" s="37"/>
      <c r="XB163" s="37"/>
      <c r="XC163" s="37"/>
      <c r="XD163" s="37"/>
      <c r="XE163" s="37"/>
      <c r="YB163" s="1594"/>
      <c r="YC163" s="1594"/>
      <c r="YD163" s="1594"/>
      <c r="YE163" s="1594"/>
      <c r="YF163" s="1594"/>
      <c r="YG163" s="1594"/>
      <c r="ZK163" s="1594"/>
      <c r="ZL163" s="1594"/>
      <c r="ZM163" s="1594"/>
      <c r="ZN163" s="1594"/>
      <c r="ZO163" s="1594"/>
      <c r="ZP163" s="1594"/>
      <c r="ZQ163" s="1594"/>
      <c r="ZR163" s="37"/>
      <c r="ZS163" s="37"/>
      <c r="ZT163" s="37"/>
      <c r="ZU163" s="37"/>
      <c r="ZV163" s="37"/>
      <c r="ZW163" s="37"/>
      <c r="ZX163" s="37"/>
      <c r="ZY163" s="344"/>
      <c r="AAF163" s="693"/>
      <c r="AAG163" s="37"/>
      <c r="AAH163" s="37"/>
      <c r="AAI163" s="37"/>
      <c r="AAJ163" s="37"/>
      <c r="AAK163" s="37"/>
      <c r="AAL163" s="37"/>
      <c r="ABV163" s="37"/>
      <c r="ABW163" s="37"/>
      <c r="ABX163" s="37"/>
      <c r="ABY163" s="37"/>
      <c r="ABZ163" s="37"/>
      <c r="ACA163" s="37"/>
      <c r="ACB163" s="37"/>
      <c r="AEU163" s="1594"/>
      <c r="AEV163" s="1594"/>
      <c r="AEW163" s="1594"/>
      <c r="AEX163" s="1594"/>
      <c r="AEY163" s="1594"/>
      <c r="AEZ163" s="1594"/>
      <c r="AGR163" s="37"/>
      <c r="AGS163" s="37"/>
      <c r="AGT163" s="37"/>
      <c r="AGU163" s="37"/>
      <c r="AGV163" s="37"/>
      <c r="AGW163" s="37"/>
      <c r="AGX163" s="37"/>
      <c r="AHM163" s="37"/>
      <c r="AHN163" s="37"/>
      <c r="AHO163" s="37"/>
      <c r="AHP163" s="37"/>
      <c r="AHQ163" s="37"/>
      <c r="AHR163" s="37"/>
      <c r="AHS163" s="37"/>
      <c r="AIO163" s="37"/>
      <c r="AIP163" s="37"/>
      <c r="AIQ163" s="37"/>
      <c r="AIR163" s="37"/>
      <c r="AIS163" s="37"/>
      <c r="AIT163" s="37"/>
      <c r="AIU163" s="37"/>
      <c r="AJQ163" s="37"/>
      <c r="AJR163" s="37"/>
      <c r="AJS163" s="37"/>
      <c r="AJT163" s="37"/>
      <c r="AJU163" s="37"/>
      <c r="AJV163" s="37"/>
      <c r="AKL163" s="37"/>
      <c r="AKM163" s="37"/>
      <c r="AKN163" s="37"/>
      <c r="AKO163" s="37"/>
      <c r="AKP163" s="37"/>
      <c r="AKQ163" s="37"/>
      <c r="AKS163" s="37"/>
      <c r="AKT163" s="37"/>
      <c r="AKU163" s="37"/>
      <c r="AKV163" s="37"/>
      <c r="AKW163" s="37"/>
      <c r="AKX163" s="37"/>
      <c r="AKY163" s="37"/>
      <c r="AKZ163" s="37"/>
      <c r="ALA163" s="37"/>
      <c r="ALB163" s="37"/>
      <c r="ALC163" s="37"/>
      <c r="ALD163" s="37"/>
      <c r="ALE163" s="37"/>
      <c r="ALF163" s="37"/>
      <c r="ANR163" s="1594"/>
      <c r="ANS163" s="1594"/>
      <c r="ANT163" s="1594"/>
      <c r="ANU163" s="1594"/>
      <c r="ANV163" s="1594"/>
      <c r="ANW163" s="1594"/>
      <c r="ARE163" s="37"/>
      <c r="ARF163" s="37"/>
      <c r="ARG163" s="37"/>
      <c r="ARH163" s="37"/>
      <c r="ARI163" s="37"/>
      <c r="ARJ163" s="37"/>
      <c r="ARK163" s="37"/>
      <c r="ARS163" s="37"/>
      <c r="ART163" s="37"/>
      <c r="ARU163" s="37"/>
      <c r="ARV163" s="37"/>
      <c r="ARW163" s="37"/>
      <c r="ARX163" s="37"/>
      <c r="ARY163" s="37"/>
      <c r="ATB163" s="37"/>
      <c r="ATC163" s="37"/>
      <c r="ATD163" s="37"/>
      <c r="ATE163" s="37"/>
      <c r="ATF163" s="37"/>
      <c r="ATG163" s="37"/>
      <c r="AUK163" s="37"/>
      <c r="AUL163" s="37"/>
      <c r="AUM163" s="37"/>
      <c r="AUN163" s="37"/>
      <c r="AUO163" s="37"/>
      <c r="AUP163" s="37"/>
      <c r="AUQ163" s="37"/>
      <c r="AUR163" s="1594"/>
      <c r="AUS163" s="1594"/>
      <c r="AUT163" s="1594"/>
      <c r="AUU163" s="1594"/>
      <c r="AUV163" s="1594"/>
      <c r="AUW163" s="1594"/>
      <c r="AUX163" s="37"/>
      <c r="AUY163" s="37"/>
      <c r="AUZ163" s="37"/>
      <c r="AVA163" s="37"/>
      <c r="AVB163" s="37"/>
      <c r="AVC163" s="37"/>
      <c r="AVD163" s="37"/>
      <c r="AVT163" s="1594"/>
      <c r="AVU163" s="1594"/>
      <c r="AVV163" s="1594"/>
      <c r="AVW163" s="1594"/>
      <c r="AVX163" s="1594"/>
      <c r="AVY163" s="1594"/>
      <c r="AXQ163" s="37"/>
      <c r="AXR163" s="37"/>
      <c r="AXS163" s="37"/>
      <c r="AXT163" s="37"/>
      <c r="AXU163" s="37"/>
      <c r="AXV163" s="37"/>
    </row>
    <row r="164" spans="2:994 1058:1322" s="551" customFormat="1" x14ac:dyDescent="0.25">
      <c r="B164" s="122"/>
      <c r="H164" s="37"/>
      <c r="I164" s="122"/>
      <c r="J164" s="37"/>
      <c r="K164" s="37"/>
      <c r="L164" s="37"/>
      <c r="M164" s="37"/>
      <c r="N164" s="37"/>
      <c r="O164" s="37"/>
      <c r="P164" s="122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DW164" s="1657"/>
      <c r="DX164" s="1657"/>
      <c r="DY164" s="1657"/>
      <c r="DZ164" s="1657"/>
      <c r="EA164" s="1657"/>
      <c r="EB164" s="1657"/>
      <c r="EC164" s="37"/>
      <c r="ED164" s="37"/>
      <c r="EE164" s="37"/>
      <c r="EF164" s="37"/>
      <c r="EG164" s="37"/>
      <c r="EH164" s="37"/>
      <c r="EI164" s="37"/>
      <c r="FF164" s="37"/>
      <c r="FG164" s="37"/>
      <c r="FH164" s="37"/>
      <c r="FI164" s="37"/>
      <c r="FJ164" s="37"/>
      <c r="FK164" s="37"/>
      <c r="GH164" s="1594"/>
      <c r="GI164" s="1594"/>
      <c r="GJ164" s="1594"/>
      <c r="GK164" s="1594"/>
      <c r="GL164" s="1594"/>
      <c r="GM164" s="1594"/>
      <c r="IE164" s="1594"/>
      <c r="IF164" s="1594"/>
      <c r="IG164" s="1594"/>
      <c r="IH164" s="1594"/>
      <c r="II164" s="1594"/>
      <c r="IJ164" s="1594"/>
      <c r="JU164" s="37"/>
      <c r="JV164" s="37"/>
      <c r="JW164" s="37"/>
      <c r="JX164" s="37"/>
      <c r="JY164" s="37"/>
      <c r="JZ164" s="37"/>
      <c r="KB164" s="37"/>
      <c r="KC164" s="37"/>
      <c r="KD164" s="37"/>
      <c r="KE164" s="37"/>
      <c r="KF164" s="37"/>
      <c r="KG164" s="37"/>
      <c r="KH164" s="37"/>
      <c r="KW164" s="37"/>
      <c r="KX164" s="37"/>
      <c r="KY164" s="37"/>
      <c r="KZ164" s="37"/>
      <c r="LA164" s="37"/>
      <c r="LB164" s="37"/>
      <c r="LD164" s="1594"/>
      <c r="LE164" s="1594"/>
      <c r="LF164" s="1594"/>
      <c r="LG164" s="1594"/>
      <c r="LH164" s="1594"/>
      <c r="LI164" s="1594"/>
      <c r="MF164" s="1594"/>
      <c r="MG164" s="1594"/>
      <c r="MH164" s="1594"/>
      <c r="MI164" s="1594"/>
      <c r="MJ164" s="1594"/>
      <c r="MK164" s="1594"/>
      <c r="MT164" s="37"/>
      <c r="MU164" s="37"/>
      <c r="MV164" s="37"/>
      <c r="MW164" s="37"/>
      <c r="MX164" s="37"/>
      <c r="MY164" s="37"/>
      <c r="MZ164" s="37"/>
      <c r="OX164" s="37"/>
      <c r="OY164" s="37"/>
      <c r="OZ164" s="37"/>
      <c r="PA164" s="37"/>
      <c r="PB164" s="37"/>
      <c r="PC164" s="37"/>
      <c r="PD164" s="37"/>
      <c r="PL164" s="37"/>
      <c r="PM164" s="37"/>
      <c r="PN164" s="37"/>
      <c r="PO164" s="37"/>
      <c r="PP164" s="37"/>
      <c r="PQ164" s="37"/>
      <c r="PS164" s="37"/>
      <c r="PT164" s="37"/>
      <c r="PU164" s="37"/>
      <c r="PV164" s="37"/>
      <c r="PW164" s="37"/>
      <c r="PX164" s="37"/>
      <c r="PY164" s="37"/>
      <c r="SD164" s="37"/>
      <c r="SE164" s="37"/>
      <c r="SF164" s="37"/>
      <c r="SG164" s="37"/>
      <c r="SH164" s="37"/>
      <c r="SI164" s="37"/>
      <c r="SY164" s="37"/>
      <c r="SZ164" s="37"/>
      <c r="TA164" s="37"/>
      <c r="TB164" s="37"/>
      <c r="TC164" s="37"/>
      <c r="TD164" s="37"/>
      <c r="TE164" s="37"/>
      <c r="TF164" s="37"/>
      <c r="UO164" s="37"/>
      <c r="UP164" s="37"/>
      <c r="UQ164" s="37"/>
      <c r="UR164" s="37"/>
      <c r="US164" s="37"/>
      <c r="UT164" s="37"/>
      <c r="UV164" s="37"/>
      <c r="UW164" s="37"/>
      <c r="UX164" s="37"/>
      <c r="UY164" s="37"/>
      <c r="UZ164" s="37"/>
      <c r="VA164" s="37"/>
      <c r="VB164" s="37"/>
      <c r="VC164" s="37"/>
      <c r="VD164" s="37"/>
      <c r="VE164" s="37"/>
      <c r="VF164" s="37"/>
      <c r="VG164" s="37"/>
      <c r="VH164" s="37"/>
      <c r="VI164" s="37"/>
      <c r="VJ164" s="37"/>
      <c r="VQ164" s="1594"/>
      <c r="VR164" s="1594"/>
      <c r="VS164" s="1594"/>
      <c r="VT164" s="1594"/>
      <c r="VU164" s="1594"/>
      <c r="VV164" s="1594"/>
      <c r="WZ164" s="37"/>
      <c r="XA164" s="37"/>
      <c r="XB164" s="37"/>
      <c r="XC164" s="37"/>
      <c r="XD164" s="37"/>
      <c r="XE164" s="37"/>
      <c r="YB164" s="1594"/>
      <c r="YC164" s="1594"/>
      <c r="YD164" s="1594"/>
      <c r="YE164" s="1594"/>
      <c r="YF164" s="1594"/>
      <c r="YG164" s="1594"/>
      <c r="ZK164" s="1594"/>
      <c r="ZL164" s="1594"/>
      <c r="ZM164" s="1594"/>
      <c r="ZN164" s="1594"/>
      <c r="ZO164" s="1594"/>
      <c r="ZP164" s="1594"/>
      <c r="ZQ164" s="1594"/>
      <c r="ZR164" s="37"/>
      <c r="ZS164" s="37"/>
      <c r="ZT164" s="37"/>
      <c r="ZU164" s="37"/>
      <c r="ZV164" s="37"/>
      <c r="ZW164" s="37"/>
      <c r="ZX164" s="37"/>
      <c r="ZY164" s="344"/>
      <c r="AAF164" s="693"/>
      <c r="AAG164" s="37"/>
      <c r="AAH164" s="37"/>
      <c r="AAI164" s="37"/>
      <c r="AAJ164" s="37"/>
      <c r="AAK164" s="37"/>
      <c r="AAL164" s="37"/>
      <c r="ABV164" s="37"/>
      <c r="ABW164" s="37"/>
      <c r="ABX164" s="37"/>
      <c r="ABY164" s="37"/>
      <c r="ABZ164" s="37"/>
      <c r="ACA164" s="37"/>
      <c r="ACB164" s="37"/>
      <c r="AEU164" s="1594"/>
      <c r="AEV164" s="1594"/>
      <c r="AEW164" s="1594"/>
      <c r="AEX164" s="1594"/>
      <c r="AEY164" s="1594"/>
      <c r="AEZ164" s="1594"/>
      <c r="AGR164" s="37"/>
      <c r="AGS164" s="37"/>
      <c r="AGT164" s="37"/>
      <c r="AGU164" s="37"/>
      <c r="AGV164" s="37"/>
      <c r="AGW164" s="37"/>
      <c r="AGX164" s="37"/>
      <c r="AHM164" s="37"/>
      <c r="AHN164" s="37"/>
      <c r="AHO164" s="37"/>
      <c r="AHP164" s="37"/>
      <c r="AHQ164" s="37"/>
      <c r="AHR164" s="37"/>
      <c r="AHS164" s="37"/>
      <c r="AIO164" s="37"/>
      <c r="AIP164" s="37"/>
      <c r="AIQ164" s="37"/>
      <c r="AIR164" s="37"/>
      <c r="AIS164" s="37"/>
      <c r="AIT164" s="37"/>
      <c r="AIU164" s="37"/>
      <c r="AJQ164" s="37"/>
      <c r="AJR164" s="37"/>
      <c r="AJS164" s="37"/>
      <c r="AJT164" s="37"/>
      <c r="AJU164" s="37"/>
      <c r="AJV164" s="37"/>
      <c r="AKL164" s="37"/>
      <c r="AKM164" s="37"/>
      <c r="AKN164" s="37"/>
      <c r="AKO164" s="37"/>
      <c r="AKP164" s="37"/>
      <c r="AKQ164" s="37"/>
      <c r="AKS164" s="37"/>
      <c r="AKT164" s="37"/>
      <c r="AKU164" s="37"/>
      <c r="AKV164" s="37"/>
      <c r="AKW164" s="37"/>
      <c r="AKX164" s="37"/>
      <c r="AKY164" s="37"/>
      <c r="AKZ164" s="37"/>
      <c r="ALA164" s="37"/>
      <c r="ALB164" s="37"/>
      <c r="ALC164" s="37"/>
      <c r="ALD164" s="37"/>
      <c r="ALE164" s="37"/>
      <c r="ALF164" s="37"/>
      <c r="ANR164" s="1594"/>
      <c r="ANS164" s="1594"/>
      <c r="ANT164" s="1594"/>
      <c r="ANU164" s="1594"/>
      <c r="ANV164" s="1594"/>
      <c r="ANW164" s="1594"/>
      <c r="ARE164" s="37"/>
      <c r="ARF164" s="37"/>
      <c r="ARG164" s="37"/>
      <c r="ARH164" s="37"/>
      <c r="ARI164" s="37"/>
      <c r="ARJ164" s="37"/>
      <c r="ARK164" s="37"/>
      <c r="ARS164" s="37"/>
      <c r="ART164" s="37"/>
      <c r="ARU164" s="37"/>
      <c r="ARV164" s="37"/>
      <c r="ARW164" s="37"/>
      <c r="ARX164" s="37"/>
      <c r="ARY164" s="37"/>
      <c r="ATB164" s="37"/>
      <c r="ATC164" s="37"/>
      <c r="ATD164" s="37"/>
      <c r="ATE164" s="37"/>
      <c r="ATF164" s="37"/>
      <c r="ATG164" s="37"/>
      <c r="AUK164" s="37"/>
      <c r="AUL164" s="37"/>
      <c r="AUM164" s="37"/>
      <c r="AUN164" s="37"/>
      <c r="AUO164" s="37"/>
      <c r="AUP164" s="37"/>
      <c r="AUQ164" s="37"/>
      <c r="AUR164" s="1594"/>
      <c r="AUS164" s="1594"/>
      <c r="AUT164" s="1594"/>
      <c r="AUU164" s="1594"/>
      <c r="AUV164" s="1594"/>
      <c r="AUW164" s="1594"/>
      <c r="AUX164" s="37"/>
      <c r="AUY164" s="37"/>
      <c r="AUZ164" s="37"/>
      <c r="AVA164" s="37"/>
      <c r="AVB164" s="37"/>
      <c r="AVC164" s="37"/>
      <c r="AVD164" s="37"/>
      <c r="AVT164" s="1594"/>
      <c r="AVU164" s="1594"/>
      <c r="AVV164" s="1594"/>
      <c r="AVW164" s="1594"/>
      <c r="AVX164" s="1594"/>
      <c r="AVY164" s="1594"/>
      <c r="AXQ164" s="37"/>
      <c r="AXR164" s="37"/>
      <c r="AXS164" s="37"/>
      <c r="AXT164" s="37"/>
      <c r="AXU164" s="37"/>
      <c r="AXV164" s="37"/>
    </row>
    <row r="165" spans="2:994 1058:1322" s="551" customFormat="1" x14ac:dyDescent="0.25">
      <c r="B165" s="79"/>
      <c r="H165" s="37"/>
      <c r="I165" s="122"/>
      <c r="J165" s="37"/>
      <c r="K165" s="37"/>
      <c r="L165" s="37"/>
      <c r="M165" s="37"/>
      <c r="N165" s="37"/>
      <c r="O165" s="37"/>
      <c r="P165" s="122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DW165" s="1657"/>
      <c r="DX165" s="1657"/>
      <c r="DY165" s="1657"/>
      <c r="DZ165" s="1657"/>
      <c r="EA165" s="1657"/>
      <c r="EB165" s="1657"/>
      <c r="EC165" s="37"/>
      <c r="ED165" s="37"/>
      <c r="EE165" s="37"/>
      <c r="EF165" s="37"/>
      <c r="EG165" s="37"/>
      <c r="EH165" s="37"/>
      <c r="EI165" s="37"/>
      <c r="FF165" s="37"/>
      <c r="FG165" s="37"/>
      <c r="FH165" s="37"/>
      <c r="FI165" s="37"/>
      <c r="FJ165" s="37"/>
      <c r="FK165" s="37"/>
      <c r="GH165" s="1594"/>
      <c r="GI165" s="1594"/>
      <c r="GJ165" s="1594"/>
      <c r="GK165" s="1594"/>
      <c r="GL165" s="1594"/>
      <c r="GM165" s="1594"/>
      <c r="IE165" s="1594"/>
      <c r="IF165" s="1594"/>
      <c r="IG165" s="1594"/>
      <c r="IH165" s="1594"/>
      <c r="II165" s="1594"/>
      <c r="IJ165" s="1594"/>
      <c r="JU165" s="37"/>
      <c r="JV165" s="37"/>
      <c r="JW165" s="37"/>
      <c r="JX165" s="37"/>
      <c r="JY165" s="37"/>
      <c r="JZ165" s="37"/>
      <c r="KB165" s="37"/>
      <c r="KC165" s="37"/>
      <c r="KD165" s="37"/>
      <c r="KE165" s="37"/>
      <c r="KF165" s="37"/>
      <c r="KG165" s="37"/>
      <c r="KH165" s="37"/>
      <c r="KW165" s="37"/>
      <c r="KX165" s="37"/>
      <c r="KY165" s="37"/>
      <c r="KZ165" s="37"/>
      <c r="LA165" s="37"/>
      <c r="LB165" s="37"/>
      <c r="LD165" s="1594"/>
      <c r="LE165" s="1594"/>
      <c r="LF165" s="1594"/>
      <c r="LG165" s="1594"/>
      <c r="LH165" s="1594"/>
      <c r="LI165" s="1594"/>
      <c r="MF165" s="1594"/>
      <c r="MG165" s="1594"/>
      <c r="MH165" s="1594"/>
      <c r="MI165" s="1594"/>
      <c r="MJ165" s="1594"/>
      <c r="MK165" s="1594"/>
      <c r="MT165" s="37"/>
      <c r="MU165" s="37"/>
      <c r="MV165" s="37"/>
      <c r="MW165" s="37"/>
      <c r="MX165" s="37"/>
      <c r="MY165" s="37"/>
      <c r="MZ165" s="37"/>
      <c r="OX165" s="37"/>
      <c r="OY165" s="37"/>
      <c r="OZ165" s="37"/>
      <c r="PA165" s="37"/>
      <c r="PB165" s="37"/>
      <c r="PC165" s="37"/>
      <c r="PD165" s="37"/>
      <c r="PL165" s="37"/>
      <c r="PM165" s="37"/>
      <c r="PN165" s="37"/>
      <c r="PO165" s="37"/>
      <c r="PP165" s="37"/>
      <c r="PQ165" s="37"/>
      <c r="PS165" s="37"/>
      <c r="PT165" s="37"/>
      <c r="PU165" s="37"/>
      <c r="PV165" s="37"/>
      <c r="PW165" s="37"/>
      <c r="PX165" s="37"/>
      <c r="PY165" s="37"/>
      <c r="SD165" s="37"/>
      <c r="SE165" s="37"/>
      <c r="SF165" s="37"/>
      <c r="SG165" s="37"/>
      <c r="SH165" s="37"/>
      <c r="SI165" s="37"/>
      <c r="SY165" s="37"/>
      <c r="SZ165" s="37"/>
      <c r="TA165" s="37"/>
      <c r="TB165" s="37"/>
      <c r="TC165" s="37"/>
      <c r="TD165" s="37"/>
      <c r="TE165" s="37"/>
      <c r="TF165" s="37"/>
      <c r="UO165" s="37"/>
      <c r="UP165" s="37"/>
      <c r="UQ165" s="37"/>
      <c r="UR165" s="37"/>
      <c r="US165" s="37"/>
      <c r="UT165" s="37"/>
      <c r="UV165" s="37"/>
      <c r="UW165" s="37"/>
      <c r="UX165" s="37"/>
      <c r="UY165" s="37"/>
      <c r="UZ165" s="37"/>
      <c r="VA165" s="37"/>
      <c r="VB165" s="37"/>
      <c r="VC165" s="37"/>
      <c r="VD165" s="37"/>
      <c r="VE165" s="37"/>
      <c r="VF165" s="37"/>
      <c r="VG165" s="37"/>
      <c r="VH165" s="37"/>
      <c r="VI165" s="37"/>
      <c r="VJ165" s="37"/>
      <c r="VQ165" s="1594"/>
      <c r="VR165" s="1594"/>
      <c r="VS165" s="1594"/>
      <c r="VT165" s="1594"/>
      <c r="VU165" s="1594"/>
      <c r="VV165" s="1594"/>
      <c r="WZ165" s="37"/>
      <c r="XA165" s="37"/>
      <c r="XB165" s="37"/>
      <c r="XC165" s="37"/>
      <c r="XD165" s="37"/>
      <c r="XE165" s="37"/>
      <c r="YB165" s="1594"/>
      <c r="YC165" s="1594"/>
      <c r="YD165" s="1594"/>
      <c r="YE165" s="1594"/>
      <c r="YF165" s="1594"/>
      <c r="YG165" s="1594"/>
      <c r="ZK165" s="1594"/>
      <c r="ZL165" s="1594"/>
      <c r="ZM165" s="1594"/>
      <c r="ZN165" s="1594"/>
      <c r="ZO165" s="1594"/>
      <c r="ZP165" s="1594"/>
      <c r="ZQ165" s="1594"/>
      <c r="ZR165" s="37"/>
      <c r="ZS165" s="37"/>
      <c r="ZT165" s="37"/>
      <c r="ZU165" s="37"/>
      <c r="ZV165" s="37"/>
      <c r="ZW165" s="37"/>
      <c r="ZX165" s="37"/>
      <c r="ZY165" s="344"/>
      <c r="AAF165" s="693"/>
      <c r="AAG165" s="37"/>
      <c r="AAH165" s="37"/>
      <c r="AAI165" s="37"/>
      <c r="AAJ165" s="37"/>
      <c r="AAK165" s="37"/>
      <c r="AAL165" s="37"/>
      <c r="ABV165" s="37"/>
      <c r="ABW165" s="37"/>
      <c r="ABX165" s="37"/>
      <c r="ABY165" s="37"/>
      <c r="ABZ165" s="37"/>
      <c r="ACA165" s="37"/>
      <c r="ACB165" s="37"/>
      <c r="AEU165" s="1594"/>
      <c r="AEV165" s="1594"/>
      <c r="AEW165" s="1594"/>
      <c r="AEX165" s="1594"/>
      <c r="AEY165" s="1594"/>
      <c r="AEZ165" s="1594"/>
      <c r="AGR165" s="37"/>
      <c r="AGS165" s="37"/>
      <c r="AGT165" s="37"/>
      <c r="AGU165" s="37"/>
      <c r="AGV165" s="37"/>
      <c r="AGW165" s="37"/>
      <c r="AGX165" s="37"/>
      <c r="AHM165" s="37"/>
      <c r="AHN165" s="37"/>
      <c r="AHO165" s="37"/>
      <c r="AHP165" s="37"/>
      <c r="AHQ165" s="37"/>
      <c r="AHR165" s="37"/>
      <c r="AHS165" s="37"/>
      <c r="AIO165" s="37"/>
      <c r="AIP165" s="37"/>
      <c r="AIQ165" s="37"/>
      <c r="AIR165" s="37"/>
      <c r="AIS165" s="37"/>
      <c r="AIT165" s="37"/>
      <c r="AIU165" s="37"/>
      <c r="AJQ165" s="37"/>
      <c r="AJR165" s="37"/>
      <c r="AJS165" s="37"/>
      <c r="AJT165" s="37"/>
      <c r="AJU165" s="37"/>
      <c r="AJV165" s="37"/>
      <c r="AKL165" s="37"/>
      <c r="AKM165" s="37"/>
      <c r="AKN165" s="37"/>
      <c r="AKO165" s="37"/>
      <c r="AKP165" s="37"/>
      <c r="AKQ165" s="37"/>
      <c r="AKS165" s="37"/>
      <c r="AKT165" s="37"/>
      <c r="AKU165" s="37"/>
      <c r="AKV165" s="37"/>
      <c r="AKW165" s="37"/>
      <c r="AKX165" s="37"/>
      <c r="AKY165" s="37"/>
      <c r="AKZ165" s="37"/>
      <c r="ALA165" s="37"/>
      <c r="ALB165" s="37"/>
      <c r="ALC165" s="37"/>
      <c r="ALD165" s="37"/>
      <c r="ALE165" s="37"/>
      <c r="ALF165" s="37"/>
      <c r="ANR165" s="1594"/>
      <c r="ANS165" s="1594"/>
      <c r="ANT165" s="1594"/>
      <c r="ANU165" s="1594"/>
      <c r="ANV165" s="1594"/>
      <c r="ANW165" s="1594"/>
      <c r="ARE165" s="37"/>
      <c r="ARF165" s="37"/>
      <c r="ARG165" s="37"/>
      <c r="ARH165" s="37"/>
      <c r="ARI165" s="37"/>
      <c r="ARJ165" s="37"/>
      <c r="ARK165" s="37"/>
      <c r="ARS165" s="37"/>
      <c r="ART165" s="37"/>
      <c r="ARU165" s="37"/>
      <c r="ARV165" s="37"/>
      <c r="ARW165" s="37"/>
      <c r="ARX165" s="37"/>
      <c r="ARY165" s="37"/>
      <c r="ATB165" s="37"/>
      <c r="ATC165" s="37"/>
      <c r="ATD165" s="37"/>
      <c r="ATE165" s="37"/>
      <c r="ATF165" s="37"/>
      <c r="ATG165" s="37"/>
      <c r="AUK165" s="37"/>
      <c r="AUL165" s="37"/>
      <c r="AUM165" s="37"/>
      <c r="AUN165" s="37"/>
      <c r="AUO165" s="37"/>
      <c r="AUP165" s="37"/>
      <c r="AUQ165" s="37"/>
      <c r="AUR165" s="1594"/>
      <c r="AUS165" s="1594"/>
      <c r="AUT165" s="1594"/>
      <c r="AUU165" s="1594"/>
      <c r="AUV165" s="1594"/>
      <c r="AUW165" s="1594"/>
      <c r="AUX165" s="37"/>
      <c r="AUY165" s="37"/>
      <c r="AUZ165" s="37"/>
      <c r="AVA165" s="37"/>
      <c r="AVB165" s="37"/>
      <c r="AVC165" s="37"/>
      <c r="AVD165" s="37"/>
      <c r="AVT165" s="1594"/>
      <c r="AVU165" s="1594"/>
      <c r="AVV165" s="1594"/>
      <c r="AVW165" s="1594"/>
      <c r="AVX165" s="1594"/>
      <c r="AVY165" s="1594"/>
      <c r="AXQ165" s="37"/>
      <c r="AXR165" s="37"/>
      <c r="AXS165" s="37"/>
      <c r="AXT165" s="37"/>
      <c r="AXU165" s="37"/>
      <c r="AXV165" s="37"/>
    </row>
    <row r="166" spans="2:994 1058:1322" s="551" customFormat="1" x14ac:dyDescent="0.25">
      <c r="B166" s="79"/>
      <c r="H166" s="37"/>
      <c r="I166" s="122"/>
      <c r="J166" s="37"/>
      <c r="K166" s="37"/>
      <c r="L166" s="37"/>
      <c r="M166" s="37"/>
      <c r="N166" s="37"/>
      <c r="O166" s="37"/>
      <c r="P166" s="122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DW166" s="1657"/>
      <c r="DX166" s="1657"/>
      <c r="DY166" s="1657"/>
      <c r="DZ166" s="1657"/>
      <c r="EA166" s="1657"/>
      <c r="EB166" s="1657"/>
      <c r="EC166" s="37"/>
      <c r="ED166" s="37"/>
      <c r="EE166" s="37"/>
      <c r="EF166" s="37"/>
      <c r="EG166" s="37"/>
      <c r="EH166" s="37"/>
      <c r="EI166" s="37"/>
      <c r="FF166" s="37"/>
      <c r="FG166" s="37"/>
      <c r="FH166" s="37"/>
      <c r="FI166" s="37"/>
      <c r="FJ166" s="37"/>
      <c r="FK166" s="37"/>
      <c r="GH166" s="1594"/>
      <c r="GI166" s="1594"/>
      <c r="GJ166" s="1594"/>
      <c r="GK166" s="1594"/>
      <c r="GL166" s="1594"/>
      <c r="GM166" s="1594"/>
      <c r="IE166" s="1594"/>
      <c r="IF166" s="1594"/>
      <c r="IG166" s="1594"/>
      <c r="IH166" s="1594"/>
      <c r="II166" s="1594"/>
      <c r="IJ166" s="1594"/>
      <c r="JU166" s="37"/>
      <c r="JV166" s="37"/>
      <c r="JW166" s="37"/>
      <c r="JX166" s="37"/>
      <c r="JY166" s="37"/>
      <c r="JZ166" s="37"/>
      <c r="KB166" s="37"/>
      <c r="KC166" s="37"/>
      <c r="KD166" s="37"/>
      <c r="KE166" s="37"/>
      <c r="KF166" s="37"/>
      <c r="KG166" s="37"/>
      <c r="KH166" s="37"/>
      <c r="KW166" s="37"/>
      <c r="KX166" s="37"/>
      <c r="KY166" s="37"/>
      <c r="KZ166" s="37"/>
      <c r="LA166" s="37"/>
      <c r="LB166" s="37"/>
      <c r="LD166" s="1594"/>
      <c r="LE166" s="1594"/>
      <c r="LF166" s="1594"/>
      <c r="LG166" s="1594"/>
      <c r="LH166" s="1594"/>
      <c r="LI166" s="1594"/>
      <c r="MF166" s="1594"/>
      <c r="MG166" s="1594"/>
      <c r="MH166" s="1594"/>
      <c r="MI166" s="1594"/>
      <c r="MJ166" s="1594"/>
      <c r="MK166" s="1594"/>
      <c r="MT166" s="37"/>
      <c r="MU166" s="37"/>
      <c r="MV166" s="37"/>
      <c r="MW166" s="37"/>
      <c r="MX166" s="37"/>
      <c r="MY166" s="37"/>
      <c r="MZ166" s="37"/>
      <c r="OX166" s="37"/>
      <c r="OY166" s="37"/>
      <c r="OZ166" s="37"/>
      <c r="PA166" s="37"/>
      <c r="PB166" s="37"/>
      <c r="PC166" s="37"/>
      <c r="PD166" s="37"/>
      <c r="PL166" s="37"/>
      <c r="PM166" s="37"/>
      <c r="PN166" s="37"/>
      <c r="PO166" s="37"/>
      <c r="PP166" s="37"/>
      <c r="PQ166" s="37"/>
      <c r="PS166" s="37"/>
      <c r="PT166" s="37"/>
      <c r="PU166" s="37"/>
      <c r="PV166" s="37"/>
      <c r="PW166" s="37"/>
      <c r="PX166" s="37"/>
      <c r="PY166" s="37"/>
      <c r="SD166" s="37"/>
      <c r="SE166" s="37"/>
      <c r="SF166" s="37"/>
      <c r="SG166" s="37"/>
      <c r="SH166" s="37"/>
      <c r="SI166" s="37"/>
      <c r="SY166" s="37"/>
      <c r="SZ166" s="37"/>
      <c r="TA166" s="37"/>
      <c r="TB166" s="37"/>
      <c r="TC166" s="37"/>
      <c r="TD166" s="37"/>
      <c r="TE166" s="37"/>
      <c r="TF166" s="37"/>
      <c r="UO166" s="37"/>
      <c r="UP166" s="37"/>
      <c r="UQ166" s="37"/>
      <c r="UR166" s="37"/>
      <c r="US166" s="37"/>
      <c r="UT166" s="37"/>
      <c r="UV166" s="37"/>
      <c r="UW166" s="37"/>
      <c r="UX166" s="37"/>
      <c r="UY166" s="37"/>
      <c r="UZ166" s="37"/>
      <c r="VA166" s="37"/>
      <c r="VB166" s="37"/>
      <c r="VC166" s="37"/>
      <c r="VD166" s="37"/>
      <c r="VE166" s="37"/>
      <c r="VF166" s="37"/>
      <c r="VG166" s="37"/>
      <c r="VH166" s="37"/>
      <c r="VI166" s="37"/>
      <c r="VJ166" s="37"/>
      <c r="VQ166" s="1594"/>
      <c r="VR166" s="1594"/>
      <c r="VS166" s="1594"/>
      <c r="VT166" s="1594"/>
      <c r="VU166" s="1594"/>
      <c r="VV166" s="1594"/>
      <c r="WZ166" s="37"/>
      <c r="XA166" s="37"/>
      <c r="XB166" s="37"/>
      <c r="XC166" s="37"/>
      <c r="XD166" s="37"/>
      <c r="XE166" s="37"/>
      <c r="YB166" s="1594"/>
      <c r="YC166" s="1594"/>
      <c r="YD166" s="1594"/>
      <c r="YE166" s="1594"/>
      <c r="YF166" s="1594"/>
      <c r="YG166" s="1594"/>
      <c r="ZK166" s="1594"/>
      <c r="ZL166" s="1594"/>
      <c r="ZM166" s="1594"/>
      <c r="ZN166" s="1594"/>
      <c r="ZO166" s="1594"/>
      <c r="ZP166" s="1594"/>
      <c r="ZQ166" s="1594"/>
      <c r="ZR166" s="37"/>
      <c r="ZS166" s="37"/>
      <c r="ZT166" s="37"/>
      <c r="ZU166" s="37"/>
      <c r="ZV166" s="37"/>
      <c r="ZW166" s="37"/>
      <c r="ZX166" s="37"/>
      <c r="ZY166" s="344"/>
      <c r="AAF166" s="693"/>
      <c r="AAG166" s="37"/>
      <c r="AAH166" s="37"/>
      <c r="AAI166" s="37"/>
      <c r="AAJ166" s="37"/>
      <c r="AAK166" s="37"/>
      <c r="AAL166" s="37"/>
      <c r="ABV166" s="37"/>
      <c r="ABW166" s="37"/>
      <c r="ABX166" s="37"/>
      <c r="ABY166" s="37"/>
      <c r="ABZ166" s="37"/>
      <c r="ACA166" s="37"/>
      <c r="ACB166" s="37"/>
      <c r="AEU166" s="1594"/>
      <c r="AEV166" s="1594"/>
      <c r="AEW166" s="1594"/>
      <c r="AEX166" s="1594"/>
      <c r="AEY166" s="1594"/>
      <c r="AEZ166" s="1594"/>
      <c r="AGR166" s="37"/>
      <c r="AGS166" s="37"/>
      <c r="AGT166" s="37"/>
      <c r="AGU166" s="37"/>
      <c r="AGV166" s="37"/>
      <c r="AGW166" s="37"/>
      <c r="AGX166" s="37"/>
      <c r="AHM166" s="37"/>
      <c r="AHN166" s="37"/>
      <c r="AHO166" s="37"/>
      <c r="AHP166" s="37"/>
      <c r="AHQ166" s="37"/>
      <c r="AHR166" s="37"/>
      <c r="AHS166" s="37"/>
      <c r="AIO166" s="37"/>
      <c r="AIP166" s="37"/>
      <c r="AIQ166" s="37"/>
      <c r="AIR166" s="37"/>
      <c r="AIS166" s="37"/>
      <c r="AIT166" s="37"/>
      <c r="AIU166" s="37"/>
      <c r="AJQ166" s="37"/>
      <c r="AJR166" s="37"/>
      <c r="AJS166" s="37"/>
      <c r="AJT166" s="37"/>
      <c r="AJU166" s="37"/>
      <c r="AJV166" s="37"/>
      <c r="AKL166" s="37"/>
      <c r="AKM166" s="37"/>
      <c r="AKN166" s="37"/>
      <c r="AKO166" s="37"/>
      <c r="AKP166" s="37"/>
      <c r="AKQ166" s="37"/>
      <c r="AKS166" s="37"/>
      <c r="AKT166" s="37"/>
      <c r="AKU166" s="37"/>
      <c r="AKV166" s="37"/>
      <c r="AKW166" s="37"/>
      <c r="AKX166" s="37"/>
      <c r="AKY166" s="37"/>
      <c r="AKZ166" s="37"/>
      <c r="ALA166" s="37"/>
      <c r="ALB166" s="37"/>
      <c r="ALC166" s="37"/>
      <c r="ALD166" s="37"/>
      <c r="ALE166" s="37"/>
      <c r="ALF166" s="37"/>
      <c r="ANR166" s="1594"/>
      <c r="ANS166" s="1594"/>
      <c r="ANT166" s="1594"/>
      <c r="ANU166" s="1594"/>
      <c r="ANV166" s="1594"/>
      <c r="ANW166" s="1594"/>
      <c r="ARE166" s="37"/>
      <c r="ARF166" s="37"/>
      <c r="ARG166" s="37"/>
      <c r="ARH166" s="37"/>
      <c r="ARI166" s="37"/>
      <c r="ARJ166" s="37"/>
      <c r="ARK166" s="37"/>
      <c r="ARS166" s="37"/>
      <c r="ART166" s="37"/>
      <c r="ARU166" s="37"/>
      <c r="ARV166" s="37"/>
      <c r="ARW166" s="37"/>
      <c r="ARX166" s="37"/>
      <c r="ARY166" s="37"/>
      <c r="ATB166" s="37"/>
      <c r="ATC166" s="37"/>
      <c r="ATD166" s="37"/>
      <c r="ATE166" s="37"/>
      <c r="ATF166" s="37"/>
      <c r="ATG166" s="37"/>
      <c r="AUK166" s="37"/>
      <c r="AUL166" s="37"/>
      <c r="AUM166" s="37"/>
      <c r="AUN166" s="37"/>
      <c r="AUO166" s="37"/>
      <c r="AUP166" s="37"/>
      <c r="AUQ166" s="37"/>
      <c r="AUR166" s="1594"/>
      <c r="AUS166" s="1594"/>
      <c r="AUT166" s="1594"/>
      <c r="AUU166" s="1594"/>
      <c r="AUV166" s="1594"/>
      <c r="AUW166" s="1594"/>
      <c r="AUX166" s="37"/>
      <c r="AUY166" s="37"/>
      <c r="AUZ166" s="37"/>
      <c r="AVA166" s="37"/>
      <c r="AVB166" s="37"/>
      <c r="AVC166" s="37"/>
      <c r="AVD166" s="37"/>
      <c r="AVT166" s="1594"/>
      <c r="AVU166" s="1594"/>
      <c r="AVV166" s="1594"/>
      <c r="AVW166" s="1594"/>
      <c r="AVX166" s="1594"/>
      <c r="AVY166" s="1594"/>
      <c r="AXQ166" s="37"/>
      <c r="AXR166" s="37"/>
      <c r="AXS166" s="37"/>
      <c r="AXT166" s="37"/>
      <c r="AXU166" s="37"/>
      <c r="AXV166" s="37"/>
    </row>
    <row r="167" spans="2:994 1058:1322" s="551" customFormat="1" x14ac:dyDescent="0.25">
      <c r="B167" s="122"/>
      <c r="H167" s="37"/>
      <c r="I167" s="122"/>
      <c r="J167" s="37"/>
      <c r="K167" s="37"/>
      <c r="L167" s="37"/>
      <c r="M167" s="37"/>
      <c r="N167" s="37"/>
      <c r="O167" s="37"/>
      <c r="P167" s="122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DW167" s="1657"/>
      <c r="DX167" s="1657"/>
      <c r="DY167" s="1657"/>
      <c r="DZ167" s="1657"/>
      <c r="EA167" s="1657"/>
      <c r="EB167" s="1657"/>
      <c r="EC167" s="37"/>
      <c r="ED167" s="37"/>
      <c r="EE167" s="37"/>
      <c r="EF167" s="37"/>
      <c r="EG167" s="37"/>
      <c r="EH167" s="37"/>
      <c r="EI167" s="37"/>
      <c r="FF167" s="37"/>
      <c r="FG167" s="37"/>
      <c r="FH167" s="37"/>
      <c r="FI167" s="37"/>
      <c r="FJ167" s="37"/>
      <c r="FK167" s="37"/>
      <c r="GH167" s="1594"/>
      <c r="GI167" s="1594"/>
      <c r="GJ167" s="1594"/>
      <c r="GK167" s="1594"/>
      <c r="GL167" s="1594"/>
      <c r="GM167" s="1594"/>
      <c r="IE167" s="1594"/>
      <c r="IF167" s="1594"/>
      <c r="IG167" s="1594"/>
      <c r="IH167" s="1594"/>
      <c r="II167" s="1594"/>
      <c r="IJ167" s="1594"/>
      <c r="JU167" s="37"/>
      <c r="JV167" s="37"/>
      <c r="JW167" s="37"/>
      <c r="JX167" s="37"/>
      <c r="JY167" s="37"/>
      <c r="JZ167" s="37"/>
      <c r="KB167" s="37"/>
      <c r="KC167" s="37"/>
      <c r="KD167" s="37"/>
      <c r="KE167" s="37"/>
      <c r="KF167" s="37"/>
      <c r="KG167" s="37"/>
      <c r="KH167" s="37"/>
      <c r="KW167" s="37"/>
      <c r="KX167" s="37"/>
      <c r="KY167" s="37"/>
      <c r="KZ167" s="37"/>
      <c r="LA167" s="37"/>
      <c r="LB167" s="37"/>
      <c r="LD167" s="1594"/>
      <c r="LE167" s="1594"/>
      <c r="LF167" s="1594"/>
      <c r="LG167" s="1594"/>
      <c r="LH167" s="1594"/>
      <c r="LI167" s="1594"/>
      <c r="MF167" s="1594"/>
      <c r="MG167" s="1594"/>
      <c r="MH167" s="1594"/>
      <c r="MI167" s="1594"/>
      <c r="MJ167" s="1594"/>
      <c r="MK167" s="1594"/>
      <c r="MT167" s="37"/>
      <c r="MU167" s="37"/>
      <c r="MV167" s="37"/>
      <c r="MW167" s="37"/>
      <c r="MX167" s="37"/>
      <c r="MY167" s="37"/>
      <c r="MZ167" s="37"/>
      <c r="OX167" s="37"/>
      <c r="OY167" s="37"/>
      <c r="OZ167" s="37"/>
      <c r="PA167" s="37"/>
      <c r="PB167" s="37"/>
      <c r="PC167" s="37"/>
      <c r="PD167" s="37"/>
      <c r="PL167" s="37"/>
      <c r="PM167" s="37"/>
      <c r="PN167" s="37"/>
      <c r="PO167" s="37"/>
      <c r="PP167" s="37"/>
      <c r="PQ167" s="37"/>
      <c r="PS167" s="37"/>
      <c r="PT167" s="37"/>
      <c r="PU167" s="37"/>
      <c r="PV167" s="37"/>
      <c r="PW167" s="37"/>
      <c r="PX167" s="37"/>
      <c r="PY167" s="37"/>
      <c r="SD167" s="37"/>
      <c r="SE167" s="37"/>
      <c r="SF167" s="37"/>
      <c r="SG167" s="37"/>
      <c r="SH167" s="37"/>
      <c r="SI167" s="37"/>
      <c r="SY167" s="37"/>
      <c r="SZ167" s="37"/>
      <c r="TA167" s="37"/>
      <c r="TB167" s="37"/>
      <c r="TC167" s="37"/>
      <c r="TD167" s="37"/>
      <c r="TE167" s="37"/>
      <c r="TF167" s="37"/>
      <c r="UO167" s="37"/>
      <c r="UP167" s="37"/>
      <c r="UQ167" s="37"/>
      <c r="UR167" s="37"/>
      <c r="US167" s="37"/>
      <c r="UT167" s="37"/>
      <c r="UV167" s="37"/>
      <c r="UW167" s="37"/>
      <c r="UX167" s="37"/>
      <c r="UY167" s="37"/>
      <c r="UZ167" s="37"/>
      <c r="VA167" s="37"/>
      <c r="VB167" s="37"/>
      <c r="VC167" s="37"/>
      <c r="VD167" s="37"/>
      <c r="VE167" s="37"/>
      <c r="VF167" s="37"/>
      <c r="VG167" s="37"/>
      <c r="VH167" s="37"/>
      <c r="VI167" s="37"/>
      <c r="VJ167" s="37"/>
      <c r="VQ167" s="1594"/>
      <c r="VR167" s="1594"/>
      <c r="VS167" s="1594"/>
      <c r="VT167" s="1594"/>
      <c r="VU167" s="1594"/>
      <c r="VV167" s="1594"/>
      <c r="WZ167" s="37"/>
      <c r="XA167" s="37"/>
      <c r="XB167" s="37"/>
      <c r="XC167" s="37"/>
      <c r="XD167" s="37"/>
      <c r="XE167" s="37"/>
      <c r="YB167" s="1594"/>
      <c r="YC167" s="1594"/>
      <c r="YD167" s="1594"/>
      <c r="YE167" s="1594"/>
      <c r="YF167" s="1594"/>
      <c r="YG167" s="1594"/>
      <c r="ZK167" s="1594"/>
      <c r="ZL167" s="1594"/>
      <c r="ZM167" s="1594"/>
      <c r="ZN167" s="1594"/>
      <c r="ZO167" s="1594"/>
      <c r="ZP167" s="1594"/>
      <c r="ZQ167" s="1594"/>
      <c r="ZR167" s="37"/>
      <c r="ZS167" s="37"/>
      <c r="ZT167" s="37"/>
      <c r="ZU167" s="37"/>
      <c r="ZV167" s="37"/>
      <c r="ZW167" s="37"/>
      <c r="ZX167" s="37"/>
      <c r="ZY167" s="344"/>
      <c r="AAF167" s="693"/>
      <c r="AAG167" s="37"/>
      <c r="AAH167" s="37"/>
      <c r="AAI167" s="37"/>
      <c r="AAJ167" s="37"/>
      <c r="AAK167" s="37"/>
      <c r="AAL167" s="37"/>
      <c r="ABV167" s="37"/>
      <c r="ABW167" s="37"/>
      <c r="ABX167" s="37"/>
      <c r="ABY167" s="37"/>
      <c r="ABZ167" s="37"/>
      <c r="ACA167" s="37"/>
      <c r="ACB167" s="37"/>
      <c r="AEU167" s="1594"/>
      <c r="AEV167" s="1594"/>
      <c r="AEW167" s="1594"/>
      <c r="AEX167" s="1594"/>
      <c r="AEY167" s="1594"/>
      <c r="AEZ167" s="1594"/>
      <c r="AGR167" s="37"/>
      <c r="AGS167" s="37"/>
      <c r="AGT167" s="37"/>
      <c r="AGU167" s="37"/>
      <c r="AGV167" s="37"/>
      <c r="AGW167" s="37"/>
      <c r="AGX167" s="37"/>
      <c r="AHM167" s="37"/>
      <c r="AHN167" s="37"/>
      <c r="AHO167" s="37"/>
      <c r="AHP167" s="37"/>
      <c r="AHQ167" s="37"/>
      <c r="AHR167" s="37"/>
      <c r="AHS167" s="37"/>
      <c r="AIO167" s="37"/>
      <c r="AIP167" s="37"/>
      <c r="AIQ167" s="37"/>
      <c r="AIR167" s="37"/>
      <c r="AIS167" s="37"/>
      <c r="AIT167" s="37"/>
      <c r="AIU167" s="37"/>
      <c r="AJQ167" s="37"/>
      <c r="AJR167" s="37"/>
      <c r="AJS167" s="37"/>
      <c r="AJT167" s="37"/>
      <c r="AJU167" s="37"/>
      <c r="AJV167" s="37"/>
      <c r="AKL167" s="37"/>
      <c r="AKM167" s="37"/>
      <c r="AKN167" s="37"/>
      <c r="AKO167" s="37"/>
      <c r="AKP167" s="37"/>
      <c r="AKQ167" s="37"/>
      <c r="AKS167" s="37"/>
      <c r="AKT167" s="37"/>
      <c r="AKU167" s="37"/>
      <c r="AKV167" s="37"/>
      <c r="AKW167" s="37"/>
      <c r="AKX167" s="37"/>
      <c r="AKY167" s="37"/>
      <c r="AKZ167" s="37"/>
      <c r="ALA167" s="37"/>
      <c r="ALB167" s="37"/>
      <c r="ALC167" s="37"/>
      <c r="ALD167" s="37"/>
      <c r="ALE167" s="37"/>
      <c r="ALF167" s="37"/>
      <c r="ANR167" s="1594"/>
      <c r="ANS167" s="1594"/>
      <c r="ANT167" s="1594"/>
      <c r="ANU167" s="1594"/>
      <c r="ANV167" s="1594"/>
      <c r="ANW167" s="1594"/>
      <c r="ARE167" s="37"/>
      <c r="ARF167" s="37"/>
      <c r="ARG167" s="37"/>
      <c r="ARH167" s="37"/>
      <c r="ARI167" s="37"/>
      <c r="ARJ167" s="37"/>
      <c r="ARK167" s="37"/>
      <c r="ARS167" s="37"/>
      <c r="ART167" s="37"/>
      <c r="ARU167" s="37"/>
      <c r="ARV167" s="37"/>
      <c r="ARW167" s="37"/>
      <c r="ARX167" s="37"/>
      <c r="ARY167" s="37"/>
      <c r="ATB167" s="37"/>
      <c r="ATC167" s="37"/>
      <c r="ATD167" s="37"/>
      <c r="ATE167" s="37"/>
      <c r="ATF167" s="37"/>
      <c r="ATG167" s="37"/>
      <c r="AUK167" s="37"/>
      <c r="AUL167" s="37"/>
      <c r="AUM167" s="37"/>
      <c r="AUN167" s="37"/>
      <c r="AUO167" s="37"/>
      <c r="AUP167" s="37"/>
      <c r="AUQ167" s="37"/>
      <c r="AUR167" s="1594"/>
      <c r="AUS167" s="1594"/>
      <c r="AUT167" s="1594"/>
      <c r="AUU167" s="1594"/>
      <c r="AUV167" s="1594"/>
      <c r="AUW167" s="1594"/>
      <c r="AUX167" s="37"/>
      <c r="AUY167" s="37"/>
      <c r="AUZ167" s="37"/>
      <c r="AVA167" s="37"/>
      <c r="AVB167" s="37"/>
      <c r="AVC167" s="37"/>
      <c r="AVD167" s="37"/>
      <c r="AVT167" s="1594"/>
      <c r="AVU167" s="1594"/>
      <c r="AVV167" s="1594"/>
      <c r="AVW167" s="1594"/>
      <c r="AVX167" s="1594"/>
      <c r="AVY167" s="1594"/>
      <c r="AXQ167" s="37"/>
      <c r="AXR167" s="37"/>
      <c r="AXS167" s="37"/>
      <c r="AXT167" s="37"/>
      <c r="AXU167" s="37"/>
      <c r="AXV167" s="37"/>
    </row>
    <row r="168" spans="2:994 1058:1322" s="551" customFormat="1" x14ac:dyDescent="0.25">
      <c r="B168" s="122"/>
      <c r="H168" s="37"/>
      <c r="I168" s="122"/>
      <c r="J168" s="37"/>
      <c r="K168" s="37"/>
      <c r="L168" s="37"/>
      <c r="M168" s="37"/>
      <c r="N168" s="37"/>
      <c r="O168" s="37"/>
      <c r="P168" s="122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DW168" s="1657"/>
      <c r="DX168" s="1657"/>
      <c r="DY168" s="1657"/>
      <c r="DZ168" s="1657"/>
      <c r="EA168" s="1657"/>
      <c r="EB168" s="1657"/>
      <c r="EC168" s="37"/>
      <c r="ED168" s="37"/>
      <c r="EE168" s="37"/>
      <c r="EF168" s="37"/>
      <c r="EG168" s="37"/>
      <c r="EH168" s="37"/>
      <c r="EI168" s="37"/>
      <c r="FF168" s="37"/>
      <c r="FG168" s="37"/>
      <c r="FH168" s="37"/>
      <c r="FI168" s="37"/>
      <c r="FJ168" s="37"/>
      <c r="FK168" s="37"/>
      <c r="GH168" s="1594"/>
      <c r="GI168" s="1594"/>
      <c r="GJ168" s="1594"/>
      <c r="GK168" s="1594"/>
      <c r="GL168" s="1594"/>
      <c r="GM168" s="1594"/>
      <c r="IE168" s="1594"/>
      <c r="IF168" s="1594"/>
      <c r="IG168" s="1594"/>
      <c r="IH168" s="1594"/>
      <c r="II168" s="1594"/>
      <c r="IJ168" s="1594"/>
      <c r="JU168" s="37"/>
      <c r="JV168" s="37"/>
      <c r="JW168" s="37"/>
      <c r="JX168" s="37"/>
      <c r="JY168" s="37"/>
      <c r="JZ168" s="37"/>
      <c r="KB168" s="37"/>
      <c r="KC168" s="37"/>
      <c r="KD168" s="37"/>
      <c r="KE168" s="37"/>
      <c r="KF168" s="37"/>
      <c r="KG168" s="37"/>
      <c r="KH168" s="37"/>
      <c r="KW168" s="37"/>
      <c r="KX168" s="37"/>
      <c r="KY168" s="37"/>
      <c r="KZ168" s="37"/>
      <c r="LA168" s="37"/>
      <c r="LB168" s="37"/>
      <c r="LD168" s="1594"/>
      <c r="LE168" s="1594"/>
      <c r="LF168" s="1594"/>
      <c r="LG168" s="1594"/>
      <c r="LH168" s="1594"/>
      <c r="LI168" s="1594"/>
      <c r="MF168" s="1594"/>
      <c r="MG168" s="1594"/>
      <c r="MH168" s="1594"/>
      <c r="MI168" s="1594"/>
      <c r="MJ168" s="1594"/>
      <c r="MK168" s="1594"/>
      <c r="MT168" s="37"/>
      <c r="MU168" s="37"/>
      <c r="MV168" s="37"/>
      <c r="MW168" s="37"/>
      <c r="MX168" s="37"/>
      <c r="MY168" s="37"/>
      <c r="MZ168" s="37"/>
      <c r="OX168" s="37"/>
      <c r="OY168" s="37"/>
      <c r="OZ168" s="37"/>
      <c r="PA168" s="37"/>
      <c r="PB168" s="37"/>
      <c r="PC168" s="37"/>
      <c r="PD168" s="37"/>
      <c r="PL168" s="37"/>
      <c r="PM168" s="37"/>
      <c r="PN168" s="37"/>
      <c r="PO168" s="37"/>
      <c r="PP168" s="37"/>
      <c r="PQ168" s="37"/>
      <c r="PS168" s="37"/>
      <c r="PT168" s="37"/>
      <c r="PU168" s="37"/>
      <c r="PV168" s="37"/>
      <c r="PW168" s="37"/>
      <c r="PX168" s="37"/>
      <c r="PY168" s="37"/>
      <c r="SD168" s="37"/>
      <c r="SE168" s="37"/>
      <c r="SF168" s="37"/>
      <c r="SG168" s="37"/>
      <c r="SH168" s="37"/>
      <c r="SI168" s="37"/>
      <c r="SY168" s="37"/>
      <c r="SZ168" s="37"/>
      <c r="TA168" s="37"/>
      <c r="TB168" s="37"/>
      <c r="TC168" s="37"/>
      <c r="TD168" s="37"/>
      <c r="TE168" s="37"/>
      <c r="TF168" s="37"/>
      <c r="UO168" s="37"/>
      <c r="UP168" s="37"/>
      <c r="UQ168" s="37"/>
      <c r="UR168" s="37"/>
      <c r="US168" s="37"/>
      <c r="UT168" s="37"/>
      <c r="UV168" s="37"/>
      <c r="UW168" s="37"/>
      <c r="UX168" s="37"/>
      <c r="UY168" s="37"/>
      <c r="UZ168" s="37"/>
      <c r="VA168" s="37"/>
      <c r="VB168" s="37"/>
      <c r="VC168" s="37"/>
      <c r="VD168" s="37"/>
      <c r="VE168" s="37"/>
      <c r="VF168" s="37"/>
      <c r="VG168" s="37"/>
      <c r="VH168" s="37"/>
      <c r="VI168" s="37"/>
      <c r="VJ168" s="37"/>
      <c r="VQ168" s="1594"/>
      <c r="VR168" s="1594"/>
      <c r="VS168" s="1594"/>
      <c r="VT168" s="1594"/>
      <c r="VU168" s="1594"/>
      <c r="VV168" s="1594"/>
      <c r="WZ168" s="37"/>
      <c r="XA168" s="37"/>
      <c r="XB168" s="37"/>
      <c r="XC168" s="37"/>
      <c r="XD168" s="37"/>
      <c r="XE168" s="37"/>
      <c r="YB168" s="1594"/>
      <c r="YC168" s="1594"/>
      <c r="YD168" s="1594"/>
      <c r="YE168" s="1594"/>
      <c r="YF168" s="1594"/>
      <c r="YG168" s="1594"/>
      <c r="ZK168" s="1594"/>
      <c r="ZL168" s="1594"/>
      <c r="ZM168" s="1594"/>
      <c r="ZN168" s="1594"/>
      <c r="ZO168" s="1594"/>
      <c r="ZP168" s="1594"/>
      <c r="ZQ168" s="1594"/>
      <c r="ZR168" s="37"/>
      <c r="ZS168" s="37"/>
      <c r="ZT168" s="37"/>
      <c r="ZU168" s="37"/>
      <c r="ZV168" s="37"/>
      <c r="ZW168" s="37"/>
      <c r="ZX168" s="37"/>
      <c r="ZY168" s="344"/>
      <c r="AAF168" s="693"/>
      <c r="AAG168" s="37"/>
      <c r="AAH168" s="37"/>
      <c r="AAI168" s="37"/>
      <c r="AAJ168" s="37"/>
      <c r="AAK168" s="37"/>
      <c r="AAL168" s="37"/>
      <c r="ABV168" s="37"/>
      <c r="ABW168" s="37"/>
      <c r="ABX168" s="37"/>
      <c r="ABY168" s="37"/>
      <c r="ABZ168" s="37"/>
      <c r="ACA168" s="37"/>
      <c r="ACB168" s="37"/>
      <c r="AEU168" s="1594"/>
      <c r="AEV168" s="1594"/>
      <c r="AEW168" s="1594"/>
      <c r="AEX168" s="1594"/>
      <c r="AEY168" s="1594"/>
      <c r="AEZ168" s="1594"/>
      <c r="AGR168" s="37"/>
      <c r="AGS168" s="37"/>
      <c r="AGT168" s="37"/>
      <c r="AGU168" s="37"/>
      <c r="AGV168" s="37"/>
      <c r="AGW168" s="37"/>
      <c r="AGX168" s="37"/>
      <c r="AHM168" s="37"/>
      <c r="AHN168" s="37"/>
      <c r="AHO168" s="37"/>
      <c r="AHP168" s="37"/>
      <c r="AHQ168" s="37"/>
      <c r="AHR168" s="37"/>
      <c r="AHS168" s="37"/>
      <c r="AIO168" s="37"/>
      <c r="AIP168" s="37"/>
      <c r="AIQ168" s="37"/>
      <c r="AIR168" s="37"/>
      <c r="AIS168" s="37"/>
      <c r="AIT168" s="37"/>
      <c r="AIU168" s="37"/>
      <c r="AJQ168" s="37"/>
      <c r="AJR168" s="37"/>
      <c r="AJS168" s="37"/>
      <c r="AJT168" s="37"/>
      <c r="AJU168" s="37"/>
      <c r="AJV168" s="37"/>
      <c r="AKL168" s="37"/>
      <c r="AKM168" s="37"/>
      <c r="AKN168" s="37"/>
      <c r="AKO168" s="37"/>
      <c r="AKP168" s="37"/>
      <c r="AKQ168" s="37"/>
      <c r="AKS168" s="37"/>
      <c r="AKT168" s="37"/>
      <c r="AKU168" s="37"/>
      <c r="AKV168" s="37"/>
      <c r="AKW168" s="37"/>
      <c r="AKX168" s="37"/>
      <c r="AKY168" s="37"/>
      <c r="AKZ168" s="37"/>
      <c r="ALA168" s="37"/>
      <c r="ALB168" s="37"/>
      <c r="ALC168" s="37"/>
      <c r="ALD168" s="37"/>
      <c r="ALE168" s="37"/>
      <c r="ALF168" s="37"/>
      <c r="ANR168" s="1594"/>
      <c r="ANS168" s="1594"/>
      <c r="ANT168" s="1594"/>
      <c r="ANU168" s="1594"/>
      <c r="ANV168" s="1594"/>
      <c r="ANW168" s="1594"/>
      <c r="ARE168" s="37"/>
      <c r="ARF168" s="37"/>
      <c r="ARG168" s="37"/>
      <c r="ARH168" s="37"/>
      <c r="ARI168" s="37"/>
      <c r="ARJ168" s="37"/>
      <c r="ARK168" s="37"/>
      <c r="ARS168" s="37"/>
      <c r="ART168" s="37"/>
      <c r="ARU168" s="37"/>
      <c r="ARV168" s="37"/>
      <c r="ARW168" s="37"/>
      <c r="ARX168" s="37"/>
      <c r="ARY168" s="37"/>
      <c r="ATB168" s="37"/>
      <c r="ATC168" s="37"/>
      <c r="ATD168" s="37"/>
      <c r="ATE168" s="37"/>
      <c r="ATF168" s="37"/>
      <c r="ATG168" s="37"/>
      <c r="AUK168" s="37"/>
      <c r="AUL168" s="37"/>
      <c r="AUM168" s="37"/>
      <c r="AUN168" s="37"/>
      <c r="AUO168" s="37"/>
      <c r="AUP168" s="37"/>
      <c r="AUQ168" s="37"/>
      <c r="AUR168" s="1594"/>
      <c r="AUS168" s="1594"/>
      <c r="AUT168" s="1594"/>
      <c r="AUU168" s="1594"/>
      <c r="AUV168" s="1594"/>
      <c r="AUW168" s="1594"/>
      <c r="AUX168" s="37"/>
      <c r="AUY168" s="37"/>
      <c r="AUZ168" s="37"/>
      <c r="AVA168" s="37"/>
      <c r="AVB168" s="37"/>
      <c r="AVC168" s="37"/>
      <c r="AVD168" s="37"/>
      <c r="AVT168" s="1594"/>
      <c r="AVU168" s="1594"/>
      <c r="AVV168" s="1594"/>
      <c r="AVW168" s="1594"/>
      <c r="AVX168" s="1594"/>
      <c r="AVY168" s="1594"/>
      <c r="AXQ168" s="37"/>
      <c r="AXR168" s="37"/>
      <c r="AXS168" s="37"/>
      <c r="AXT168" s="37"/>
      <c r="AXU168" s="37"/>
      <c r="AXV168" s="37"/>
    </row>
    <row r="169" spans="2:994 1058:1322" s="551" customFormat="1" x14ac:dyDescent="0.25">
      <c r="B169" s="122"/>
      <c r="H169" s="37"/>
      <c r="I169" s="122"/>
      <c r="J169" s="37"/>
      <c r="K169" s="37"/>
      <c r="L169" s="37"/>
      <c r="M169" s="37"/>
      <c r="N169" s="37"/>
      <c r="O169" s="37"/>
      <c r="P169" s="122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DW169" s="1657"/>
      <c r="DX169" s="1657"/>
      <c r="DY169" s="1657"/>
      <c r="DZ169" s="1657"/>
      <c r="EA169" s="1657"/>
      <c r="EB169" s="1657"/>
      <c r="EC169" s="37"/>
      <c r="ED169" s="37"/>
      <c r="EE169" s="37"/>
      <c r="EF169" s="37"/>
      <c r="EG169" s="37"/>
      <c r="EH169" s="37"/>
      <c r="EI169" s="37"/>
      <c r="FF169" s="37"/>
      <c r="FG169" s="37"/>
      <c r="FH169" s="37"/>
      <c r="FI169" s="37"/>
      <c r="FJ169" s="37"/>
      <c r="FK169" s="37"/>
      <c r="GH169" s="1594"/>
      <c r="GI169" s="1594"/>
      <c r="GJ169" s="1594"/>
      <c r="GK169" s="1594"/>
      <c r="GL169" s="1594"/>
      <c r="GM169" s="1594"/>
      <c r="IE169" s="1594"/>
      <c r="IF169" s="1594"/>
      <c r="IG169" s="1594"/>
      <c r="IH169" s="1594"/>
      <c r="II169" s="1594"/>
      <c r="IJ169" s="1594"/>
      <c r="JU169" s="37"/>
      <c r="JV169" s="37"/>
      <c r="JW169" s="37"/>
      <c r="JX169" s="37"/>
      <c r="JY169" s="37"/>
      <c r="JZ169" s="37"/>
      <c r="KB169" s="37"/>
      <c r="KC169" s="37"/>
      <c r="KD169" s="37"/>
      <c r="KE169" s="37"/>
      <c r="KF169" s="37"/>
      <c r="KG169" s="37"/>
      <c r="KH169" s="37"/>
      <c r="KW169" s="37"/>
      <c r="KX169" s="37"/>
      <c r="KY169" s="37"/>
      <c r="KZ169" s="37"/>
      <c r="LA169" s="37"/>
      <c r="LB169" s="37"/>
      <c r="LD169" s="1594"/>
      <c r="LE169" s="1594"/>
      <c r="LF169" s="1594"/>
      <c r="LG169" s="1594"/>
      <c r="LH169" s="1594"/>
      <c r="LI169" s="1594"/>
      <c r="MF169" s="1594"/>
      <c r="MG169" s="1594"/>
      <c r="MH169" s="1594"/>
      <c r="MI169" s="1594"/>
      <c r="MJ169" s="1594"/>
      <c r="MK169" s="1594"/>
      <c r="MT169" s="37"/>
      <c r="MU169" s="37"/>
      <c r="MV169" s="37"/>
      <c r="MW169" s="37"/>
      <c r="MX169" s="37"/>
      <c r="MY169" s="37"/>
      <c r="MZ169" s="37"/>
      <c r="OX169" s="37"/>
      <c r="OY169" s="37"/>
      <c r="OZ169" s="37"/>
      <c r="PA169" s="37"/>
      <c r="PB169" s="37"/>
      <c r="PC169" s="37"/>
      <c r="PD169" s="37"/>
      <c r="PL169" s="37"/>
      <c r="PM169" s="37"/>
      <c r="PN169" s="37"/>
      <c r="PO169" s="37"/>
      <c r="PP169" s="37"/>
      <c r="PQ169" s="37"/>
      <c r="PS169" s="37"/>
      <c r="PT169" s="37"/>
      <c r="PU169" s="37"/>
      <c r="PV169" s="37"/>
      <c r="PW169" s="37"/>
      <c r="PX169" s="37"/>
      <c r="PY169" s="37"/>
      <c r="SD169" s="37"/>
      <c r="SE169" s="37"/>
      <c r="SF169" s="37"/>
      <c r="SG169" s="37"/>
      <c r="SH169" s="37"/>
      <c r="SI169" s="37"/>
      <c r="SY169" s="37"/>
      <c r="SZ169" s="37"/>
      <c r="TA169" s="37"/>
      <c r="TB169" s="37"/>
      <c r="TC169" s="37"/>
      <c r="TD169" s="37"/>
      <c r="TE169" s="37"/>
      <c r="TF169" s="37"/>
      <c r="UO169" s="37"/>
      <c r="UP169" s="37"/>
      <c r="UQ169" s="37"/>
      <c r="UR169" s="37"/>
      <c r="US169" s="37"/>
      <c r="UT169" s="37"/>
      <c r="UV169" s="37"/>
      <c r="UW169" s="37"/>
      <c r="UX169" s="37"/>
      <c r="UY169" s="37"/>
      <c r="UZ169" s="37"/>
      <c r="VA169" s="37"/>
      <c r="VB169" s="37"/>
      <c r="VC169" s="37"/>
      <c r="VD169" s="37"/>
      <c r="VE169" s="37"/>
      <c r="VF169" s="37"/>
      <c r="VG169" s="37"/>
      <c r="VH169" s="37"/>
      <c r="VI169" s="37"/>
      <c r="VJ169" s="37"/>
      <c r="VQ169" s="1594"/>
      <c r="VR169" s="1594"/>
      <c r="VS169" s="1594"/>
      <c r="VT169" s="1594"/>
      <c r="VU169" s="1594"/>
      <c r="VV169" s="1594"/>
      <c r="WZ169" s="37"/>
      <c r="XA169" s="37"/>
      <c r="XB169" s="37"/>
      <c r="XC169" s="37"/>
      <c r="XD169" s="37"/>
      <c r="XE169" s="37"/>
      <c r="YB169" s="1594"/>
      <c r="YC169" s="1594"/>
      <c r="YD169" s="1594"/>
      <c r="YE169" s="1594"/>
      <c r="YF169" s="1594"/>
      <c r="YG169" s="1594"/>
      <c r="ZK169" s="1594"/>
      <c r="ZL169" s="1594"/>
      <c r="ZM169" s="1594"/>
      <c r="ZN169" s="1594"/>
      <c r="ZO169" s="1594"/>
      <c r="ZP169" s="1594"/>
      <c r="ZQ169" s="1594"/>
      <c r="ZR169" s="37"/>
      <c r="ZS169" s="37"/>
      <c r="ZT169" s="37"/>
      <c r="ZU169" s="37"/>
      <c r="ZV169" s="37"/>
      <c r="ZW169" s="37"/>
      <c r="ZX169" s="37"/>
      <c r="ZY169" s="344"/>
      <c r="AAF169" s="693"/>
      <c r="AAG169" s="37"/>
      <c r="AAH169" s="37"/>
      <c r="AAI169" s="37"/>
      <c r="AAJ169" s="37"/>
      <c r="AAK169" s="37"/>
      <c r="AAL169" s="37"/>
      <c r="ABV169" s="37"/>
      <c r="ABW169" s="37"/>
      <c r="ABX169" s="37"/>
      <c r="ABY169" s="37"/>
      <c r="ABZ169" s="37"/>
      <c r="ACA169" s="37"/>
      <c r="ACB169" s="37"/>
      <c r="AEU169" s="1594"/>
      <c r="AEV169" s="1594"/>
      <c r="AEW169" s="1594"/>
      <c r="AEX169" s="1594"/>
      <c r="AEY169" s="1594"/>
      <c r="AEZ169" s="1594"/>
      <c r="AGR169" s="37"/>
      <c r="AGS169" s="37"/>
      <c r="AGT169" s="37"/>
      <c r="AGU169" s="37"/>
      <c r="AGV169" s="37"/>
      <c r="AGW169" s="37"/>
      <c r="AGX169" s="37"/>
      <c r="AHM169" s="37"/>
      <c r="AHN169" s="37"/>
      <c r="AHO169" s="37"/>
      <c r="AHP169" s="37"/>
      <c r="AHQ169" s="37"/>
      <c r="AHR169" s="37"/>
      <c r="AHS169" s="37"/>
      <c r="AIO169" s="37"/>
      <c r="AIP169" s="37"/>
      <c r="AIQ169" s="37"/>
      <c r="AIR169" s="37"/>
      <c r="AIS169" s="37"/>
      <c r="AIT169" s="37"/>
      <c r="AIU169" s="37"/>
      <c r="AJQ169" s="37"/>
      <c r="AJR169" s="37"/>
      <c r="AJS169" s="37"/>
      <c r="AJT169" s="37"/>
      <c r="AJU169" s="37"/>
      <c r="AJV169" s="37"/>
      <c r="AKL169" s="37"/>
      <c r="AKM169" s="37"/>
      <c r="AKN169" s="37"/>
      <c r="AKO169" s="37"/>
      <c r="AKP169" s="37"/>
      <c r="AKQ169" s="37"/>
      <c r="AKS169" s="37"/>
      <c r="AKT169" s="37"/>
      <c r="AKU169" s="37"/>
      <c r="AKV169" s="37"/>
      <c r="AKW169" s="37"/>
      <c r="AKX169" s="37"/>
      <c r="AKY169" s="37"/>
      <c r="AKZ169" s="37"/>
      <c r="ALA169" s="37"/>
      <c r="ALB169" s="37"/>
      <c r="ALC169" s="37"/>
      <c r="ALD169" s="37"/>
      <c r="ALE169" s="37"/>
      <c r="ALF169" s="37"/>
      <c r="ANR169" s="1594"/>
      <c r="ANS169" s="1594"/>
      <c r="ANT169" s="1594"/>
      <c r="ANU169" s="1594"/>
      <c r="ANV169" s="1594"/>
      <c r="ANW169" s="1594"/>
      <c r="ARE169" s="37"/>
      <c r="ARF169" s="37"/>
      <c r="ARG169" s="37"/>
      <c r="ARH169" s="37"/>
      <c r="ARI169" s="37"/>
      <c r="ARJ169" s="37"/>
      <c r="ARK169" s="37"/>
      <c r="ARS169" s="37"/>
      <c r="ART169" s="37"/>
      <c r="ARU169" s="37"/>
      <c r="ARV169" s="37"/>
      <c r="ARW169" s="37"/>
      <c r="ARX169" s="37"/>
      <c r="ARY169" s="37"/>
      <c r="ATB169" s="37"/>
      <c r="ATC169" s="37"/>
      <c r="ATD169" s="37"/>
      <c r="ATE169" s="37"/>
      <c r="ATF169" s="37"/>
      <c r="ATG169" s="37"/>
      <c r="AUK169" s="37"/>
      <c r="AUL169" s="37"/>
      <c r="AUM169" s="37"/>
      <c r="AUN169" s="37"/>
      <c r="AUO169" s="37"/>
      <c r="AUP169" s="37"/>
      <c r="AUQ169" s="37"/>
      <c r="AUR169" s="1594"/>
      <c r="AUS169" s="1594"/>
      <c r="AUT169" s="1594"/>
      <c r="AUU169" s="1594"/>
      <c r="AUV169" s="1594"/>
      <c r="AUW169" s="1594"/>
      <c r="AUX169" s="37"/>
      <c r="AUY169" s="37"/>
      <c r="AUZ169" s="37"/>
      <c r="AVA169" s="37"/>
      <c r="AVB169" s="37"/>
      <c r="AVC169" s="37"/>
      <c r="AVD169" s="37"/>
      <c r="AVT169" s="1594"/>
      <c r="AVU169" s="1594"/>
      <c r="AVV169" s="1594"/>
      <c r="AVW169" s="1594"/>
      <c r="AVX169" s="1594"/>
      <c r="AVY169" s="1594"/>
      <c r="AXQ169" s="37"/>
      <c r="AXR169" s="37"/>
      <c r="AXS169" s="37"/>
      <c r="AXT169" s="37"/>
      <c r="AXU169" s="37"/>
      <c r="AXV169" s="37"/>
    </row>
    <row r="170" spans="2:994 1058:1322" s="551" customFormat="1" x14ac:dyDescent="0.25">
      <c r="B170" s="122"/>
      <c r="H170" s="37"/>
      <c r="I170" s="122"/>
      <c r="J170" s="37"/>
      <c r="K170" s="37"/>
      <c r="L170" s="37"/>
      <c r="M170" s="37"/>
      <c r="N170" s="37"/>
      <c r="O170" s="37"/>
      <c r="P170" s="122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DW170" s="1657"/>
      <c r="DX170" s="1657"/>
      <c r="DY170" s="1657"/>
      <c r="DZ170" s="1657"/>
      <c r="EA170" s="1657"/>
      <c r="EB170" s="1657"/>
      <c r="EC170" s="37"/>
      <c r="ED170" s="37"/>
      <c r="EE170" s="37"/>
      <c r="EF170" s="37"/>
      <c r="EG170" s="37"/>
      <c r="EH170" s="37"/>
      <c r="EI170" s="37"/>
      <c r="FF170" s="37"/>
      <c r="FG170" s="37"/>
      <c r="FH170" s="37"/>
      <c r="FI170" s="37"/>
      <c r="FJ170" s="37"/>
      <c r="FK170" s="37"/>
      <c r="GH170" s="1594"/>
      <c r="GI170" s="1594"/>
      <c r="GJ170" s="1594"/>
      <c r="GK170" s="1594"/>
      <c r="GL170" s="1594"/>
      <c r="GM170" s="1594"/>
      <c r="IE170" s="1594"/>
      <c r="IF170" s="1594"/>
      <c r="IG170" s="1594"/>
      <c r="IH170" s="1594"/>
      <c r="II170" s="1594"/>
      <c r="IJ170" s="1594"/>
      <c r="JU170" s="37"/>
      <c r="JV170" s="37"/>
      <c r="JW170" s="37"/>
      <c r="JX170" s="37"/>
      <c r="JY170" s="37"/>
      <c r="JZ170" s="37"/>
      <c r="KB170" s="37"/>
      <c r="KC170" s="37"/>
      <c r="KD170" s="37"/>
      <c r="KE170" s="37"/>
      <c r="KF170" s="37"/>
      <c r="KG170" s="37"/>
      <c r="KH170" s="37"/>
      <c r="KW170" s="37"/>
      <c r="KX170" s="37"/>
      <c r="KY170" s="37"/>
      <c r="KZ170" s="37"/>
      <c r="LA170" s="37"/>
      <c r="LB170" s="37"/>
      <c r="LD170" s="1594"/>
      <c r="LE170" s="1594"/>
      <c r="LF170" s="1594"/>
      <c r="LG170" s="1594"/>
      <c r="LH170" s="1594"/>
      <c r="LI170" s="1594"/>
      <c r="MF170" s="1594"/>
      <c r="MG170" s="1594"/>
      <c r="MH170" s="1594"/>
      <c r="MI170" s="1594"/>
      <c r="MJ170" s="1594"/>
      <c r="MK170" s="1594"/>
      <c r="MT170" s="37"/>
      <c r="MU170" s="37"/>
      <c r="MV170" s="37"/>
      <c r="MW170" s="37"/>
      <c r="MX170" s="37"/>
      <c r="MY170" s="37"/>
      <c r="MZ170" s="37"/>
      <c r="OX170" s="37"/>
      <c r="OY170" s="37"/>
      <c r="OZ170" s="37"/>
      <c r="PA170" s="37"/>
      <c r="PB170" s="37"/>
      <c r="PC170" s="37"/>
      <c r="PD170" s="37"/>
      <c r="PL170" s="37"/>
      <c r="PM170" s="37"/>
      <c r="PN170" s="37"/>
      <c r="PO170" s="37"/>
      <c r="PP170" s="37"/>
      <c r="PQ170" s="37"/>
      <c r="PS170" s="37"/>
      <c r="PT170" s="37"/>
      <c r="PU170" s="37"/>
      <c r="PV170" s="37"/>
      <c r="PW170" s="37"/>
      <c r="PX170" s="37"/>
      <c r="PY170" s="37"/>
      <c r="SD170" s="37"/>
      <c r="SE170" s="37"/>
      <c r="SF170" s="37"/>
      <c r="SG170" s="37"/>
      <c r="SH170" s="37"/>
      <c r="SI170" s="37"/>
      <c r="SY170" s="37"/>
      <c r="SZ170" s="37"/>
      <c r="TA170" s="37"/>
      <c r="TB170" s="37"/>
      <c r="TC170" s="37"/>
      <c r="TD170" s="37"/>
      <c r="TE170" s="37"/>
      <c r="TF170" s="37"/>
      <c r="UO170" s="37"/>
      <c r="UP170" s="37"/>
      <c r="UQ170" s="37"/>
      <c r="UR170" s="37"/>
      <c r="US170" s="37"/>
      <c r="UT170" s="37"/>
      <c r="UV170" s="37"/>
      <c r="UW170" s="37"/>
      <c r="UX170" s="37"/>
      <c r="UY170" s="37"/>
      <c r="UZ170" s="37"/>
      <c r="VA170" s="37"/>
      <c r="VB170" s="37"/>
      <c r="VC170" s="37"/>
      <c r="VD170" s="37"/>
      <c r="VE170" s="37"/>
      <c r="VF170" s="37"/>
      <c r="VG170" s="37"/>
      <c r="VH170" s="37"/>
      <c r="VI170" s="37"/>
      <c r="VJ170" s="37"/>
      <c r="VQ170" s="1594"/>
      <c r="VR170" s="1594"/>
      <c r="VS170" s="1594"/>
      <c r="VT170" s="1594"/>
      <c r="VU170" s="1594"/>
      <c r="VV170" s="1594"/>
      <c r="WZ170" s="37"/>
      <c r="XA170" s="37"/>
      <c r="XB170" s="37"/>
      <c r="XC170" s="37"/>
      <c r="XD170" s="37"/>
      <c r="XE170" s="37"/>
      <c r="YB170" s="1594"/>
      <c r="YC170" s="1594"/>
      <c r="YD170" s="1594"/>
      <c r="YE170" s="1594"/>
      <c r="YF170" s="1594"/>
      <c r="YG170" s="1594"/>
      <c r="ZK170" s="1594"/>
      <c r="ZL170" s="1594"/>
      <c r="ZM170" s="1594"/>
      <c r="ZN170" s="1594"/>
      <c r="ZO170" s="1594"/>
      <c r="ZP170" s="1594"/>
      <c r="ZQ170" s="1594"/>
      <c r="ZR170" s="37"/>
      <c r="ZS170" s="37"/>
      <c r="ZT170" s="37"/>
      <c r="ZU170" s="37"/>
      <c r="ZV170" s="37"/>
      <c r="ZW170" s="37"/>
      <c r="ZX170" s="37"/>
      <c r="ZY170" s="344"/>
      <c r="AAF170" s="693"/>
      <c r="AAG170" s="37"/>
      <c r="AAH170" s="37"/>
      <c r="AAI170" s="37"/>
      <c r="AAJ170" s="37"/>
      <c r="AAK170" s="37"/>
      <c r="AAL170" s="37"/>
      <c r="ABV170" s="37"/>
      <c r="ABW170" s="37"/>
      <c r="ABX170" s="37"/>
      <c r="ABY170" s="37"/>
      <c r="ABZ170" s="37"/>
      <c r="ACA170" s="37"/>
      <c r="ACB170" s="37"/>
      <c r="AEU170" s="1594"/>
      <c r="AEV170" s="1594"/>
      <c r="AEW170" s="1594"/>
      <c r="AEX170" s="1594"/>
      <c r="AEY170" s="1594"/>
      <c r="AEZ170" s="1594"/>
      <c r="AGR170" s="37"/>
      <c r="AGS170" s="37"/>
      <c r="AGT170" s="37"/>
      <c r="AGU170" s="37"/>
      <c r="AGV170" s="37"/>
      <c r="AGW170" s="37"/>
      <c r="AGX170" s="37"/>
      <c r="AHM170" s="37"/>
      <c r="AHN170" s="37"/>
      <c r="AHO170" s="37"/>
      <c r="AHP170" s="37"/>
      <c r="AHQ170" s="37"/>
      <c r="AHR170" s="37"/>
      <c r="AHS170" s="37"/>
      <c r="AIO170" s="37"/>
      <c r="AIP170" s="37"/>
      <c r="AIQ170" s="37"/>
      <c r="AIR170" s="37"/>
      <c r="AIS170" s="37"/>
      <c r="AIT170" s="37"/>
      <c r="AIU170" s="37"/>
      <c r="AJQ170" s="37"/>
      <c r="AJR170" s="37"/>
      <c r="AJS170" s="37"/>
      <c r="AJT170" s="37"/>
      <c r="AJU170" s="37"/>
      <c r="AJV170" s="37"/>
      <c r="AKL170" s="37"/>
      <c r="AKM170" s="37"/>
      <c r="AKN170" s="37"/>
      <c r="AKO170" s="37"/>
      <c r="AKP170" s="37"/>
      <c r="AKQ170" s="37"/>
      <c r="AKS170" s="37"/>
      <c r="AKT170" s="37"/>
      <c r="AKU170" s="37"/>
      <c r="AKV170" s="37"/>
      <c r="AKW170" s="37"/>
      <c r="AKX170" s="37"/>
      <c r="AKY170" s="37"/>
      <c r="AKZ170" s="37"/>
      <c r="ALA170" s="37"/>
      <c r="ALB170" s="37"/>
      <c r="ALC170" s="37"/>
      <c r="ALD170" s="37"/>
      <c r="ALE170" s="37"/>
      <c r="ALF170" s="37"/>
      <c r="ANR170" s="1594"/>
      <c r="ANS170" s="1594"/>
      <c r="ANT170" s="1594"/>
      <c r="ANU170" s="1594"/>
      <c r="ANV170" s="1594"/>
      <c r="ANW170" s="1594"/>
      <c r="ARE170" s="37"/>
      <c r="ARF170" s="37"/>
      <c r="ARG170" s="37"/>
      <c r="ARH170" s="37"/>
      <c r="ARI170" s="37"/>
      <c r="ARJ170" s="37"/>
      <c r="ARK170" s="37"/>
      <c r="ARS170" s="37"/>
      <c r="ART170" s="37"/>
      <c r="ARU170" s="37"/>
      <c r="ARV170" s="37"/>
      <c r="ARW170" s="37"/>
      <c r="ARX170" s="37"/>
      <c r="ARY170" s="37"/>
      <c r="ATB170" s="37"/>
      <c r="ATC170" s="37"/>
      <c r="ATD170" s="37"/>
      <c r="ATE170" s="37"/>
      <c r="ATF170" s="37"/>
      <c r="ATG170" s="37"/>
      <c r="AUK170" s="37"/>
      <c r="AUL170" s="37"/>
      <c r="AUM170" s="37"/>
      <c r="AUN170" s="37"/>
      <c r="AUO170" s="37"/>
      <c r="AUP170" s="37"/>
      <c r="AUQ170" s="37"/>
      <c r="AUR170" s="1594"/>
      <c r="AUS170" s="1594"/>
      <c r="AUT170" s="1594"/>
      <c r="AUU170" s="1594"/>
      <c r="AUV170" s="1594"/>
      <c r="AUW170" s="1594"/>
      <c r="AUX170" s="37"/>
      <c r="AUY170" s="37"/>
      <c r="AUZ170" s="37"/>
      <c r="AVA170" s="37"/>
      <c r="AVB170" s="37"/>
      <c r="AVC170" s="37"/>
      <c r="AVD170" s="37"/>
      <c r="AVT170" s="1594"/>
      <c r="AVU170" s="1594"/>
      <c r="AVV170" s="1594"/>
      <c r="AVW170" s="1594"/>
      <c r="AVX170" s="1594"/>
      <c r="AVY170" s="1594"/>
      <c r="AXQ170" s="37"/>
      <c r="AXR170" s="37"/>
      <c r="AXS170" s="37"/>
      <c r="AXT170" s="37"/>
      <c r="AXU170" s="37"/>
      <c r="AXV170" s="37"/>
    </row>
    <row r="171" spans="2:994 1058:1322" s="551" customFormat="1" x14ac:dyDescent="0.25">
      <c r="B171" s="122"/>
      <c r="H171" s="37"/>
      <c r="I171" s="122"/>
      <c r="J171" s="37"/>
      <c r="K171" s="37"/>
      <c r="L171" s="37"/>
      <c r="M171" s="37"/>
      <c r="N171" s="37"/>
      <c r="O171" s="37"/>
      <c r="P171" s="122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DW171" s="1657"/>
      <c r="DX171" s="1657"/>
      <c r="DY171" s="1657"/>
      <c r="DZ171" s="1657"/>
      <c r="EA171" s="1657"/>
      <c r="EB171" s="1657"/>
      <c r="EC171" s="37"/>
      <c r="ED171" s="37"/>
      <c r="EE171" s="37"/>
      <c r="EF171" s="37"/>
      <c r="EG171" s="37"/>
      <c r="EH171" s="37"/>
      <c r="EI171" s="37"/>
      <c r="FF171" s="37"/>
      <c r="FG171" s="37"/>
      <c r="FH171" s="37"/>
      <c r="FI171" s="37"/>
      <c r="FJ171" s="37"/>
      <c r="FK171" s="37"/>
      <c r="GH171" s="1594"/>
      <c r="GI171" s="1594"/>
      <c r="GJ171" s="1594"/>
      <c r="GK171" s="1594"/>
      <c r="GL171" s="1594"/>
      <c r="GM171" s="1594"/>
      <c r="IE171" s="1594"/>
      <c r="IF171" s="1594"/>
      <c r="IG171" s="1594"/>
      <c r="IH171" s="1594"/>
      <c r="II171" s="1594"/>
      <c r="IJ171" s="1594"/>
      <c r="JU171" s="37"/>
      <c r="JV171" s="37"/>
      <c r="JW171" s="37"/>
      <c r="JX171" s="37"/>
      <c r="JY171" s="37"/>
      <c r="JZ171" s="37"/>
      <c r="KB171" s="37"/>
      <c r="KC171" s="37"/>
      <c r="KD171" s="37"/>
      <c r="KE171" s="37"/>
      <c r="KF171" s="37"/>
      <c r="KG171" s="37"/>
      <c r="KH171" s="37"/>
      <c r="KW171" s="37"/>
      <c r="KX171" s="37"/>
      <c r="KY171" s="37"/>
      <c r="KZ171" s="37"/>
      <c r="LA171" s="37"/>
      <c r="LB171" s="37"/>
      <c r="LD171" s="1594"/>
      <c r="LE171" s="1594"/>
      <c r="LF171" s="1594"/>
      <c r="LG171" s="1594"/>
      <c r="LH171" s="1594"/>
      <c r="LI171" s="1594"/>
      <c r="MF171" s="1594"/>
      <c r="MG171" s="1594"/>
      <c r="MH171" s="1594"/>
      <c r="MI171" s="1594"/>
      <c r="MJ171" s="1594"/>
      <c r="MK171" s="1594"/>
      <c r="MT171" s="37"/>
      <c r="MU171" s="37"/>
      <c r="MV171" s="37"/>
      <c r="MW171" s="37"/>
      <c r="MX171" s="37"/>
      <c r="MY171" s="37"/>
      <c r="MZ171" s="37"/>
      <c r="OX171" s="37"/>
      <c r="OY171" s="37"/>
      <c r="OZ171" s="37"/>
      <c r="PA171" s="37"/>
      <c r="PB171" s="37"/>
      <c r="PC171" s="37"/>
      <c r="PD171" s="37"/>
      <c r="PL171" s="37"/>
      <c r="PM171" s="37"/>
      <c r="PN171" s="37"/>
      <c r="PO171" s="37"/>
      <c r="PP171" s="37"/>
      <c r="PQ171" s="37"/>
      <c r="PS171" s="37"/>
      <c r="PT171" s="37"/>
      <c r="PU171" s="37"/>
      <c r="PV171" s="37"/>
      <c r="PW171" s="37"/>
      <c r="PX171" s="37"/>
      <c r="PY171" s="37"/>
      <c r="SD171" s="37"/>
      <c r="SE171" s="37"/>
      <c r="SF171" s="37"/>
      <c r="SG171" s="37"/>
      <c r="SH171" s="37"/>
      <c r="SI171" s="37"/>
      <c r="SY171" s="37"/>
      <c r="SZ171" s="37"/>
      <c r="TA171" s="37"/>
      <c r="TB171" s="37"/>
      <c r="TC171" s="37"/>
      <c r="TD171" s="37"/>
      <c r="TE171" s="37"/>
      <c r="TF171" s="37"/>
      <c r="UO171" s="37"/>
      <c r="UP171" s="37"/>
      <c r="UQ171" s="37"/>
      <c r="UR171" s="37"/>
      <c r="US171" s="37"/>
      <c r="UT171" s="37"/>
      <c r="UV171" s="37"/>
      <c r="UW171" s="37"/>
      <c r="UX171" s="37"/>
      <c r="UY171" s="37"/>
      <c r="UZ171" s="37"/>
      <c r="VA171" s="37"/>
      <c r="VB171" s="37"/>
      <c r="VC171" s="37"/>
      <c r="VD171" s="37"/>
      <c r="VE171" s="37"/>
      <c r="VF171" s="37"/>
      <c r="VG171" s="37"/>
      <c r="VH171" s="37"/>
      <c r="VI171" s="37"/>
      <c r="VJ171" s="37"/>
      <c r="VQ171" s="1594"/>
      <c r="VR171" s="1594"/>
      <c r="VS171" s="1594"/>
      <c r="VT171" s="1594"/>
      <c r="VU171" s="1594"/>
      <c r="VV171" s="1594"/>
      <c r="WZ171" s="37"/>
      <c r="XA171" s="37"/>
      <c r="XB171" s="37"/>
      <c r="XC171" s="37"/>
      <c r="XD171" s="37"/>
      <c r="XE171" s="37"/>
      <c r="YB171" s="1594"/>
      <c r="YC171" s="1594"/>
      <c r="YD171" s="1594"/>
      <c r="YE171" s="1594"/>
      <c r="YF171" s="1594"/>
      <c r="YG171" s="1594"/>
      <c r="ZK171" s="1594"/>
      <c r="ZL171" s="1594"/>
      <c r="ZM171" s="1594"/>
      <c r="ZN171" s="1594"/>
      <c r="ZO171" s="1594"/>
      <c r="ZP171" s="1594"/>
      <c r="ZQ171" s="1594"/>
      <c r="ZR171" s="37"/>
      <c r="ZS171" s="37"/>
      <c r="ZT171" s="37"/>
      <c r="ZU171" s="37"/>
      <c r="ZV171" s="37"/>
      <c r="ZW171" s="37"/>
      <c r="ZX171" s="37"/>
      <c r="ZY171" s="344"/>
      <c r="AAF171" s="693"/>
      <c r="AAG171" s="37"/>
      <c r="AAH171" s="37"/>
      <c r="AAI171" s="37"/>
      <c r="AAJ171" s="37"/>
      <c r="AAK171" s="37"/>
      <c r="AAL171" s="37"/>
      <c r="ABV171" s="37"/>
      <c r="ABW171" s="37"/>
      <c r="ABX171" s="37"/>
      <c r="ABY171" s="37"/>
      <c r="ABZ171" s="37"/>
      <c r="ACA171" s="37"/>
      <c r="ACB171" s="37"/>
      <c r="AEU171" s="1594"/>
      <c r="AEV171" s="1594"/>
      <c r="AEW171" s="1594"/>
      <c r="AEX171" s="1594"/>
      <c r="AEY171" s="1594"/>
      <c r="AEZ171" s="1594"/>
      <c r="AGR171" s="37"/>
      <c r="AGS171" s="37"/>
      <c r="AGT171" s="37"/>
      <c r="AGU171" s="37"/>
      <c r="AGV171" s="37"/>
      <c r="AGW171" s="37"/>
      <c r="AGX171" s="37"/>
      <c r="AHM171" s="37"/>
      <c r="AHN171" s="37"/>
      <c r="AHO171" s="37"/>
      <c r="AHP171" s="37"/>
      <c r="AHQ171" s="37"/>
      <c r="AHR171" s="37"/>
      <c r="AHS171" s="37"/>
      <c r="AIO171" s="37"/>
      <c r="AIP171" s="37"/>
      <c r="AIQ171" s="37"/>
      <c r="AIR171" s="37"/>
      <c r="AIS171" s="37"/>
      <c r="AIT171" s="37"/>
      <c r="AIU171" s="37"/>
      <c r="AJQ171" s="37"/>
      <c r="AJR171" s="37"/>
      <c r="AJS171" s="37"/>
      <c r="AJT171" s="37"/>
      <c r="AJU171" s="37"/>
      <c r="AJV171" s="37"/>
      <c r="AKL171" s="37"/>
      <c r="AKM171" s="37"/>
      <c r="AKN171" s="37"/>
      <c r="AKO171" s="37"/>
      <c r="AKP171" s="37"/>
      <c r="AKQ171" s="37"/>
      <c r="AKS171" s="37"/>
      <c r="AKT171" s="37"/>
      <c r="AKU171" s="37"/>
      <c r="AKV171" s="37"/>
      <c r="AKW171" s="37"/>
      <c r="AKX171" s="37"/>
      <c r="AKY171" s="37"/>
      <c r="AKZ171" s="37"/>
      <c r="ALA171" s="37"/>
      <c r="ALB171" s="37"/>
      <c r="ALC171" s="37"/>
      <c r="ALD171" s="37"/>
      <c r="ALE171" s="37"/>
      <c r="ALF171" s="37"/>
      <c r="ANR171" s="1594"/>
      <c r="ANS171" s="1594"/>
      <c r="ANT171" s="1594"/>
      <c r="ANU171" s="1594"/>
      <c r="ANV171" s="1594"/>
      <c r="ANW171" s="1594"/>
      <c r="ARE171" s="37"/>
      <c r="ARF171" s="37"/>
      <c r="ARG171" s="37"/>
      <c r="ARH171" s="37"/>
      <c r="ARI171" s="37"/>
      <c r="ARJ171" s="37"/>
      <c r="ARK171" s="37"/>
      <c r="ARS171" s="37"/>
      <c r="ART171" s="37"/>
      <c r="ARU171" s="37"/>
      <c r="ARV171" s="37"/>
      <c r="ARW171" s="37"/>
      <c r="ARX171" s="37"/>
      <c r="ARY171" s="37"/>
      <c r="ATB171" s="37"/>
      <c r="ATC171" s="37"/>
      <c r="ATD171" s="37"/>
      <c r="ATE171" s="37"/>
      <c r="ATF171" s="37"/>
      <c r="ATG171" s="37"/>
      <c r="AUK171" s="37"/>
      <c r="AUL171" s="37"/>
      <c r="AUM171" s="37"/>
      <c r="AUN171" s="37"/>
      <c r="AUO171" s="37"/>
      <c r="AUP171" s="37"/>
      <c r="AUQ171" s="37"/>
      <c r="AUR171" s="1594"/>
      <c r="AUS171" s="1594"/>
      <c r="AUT171" s="1594"/>
      <c r="AUU171" s="1594"/>
      <c r="AUV171" s="1594"/>
      <c r="AUW171" s="1594"/>
      <c r="AUX171" s="37"/>
      <c r="AUY171" s="37"/>
      <c r="AUZ171" s="37"/>
      <c r="AVA171" s="37"/>
      <c r="AVB171" s="37"/>
      <c r="AVC171" s="37"/>
      <c r="AVD171" s="37"/>
      <c r="AVT171" s="1594"/>
      <c r="AVU171" s="1594"/>
      <c r="AVV171" s="1594"/>
      <c r="AVW171" s="1594"/>
      <c r="AVX171" s="1594"/>
      <c r="AVY171" s="1594"/>
      <c r="AXQ171" s="37"/>
      <c r="AXR171" s="37"/>
      <c r="AXS171" s="37"/>
      <c r="AXT171" s="37"/>
      <c r="AXU171" s="37"/>
      <c r="AXV171" s="37"/>
    </row>
    <row r="172" spans="2:994 1058:1322" s="551" customFormat="1" x14ac:dyDescent="0.25">
      <c r="B172" s="79"/>
      <c r="H172" s="37"/>
      <c r="I172" s="122"/>
      <c r="J172" s="37"/>
      <c r="K172" s="37"/>
      <c r="L172" s="37"/>
      <c r="M172" s="37"/>
      <c r="N172" s="37"/>
      <c r="O172" s="37"/>
      <c r="P172" s="122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DW172" s="1657"/>
      <c r="DX172" s="1657"/>
      <c r="DY172" s="1657"/>
      <c r="DZ172" s="1657"/>
      <c r="EA172" s="1657"/>
      <c r="EB172" s="1657"/>
      <c r="EC172" s="37"/>
      <c r="ED172" s="37"/>
      <c r="EE172" s="37"/>
      <c r="EF172" s="37"/>
      <c r="EG172" s="37"/>
      <c r="EH172" s="37"/>
      <c r="EI172" s="37"/>
      <c r="FF172" s="37"/>
      <c r="FG172" s="37"/>
      <c r="FH172" s="37"/>
      <c r="FI172" s="37"/>
      <c r="FJ172" s="37"/>
      <c r="FK172" s="37"/>
      <c r="GH172" s="1594"/>
      <c r="GI172" s="1594"/>
      <c r="GJ172" s="1594"/>
      <c r="GK172" s="1594"/>
      <c r="GL172" s="1594"/>
      <c r="GM172" s="1594"/>
      <c r="IE172" s="1594"/>
      <c r="IF172" s="1594"/>
      <c r="IG172" s="1594"/>
      <c r="IH172" s="1594"/>
      <c r="II172" s="1594"/>
      <c r="IJ172" s="1594"/>
      <c r="JU172" s="37"/>
      <c r="JV172" s="37"/>
      <c r="JW172" s="37"/>
      <c r="JX172" s="37"/>
      <c r="JY172" s="37"/>
      <c r="JZ172" s="37"/>
      <c r="KB172" s="37"/>
      <c r="KC172" s="37"/>
      <c r="KD172" s="37"/>
      <c r="KE172" s="37"/>
      <c r="KF172" s="37"/>
      <c r="KG172" s="37"/>
      <c r="KH172" s="37"/>
      <c r="KW172" s="37"/>
      <c r="KX172" s="37"/>
      <c r="KY172" s="37"/>
      <c r="KZ172" s="37"/>
      <c r="LA172" s="37"/>
      <c r="LB172" s="37"/>
      <c r="LD172" s="1594"/>
      <c r="LE172" s="1594"/>
      <c r="LF172" s="1594"/>
      <c r="LG172" s="1594"/>
      <c r="LH172" s="1594"/>
      <c r="LI172" s="1594"/>
      <c r="MF172" s="1594"/>
      <c r="MG172" s="1594"/>
      <c r="MH172" s="1594"/>
      <c r="MI172" s="1594"/>
      <c r="MJ172" s="1594"/>
      <c r="MK172" s="1594"/>
      <c r="MT172" s="37"/>
      <c r="MU172" s="37"/>
      <c r="MV172" s="37"/>
      <c r="MW172" s="37"/>
      <c r="MX172" s="37"/>
      <c r="MY172" s="37"/>
      <c r="MZ172" s="37"/>
      <c r="OX172" s="37"/>
      <c r="OY172" s="37"/>
      <c r="OZ172" s="37"/>
      <c r="PA172" s="37"/>
      <c r="PB172" s="37"/>
      <c r="PC172" s="37"/>
      <c r="PD172" s="37"/>
      <c r="PL172" s="37"/>
      <c r="PM172" s="37"/>
      <c r="PN172" s="37"/>
      <c r="PO172" s="37"/>
      <c r="PP172" s="37"/>
      <c r="PQ172" s="37"/>
      <c r="PS172" s="37"/>
      <c r="PT172" s="37"/>
      <c r="PU172" s="37"/>
      <c r="PV172" s="37"/>
      <c r="PW172" s="37"/>
      <c r="PX172" s="37"/>
      <c r="PY172" s="37"/>
      <c r="SD172" s="37"/>
      <c r="SE172" s="37"/>
      <c r="SF172" s="37"/>
      <c r="SG172" s="37"/>
      <c r="SH172" s="37"/>
      <c r="SI172" s="37"/>
      <c r="SY172" s="37"/>
      <c r="SZ172" s="37"/>
      <c r="TA172" s="37"/>
      <c r="TB172" s="37"/>
      <c r="TC172" s="37"/>
      <c r="TD172" s="37"/>
      <c r="TE172" s="37"/>
      <c r="TF172" s="37"/>
      <c r="UO172" s="37"/>
      <c r="UP172" s="37"/>
      <c r="UQ172" s="37"/>
      <c r="UR172" s="37"/>
      <c r="US172" s="37"/>
      <c r="UT172" s="37"/>
      <c r="UV172" s="37"/>
      <c r="UW172" s="37"/>
      <c r="UX172" s="37"/>
      <c r="UY172" s="37"/>
      <c r="UZ172" s="37"/>
      <c r="VA172" s="37"/>
      <c r="VB172" s="37"/>
      <c r="VC172" s="37"/>
      <c r="VD172" s="37"/>
      <c r="VE172" s="37"/>
      <c r="VF172" s="37"/>
      <c r="VG172" s="37"/>
      <c r="VH172" s="37"/>
      <c r="VI172" s="37"/>
      <c r="VJ172" s="37"/>
      <c r="VQ172" s="1594"/>
      <c r="VR172" s="1594"/>
      <c r="VS172" s="1594"/>
      <c r="VT172" s="1594"/>
      <c r="VU172" s="1594"/>
      <c r="VV172" s="1594"/>
      <c r="WZ172" s="37"/>
      <c r="XA172" s="37"/>
      <c r="XB172" s="37"/>
      <c r="XC172" s="37"/>
      <c r="XD172" s="37"/>
      <c r="XE172" s="37"/>
      <c r="YB172" s="1594"/>
      <c r="YC172" s="1594"/>
      <c r="YD172" s="1594"/>
      <c r="YE172" s="1594"/>
      <c r="YF172" s="1594"/>
      <c r="YG172" s="1594"/>
      <c r="ZK172" s="1594"/>
      <c r="ZL172" s="1594"/>
      <c r="ZM172" s="1594"/>
      <c r="ZN172" s="1594"/>
      <c r="ZO172" s="1594"/>
      <c r="ZP172" s="1594"/>
      <c r="ZQ172" s="1594"/>
      <c r="ZR172" s="37"/>
      <c r="ZS172" s="37"/>
      <c r="ZT172" s="37"/>
      <c r="ZU172" s="37"/>
      <c r="ZV172" s="37"/>
      <c r="ZW172" s="37"/>
      <c r="ZX172" s="37"/>
      <c r="ZY172" s="344"/>
      <c r="AAF172" s="693"/>
      <c r="AAG172" s="37"/>
      <c r="AAH172" s="37"/>
      <c r="AAI172" s="37"/>
      <c r="AAJ172" s="37"/>
      <c r="AAK172" s="37"/>
      <c r="AAL172" s="37"/>
      <c r="ABV172" s="37"/>
      <c r="ABW172" s="37"/>
      <c r="ABX172" s="37"/>
      <c r="ABY172" s="37"/>
      <c r="ABZ172" s="37"/>
      <c r="ACA172" s="37"/>
      <c r="ACB172" s="37"/>
      <c r="AEU172" s="1594"/>
      <c r="AEV172" s="1594"/>
      <c r="AEW172" s="1594"/>
      <c r="AEX172" s="1594"/>
      <c r="AEY172" s="1594"/>
      <c r="AEZ172" s="1594"/>
      <c r="AGR172" s="37"/>
      <c r="AGS172" s="37"/>
      <c r="AGT172" s="37"/>
      <c r="AGU172" s="37"/>
      <c r="AGV172" s="37"/>
      <c r="AGW172" s="37"/>
      <c r="AGX172" s="37"/>
      <c r="AHM172" s="37"/>
      <c r="AHN172" s="37"/>
      <c r="AHO172" s="37"/>
      <c r="AHP172" s="37"/>
      <c r="AHQ172" s="37"/>
      <c r="AHR172" s="37"/>
      <c r="AHS172" s="37"/>
      <c r="AIO172" s="37"/>
      <c r="AIP172" s="37"/>
      <c r="AIQ172" s="37"/>
      <c r="AIR172" s="37"/>
      <c r="AIS172" s="37"/>
      <c r="AIT172" s="37"/>
      <c r="AIU172" s="37"/>
      <c r="AJQ172" s="37"/>
      <c r="AJR172" s="37"/>
      <c r="AJS172" s="37"/>
      <c r="AJT172" s="37"/>
      <c r="AJU172" s="37"/>
      <c r="AJV172" s="37"/>
      <c r="AKL172" s="37"/>
      <c r="AKM172" s="37"/>
      <c r="AKN172" s="37"/>
      <c r="AKO172" s="37"/>
      <c r="AKP172" s="37"/>
      <c r="AKQ172" s="37"/>
      <c r="AKS172" s="37"/>
      <c r="AKT172" s="37"/>
      <c r="AKU172" s="37"/>
      <c r="AKV172" s="37"/>
      <c r="AKW172" s="37"/>
      <c r="AKX172" s="37"/>
      <c r="AKY172" s="37"/>
      <c r="AKZ172" s="37"/>
      <c r="ALA172" s="37"/>
      <c r="ALB172" s="37"/>
      <c r="ALC172" s="37"/>
      <c r="ALD172" s="37"/>
      <c r="ALE172" s="37"/>
      <c r="ALF172" s="37"/>
      <c r="ANR172" s="1594"/>
      <c r="ANS172" s="1594"/>
      <c r="ANT172" s="1594"/>
      <c r="ANU172" s="1594"/>
      <c r="ANV172" s="1594"/>
      <c r="ANW172" s="1594"/>
      <c r="ARE172" s="37"/>
      <c r="ARF172" s="37"/>
      <c r="ARG172" s="37"/>
      <c r="ARH172" s="37"/>
      <c r="ARI172" s="37"/>
      <c r="ARJ172" s="37"/>
      <c r="ARK172" s="37"/>
      <c r="ARS172" s="37"/>
      <c r="ART172" s="37"/>
      <c r="ARU172" s="37"/>
      <c r="ARV172" s="37"/>
      <c r="ARW172" s="37"/>
      <c r="ARX172" s="37"/>
      <c r="ARY172" s="37"/>
      <c r="ATB172" s="37"/>
      <c r="ATC172" s="37"/>
      <c r="ATD172" s="37"/>
      <c r="ATE172" s="37"/>
      <c r="ATF172" s="37"/>
      <c r="ATG172" s="37"/>
      <c r="AUK172" s="37"/>
      <c r="AUL172" s="37"/>
      <c r="AUM172" s="37"/>
      <c r="AUN172" s="37"/>
      <c r="AUO172" s="37"/>
      <c r="AUP172" s="37"/>
      <c r="AUQ172" s="37"/>
      <c r="AUR172" s="1594"/>
      <c r="AUS172" s="1594"/>
      <c r="AUT172" s="1594"/>
      <c r="AUU172" s="1594"/>
      <c r="AUV172" s="1594"/>
      <c r="AUW172" s="1594"/>
      <c r="AUX172" s="37"/>
      <c r="AUY172" s="37"/>
      <c r="AUZ172" s="37"/>
      <c r="AVA172" s="37"/>
      <c r="AVB172" s="37"/>
      <c r="AVC172" s="37"/>
      <c r="AVD172" s="37"/>
      <c r="AVT172" s="1594"/>
      <c r="AVU172" s="1594"/>
      <c r="AVV172" s="1594"/>
      <c r="AVW172" s="1594"/>
      <c r="AVX172" s="1594"/>
      <c r="AVY172" s="1594"/>
      <c r="AXQ172" s="37"/>
      <c r="AXR172" s="37"/>
      <c r="AXS172" s="37"/>
      <c r="AXT172" s="37"/>
      <c r="AXU172" s="37"/>
      <c r="AXV172" s="37"/>
    </row>
    <row r="173" spans="2:994 1058:1322" s="551" customFormat="1" x14ac:dyDescent="0.25">
      <c r="B173" s="122"/>
      <c r="H173" s="37"/>
      <c r="I173" s="122"/>
      <c r="J173" s="37"/>
      <c r="K173" s="37"/>
      <c r="L173" s="37"/>
      <c r="M173" s="37"/>
      <c r="N173" s="37"/>
      <c r="O173" s="37"/>
      <c r="P173" s="122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DW173" s="1657"/>
      <c r="DX173" s="1657"/>
      <c r="DY173" s="1657"/>
      <c r="DZ173" s="1657"/>
      <c r="EA173" s="1657"/>
      <c r="EB173" s="1657"/>
      <c r="EC173" s="37"/>
      <c r="ED173" s="37"/>
      <c r="EE173" s="37"/>
      <c r="EF173" s="37"/>
      <c r="EG173" s="37"/>
      <c r="EH173" s="37"/>
      <c r="EI173" s="37"/>
      <c r="FF173" s="37"/>
      <c r="FG173" s="37"/>
      <c r="FH173" s="37"/>
      <c r="FI173" s="37"/>
      <c r="FJ173" s="37"/>
      <c r="FK173" s="37"/>
      <c r="GH173" s="1594"/>
      <c r="GI173" s="1594"/>
      <c r="GJ173" s="1594"/>
      <c r="GK173" s="1594"/>
      <c r="GL173" s="1594"/>
      <c r="GM173" s="1594"/>
      <c r="IE173" s="1594"/>
      <c r="IF173" s="1594"/>
      <c r="IG173" s="1594"/>
      <c r="IH173" s="1594"/>
      <c r="II173" s="1594"/>
      <c r="IJ173" s="1594"/>
      <c r="JU173" s="37"/>
      <c r="JV173" s="37"/>
      <c r="JW173" s="37"/>
      <c r="JX173" s="37"/>
      <c r="JY173" s="37"/>
      <c r="JZ173" s="37"/>
      <c r="KB173" s="37"/>
      <c r="KC173" s="37"/>
      <c r="KD173" s="37"/>
      <c r="KE173" s="37"/>
      <c r="KF173" s="37"/>
      <c r="KG173" s="37"/>
      <c r="KH173" s="37"/>
      <c r="KW173" s="37"/>
      <c r="KX173" s="37"/>
      <c r="KY173" s="37"/>
      <c r="KZ173" s="37"/>
      <c r="LA173" s="37"/>
      <c r="LB173" s="37"/>
      <c r="LD173" s="1594"/>
      <c r="LE173" s="1594"/>
      <c r="LF173" s="1594"/>
      <c r="LG173" s="1594"/>
      <c r="LH173" s="1594"/>
      <c r="LI173" s="1594"/>
      <c r="MF173" s="1594"/>
      <c r="MG173" s="1594"/>
      <c r="MH173" s="1594"/>
      <c r="MI173" s="1594"/>
      <c r="MJ173" s="1594"/>
      <c r="MK173" s="1594"/>
      <c r="MT173" s="37"/>
      <c r="MU173" s="37"/>
      <c r="MV173" s="37"/>
      <c r="MW173" s="37"/>
      <c r="MX173" s="37"/>
      <c r="MY173" s="37"/>
      <c r="MZ173" s="37"/>
      <c r="OX173" s="37"/>
      <c r="OY173" s="37"/>
      <c r="OZ173" s="37"/>
      <c r="PA173" s="37"/>
      <c r="PB173" s="37"/>
      <c r="PC173" s="37"/>
      <c r="PD173" s="37"/>
      <c r="PL173" s="37"/>
      <c r="PM173" s="37"/>
      <c r="PN173" s="37"/>
      <c r="PO173" s="37"/>
      <c r="PP173" s="37"/>
      <c r="PQ173" s="37"/>
      <c r="PS173" s="37"/>
      <c r="PT173" s="37"/>
      <c r="PU173" s="37"/>
      <c r="PV173" s="37"/>
      <c r="PW173" s="37"/>
      <c r="PX173" s="37"/>
      <c r="PY173" s="37"/>
      <c r="SD173" s="37"/>
      <c r="SE173" s="37"/>
      <c r="SF173" s="37"/>
      <c r="SG173" s="37"/>
      <c r="SH173" s="37"/>
      <c r="SI173" s="37"/>
      <c r="SY173" s="37"/>
      <c r="SZ173" s="37"/>
      <c r="TA173" s="37"/>
      <c r="TB173" s="37"/>
      <c r="TC173" s="37"/>
      <c r="TD173" s="37"/>
      <c r="TE173" s="37"/>
      <c r="TF173" s="37"/>
      <c r="UO173" s="37"/>
      <c r="UP173" s="37"/>
      <c r="UQ173" s="37"/>
      <c r="UR173" s="37"/>
      <c r="US173" s="37"/>
      <c r="UT173" s="37"/>
      <c r="UV173" s="37"/>
      <c r="UW173" s="37"/>
      <c r="UX173" s="37"/>
      <c r="UY173" s="37"/>
      <c r="UZ173" s="37"/>
      <c r="VA173" s="37"/>
      <c r="VB173" s="37"/>
      <c r="VC173" s="37"/>
      <c r="VD173" s="37"/>
      <c r="VE173" s="37"/>
      <c r="VF173" s="37"/>
      <c r="VG173" s="37"/>
      <c r="VH173" s="37"/>
      <c r="VI173" s="37"/>
      <c r="VJ173" s="37"/>
      <c r="VQ173" s="1594"/>
      <c r="VR173" s="1594"/>
      <c r="VS173" s="1594"/>
      <c r="VT173" s="1594"/>
      <c r="VU173" s="1594"/>
      <c r="VV173" s="1594"/>
      <c r="WZ173" s="37"/>
      <c r="XA173" s="37"/>
      <c r="XB173" s="37"/>
      <c r="XC173" s="37"/>
      <c r="XD173" s="37"/>
      <c r="XE173" s="37"/>
      <c r="YB173" s="1594"/>
      <c r="YC173" s="1594"/>
      <c r="YD173" s="1594"/>
      <c r="YE173" s="1594"/>
      <c r="YF173" s="1594"/>
      <c r="YG173" s="1594"/>
      <c r="ZK173" s="1594"/>
      <c r="ZL173" s="1594"/>
      <c r="ZM173" s="1594"/>
      <c r="ZN173" s="1594"/>
      <c r="ZO173" s="1594"/>
      <c r="ZP173" s="1594"/>
      <c r="ZQ173" s="1594"/>
      <c r="ZR173" s="37"/>
      <c r="ZS173" s="37"/>
      <c r="ZT173" s="37"/>
      <c r="ZU173" s="37"/>
      <c r="ZV173" s="37"/>
      <c r="ZW173" s="37"/>
      <c r="ZX173" s="37"/>
      <c r="ZY173" s="344"/>
      <c r="AAF173" s="693"/>
      <c r="AAG173" s="37"/>
      <c r="AAH173" s="37"/>
      <c r="AAI173" s="37"/>
      <c r="AAJ173" s="37"/>
      <c r="AAK173" s="37"/>
      <c r="AAL173" s="37"/>
      <c r="ABV173" s="37"/>
      <c r="ABW173" s="37"/>
      <c r="ABX173" s="37"/>
      <c r="ABY173" s="37"/>
      <c r="ABZ173" s="37"/>
      <c r="ACA173" s="37"/>
      <c r="ACB173" s="37"/>
      <c r="AEU173" s="1594"/>
      <c r="AEV173" s="1594"/>
      <c r="AEW173" s="1594"/>
      <c r="AEX173" s="1594"/>
      <c r="AEY173" s="1594"/>
      <c r="AEZ173" s="1594"/>
      <c r="AGR173" s="37"/>
      <c r="AGS173" s="37"/>
      <c r="AGT173" s="37"/>
      <c r="AGU173" s="37"/>
      <c r="AGV173" s="37"/>
      <c r="AGW173" s="37"/>
      <c r="AGX173" s="37"/>
      <c r="AHM173" s="37"/>
      <c r="AHN173" s="37"/>
      <c r="AHO173" s="37"/>
      <c r="AHP173" s="37"/>
      <c r="AHQ173" s="37"/>
      <c r="AHR173" s="37"/>
      <c r="AHS173" s="37"/>
      <c r="AIO173" s="37"/>
      <c r="AIP173" s="37"/>
      <c r="AIQ173" s="37"/>
      <c r="AIR173" s="37"/>
      <c r="AIS173" s="37"/>
      <c r="AIT173" s="37"/>
      <c r="AIU173" s="37"/>
      <c r="AJQ173" s="37"/>
      <c r="AJR173" s="37"/>
      <c r="AJS173" s="37"/>
      <c r="AJT173" s="37"/>
      <c r="AJU173" s="37"/>
      <c r="AJV173" s="37"/>
      <c r="AKL173" s="37"/>
      <c r="AKM173" s="37"/>
      <c r="AKN173" s="37"/>
      <c r="AKO173" s="37"/>
      <c r="AKP173" s="37"/>
      <c r="AKQ173" s="37"/>
      <c r="AKS173" s="37"/>
      <c r="AKT173" s="37"/>
      <c r="AKU173" s="37"/>
      <c r="AKV173" s="37"/>
      <c r="AKW173" s="37"/>
      <c r="AKX173" s="37"/>
      <c r="AKY173" s="37"/>
      <c r="AKZ173" s="37"/>
      <c r="ALA173" s="37"/>
      <c r="ALB173" s="37"/>
      <c r="ALC173" s="37"/>
      <c r="ALD173" s="37"/>
      <c r="ALE173" s="37"/>
      <c r="ALF173" s="37"/>
      <c r="ANR173" s="1594"/>
      <c r="ANS173" s="1594"/>
      <c r="ANT173" s="1594"/>
      <c r="ANU173" s="1594"/>
      <c r="ANV173" s="1594"/>
      <c r="ANW173" s="1594"/>
      <c r="ARE173" s="37"/>
      <c r="ARF173" s="37"/>
      <c r="ARG173" s="37"/>
      <c r="ARH173" s="37"/>
      <c r="ARI173" s="37"/>
      <c r="ARJ173" s="37"/>
      <c r="ARK173" s="37"/>
      <c r="ARS173" s="37"/>
      <c r="ART173" s="37"/>
      <c r="ARU173" s="37"/>
      <c r="ARV173" s="37"/>
      <c r="ARW173" s="37"/>
      <c r="ARX173" s="37"/>
      <c r="ARY173" s="37"/>
      <c r="ATB173" s="37"/>
      <c r="ATC173" s="37"/>
      <c r="ATD173" s="37"/>
      <c r="ATE173" s="37"/>
      <c r="ATF173" s="37"/>
      <c r="ATG173" s="37"/>
      <c r="AUK173" s="37"/>
      <c r="AUL173" s="37"/>
      <c r="AUM173" s="37"/>
      <c r="AUN173" s="37"/>
      <c r="AUO173" s="37"/>
      <c r="AUP173" s="37"/>
      <c r="AUQ173" s="37"/>
      <c r="AUR173" s="1594"/>
      <c r="AUS173" s="1594"/>
      <c r="AUT173" s="1594"/>
      <c r="AUU173" s="1594"/>
      <c r="AUV173" s="1594"/>
      <c r="AUW173" s="1594"/>
      <c r="AUX173" s="37"/>
      <c r="AUY173" s="37"/>
      <c r="AUZ173" s="37"/>
      <c r="AVA173" s="37"/>
      <c r="AVB173" s="37"/>
      <c r="AVC173" s="37"/>
      <c r="AVD173" s="37"/>
      <c r="AVT173" s="1594"/>
      <c r="AVU173" s="1594"/>
      <c r="AVV173" s="1594"/>
      <c r="AVW173" s="1594"/>
      <c r="AVX173" s="1594"/>
      <c r="AVY173" s="1594"/>
      <c r="AXQ173" s="37"/>
      <c r="AXR173" s="37"/>
      <c r="AXS173" s="37"/>
      <c r="AXT173" s="37"/>
      <c r="AXU173" s="37"/>
      <c r="AXV173" s="37"/>
    </row>
    <row r="174" spans="2:994 1058:1322" s="551" customFormat="1" x14ac:dyDescent="0.25">
      <c r="B174" s="122"/>
      <c r="H174" s="37"/>
      <c r="I174" s="122"/>
      <c r="J174" s="37"/>
      <c r="K174" s="37"/>
      <c r="L174" s="37"/>
      <c r="M174" s="37"/>
      <c r="N174" s="37"/>
      <c r="O174" s="37"/>
      <c r="P174" s="122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DW174" s="1657"/>
      <c r="DX174" s="1657"/>
      <c r="DY174" s="1657"/>
      <c r="DZ174" s="1657"/>
      <c r="EA174" s="1657"/>
      <c r="EB174" s="1657"/>
      <c r="EC174" s="37"/>
      <c r="ED174" s="37"/>
      <c r="EE174" s="37"/>
      <c r="EF174" s="37"/>
      <c r="EG174" s="37"/>
      <c r="EH174" s="37"/>
      <c r="EI174" s="37"/>
      <c r="FF174" s="37"/>
      <c r="FG174" s="37"/>
      <c r="FH174" s="37"/>
      <c r="FI174" s="37"/>
      <c r="FJ174" s="37"/>
      <c r="FK174" s="37"/>
      <c r="GH174" s="1594"/>
      <c r="GI174" s="1594"/>
      <c r="GJ174" s="1594"/>
      <c r="GK174" s="1594"/>
      <c r="GL174" s="1594"/>
      <c r="GM174" s="1594"/>
      <c r="IE174" s="1594"/>
      <c r="IF174" s="1594"/>
      <c r="IG174" s="1594"/>
      <c r="IH174" s="1594"/>
      <c r="II174" s="1594"/>
      <c r="IJ174" s="1594"/>
      <c r="JU174" s="37"/>
      <c r="JV174" s="37"/>
      <c r="JW174" s="37"/>
      <c r="JX174" s="37"/>
      <c r="JY174" s="37"/>
      <c r="JZ174" s="37"/>
      <c r="KB174" s="37"/>
      <c r="KC174" s="37"/>
      <c r="KD174" s="37"/>
      <c r="KE174" s="37"/>
      <c r="KF174" s="37"/>
      <c r="KG174" s="37"/>
      <c r="KH174" s="37"/>
      <c r="KW174" s="37"/>
      <c r="KX174" s="37"/>
      <c r="KY174" s="37"/>
      <c r="KZ174" s="37"/>
      <c r="LA174" s="37"/>
      <c r="LB174" s="37"/>
      <c r="LD174" s="1594"/>
      <c r="LE174" s="1594"/>
      <c r="LF174" s="1594"/>
      <c r="LG174" s="1594"/>
      <c r="LH174" s="1594"/>
      <c r="LI174" s="1594"/>
      <c r="MF174" s="1594"/>
      <c r="MG174" s="1594"/>
      <c r="MH174" s="1594"/>
      <c r="MI174" s="1594"/>
      <c r="MJ174" s="1594"/>
      <c r="MK174" s="1594"/>
      <c r="MT174" s="37"/>
      <c r="MU174" s="37"/>
      <c r="MV174" s="37"/>
      <c r="MW174" s="37"/>
      <c r="MX174" s="37"/>
      <c r="MY174" s="37"/>
      <c r="MZ174" s="37"/>
      <c r="OX174" s="37"/>
      <c r="OY174" s="37"/>
      <c r="OZ174" s="37"/>
      <c r="PA174" s="37"/>
      <c r="PB174" s="37"/>
      <c r="PC174" s="37"/>
      <c r="PD174" s="37"/>
      <c r="PL174" s="37"/>
      <c r="PM174" s="37"/>
      <c r="PN174" s="37"/>
      <c r="PO174" s="37"/>
      <c r="PP174" s="37"/>
      <c r="PQ174" s="37"/>
      <c r="PS174" s="37"/>
      <c r="PT174" s="37"/>
      <c r="PU174" s="37"/>
      <c r="PV174" s="37"/>
      <c r="PW174" s="37"/>
      <c r="PX174" s="37"/>
      <c r="PY174" s="37"/>
      <c r="SD174" s="37"/>
      <c r="SE174" s="37"/>
      <c r="SF174" s="37"/>
      <c r="SG174" s="37"/>
      <c r="SH174" s="37"/>
      <c r="SI174" s="37"/>
      <c r="SY174" s="37"/>
      <c r="SZ174" s="37"/>
      <c r="TA174" s="37"/>
      <c r="TB174" s="37"/>
      <c r="TC174" s="37"/>
      <c r="TD174" s="37"/>
      <c r="TE174" s="37"/>
      <c r="TF174" s="37"/>
      <c r="UO174" s="37"/>
      <c r="UP174" s="37"/>
      <c r="UQ174" s="37"/>
      <c r="UR174" s="37"/>
      <c r="US174" s="37"/>
      <c r="UT174" s="37"/>
      <c r="UV174" s="37"/>
      <c r="UW174" s="37"/>
      <c r="UX174" s="37"/>
      <c r="UY174" s="37"/>
      <c r="UZ174" s="37"/>
      <c r="VA174" s="37"/>
      <c r="VB174" s="37"/>
      <c r="VC174" s="37"/>
      <c r="VD174" s="37"/>
      <c r="VE174" s="37"/>
      <c r="VF174" s="37"/>
      <c r="VG174" s="37"/>
      <c r="VH174" s="37"/>
      <c r="VI174" s="37"/>
      <c r="VJ174" s="37"/>
      <c r="VQ174" s="1594"/>
      <c r="VR174" s="1594"/>
      <c r="VS174" s="1594"/>
      <c r="VT174" s="1594"/>
      <c r="VU174" s="1594"/>
      <c r="VV174" s="1594"/>
      <c r="WZ174" s="37"/>
      <c r="XA174" s="37"/>
      <c r="XB174" s="37"/>
      <c r="XC174" s="37"/>
      <c r="XD174" s="37"/>
      <c r="XE174" s="37"/>
      <c r="YB174" s="1594"/>
      <c r="YC174" s="1594"/>
      <c r="YD174" s="1594"/>
      <c r="YE174" s="1594"/>
      <c r="YF174" s="1594"/>
      <c r="YG174" s="1594"/>
      <c r="ZK174" s="1594"/>
      <c r="ZL174" s="1594"/>
      <c r="ZM174" s="1594"/>
      <c r="ZN174" s="1594"/>
      <c r="ZO174" s="1594"/>
      <c r="ZP174" s="1594"/>
      <c r="ZQ174" s="1594"/>
      <c r="ZR174" s="37"/>
      <c r="ZS174" s="37"/>
      <c r="ZT174" s="37"/>
      <c r="ZU174" s="37"/>
      <c r="ZV174" s="37"/>
      <c r="ZW174" s="37"/>
      <c r="ZX174" s="37"/>
      <c r="ZY174" s="344"/>
      <c r="AAF174" s="693"/>
      <c r="AAG174" s="37"/>
      <c r="AAH174" s="37"/>
      <c r="AAI174" s="37"/>
      <c r="AAJ174" s="37"/>
      <c r="AAK174" s="37"/>
      <c r="AAL174" s="37"/>
      <c r="ABV174" s="37"/>
      <c r="ABW174" s="37"/>
      <c r="ABX174" s="37"/>
      <c r="ABY174" s="37"/>
      <c r="ABZ174" s="37"/>
      <c r="ACA174" s="37"/>
      <c r="ACB174" s="37"/>
      <c r="AEU174" s="1594"/>
      <c r="AEV174" s="1594"/>
      <c r="AEW174" s="1594"/>
      <c r="AEX174" s="1594"/>
      <c r="AEY174" s="1594"/>
      <c r="AEZ174" s="1594"/>
      <c r="AGR174" s="37"/>
      <c r="AGS174" s="37"/>
      <c r="AGT174" s="37"/>
      <c r="AGU174" s="37"/>
      <c r="AGV174" s="37"/>
      <c r="AGW174" s="37"/>
      <c r="AGX174" s="37"/>
      <c r="AHM174" s="37"/>
      <c r="AHN174" s="37"/>
      <c r="AHO174" s="37"/>
      <c r="AHP174" s="37"/>
      <c r="AHQ174" s="37"/>
      <c r="AHR174" s="37"/>
      <c r="AHS174" s="37"/>
      <c r="AIO174" s="37"/>
      <c r="AIP174" s="37"/>
      <c r="AIQ174" s="37"/>
      <c r="AIR174" s="37"/>
      <c r="AIS174" s="37"/>
      <c r="AIT174" s="37"/>
      <c r="AIU174" s="37"/>
      <c r="AJQ174" s="37"/>
      <c r="AJR174" s="37"/>
      <c r="AJS174" s="37"/>
      <c r="AJT174" s="37"/>
      <c r="AJU174" s="37"/>
      <c r="AJV174" s="37"/>
      <c r="AKL174" s="37"/>
      <c r="AKM174" s="37"/>
      <c r="AKN174" s="37"/>
      <c r="AKO174" s="37"/>
      <c r="AKP174" s="37"/>
      <c r="AKQ174" s="37"/>
      <c r="AKS174" s="37"/>
      <c r="AKT174" s="37"/>
      <c r="AKU174" s="37"/>
      <c r="AKV174" s="37"/>
      <c r="AKW174" s="37"/>
      <c r="AKX174" s="37"/>
      <c r="AKY174" s="37"/>
      <c r="AKZ174" s="37"/>
      <c r="ALA174" s="37"/>
      <c r="ALB174" s="37"/>
      <c r="ALC174" s="37"/>
      <c r="ALD174" s="37"/>
      <c r="ALE174" s="37"/>
      <c r="ALF174" s="37"/>
      <c r="ANR174" s="1594"/>
      <c r="ANS174" s="1594"/>
      <c r="ANT174" s="1594"/>
      <c r="ANU174" s="1594"/>
      <c r="ANV174" s="1594"/>
      <c r="ANW174" s="1594"/>
      <c r="ARE174" s="37"/>
      <c r="ARF174" s="37"/>
      <c r="ARG174" s="37"/>
      <c r="ARH174" s="37"/>
      <c r="ARI174" s="37"/>
      <c r="ARJ174" s="37"/>
      <c r="ARK174" s="37"/>
      <c r="ARS174" s="37"/>
      <c r="ART174" s="37"/>
      <c r="ARU174" s="37"/>
      <c r="ARV174" s="37"/>
      <c r="ARW174" s="37"/>
      <c r="ARX174" s="37"/>
      <c r="ARY174" s="37"/>
      <c r="ATB174" s="37"/>
      <c r="ATC174" s="37"/>
      <c r="ATD174" s="37"/>
      <c r="ATE174" s="37"/>
      <c r="ATF174" s="37"/>
      <c r="ATG174" s="37"/>
      <c r="AUK174" s="37"/>
      <c r="AUL174" s="37"/>
      <c r="AUM174" s="37"/>
      <c r="AUN174" s="37"/>
      <c r="AUO174" s="37"/>
      <c r="AUP174" s="37"/>
      <c r="AUQ174" s="37"/>
      <c r="AUR174" s="1594"/>
      <c r="AUS174" s="1594"/>
      <c r="AUT174" s="1594"/>
      <c r="AUU174" s="1594"/>
      <c r="AUV174" s="1594"/>
      <c r="AUW174" s="1594"/>
      <c r="AUX174" s="37"/>
      <c r="AUY174" s="37"/>
      <c r="AUZ174" s="37"/>
      <c r="AVA174" s="37"/>
      <c r="AVB174" s="37"/>
      <c r="AVC174" s="37"/>
      <c r="AVD174" s="37"/>
      <c r="AVT174" s="1594"/>
      <c r="AVU174" s="1594"/>
      <c r="AVV174" s="1594"/>
      <c r="AVW174" s="1594"/>
      <c r="AVX174" s="1594"/>
      <c r="AVY174" s="1594"/>
      <c r="AXQ174" s="37"/>
      <c r="AXR174" s="37"/>
      <c r="AXS174" s="37"/>
      <c r="AXT174" s="37"/>
      <c r="AXU174" s="37"/>
      <c r="AXV174" s="37"/>
    </row>
    <row r="175" spans="2:994 1058:1322" s="551" customFormat="1" x14ac:dyDescent="0.25">
      <c r="B175" s="79"/>
      <c r="H175" s="37"/>
      <c r="I175" s="122"/>
      <c r="J175" s="37"/>
      <c r="K175" s="37"/>
      <c r="L175" s="37"/>
      <c r="M175" s="37"/>
      <c r="N175" s="37"/>
      <c r="O175" s="37"/>
      <c r="P175" s="122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DW175" s="1657"/>
      <c r="DX175" s="1657"/>
      <c r="DY175" s="1657"/>
      <c r="DZ175" s="1657"/>
      <c r="EA175" s="1657"/>
      <c r="EB175" s="1657"/>
      <c r="EC175" s="37"/>
      <c r="ED175" s="37"/>
      <c r="EE175" s="37"/>
      <c r="EF175" s="37"/>
      <c r="EG175" s="37"/>
      <c r="EH175" s="37"/>
      <c r="EI175" s="37"/>
      <c r="FF175" s="37"/>
      <c r="FG175" s="37"/>
      <c r="FH175" s="37"/>
      <c r="FI175" s="37"/>
      <c r="FJ175" s="37"/>
      <c r="FK175" s="37"/>
      <c r="GH175" s="1594"/>
      <c r="GI175" s="1594"/>
      <c r="GJ175" s="1594"/>
      <c r="GK175" s="1594"/>
      <c r="GL175" s="1594"/>
      <c r="GM175" s="1594"/>
      <c r="IE175" s="1594"/>
      <c r="IF175" s="1594"/>
      <c r="IG175" s="1594"/>
      <c r="IH175" s="1594"/>
      <c r="II175" s="1594"/>
      <c r="IJ175" s="1594"/>
      <c r="JU175" s="37"/>
      <c r="JV175" s="37"/>
      <c r="JW175" s="37"/>
      <c r="JX175" s="37"/>
      <c r="JY175" s="37"/>
      <c r="JZ175" s="37"/>
      <c r="KB175" s="37"/>
      <c r="KC175" s="37"/>
      <c r="KD175" s="37"/>
      <c r="KE175" s="37"/>
      <c r="KF175" s="37"/>
      <c r="KG175" s="37"/>
      <c r="KH175" s="37"/>
      <c r="KW175" s="37"/>
      <c r="KX175" s="37"/>
      <c r="KY175" s="37"/>
      <c r="KZ175" s="37"/>
      <c r="LA175" s="37"/>
      <c r="LB175" s="37"/>
      <c r="LD175" s="1594"/>
      <c r="LE175" s="1594"/>
      <c r="LF175" s="1594"/>
      <c r="LG175" s="1594"/>
      <c r="LH175" s="1594"/>
      <c r="LI175" s="1594"/>
      <c r="MF175" s="1594"/>
      <c r="MG175" s="1594"/>
      <c r="MH175" s="1594"/>
      <c r="MI175" s="1594"/>
      <c r="MJ175" s="1594"/>
      <c r="MK175" s="1594"/>
      <c r="MT175" s="37"/>
      <c r="MU175" s="37"/>
      <c r="MV175" s="37"/>
      <c r="MW175" s="37"/>
      <c r="MX175" s="37"/>
      <c r="MY175" s="37"/>
      <c r="MZ175" s="37"/>
      <c r="OX175" s="37"/>
      <c r="OY175" s="37"/>
      <c r="OZ175" s="37"/>
      <c r="PA175" s="37"/>
      <c r="PB175" s="37"/>
      <c r="PC175" s="37"/>
      <c r="PD175" s="37"/>
      <c r="PL175" s="37"/>
      <c r="PM175" s="37"/>
      <c r="PN175" s="37"/>
      <c r="PO175" s="37"/>
      <c r="PP175" s="37"/>
      <c r="PQ175" s="37"/>
      <c r="PS175" s="37"/>
      <c r="PT175" s="37"/>
      <c r="PU175" s="37"/>
      <c r="PV175" s="37"/>
      <c r="PW175" s="37"/>
      <c r="PX175" s="37"/>
      <c r="PY175" s="37"/>
      <c r="SD175" s="37"/>
      <c r="SE175" s="37"/>
      <c r="SF175" s="37"/>
      <c r="SG175" s="37"/>
      <c r="SH175" s="37"/>
      <c r="SI175" s="37"/>
      <c r="SY175" s="37"/>
      <c r="SZ175" s="37"/>
      <c r="TA175" s="37"/>
      <c r="TB175" s="37"/>
      <c r="TC175" s="37"/>
      <c r="TD175" s="37"/>
      <c r="TE175" s="37"/>
      <c r="TF175" s="37"/>
      <c r="UO175" s="37"/>
      <c r="UP175" s="37"/>
      <c r="UQ175" s="37"/>
      <c r="UR175" s="37"/>
      <c r="US175" s="37"/>
      <c r="UT175" s="37"/>
      <c r="UV175" s="37"/>
      <c r="UW175" s="37"/>
      <c r="UX175" s="37"/>
      <c r="UY175" s="37"/>
      <c r="UZ175" s="37"/>
      <c r="VA175" s="37"/>
      <c r="VB175" s="37"/>
      <c r="VC175" s="37"/>
      <c r="VD175" s="37"/>
      <c r="VE175" s="37"/>
      <c r="VF175" s="37"/>
      <c r="VG175" s="37"/>
      <c r="VH175" s="37"/>
      <c r="VI175" s="37"/>
      <c r="VJ175" s="37"/>
      <c r="VQ175" s="1594"/>
      <c r="VR175" s="1594"/>
      <c r="VS175" s="1594"/>
      <c r="VT175" s="1594"/>
      <c r="VU175" s="1594"/>
      <c r="VV175" s="1594"/>
      <c r="WZ175" s="37"/>
      <c r="XA175" s="37"/>
      <c r="XB175" s="37"/>
      <c r="XC175" s="37"/>
      <c r="XD175" s="37"/>
      <c r="XE175" s="37"/>
      <c r="YB175" s="1594"/>
      <c r="YC175" s="1594"/>
      <c r="YD175" s="1594"/>
      <c r="YE175" s="1594"/>
      <c r="YF175" s="1594"/>
      <c r="YG175" s="1594"/>
      <c r="ZK175" s="1594"/>
      <c r="ZL175" s="1594"/>
      <c r="ZM175" s="1594"/>
      <c r="ZN175" s="1594"/>
      <c r="ZO175" s="1594"/>
      <c r="ZP175" s="1594"/>
      <c r="ZQ175" s="1594"/>
      <c r="ZR175" s="37"/>
      <c r="ZS175" s="37"/>
      <c r="ZT175" s="37"/>
      <c r="ZU175" s="37"/>
      <c r="ZV175" s="37"/>
      <c r="ZW175" s="37"/>
      <c r="ZX175" s="37"/>
      <c r="ZY175" s="344"/>
      <c r="AAF175" s="693"/>
      <c r="AAG175" s="37"/>
      <c r="AAH175" s="37"/>
      <c r="AAI175" s="37"/>
      <c r="AAJ175" s="37"/>
      <c r="AAK175" s="37"/>
      <c r="AAL175" s="37"/>
      <c r="ABV175" s="37"/>
      <c r="ABW175" s="37"/>
      <c r="ABX175" s="37"/>
      <c r="ABY175" s="37"/>
      <c r="ABZ175" s="37"/>
      <c r="ACA175" s="37"/>
      <c r="ACB175" s="37"/>
      <c r="AEU175" s="1594"/>
      <c r="AEV175" s="1594"/>
      <c r="AEW175" s="1594"/>
      <c r="AEX175" s="1594"/>
      <c r="AEY175" s="1594"/>
      <c r="AEZ175" s="1594"/>
      <c r="AGR175" s="37"/>
      <c r="AGS175" s="37"/>
      <c r="AGT175" s="37"/>
      <c r="AGU175" s="37"/>
      <c r="AGV175" s="37"/>
      <c r="AGW175" s="37"/>
      <c r="AGX175" s="37"/>
      <c r="AHM175" s="37"/>
      <c r="AHN175" s="37"/>
      <c r="AHO175" s="37"/>
      <c r="AHP175" s="37"/>
      <c r="AHQ175" s="37"/>
      <c r="AHR175" s="37"/>
      <c r="AHS175" s="37"/>
      <c r="AIO175" s="37"/>
      <c r="AIP175" s="37"/>
      <c r="AIQ175" s="37"/>
      <c r="AIR175" s="37"/>
      <c r="AIS175" s="37"/>
      <c r="AIT175" s="37"/>
      <c r="AIU175" s="37"/>
      <c r="AJQ175" s="37"/>
      <c r="AJR175" s="37"/>
      <c r="AJS175" s="37"/>
      <c r="AJT175" s="37"/>
      <c r="AJU175" s="37"/>
      <c r="AJV175" s="37"/>
      <c r="AKL175" s="37"/>
      <c r="AKM175" s="37"/>
      <c r="AKN175" s="37"/>
      <c r="AKO175" s="37"/>
      <c r="AKP175" s="37"/>
      <c r="AKQ175" s="37"/>
      <c r="AKS175" s="37"/>
      <c r="AKT175" s="37"/>
      <c r="AKU175" s="37"/>
      <c r="AKV175" s="37"/>
      <c r="AKW175" s="37"/>
      <c r="AKX175" s="37"/>
      <c r="AKY175" s="37"/>
      <c r="AKZ175" s="37"/>
      <c r="ALA175" s="37"/>
      <c r="ALB175" s="37"/>
      <c r="ALC175" s="37"/>
      <c r="ALD175" s="37"/>
      <c r="ALE175" s="37"/>
      <c r="ALF175" s="37"/>
      <c r="ANR175" s="1594"/>
      <c r="ANS175" s="1594"/>
      <c r="ANT175" s="1594"/>
      <c r="ANU175" s="1594"/>
      <c r="ANV175" s="1594"/>
      <c r="ANW175" s="1594"/>
      <c r="ARE175" s="37"/>
      <c r="ARF175" s="37"/>
      <c r="ARG175" s="37"/>
      <c r="ARH175" s="37"/>
      <c r="ARI175" s="37"/>
      <c r="ARJ175" s="37"/>
      <c r="ARK175" s="37"/>
      <c r="ARS175" s="37"/>
      <c r="ART175" s="37"/>
      <c r="ARU175" s="37"/>
      <c r="ARV175" s="37"/>
      <c r="ARW175" s="37"/>
      <c r="ARX175" s="37"/>
      <c r="ARY175" s="37"/>
      <c r="ATB175" s="37"/>
      <c r="ATC175" s="37"/>
      <c r="ATD175" s="37"/>
      <c r="ATE175" s="37"/>
      <c r="ATF175" s="37"/>
      <c r="ATG175" s="37"/>
      <c r="AUK175" s="37"/>
      <c r="AUL175" s="37"/>
      <c r="AUM175" s="37"/>
      <c r="AUN175" s="37"/>
      <c r="AUO175" s="37"/>
      <c r="AUP175" s="37"/>
      <c r="AUQ175" s="37"/>
      <c r="AUR175" s="1594"/>
      <c r="AUS175" s="1594"/>
      <c r="AUT175" s="1594"/>
      <c r="AUU175" s="1594"/>
      <c r="AUV175" s="1594"/>
      <c r="AUW175" s="1594"/>
      <c r="AUX175" s="37"/>
      <c r="AUY175" s="37"/>
      <c r="AUZ175" s="37"/>
      <c r="AVA175" s="37"/>
      <c r="AVB175" s="37"/>
      <c r="AVC175" s="37"/>
      <c r="AVD175" s="37"/>
      <c r="AVT175" s="1594"/>
      <c r="AVU175" s="1594"/>
      <c r="AVV175" s="1594"/>
      <c r="AVW175" s="1594"/>
      <c r="AVX175" s="1594"/>
      <c r="AVY175" s="1594"/>
      <c r="AXQ175" s="37"/>
      <c r="AXR175" s="37"/>
      <c r="AXS175" s="37"/>
      <c r="AXT175" s="37"/>
      <c r="AXU175" s="37"/>
      <c r="AXV175" s="37"/>
    </row>
    <row r="176" spans="2:994 1058:1322" s="551" customFormat="1" x14ac:dyDescent="0.25">
      <c r="B176" s="79"/>
      <c r="H176" s="37"/>
      <c r="I176" s="122"/>
      <c r="J176" s="37"/>
      <c r="K176" s="37"/>
      <c r="L176" s="37"/>
      <c r="M176" s="37"/>
      <c r="N176" s="37"/>
      <c r="O176" s="37"/>
      <c r="P176" s="122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DW176" s="1657"/>
      <c r="DX176" s="1657"/>
      <c r="DY176" s="1657"/>
      <c r="DZ176" s="1657"/>
      <c r="EA176" s="1657"/>
      <c r="EB176" s="1657"/>
      <c r="EC176" s="37"/>
      <c r="ED176" s="37"/>
      <c r="EE176" s="37"/>
      <c r="EF176" s="37"/>
      <c r="EG176" s="37"/>
      <c r="EH176" s="37"/>
      <c r="EI176" s="37"/>
      <c r="FF176" s="37"/>
      <c r="FG176" s="37"/>
      <c r="FH176" s="37"/>
      <c r="FI176" s="37"/>
      <c r="FJ176" s="37"/>
      <c r="FK176" s="37"/>
      <c r="GH176" s="1594"/>
      <c r="GI176" s="1594"/>
      <c r="GJ176" s="1594"/>
      <c r="GK176" s="1594"/>
      <c r="GL176" s="1594"/>
      <c r="GM176" s="1594"/>
      <c r="IE176" s="1594"/>
      <c r="IF176" s="1594"/>
      <c r="IG176" s="1594"/>
      <c r="IH176" s="1594"/>
      <c r="II176" s="1594"/>
      <c r="IJ176" s="1594"/>
      <c r="JU176" s="37"/>
      <c r="JV176" s="37"/>
      <c r="JW176" s="37"/>
      <c r="JX176" s="37"/>
      <c r="JY176" s="37"/>
      <c r="JZ176" s="37"/>
      <c r="KB176" s="37"/>
      <c r="KC176" s="37"/>
      <c r="KD176" s="37"/>
      <c r="KE176" s="37"/>
      <c r="KF176" s="37"/>
      <c r="KG176" s="37"/>
      <c r="KH176" s="37"/>
      <c r="KW176" s="37"/>
      <c r="KX176" s="37"/>
      <c r="KY176" s="37"/>
      <c r="KZ176" s="37"/>
      <c r="LA176" s="37"/>
      <c r="LB176" s="37"/>
      <c r="LD176" s="1594"/>
      <c r="LE176" s="1594"/>
      <c r="LF176" s="1594"/>
      <c r="LG176" s="1594"/>
      <c r="LH176" s="1594"/>
      <c r="LI176" s="1594"/>
      <c r="MF176" s="1594"/>
      <c r="MG176" s="1594"/>
      <c r="MH176" s="1594"/>
      <c r="MI176" s="1594"/>
      <c r="MJ176" s="1594"/>
      <c r="MK176" s="1594"/>
      <c r="MT176" s="37"/>
      <c r="MU176" s="37"/>
      <c r="MV176" s="37"/>
      <c r="MW176" s="37"/>
      <c r="MX176" s="37"/>
      <c r="MY176" s="37"/>
      <c r="MZ176" s="37"/>
      <c r="OX176" s="37"/>
      <c r="OY176" s="37"/>
      <c r="OZ176" s="37"/>
      <c r="PA176" s="37"/>
      <c r="PB176" s="37"/>
      <c r="PC176" s="37"/>
      <c r="PD176" s="37"/>
      <c r="PL176" s="37"/>
      <c r="PM176" s="37"/>
      <c r="PN176" s="37"/>
      <c r="PO176" s="37"/>
      <c r="PP176" s="37"/>
      <c r="PQ176" s="37"/>
      <c r="PS176" s="37"/>
      <c r="PT176" s="37"/>
      <c r="PU176" s="37"/>
      <c r="PV176" s="37"/>
      <c r="PW176" s="37"/>
      <c r="PX176" s="37"/>
      <c r="PY176" s="37"/>
      <c r="SD176" s="37"/>
      <c r="SE176" s="37"/>
      <c r="SF176" s="37"/>
      <c r="SG176" s="37"/>
      <c r="SH176" s="37"/>
      <c r="SI176" s="37"/>
      <c r="SY176" s="37"/>
      <c r="SZ176" s="37"/>
      <c r="TA176" s="37"/>
      <c r="TB176" s="37"/>
      <c r="TC176" s="37"/>
      <c r="TD176" s="37"/>
      <c r="TE176" s="37"/>
      <c r="TF176" s="37"/>
      <c r="UO176" s="37"/>
      <c r="UP176" s="37"/>
      <c r="UQ176" s="37"/>
      <c r="UR176" s="37"/>
      <c r="US176" s="37"/>
      <c r="UT176" s="37"/>
      <c r="UV176" s="37"/>
      <c r="UW176" s="37"/>
      <c r="UX176" s="37"/>
      <c r="UY176" s="37"/>
      <c r="UZ176" s="37"/>
      <c r="VA176" s="37"/>
      <c r="VB176" s="37"/>
      <c r="VC176" s="37"/>
      <c r="VD176" s="37"/>
      <c r="VE176" s="37"/>
      <c r="VF176" s="37"/>
      <c r="VG176" s="37"/>
      <c r="VH176" s="37"/>
      <c r="VI176" s="37"/>
      <c r="VJ176" s="37"/>
      <c r="VQ176" s="1594"/>
      <c r="VR176" s="1594"/>
      <c r="VS176" s="1594"/>
      <c r="VT176" s="1594"/>
      <c r="VU176" s="1594"/>
      <c r="VV176" s="1594"/>
      <c r="WZ176" s="37"/>
      <c r="XA176" s="37"/>
      <c r="XB176" s="37"/>
      <c r="XC176" s="37"/>
      <c r="XD176" s="37"/>
      <c r="XE176" s="37"/>
      <c r="YB176" s="1594"/>
      <c r="YC176" s="1594"/>
      <c r="YD176" s="1594"/>
      <c r="YE176" s="1594"/>
      <c r="YF176" s="1594"/>
      <c r="YG176" s="1594"/>
      <c r="ZK176" s="1594"/>
      <c r="ZL176" s="1594"/>
      <c r="ZM176" s="1594"/>
      <c r="ZN176" s="1594"/>
      <c r="ZO176" s="1594"/>
      <c r="ZP176" s="1594"/>
      <c r="ZQ176" s="1594"/>
      <c r="ZR176" s="37"/>
      <c r="ZS176" s="37"/>
      <c r="ZT176" s="37"/>
      <c r="ZU176" s="37"/>
      <c r="ZV176" s="37"/>
      <c r="ZW176" s="37"/>
      <c r="ZX176" s="37"/>
      <c r="ZY176" s="344"/>
      <c r="AAF176" s="693"/>
      <c r="AAG176" s="37"/>
      <c r="AAH176" s="37"/>
      <c r="AAI176" s="37"/>
      <c r="AAJ176" s="37"/>
      <c r="AAK176" s="37"/>
      <c r="AAL176" s="37"/>
      <c r="ABV176" s="37"/>
      <c r="ABW176" s="37"/>
      <c r="ABX176" s="37"/>
      <c r="ABY176" s="37"/>
      <c r="ABZ176" s="37"/>
      <c r="ACA176" s="37"/>
      <c r="ACB176" s="37"/>
      <c r="AEU176" s="1594"/>
      <c r="AEV176" s="1594"/>
      <c r="AEW176" s="1594"/>
      <c r="AEX176" s="1594"/>
      <c r="AEY176" s="1594"/>
      <c r="AEZ176" s="1594"/>
      <c r="AGR176" s="37"/>
      <c r="AGS176" s="37"/>
      <c r="AGT176" s="37"/>
      <c r="AGU176" s="37"/>
      <c r="AGV176" s="37"/>
      <c r="AGW176" s="37"/>
      <c r="AGX176" s="37"/>
      <c r="AHM176" s="37"/>
      <c r="AHN176" s="37"/>
      <c r="AHO176" s="37"/>
      <c r="AHP176" s="37"/>
      <c r="AHQ176" s="37"/>
      <c r="AHR176" s="37"/>
      <c r="AHS176" s="37"/>
      <c r="AIO176" s="37"/>
      <c r="AIP176" s="37"/>
      <c r="AIQ176" s="37"/>
      <c r="AIR176" s="37"/>
      <c r="AIS176" s="37"/>
      <c r="AIT176" s="37"/>
      <c r="AIU176" s="37"/>
      <c r="AJQ176" s="37"/>
      <c r="AJR176" s="37"/>
      <c r="AJS176" s="37"/>
      <c r="AJT176" s="37"/>
      <c r="AJU176" s="37"/>
      <c r="AJV176" s="37"/>
      <c r="AKL176" s="37"/>
      <c r="AKM176" s="37"/>
      <c r="AKN176" s="37"/>
      <c r="AKO176" s="37"/>
      <c r="AKP176" s="37"/>
      <c r="AKQ176" s="37"/>
      <c r="AKS176" s="37"/>
      <c r="AKT176" s="37"/>
      <c r="AKU176" s="37"/>
      <c r="AKV176" s="37"/>
      <c r="AKW176" s="37"/>
      <c r="AKX176" s="37"/>
      <c r="AKY176" s="37"/>
      <c r="AKZ176" s="37"/>
      <c r="ALA176" s="37"/>
      <c r="ALB176" s="37"/>
      <c r="ALC176" s="37"/>
      <c r="ALD176" s="37"/>
      <c r="ALE176" s="37"/>
      <c r="ALF176" s="37"/>
      <c r="ANR176" s="1594"/>
      <c r="ANS176" s="1594"/>
      <c r="ANT176" s="1594"/>
      <c r="ANU176" s="1594"/>
      <c r="ANV176" s="1594"/>
      <c r="ANW176" s="1594"/>
      <c r="ARE176" s="37"/>
      <c r="ARF176" s="37"/>
      <c r="ARG176" s="37"/>
      <c r="ARH176" s="37"/>
      <c r="ARI176" s="37"/>
      <c r="ARJ176" s="37"/>
      <c r="ARK176" s="37"/>
      <c r="ARS176" s="37"/>
      <c r="ART176" s="37"/>
      <c r="ARU176" s="37"/>
      <c r="ARV176" s="37"/>
      <c r="ARW176" s="37"/>
      <c r="ARX176" s="37"/>
      <c r="ARY176" s="37"/>
      <c r="ATB176" s="37"/>
      <c r="ATC176" s="37"/>
      <c r="ATD176" s="37"/>
      <c r="ATE176" s="37"/>
      <c r="ATF176" s="37"/>
      <c r="ATG176" s="37"/>
      <c r="AUK176" s="37"/>
      <c r="AUL176" s="37"/>
      <c r="AUM176" s="37"/>
      <c r="AUN176" s="37"/>
      <c r="AUO176" s="37"/>
      <c r="AUP176" s="37"/>
      <c r="AUQ176" s="37"/>
      <c r="AUR176" s="1594"/>
      <c r="AUS176" s="1594"/>
      <c r="AUT176" s="1594"/>
      <c r="AUU176" s="1594"/>
      <c r="AUV176" s="1594"/>
      <c r="AUW176" s="1594"/>
      <c r="AUX176" s="37"/>
      <c r="AUY176" s="37"/>
      <c r="AUZ176" s="37"/>
      <c r="AVA176" s="37"/>
      <c r="AVB176" s="37"/>
      <c r="AVC176" s="37"/>
      <c r="AVD176" s="37"/>
      <c r="AVT176" s="1594"/>
      <c r="AVU176" s="1594"/>
      <c r="AVV176" s="1594"/>
      <c r="AVW176" s="1594"/>
      <c r="AVX176" s="1594"/>
      <c r="AVY176" s="1594"/>
      <c r="AXQ176" s="37"/>
      <c r="AXR176" s="37"/>
      <c r="AXS176" s="37"/>
      <c r="AXT176" s="37"/>
      <c r="AXU176" s="37"/>
      <c r="AXV176" s="37"/>
    </row>
    <row r="177" spans="2:994 1058:1322" s="551" customFormat="1" x14ac:dyDescent="0.25">
      <c r="B177" s="122"/>
      <c r="H177" s="37"/>
      <c r="I177" s="122"/>
      <c r="J177" s="37"/>
      <c r="K177" s="37"/>
      <c r="L177" s="37"/>
      <c r="M177" s="37"/>
      <c r="N177" s="37"/>
      <c r="O177" s="37"/>
      <c r="P177" s="122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DW177" s="1657"/>
      <c r="DX177" s="1657"/>
      <c r="DY177" s="1657"/>
      <c r="DZ177" s="1657"/>
      <c r="EA177" s="1657"/>
      <c r="EB177" s="1657"/>
      <c r="EC177" s="37"/>
      <c r="ED177" s="37"/>
      <c r="EE177" s="37"/>
      <c r="EF177" s="37"/>
      <c r="EG177" s="37"/>
      <c r="EH177" s="37"/>
      <c r="EI177" s="37"/>
      <c r="FF177" s="37"/>
      <c r="FG177" s="37"/>
      <c r="FH177" s="37"/>
      <c r="FI177" s="37"/>
      <c r="FJ177" s="37"/>
      <c r="FK177" s="37"/>
      <c r="GH177" s="1594"/>
      <c r="GI177" s="1594"/>
      <c r="GJ177" s="1594"/>
      <c r="GK177" s="1594"/>
      <c r="GL177" s="1594"/>
      <c r="GM177" s="1594"/>
      <c r="IE177" s="1594"/>
      <c r="IF177" s="1594"/>
      <c r="IG177" s="1594"/>
      <c r="IH177" s="1594"/>
      <c r="II177" s="1594"/>
      <c r="IJ177" s="1594"/>
      <c r="JU177" s="37"/>
      <c r="JV177" s="37"/>
      <c r="JW177" s="37"/>
      <c r="JX177" s="37"/>
      <c r="JY177" s="37"/>
      <c r="JZ177" s="37"/>
      <c r="KB177" s="37"/>
      <c r="KC177" s="37"/>
      <c r="KD177" s="37"/>
      <c r="KE177" s="37"/>
      <c r="KF177" s="37"/>
      <c r="KG177" s="37"/>
      <c r="KH177" s="37"/>
      <c r="KW177" s="37"/>
      <c r="KX177" s="37"/>
      <c r="KY177" s="37"/>
      <c r="KZ177" s="37"/>
      <c r="LA177" s="37"/>
      <c r="LB177" s="37"/>
      <c r="LD177" s="1594"/>
      <c r="LE177" s="1594"/>
      <c r="LF177" s="1594"/>
      <c r="LG177" s="1594"/>
      <c r="LH177" s="1594"/>
      <c r="LI177" s="1594"/>
      <c r="MF177" s="1594"/>
      <c r="MG177" s="1594"/>
      <c r="MH177" s="1594"/>
      <c r="MI177" s="1594"/>
      <c r="MJ177" s="1594"/>
      <c r="MK177" s="1594"/>
      <c r="MT177" s="37"/>
      <c r="MU177" s="37"/>
      <c r="MV177" s="37"/>
      <c r="MW177" s="37"/>
      <c r="MX177" s="37"/>
      <c r="MY177" s="37"/>
      <c r="MZ177" s="37"/>
      <c r="OX177" s="37"/>
      <c r="OY177" s="37"/>
      <c r="OZ177" s="37"/>
      <c r="PA177" s="37"/>
      <c r="PB177" s="37"/>
      <c r="PC177" s="37"/>
      <c r="PD177" s="37"/>
      <c r="PL177" s="37"/>
      <c r="PM177" s="37"/>
      <c r="PN177" s="37"/>
      <c r="PO177" s="37"/>
      <c r="PP177" s="37"/>
      <c r="PQ177" s="37"/>
      <c r="PS177" s="37"/>
      <c r="PT177" s="37"/>
      <c r="PU177" s="37"/>
      <c r="PV177" s="37"/>
      <c r="PW177" s="37"/>
      <c r="PX177" s="37"/>
      <c r="PY177" s="37"/>
      <c r="SD177" s="37"/>
      <c r="SE177" s="37"/>
      <c r="SF177" s="37"/>
      <c r="SG177" s="37"/>
      <c r="SH177" s="37"/>
      <c r="SI177" s="37"/>
      <c r="SY177" s="37"/>
      <c r="SZ177" s="37"/>
      <c r="TA177" s="37"/>
      <c r="TB177" s="37"/>
      <c r="TC177" s="37"/>
      <c r="TD177" s="37"/>
      <c r="TE177" s="37"/>
      <c r="TF177" s="37"/>
      <c r="UO177" s="37"/>
      <c r="UP177" s="37"/>
      <c r="UQ177" s="37"/>
      <c r="UR177" s="37"/>
      <c r="US177" s="37"/>
      <c r="UT177" s="37"/>
      <c r="UV177" s="37"/>
      <c r="UW177" s="37"/>
      <c r="UX177" s="37"/>
      <c r="UY177" s="37"/>
      <c r="UZ177" s="37"/>
      <c r="VA177" s="37"/>
      <c r="VB177" s="37"/>
      <c r="VC177" s="37"/>
      <c r="VD177" s="37"/>
      <c r="VE177" s="37"/>
      <c r="VF177" s="37"/>
      <c r="VG177" s="37"/>
      <c r="VH177" s="37"/>
      <c r="VI177" s="37"/>
      <c r="VJ177" s="37"/>
      <c r="VQ177" s="1594"/>
      <c r="VR177" s="1594"/>
      <c r="VS177" s="1594"/>
      <c r="VT177" s="1594"/>
      <c r="VU177" s="1594"/>
      <c r="VV177" s="1594"/>
      <c r="WZ177" s="37"/>
      <c r="XA177" s="37"/>
      <c r="XB177" s="37"/>
      <c r="XC177" s="37"/>
      <c r="XD177" s="37"/>
      <c r="XE177" s="37"/>
      <c r="YB177" s="1594"/>
      <c r="YC177" s="1594"/>
      <c r="YD177" s="1594"/>
      <c r="YE177" s="1594"/>
      <c r="YF177" s="1594"/>
      <c r="YG177" s="1594"/>
      <c r="ZK177" s="1594"/>
      <c r="ZL177" s="1594"/>
      <c r="ZM177" s="1594"/>
      <c r="ZN177" s="1594"/>
      <c r="ZO177" s="1594"/>
      <c r="ZP177" s="1594"/>
      <c r="ZQ177" s="1594"/>
      <c r="ZR177" s="37"/>
      <c r="ZS177" s="37"/>
      <c r="ZT177" s="37"/>
      <c r="ZU177" s="37"/>
      <c r="ZV177" s="37"/>
      <c r="ZW177" s="37"/>
      <c r="ZX177" s="37"/>
      <c r="ZY177" s="344"/>
      <c r="AAF177" s="693"/>
      <c r="AAG177" s="37"/>
      <c r="AAH177" s="37"/>
      <c r="AAI177" s="37"/>
      <c r="AAJ177" s="37"/>
      <c r="AAK177" s="37"/>
      <c r="AAL177" s="37"/>
      <c r="ABV177" s="37"/>
      <c r="ABW177" s="37"/>
      <c r="ABX177" s="37"/>
      <c r="ABY177" s="37"/>
      <c r="ABZ177" s="37"/>
      <c r="ACA177" s="37"/>
      <c r="ACB177" s="37"/>
      <c r="AEU177" s="1594"/>
      <c r="AEV177" s="1594"/>
      <c r="AEW177" s="1594"/>
      <c r="AEX177" s="1594"/>
      <c r="AEY177" s="1594"/>
      <c r="AEZ177" s="1594"/>
      <c r="AGR177" s="37"/>
      <c r="AGS177" s="37"/>
      <c r="AGT177" s="37"/>
      <c r="AGU177" s="37"/>
      <c r="AGV177" s="37"/>
      <c r="AGW177" s="37"/>
      <c r="AGX177" s="37"/>
      <c r="AHM177" s="37"/>
      <c r="AHN177" s="37"/>
      <c r="AHO177" s="37"/>
      <c r="AHP177" s="37"/>
      <c r="AHQ177" s="37"/>
      <c r="AHR177" s="37"/>
      <c r="AHS177" s="37"/>
      <c r="AIO177" s="37"/>
      <c r="AIP177" s="37"/>
      <c r="AIQ177" s="37"/>
      <c r="AIR177" s="37"/>
      <c r="AIS177" s="37"/>
      <c r="AIT177" s="37"/>
      <c r="AIU177" s="37"/>
      <c r="AJQ177" s="37"/>
      <c r="AJR177" s="37"/>
      <c r="AJS177" s="37"/>
      <c r="AJT177" s="37"/>
      <c r="AJU177" s="37"/>
      <c r="AJV177" s="37"/>
      <c r="AKL177" s="37"/>
      <c r="AKM177" s="37"/>
      <c r="AKN177" s="37"/>
      <c r="AKO177" s="37"/>
      <c r="AKP177" s="37"/>
      <c r="AKQ177" s="37"/>
      <c r="AKS177" s="37"/>
      <c r="AKT177" s="37"/>
      <c r="AKU177" s="37"/>
      <c r="AKV177" s="37"/>
      <c r="AKW177" s="37"/>
      <c r="AKX177" s="37"/>
      <c r="AKY177" s="37"/>
      <c r="AKZ177" s="37"/>
      <c r="ALA177" s="37"/>
      <c r="ALB177" s="37"/>
      <c r="ALC177" s="37"/>
      <c r="ALD177" s="37"/>
      <c r="ALE177" s="37"/>
      <c r="ALF177" s="37"/>
      <c r="ANR177" s="1594"/>
      <c r="ANS177" s="1594"/>
      <c r="ANT177" s="1594"/>
      <c r="ANU177" s="1594"/>
      <c r="ANV177" s="1594"/>
      <c r="ANW177" s="1594"/>
      <c r="ARE177" s="37"/>
      <c r="ARF177" s="37"/>
      <c r="ARG177" s="37"/>
      <c r="ARH177" s="37"/>
      <c r="ARI177" s="37"/>
      <c r="ARJ177" s="37"/>
      <c r="ARK177" s="37"/>
      <c r="ARS177" s="37"/>
      <c r="ART177" s="37"/>
      <c r="ARU177" s="37"/>
      <c r="ARV177" s="37"/>
      <c r="ARW177" s="37"/>
      <c r="ARX177" s="37"/>
      <c r="ARY177" s="37"/>
      <c r="ATB177" s="37"/>
      <c r="ATC177" s="37"/>
      <c r="ATD177" s="37"/>
      <c r="ATE177" s="37"/>
      <c r="ATF177" s="37"/>
      <c r="ATG177" s="37"/>
      <c r="AUK177" s="37"/>
      <c r="AUL177" s="37"/>
      <c r="AUM177" s="37"/>
      <c r="AUN177" s="37"/>
      <c r="AUO177" s="37"/>
      <c r="AUP177" s="37"/>
      <c r="AUQ177" s="37"/>
      <c r="AUR177" s="1594"/>
      <c r="AUS177" s="1594"/>
      <c r="AUT177" s="1594"/>
      <c r="AUU177" s="1594"/>
      <c r="AUV177" s="1594"/>
      <c r="AUW177" s="1594"/>
      <c r="AUX177" s="37"/>
      <c r="AUY177" s="37"/>
      <c r="AUZ177" s="37"/>
      <c r="AVA177" s="37"/>
      <c r="AVB177" s="37"/>
      <c r="AVC177" s="37"/>
      <c r="AVD177" s="37"/>
      <c r="AVT177" s="1594"/>
      <c r="AVU177" s="1594"/>
      <c r="AVV177" s="1594"/>
      <c r="AVW177" s="1594"/>
      <c r="AVX177" s="1594"/>
      <c r="AVY177" s="1594"/>
      <c r="AXQ177" s="37"/>
      <c r="AXR177" s="37"/>
      <c r="AXS177" s="37"/>
      <c r="AXT177" s="37"/>
      <c r="AXU177" s="37"/>
      <c r="AXV177" s="37"/>
    </row>
    <row r="178" spans="2:994 1058:1322" s="551" customFormat="1" x14ac:dyDescent="0.25">
      <c r="B178" s="79"/>
      <c r="H178" s="37"/>
      <c r="I178" s="122"/>
      <c r="J178" s="37"/>
      <c r="K178" s="37"/>
      <c r="L178" s="37"/>
      <c r="M178" s="37"/>
      <c r="N178" s="37"/>
      <c r="O178" s="37"/>
      <c r="P178" s="122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DW178" s="1657"/>
      <c r="DX178" s="1657"/>
      <c r="DY178" s="1657"/>
      <c r="DZ178" s="1657"/>
      <c r="EA178" s="1657"/>
      <c r="EB178" s="1657"/>
      <c r="EC178" s="37"/>
      <c r="ED178" s="37"/>
      <c r="EE178" s="37"/>
      <c r="EF178" s="37"/>
      <c r="EG178" s="37"/>
      <c r="EH178" s="37"/>
      <c r="EI178" s="37"/>
      <c r="FF178" s="37"/>
      <c r="FG178" s="37"/>
      <c r="FH178" s="37"/>
      <c r="FI178" s="37"/>
      <c r="FJ178" s="37"/>
      <c r="FK178" s="37"/>
      <c r="GH178" s="1594"/>
      <c r="GI178" s="1594"/>
      <c r="GJ178" s="1594"/>
      <c r="GK178" s="1594"/>
      <c r="GL178" s="1594"/>
      <c r="GM178" s="1594"/>
      <c r="IE178" s="1594"/>
      <c r="IF178" s="1594"/>
      <c r="IG178" s="1594"/>
      <c r="IH178" s="1594"/>
      <c r="II178" s="1594"/>
      <c r="IJ178" s="1594"/>
      <c r="JU178" s="37"/>
      <c r="JV178" s="37"/>
      <c r="JW178" s="37"/>
      <c r="JX178" s="37"/>
      <c r="JY178" s="37"/>
      <c r="JZ178" s="37"/>
      <c r="KB178" s="37"/>
      <c r="KC178" s="37"/>
      <c r="KD178" s="37"/>
      <c r="KE178" s="37"/>
      <c r="KF178" s="37"/>
      <c r="KG178" s="37"/>
      <c r="KH178" s="37"/>
      <c r="KW178" s="37"/>
      <c r="KX178" s="37"/>
      <c r="KY178" s="37"/>
      <c r="KZ178" s="37"/>
      <c r="LA178" s="37"/>
      <c r="LB178" s="37"/>
      <c r="LD178" s="1594"/>
      <c r="LE178" s="1594"/>
      <c r="LF178" s="1594"/>
      <c r="LG178" s="1594"/>
      <c r="LH178" s="1594"/>
      <c r="LI178" s="1594"/>
      <c r="MF178" s="1594"/>
      <c r="MG178" s="1594"/>
      <c r="MH178" s="1594"/>
      <c r="MI178" s="1594"/>
      <c r="MJ178" s="1594"/>
      <c r="MK178" s="1594"/>
      <c r="MT178" s="37"/>
      <c r="MU178" s="37"/>
      <c r="MV178" s="37"/>
      <c r="MW178" s="37"/>
      <c r="MX178" s="37"/>
      <c r="MY178" s="37"/>
      <c r="MZ178" s="37"/>
      <c r="OX178" s="37"/>
      <c r="OY178" s="37"/>
      <c r="OZ178" s="37"/>
      <c r="PA178" s="37"/>
      <c r="PB178" s="37"/>
      <c r="PC178" s="37"/>
      <c r="PD178" s="37"/>
      <c r="PL178" s="37"/>
      <c r="PM178" s="37"/>
      <c r="PN178" s="37"/>
      <c r="PO178" s="37"/>
      <c r="PP178" s="37"/>
      <c r="PQ178" s="37"/>
      <c r="PS178" s="37"/>
      <c r="PT178" s="37"/>
      <c r="PU178" s="37"/>
      <c r="PV178" s="37"/>
      <c r="PW178" s="37"/>
      <c r="PX178" s="37"/>
      <c r="PY178" s="37"/>
      <c r="SD178" s="37"/>
      <c r="SE178" s="37"/>
      <c r="SF178" s="37"/>
      <c r="SG178" s="37"/>
      <c r="SH178" s="37"/>
      <c r="SI178" s="37"/>
      <c r="SY178" s="37"/>
      <c r="SZ178" s="37"/>
      <c r="TA178" s="37"/>
      <c r="TB178" s="37"/>
      <c r="TC178" s="37"/>
      <c r="TD178" s="37"/>
      <c r="TE178" s="37"/>
      <c r="TF178" s="37"/>
      <c r="UO178" s="37"/>
      <c r="UP178" s="37"/>
      <c r="UQ178" s="37"/>
      <c r="UR178" s="37"/>
      <c r="US178" s="37"/>
      <c r="UT178" s="37"/>
      <c r="UV178" s="37"/>
      <c r="UW178" s="37"/>
      <c r="UX178" s="37"/>
      <c r="UY178" s="37"/>
      <c r="UZ178" s="37"/>
      <c r="VA178" s="37"/>
      <c r="VB178" s="37"/>
      <c r="VC178" s="37"/>
      <c r="VD178" s="37"/>
      <c r="VE178" s="37"/>
      <c r="VF178" s="37"/>
      <c r="VG178" s="37"/>
      <c r="VH178" s="37"/>
      <c r="VI178" s="37"/>
      <c r="VJ178" s="37"/>
      <c r="VQ178" s="1594"/>
      <c r="VR178" s="1594"/>
      <c r="VS178" s="1594"/>
      <c r="VT178" s="1594"/>
      <c r="VU178" s="1594"/>
      <c r="VV178" s="1594"/>
      <c r="WZ178" s="37"/>
      <c r="XA178" s="37"/>
      <c r="XB178" s="37"/>
      <c r="XC178" s="37"/>
      <c r="XD178" s="37"/>
      <c r="XE178" s="37"/>
      <c r="YB178" s="1594"/>
      <c r="YC178" s="1594"/>
      <c r="YD178" s="1594"/>
      <c r="YE178" s="1594"/>
      <c r="YF178" s="1594"/>
      <c r="YG178" s="1594"/>
      <c r="ZK178" s="1594"/>
      <c r="ZL178" s="1594"/>
      <c r="ZM178" s="1594"/>
      <c r="ZN178" s="1594"/>
      <c r="ZO178" s="1594"/>
      <c r="ZP178" s="1594"/>
      <c r="ZQ178" s="1594"/>
      <c r="ZR178" s="37"/>
      <c r="ZS178" s="37"/>
      <c r="ZT178" s="37"/>
      <c r="ZU178" s="37"/>
      <c r="ZV178" s="37"/>
      <c r="ZW178" s="37"/>
      <c r="ZX178" s="37"/>
      <c r="ZY178" s="344"/>
      <c r="AAF178" s="693"/>
      <c r="AAG178" s="37"/>
      <c r="AAH178" s="37"/>
      <c r="AAI178" s="37"/>
      <c r="AAJ178" s="37"/>
      <c r="AAK178" s="37"/>
      <c r="AAL178" s="37"/>
      <c r="ABV178" s="37"/>
      <c r="ABW178" s="37"/>
      <c r="ABX178" s="37"/>
      <c r="ABY178" s="37"/>
      <c r="ABZ178" s="37"/>
      <c r="ACA178" s="37"/>
      <c r="ACB178" s="37"/>
      <c r="AEU178" s="1594"/>
      <c r="AEV178" s="1594"/>
      <c r="AEW178" s="1594"/>
      <c r="AEX178" s="1594"/>
      <c r="AEY178" s="1594"/>
      <c r="AEZ178" s="1594"/>
      <c r="AGR178" s="37"/>
      <c r="AGS178" s="37"/>
      <c r="AGT178" s="37"/>
      <c r="AGU178" s="37"/>
      <c r="AGV178" s="37"/>
      <c r="AGW178" s="37"/>
      <c r="AGX178" s="37"/>
      <c r="AHM178" s="37"/>
      <c r="AHN178" s="37"/>
      <c r="AHO178" s="37"/>
      <c r="AHP178" s="37"/>
      <c r="AHQ178" s="37"/>
      <c r="AHR178" s="37"/>
      <c r="AHS178" s="37"/>
      <c r="AIO178" s="37"/>
      <c r="AIP178" s="37"/>
      <c r="AIQ178" s="37"/>
      <c r="AIR178" s="37"/>
      <c r="AIS178" s="37"/>
      <c r="AIT178" s="37"/>
      <c r="AIU178" s="37"/>
      <c r="AJQ178" s="37"/>
      <c r="AJR178" s="37"/>
      <c r="AJS178" s="37"/>
      <c r="AJT178" s="37"/>
      <c r="AJU178" s="37"/>
      <c r="AJV178" s="37"/>
      <c r="AKL178" s="37"/>
      <c r="AKM178" s="37"/>
      <c r="AKN178" s="37"/>
      <c r="AKO178" s="37"/>
      <c r="AKP178" s="37"/>
      <c r="AKQ178" s="37"/>
      <c r="AKS178" s="37"/>
      <c r="AKT178" s="37"/>
      <c r="AKU178" s="37"/>
      <c r="AKV178" s="37"/>
      <c r="AKW178" s="37"/>
      <c r="AKX178" s="37"/>
      <c r="AKY178" s="37"/>
      <c r="AKZ178" s="37"/>
      <c r="ALA178" s="37"/>
      <c r="ALB178" s="37"/>
      <c r="ALC178" s="37"/>
      <c r="ALD178" s="37"/>
      <c r="ALE178" s="37"/>
      <c r="ALF178" s="37"/>
      <c r="ANR178" s="1594"/>
      <c r="ANS178" s="1594"/>
      <c r="ANT178" s="1594"/>
      <c r="ANU178" s="1594"/>
      <c r="ANV178" s="1594"/>
      <c r="ANW178" s="1594"/>
      <c r="ARE178" s="37"/>
      <c r="ARF178" s="37"/>
      <c r="ARG178" s="37"/>
      <c r="ARH178" s="37"/>
      <c r="ARI178" s="37"/>
      <c r="ARJ178" s="37"/>
      <c r="ARK178" s="37"/>
      <c r="ARS178" s="37"/>
      <c r="ART178" s="37"/>
      <c r="ARU178" s="37"/>
      <c r="ARV178" s="37"/>
      <c r="ARW178" s="37"/>
      <c r="ARX178" s="37"/>
      <c r="ARY178" s="37"/>
      <c r="ATB178" s="37"/>
      <c r="ATC178" s="37"/>
      <c r="ATD178" s="37"/>
      <c r="ATE178" s="37"/>
      <c r="ATF178" s="37"/>
      <c r="ATG178" s="37"/>
      <c r="AUK178" s="37"/>
      <c r="AUL178" s="37"/>
      <c r="AUM178" s="37"/>
      <c r="AUN178" s="37"/>
      <c r="AUO178" s="37"/>
      <c r="AUP178" s="37"/>
      <c r="AUQ178" s="37"/>
      <c r="AUR178" s="1594"/>
      <c r="AUS178" s="1594"/>
      <c r="AUT178" s="1594"/>
      <c r="AUU178" s="1594"/>
      <c r="AUV178" s="1594"/>
      <c r="AUW178" s="1594"/>
      <c r="AUX178" s="37"/>
      <c r="AUY178" s="37"/>
      <c r="AUZ178" s="37"/>
      <c r="AVA178" s="37"/>
      <c r="AVB178" s="37"/>
      <c r="AVC178" s="37"/>
      <c r="AVD178" s="37"/>
      <c r="AVT178" s="1594"/>
      <c r="AVU178" s="1594"/>
      <c r="AVV178" s="1594"/>
      <c r="AVW178" s="1594"/>
      <c r="AVX178" s="1594"/>
      <c r="AVY178" s="1594"/>
      <c r="AXQ178" s="37"/>
      <c r="AXR178" s="37"/>
      <c r="AXS178" s="37"/>
      <c r="AXT178" s="37"/>
      <c r="AXU178" s="37"/>
      <c r="AXV178" s="37"/>
    </row>
    <row r="179" spans="2:994 1058:1322" s="551" customFormat="1" x14ac:dyDescent="0.25">
      <c r="B179" s="122"/>
      <c r="H179" s="37"/>
      <c r="I179" s="122"/>
      <c r="J179" s="37"/>
      <c r="K179" s="37"/>
      <c r="L179" s="37"/>
      <c r="M179" s="37"/>
      <c r="N179" s="37"/>
      <c r="O179" s="37"/>
      <c r="P179" s="122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DW179" s="1657"/>
      <c r="DX179" s="1657"/>
      <c r="DY179" s="1657"/>
      <c r="DZ179" s="1657"/>
      <c r="EA179" s="1657"/>
      <c r="EB179" s="1657"/>
      <c r="EC179" s="37"/>
      <c r="ED179" s="37"/>
      <c r="EE179" s="37"/>
      <c r="EF179" s="37"/>
      <c r="EG179" s="37"/>
      <c r="EH179" s="37"/>
      <c r="EI179" s="37"/>
      <c r="FF179" s="37"/>
      <c r="FG179" s="37"/>
      <c r="FH179" s="37"/>
      <c r="FI179" s="37"/>
      <c r="FJ179" s="37"/>
      <c r="FK179" s="37"/>
      <c r="GH179" s="1594"/>
      <c r="GI179" s="1594"/>
      <c r="GJ179" s="1594"/>
      <c r="GK179" s="1594"/>
      <c r="GL179" s="1594"/>
      <c r="GM179" s="1594"/>
      <c r="IE179" s="1594"/>
      <c r="IF179" s="1594"/>
      <c r="IG179" s="1594"/>
      <c r="IH179" s="1594"/>
      <c r="II179" s="1594"/>
      <c r="IJ179" s="1594"/>
      <c r="JU179" s="37"/>
      <c r="JV179" s="37"/>
      <c r="JW179" s="37"/>
      <c r="JX179" s="37"/>
      <c r="JY179" s="37"/>
      <c r="JZ179" s="37"/>
      <c r="KB179" s="37"/>
      <c r="KC179" s="37"/>
      <c r="KD179" s="37"/>
      <c r="KE179" s="37"/>
      <c r="KF179" s="37"/>
      <c r="KG179" s="37"/>
      <c r="KH179" s="37"/>
      <c r="KW179" s="37"/>
      <c r="KX179" s="37"/>
      <c r="KY179" s="37"/>
      <c r="KZ179" s="37"/>
      <c r="LA179" s="37"/>
      <c r="LB179" s="37"/>
      <c r="LD179" s="1594"/>
      <c r="LE179" s="1594"/>
      <c r="LF179" s="1594"/>
      <c r="LG179" s="1594"/>
      <c r="LH179" s="1594"/>
      <c r="LI179" s="1594"/>
      <c r="MF179" s="1594"/>
      <c r="MG179" s="1594"/>
      <c r="MH179" s="1594"/>
      <c r="MI179" s="1594"/>
      <c r="MJ179" s="1594"/>
      <c r="MK179" s="1594"/>
      <c r="MT179" s="37"/>
      <c r="MU179" s="37"/>
      <c r="MV179" s="37"/>
      <c r="MW179" s="37"/>
      <c r="MX179" s="37"/>
      <c r="MY179" s="37"/>
      <c r="MZ179" s="37"/>
      <c r="OX179" s="37"/>
      <c r="OY179" s="37"/>
      <c r="OZ179" s="37"/>
      <c r="PA179" s="37"/>
      <c r="PB179" s="37"/>
      <c r="PC179" s="37"/>
      <c r="PD179" s="37"/>
      <c r="PL179" s="37"/>
      <c r="PM179" s="37"/>
      <c r="PN179" s="37"/>
      <c r="PO179" s="37"/>
      <c r="PP179" s="37"/>
      <c r="PQ179" s="37"/>
      <c r="PS179" s="37"/>
      <c r="PT179" s="37"/>
      <c r="PU179" s="37"/>
      <c r="PV179" s="37"/>
      <c r="PW179" s="37"/>
      <c r="PX179" s="37"/>
      <c r="PY179" s="37"/>
      <c r="SD179" s="37"/>
      <c r="SE179" s="37"/>
      <c r="SF179" s="37"/>
      <c r="SG179" s="37"/>
      <c r="SH179" s="37"/>
      <c r="SI179" s="37"/>
      <c r="SY179" s="37"/>
      <c r="SZ179" s="37"/>
      <c r="TA179" s="37"/>
      <c r="TB179" s="37"/>
      <c r="TC179" s="37"/>
      <c r="TD179" s="37"/>
      <c r="TE179" s="37"/>
      <c r="TF179" s="37"/>
      <c r="UO179" s="37"/>
      <c r="UP179" s="37"/>
      <c r="UQ179" s="37"/>
      <c r="UR179" s="37"/>
      <c r="US179" s="37"/>
      <c r="UT179" s="37"/>
      <c r="UV179" s="37"/>
      <c r="UW179" s="37"/>
      <c r="UX179" s="37"/>
      <c r="UY179" s="37"/>
      <c r="UZ179" s="37"/>
      <c r="VA179" s="37"/>
      <c r="VB179" s="37"/>
      <c r="VC179" s="37"/>
      <c r="VD179" s="37"/>
      <c r="VE179" s="37"/>
      <c r="VF179" s="37"/>
      <c r="VG179" s="37"/>
      <c r="VH179" s="37"/>
      <c r="VI179" s="37"/>
      <c r="VJ179" s="37"/>
      <c r="VQ179" s="1594"/>
      <c r="VR179" s="1594"/>
      <c r="VS179" s="1594"/>
      <c r="VT179" s="1594"/>
      <c r="VU179" s="1594"/>
      <c r="VV179" s="1594"/>
      <c r="WZ179" s="37"/>
      <c r="XA179" s="37"/>
      <c r="XB179" s="37"/>
      <c r="XC179" s="37"/>
      <c r="XD179" s="37"/>
      <c r="XE179" s="37"/>
      <c r="YB179" s="1594"/>
      <c r="YC179" s="1594"/>
      <c r="YD179" s="1594"/>
      <c r="YE179" s="1594"/>
      <c r="YF179" s="1594"/>
      <c r="YG179" s="1594"/>
      <c r="ZK179" s="1594"/>
      <c r="ZL179" s="1594"/>
      <c r="ZM179" s="1594"/>
      <c r="ZN179" s="1594"/>
      <c r="ZO179" s="1594"/>
      <c r="ZP179" s="1594"/>
      <c r="ZQ179" s="1594"/>
      <c r="ZR179" s="37"/>
      <c r="ZS179" s="37"/>
      <c r="ZT179" s="37"/>
      <c r="ZU179" s="37"/>
      <c r="ZV179" s="37"/>
      <c r="ZW179" s="37"/>
      <c r="ZX179" s="37"/>
      <c r="ZY179" s="344"/>
      <c r="AAF179" s="693"/>
      <c r="AAG179" s="37"/>
      <c r="AAH179" s="37"/>
      <c r="AAI179" s="37"/>
      <c r="AAJ179" s="37"/>
      <c r="AAK179" s="37"/>
      <c r="AAL179" s="37"/>
      <c r="ABV179" s="37"/>
      <c r="ABW179" s="37"/>
      <c r="ABX179" s="37"/>
      <c r="ABY179" s="37"/>
      <c r="ABZ179" s="37"/>
      <c r="ACA179" s="37"/>
      <c r="ACB179" s="37"/>
      <c r="AEU179" s="1594"/>
      <c r="AEV179" s="1594"/>
      <c r="AEW179" s="1594"/>
      <c r="AEX179" s="1594"/>
      <c r="AEY179" s="1594"/>
      <c r="AEZ179" s="1594"/>
      <c r="AGR179" s="37"/>
      <c r="AGS179" s="37"/>
      <c r="AGT179" s="37"/>
      <c r="AGU179" s="37"/>
      <c r="AGV179" s="37"/>
      <c r="AGW179" s="37"/>
      <c r="AGX179" s="37"/>
      <c r="AHM179" s="37"/>
      <c r="AHN179" s="37"/>
      <c r="AHO179" s="37"/>
      <c r="AHP179" s="37"/>
      <c r="AHQ179" s="37"/>
      <c r="AHR179" s="37"/>
      <c r="AHS179" s="37"/>
      <c r="AIO179" s="37"/>
      <c r="AIP179" s="37"/>
      <c r="AIQ179" s="37"/>
      <c r="AIR179" s="37"/>
      <c r="AIS179" s="37"/>
      <c r="AIT179" s="37"/>
      <c r="AIU179" s="37"/>
      <c r="AJQ179" s="37"/>
      <c r="AJR179" s="37"/>
      <c r="AJS179" s="37"/>
      <c r="AJT179" s="37"/>
      <c r="AJU179" s="37"/>
      <c r="AJV179" s="37"/>
      <c r="AKL179" s="37"/>
      <c r="AKM179" s="37"/>
      <c r="AKN179" s="37"/>
      <c r="AKO179" s="37"/>
      <c r="AKP179" s="37"/>
      <c r="AKQ179" s="37"/>
      <c r="AKS179" s="37"/>
      <c r="AKT179" s="37"/>
      <c r="AKU179" s="37"/>
      <c r="AKV179" s="37"/>
      <c r="AKW179" s="37"/>
      <c r="AKX179" s="37"/>
      <c r="AKY179" s="37"/>
      <c r="AKZ179" s="37"/>
      <c r="ALA179" s="37"/>
      <c r="ALB179" s="37"/>
      <c r="ALC179" s="37"/>
      <c r="ALD179" s="37"/>
      <c r="ALE179" s="37"/>
      <c r="ALF179" s="37"/>
      <c r="ANR179" s="1594"/>
      <c r="ANS179" s="1594"/>
      <c r="ANT179" s="1594"/>
      <c r="ANU179" s="1594"/>
      <c r="ANV179" s="1594"/>
      <c r="ANW179" s="1594"/>
      <c r="ARE179" s="37"/>
      <c r="ARF179" s="37"/>
      <c r="ARG179" s="37"/>
      <c r="ARH179" s="37"/>
      <c r="ARI179" s="37"/>
      <c r="ARJ179" s="37"/>
      <c r="ARK179" s="37"/>
      <c r="ARS179" s="37"/>
      <c r="ART179" s="37"/>
      <c r="ARU179" s="37"/>
      <c r="ARV179" s="37"/>
      <c r="ARW179" s="37"/>
      <c r="ARX179" s="37"/>
      <c r="ARY179" s="37"/>
      <c r="ATB179" s="37"/>
      <c r="ATC179" s="37"/>
      <c r="ATD179" s="37"/>
      <c r="ATE179" s="37"/>
      <c r="ATF179" s="37"/>
      <c r="ATG179" s="37"/>
      <c r="AUK179" s="37"/>
      <c r="AUL179" s="37"/>
      <c r="AUM179" s="37"/>
      <c r="AUN179" s="37"/>
      <c r="AUO179" s="37"/>
      <c r="AUP179" s="37"/>
      <c r="AUQ179" s="37"/>
      <c r="AUR179" s="1594"/>
      <c r="AUS179" s="1594"/>
      <c r="AUT179" s="1594"/>
      <c r="AUU179" s="1594"/>
      <c r="AUV179" s="1594"/>
      <c r="AUW179" s="1594"/>
      <c r="AUX179" s="37"/>
      <c r="AUY179" s="37"/>
      <c r="AUZ179" s="37"/>
      <c r="AVA179" s="37"/>
      <c r="AVB179" s="37"/>
      <c r="AVC179" s="37"/>
      <c r="AVD179" s="37"/>
      <c r="AVT179" s="1594"/>
      <c r="AVU179" s="1594"/>
      <c r="AVV179" s="1594"/>
      <c r="AVW179" s="1594"/>
      <c r="AVX179" s="1594"/>
      <c r="AVY179" s="1594"/>
      <c r="AXQ179" s="37"/>
      <c r="AXR179" s="37"/>
      <c r="AXS179" s="37"/>
      <c r="AXT179" s="37"/>
      <c r="AXU179" s="37"/>
      <c r="AXV179" s="37"/>
    </row>
    <row r="180" spans="2:994 1058:1322" s="551" customFormat="1" x14ac:dyDescent="0.25">
      <c r="B180" s="122"/>
      <c r="H180" s="37"/>
      <c r="I180" s="122"/>
      <c r="J180" s="37"/>
      <c r="K180" s="37"/>
      <c r="L180" s="37"/>
      <c r="M180" s="37"/>
      <c r="N180" s="37"/>
      <c r="O180" s="37"/>
      <c r="P180" s="122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DW180" s="1657"/>
      <c r="DX180" s="1657"/>
      <c r="DY180" s="1657"/>
      <c r="DZ180" s="1657"/>
      <c r="EA180" s="1657"/>
      <c r="EB180" s="1657"/>
      <c r="EC180" s="37"/>
      <c r="ED180" s="37"/>
      <c r="EE180" s="37"/>
      <c r="EF180" s="37"/>
      <c r="EG180" s="37"/>
      <c r="EH180" s="37"/>
      <c r="EI180" s="37"/>
      <c r="FF180" s="37"/>
      <c r="FG180" s="37"/>
      <c r="FH180" s="37"/>
      <c r="FI180" s="37"/>
      <c r="FJ180" s="37"/>
      <c r="FK180" s="37"/>
      <c r="GH180" s="1594"/>
      <c r="GI180" s="1594"/>
      <c r="GJ180" s="1594"/>
      <c r="GK180" s="1594"/>
      <c r="GL180" s="1594"/>
      <c r="GM180" s="1594"/>
      <c r="IE180" s="1594"/>
      <c r="IF180" s="1594"/>
      <c r="IG180" s="1594"/>
      <c r="IH180" s="1594"/>
      <c r="II180" s="1594"/>
      <c r="IJ180" s="1594"/>
      <c r="JU180" s="37"/>
      <c r="JV180" s="37"/>
      <c r="JW180" s="37"/>
      <c r="JX180" s="37"/>
      <c r="JY180" s="37"/>
      <c r="JZ180" s="37"/>
      <c r="KB180" s="37"/>
      <c r="KC180" s="37"/>
      <c r="KD180" s="37"/>
      <c r="KE180" s="37"/>
      <c r="KF180" s="37"/>
      <c r="KG180" s="37"/>
      <c r="KH180" s="37"/>
      <c r="KW180" s="37"/>
      <c r="KX180" s="37"/>
      <c r="KY180" s="37"/>
      <c r="KZ180" s="37"/>
      <c r="LA180" s="37"/>
      <c r="LB180" s="37"/>
      <c r="LD180" s="1594"/>
      <c r="LE180" s="1594"/>
      <c r="LF180" s="1594"/>
      <c r="LG180" s="1594"/>
      <c r="LH180" s="1594"/>
      <c r="LI180" s="1594"/>
      <c r="MF180" s="1594"/>
      <c r="MG180" s="1594"/>
      <c r="MH180" s="1594"/>
      <c r="MI180" s="1594"/>
      <c r="MJ180" s="1594"/>
      <c r="MK180" s="1594"/>
      <c r="MT180" s="37"/>
      <c r="MU180" s="37"/>
      <c r="MV180" s="37"/>
      <c r="MW180" s="37"/>
      <c r="MX180" s="37"/>
      <c r="MY180" s="37"/>
      <c r="MZ180" s="37"/>
      <c r="OX180" s="37"/>
      <c r="OY180" s="37"/>
      <c r="OZ180" s="37"/>
      <c r="PA180" s="37"/>
      <c r="PB180" s="37"/>
      <c r="PC180" s="37"/>
      <c r="PD180" s="37"/>
      <c r="PL180" s="37"/>
      <c r="PM180" s="37"/>
      <c r="PN180" s="37"/>
      <c r="PO180" s="37"/>
      <c r="PP180" s="37"/>
      <c r="PQ180" s="37"/>
      <c r="PS180" s="37"/>
      <c r="PT180" s="37"/>
      <c r="PU180" s="37"/>
      <c r="PV180" s="37"/>
      <c r="PW180" s="37"/>
      <c r="PX180" s="37"/>
      <c r="PY180" s="37"/>
      <c r="SD180" s="37"/>
      <c r="SE180" s="37"/>
      <c r="SF180" s="37"/>
      <c r="SG180" s="37"/>
      <c r="SH180" s="37"/>
      <c r="SI180" s="37"/>
      <c r="SY180" s="37"/>
      <c r="SZ180" s="37"/>
      <c r="TA180" s="37"/>
      <c r="TB180" s="37"/>
      <c r="TC180" s="37"/>
      <c r="TD180" s="37"/>
      <c r="TE180" s="37"/>
      <c r="TF180" s="37"/>
      <c r="UO180" s="37"/>
      <c r="UP180" s="37"/>
      <c r="UQ180" s="37"/>
      <c r="UR180" s="37"/>
      <c r="US180" s="37"/>
      <c r="UT180" s="37"/>
      <c r="UV180" s="37"/>
      <c r="UW180" s="37"/>
      <c r="UX180" s="37"/>
      <c r="UY180" s="37"/>
      <c r="UZ180" s="37"/>
      <c r="VA180" s="37"/>
      <c r="VB180" s="37"/>
      <c r="VC180" s="37"/>
      <c r="VD180" s="37"/>
      <c r="VE180" s="37"/>
      <c r="VF180" s="37"/>
      <c r="VG180" s="37"/>
      <c r="VH180" s="37"/>
      <c r="VI180" s="37"/>
      <c r="VJ180" s="37"/>
      <c r="VQ180" s="1594"/>
      <c r="VR180" s="1594"/>
      <c r="VS180" s="1594"/>
      <c r="VT180" s="1594"/>
      <c r="VU180" s="1594"/>
      <c r="VV180" s="1594"/>
      <c r="WZ180" s="37"/>
      <c r="XA180" s="37"/>
      <c r="XB180" s="37"/>
      <c r="XC180" s="37"/>
      <c r="XD180" s="37"/>
      <c r="XE180" s="37"/>
      <c r="YB180" s="1594"/>
      <c r="YC180" s="1594"/>
      <c r="YD180" s="1594"/>
      <c r="YE180" s="1594"/>
      <c r="YF180" s="1594"/>
      <c r="YG180" s="1594"/>
      <c r="ZK180" s="1594"/>
      <c r="ZL180" s="1594"/>
      <c r="ZM180" s="1594"/>
      <c r="ZN180" s="1594"/>
      <c r="ZO180" s="1594"/>
      <c r="ZP180" s="1594"/>
      <c r="ZQ180" s="1594"/>
      <c r="ZR180" s="37"/>
      <c r="ZS180" s="37"/>
      <c r="ZT180" s="37"/>
      <c r="ZU180" s="37"/>
      <c r="ZV180" s="37"/>
      <c r="ZW180" s="37"/>
      <c r="ZX180" s="37"/>
      <c r="ZY180" s="344"/>
      <c r="AAF180" s="693"/>
      <c r="AAG180" s="37"/>
      <c r="AAH180" s="37"/>
      <c r="AAI180" s="37"/>
      <c r="AAJ180" s="37"/>
      <c r="AAK180" s="37"/>
      <c r="AAL180" s="37"/>
      <c r="ABV180" s="37"/>
      <c r="ABW180" s="37"/>
      <c r="ABX180" s="37"/>
      <c r="ABY180" s="37"/>
      <c r="ABZ180" s="37"/>
      <c r="ACA180" s="37"/>
      <c r="ACB180" s="37"/>
      <c r="AEU180" s="1594"/>
      <c r="AEV180" s="1594"/>
      <c r="AEW180" s="1594"/>
      <c r="AEX180" s="1594"/>
      <c r="AEY180" s="1594"/>
      <c r="AEZ180" s="1594"/>
      <c r="AGR180" s="37"/>
      <c r="AGS180" s="37"/>
      <c r="AGT180" s="37"/>
      <c r="AGU180" s="37"/>
      <c r="AGV180" s="37"/>
      <c r="AGW180" s="37"/>
      <c r="AGX180" s="37"/>
      <c r="AHM180" s="37"/>
      <c r="AHN180" s="37"/>
      <c r="AHO180" s="37"/>
      <c r="AHP180" s="37"/>
      <c r="AHQ180" s="37"/>
      <c r="AHR180" s="37"/>
      <c r="AHS180" s="37"/>
      <c r="AIO180" s="37"/>
      <c r="AIP180" s="37"/>
      <c r="AIQ180" s="37"/>
      <c r="AIR180" s="37"/>
      <c r="AIS180" s="37"/>
      <c r="AIT180" s="37"/>
      <c r="AIU180" s="37"/>
      <c r="AJQ180" s="37"/>
      <c r="AJR180" s="37"/>
      <c r="AJS180" s="37"/>
      <c r="AJT180" s="37"/>
      <c r="AJU180" s="37"/>
      <c r="AJV180" s="37"/>
      <c r="AKL180" s="37"/>
      <c r="AKM180" s="37"/>
      <c r="AKN180" s="37"/>
      <c r="AKO180" s="37"/>
      <c r="AKP180" s="37"/>
      <c r="AKQ180" s="37"/>
      <c r="AKS180" s="37"/>
      <c r="AKT180" s="37"/>
      <c r="AKU180" s="37"/>
      <c r="AKV180" s="37"/>
      <c r="AKW180" s="37"/>
      <c r="AKX180" s="37"/>
      <c r="AKY180" s="37"/>
      <c r="AKZ180" s="37"/>
      <c r="ALA180" s="37"/>
      <c r="ALB180" s="37"/>
      <c r="ALC180" s="37"/>
      <c r="ALD180" s="37"/>
      <c r="ALE180" s="37"/>
      <c r="ALF180" s="37"/>
      <c r="ANR180" s="1594"/>
      <c r="ANS180" s="1594"/>
      <c r="ANT180" s="1594"/>
      <c r="ANU180" s="1594"/>
      <c r="ANV180" s="1594"/>
      <c r="ANW180" s="1594"/>
      <c r="ARE180" s="37"/>
      <c r="ARF180" s="37"/>
      <c r="ARG180" s="37"/>
      <c r="ARH180" s="37"/>
      <c r="ARI180" s="37"/>
      <c r="ARJ180" s="37"/>
      <c r="ARK180" s="37"/>
      <c r="ARS180" s="37"/>
      <c r="ART180" s="37"/>
      <c r="ARU180" s="37"/>
      <c r="ARV180" s="37"/>
      <c r="ARW180" s="37"/>
      <c r="ARX180" s="37"/>
      <c r="ARY180" s="37"/>
      <c r="ATB180" s="37"/>
      <c r="ATC180" s="37"/>
      <c r="ATD180" s="37"/>
      <c r="ATE180" s="37"/>
      <c r="ATF180" s="37"/>
      <c r="ATG180" s="37"/>
      <c r="AUK180" s="37"/>
      <c r="AUL180" s="37"/>
      <c r="AUM180" s="37"/>
      <c r="AUN180" s="37"/>
      <c r="AUO180" s="37"/>
      <c r="AUP180" s="37"/>
      <c r="AUQ180" s="37"/>
      <c r="AUR180" s="1594"/>
      <c r="AUS180" s="1594"/>
      <c r="AUT180" s="1594"/>
      <c r="AUU180" s="1594"/>
      <c r="AUV180" s="1594"/>
      <c r="AUW180" s="1594"/>
      <c r="AUX180" s="37"/>
      <c r="AUY180" s="37"/>
      <c r="AUZ180" s="37"/>
      <c r="AVA180" s="37"/>
      <c r="AVB180" s="37"/>
      <c r="AVC180" s="37"/>
      <c r="AVD180" s="37"/>
      <c r="AVT180" s="1594"/>
      <c r="AVU180" s="1594"/>
      <c r="AVV180" s="1594"/>
      <c r="AVW180" s="1594"/>
      <c r="AVX180" s="1594"/>
      <c r="AVY180" s="1594"/>
      <c r="AXQ180" s="37"/>
      <c r="AXR180" s="37"/>
      <c r="AXS180" s="37"/>
      <c r="AXT180" s="37"/>
      <c r="AXU180" s="37"/>
      <c r="AXV180" s="37"/>
    </row>
    <row r="181" spans="2:994 1058:1322" s="551" customFormat="1" x14ac:dyDescent="0.25">
      <c r="B181" s="122"/>
      <c r="H181" s="37"/>
      <c r="I181" s="122"/>
      <c r="J181" s="37"/>
      <c r="K181" s="37"/>
      <c r="L181" s="37"/>
      <c r="M181" s="37"/>
      <c r="N181" s="37"/>
      <c r="O181" s="37"/>
      <c r="P181" s="122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DW181" s="1657"/>
      <c r="DX181" s="1657"/>
      <c r="DY181" s="1657"/>
      <c r="DZ181" s="1657"/>
      <c r="EA181" s="1657"/>
      <c r="EB181" s="1657"/>
      <c r="EC181" s="37"/>
      <c r="ED181" s="37"/>
      <c r="EE181" s="37"/>
      <c r="EF181" s="37"/>
      <c r="EG181" s="37"/>
      <c r="EH181" s="37"/>
      <c r="EI181" s="37"/>
      <c r="FF181" s="37"/>
      <c r="FG181" s="37"/>
      <c r="FH181" s="37"/>
      <c r="FI181" s="37"/>
      <c r="FJ181" s="37"/>
      <c r="FK181" s="37"/>
      <c r="GH181" s="1594"/>
      <c r="GI181" s="1594"/>
      <c r="GJ181" s="1594"/>
      <c r="GK181" s="1594"/>
      <c r="GL181" s="1594"/>
      <c r="GM181" s="1594"/>
      <c r="IE181" s="1594"/>
      <c r="IF181" s="1594"/>
      <c r="IG181" s="1594"/>
      <c r="IH181" s="1594"/>
      <c r="II181" s="1594"/>
      <c r="IJ181" s="1594"/>
      <c r="JU181" s="37"/>
      <c r="JV181" s="37"/>
      <c r="JW181" s="37"/>
      <c r="JX181" s="37"/>
      <c r="JY181" s="37"/>
      <c r="JZ181" s="37"/>
      <c r="KB181" s="37"/>
      <c r="KC181" s="37"/>
      <c r="KD181" s="37"/>
      <c r="KE181" s="37"/>
      <c r="KF181" s="37"/>
      <c r="KG181" s="37"/>
      <c r="KH181" s="37"/>
      <c r="KW181" s="37"/>
      <c r="KX181" s="37"/>
      <c r="KY181" s="37"/>
      <c r="KZ181" s="37"/>
      <c r="LA181" s="37"/>
      <c r="LB181" s="37"/>
      <c r="LD181" s="1594"/>
      <c r="LE181" s="1594"/>
      <c r="LF181" s="1594"/>
      <c r="LG181" s="1594"/>
      <c r="LH181" s="1594"/>
      <c r="LI181" s="1594"/>
      <c r="MF181" s="1594"/>
      <c r="MG181" s="1594"/>
      <c r="MH181" s="1594"/>
      <c r="MI181" s="1594"/>
      <c r="MJ181" s="1594"/>
      <c r="MK181" s="1594"/>
      <c r="MT181" s="37"/>
      <c r="MU181" s="37"/>
      <c r="MV181" s="37"/>
      <c r="MW181" s="37"/>
      <c r="MX181" s="37"/>
      <c r="MY181" s="37"/>
      <c r="MZ181" s="37"/>
      <c r="OX181" s="37"/>
      <c r="OY181" s="37"/>
      <c r="OZ181" s="37"/>
      <c r="PA181" s="37"/>
      <c r="PB181" s="37"/>
      <c r="PC181" s="37"/>
      <c r="PD181" s="37"/>
      <c r="PL181" s="37"/>
      <c r="PM181" s="37"/>
      <c r="PN181" s="37"/>
      <c r="PO181" s="37"/>
      <c r="PP181" s="37"/>
      <c r="PQ181" s="37"/>
      <c r="PS181" s="37"/>
      <c r="PT181" s="37"/>
      <c r="PU181" s="37"/>
      <c r="PV181" s="37"/>
      <c r="PW181" s="37"/>
      <c r="PX181" s="37"/>
      <c r="PY181" s="37"/>
      <c r="SD181" s="37"/>
      <c r="SE181" s="37"/>
      <c r="SF181" s="37"/>
      <c r="SG181" s="37"/>
      <c r="SH181" s="37"/>
      <c r="SI181" s="37"/>
      <c r="SY181" s="37"/>
      <c r="SZ181" s="37"/>
      <c r="TA181" s="37"/>
      <c r="TB181" s="37"/>
      <c r="TC181" s="37"/>
      <c r="TD181" s="37"/>
      <c r="TE181" s="37"/>
      <c r="TF181" s="37"/>
      <c r="UO181" s="37"/>
      <c r="UP181" s="37"/>
      <c r="UQ181" s="37"/>
      <c r="UR181" s="37"/>
      <c r="US181" s="37"/>
      <c r="UT181" s="37"/>
      <c r="UV181" s="37"/>
      <c r="UW181" s="37"/>
      <c r="UX181" s="37"/>
      <c r="UY181" s="37"/>
      <c r="UZ181" s="37"/>
      <c r="VA181" s="37"/>
      <c r="VB181" s="37"/>
      <c r="VC181" s="37"/>
      <c r="VD181" s="37"/>
      <c r="VE181" s="37"/>
      <c r="VF181" s="37"/>
      <c r="VG181" s="37"/>
      <c r="VH181" s="37"/>
      <c r="VI181" s="37"/>
      <c r="VJ181" s="37"/>
      <c r="VQ181" s="1594"/>
      <c r="VR181" s="1594"/>
      <c r="VS181" s="1594"/>
      <c r="VT181" s="1594"/>
      <c r="VU181" s="1594"/>
      <c r="VV181" s="1594"/>
      <c r="WZ181" s="37"/>
      <c r="XA181" s="37"/>
      <c r="XB181" s="37"/>
      <c r="XC181" s="37"/>
      <c r="XD181" s="37"/>
      <c r="XE181" s="37"/>
      <c r="YB181" s="1594"/>
      <c r="YC181" s="1594"/>
      <c r="YD181" s="1594"/>
      <c r="YE181" s="1594"/>
      <c r="YF181" s="1594"/>
      <c r="YG181" s="1594"/>
      <c r="ZK181" s="1594"/>
      <c r="ZL181" s="1594"/>
      <c r="ZM181" s="1594"/>
      <c r="ZN181" s="1594"/>
      <c r="ZO181" s="1594"/>
      <c r="ZP181" s="1594"/>
      <c r="ZQ181" s="1594"/>
      <c r="ZR181" s="37"/>
      <c r="ZS181" s="37"/>
      <c r="ZT181" s="37"/>
      <c r="ZU181" s="37"/>
      <c r="ZV181" s="37"/>
      <c r="ZW181" s="37"/>
      <c r="ZX181" s="37"/>
      <c r="ZY181" s="344"/>
      <c r="AAF181" s="693"/>
      <c r="AAG181" s="37"/>
      <c r="AAH181" s="37"/>
      <c r="AAI181" s="37"/>
      <c r="AAJ181" s="37"/>
      <c r="AAK181" s="37"/>
      <c r="AAL181" s="37"/>
      <c r="ABV181" s="37"/>
      <c r="ABW181" s="37"/>
      <c r="ABX181" s="37"/>
      <c r="ABY181" s="37"/>
      <c r="ABZ181" s="37"/>
      <c r="ACA181" s="37"/>
      <c r="ACB181" s="37"/>
      <c r="AEU181" s="1594"/>
      <c r="AEV181" s="1594"/>
      <c r="AEW181" s="1594"/>
      <c r="AEX181" s="1594"/>
      <c r="AEY181" s="1594"/>
      <c r="AEZ181" s="1594"/>
      <c r="AGR181" s="37"/>
      <c r="AGS181" s="37"/>
      <c r="AGT181" s="37"/>
      <c r="AGU181" s="37"/>
      <c r="AGV181" s="37"/>
      <c r="AGW181" s="37"/>
      <c r="AGX181" s="37"/>
      <c r="AHM181" s="37"/>
      <c r="AHN181" s="37"/>
      <c r="AHO181" s="37"/>
      <c r="AHP181" s="37"/>
      <c r="AHQ181" s="37"/>
      <c r="AHR181" s="37"/>
      <c r="AHS181" s="37"/>
      <c r="AIO181" s="37"/>
      <c r="AIP181" s="37"/>
      <c r="AIQ181" s="37"/>
      <c r="AIR181" s="37"/>
      <c r="AIS181" s="37"/>
      <c r="AIT181" s="37"/>
      <c r="AIU181" s="37"/>
      <c r="AJQ181" s="37"/>
      <c r="AJR181" s="37"/>
      <c r="AJS181" s="37"/>
      <c r="AJT181" s="37"/>
      <c r="AJU181" s="37"/>
      <c r="AJV181" s="37"/>
      <c r="AKL181" s="37"/>
      <c r="AKM181" s="37"/>
      <c r="AKN181" s="37"/>
      <c r="AKO181" s="37"/>
      <c r="AKP181" s="37"/>
      <c r="AKQ181" s="37"/>
      <c r="AKS181" s="37"/>
      <c r="AKT181" s="37"/>
      <c r="AKU181" s="37"/>
      <c r="AKV181" s="37"/>
      <c r="AKW181" s="37"/>
      <c r="AKX181" s="37"/>
      <c r="AKY181" s="37"/>
      <c r="AKZ181" s="37"/>
      <c r="ALA181" s="37"/>
      <c r="ALB181" s="37"/>
      <c r="ALC181" s="37"/>
      <c r="ALD181" s="37"/>
      <c r="ALE181" s="37"/>
      <c r="ALF181" s="37"/>
      <c r="ANR181" s="1594"/>
      <c r="ANS181" s="1594"/>
      <c r="ANT181" s="1594"/>
      <c r="ANU181" s="1594"/>
      <c r="ANV181" s="1594"/>
      <c r="ANW181" s="1594"/>
      <c r="ARE181" s="37"/>
      <c r="ARF181" s="37"/>
      <c r="ARG181" s="37"/>
      <c r="ARH181" s="37"/>
      <c r="ARI181" s="37"/>
      <c r="ARJ181" s="37"/>
      <c r="ARK181" s="37"/>
      <c r="ARS181" s="37"/>
      <c r="ART181" s="37"/>
      <c r="ARU181" s="37"/>
      <c r="ARV181" s="37"/>
      <c r="ARW181" s="37"/>
      <c r="ARX181" s="37"/>
      <c r="ARY181" s="37"/>
      <c r="ATB181" s="37"/>
      <c r="ATC181" s="37"/>
      <c r="ATD181" s="37"/>
      <c r="ATE181" s="37"/>
      <c r="ATF181" s="37"/>
      <c r="ATG181" s="37"/>
      <c r="AUK181" s="37"/>
      <c r="AUL181" s="37"/>
      <c r="AUM181" s="37"/>
      <c r="AUN181" s="37"/>
      <c r="AUO181" s="37"/>
      <c r="AUP181" s="37"/>
      <c r="AUQ181" s="37"/>
      <c r="AUR181" s="1594"/>
      <c r="AUS181" s="1594"/>
      <c r="AUT181" s="1594"/>
      <c r="AUU181" s="1594"/>
      <c r="AUV181" s="1594"/>
      <c r="AUW181" s="1594"/>
      <c r="AUX181" s="37"/>
      <c r="AUY181" s="37"/>
      <c r="AUZ181" s="37"/>
      <c r="AVA181" s="37"/>
      <c r="AVB181" s="37"/>
      <c r="AVC181" s="37"/>
      <c r="AVD181" s="37"/>
      <c r="AVT181" s="1594"/>
      <c r="AVU181" s="1594"/>
      <c r="AVV181" s="1594"/>
      <c r="AVW181" s="1594"/>
      <c r="AVX181" s="1594"/>
      <c r="AVY181" s="1594"/>
      <c r="AXQ181" s="37"/>
      <c r="AXR181" s="37"/>
      <c r="AXS181" s="37"/>
      <c r="AXT181" s="37"/>
      <c r="AXU181" s="37"/>
      <c r="AXV181" s="37"/>
    </row>
    <row r="182" spans="2:994 1058:1322" s="551" customFormat="1" x14ac:dyDescent="0.25">
      <c r="B182" s="122"/>
      <c r="H182" s="37"/>
      <c r="I182" s="122"/>
      <c r="J182" s="37"/>
      <c r="K182" s="37"/>
      <c r="L182" s="37"/>
      <c r="M182" s="37"/>
      <c r="N182" s="37"/>
      <c r="O182" s="37"/>
      <c r="P182" s="122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DW182" s="1657"/>
      <c r="DX182" s="1657"/>
      <c r="DY182" s="1657"/>
      <c r="DZ182" s="1657"/>
      <c r="EA182" s="1657"/>
      <c r="EB182" s="1657"/>
      <c r="EC182" s="37"/>
      <c r="ED182" s="37"/>
      <c r="EE182" s="37"/>
      <c r="EF182" s="37"/>
      <c r="EG182" s="37"/>
      <c r="EH182" s="37"/>
      <c r="EI182" s="37"/>
      <c r="FF182" s="37"/>
      <c r="FG182" s="37"/>
      <c r="FH182" s="37"/>
      <c r="FI182" s="37"/>
      <c r="FJ182" s="37"/>
      <c r="FK182" s="37"/>
      <c r="GH182" s="1594"/>
      <c r="GI182" s="1594"/>
      <c r="GJ182" s="1594"/>
      <c r="GK182" s="1594"/>
      <c r="GL182" s="1594"/>
      <c r="GM182" s="1594"/>
      <c r="IE182" s="1594"/>
      <c r="IF182" s="1594"/>
      <c r="IG182" s="1594"/>
      <c r="IH182" s="1594"/>
      <c r="II182" s="1594"/>
      <c r="IJ182" s="1594"/>
      <c r="JU182" s="37"/>
      <c r="JV182" s="37"/>
      <c r="JW182" s="37"/>
      <c r="JX182" s="37"/>
      <c r="JY182" s="37"/>
      <c r="JZ182" s="37"/>
      <c r="KB182" s="37"/>
      <c r="KC182" s="37"/>
      <c r="KD182" s="37"/>
      <c r="KE182" s="37"/>
      <c r="KF182" s="37"/>
      <c r="KG182" s="37"/>
      <c r="KH182" s="37"/>
      <c r="KW182" s="37"/>
      <c r="KX182" s="37"/>
      <c r="KY182" s="37"/>
      <c r="KZ182" s="37"/>
      <c r="LA182" s="37"/>
      <c r="LB182" s="37"/>
      <c r="LD182" s="1594"/>
      <c r="LE182" s="1594"/>
      <c r="LF182" s="1594"/>
      <c r="LG182" s="1594"/>
      <c r="LH182" s="1594"/>
      <c r="LI182" s="1594"/>
      <c r="MF182" s="1594"/>
      <c r="MG182" s="1594"/>
      <c r="MH182" s="1594"/>
      <c r="MI182" s="1594"/>
      <c r="MJ182" s="1594"/>
      <c r="MK182" s="1594"/>
      <c r="MT182" s="37"/>
      <c r="MU182" s="37"/>
      <c r="MV182" s="37"/>
      <c r="MW182" s="37"/>
      <c r="MX182" s="37"/>
      <c r="MY182" s="37"/>
      <c r="MZ182" s="37"/>
      <c r="OX182" s="37"/>
      <c r="OY182" s="37"/>
      <c r="OZ182" s="37"/>
      <c r="PA182" s="37"/>
      <c r="PB182" s="37"/>
      <c r="PC182" s="37"/>
      <c r="PD182" s="37"/>
      <c r="PL182" s="37"/>
      <c r="PM182" s="37"/>
      <c r="PN182" s="37"/>
      <c r="PO182" s="37"/>
      <c r="PP182" s="37"/>
      <c r="PQ182" s="37"/>
      <c r="PS182" s="37"/>
      <c r="PT182" s="37"/>
      <c r="PU182" s="37"/>
      <c r="PV182" s="37"/>
      <c r="PW182" s="37"/>
      <c r="PX182" s="37"/>
      <c r="PY182" s="37"/>
      <c r="SD182" s="37"/>
      <c r="SE182" s="37"/>
      <c r="SF182" s="37"/>
      <c r="SG182" s="37"/>
      <c r="SH182" s="37"/>
      <c r="SI182" s="37"/>
      <c r="SY182" s="37"/>
      <c r="SZ182" s="37"/>
      <c r="TA182" s="37"/>
      <c r="TB182" s="37"/>
      <c r="TC182" s="37"/>
      <c r="TD182" s="37"/>
      <c r="TE182" s="37"/>
      <c r="TF182" s="37"/>
      <c r="UO182" s="37"/>
      <c r="UP182" s="37"/>
      <c r="UQ182" s="37"/>
      <c r="UR182" s="37"/>
      <c r="US182" s="37"/>
      <c r="UT182" s="37"/>
      <c r="UV182" s="37"/>
      <c r="UW182" s="37"/>
      <c r="UX182" s="37"/>
      <c r="UY182" s="37"/>
      <c r="UZ182" s="37"/>
      <c r="VA182" s="37"/>
      <c r="VB182" s="37"/>
      <c r="VC182" s="37"/>
      <c r="VD182" s="37"/>
      <c r="VE182" s="37"/>
      <c r="VF182" s="37"/>
      <c r="VG182" s="37"/>
      <c r="VH182" s="37"/>
      <c r="VI182" s="37"/>
      <c r="VJ182" s="37"/>
      <c r="VQ182" s="1594"/>
      <c r="VR182" s="1594"/>
      <c r="VS182" s="1594"/>
      <c r="VT182" s="1594"/>
      <c r="VU182" s="1594"/>
      <c r="VV182" s="1594"/>
      <c r="WZ182" s="37"/>
      <c r="XA182" s="37"/>
      <c r="XB182" s="37"/>
      <c r="XC182" s="37"/>
      <c r="XD182" s="37"/>
      <c r="XE182" s="37"/>
      <c r="YB182" s="1594"/>
      <c r="YC182" s="1594"/>
      <c r="YD182" s="1594"/>
      <c r="YE182" s="1594"/>
      <c r="YF182" s="1594"/>
      <c r="YG182" s="1594"/>
      <c r="ZK182" s="1594"/>
      <c r="ZL182" s="1594"/>
      <c r="ZM182" s="1594"/>
      <c r="ZN182" s="1594"/>
      <c r="ZO182" s="1594"/>
      <c r="ZP182" s="1594"/>
      <c r="ZQ182" s="1594"/>
      <c r="ZR182" s="37"/>
      <c r="ZS182" s="37"/>
      <c r="ZT182" s="37"/>
      <c r="ZU182" s="37"/>
      <c r="ZV182" s="37"/>
      <c r="ZW182" s="37"/>
      <c r="ZX182" s="37"/>
      <c r="ZY182" s="344"/>
      <c r="AAF182" s="693"/>
      <c r="AAG182" s="37"/>
      <c r="AAH182" s="37"/>
      <c r="AAI182" s="37"/>
      <c r="AAJ182" s="37"/>
      <c r="AAK182" s="37"/>
      <c r="AAL182" s="37"/>
      <c r="ABV182" s="37"/>
      <c r="ABW182" s="37"/>
      <c r="ABX182" s="37"/>
      <c r="ABY182" s="37"/>
      <c r="ABZ182" s="37"/>
      <c r="ACA182" s="37"/>
      <c r="ACB182" s="37"/>
      <c r="AEU182" s="1594"/>
      <c r="AEV182" s="1594"/>
      <c r="AEW182" s="1594"/>
      <c r="AEX182" s="1594"/>
      <c r="AEY182" s="1594"/>
      <c r="AEZ182" s="1594"/>
      <c r="AGR182" s="37"/>
      <c r="AGS182" s="37"/>
      <c r="AGT182" s="37"/>
      <c r="AGU182" s="37"/>
      <c r="AGV182" s="37"/>
      <c r="AGW182" s="37"/>
      <c r="AGX182" s="37"/>
      <c r="AHM182" s="37"/>
      <c r="AHN182" s="37"/>
      <c r="AHO182" s="37"/>
      <c r="AHP182" s="37"/>
      <c r="AHQ182" s="37"/>
      <c r="AHR182" s="37"/>
      <c r="AHS182" s="37"/>
      <c r="AIO182" s="37"/>
      <c r="AIP182" s="37"/>
      <c r="AIQ182" s="37"/>
      <c r="AIR182" s="37"/>
      <c r="AIS182" s="37"/>
      <c r="AIT182" s="37"/>
      <c r="AIU182" s="37"/>
      <c r="AJQ182" s="37"/>
      <c r="AJR182" s="37"/>
      <c r="AJS182" s="37"/>
      <c r="AJT182" s="37"/>
      <c r="AJU182" s="37"/>
      <c r="AJV182" s="37"/>
      <c r="AKL182" s="37"/>
      <c r="AKM182" s="37"/>
      <c r="AKN182" s="37"/>
      <c r="AKO182" s="37"/>
      <c r="AKP182" s="37"/>
      <c r="AKQ182" s="37"/>
      <c r="AKS182" s="37"/>
      <c r="AKT182" s="37"/>
      <c r="AKU182" s="37"/>
      <c r="AKV182" s="37"/>
      <c r="AKW182" s="37"/>
      <c r="AKX182" s="37"/>
      <c r="AKY182" s="37"/>
      <c r="AKZ182" s="37"/>
      <c r="ALA182" s="37"/>
      <c r="ALB182" s="37"/>
      <c r="ALC182" s="37"/>
      <c r="ALD182" s="37"/>
      <c r="ALE182" s="37"/>
      <c r="ALF182" s="37"/>
      <c r="ANR182" s="1594"/>
      <c r="ANS182" s="1594"/>
      <c r="ANT182" s="1594"/>
      <c r="ANU182" s="1594"/>
      <c r="ANV182" s="1594"/>
      <c r="ANW182" s="1594"/>
      <c r="ARE182" s="37"/>
      <c r="ARF182" s="37"/>
      <c r="ARG182" s="37"/>
      <c r="ARH182" s="37"/>
      <c r="ARI182" s="37"/>
      <c r="ARJ182" s="37"/>
      <c r="ARK182" s="37"/>
      <c r="ARS182" s="37"/>
      <c r="ART182" s="37"/>
      <c r="ARU182" s="37"/>
      <c r="ARV182" s="37"/>
      <c r="ARW182" s="37"/>
      <c r="ARX182" s="37"/>
      <c r="ARY182" s="37"/>
      <c r="ATB182" s="37"/>
      <c r="ATC182" s="37"/>
      <c r="ATD182" s="37"/>
      <c r="ATE182" s="37"/>
      <c r="ATF182" s="37"/>
      <c r="ATG182" s="37"/>
      <c r="AUK182" s="37"/>
      <c r="AUL182" s="37"/>
      <c r="AUM182" s="37"/>
      <c r="AUN182" s="37"/>
      <c r="AUO182" s="37"/>
      <c r="AUP182" s="37"/>
      <c r="AUQ182" s="37"/>
      <c r="AUR182" s="1594"/>
      <c r="AUS182" s="1594"/>
      <c r="AUT182" s="1594"/>
      <c r="AUU182" s="1594"/>
      <c r="AUV182" s="1594"/>
      <c r="AUW182" s="1594"/>
      <c r="AUX182" s="37"/>
      <c r="AUY182" s="37"/>
      <c r="AUZ182" s="37"/>
      <c r="AVA182" s="37"/>
      <c r="AVB182" s="37"/>
      <c r="AVC182" s="37"/>
      <c r="AVD182" s="37"/>
      <c r="AVT182" s="1594"/>
      <c r="AVU182" s="1594"/>
      <c r="AVV182" s="1594"/>
      <c r="AVW182" s="1594"/>
      <c r="AVX182" s="1594"/>
      <c r="AVY182" s="1594"/>
      <c r="AXQ182" s="37"/>
      <c r="AXR182" s="37"/>
      <c r="AXS182" s="37"/>
      <c r="AXT182" s="37"/>
      <c r="AXU182" s="37"/>
      <c r="AXV182" s="37"/>
    </row>
    <row r="183" spans="2:994 1058:1322" s="551" customFormat="1" x14ac:dyDescent="0.25">
      <c r="B183" s="122"/>
      <c r="H183" s="37"/>
      <c r="I183" s="122"/>
      <c r="J183" s="37"/>
      <c r="K183" s="37"/>
      <c r="L183" s="37"/>
      <c r="M183" s="37"/>
      <c r="N183" s="37"/>
      <c r="O183" s="37"/>
      <c r="P183" s="122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DW183" s="1657"/>
      <c r="DX183" s="1657"/>
      <c r="DY183" s="1657"/>
      <c r="DZ183" s="1657"/>
      <c r="EA183" s="1657"/>
      <c r="EB183" s="1657"/>
      <c r="EC183" s="37"/>
      <c r="ED183" s="37"/>
      <c r="EE183" s="37"/>
      <c r="EF183" s="37"/>
      <c r="EG183" s="37"/>
      <c r="EH183" s="37"/>
      <c r="EI183" s="37"/>
      <c r="FF183" s="37"/>
      <c r="FG183" s="37"/>
      <c r="FH183" s="37"/>
      <c r="FI183" s="37"/>
      <c r="FJ183" s="37"/>
      <c r="FK183" s="37"/>
      <c r="GH183" s="1594"/>
      <c r="GI183" s="1594"/>
      <c r="GJ183" s="1594"/>
      <c r="GK183" s="1594"/>
      <c r="GL183" s="1594"/>
      <c r="GM183" s="1594"/>
      <c r="IE183" s="1594"/>
      <c r="IF183" s="1594"/>
      <c r="IG183" s="1594"/>
      <c r="IH183" s="1594"/>
      <c r="II183" s="1594"/>
      <c r="IJ183" s="1594"/>
      <c r="JU183" s="37"/>
      <c r="JV183" s="37"/>
      <c r="JW183" s="37"/>
      <c r="JX183" s="37"/>
      <c r="JY183" s="37"/>
      <c r="JZ183" s="37"/>
      <c r="KB183" s="37"/>
      <c r="KC183" s="37"/>
      <c r="KD183" s="37"/>
      <c r="KE183" s="37"/>
      <c r="KF183" s="37"/>
      <c r="KG183" s="37"/>
      <c r="KH183" s="37"/>
      <c r="KW183" s="37"/>
      <c r="KX183" s="37"/>
      <c r="KY183" s="37"/>
      <c r="KZ183" s="37"/>
      <c r="LA183" s="37"/>
      <c r="LB183" s="37"/>
      <c r="LD183" s="1594"/>
      <c r="LE183" s="1594"/>
      <c r="LF183" s="1594"/>
      <c r="LG183" s="1594"/>
      <c r="LH183" s="1594"/>
      <c r="LI183" s="1594"/>
      <c r="MF183" s="1594"/>
      <c r="MG183" s="1594"/>
      <c r="MH183" s="1594"/>
      <c r="MI183" s="1594"/>
      <c r="MJ183" s="1594"/>
      <c r="MK183" s="1594"/>
      <c r="MT183" s="37"/>
      <c r="MU183" s="37"/>
      <c r="MV183" s="37"/>
      <c r="MW183" s="37"/>
      <c r="MX183" s="37"/>
      <c r="MY183" s="37"/>
      <c r="MZ183" s="37"/>
      <c r="OX183" s="37"/>
      <c r="OY183" s="37"/>
      <c r="OZ183" s="37"/>
      <c r="PA183" s="37"/>
      <c r="PB183" s="37"/>
      <c r="PC183" s="37"/>
      <c r="PD183" s="37"/>
      <c r="PL183" s="37"/>
      <c r="PM183" s="37"/>
      <c r="PN183" s="37"/>
      <c r="PO183" s="37"/>
      <c r="PP183" s="37"/>
      <c r="PQ183" s="37"/>
      <c r="PS183" s="37"/>
      <c r="PT183" s="37"/>
      <c r="PU183" s="37"/>
      <c r="PV183" s="37"/>
      <c r="PW183" s="37"/>
      <c r="PX183" s="37"/>
      <c r="PY183" s="37"/>
      <c r="SD183" s="37"/>
      <c r="SE183" s="37"/>
      <c r="SF183" s="37"/>
      <c r="SG183" s="37"/>
      <c r="SH183" s="37"/>
      <c r="SI183" s="37"/>
      <c r="SY183" s="37"/>
      <c r="SZ183" s="37"/>
      <c r="TA183" s="37"/>
      <c r="TB183" s="37"/>
      <c r="TC183" s="37"/>
      <c r="TD183" s="37"/>
      <c r="TE183" s="37"/>
      <c r="TF183" s="37"/>
      <c r="UO183" s="37"/>
      <c r="UP183" s="37"/>
      <c r="UQ183" s="37"/>
      <c r="UR183" s="37"/>
      <c r="US183" s="37"/>
      <c r="UT183" s="37"/>
      <c r="UV183" s="37"/>
      <c r="UW183" s="37"/>
      <c r="UX183" s="37"/>
      <c r="UY183" s="37"/>
      <c r="UZ183" s="37"/>
      <c r="VA183" s="37"/>
      <c r="VB183" s="37"/>
      <c r="VC183" s="37"/>
      <c r="VD183" s="37"/>
      <c r="VE183" s="37"/>
      <c r="VF183" s="37"/>
      <c r="VG183" s="37"/>
      <c r="VH183" s="37"/>
      <c r="VI183" s="37"/>
      <c r="VJ183" s="37"/>
      <c r="VQ183" s="1594"/>
      <c r="VR183" s="1594"/>
      <c r="VS183" s="1594"/>
      <c r="VT183" s="1594"/>
      <c r="VU183" s="1594"/>
      <c r="VV183" s="1594"/>
      <c r="WZ183" s="37"/>
      <c r="XA183" s="37"/>
      <c r="XB183" s="37"/>
      <c r="XC183" s="37"/>
      <c r="XD183" s="37"/>
      <c r="XE183" s="37"/>
      <c r="YB183" s="1594"/>
      <c r="YC183" s="1594"/>
      <c r="YD183" s="1594"/>
      <c r="YE183" s="1594"/>
      <c r="YF183" s="1594"/>
      <c r="YG183" s="1594"/>
      <c r="ZK183" s="1594"/>
      <c r="ZL183" s="1594"/>
      <c r="ZM183" s="1594"/>
      <c r="ZN183" s="1594"/>
      <c r="ZO183" s="1594"/>
      <c r="ZP183" s="1594"/>
      <c r="ZQ183" s="1594"/>
      <c r="ZR183" s="37"/>
      <c r="ZS183" s="37"/>
      <c r="ZT183" s="37"/>
      <c r="ZU183" s="37"/>
      <c r="ZV183" s="37"/>
      <c r="ZW183" s="37"/>
      <c r="ZX183" s="37"/>
      <c r="ZY183" s="344"/>
      <c r="AAF183" s="693"/>
      <c r="AAG183" s="37"/>
      <c r="AAH183" s="37"/>
      <c r="AAI183" s="37"/>
      <c r="AAJ183" s="37"/>
      <c r="AAK183" s="37"/>
      <c r="AAL183" s="37"/>
      <c r="ABV183" s="37"/>
      <c r="ABW183" s="37"/>
      <c r="ABX183" s="37"/>
      <c r="ABY183" s="37"/>
      <c r="ABZ183" s="37"/>
      <c r="ACA183" s="37"/>
      <c r="ACB183" s="37"/>
      <c r="AEU183" s="1594"/>
      <c r="AEV183" s="1594"/>
      <c r="AEW183" s="1594"/>
      <c r="AEX183" s="1594"/>
      <c r="AEY183" s="1594"/>
      <c r="AEZ183" s="1594"/>
      <c r="AGR183" s="37"/>
      <c r="AGS183" s="37"/>
      <c r="AGT183" s="37"/>
      <c r="AGU183" s="37"/>
      <c r="AGV183" s="37"/>
      <c r="AGW183" s="37"/>
      <c r="AGX183" s="37"/>
      <c r="AHM183" s="37"/>
      <c r="AHN183" s="37"/>
      <c r="AHO183" s="37"/>
      <c r="AHP183" s="37"/>
      <c r="AHQ183" s="37"/>
      <c r="AHR183" s="37"/>
      <c r="AHS183" s="37"/>
      <c r="AIO183" s="37"/>
      <c r="AIP183" s="37"/>
      <c r="AIQ183" s="37"/>
      <c r="AIR183" s="37"/>
      <c r="AIS183" s="37"/>
      <c r="AIT183" s="37"/>
      <c r="AIU183" s="37"/>
      <c r="AJQ183" s="37"/>
      <c r="AJR183" s="37"/>
      <c r="AJS183" s="37"/>
      <c r="AJT183" s="37"/>
      <c r="AJU183" s="37"/>
      <c r="AJV183" s="37"/>
      <c r="AKL183" s="37"/>
      <c r="AKM183" s="37"/>
      <c r="AKN183" s="37"/>
      <c r="AKO183" s="37"/>
      <c r="AKP183" s="37"/>
      <c r="AKQ183" s="37"/>
      <c r="AKS183" s="37"/>
      <c r="AKT183" s="37"/>
      <c r="AKU183" s="37"/>
      <c r="AKV183" s="37"/>
      <c r="AKW183" s="37"/>
      <c r="AKX183" s="37"/>
      <c r="AKY183" s="37"/>
      <c r="AKZ183" s="37"/>
      <c r="ALA183" s="37"/>
      <c r="ALB183" s="37"/>
      <c r="ALC183" s="37"/>
      <c r="ALD183" s="37"/>
      <c r="ALE183" s="37"/>
      <c r="ALF183" s="37"/>
      <c r="ANR183" s="1594"/>
      <c r="ANS183" s="1594"/>
      <c r="ANT183" s="1594"/>
      <c r="ANU183" s="1594"/>
      <c r="ANV183" s="1594"/>
      <c r="ANW183" s="1594"/>
      <c r="ARE183" s="37"/>
      <c r="ARF183" s="37"/>
      <c r="ARG183" s="37"/>
      <c r="ARH183" s="37"/>
      <c r="ARI183" s="37"/>
      <c r="ARJ183" s="37"/>
      <c r="ARK183" s="37"/>
      <c r="ARS183" s="37"/>
      <c r="ART183" s="37"/>
      <c r="ARU183" s="37"/>
      <c r="ARV183" s="37"/>
      <c r="ARW183" s="37"/>
      <c r="ARX183" s="37"/>
      <c r="ARY183" s="37"/>
      <c r="ATB183" s="37"/>
      <c r="ATC183" s="37"/>
      <c r="ATD183" s="37"/>
      <c r="ATE183" s="37"/>
      <c r="ATF183" s="37"/>
      <c r="ATG183" s="37"/>
      <c r="AUK183" s="37"/>
      <c r="AUL183" s="37"/>
      <c r="AUM183" s="37"/>
      <c r="AUN183" s="37"/>
      <c r="AUO183" s="37"/>
      <c r="AUP183" s="37"/>
      <c r="AUQ183" s="37"/>
      <c r="AUR183" s="1594"/>
      <c r="AUS183" s="1594"/>
      <c r="AUT183" s="1594"/>
      <c r="AUU183" s="1594"/>
      <c r="AUV183" s="1594"/>
      <c r="AUW183" s="1594"/>
      <c r="AUX183" s="37"/>
      <c r="AUY183" s="37"/>
      <c r="AUZ183" s="37"/>
      <c r="AVA183" s="37"/>
      <c r="AVB183" s="37"/>
      <c r="AVC183" s="37"/>
      <c r="AVD183" s="37"/>
      <c r="AVT183" s="1594"/>
      <c r="AVU183" s="1594"/>
      <c r="AVV183" s="1594"/>
      <c r="AVW183" s="1594"/>
      <c r="AVX183" s="1594"/>
      <c r="AVY183" s="1594"/>
      <c r="AXQ183" s="37"/>
      <c r="AXR183" s="37"/>
      <c r="AXS183" s="37"/>
      <c r="AXT183" s="37"/>
      <c r="AXU183" s="37"/>
      <c r="AXV183" s="37"/>
    </row>
    <row r="184" spans="2:994 1058:1322" s="551" customFormat="1" x14ac:dyDescent="0.25">
      <c r="B184" s="122"/>
      <c r="H184" s="37"/>
      <c r="I184" s="122"/>
      <c r="J184" s="37"/>
      <c r="K184" s="37"/>
      <c r="L184" s="37"/>
      <c r="M184" s="37"/>
      <c r="N184" s="37"/>
      <c r="O184" s="37"/>
      <c r="P184" s="122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DW184" s="1657"/>
      <c r="DX184" s="1657"/>
      <c r="DY184" s="1657"/>
      <c r="DZ184" s="1657"/>
      <c r="EA184" s="1657"/>
      <c r="EB184" s="1657"/>
      <c r="EC184" s="37"/>
      <c r="ED184" s="37"/>
      <c r="EE184" s="37"/>
      <c r="EF184" s="37"/>
      <c r="EG184" s="37"/>
      <c r="EH184" s="37"/>
      <c r="EI184" s="37"/>
      <c r="FF184" s="37"/>
      <c r="FG184" s="37"/>
      <c r="FH184" s="37"/>
      <c r="FI184" s="37"/>
      <c r="FJ184" s="37"/>
      <c r="FK184" s="37"/>
      <c r="GH184" s="1594"/>
      <c r="GI184" s="1594"/>
      <c r="GJ184" s="1594"/>
      <c r="GK184" s="1594"/>
      <c r="GL184" s="1594"/>
      <c r="GM184" s="1594"/>
      <c r="IE184" s="1594"/>
      <c r="IF184" s="1594"/>
      <c r="IG184" s="1594"/>
      <c r="IH184" s="1594"/>
      <c r="II184" s="1594"/>
      <c r="IJ184" s="1594"/>
      <c r="JU184" s="37"/>
      <c r="JV184" s="37"/>
      <c r="JW184" s="37"/>
      <c r="JX184" s="37"/>
      <c r="JY184" s="37"/>
      <c r="JZ184" s="37"/>
      <c r="KB184" s="37"/>
      <c r="KC184" s="37"/>
      <c r="KD184" s="37"/>
      <c r="KE184" s="37"/>
      <c r="KF184" s="37"/>
      <c r="KG184" s="37"/>
      <c r="KH184" s="37"/>
      <c r="KW184" s="37"/>
      <c r="KX184" s="37"/>
      <c r="KY184" s="37"/>
      <c r="KZ184" s="37"/>
      <c r="LA184" s="37"/>
      <c r="LB184" s="37"/>
      <c r="LD184" s="1594"/>
      <c r="LE184" s="1594"/>
      <c r="LF184" s="1594"/>
      <c r="LG184" s="1594"/>
      <c r="LH184" s="1594"/>
      <c r="LI184" s="1594"/>
      <c r="MF184" s="1594"/>
      <c r="MG184" s="1594"/>
      <c r="MH184" s="1594"/>
      <c r="MI184" s="1594"/>
      <c r="MJ184" s="1594"/>
      <c r="MK184" s="1594"/>
      <c r="MT184" s="37"/>
      <c r="MU184" s="37"/>
      <c r="MV184" s="37"/>
      <c r="MW184" s="37"/>
      <c r="MX184" s="37"/>
      <c r="MY184" s="37"/>
      <c r="MZ184" s="37"/>
      <c r="OX184" s="37"/>
      <c r="OY184" s="37"/>
      <c r="OZ184" s="37"/>
      <c r="PA184" s="37"/>
      <c r="PB184" s="37"/>
      <c r="PC184" s="37"/>
      <c r="PD184" s="37"/>
      <c r="PL184" s="37"/>
      <c r="PM184" s="37"/>
      <c r="PN184" s="37"/>
      <c r="PO184" s="37"/>
      <c r="PP184" s="37"/>
      <c r="PQ184" s="37"/>
      <c r="PS184" s="37"/>
      <c r="PT184" s="37"/>
      <c r="PU184" s="37"/>
      <c r="PV184" s="37"/>
      <c r="PW184" s="37"/>
      <c r="PX184" s="37"/>
      <c r="PY184" s="37"/>
      <c r="SD184" s="37"/>
      <c r="SE184" s="37"/>
      <c r="SF184" s="37"/>
      <c r="SG184" s="37"/>
      <c r="SH184" s="37"/>
      <c r="SI184" s="37"/>
      <c r="SY184" s="37"/>
      <c r="SZ184" s="37"/>
      <c r="TA184" s="37"/>
      <c r="TB184" s="37"/>
      <c r="TC184" s="37"/>
      <c r="TD184" s="37"/>
      <c r="TE184" s="37"/>
      <c r="TF184" s="37"/>
      <c r="UO184" s="37"/>
      <c r="UP184" s="37"/>
      <c r="UQ184" s="37"/>
      <c r="UR184" s="37"/>
      <c r="US184" s="37"/>
      <c r="UT184" s="37"/>
      <c r="UV184" s="37"/>
      <c r="UW184" s="37"/>
      <c r="UX184" s="37"/>
      <c r="UY184" s="37"/>
      <c r="UZ184" s="37"/>
      <c r="VA184" s="37"/>
      <c r="VB184" s="37"/>
      <c r="VC184" s="37"/>
      <c r="VD184" s="37"/>
      <c r="VE184" s="37"/>
      <c r="VF184" s="37"/>
      <c r="VG184" s="37"/>
      <c r="VH184" s="37"/>
      <c r="VI184" s="37"/>
      <c r="VJ184" s="37"/>
      <c r="VQ184" s="1594"/>
      <c r="VR184" s="1594"/>
      <c r="VS184" s="1594"/>
      <c r="VT184" s="1594"/>
      <c r="VU184" s="1594"/>
      <c r="VV184" s="1594"/>
      <c r="WZ184" s="37"/>
      <c r="XA184" s="37"/>
      <c r="XB184" s="37"/>
      <c r="XC184" s="37"/>
      <c r="XD184" s="37"/>
      <c r="XE184" s="37"/>
      <c r="YB184" s="1594"/>
      <c r="YC184" s="1594"/>
      <c r="YD184" s="1594"/>
      <c r="YE184" s="1594"/>
      <c r="YF184" s="1594"/>
      <c r="YG184" s="1594"/>
      <c r="ZK184" s="1594"/>
      <c r="ZL184" s="1594"/>
      <c r="ZM184" s="1594"/>
      <c r="ZN184" s="1594"/>
      <c r="ZO184" s="1594"/>
      <c r="ZP184" s="1594"/>
      <c r="ZQ184" s="1594"/>
      <c r="ZR184" s="37"/>
      <c r="ZS184" s="37"/>
      <c r="ZT184" s="37"/>
      <c r="ZU184" s="37"/>
      <c r="ZV184" s="37"/>
      <c r="ZW184" s="37"/>
      <c r="ZX184" s="37"/>
      <c r="ZY184" s="344"/>
      <c r="AAF184" s="693"/>
      <c r="AAG184" s="37"/>
      <c r="AAH184" s="37"/>
      <c r="AAI184" s="37"/>
      <c r="AAJ184" s="37"/>
      <c r="AAK184" s="37"/>
      <c r="AAL184" s="37"/>
      <c r="ABV184" s="37"/>
      <c r="ABW184" s="37"/>
      <c r="ABX184" s="37"/>
      <c r="ABY184" s="37"/>
      <c r="ABZ184" s="37"/>
      <c r="ACA184" s="37"/>
      <c r="ACB184" s="37"/>
      <c r="AEU184" s="1594"/>
      <c r="AEV184" s="1594"/>
      <c r="AEW184" s="1594"/>
      <c r="AEX184" s="1594"/>
      <c r="AEY184" s="1594"/>
      <c r="AEZ184" s="1594"/>
      <c r="AGR184" s="37"/>
      <c r="AGS184" s="37"/>
      <c r="AGT184" s="37"/>
      <c r="AGU184" s="37"/>
      <c r="AGV184" s="37"/>
      <c r="AGW184" s="37"/>
      <c r="AGX184" s="37"/>
      <c r="AHM184" s="37"/>
      <c r="AHN184" s="37"/>
      <c r="AHO184" s="37"/>
      <c r="AHP184" s="37"/>
      <c r="AHQ184" s="37"/>
      <c r="AHR184" s="37"/>
      <c r="AHS184" s="37"/>
      <c r="AIO184" s="37"/>
      <c r="AIP184" s="37"/>
      <c r="AIQ184" s="37"/>
      <c r="AIR184" s="37"/>
      <c r="AIS184" s="37"/>
      <c r="AIT184" s="37"/>
      <c r="AIU184" s="37"/>
      <c r="AJQ184" s="37"/>
      <c r="AJR184" s="37"/>
      <c r="AJS184" s="37"/>
      <c r="AJT184" s="37"/>
      <c r="AJU184" s="37"/>
      <c r="AJV184" s="37"/>
      <c r="AKL184" s="37"/>
      <c r="AKM184" s="37"/>
      <c r="AKN184" s="37"/>
      <c r="AKO184" s="37"/>
      <c r="AKP184" s="37"/>
      <c r="AKQ184" s="37"/>
      <c r="AKS184" s="37"/>
      <c r="AKT184" s="37"/>
      <c r="AKU184" s="37"/>
      <c r="AKV184" s="37"/>
      <c r="AKW184" s="37"/>
      <c r="AKX184" s="37"/>
      <c r="AKY184" s="37"/>
      <c r="AKZ184" s="37"/>
      <c r="ALA184" s="37"/>
      <c r="ALB184" s="37"/>
      <c r="ALC184" s="37"/>
      <c r="ALD184" s="37"/>
      <c r="ALE184" s="37"/>
      <c r="ALF184" s="37"/>
      <c r="ANR184" s="1594"/>
      <c r="ANS184" s="1594"/>
      <c r="ANT184" s="1594"/>
      <c r="ANU184" s="1594"/>
      <c r="ANV184" s="1594"/>
      <c r="ANW184" s="1594"/>
      <c r="ARE184" s="37"/>
      <c r="ARF184" s="37"/>
      <c r="ARG184" s="37"/>
      <c r="ARH184" s="37"/>
      <c r="ARI184" s="37"/>
      <c r="ARJ184" s="37"/>
      <c r="ARK184" s="37"/>
      <c r="ARS184" s="37"/>
      <c r="ART184" s="37"/>
      <c r="ARU184" s="37"/>
      <c r="ARV184" s="37"/>
      <c r="ARW184" s="37"/>
      <c r="ARX184" s="37"/>
      <c r="ARY184" s="37"/>
      <c r="ATB184" s="37"/>
      <c r="ATC184" s="37"/>
      <c r="ATD184" s="37"/>
      <c r="ATE184" s="37"/>
      <c r="ATF184" s="37"/>
      <c r="ATG184" s="37"/>
      <c r="AUK184" s="37"/>
      <c r="AUL184" s="37"/>
      <c r="AUM184" s="37"/>
      <c r="AUN184" s="37"/>
      <c r="AUO184" s="37"/>
      <c r="AUP184" s="37"/>
      <c r="AUQ184" s="37"/>
      <c r="AUR184" s="1594"/>
      <c r="AUS184" s="1594"/>
      <c r="AUT184" s="1594"/>
      <c r="AUU184" s="1594"/>
      <c r="AUV184" s="1594"/>
      <c r="AUW184" s="1594"/>
      <c r="AUX184" s="37"/>
      <c r="AUY184" s="37"/>
      <c r="AUZ184" s="37"/>
      <c r="AVA184" s="37"/>
      <c r="AVB184" s="37"/>
      <c r="AVC184" s="37"/>
      <c r="AVD184" s="37"/>
      <c r="AVT184" s="1594"/>
      <c r="AVU184" s="1594"/>
      <c r="AVV184" s="1594"/>
      <c r="AVW184" s="1594"/>
      <c r="AVX184" s="1594"/>
      <c r="AVY184" s="1594"/>
      <c r="AXQ184" s="37"/>
      <c r="AXR184" s="37"/>
      <c r="AXS184" s="37"/>
      <c r="AXT184" s="37"/>
      <c r="AXU184" s="37"/>
      <c r="AXV184" s="37"/>
    </row>
    <row r="185" spans="2:994 1058:1322" s="551" customFormat="1" x14ac:dyDescent="0.25">
      <c r="B185" s="122"/>
      <c r="H185" s="37"/>
      <c r="I185" s="122"/>
      <c r="J185" s="37"/>
      <c r="K185" s="37"/>
      <c r="L185" s="37"/>
      <c r="M185" s="37"/>
      <c r="N185" s="37"/>
      <c r="O185" s="37"/>
      <c r="P185" s="122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DW185" s="1657"/>
      <c r="DX185" s="1657"/>
      <c r="DY185" s="1657"/>
      <c r="DZ185" s="1657"/>
      <c r="EA185" s="1657"/>
      <c r="EB185" s="1657"/>
      <c r="EC185" s="37"/>
      <c r="ED185" s="37"/>
      <c r="EE185" s="37"/>
      <c r="EF185" s="37"/>
      <c r="EG185" s="37"/>
      <c r="EH185" s="37"/>
      <c r="EI185" s="37"/>
      <c r="FF185" s="37"/>
      <c r="FG185" s="37"/>
      <c r="FH185" s="37"/>
      <c r="FI185" s="37"/>
      <c r="FJ185" s="37"/>
      <c r="FK185" s="37"/>
      <c r="GH185" s="1594"/>
      <c r="GI185" s="1594"/>
      <c r="GJ185" s="1594"/>
      <c r="GK185" s="1594"/>
      <c r="GL185" s="1594"/>
      <c r="GM185" s="1594"/>
      <c r="IE185" s="1594"/>
      <c r="IF185" s="1594"/>
      <c r="IG185" s="1594"/>
      <c r="IH185" s="1594"/>
      <c r="II185" s="1594"/>
      <c r="IJ185" s="1594"/>
      <c r="JU185" s="37"/>
      <c r="JV185" s="37"/>
      <c r="JW185" s="37"/>
      <c r="JX185" s="37"/>
      <c r="JY185" s="37"/>
      <c r="JZ185" s="37"/>
      <c r="KB185" s="37"/>
      <c r="KC185" s="37"/>
      <c r="KD185" s="37"/>
      <c r="KE185" s="37"/>
      <c r="KF185" s="37"/>
      <c r="KG185" s="37"/>
      <c r="KH185" s="37"/>
      <c r="KW185" s="37"/>
      <c r="KX185" s="37"/>
      <c r="KY185" s="37"/>
      <c r="KZ185" s="37"/>
      <c r="LA185" s="37"/>
      <c r="LB185" s="37"/>
      <c r="LD185" s="1594"/>
      <c r="LE185" s="1594"/>
      <c r="LF185" s="1594"/>
      <c r="LG185" s="1594"/>
      <c r="LH185" s="1594"/>
      <c r="LI185" s="1594"/>
      <c r="MF185" s="1594"/>
      <c r="MG185" s="1594"/>
      <c r="MH185" s="1594"/>
      <c r="MI185" s="1594"/>
      <c r="MJ185" s="1594"/>
      <c r="MK185" s="1594"/>
      <c r="MT185" s="37"/>
      <c r="MU185" s="37"/>
      <c r="MV185" s="37"/>
      <c r="MW185" s="37"/>
      <c r="MX185" s="37"/>
      <c r="MY185" s="37"/>
      <c r="MZ185" s="37"/>
      <c r="OX185" s="37"/>
      <c r="OY185" s="37"/>
      <c r="OZ185" s="37"/>
      <c r="PA185" s="37"/>
      <c r="PB185" s="37"/>
      <c r="PC185" s="37"/>
      <c r="PD185" s="37"/>
      <c r="PL185" s="37"/>
      <c r="PM185" s="37"/>
      <c r="PN185" s="37"/>
      <c r="PO185" s="37"/>
      <c r="PP185" s="37"/>
      <c r="PQ185" s="37"/>
      <c r="PS185" s="37"/>
      <c r="PT185" s="37"/>
      <c r="PU185" s="37"/>
      <c r="PV185" s="37"/>
      <c r="PW185" s="37"/>
      <c r="PX185" s="37"/>
      <c r="PY185" s="37"/>
      <c r="SD185" s="37"/>
      <c r="SE185" s="37"/>
      <c r="SF185" s="37"/>
      <c r="SG185" s="37"/>
      <c r="SH185" s="37"/>
      <c r="SI185" s="37"/>
      <c r="SY185" s="37"/>
      <c r="SZ185" s="37"/>
      <c r="TA185" s="37"/>
      <c r="TB185" s="37"/>
      <c r="TC185" s="37"/>
      <c r="TD185" s="37"/>
      <c r="TE185" s="37"/>
      <c r="TF185" s="37"/>
      <c r="UO185" s="37"/>
      <c r="UP185" s="37"/>
      <c r="UQ185" s="37"/>
      <c r="UR185" s="37"/>
      <c r="US185" s="37"/>
      <c r="UT185" s="37"/>
      <c r="UV185" s="37"/>
      <c r="UW185" s="37"/>
      <c r="UX185" s="37"/>
      <c r="UY185" s="37"/>
      <c r="UZ185" s="37"/>
      <c r="VA185" s="37"/>
      <c r="VB185" s="37"/>
      <c r="VC185" s="37"/>
      <c r="VD185" s="37"/>
      <c r="VE185" s="37"/>
      <c r="VF185" s="37"/>
      <c r="VG185" s="37"/>
      <c r="VH185" s="37"/>
      <c r="VI185" s="37"/>
      <c r="VJ185" s="37"/>
      <c r="VQ185" s="1594"/>
      <c r="VR185" s="1594"/>
      <c r="VS185" s="1594"/>
      <c r="VT185" s="1594"/>
      <c r="VU185" s="1594"/>
      <c r="VV185" s="1594"/>
      <c r="WZ185" s="37"/>
      <c r="XA185" s="37"/>
      <c r="XB185" s="37"/>
      <c r="XC185" s="37"/>
      <c r="XD185" s="37"/>
      <c r="XE185" s="37"/>
      <c r="YB185" s="1594"/>
      <c r="YC185" s="1594"/>
      <c r="YD185" s="1594"/>
      <c r="YE185" s="1594"/>
      <c r="YF185" s="1594"/>
      <c r="YG185" s="1594"/>
      <c r="ZK185" s="1594"/>
      <c r="ZL185" s="1594"/>
      <c r="ZM185" s="1594"/>
      <c r="ZN185" s="1594"/>
      <c r="ZO185" s="1594"/>
      <c r="ZP185" s="1594"/>
      <c r="ZQ185" s="1594"/>
      <c r="ZR185" s="37"/>
      <c r="ZS185" s="37"/>
      <c r="ZT185" s="37"/>
      <c r="ZU185" s="37"/>
      <c r="ZV185" s="37"/>
      <c r="ZW185" s="37"/>
      <c r="ZX185" s="37"/>
      <c r="ZY185" s="344"/>
      <c r="AAF185" s="693"/>
      <c r="AAG185" s="37"/>
      <c r="AAH185" s="37"/>
      <c r="AAI185" s="37"/>
      <c r="AAJ185" s="37"/>
      <c r="AAK185" s="37"/>
      <c r="AAL185" s="37"/>
      <c r="ABV185" s="37"/>
      <c r="ABW185" s="37"/>
      <c r="ABX185" s="37"/>
      <c r="ABY185" s="37"/>
      <c r="ABZ185" s="37"/>
      <c r="ACA185" s="37"/>
      <c r="ACB185" s="37"/>
      <c r="AEU185" s="1594"/>
      <c r="AEV185" s="1594"/>
      <c r="AEW185" s="1594"/>
      <c r="AEX185" s="1594"/>
      <c r="AEY185" s="1594"/>
      <c r="AEZ185" s="1594"/>
      <c r="AGR185" s="37"/>
      <c r="AGS185" s="37"/>
      <c r="AGT185" s="37"/>
      <c r="AGU185" s="37"/>
      <c r="AGV185" s="37"/>
      <c r="AGW185" s="37"/>
      <c r="AGX185" s="37"/>
      <c r="AHM185" s="37"/>
      <c r="AHN185" s="37"/>
      <c r="AHO185" s="37"/>
      <c r="AHP185" s="37"/>
      <c r="AHQ185" s="37"/>
      <c r="AHR185" s="37"/>
      <c r="AHS185" s="37"/>
      <c r="AIO185" s="37"/>
      <c r="AIP185" s="37"/>
      <c r="AIQ185" s="37"/>
      <c r="AIR185" s="37"/>
      <c r="AIS185" s="37"/>
      <c r="AIT185" s="37"/>
      <c r="AIU185" s="37"/>
      <c r="AJQ185" s="37"/>
      <c r="AJR185" s="37"/>
      <c r="AJS185" s="37"/>
      <c r="AJT185" s="37"/>
      <c r="AJU185" s="37"/>
      <c r="AJV185" s="37"/>
      <c r="AKL185" s="37"/>
      <c r="AKM185" s="37"/>
      <c r="AKN185" s="37"/>
      <c r="AKO185" s="37"/>
      <c r="AKP185" s="37"/>
      <c r="AKQ185" s="37"/>
      <c r="AKS185" s="37"/>
      <c r="AKT185" s="37"/>
      <c r="AKU185" s="37"/>
      <c r="AKV185" s="37"/>
      <c r="AKW185" s="37"/>
      <c r="AKX185" s="37"/>
      <c r="AKY185" s="37"/>
      <c r="AKZ185" s="37"/>
      <c r="ALA185" s="37"/>
      <c r="ALB185" s="37"/>
      <c r="ALC185" s="37"/>
      <c r="ALD185" s="37"/>
      <c r="ALE185" s="37"/>
      <c r="ALF185" s="37"/>
      <c r="ANR185" s="1594"/>
      <c r="ANS185" s="1594"/>
      <c r="ANT185" s="1594"/>
      <c r="ANU185" s="1594"/>
      <c r="ANV185" s="1594"/>
      <c r="ANW185" s="1594"/>
      <c r="ARE185" s="37"/>
      <c r="ARF185" s="37"/>
      <c r="ARG185" s="37"/>
      <c r="ARH185" s="37"/>
      <c r="ARI185" s="37"/>
      <c r="ARJ185" s="37"/>
      <c r="ARK185" s="37"/>
      <c r="ARS185" s="37"/>
      <c r="ART185" s="37"/>
      <c r="ARU185" s="37"/>
      <c r="ARV185" s="37"/>
      <c r="ARW185" s="37"/>
      <c r="ARX185" s="37"/>
      <c r="ARY185" s="37"/>
      <c r="ATB185" s="37"/>
      <c r="ATC185" s="37"/>
      <c r="ATD185" s="37"/>
      <c r="ATE185" s="37"/>
      <c r="ATF185" s="37"/>
      <c r="ATG185" s="37"/>
      <c r="AUK185" s="37"/>
      <c r="AUL185" s="37"/>
      <c r="AUM185" s="37"/>
      <c r="AUN185" s="37"/>
      <c r="AUO185" s="37"/>
      <c r="AUP185" s="37"/>
      <c r="AUQ185" s="37"/>
      <c r="AUR185" s="1594"/>
      <c r="AUS185" s="1594"/>
      <c r="AUT185" s="1594"/>
      <c r="AUU185" s="1594"/>
      <c r="AUV185" s="1594"/>
      <c r="AUW185" s="1594"/>
      <c r="AUX185" s="37"/>
      <c r="AUY185" s="37"/>
      <c r="AUZ185" s="37"/>
      <c r="AVA185" s="37"/>
      <c r="AVB185" s="37"/>
      <c r="AVC185" s="37"/>
      <c r="AVD185" s="37"/>
      <c r="AVT185" s="1594"/>
      <c r="AVU185" s="1594"/>
      <c r="AVV185" s="1594"/>
      <c r="AVW185" s="1594"/>
      <c r="AVX185" s="1594"/>
      <c r="AVY185" s="1594"/>
      <c r="AXQ185" s="37"/>
      <c r="AXR185" s="37"/>
      <c r="AXS185" s="37"/>
      <c r="AXT185" s="37"/>
      <c r="AXU185" s="37"/>
      <c r="AXV185" s="37"/>
    </row>
    <row r="186" spans="2:994 1058:1322" s="551" customFormat="1" x14ac:dyDescent="0.25">
      <c r="B186" s="79"/>
      <c r="H186" s="37"/>
      <c r="I186" s="122"/>
      <c r="J186" s="37"/>
      <c r="K186" s="37"/>
      <c r="L186" s="37"/>
      <c r="M186" s="37"/>
      <c r="N186" s="37"/>
      <c r="O186" s="37"/>
      <c r="P186" s="122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DW186" s="1657"/>
      <c r="DX186" s="1657"/>
      <c r="DY186" s="1657"/>
      <c r="DZ186" s="1657"/>
      <c r="EA186" s="1657"/>
      <c r="EB186" s="1657"/>
      <c r="EC186" s="37"/>
      <c r="ED186" s="37"/>
      <c r="EE186" s="37"/>
      <c r="EF186" s="37"/>
      <c r="EG186" s="37"/>
      <c r="EH186" s="37"/>
      <c r="EI186" s="37"/>
      <c r="FF186" s="37"/>
      <c r="FG186" s="37"/>
      <c r="FH186" s="37"/>
      <c r="FI186" s="37"/>
      <c r="FJ186" s="37"/>
      <c r="FK186" s="37"/>
      <c r="GH186" s="1594"/>
      <c r="GI186" s="1594"/>
      <c r="GJ186" s="1594"/>
      <c r="GK186" s="1594"/>
      <c r="GL186" s="1594"/>
      <c r="GM186" s="1594"/>
      <c r="IE186" s="1594"/>
      <c r="IF186" s="1594"/>
      <c r="IG186" s="1594"/>
      <c r="IH186" s="1594"/>
      <c r="II186" s="1594"/>
      <c r="IJ186" s="1594"/>
      <c r="JU186" s="37"/>
      <c r="JV186" s="37"/>
      <c r="JW186" s="37"/>
      <c r="JX186" s="37"/>
      <c r="JY186" s="37"/>
      <c r="JZ186" s="37"/>
      <c r="KB186" s="37"/>
      <c r="KC186" s="37"/>
      <c r="KD186" s="37"/>
      <c r="KE186" s="37"/>
      <c r="KF186" s="37"/>
      <c r="KG186" s="37"/>
      <c r="KH186" s="37"/>
      <c r="KW186" s="37"/>
      <c r="KX186" s="37"/>
      <c r="KY186" s="37"/>
      <c r="KZ186" s="37"/>
      <c r="LA186" s="37"/>
      <c r="LB186" s="37"/>
      <c r="LD186" s="1594"/>
      <c r="LE186" s="1594"/>
      <c r="LF186" s="1594"/>
      <c r="LG186" s="1594"/>
      <c r="LH186" s="1594"/>
      <c r="LI186" s="1594"/>
      <c r="MF186" s="1594"/>
      <c r="MG186" s="1594"/>
      <c r="MH186" s="1594"/>
      <c r="MI186" s="1594"/>
      <c r="MJ186" s="1594"/>
      <c r="MK186" s="1594"/>
      <c r="MT186" s="37"/>
      <c r="MU186" s="37"/>
      <c r="MV186" s="37"/>
      <c r="MW186" s="37"/>
      <c r="MX186" s="37"/>
      <c r="MY186" s="37"/>
      <c r="MZ186" s="37"/>
      <c r="OX186" s="37"/>
      <c r="OY186" s="37"/>
      <c r="OZ186" s="37"/>
      <c r="PA186" s="37"/>
      <c r="PB186" s="37"/>
      <c r="PC186" s="37"/>
      <c r="PD186" s="37"/>
      <c r="PL186" s="37"/>
      <c r="PM186" s="37"/>
      <c r="PN186" s="37"/>
      <c r="PO186" s="37"/>
      <c r="PP186" s="37"/>
      <c r="PQ186" s="37"/>
      <c r="PS186" s="37"/>
      <c r="PT186" s="37"/>
      <c r="PU186" s="37"/>
      <c r="PV186" s="37"/>
      <c r="PW186" s="37"/>
      <c r="PX186" s="37"/>
      <c r="PY186" s="37"/>
      <c r="SD186" s="37"/>
      <c r="SE186" s="37"/>
      <c r="SF186" s="37"/>
      <c r="SG186" s="37"/>
      <c r="SH186" s="37"/>
      <c r="SI186" s="37"/>
      <c r="SY186" s="37"/>
      <c r="SZ186" s="37"/>
      <c r="TA186" s="37"/>
      <c r="TB186" s="37"/>
      <c r="TC186" s="37"/>
      <c r="TD186" s="37"/>
      <c r="TE186" s="37"/>
      <c r="TF186" s="37"/>
      <c r="UO186" s="37"/>
      <c r="UP186" s="37"/>
      <c r="UQ186" s="37"/>
      <c r="UR186" s="37"/>
      <c r="US186" s="37"/>
      <c r="UT186" s="37"/>
      <c r="UV186" s="37"/>
      <c r="UW186" s="37"/>
      <c r="UX186" s="37"/>
      <c r="UY186" s="37"/>
      <c r="UZ186" s="37"/>
      <c r="VA186" s="37"/>
      <c r="VB186" s="37"/>
      <c r="VC186" s="37"/>
      <c r="VD186" s="37"/>
      <c r="VE186" s="37"/>
      <c r="VF186" s="37"/>
      <c r="VG186" s="37"/>
      <c r="VH186" s="37"/>
      <c r="VI186" s="37"/>
      <c r="VJ186" s="37"/>
      <c r="VQ186" s="1594"/>
      <c r="VR186" s="1594"/>
      <c r="VS186" s="1594"/>
      <c r="VT186" s="1594"/>
      <c r="VU186" s="1594"/>
      <c r="VV186" s="1594"/>
      <c r="WZ186" s="37"/>
      <c r="XA186" s="37"/>
      <c r="XB186" s="37"/>
      <c r="XC186" s="37"/>
      <c r="XD186" s="37"/>
      <c r="XE186" s="37"/>
      <c r="YB186" s="1594"/>
      <c r="YC186" s="1594"/>
      <c r="YD186" s="1594"/>
      <c r="YE186" s="1594"/>
      <c r="YF186" s="1594"/>
      <c r="YG186" s="1594"/>
      <c r="ZK186" s="1594"/>
      <c r="ZL186" s="1594"/>
      <c r="ZM186" s="1594"/>
      <c r="ZN186" s="1594"/>
      <c r="ZO186" s="1594"/>
      <c r="ZP186" s="1594"/>
      <c r="ZQ186" s="1594"/>
      <c r="ZR186" s="37"/>
      <c r="ZS186" s="37"/>
      <c r="ZT186" s="37"/>
      <c r="ZU186" s="37"/>
      <c r="ZV186" s="37"/>
      <c r="ZW186" s="37"/>
      <c r="ZX186" s="37"/>
      <c r="ZY186" s="344"/>
      <c r="AAF186" s="693"/>
      <c r="AAG186" s="37"/>
      <c r="AAH186" s="37"/>
      <c r="AAI186" s="37"/>
      <c r="AAJ186" s="37"/>
      <c r="AAK186" s="37"/>
      <c r="AAL186" s="37"/>
      <c r="ABV186" s="37"/>
      <c r="ABW186" s="37"/>
      <c r="ABX186" s="37"/>
      <c r="ABY186" s="37"/>
      <c r="ABZ186" s="37"/>
      <c r="ACA186" s="37"/>
      <c r="ACB186" s="37"/>
      <c r="AEU186" s="1594"/>
      <c r="AEV186" s="1594"/>
      <c r="AEW186" s="1594"/>
      <c r="AEX186" s="1594"/>
      <c r="AEY186" s="1594"/>
      <c r="AEZ186" s="1594"/>
      <c r="AGR186" s="37"/>
      <c r="AGS186" s="37"/>
      <c r="AGT186" s="37"/>
      <c r="AGU186" s="37"/>
      <c r="AGV186" s="37"/>
      <c r="AGW186" s="37"/>
      <c r="AGX186" s="37"/>
      <c r="AHM186" s="37"/>
      <c r="AHN186" s="37"/>
      <c r="AHO186" s="37"/>
      <c r="AHP186" s="37"/>
      <c r="AHQ186" s="37"/>
      <c r="AHR186" s="37"/>
      <c r="AHS186" s="37"/>
      <c r="AIO186" s="37"/>
      <c r="AIP186" s="37"/>
      <c r="AIQ186" s="37"/>
      <c r="AIR186" s="37"/>
      <c r="AIS186" s="37"/>
      <c r="AIT186" s="37"/>
      <c r="AIU186" s="37"/>
      <c r="AJQ186" s="37"/>
      <c r="AJR186" s="37"/>
      <c r="AJS186" s="37"/>
      <c r="AJT186" s="37"/>
      <c r="AJU186" s="37"/>
      <c r="AJV186" s="37"/>
      <c r="AKL186" s="37"/>
      <c r="AKM186" s="37"/>
      <c r="AKN186" s="37"/>
      <c r="AKO186" s="37"/>
      <c r="AKP186" s="37"/>
      <c r="AKQ186" s="37"/>
      <c r="AKS186" s="37"/>
      <c r="AKT186" s="37"/>
      <c r="AKU186" s="37"/>
      <c r="AKV186" s="37"/>
      <c r="AKW186" s="37"/>
      <c r="AKX186" s="37"/>
      <c r="AKY186" s="37"/>
      <c r="AKZ186" s="37"/>
      <c r="ALA186" s="37"/>
      <c r="ALB186" s="37"/>
      <c r="ALC186" s="37"/>
      <c r="ALD186" s="37"/>
      <c r="ALE186" s="37"/>
      <c r="ALF186" s="37"/>
      <c r="ANR186" s="1594"/>
      <c r="ANS186" s="1594"/>
      <c r="ANT186" s="1594"/>
      <c r="ANU186" s="1594"/>
      <c r="ANV186" s="1594"/>
      <c r="ANW186" s="1594"/>
      <c r="ARE186" s="37"/>
      <c r="ARF186" s="37"/>
      <c r="ARG186" s="37"/>
      <c r="ARH186" s="37"/>
      <c r="ARI186" s="37"/>
      <c r="ARJ186" s="37"/>
      <c r="ARK186" s="37"/>
      <c r="ARS186" s="37"/>
      <c r="ART186" s="37"/>
      <c r="ARU186" s="37"/>
      <c r="ARV186" s="37"/>
      <c r="ARW186" s="37"/>
      <c r="ARX186" s="37"/>
      <c r="ARY186" s="37"/>
      <c r="ATB186" s="37"/>
      <c r="ATC186" s="37"/>
      <c r="ATD186" s="37"/>
      <c r="ATE186" s="37"/>
      <c r="ATF186" s="37"/>
      <c r="ATG186" s="37"/>
      <c r="AUK186" s="37"/>
      <c r="AUL186" s="37"/>
      <c r="AUM186" s="37"/>
      <c r="AUN186" s="37"/>
      <c r="AUO186" s="37"/>
      <c r="AUP186" s="37"/>
      <c r="AUQ186" s="37"/>
      <c r="AUR186" s="1594"/>
      <c r="AUS186" s="1594"/>
      <c r="AUT186" s="1594"/>
      <c r="AUU186" s="1594"/>
      <c r="AUV186" s="1594"/>
      <c r="AUW186" s="1594"/>
      <c r="AUX186" s="37"/>
      <c r="AUY186" s="37"/>
      <c r="AUZ186" s="37"/>
      <c r="AVA186" s="37"/>
      <c r="AVB186" s="37"/>
      <c r="AVC186" s="37"/>
      <c r="AVD186" s="37"/>
      <c r="AVT186" s="1594"/>
      <c r="AVU186" s="1594"/>
      <c r="AVV186" s="1594"/>
      <c r="AVW186" s="1594"/>
      <c r="AVX186" s="1594"/>
      <c r="AVY186" s="1594"/>
      <c r="AXQ186" s="37"/>
      <c r="AXR186" s="37"/>
      <c r="AXS186" s="37"/>
      <c r="AXT186" s="37"/>
      <c r="AXU186" s="37"/>
      <c r="AXV186" s="37"/>
    </row>
    <row r="187" spans="2:994 1058:1322" s="551" customFormat="1" x14ac:dyDescent="0.25">
      <c r="B187" s="122"/>
      <c r="H187" s="37"/>
      <c r="I187" s="122"/>
      <c r="J187" s="37"/>
      <c r="K187" s="37"/>
      <c r="L187" s="37"/>
      <c r="M187" s="37"/>
      <c r="N187" s="37"/>
      <c r="O187" s="37"/>
      <c r="P187" s="122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DW187" s="1657"/>
      <c r="DX187" s="1657"/>
      <c r="DY187" s="1657"/>
      <c r="DZ187" s="1657"/>
      <c r="EA187" s="1657"/>
      <c r="EB187" s="1657"/>
      <c r="EC187" s="37"/>
      <c r="ED187" s="37"/>
      <c r="EE187" s="37"/>
      <c r="EF187" s="37"/>
      <c r="EG187" s="37"/>
      <c r="EH187" s="37"/>
      <c r="EI187" s="37"/>
      <c r="FF187" s="37"/>
      <c r="FG187" s="37"/>
      <c r="FH187" s="37"/>
      <c r="FI187" s="37"/>
      <c r="FJ187" s="37"/>
      <c r="FK187" s="37"/>
      <c r="GH187" s="1594"/>
      <c r="GI187" s="1594"/>
      <c r="GJ187" s="1594"/>
      <c r="GK187" s="1594"/>
      <c r="GL187" s="1594"/>
      <c r="GM187" s="1594"/>
      <c r="IE187" s="1594"/>
      <c r="IF187" s="1594"/>
      <c r="IG187" s="1594"/>
      <c r="IH187" s="1594"/>
      <c r="II187" s="1594"/>
      <c r="IJ187" s="1594"/>
      <c r="JU187" s="37"/>
      <c r="JV187" s="37"/>
      <c r="JW187" s="37"/>
      <c r="JX187" s="37"/>
      <c r="JY187" s="37"/>
      <c r="JZ187" s="37"/>
      <c r="KB187" s="37"/>
      <c r="KC187" s="37"/>
      <c r="KD187" s="37"/>
      <c r="KE187" s="37"/>
      <c r="KF187" s="37"/>
      <c r="KG187" s="37"/>
      <c r="KH187" s="37"/>
      <c r="KW187" s="37"/>
      <c r="KX187" s="37"/>
      <c r="KY187" s="37"/>
      <c r="KZ187" s="37"/>
      <c r="LA187" s="37"/>
      <c r="LB187" s="37"/>
      <c r="LD187" s="1594"/>
      <c r="LE187" s="1594"/>
      <c r="LF187" s="1594"/>
      <c r="LG187" s="1594"/>
      <c r="LH187" s="1594"/>
      <c r="LI187" s="1594"/>
      <c r="MF187" s="1594"/>
      <c r="MG187" s="1594"/>
      <c r="MH187" s="1594"/>
      <c r="MI187" s="1594"/>
      <c r="MJ187" s="1594"/>
      <c r="MK187" s="1594"/>
      <c r="MT187" s="37"/>
      <c r="MU187" s="37"/>
      <c r="MV187" s="37"/>
      <c r="MW187" s="37"/>
      <c r="MX187" s="37"/>
      <c r="MY187" s="37"/>
      <c r="MZ187" s="37"/>
      <c r="OX187" s="37"/>
      <c r="OY187" s="37"/>
      <c r="OZ187" s="37"/>
      <c r="PA187" s="37"/>
      <c r="PB187" s="37"/>
      <c r="PC187" s="37"/>
      <c r="PD187" s="37"/>
      <c r="PL187" s="37"/>
      <c r="PM187" s="37"/>
      <c r="PN187" s="37"/>
      <c r="PO187" s="37"/>
      <c r="PP187" s="37"/>
      <c r="PQ187" s="37"/>
      <c r="PS187" s="37"/>
      <c r="PT187" s="37"/>
      <c r="PU187" s="37"/>
      <c r="PV187" s="37"/>
      <c r="PW187" s="37"/>
      <c r="PX187" s="37"/>
      <c r="PY187" s="37"/>
      <c r="SD187" s="37"/>
      <c r="SE187" s="37"/>
      <c r="SF187" s="37"/>
      <c r="SG187" s="37"/>
      <c r="SH187" s="37"/>
      <c r="SI187" s="37"/>
      <c r="SY187" s="37"/>
      <c r="SZ187" s="37"/>
      <c r="TA187" s="37"/>
      <c r="TB187" s="37"/>
      <c r="TC187" s="37"/>
      <c r="TD187" s="37"/>
      <c r="TE187" s="37"/>
      <c r="TF187" s="37"/>
      <c r="UO187" s="37"/>
      <c r="UP187" s="37"/>
      <c r="UQ187" s="37"/>
      <c r="UR187" s="37"/>
      <c r="US187" s="37"/>
      <c r="UT187" s="37"/>
      <c r="UV187" s="37"/>
      <c r="UW187" s="37"/>
      <c r="UX187" s="37"/>
      <c r="UY187" s="37"/>
      <c r="UZ187" s="37"/>
      <c r="VA187" s="37"/>
      <c r="VB187" s="37"/>
      <c r="VC187" s="37"/>
      <c r="VD187" s="37"/>
      <c r="VE187" s="37"/>
      <c r="VF187" s="37"/>
      <c r="VG187" s="37"/>
      <c r="VH187" s="37"/>
      <c r="VI187" s="37"/>
      <c r="VJ187" s="37"/>
      <c r="VQ187" s="1594"/>
      <c r="VR187" s="1594"/>
      <c r="VS187" s="1594"/>
      <c r="VT187" s="1594"/>
      <c r="VU187" s="1594"/>
      <c r="VV187" s="1594"/>
      <c r="WZ187" s="37"/>
      <c r="XA187" s="37"/>
      <c r="XB187" s="37"/>
      <c r="XC187" s="37"/>
      <c r="XD187" s="37"/>
      <c r="XE187" s="37"/>
      <c r="YB187" s="1594"/>
      <c r="YC187" s="1594"/>
      <c r="YD187" s="1594"/>
      <c r="YE187" s="1594"/>
      <c r="YF187" s="1594"/>
      <c r="YG187" s="1594"/>
      <c r="ZK187" s="1594"/>
      <c r="ZL187" s="1594"/>
      <c r="ZM187" s="1594"/>
      <c r="ZN187" s="1594"/>
      <c r="ZO187" s="1594"/>
      <c r="ZP187" s="1594"/>
      <c r="ZQ187" s="1594"/>
      <c r="ZR187" s="37"/>
      <c r="ZS187" s="37"/>
      <c r="ZT187" s="37"/>
      <c r="ZU187" s="37"/>
      <c r="ZV187" s="37"/>
      <c r="ZW187" s="37"/>
      <c r="ZX187" s="37"/>
      <c r="ZY187" s="344"/>
      <c r="AAF187" s="693"/>
      <c r="AAG187" s="37"/>
      <c r="AAH187" s="37"/>
      <c r="AAI187" s="37"/>
      <c r="AAJ187" s="37"/>
      <c r="AAK187" s="37"/>
      <c r="AAL187" s="37"/>
      <c r="ABV187" s="37"/>
      <c r="ABW187" s="37"/>
      <c r="ABX187" s="37"/>
      <c r="ABY187" s="37"/>
      <c r="ABZ187" s="37"/>
      <c r="ACA187" s="37"/>
      <c r="ACB187" s="37"/>
      <c r="AEU187" s="1594"/>
      <c r="AEV187" s="1594"/>
      <c r="AEW187" s="1594"/>
      <c r="AEX187" s="1594"/>
      <c r="AEY187" s="1594"/>
      <c r="AEZ187" s="1594"/>
      <c r="AGR187" s="37"/>
      <c r="AGS187" s="37"/>
      <c r="AGT187" s="37"/>
      <c r="AGU187" s="37"/>
      <c r="AGV187" s="37"/>
      <c r="AGW187" s="37"/>
      <c r="AGX187" s="37"/>
      <c r="AHM187" s="37"/>
      <c r="AHN187" s="37"/>
      <c r="AHO187" s="37"/>
      <c r="AHP187" s="37"/>
      <c r="AHQ187" s="37"/>
      <c r="AHR187" s="37"/>
      <c r="AHS187" s="37"/>
      <c r="AIO187" s="37"/>
      <c r="AIP187" s="37"/>
      <c r="AIQ187" s="37"/>
      <c r="AIR187" s="37"/>
      <c r="AIS187" s="37"/>
      <c r="AIT187" s="37"/>
      <c r="AIU187" s="37"/>
      <c r="AJQ187" s="37"/>
      <c r="AJR187" s="37"/>
      <c r="AJS187" s="37"/>
      <c r="AJT187" s="37"/>
      <c r="AJU187" s="37"/>
      <c r="AJV187" s="37"/>
      <c r="AKL187" s="37"/>
      <c r="AKM187" s="37"/>
      <c r="AKN187" s="37"/>
      <c r="AKO187" s="37"/>
      <c r="AKP187" s="37"/>
      <c r="AKQ187" s="37"/>
      <c r="AKS187" s="37"/>
      <c r="AKT187" s="37"/>
      <c r="AKU187" s="37"/>
      <c r="AKV187" s="37"/>
      <c r="AKW187" s="37"/>
      <c r="AKX187" s="37"/>
      <c r="AKY187" s="37"/>
      <c r="AKZ187" s="37"/>
      <c r="ALA187" s="37"/>
      <c r="ALB187" s="37"/>
      <c r="ALC187" s="37"/>
      <c r="ALD187" s="37"/>
      <c r="ALE187" s="37"/>
      <c r="ALF187" s="37"/>
      <c r="ANR187" s="1594"/>
      <c r="ANS187" s="1594"/>
      <c r="ANT187" s="1594"/>
      <c r="ANU187" s="1594"/>
      <c r="ANV187" s="1594"/>
      <c r="ANW187" s="1594"/>
      <c r="ARE187" s="37"/>
      <c r="ARF187" s="37"/>
      <c r="ARG187" s="37"/>
      <c r="ARH187" s="37"/>
      <c r="ARI187" s="37"/>
      <c r="ARJ187" s="37"/>
      <c r="ARK187" s="37"/>
      <c r="ARS187" s="37"/>
      <c r="ART187" s="37"/>
      <c r="ARU187" s="37"/>
      <c r="ARV187" s="37"/>
      <c r="ARW187" s="37"/>
      <c r="ARX187" s="37"/>
      <c r="ARY187" s="37"/>
      <c r="ATB187" s="37"/>
      <c r="ATC187" s="37"/>
      <c r="ATD187" s="37"/>
      <c r="ATE187" s="37"/>
      <c r="ATF187" s="37"/>
      <c r="ATG187" s="37"/>
      <c r="AUK187" s="37"/>
      <c r="AUL187" s="37"/>
      <c r="AUM187" s="37"/>
      <c r="AUN187" s="37"/>
      <c r="AUO187" s="37"/>
      <c r="AUP187" s="37"/>
      <c r="AUQ187" s="37"/>
      <c r="AUR187" s="1594"/>
      <c r="AUS187" s="1594"/>
      <c r="AUT187" s="1594"/>
      <c r="AUU187" s="1594"/>
      <c r="AUV187" s="1594"/>
      <c r="AUW187" s="1594"/>
      <c r="AUX187" s="37"/>
      <c r="AUY187" s="37"/>
      <c r="AUZ187" s="37"/>
      <c r="AVA187" s="37"/>
      <c r="AVB187" s="37"/>
      <c r="AVC187" s="37"/>
      <c r="AVD187" s="37"/>
      <c r="AVT187" s="1594"/>
      <c r="AVU187" s="1594"/>
      <c r="AVV187" s="1594"/>
      <c r="AVW187" s="1594"/>
      <c r="AVX187" s="1594"/>
      <c r="AVY187" s="1594"/>
      <c r="AXQ187" s="37"/>
      <c r="AXR187" s="37"/>
      <c r="AXS187" s="37"/>
      <c r="AXT187" s="37"/>
      <c r="AXU187" s="37"/>
      <c r="AXV187" s="37"/>
    </row>
  </sheetData>
  <mergeCells count="629"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M4:AN4"/>
    <mergeCell ref="AJE3:AJH3"/>
    <mergeCell ref="AJL3:AJO3"/>
    <mergeCell ref="ACS3:ACV3"/>
    <mergeCell ref="AEP3:AES3"/>
    <mergeCell ref="AEW3:AEZ3"/>
    <mergeCell ref="AFK3:AFN3"/>
    <mergeCell ref="AHA3:AHD3"/>
    <mergeCell ref="AFY3:AGB3"/>
    <mergeCell ref="AGF3:AGI3"/>
    <mergeCell ref="ACZ3:ADC3"/>
    <mergeCell ref="AHH3:AHK3"/>
    <mergeCell ref="UX3:VA3"/>
    <mergeCell ref="VE3:VH3"/>
    <mergeCell ref="VL3:VO3"/>
    <mergeCell ref="VS3:VV3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BE2:BI2"/>
    <mergeCell ref="HD2:HH2"/>
    <mergeCell ref="ARE2:ARJ2"/>
    <mergeCell ref="ARL2:ARQ2"/>
    <mergeCell ref="ARS2:ARX2"/>
    <mergeCell ref="ARZ2:ASE2"/>
    <mergeCell ref="ASG2:ASL2"/>
    <mergeCell ref="ASN2:ASS2"/>
    <mergeCell ref="ASU2:ASZ2"/>
    <mergeCell ref="ATB2:ATG2"/>
    <mergeCell ref="AGK2:AGP2"/>
    <mergeCell ref="AGR2:AGW2"/>
    <mergeCell ref="AIV2:AJA2"/>
    <mergeCell ref="AGY2:AHD2"/>
    <mergeCell ref="AHF2:AHK2"/>
    <mergeCell ref="AHM2:AHR2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FR3:AFU3"/>
    <mergeCell ref="VZ3:WC3"/>
    <mergeCell ref="WG3:WJ3"/>
    <mergeCell ref="YD3:YG3"/>
    <mergeCell ref="YK3:YN3"/>
    <mergeCell ref="YR3:YU3"/>
    <mergeCell ref="WN3:WQ3"/>
    <mergeCell ref="WU3:WX3"/>
    <mergeCell ref="XB3:XE3"/>
    <mergeCell ref="XI3:XL3"/>
    <mergeCell ref="XP3:XS3"/>
    <mergeCell ref="XW3:XZ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QP3:QS3"/>
    <mergeCell ref="QW3:QZ3"/>
    <mergeCell ref="RD3:RG3"/>
    <mergeCell ref="RK3:RN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MA3:MD3"/>
    <mergeCell ref="MH3:MK3"/>
    <mergeCell ref="MO3:MR3"/>
    <mergeCell ref="QB3:QE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HE3:HH3"/>
    <mergeCell ref="HL3:HO3"/>
    <mergeCell ref="HS3:HV3"/>
    <mergeCell ref="JP3:JS3"/>
    <mergeCell ref="JW3:JZ3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EL2:EP2"/>
    <mergeCell ref="IS2:IX2"/>
    <mergeCell ref="IZ2:JE2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OQ1:OV1"/>
    <mergeCell ref="OX1:PC1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UH1:UM1"/>
    <mergeCell ref="UO1:UT1"/>
    <mergeCell ref="UV1:VA1"/>
    <mergeCell ref="VC1:VH1"/>
    <mergeCell ref="VJ1:VO1"/>
    <mergeCell ref="SY1:TD1"/>
    <mergeCell ref="TF1:TK1"/>
    <mergeCell ref="TM1:TR1"/>
    <mergeCell ref="TT1:TY1"/>
    <mergeCell ref="FF1:FK1"/>
    <mergeCell ref="CG1:CL1"/>
    <mergeCell ref="CN1:CS1"/>
    <mergeCell ref="CU1:CZ1"/>
    <mergeCell ref="DB1:DG1"/>
    <mergeCell ref="DI1:DN1"/>
    <mergeCell ref="DP1:DU1"/>
    <mergeCell ref="IS1:IX1"/>
    <mergeCell ref="IZ1:JE1"/>
    <mergeCell ref="HJ1:HO1"/>
    <mergeCell ref="HQ1:HV1"/>
    <mergeCell ref="HX1:IC1"/>
    <mergeCell ref="IE1:IJ1"/>
    <mergeCell ref="IL1:IQ1"/>
    <mergeCell ref="AQ1:AV1"/>
    <mergeCell ref="AX1:BC1"/>
    <mergeCell ref="BE1:BJ1"/>
    <mergeCell ref="BL1:BQ1"/>
    <mergeCell ref="BS1:BX1"/>
    <mergeCell ref="BZ1:CE1"/>
    <mergeCell ref="ER1:EW1"/>
    <mergeCell ref="HC1:HH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FM1:FR1"/>
    <mergeCell ref="FT1:FY1"/>
    <mergeCell ref="GA1:GF1"/>
    <mergeCell ref="GH1:GM1"/>
    <mergeCell ref="GO1:GT1"/>
    <mergeCell ref="GV1:HA1"/>
    <mergeCell ref="EY1:FD1"/>
    <mergeCell ref="GB2:GF2"/>
    <mergeCell ref="AKL2:AKQ2"/>
    <mergeCell ref="AKS2:AKX2"/>
    <mergeCell ref="AKZ2:ALE2"/>
    <mergeCell ref="AJQ2:AJV2"/>
    <mergeCell ref="AJX2:AKC2"/>
    <mergeCell ref="AKE2:AKJ2"/>
    <mergeCell ref="AAM2:AAR2"/>
    <mergeCell ref="AAT2:AAY2"/>
    <mergeCell ref="ABA2:ABF2"/>
    <mergeCell ref="JG2:JL2"/>
    <mergeCell ref="OJ2:OO2"/>
    <mergeCell ref="OQ2:OV2"/>
    <mergeCell ref="OX2:PC2"/>
    <mergeCell ref="PE2:PJ2"/>
    <mergeCell ref="PL2:PQ2"/>
    <mergeCell ref="PS2:PX2"/>
    <mergeCell ref="LD2:LI2"/>
    <mergeCell ref="LK2:LP2"/>
    <mergeCell ref="LR2:LW2"/>
    <mergeCell ref="LY2:MD2"/>
    <mergeCell ref="MF2:MK2"/>
    <mergeCell ref="QN2:QS2"/>
    <mergeCell ref="RI2:RN2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NY1:AOD1"/>
    <mergeCell ref="AOF1:AOK1"/>
    <mergeCell ref="AIV1:AJA1"/>
    <mergeCell ref="AHT1:AHY1"/>
    <mergeCell ref="AIH1:AIM1"/>
    <mergeCell ref="AIO1:AIT1"/>
    <mergeCell ref="AJC1:AJH1"/>
    <mergeCell ref="AJJ1:AJO1"/>
    <mergeCell ref="ALG1:ALL1"/>
    <mergeCell ref="ALN1:ALS1"/>
    <mergeCell ref="ALU1:ALZ1"/>
    <mergeCell ref="AIA1:AIF1"/>
    <mergeCell ref="AMB1:AMG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KL1:AKQ1"/>
    <mergeCell ref="AKS1:AKX1"/>
    <mergeCell ref="AKZ1:ALE1"/>
    <mergeCell ref="X57:Y58"/>
    <mergeCell ref="AE57:AF58"/>
    <mergeCell ref="Y4:Z4"/>
    <mergeCell ref="AF4:AG4"/>
    <mergeCell ref="AL57:AM58"/>
    <mergeCell ref="FI4:FJ4"/>
    <mergeCell ref="AQX1:ARC1"/>
    <mergeCell ref="AJ2:AN2"/>
    <mergeCell ref="AQ2:AU2"/>
    <mergeCell ref="AX2:BB2"/>
    <mergeCell ref="GI2:GM2"/>
    <mergeCell ref="GP2:GT2"/>
    <mergeCell ref="GW2:HA2"/>
    <mergeCell ref="AMI2:AMN2"/>
    <mergeCell ref="AMP2:AMU2"/>
    <mergeCell ref="AMW2:ANB2"/>
    <mergeCell ref="AND2:ANI2"/>
    <mergeCell ref="ANK2:ANP2"/>
    <mergeCell ref="ANR2:ANW2"/>
    <mergeCell ref="ANY2:AOD2"/>
    <mergeCell ref="AOF2:AOK2"/>
    <mergeCell ref="AOM2:AOR2"/>
    <mergeCell ref="AOT2:AOY2"/>
    <mergeCell ref="APA1:APF1"/>
    <mergeCell ref="AT65:AU65"/>
    <mergeCell ref="AFB1:AFG1"/>
    <mergeCell ref="AFB2:AFG2"/>
    <mergeCell ref="AFD3:AFG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PA2:APF2"/>
    <mergeCell ref="AWH2:AWM2"/>
    <mergeCell ref="AWO2:AWT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UO2:UT2"/>
    <mergeCell ref="AIO2:AIT2"/>
    <mergeCell ref="AIA2:AIF2"/>
    <mergeCell ref="APG1:APG2"/>
    <mergeCell ref="AUY2:AVD2"/>
    <mergeCell ref="AVF2:AVK2"/>
    <mergeCell ref="AVM2:AVR2"/>
    <mergeCell ref="AVT2:AVY2"/>
    <mergeCell ref="AWA2:AWF2"/>
    <mergeCell ref="APH2:APM2"/>
    <mergeCell ref="APO2:APT2"/>
    <mergeCell ref="APV2:AQA2"/>
    <mergeCell ref="AQC2:AQH2"/>
    <mergeCell ref="AQJ2:AQO2"/>
    <mergeCell ref="AQQ2:AQV2"/>
    <mergeCell ref="AOM1:AOR1"/>
    <mergeCell ref="AOT1:AOY1"/>
    <mergeCell ref="APH1:APM1"/>
    <mergeCell ref="APO1:APT1"/>
    <mergeCell ref="APV1:AQA1"/>
    <mergeCell ref="AQC1:AQH1"/>
    <mergeCell ref="AQJ1:AQO1"/>
    <mergeCell ref="AQQ1:AQV1"/>
    <mergeCell ref="ANR1:ANW1"/>
    <mergeCell ref="AXC1:AXH1"/>
    <mergeCell ref="AXJ1:AXO1"/>
    <mergeCell ref="AWV2:AXA2"/>
    <mergeCell ref="AXC2:AXH2"/>
    <mergeCell ref="AXJ2:AXO2"/>
    <mergeCell ref="HK2:HO2"/>
    <mergeCell ref="HR2:HV2"/>
    <mergeCell ref="HY2:IC2"/>
    <mergeCell ref="ATI2:ATN2"/>
    <mergeCell ref="ATP2:ATU2"/>
    <mergeCell ref="ATW2:AUB2"/>
    <mergeCell ref="AUD2:AUI2"/>
    <mergeCell ref="AUK2:AUP2"/>
    <mergeCell ref="AUR2:AUW2"/>
    <mergeCell ref="AHT2:AHY2"/>
    <mergeCell ref="AIH2:AIM2"/>
    <mergeCell ref="ABV2:ACA2"/>
    <mergeCell ref="ACC2:ACH2"/>
    <mergeCell ref="ACJ2:ACO2"/>
    <mergeCell ref="TF2:TK2"/>
    <mergeCell ref="TM2:TR2"/>
    <mergeCell ref="TT2:TY2"/>
    <mergeCell ref="UA2:UF2"/>
    <mergeCell ref="UH2:UM2"/>
    <mergeCell ref="AHH18:AHJ19"/>
    <mergeCell ref="AHO18:AHQ19"/>
    <mergeCell ref="AIX18:AIZ19"/>
    <mergeCell ref="J48:L49"/>
    <mergeCell ref="AHI51:AHJ51"/>
    <mergeCell ref="AHP51:AHQ51"/>
    <mergeCell ref="AVO3:AVR3"/>
    <mergeCell ref="AVV3:AVY3"/>
    <mergeCell ref="AWC3:AWF3"/>
    <mergeCell ref="AHO3:AHR3"/>
    <mergeCell ref="AHV3:AHY3"/>
    <mergeCell ref="AMD3:AMG3"/>
    <mergeCell ref="KD3:KG3"/>
    <mergeCell ref="KK3:KN3"/>
    <mergeCell ref="KR3:KU3"/>
    <mergeCell ref="KY3:LB3"/>
    <mergeCell ref="HZ3:IC3"/>
    <mergeCell ref="IG3:IJ3"/>
    <mergeCell ref="DD3:DG3"/>
    <mergeCell ref="DK3:DN3"/>
    <mergeCell ref="DR3:DU3"/>
    <mergeCell ref="DY3:EB3"/>
    <mergeCell ref="EF3:EI3"/>
    <mergeCell ref="EM3:EP3"/>
    <mergeCell ref="AYZ1:AZE1"/>
    <mergeCell ref="AZG1:AZL1"/>
    <mergeCell ref="AZN1:AZS1"/>
    <mergeCell ref="AZU1:AZZ1"/>
    <mergeCell ref="AIC3:AIF3"/>
    <mergeCell ref="ATK3:ATN3"/>
    <mergeCell ref="ATR3:ATU3"/>
    <mergeCell ref="ATY3:AUB3"/>
    <mergeCell ref="AUF3:AUI3"/>
    <mergeCell ref="AUM3:AUP3"/>
    <mergeCell ref="AUT3:AUW3"/>
    <mergeCell ref="AVA3:AVD3"/>
    <mergeCell ref="AVH3:AVK3"/>
    <mergeCell ref="AWJ3:AWM3"/>
    <mergeCell ref="AWQ3:AWT3"/>
    <mergeCell ref="AWX3:AXA3"/>
    <mergeCell ref="AXE3:AXH3"/>
    <mergeCell ref="AXL3:AXO3"/>
    <mergeCell ref="AVM1:AVR1"/>
    <mergeCell ref="AVT1:AVY1"/>
    <mergeCell ref="AWA1:AWF1"/>
    <mergeCell ref="AWH1:AWM1"/>
    <mergeCell ref="AWO1:AWT1"/>
    <mergeCell ref="AWV1:AXA1"/>
    <mergeCell ref="AZB3:AZE3"/>
    <mergeCell ref="AZI3:AZL3"/>
    <mergeCell ref="AZP3:AZS3"/>
    <mergeCell ref="AZW3:AZZ3"/>
    <mergeCell ref="BAB1:BAG1"/>
    <mergeCell ref="BAI1:BAN1"/>
    <mergeCell ref="IF2:IJ2"/>
    <mergeCell ref="IM2:IQ2"/>
    <mergeCell ref="AXQ2:AXV2"/>
    <mergeCell ref="AXX2:AYC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XQ1:AXV1"/>
    <mergeCell ref="AXX1:AYC1"/>
    <mergeCell ref="AYE1:AYJ1"/>
    <mergeCell ref="AYL1:AYQ1"/>
    <mergeCell ref="AYS1:AYX1"/>
    <mergeCell ref="BAD3:BAG3"/>
    <mergeCell ref="BAK3:BAN3"/>
    <mergeCell ref="DZ4:EA4"/>
    <mergeCell ref="IO4:IP4"/>
    <mergeCell ref="JJ4:JK4"/>
    <mergeCell ref="SG4:SH4"/>
    <mergeCell ref="AKA4:AKB4"/>
    <mergeCell ref="AKH4:AKI4"/>
    <mergeCell ref="AKO4:AKP4"/>
    <mergeCell ref="AKV4:AKW4"/>
    <mergeCell ref="ALC4:ALD4"/>
    <mergeCell ref="AXZ4:AYA4"/>
    <mergeCell ref="AYG4:AYH4"/>
    <mergeCell ref="AYN4:AYO4"/>
    <mergeCell ref="AYU4:AYV4"/>
    <mergeCell ref="AZB4:AZC4"/>
    <mergeCell ref="AZI4:AZJ4"/>
    <mergeCell ref="BAD4:BAE4"/>
    <mergeCell ref="BAK4:BAL4"/>
    <mergeCell ref="AXS3:AXV3"/>
    <mergeCell ref="AXZ3:AYC3"/>
    <mergeCell ref="AYG3:AYJ3"/>
    <mergeCell ref="AYN3:AYQ3"/>
    <mergeCell ref="AYU3:AYX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385"/>
  <sheetViews>
    <sheetView topLeftCell="A301" workbookViewId="0">
      <selection activeCell="F330" sqref="F330"/>
    </sheetView>
  </sheetViews>
  <sheetFormatPr baseColWidth="10" defaultRowHeight="15" x14ac:dyDescent="0.25"/>
  <cols>
    <col min="1" max="1" width="11.42578125" style="323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39" bestFit="1" customWidth="1"/>
    <col min="7" max="7" width="14.140625" style="32" bestFit="1" customWidth="1"/>
    <col min="8" max="8" width="13.5703125" style="32" customWidth="1"/>
    <col min="9" max="16384" width="11.42578125" style="32"/>
  </cols>
  <sheetData>
    <row r="1" spans="1:8" ht="18.75" x14ac:dyDescent="0.3">
      <c r="A1" s="2127" t="s">
        <v>3045</v>
      </c>
      <c r="B1" s="2127"/>
      <c r="C1" s="2127"/>
      <c r="D1" s="2127"/>
      <c r="E1" s="2127"/>
      <c r="F1" s="2127"/>
      <c r="G1" s="446"/>
      <c r="H1" s="455"/>
    </row>
    <row r="2" spans="1:8" ht="15.75" x14ac:dyDescent="0.25">
      <c r="A2" s="1760"/>
      <c r="B2" s="2068"/>
      <c r="C2" s="2068"/>
      <c r="D2" s="2068"/>
      <c r="E2" s="448"/>
      <c r="F2" s="1761"/>
      <c r="G2" s="448"/>
      <c r="H2" s="449"/>
    </row>
    <row r="3" spans="1:8" ht="38.25" thickBot="1" x14ac:dyDescent="0.35">
      <c r="A3" s="1762" t="s">
        <v>0</v>
      </c>
      <c r="B3" s="1763" t="s">
        <v>1</v>
      </c>
      <c r="C3" s="1763"/>
      <c r="D3" s="1764" t="s">
        <v>3028</v>
      </c>
      <c r="E3" s="397" t="s">
        <v>2</v>
      </c>
      <c r="F3" s="1765" t="s">
        <v>6</v>
      </c>
      <c r="G3" s="1766" t="s">
        <v>7</v>
      </c>
      <c r="H3" s="1763" t="s">
        <v>8</v>
      </c>
    </row>
    <row r="4" spans="1:8" ht="15.75" thickTop="1" x14ac:dyDescent="0.25">
      <c r="A4" s="542">
        <v>41518</v>
      </c>
      <c r="B4" s="541" t="s">
        <v>3046</v>
      </c>
      <c r="C4" s="541" t="s">
        <v>3029</v>
      </c>
      <c r="D4" s="1768" t="s">
        <v>755</v>
      </c>
      <c r="E4" s="1769">
        <v>19766</v>
      </c>
      <c r="F4" s="1770">
        <v>41518</v>
      </c>
      <c r="G4" s="1769">
        <v>19766</v>
      </c>
      <c r="H4" s="1774">
        <f>E4-G4</f>
        <v>0</v>
      </c>
    </row>
    <row r="5" spans="1:8" x14ac:dyDescent="0.25">
      <c r="A5" s="542"/>
      <c r="B5" s="541" t="s">
        <v>1769</v>
      </c>
      <c r="C5" s="547" t="s">
        <v>3029</v>
      </c>
      <c r="D5" s="1768" t="s">
        <v>41</v>
      </c>
      <c r="E5" s="1769">
        <v>15709</v>
      </c>
      <c r="F5" s="1773">
        <v>41519</v>
      </c>
      <c r="G5" s="1772">
        <v>15709</v>
      </c>
      <c r="H5" s="1774">
        <f t="shared" ref="H5:H66" si="0">E5-G5</f>
        <v>0</v>
      </c>
    </row>
    <row r="6" spans="1:8" x14ac:dyDescent="0.25">
      <c r="A6" s="542"/>
      <c r="B6" s="541" t="s">
        <v>1770</v>
      </c>
      <c r="C6" s="547" t="s">
        <v>3029</v>
      </c>
      <c r="D6" s="1768" t="s">
        <v>24</v>
      </c>
      <c r="E6" s="1769">
        <v>22171</v>
      </c>
      <c r="F6" s="1770">
        <v>41518</v>
      </c>
      <c r="G6" s="1769">
        <v>22171</v>
      </c>
      <c r="H6" s="1774">
        <f t="shared" si="0"/>
        <v>0</v>
      </c>
    </row>
    <row r="7" spans="1:8" x14ac:dyDescent="0.25">
      <c r="A7" s="542"/>
      <c r="B7" s="541" t="s">
        <v>1771</v>
      </c>
      <c r="C7" s="547" t="s">
        <v>3029</v>
      </c>
      <c r="D7" s="1768" t="s">
        <v>2227</v>
      </c>
      <c r="E7" s="1769">
        <v>3892</v>
      </c>
      <c r="F7" s="1770">
        <v>41518</v>
      </c>
      <c r="G7" s="1769">
        <v>3892</v>
      </c>
      <c r="H7" s="1774">
        <f t="shared" si="0"/>
        <v>0</v>
      </c>
    </row>
    <row r="8" spans="1:8" x14ac:dyDescent="0.25">
      <c r="A8" s="542"/>
      <c r="B8" s="541" t="s">
        <v>1772</v>
      </c>
      <c r="C8" s="547" t="s">
        <v>3029</v>
      </c>
      <c r="D8" s="1768" t="s">
        <v>843</v>
      </c>
      <c r="E8" s="1769">
        <v>1374</v>
      </c>
      <c r="F8" s="1770">
        <v>41518</v>
      </c>
      <c r="G8" s="1769">
        <v>1374</v>
      </c>
      <c r="H8" s="1774">
        <f t="shared" si="0"/>
        <v>0</v>
      </c>
    </row>
    <row r="9" spans="1:8" x14ac:dyDescent="0.25">
      <c r="A9" s="542">
        <v>41519</v>
      </c>
      <c r="B9" s="541" t="s">
        <v>1773</v>
      </c>
      <c r="C9" s="547" t="s">
        <v>3029</v>
      </c>
      <c r="D9" s="1771" t="s">
        <v>3030</v>
      </c>
      <c r="E9" s="1772">
        <v>2013</v>
      </c>
      <c r="F9" s="1773">
        <v>41519</v>
      </c>
      <c r="G9" s="1772">
        <v>2013</v>
      </c>
      <c r="H9" s="1774">
        <f t="shared" si="0"/>
        <v>0</v>
      </c>
    </row>
    <row r="10" spans="1:8" x14ac:dyDescent="0.25">
      <c r="A10" s="542"/>
      <c r="B10" s="541" t="s">
        <v>1774</v>
      </c>
      <c r="C10" s="547" t="s">
        <v>3029</v>
      </c>
      <c r="D10" s="1771" t="s">
        <v>41</v>
      </c>
      <c r="E10" s="1772">
        <v>13815</v>
      </c>
      <c r="F10" s="1773">
        <v>41522</v>
      </c>
      <c r="G10" s="1772">
        <v>13815</v>
      </c>
      <c r="H10" s="1774">
        <f t="shared" si="0"/>
        <v>0</v>
      </c>
    </row>
    <row r="11" spans="1:8" x14ac:dyDescent="0.25">
      <c r="A11" s="542"/>
      <c r="B11" s="541" t="s">
        <v>1775</v>
      </c>
      <c r="C11" s="547" t="s">
        <v>3029</v>
      </c>
      <c r="D11" s="1771" t="s">
        <v>722</v>
      </c>
      <c r="E11" s="1772">
        <v>8760</v>
      </c>
      <c r="F11" s="1773">
        <v>41520</v>
      </c>
      <c r="G11" s="1772">
        <v>8760</v>
      </c>
      <c r="H11" s="1774">
        <f t="shared" si="0"/>
        <v>0</v>
      </c>
    </row>
    <row r="12" spans="1:8" x14ac:dyDescent="0.25">
      <c r="A12" s="542"/>
      <c r="B12" s="541" t="s">
        <v>1776</v>
      </c>
      <c r="C12" s="547" t="s">
        <v>3029</v>
      </c>
      <c r="D12" s="1771" t="s">
        <v>3054</v>
      </c>
      <c r="E12" s="1772">
        <v>3903</v>
      </c>
      <c r="F12" s="1773">
        <v>41519</v>
      </c>
      <c r="G12" s="1772">
        <v>3903</v>
      </c>
      <c r="H12" s="1774">
        <f t="shared" si="0"/>
        <v>0</v>
      </c>
    </row>
    <row r="13" spans="1:8" x14ac:dyDescent="0.25">
      <c r="A13" s="542"/>
      <c r="B13" s="541" t="s">
        <v>811</v>
      </c>
      <c r="C13" s="547" t="s">
        <v>3029</v>
      </c>
      <c r="D13" s="1771" t="s">
        <v>41</v>
      </c>
      <c r="E13" s="1772">
        <v>7334.5</v>
      </c>
      <c r="F13" s="1773">
        <v>41524</v>
      </c>
      <c r="G13" s="1772">
        <v>7334.5</v>
      </c>
      <c r="H13" s="1774">
        <f t="shared" si="0"/>
        <v>0</v>
      </c>
    </row>
    <row r="14" spans="1:8" x14ac:dyDescent="0.25">
      <c r="A14" s="542"/>
      <c r="B14" s="541" t="s">
        <v>1777</v>
      </c>
      <c r="C14" s="547" t="s">
        <v>3029</v>
      </c>
      <c r="D14" s="1771" t="s">
        <v>57</v>
      </c>
      <c r="E14" s="1772">
        <v>7596</v>
      </c>
      <c r="F14" s="1773">
        <v>41519</v>
      </c>
      <c r="G14" s="1772">
        <v>7596</v>
      </c>
      <c r="H14" s="1774">
        <f t="shared" si="0"/>
        <v>0</v>
      </c>
    </row>
    <row r="15" spans="1:8" x14ac:dyDescent="0.25">
      <c r="A15" s="542"/>
      <c r="B15" s="541" t="s">
        <v>1778</v>
      </c>
      <c r="C15" s="547" t="s">
        <v>3029</v>
      </c>
      <c r="D15" s="1771" t="s">
        <v>24</v>
      </c>
      <c r="E15" s="1772">
        <v>13931</v>
      </c>
      <c r="F15" s="1773">
        <v>41519</v>
      </c>
      <c r="G15" s="1772">
        <v>13931</v>
      </c>
      <c r="H15" s="1774">
        <f t="shared" si="0"/>
        <v>0</v>
      </c>
    </row>
    <row r="16" spans="1:8" x14ac:dyDescent="0.25">
      <c r="A16" s="542"/>
      <c r="B16" s="541" t="s">
        <v>1779</v>
      </c>
      <c r="C16" s="547" t="s">
        <v>3029</v>
      </c>
      <c r="D16" s="1771" t="s">
        <v>843</v>
      </c>
      <c r="E16" s="1772">
        <v>984</v>
      </c>
      <c r="F16" s="1773">
        <v>41519</v>
      </c>
      <c r="G16" s="1772">
        <v>984</v>
      </c>
      <c r="H16" s="1774">
        <f t="shared" si="0"/>
        <v>0</v>
      </c>
    </row>
    <row r="17" spans="1:8" x14ac:dyDescent="0.25">
      <c r="A17" s="542"/>
      <c r="B17" s="541" t="s">
        <v>1780</v>
      </c>
      <c r="C17" s="547" t="s">
        <v>3029</v>
      </c>
      <c r="D17" s="1771" t="s">
        <v>4</v>
      </c>
      <c r="E17" s="1772">
        <v>1989</v>
      </c>
      <c r="F17" s="1773">
        <v>41519</v>
      </c>
      <c r="G17" s="1772">
        <v>1989</v>
      </c>
      <c r="H17" s="1774">
        <f t="shared" si="0"/>
        <v>0</v>
      </c>
    </row>
    <row r="18" spans="1:8" x14ac:dyDescent="0.25">
      <c r="A18" s="542"/>
      <c r="B18" s="541" t="s">
        <v>1781</v>
      </c>
      <c r="C18" s="547" t="s">
        <v>3029</v>
      </c>
      <c r="D18" s="1771" t="s">
        <v>754</v>
      </c>
      <c r="E18" s="1772">
        <v>21738</v>
      </c>
      <c r="F18" s="1773">
        <v>41519</v>
      </c>
      <c r="G18" s="1772">
        <v>21738</v>
      </c>
      <c r="H18" s="1774">
        <f t="shared" si="0"/>
        <v>0</v>
      </c>
    </row>
    <row r="19" spans="1:8" x14ac:dyDescent="0.25">
      <c r="A19" s="542"/>
      <c r="B19" s="541" t="s">
        <v>1782</v>
      </c>
      <c r="C19" s="547" t="s">
        <v>3029</v>
      </c>
      <c r="D19" s="1771" t="s">
        <v>775</v>
      </c>
      <c r="E19" s="1772">
        <v>2504</v>
      </c>
      <c r="F19" s="1773">
        <v>41519</v>
      </c>
      <c r="G19" s="1772">
        <v>2504</v>
      </c>
      <c r="H19" s="1774">
        <f t="shared" si="0"/>
        <v>0</v>
      </c>
    </row>
    <row r="20" spans="1:8" x14ac:dyDescent="0.25">
      <c r="A20" s="542">
        <v>41520</v>
      </c>
      <c r="B20" s="541" t="s">
        <v>1783</v>
      </c>
      <c r="C20" s="547" t="s">
        <v>3029</v>
      </c>
      <c r="D20" s="1771" t="s">
        <v>755</v>
      </c>
      <c r="E20" s="1772">
        <v>4228</v>
      </c>
      <c r="F20" s="1773">
        <v>41520</v>
      </c>
      <c r="G20" s="1772">
        <v>4228</v>
      </c>
      <c r="H20" s="1774">
        <f t="shared" si="0"/>
        <v>0</v>
      </c>
    </row>
    <row r="21" spans="1:8" x14ac:dyDescent="0.25">
      <c r="A21" s="542"/>
      <c r="B21" s="541" t="s">
        <v>1784</v>
      </c>
      <c r="C21" s="547" t="s">
        <v>3029</v>
      </c>
      <c r="D21" s="1771" t="s">
        <v>2264</v>
      </c>
      <c r="E21" s="1772">
        <v>2049</v>
      </c>
      <c r="F21" s="1773">
        <v>41527</v>
      </c>
      <c r="G21" s="1772">
        <v>2049</v>
      </c>
      <c r="H21" s="1774">
        <f t="shared" si="0"/>
        <v>0</v>
      </c>
    </row>
    <row r="22" spans="1:8" x14ac:dyDescent="0.25">
      <c r="A22" s="542"/>
      <c r="B22" s="541" t="s">
        <v>1785</v>
      </c>
      <c r="C22" s="547" t="s">
        <v>3029</v>
      </c>
      <c r="D22" s="1771" t="s">
        <v>119</v>
      </c>
      <c r="E22" s="1772">
        <v>3488</v>
      </c>
      <c r="F22" s="1773">
        <v>41520</v>
      </c>
      <c r="G22" s="1772">
        <v>3488</v>
      </c>
      <c r="H22" s="1774">
        <f t="shared" si="0"/>
        <v>0</v>
      </c>
    </row>
    <row r="23" spans="1:8" x14ac:dyDescent="0.25">
      <c r="A23" s="542"/>
      <c r="B23" s="541" t="s">
        <v>1786</v>
      </c>
      <c r="C23" s="547" t="s">
        <v>3029</v>
      </c>
      <c r="D23" s="1771" t="s">
        <v>24</v>
      </c>
      <c r="E23" s="1772">
        <v>18735</v>
      </c>
      <c r="F23" s="1773">
        <v>41520</v>
      </c>
      <c r="G23" s="1772">
        <v>18735</v>
      </c>
      <c r="H23" s="1774">
        <f t="shared" si="0"/>
        <v>0</v>
      </c>
    </row>
    <row r="24" spans="1:8" x14ac:dyDescent="0.25">
      <c r="A24" s="542"/>
      <c r="B24" s="541" t="s">
        <v>1787</v>
      </c>
      <c r="C24" s="547" t="s">
        <v>3029</v>
      </c>
      <c r="D24" s="1771" t="s">
        <v>3030</v>
      </c>
      <c r="E24" s="1772">
        <v>2181</v>
      </c>
      <c r="F24" s="1773">
        <v>41520</v>
      </c>
      <c r="G24" s="1772">
        <v>2181</v>
      </c>
      <c r="H24" s="1774">
        <f t="shared" si="0"/>
        <v>0</v>
      </c>
    </row>
    <row r="25" spans="1:8" x14ac:dyDescent="0.25">
      <c r="A25" s="542"/>
      <c r="B25" s="541" t="s">
        <v>1788</v>
      </c>
      <c r="C25" s="547" t="s">
        <v>3029</v>
      </c>
      <c r="D25" s="1771" t="s">
        <v>843</v>
      </c>
      <c r="E25" s="1772">
        <v>632</v>
      </c>
      <c r="F25" s="1773">
        <v>41520</v>
      </c>
      <c r="G25" s="1772">
        <v>632</v>
      </c>
      <c r="H25" s="1774">
        <f t="shared" si="0"/>
        <v>0</v>
      </c>
    </row>
    <row r="26" spans="1:8" x14ac:dyDescent="0.25">
      <c r="A26" s="542">
        <v>41521</v>
      </c>
      <c r="B26" s="541" t="s">
        <v>1789</v>
      </c>
      <c r="C26" s="547" t="s">
        <v>3029</v>
      </c>
      <c r="D26" s="1771" t="s">
        <v>755</v>
      </c>
      <c r="E26" s="1772">
        <v>4056</v>
      </c>
      <c r="F26" s="1773">
        <v>41521</v>
      </c>
      <c r="G26" s="1772">
        <v>4056</v>
      </c>
      <c r="H26" s="1774">
        <f t="shared" si="0"/>
        <v>0</v>
      </c>
    </row>
    <row r="27" spans="1:8" x14ac:dyDescent="0.25">
      <c r="A27" s="542"/>
      <c r="B27" s="541" t="s">
        <v>1790</v>
      </c>
      <c r="C27" s="547" t="s">
        <v>3029</v>
      </c>
      <c r="D27" s="1771" t="s">
        <v>3047</v>
      </c>
      <c r="E27" s="1772">
        <v>1697.5</v>
      </c>
      <c r="F27" s="1773">
        <v>41521</v>
      </c>
      <c r="G27" s="1772">
        <v>1697.5</v>
      </c>
      <c r="H27" s="1774">
        <f t="shared" si="0"/>
        <v>0</v>
      </c>
    </row>
    <row r="28" spans="1:8" x14ac:dyDescent="0.25">
      <c r="A28" s="542"/>
      <c r="B28" s="541" t="s">
        <v>812</v>
      </c>
      <c r="C28" s="547" t="s">
        <v>3029</v>
      </c>
      <c r="D28" s="1797" t="s">
        <v>2147</v>
      </c>
      <c r="E28" s="1798">
        <v>0</v>
      </c>
      <c r="F28" s="1773"/>
      <c r="G28" s="1772"/>
      <c r="H28" s="1774">
        <f t="shared" si="0"/>
        <v>0</v>
      </c>
    </row>
    <row r="29" spans="1:8" x14ac:dyDescent="0.25">
      <c r="A29" s="542"/>
      <c r="B29" s="541" t="s">
        <v>1791</v>
      </c>
      <c r="C29" s="547" t="s">
        <v>3029</v>
      </c>
      <c r="D29" s="1771" t="s">
        <v>24</v>
      </c>
      <c r="E29" s="1772">
        <v>9079</v>
      </c>
      <c r="F29" s="1773">
        <v>41521</v>
      </c>
      <c r="G29" s="1772">
        <v>9079</v>
      </c>
      <c r="H29" s="1774">
        <f t="shared" si="0"/>
        <v>0</v>
      </c>
    </row>
    <row r="30" spans="1:8" x14ac:dyDescent="0.25">
      <c r="A30" s="542"/>
      <c r="B30" s="541" t="s">
        <v>1792</v>
      </c>
      <c r="C30" s="547" t="s">
        <v>3029</v>
      </c>
      <c r="D30" s="1771" t="s">
        <v>843</v>
      </c>
      <c r="E30" s="1772">
        <v>779</v>
      </c>
      <c r="F30" s="1773">
        <v>41521</v>
      </c>
      <c r="G30" s="1772">
        <v>779</v>
      </c>
      <c r="H30" s="1774">
        <f t="shared" si="0"/>
        <v>0</v>
      </c>
    </row>
    <row r="31" spans="1:8" x14ac:dyDescent="0.25">
      <c r="A31" s="542"/>
      <c r="B31" s="541" t="s">
        <v>1793</v>
      </c>
      <c r="C31" s="547" t="s">
        <v>3029</v>
      </c>
      <c r="D31" s="1768" t="s">
        <v>3054</v>
      </c>
      <c r="E31" s="1769">
        <v>2483</v>
      </c>
      <c r="F31" s="1770">
        <v>41521</v>
      </c>
      <c r="G31" s="1769">
        <v>2483</v>
      </c>
      <c r="H31" s="1774">
        <f t="shared" si="0"/>
        <v>0</v>
      </c>
    </row>
    <row r="32" spans="1:8" x14ac:dyDescent="0.25">
      <c r="A32" s="542"/>
      <c r="B32" s="541" t="s">
        <v>1794</v>
      </c>
      <c r="C32" s="547" t="s">
        <v>3029</v>
      </c>
      <c r="D32" s="1768" t="s">
        <v>3030</v>
      </c>
      <c r="E32" s="1769">
        <v>2146</v>
      </c>
      <c r="F32" s="1770">
        <v>41521</v>
      </c>
      <c r="G32" s="1769">
        <v>2146</v>
      </c>
      <c r="H32" s="1774">
        <f t="shared" si="0"/>
        <v>0</v>
      </c>
    </row>
    <row r="33" spans="1:8" x14ac:dyDescent="0.25">
      <c r="A33" s="542"/>
      <c r="B33" s="541" t="s">
        <v>1795</v>
      </c>
      <c r="C33" s="547" t="s">
        <v>3029</v>
      </c>
      <c r="D33" s="1768" t="s">
        <v>24</v>
      </c>
      <c r="E33" s="1769">
        <v>390.5</v>
      </c>
      <c r="F33" s="1770">
        <v>41521</v>
      </c>
      <c r="G33" s="1769">
        <v>390.5</v>
      </c>
      <c r="H33" s="1774">
        <f t="shared" si="0"/>
        <v>0</v>
      </c>
    </row>
    <row r="34" spans="1:8" x14ac:dyDescent="0.25">
      <c r="A34" s="542"/>
      <c r="B34" s="541" t="s">
        <v>1796</v>
      </c>
      <c r="C34" s="547" t="s">
        <v>3029</v>
      </c>
      <c r="D34" s="1768" t="s">
        <v>41</v>
      </c>
      <c r="E34" s="1769">
        <v>8568</v>
      </c>
      <c r="F34" s="1773">
        <v>41524</v>
      </c>
      <c r="G34" s="1772">
        <v>8568</v>
      </c>
      <c r="H34" s="1774">
        <f t="shared" si="0"/>
        <v>0</v>
      </c>
    </row>
    <row r="35" spans="1:8" x14ac:dyDescent="0.25">
      <c r="A35" s="542"/>
      <c r="B35" s="541" t="s">
        <v>1797</v>
      </c>
      <c r="C35" s="547" t="s">
        <v>3029</v>
      </c>
      <c r="D35" s="1768" t="s">
        <v>617</v>
      </c>
      <c r="E35" s="1769">
        <v>1172.5</v>
      </c>
      <c r="F35" s="1773">
        <v>41528</v>
      </c>
      <c r="G35" s="1772">
        <v>1172</v>
      </c>
      <c r="H35" s="1774">
        <f t="shared" si="0"/>
        <v>0.5</v>
      </c>
    </row>
    <row r="36" spans="1:8" x14ac:dyDescent="0.25">
      <c r="A36" s="542">
        <v>41522</v>
      </c>
      <c r="B36" s="541" t="s">
        <v>1798</v>
      </c>
      <c r="C36" s="547" t="s">
        <v>3029</v>
      </c>
      <c r="D36" s="1771" t="s">
        <v>775</v>
      </c>
      <c r="E36" s="1772">
        <v>2148</v>
      </c>
      <c r="F36" s="1773">
        <v>41522</v>
      </c>
      <c r="G36" s="1772">
        <v>2148</v>
      </c>
      <c r="H36" s="1774">
        <f t="shared" si="0"/>
        <v>0</v>
      </c>
    </row>
    <row r="37" spans="1:8" x14ac:dyDescent="0.25">
      <c r="A37" s="542"/>
      <c r="B37" s="541" t="s">
        <v>1799</v>
      </c>
      <c r="C37" s="547" t="s">
        <v>3029</v>
      </c>
      <c r="D37" s="1771" t="s">
        <v>751</v>
      </c>
      <c r="E37" s="1772">
        <v>25767</v>
      </c>
      <c r="F37" s="1773">
        <v>41530</v>
      </c>
      <c r="G37" s="1772">
        <v>25767</v>
      </c>
      <c r="H37" s="1774">
        <f t="shared" si="0"/>
        <v>0</v>
      </c>
    </row>
    <row r="38" spans="1:8" x14ac:dyDescent="0.25">
      <c r="A38" s="542"/>
      <c r="B38" s="541" t="s">
        <v>1800</v>
      </c>
      <c r="C38" s="547" t="s">
        <v>3029</v>
      </c>
      <c r="D38" s="1771" t="s">
        <v>677</v>
      </c>
      <c r="E38" s="1772">
        <v>7515</v>
      </c>
      <c r="F38" s="1773">
        <v>41522</v>
      </c>
      <c r="G38" s="1772">
        <v>7515</v>
      </c>
      <c r="H38" s="1774">
        <f t="shared" si="0"/>
        <v>0</v>
      </c>
    </row>
    <row r="39" spans="1:8" x14ac:dyDescent="0.25">
      <c r="A39" s="542"/>
      <c r="B39" s="541" t="s">
        <v>1801</v>
      </c>
      <c r="C39" s="547" t="s">
        <v>3029</v>
      </c>
      <c r="D39" s="1771" t="s">
        <v>24</v>
      </c>
      <c r="E39" s="1772">
        <v>25634</v>
      </c>
      <c r="F39" s="1773">
        <v>41522</v>
      </c>
      <c r="G39" s="1772">
        <v>25634</v>
      </c>
      <c r="H39" s="1774">
        <f t="shared" si="0"/>
        <v>0</v>
      </c>
    </row>
    <row r="40" spans="1:8" x14ac:dyDescent="0.25">
      <c r="A40" s="542"/>
      <c r="B40" s="541" t="s">
        <v>1802</v>
      </c>
      <c r="C40" s="547" t="s">
        <v>3029</v>
      </c>
      <c r="D40" s="1771" t="s">
        <v>3030</v>
      </c>
      <c r="E40" s="1772">
        <v>2050</v>
      </c>
      <c r="F40" s="1773">
        <v>41522</v>
      </c>
      <c r="G40" s="1772">
        <v>2050</v>
      </c>
      <c r="H40" s="1774">
        <f t="shared" si="0"/>
        <v>0</v>
      </c>
    </row>
    <row r="41" spans="1:8" x14ac:dyDescent="0.25">
      <c r="A41" s="542"/>
      <c r="B41" s="541" t="s">
        <v>1803</v>
      </c>
      <c r="C41" s="547" t="s">
        <v>3029</v>
      </c>
      <c r="D41" s="1771" t="s">
        <v>57</v>
      </c>
      <c r="E41" s="1772">
        <v>3450</v>
      </c>
      <c r="F41" s="1773">
        <v>41522</v>
      </c>
      <c r="G41" s="1772">
        <v>3450</v>
      </c>
      <c r="H41" s="1774">
        <f t="shared" si="0"/>
        <v>0</v>
      </c>
    </row>
    <row r="42" spans="1:8" x14ac:dyDescent="0.25">
      <c r="A42" s="542"/>
      <c r="B42" s="541" t="s">
        <v>1804</v>
      </c>
      <c r="C42" s="547" t="s">
        <v>3029</v>
      </c>
      <c r="D42" s="1771" t="s">
        <v>41</v>
      </c>
      <c r="E42" s="1772">
        <v>6879</v>
      </c>
      <c r="F42" s="1773">
        <v>41526</v>
      </c>
      <c r="G42" s="1772">
        <v>6879</v>
      </c>
      <c r="H42" s="1774">
        <f t="shared" si="0"/>
        <v>0</v>
      </c>
    </row>
    <row r="43" spans="1:8" x14ac:dyDescent="0.25">
      <c r="A43" s="542"/>
      <c r="B43" s="541" t="s">
        <v>1805</v>
      </c>
      <c r="C43" s="547" t="s">
        <v>3029</v>
      </c>
      <c r="D43" s="1771" t="s">
        <v>722</v>
      </c>
      <c r="E43" s="1772">
        <v>12312</v>
      </c>
      <c r="F43" s="1773">
        <v>41523</v>
      </c>
      <c r="G43" s="1772">
        <v>12312</v>
      </c>
      <c r="H43" s="1774">
        <f t="shared" si="0"/>
        <v>0</v>
      </c>
    </row>
    <row r="44" spans="1:8" x14ac:dyDescent="0.25">
      <c r="A44" s="542"/>
      <c r="B44" s="541" t="s">
        <v>1806</v>
      </c>
      <c r="C44" s="547" t="s">
        <v>3029</v>
      </c>
      <c r="D44" s="1771" t="s">
        <v>775</v>
      </c>
      <c r="E44" s="1772">
        <v>3141</v>
      </c>
      <c r="F44" s="1773">
        <v>41522</v>
      </c>
      <c r="G44" s="1772">
        <v>3141</v>
      </c>
      <c r="H44" s="1774">
        <f t="shared" si="0"/>
        <v>0</v>
      </c>
    </row>
    <row r="45" spans="1:8" x14ac:dyDescent="0.25">
      <c r="A45" s="542">
        <v>41523</v>
      </c>
      <c r="B45" s="541" t="s">
        <v>1807</v>
      </c>
      <c r="C45" s="547" t="s">
        <v>3029</v>
      </c>
      <c r="D45" s="1771" t="s">
        <v>3048</v>
      </c>
      <c r="E45" s="1772">
        <v>7175</v>
      </c>
      <c r="F45" s="1773">
        <v>41523</v>
      </c>
      <c r="G45" s="1772">
        <v>7175</v>
      </c>
      <c r="H45" s="1774">
        <f t="shared" si="0"/>
        <v>0</v>
      </c>
    </row>
    <row r="46" spans="1:8" x14ac:dyDescent="0.25">
      <c r="A46" s="542"/>
      <c r="B46" s="541" t="s">
        <v>1808</v>
      </c>
      <c r="C46" s="547" t="s">
        <v>3029</v>
      </c>
      <c r="D46" s="1771" t="s">
        <v>843</v>
      </c>
      <c r="E46" s="1772">
        <v>1119</v>
      </c>
      <c r="F46" s="1773">
        <v>41523</v>
      </c>
      <c r="G46" s="1772">
        <v>1119</v>
      </c>
      <c r="H46" s="1774">
        <f t="shared" si="0"/>
        <v>0</v>
      </c>
    </row>
    <row r="47" spans="1:8" x14ac:dyDescent="0.25">
      <c r="A47" s="542"/>
      <c r="B47" s="541" t="s">
        <v>1809</v>
      </c>
      <c r="C47" s="547" t="s">
        <v>3029</v>
      </c>
      <c r="D47" s="1771" t="s">
        <v>596</v>
      </c>
      <c r="E47" s="1772">
        <v>29508</v>
      </c>
      <c r="F47" s="1773">
        <v>41527</v>
      </c>
      <c r="G47" s="1772">
        <v>29508</v>
      </c>
      <c r="H47" s="1774">
        <f t="shared" si="0"/>
        <v>0</v>
      </c>
    </row>
    <row r="48" spans="1:8" x14ac:dyDescent="0.25">
      <c r="A48" s="542"/>
      <c r="B48" s="541" t="s">
        <v>1810</v>
      </c>
      <c r="C48" s="547" t="s">
        <v>3029</v>
      </c>
      <c r="D48" s="1771" t="s">
        <v>3030</v>
      </c>
      <c r="E48" s="1772">
        <v>2148.5</v>
      </c>
      <c r="F48" s="1773">
        <v>41523</v>
      </c>
      <c r="G48" s="1772">
        <v>2148.5</v>
      </c>
      <c r="H48" s="1774">
        <f t="shared" si="0"/>
        <v>0</v>
      </c>
    </row>
    <row r="49" spans="1:8" x14ac:dyDescent="0.25">
      <c r="A49" s="542"/>
      <c r="B49" s="541" t="s">
        <v>1811</v>
      </c>
      <c r="C49" s="547" t="s">
        <v>3029</v>
      </c>
      <c r="D49" s="1771" t="s">
        <v>3054</v>
      </c>
      <c r="E49" s="1772">
        <v>3965</v>
      </c>
      <c r="F49" s="1773">
        <v>41523</v>
      </c>
      <c r="G49" s="1772">
        <v>3965</v>
      </c>
      <c r="H49" s="1774">
        <f t="shared" si="0"/>
        <v>0</v>
      </c>
    </row>
    <row r="50" spans="1:8" x14ac:dyDescent="0.25">
      <c r="A50" s="542"/>
      <c r="B50" s="541" t="s">
        <v>1812</v>
      </c>
      <c r="C50" s="547" t="s">
        <v>3029</v>
      </c>
      <c r="D50" s="1771" t="s">
        <v>4</v>
      </c>
      <c r="E50" s="1772">
        <v>2102</v>
      </c>
      <c r="F50" s="1773">
        <v>41523</v>
      </c>
      <c r="G50" s="1772">
        <v>2102</v>
      </c>
      <c r="H50" s="1774">
        <f t="shared" si="0"/>
        <v>0</v>
      </c>
    </row>
    <row r="51" spans="1:8" x14ac:dyDescent="0.25">
      <c r="A51" s="542"/>
      <c r="B51" s="541" t="s">
        <v>1813</v>
      </c>
      <c r="C51" s="547" t="s">
        <v>3029</v>
      </c>
      <c r="D51" s="1771" t="s">
        <v>24</v>
      </c>
      <c r="E51" s="1772">
        <v>20072</v>
      </c>
      <c r="F51" s="1773">
        <v>41523</v>
      </c>
      <c r="G51" s="1772">
        <v>20072</v>
      </c>
      <c r="H51" s="1774">
        <f t="shared" si="0"/>
        <v>0</v>
      </c>
    </row>
    <row r="52" spans="1:8" x14ac:dyDescent="0.25">
      <c r="A52" s="542"/>
      <c r="B52" s="541" t="s">
        <v>1814</v>
      </c>
      <c r="C52" s="547" t="s">
        <v>3029</v>
      </c>
      <c r="D52" s="1771" t="s">
        <v>677</v>
      </c>
      <c r="E52" s="1772">
        <v>576</v>
      </c>
      <c r="F52" s="1773">
        <v>41523</v>
      </c>
      <c r="G52" s="1772">
        <v>576</v>
      </c>
      <c r="H52" s="1774">
        <f t="shared" si="0"/>
        <v>0</v>
      </c>
    </row>
    <row r="53" spans="1:8" x14ac:dyDescent="0.25">
      <c r="A53" s="542"/>
      <c r="B53" s="541" t="s">
        <v>1815</v>
      </c>
      <c r="C53" s="547" t="s">
        <v>3029</v>
      </c>
      <c r="D53" s="1771" t="s">
        <v>843</v>
      </c>
      <c r="E53" s="1772">
        <v>1214</v>
      </c>
      <c r="F53" s="1773">
        <v>41523</v>
      </c>
      <c r="G53" s="1772">
        <v>1214</v>
      </c>
      <c r="H53" s="1774">
        <f t="shared" si="0"/>
        <v>0</v>
      </c>
    </row>
    <row r="54" spans="1:8" x14ac:dyDescent="0.25">
      <c r="A54" s="542"/>
      <c r="B54" s="541" t="s">
        <v>1816</v>
      </c>
      <c r="C54" s="547" t="s">
        <v>3029</v>
      </c>
      <c r="D54" s="1771" t="s">
        <v>57</v>
      </c>
      <c r="E54" s="1772">
        <v>3281.5</v>
      </c>
      <c r="F54" s="1773">
        <v>41523</v>
      </c>
      <c r="G54" s="1772">
        <v>3281.5</v>
      </c>
      <c r="H54" s="1774">
        <f t="shared" si="0"/>
        <v>0</v>
      </c>
    </row>
    <row r="55" spans="1:8" x14ac:dyDescent="0.25">
      <c r="A55" s="542">
        <v>41524</v>
      </c>
      <c r="B55" s="541" t="s">
        <v>1817</v>
      </c>
      <c r="C55" s="547" t="s">
        <v>3029</v>
      </c>
      <c r="D55" s="1771" t="s">
        <v>722</v>
      </c>
      <c r="E55" s="1772">
        <v>29129</v>
      </c>
      <c r="F55" s="1773">
        <v>41524</v>
      </c>
      <c r="G55" s="1772">
        <v>29129</v>
      </c>
      <c r="H55" s="1774">
        <f t="shared" si="0"/>
        <v>0</v>
      </c>
    </row>
    <row r="56" spans="1:8" x14ac:dyDescent="0.25">
      <c r="A56" s="542"/>
      <c r="B56" s="541" t="s">
        <v>1818</v>
      </c>
      <c r="C56" s="547" t="s">
        <v>3029</v>
      </c>
      <c r="D56" s="1771" t="s">
        <v>775</v>
      </c>
      <c r="E56" s="1772">
        <v>626</v>
      </c>
      <c r="F56" s="1773">
        <v>41524</v>
      </c>
      <c r="G56" s="1772">
        <v>626</v>
      </c>
      <c r="H56" s="1774">
        <f t="shared" si="0"/>
        <v>0</v>
      </c>
    </row>
    <row r="57" spans="1:8" x14ac:dyDescent="0.25">
      <c r="A57" s="542"/>
      <c r="B57" s="541" t="s">
        <v>1819</v>
      </c>
      <c r="C57" s="547" t="s">
        <v>3029</v>
      </c>
      <c r="D57" s="1771" t="s">
        <v>24</v>
      </c>
      <c r="E57" s="1772">
        <v>19963</v>
      </c>
      <c r="F57" s="1773">
        <v>41524</v>
      </c>
      <c r="G57" s="1772">
        <v>19963</v>
      </c>
      <c r="H57" s="1774">
        <f t="shared" si="0"/>
        <v>0</v>
      </c>
    </row>
    <row r="58" spans="1:8" x14ac:dyDescent="0.25">
      <c r="A58" s="542"/>
      <c r="B58" s="541" t="s">
        <v>1820</v>
      </c>
      <c r="C58" s="547" t="s">
        <v>3029</v>
      </c>
      <c r="D58" s="1771" t="s">
        <v>3030</v>
      </c>
      <c r="E58" s="1772">
        <v>2038</v>
      </c>
      <c r="F58" s="1773">
        <v>41524</v>
      </c>
      <c r="G58" s="1772">
        <v>2038</v>
      </c>
      <c r="H58" s="1774">
        <f t="shared" si="0"/>
        <v>0</v>
      </c>
    </row>
    <row r="59" spans="1:8" x14ac:dyDescent="0.25">
      <c r="A59" s="542"/>
      <c r="B59" s="541" t="s">
        <v>1821</v>
      </c>
      <c r="C59" s="547" t="s">
        <v>3029</v>
      </c>
      <c r="D59" s="1771" t="s">
        <v>843</v>
      </c>
      <c r="E59" s="1772">
        <v>1177</v>
      </c>
      <c r="F59" s="1773">
        <v>41524</v>
      </c>
      <c r="G59" s="1772">
        <v>1177</v>
      </c>
      <c r="H59" s="1774">
        <f t="shared" si="0"/>
        <v>0</v>
      </c>
    </row>
    <row r="60" spans="1:8" x14ac:dyDescent="0.25">
      <c r="A60" s="542"/>
      <c r="B60" s="541" t="s">
        <v>1822</v>
      </c>
      <c r="C60" s="547" t="s">
        <v>3029</v>
      </c>
      <c r="D60" s="1771" t="s">
        <v>677</v>
      </c>
      <c r="E60" s="1772">
        <v>664</v>
      </c>
      <c r="F60" s="1773">
        <v>41524</v>
      </c>
      <c r="G60" s="1772">
        <v>664</v>
      </c>
      <c r="H60" s="1774">
        <f t="shared" si="0"/>
        <v>0</v>
      </c>
    </row>
    <row r="61" spans="1:8" x14ac:dyDescent="0.25">
      <c r="A61" s="542"/>
      <c r="B61" s="541" t="s">
        <v>815</v>
      </c>
      <c r="C61" s="547" t="s">
        <v>3029</v>
      </c>
      <c r="D61" s="1771" t="s">
        <v>3031</v>
      </c>
      <c r="E61" s="1772">
        <v>10456</v>
      </c>
      <c r="F61" s="1773">
        <v>41524</v>
      </c>
      <c r="G61" s="1772">
        <v>10456</v>
      </c>
      <c r="H61" s="1774">
        <f t="shared" si="0"/>
        <v>0</v>
      </c>
    </row>
    <row r="62" spans="1:8" x14ac:dyDescent="0.25">
      <c r="A62" s="542"/>
      <c r="B62" s="541" t="s">
        <v>1823</v>
      </c>
      <c r="C62" s="547" t="s">
        <v>3029</v>
      </c>
      <c r="D62" s="1771" t="s">
        <v>4</v>
      </c>
      <c r="E62" s="1772">
        <v>1546</v>
      </c>
      <c r="F62" s="1773">
        <v>41524</v>
      </c>
      <c r="G62" s="1772">
        <v>1546</v>
      </c>
      <c r="H62" s="1774">
        <f t="shared" si="0"/>
        <v>0</v>
      </c>
    </row>
    <row r="63" spans="1:8" x14ac:dyDescent="0.25">
      <c r="A63" s="542">
        <v>41525</v>
      </c>
      <c r="B63" s="541" t="s">
        <v>1824</v>
      </c>
      <c r="C63" s="547" t="s">
        <v>3029</v>
      </c>
      <c r="D63" s="1771" t="s">
        <v>337</v>
      </c>
      <c r="E63" s="1772">
        <v>1761</v>
      </c>
      <c r="F63" s="1773">
        <v>41525</v>
      </c>
      <c r="G63" s="1772">
        <v>1761</v>
      </c>
      <c r="H63" s="1774">
        <f t="shared" si="0"/>
        <v>0</v>
      </c>
    </row>
    <row r="64" spans="1:8" x14ac:dyDescent="0.25">
      <c r="A64" s="542"/>
      <c r="B64" s="541" t="s">
        <v>1825</v>
      </c>
      <c r="C64" s="547" t="s">
        <v>3029</v>
      </c>
      <c r="D64" s="1771" t="s">
        <v>722</v>
      </c>
      <c r="E64" s="1772">
        <v>25123</v>
      </c>
      <c r="F64" s="1773">
        <v>41527</v>
      </c>
      <c r="G64" s="1772">
        <v>25123</v>
      </c>
      <c r="H64" s="1774">
        <f t="shared" si="0"/>
        <v>0</v>
      </c>
    </row>
    <row r="65" spans="1:8" x14ac:dyDescent="0.25">
      <c r="A65" s="542"/>
      <c r="B65" s="541" t="s">
        <v>1826</v>
      </c>
      <c r="C65" s="547" t="s">
        <v>3029</v>
      </c>
      <c r="D65" s="1771" t="s">
        <v>24</v>
      </c>
      <c r="E65" s="1772">
        <v>11543</v>
      </c>
      <c r="F65" s="1773">
        <v>41525</v>
      </c>
      <c r="G65" s="1772">
        <v>11543</v>
      </c>
      <c r="H65" s="1774">
        <f t="shared" si="0"/>
        <v>0</v>
      </c>
    </row>
    <row r="66" spans="1:8" x14ac:dyDescent="0.25">
      <c r="A66" s="542"/>
      <c r="B66" s="541" t="s">
        <v>1827</v>
      </c>
      <c r="C66" s="547" t="s">
        <v>3029</v>
      </c>
      <c r="D66" s="1768" t="s">
        <v>843</v>
      </c>
      <c r="E66" s="1769">
        <v>1193</v>
      </c>
      <c r="F66" s="1770">
        <v>41525</v>
      </c>
      <c r="G66" s="1769">
        <v>1193</v>
      </c>
      <c r="H66" s="1774">
        <f t="shared" si="0"/>
        <v>0</v>
      </c>
    </row>
    <row r="67" spans="1:8" x14ac:dyDescent="0.25">
      <c r="A67" s="542"/>
      <c r="B67" s="541"/>
      <c r="C67" s="547"/>
      <c r="D67" s="521" t="s">
        <v>506</v>
      </c>
      <c r="E67" s="140"/>
      <c r="F67" s="452"/>
      <c r="G67" s="140"/>
      <c r="H67" s="218">
        <f t="shared" ref="H67:H275" si="1">E67-G67</f>
        <v>0</v>
      </c>
    </row>
    <row r="68" spans="1:8" x14ac:dyDescent="0.25">
      <c r="A68" s="542"/>
      <c r="B68" s="541"/>
      <c r="C68" s="547"/>
      <c r="D68" s="521" t="s">
        <v>506</v>
      </c>
      <c r="E68" s="140"/>
      <c r="F68" s="452"/>
      <c r="G68" s="140"/>
      <c r="H68" s="218"/>
    </row>
    <row r="69" spans="1:8" x14ac:dyDescent="0.25">
      <c r="A69" s="542"/>
      <c r="B69" s="541"/>
      <c r="C69" s="547"/>
      <c r="D69" s="521" t="s">
        <v>506</v>
      </c>
      <c r="E69" s="140"/>
      <c r="F69" s="452"/>
      <c r="G69" s="140"/>
      <c r="H69" s="540"/>
    </row>
    <row r="70" spans="1:8" ht="18.75" x14ac:dyDescent="0.3">
      <c r="A70" s="2127" t="str">
        <f>A1</f>
        <v>REMISIONES DE    SEPTIEMBRE    2 0 1 3</v>
      </c>
      <c r="B70" s="2127"/>
      <c r="C70" s="2127"/>
      <c r="D70" s="2127"/>
      <c r="E70" s="2127"/>
      <c r="F70" s="2127"/>
      <c r="G70" s="446"/>
      <c r="H70" s="455"/>
    </row>
    <row r="71" spans="1:8" ht="38.25" thickBot="1" x14ac:dyDescent="0.35">
      <c r="A71" s="1762" t="s">
        <v>0</v>
      </c>
      <c r="B71" s="1763" t="s">
        <v>1</v>
      </c>
      <c r="C71" s="1763"/>
      <c r="D71" s="1764" t="s">
        <v>3028</v>
      </c>
      <c r="E71" s="397" t="s">
        <v>2</v>
      </c>
      <c r="F71" s="1765"/>
      <c r="G71" s="1766" t="s">
        <v>7</v>
      </c>
      <c r="H71" s="1767" t="s">
        <v>8</v>
      </c>
    </row>
    <row r="72" spans="1:8" ht="15.75" thickTop="1" x14ac:dyDescent="0.25">
      <c r="A72" s="542">
        <v>41525</v>
      </c>
      <c r="B72" s="541" t="s">
        <v>816</v>
      </c>
      <c r="C72" s="547" t="s">
        <v>3029</v>
      </c>
      <c r="D72" s="1768" t="s">
        <v>2227</v>
      </c>
      <c r="E72" s="1769">
        <v>3903.5</v>
      </c>
      <c r="F72" s="1770">
        <v>41525</v>
      </c>
      <c r="G72" s="1769">
        <v>3903.5</v>
      </c>
      <c r="H72" s="1774">
        <f t="shared" ref="H72:H135" si="2">E72-G72</f>
        <v>0</v>
      </c>
    </row>
    <row r="73" spans="1:8" x14ac:dyDescent="0.25">
      <c r="A73" s="542">
        <v>41526</v>
      </c>
      <c r="B73" s="541" t="s">
        <v>817</v>
      </c>
      <c r="C73" s="547" t="s">
        <v>3029</v>
      </c>
      <c r="D73" s="1771" t="s">
        <v>721</v>
      </c>
      <c r="E73" s="1772">
        <v>6431</v>
      </c>
      <c r="F73" s="1773">
        <v>41526</v>
      </c>
      <c r="G73" s="1772">
        <v>6431</v>
      </c>
      <c r="H73" s="1774">
        <f t="shared" si="2"/>
        <v>0</v>
      </c>
    </row>
    <row r="74" spans="1:8" x14ac:dyDescent="0.25">
      <c r="A74" s="542"/>
      <c r="B74" s="541" t="s">
        <v>1828</v>
      </c>
      <c r="C74" s="547" t="s">
        <v>3029</v>
      </c>
      <c r="D74" s="1771" t="s">
        <v>2108</v>
      </c>
      <c r="E74" s="1772">
        <v>3329</v>
      </c>
      <c r="F74" s="1773">
        <v>41527</v>
      </c>
      <c r="G74" s="1772">
        <v>3329</v>
      </c>
      <c r="H74" s="1774">
        <f t="shared" si="2"/>
        <v>0</v>
      </c>
    </row>
    <row r="75" spans="1:8" x14ac:dyDescent="0.25">
      <c r="A75" s="542"/>
      <c r="B75" s="541" t="s">
        <v>1829</v>
      </c>
      <c r="C75" s="547" t="s">
        <v>3029</v>
      </c>
      <c r="D75" s="1771" t="s">
        <v>776</v>
      </c>
      <c r="E75" s="1772">
        <v>7029</v>
      </c>
      <c r="F75" s="1773">
        <v>41527</v>
      </c>
      <c r="G75" s="1772">
        <v>7029</v>
      </c>
      <c r="H75" s="1774">
        <f t="shared" si="2"/>
        <v>0</v>
      </c>
    </row>
    <row r="76" spans="1:8" x14ac:dyDescent="0.25">
      <c r="A76" s="542"/>
      <c r="B76" s="541" t="s">
        <v>1830</v>
      </c>
      <c r="C76" s="547" t="s">
        <v>3029</v>
      </c>
      <c r="D76" s="1771" t="s">
        <v>41</v>
      </c>
      <c r="E76" s="1772">
        <v>17517</v>
      </c>
      <c r="F76" s="1773">
        <v>41528</v>
      </c>
      <c r="G76" s="1772">
        <v>17517</v>
      </c>
      <c r="H76" s="1774">
        <f t="shared" si="2"/>
        <v>0</v>
      </c>
    </row>
    <row r="77" spans="1:8" x14ac:dyDescent="0.25">
      <c r="A77" s="542"/>
      <c r="B77" s="541" t="s">
        <v>1831</v>
      </c>
      <c r="C77" s="547" t="s">
        <v>3029</v>
      </c>
      <c r="D77" s="1771" t="s">
        <v>751</v>
      </c>
      <c r="E77" s="1772">
        <v>23858.5</v>
      </c>
      <c r="F77" s="1773">
        <v>41534</v>
      </c>
      <c r="G77" s="1772">
        <v>23858.5</v>
      </c>
      <c r="H77" s="1774">
        <f t="shared" si="2"/>
        <v>0</v>
      </c>
    </row>
    <row r="78" spans="1:8" x14ac:dyDescent="0.25">
      <c r="A78" s="542"/>
      <c r="B78" s="541" t="s">
        <v>1832</v>
      </c>
      <c r="C78" s="547" t="s">
        <v>3029</v>
      </c>
      <c r="D78" s="1771" t="s">
        <v>776</v>
      </c>
      <c r="E78" s="1772">
        <v>3455</v>
      </c>
      <c r="F78" s="1773">
        <v>41527</v>
      </c>
      <c r="G78" s="1772">
        <v>3455</v>
      </c>
      <c r="H78" s="1774">
        <f t="shared" si="2"/>
        <v>0</v>
      </c>
    </row>
    <row r="79" spans="1:8" x14ac:dyDescent="0.25">
      <c r="A79" s="542"/>
      <c r="B79" s="541" t="s">
        <v>1833</v>
      </c>
      <c r="C79" s="547" t="s">
        <v>3029</v>
      </c>
      <c r="D79" s="1771" t="s">
        <v>3030</v>
      </c>
      <c r="E79" s="1772">
        <v>1704</v>
      </c>
      <c r="F79" s="1773">
        <v>41526</v>
      </c>
      <c r="G79" s="1772">
        <v>1704</v>
      </c>
      <c r="H79" s="1774">
        <f t="shared" si="2"/>
        <v>0</v>
      </c>
    </row>
    <row r="80" spans="1:8" x14ac:dyDescent="0.25">
      <c r="A80" s="542"/>
      <c r="B80" s="541" t="s">
        <v>1834</v>
      </c>
      <c r="C80" s="547" t="s">
        <v>3029</v>
      </c>
      <c r="D80" s="1771" t="s">
        <v>24</v>
      </c>
      <c r="E80" s="1772">
        <v>14361</v>
      </c>
      <c r="F80" s="1773">
        <v>41526</v>
      </c>
      <c r="G80" s="1772">
        <v>14361</v>
      </c>
      <c r="H80" s="1774">
        <f t="shared" si="2"/>
        <v>0</v>
      </c>
    </row>
    <row r="81" spans="1:8" x14ac:dyDescent="0.25">
      <c r="A81" s="542"/>
      <c r="B81" s="541" t="s">
        <v>1835</v>
      </c>
      <c r="C81" s="547" t="s">
        <v>3029</v>
      </c>
      <c r="D81" s="1771" t="s">
        <v>57</v>
      </c>
      <c r="E81" s="1772">
        <v>2511</v>
      </c>
      <c r="F81" s="1773">
        <v>41526</v>
      </c>
      <c r="G81" s="1772">
        <v>2511</v>
      </c>
      <c r="H81" s="1774">
        <f t="shared" si="2"/>
        <v>0</v>
      </c>
    </row>
    <row r="82" spans="1:8" x14ac:dyDescent="0.25">
      <c r="A82" s="542"/>
      <c r="B82" s="541" t="s">
        <v>1836</v>
      </c>
      <c r="C82" s="547" t="s">
        <v>3029</v>
      </c>
      <c r="D82" s="1771" t="s">
        <v>677</v>
      </c>
      <c r="E82" s="1772">
        <v>5702</v>
      </c>
      <c r="F82" s="1773">
        <v>41526</v>
      </c>
      <c r="G82" s="1772">
        <v>5702</v>
      </c>
      <c r="H82" s="1774">
        <f t="shared" si="2"/>
        <v>0</v>
      </c>
    </row>
    <row r="83" spans="1:8" x14ac:dyDescent="0.25">
      <c r="A83" s="542"/>
      <c r="B83" s="541" t="s">
        <v>1837</v>
      </c>
      <c r="C83" s="547" t="s">
        <v>3029</v>
      </c>
      <c r="D83" s="1771" t="s">
        <v>722</v>
      </c>
      <c r="E83" s="1772">
        <v>8022</v>
      </c>
      <c r="F83" s="1773">
        <v>41528</v>
      </c>
      <c r="G83" s="1772">
        <v>8022</v>
      </c>
      <c r="H83" s="1774">
        <f t="shared" si="2"/>
        <v>0</v>
      </c>
    </row>
    <row r="84" spans="1:8" x14ac:dyDescent="0.25">
      <c r="A84" s="542"/>
      <c r="B84" s="541" t="s">
        <v>1838</v>
      </c>
      <c r="C84" s="547" t="s">
        <v>3029</v>
      </c>
      <c r="D84" s="1768" t="s">
        <v>4</v>
      </c>
      <c r="E84" s="1769">
        <v>1120</v>
      </c>
      <c r="F84" s="1770">
        <v>41526</v>
      </c>
      <c r="G84" s="1769">
        <v>1120</v>
      </c>
      <c r="H84" s="1774">
        <f t="shared" si="2"/>
        <v>0</v>
      </c>
    </row>
    <row r="85" spans="1:8" x14ac:dyDescent="0.25">
      <c r="A85" s="542"/>
      <c r="B85" s="541" t="s">
        <v>1839</v>
      </c>
      <c r="C85" s="547" t="s">
        <v>3029</v>
      </c>
      <c r="D85" s="1771" t="s">
        <v>843</v>
      </c>
      <c r="E85" s="1772">
        <v>832</v>
      </c>
      <c r="F85" s="1773">
        <v>41526</v>
      </c>
      <c r="G85" s="1772">
        <v>832</v>
      </c>
      <c r="H85" s="1774">
        <f t="shared" si="2"/>
        <v>0</v>
      </c>
    </row>
    <row r="86" spans="1:8" x14ac:dyDescent="0.25">
      <c r="A86" s="542">
        <v>41527</v>
      </c>
      <c r="B86" s="541" t="s">
        <v>1840</v>
      </c>
      <c r="C86" s="547" t="s">
        <v>3029</v>
      </c>
      <c r="D86" s="1771" t="s">
        <v>755</v>
      </c>
      <c r="E86" s="1772">
        <v>7463</v>
      </c>
      <c r="F86" s="1773">
        <v>41527</v>
      </c>
      <c r="G86" s="1772">
        <v>7463</v>
      </c>
      <c r="H86" s="1774">
        <f t="shared" si="2"/>
        <v>0</v>
      </c>
    </row>
    <row r="87" spans="1:8" x14ac:dyDescent="0.25">
      <c r="A87" s="542"/>
      <c r="B87" s="541" t="s">
        <v>1841</v>
      </c>
      <c r="C87" s="547" t="s">
        <v>3029</v>
      </c>
      <c r="D87" s="1771" t="s">
        <v>2264</v>
      </c>
      <c r="E87" s="1772">
        <v>1905.5</v>
      </c>
      <c r="F87" s="1773">
        <v>41527</v>
      </c>
      <c r="G87" s="1772">
        <v>1905.5</v>
      </c>
      <c r="H87" s="1774">
        <f t="shared" si="2"/>
        <v>0</v>
      </c>
    </row>
    <row r="88" spans="1:8" x14ac:dyDescent="0.25">
      <c r="A88" s="542"/>
      <c r="B88" s="541" t="s">
        <v>1842</v>
      </c>
      <c r="C88" s="547" t="s">
        <v>3029</v>
      </c>
      <c r="D88" s="1771" t="s">
        <v>3030</v>
      </c>
      <c r="E88" s="1772">
        <v>1650</v>
      </c>
      <c r="F88" s="1773">
        <v>41527</v>
      </c>
      <c r="G88" s="1772">
        <v>1650</v>
      </c>
      <c r="H88" s="1774">
        <f t="shared" si="2"/>
        <v>0</v>
      </c>
    </row>
    <row r="89" spans="1:8" x14ac:dyDescent="0.25">
      <c r="A89" s="542"/>
      <c r="B89" s="541" t="s">
        <v>1843</v>
      </c>
      <c r="C89" s="547" t="s">
        <v>3029</v>
      </c>
      <c r="D89" s="1771" t="s">
        <v>722</v>
      </c>
      <c r="E89" s="1772">
        <v>31940</v>
      </c>
      <c r="F89" s="1773">
        <v>41527</v>
      </c>
      <c r="G89" s="1772">
        <v>31940</v>
      </c>
      <c r="H89" s="1774">
        <f t="shared" si="2"/>
        <v>0</v>
      </c>
    </row>
    <row r="90" spans="1:8" x14ac:dyDescent="0.25">
      <c r="A90" s="542"/>
      <c r="B90" s="541" t="s">
        <v>1844</v>
      </c>
      <c r="C90" s="547" t="s">
        <v>3029</v>
      </c>
      <c r="D90" s="1771" t="s">
        <v>24</v>
      </c>
      <c r="E90" s="1772">
        <v>16730</v>
      </c>
      <c r="F90" s="1773">
        <v>41527</v>
      </c>
      <c r="G90" s="1772">
        <v>16730</v>
      </c>
      <c r="H90" s="1774">
        <f t="shared" si="2"/>
        <v>0</v>
      </c>
    </row>
    <row r="91" spans="1:8" x14ac:dyDescent="0.25">
      <c r="A91" s="542"/>
      <c r="B91" s="541" t="s">
        <v>1845</v>
      </c>
      <c r="C91" s="547" t="s">
        <v>3029</v>
      </c>
      <c r="D91" s="1771" t="s">
        <v>3054</v>
      </c>
      <c r="E91" s="1772">
        <v>3424</v>
      </c>
      <c r="F91" s="1773">
        <v>41527</v>
      </c>
      <c r="G91" s="1772">
        <v>3424</v>
      </c>
      <c r="H91" s="1774">
        <f t="shared" si="2"/>
        <v>0</v>
      </c>
    </row>
    <row r="92" spans="1:8" x14ac:dyDescent="0.25">
      <c r="A92" s="542"/>
      <c r="B92" s="541" t="s">
        <v>1846</v>
      </c>
      <c r="C92" s="547" t="s">
        <v>3029</v>
      </c>
      <c r="D92" s="1771" t="s">
        <v>596</v>
      </c>
      <c r="E92" s="1772">
        <v>6152</v>
      </c>
      <c r="F92" s="1773">
        <v>41527</v>
      </c>
      <c r="G92" s="1772">
        <v>6152</v>
      </c>
      <c r="H92" s="1774">
        <f t="shared" si="2"/>
        <v>0</v>
      </c>
    </row>
    <row r="93" spans="1:8" x14ac:dyDescent="0.25">
      <c r="A93" s="542"/>
      <c r="B93" s="541" t="s">
        <v>1847</v>
      </c>
      <c r="C93" s="547" t="s">
        <v>3029</v>
      </c>
      <c r="D93" s="1771" t="s">
        <v>41</v>
      </c>
      <c r="E93" s="1772">
        <v>10424</v>
      </c>
      <c r="F93" s="1773">
        <v>41530</v>
      </c>
      <c r="G93" s="1772">
        <v>10424</v>
      </c>
      <c r="H93" s="1774">
        <f t="shared" si="2"/>
        <v>0</v>
      </c>
    </row>
    <row r="94" spans="1:8" x14ac:dyDescent="0.25">
      <c r="A94" s="542"/>
      <c r="B94" s="541" t="s">
        <v>1848</v>
      </c>
      <c r="C94" s="547" t="s">
        <v>3029</v>
      </c>
      <c r="D94" s="1771" t="s">
        <v>57</v>
      </c>
      <c r="E94" s="1772">
        <v>3888</v>
      </c>
      <c r="F94" s="1773">
        <v>41527</v>
      </c>
      <c r="G94" s="1772">
        <v>3888</v>
      </c>
      <c r="H94" s="1774">
        <f t="shared" si="2"/>
        <v>0</v>
      </c>
    </row>
    <row r="95" spans="1:8" x14ac:dyDescent="0.25">
      <c r="A95" s="542"/>
      <c r="B95" s="541" t="s">
        <v>1849</v>
      </c>
      <c r="C95" s="547" t="s">
        <v>3029</v>
      </c>
      <c r="D95" s="1771" t="s">
        <v>843</v>
      </c>
      <c r="E95" s="1772">
        <v>892</v>
      </c>
      <c r="F95" s="1773">
        <v>41527</v>
      </c>
      <c r="G95" s="1772">
        <v>892</v>
      </c>
      <c r="H95" s="1774">
        <f t="shared" si="2"/>
        <v>0</v>
      </c>
    </row>
    <row r="96" spans="1:8" x14ac:dyDescent="0.25">
      <c r="A96" s="542">
        <v>41528</v>
      </c>
      <c r="B96" s="541" t="s">
        <v>1850</v>
      </c>
      <c r="C96" s="547" t="s">
        <v>3029</v>
      </c>
      <c r="D96" s="1771" t="s">
        <v>722</v>
      </c>
      <c r="E96" s="1772">
        <v>23141</v>
      </c>
      <c r="F96" s="1773">
        <v>41528</v>
      </c>
      <c r="G96" s="1772">
        <v>23141</v>
      </c>
      <c r="H96" s="1774">
        <f t="shared" si="2"/>
        <v>0</v>
      </c>
    </row>
    <row r="97" spans="1:12" x14ac:dyDescent="0.25">
      <c r="A97" s="542"/>
      <c r="B97" s="541" t="s">
        <v>1851</v>
      </c>
      <c r="C97" s="547" t="s">
        <v>3029</v>
      </c>
      <c r="D97" s="1771" t="s">
        <v>3047</v>
      </c>
      <c r="E97" s="1772">
        <v>1424</v>
      </c>
      <c r="F97" s="1773">
        <v>41528</v>
      </c>
      <c r="G97" s="1772">
        <v>1424</v>
      </c>
      <c r="H97" s="1774">
        <f t="shared" si="2"/>
        <v>0</v>
      </c>
    </row>
    <row r="98" spans="1:12" x14ac:dyDescent="0.25">
      <c r="A98" s="542"/>
      <c r="B98" s="541" t="s">
        <v>1852</v>
      </c>
      <c r="C98" s="547" t="s">
        <v>3029</v>
      </c>
      <c r="D98" s="1771" t="s">
        <v>3030</v>
      </c>
      <c r="E98" s="1772">
        <v>1646</v>
      </c>
      <c r="F98" s="1773">
        <v>41528</v>
      </c>
      <c r="G98" s="1772">
        <v>1646</v>
      </c>
      <c r="H98" s="1774">
        <f t="shared" si="2"/>
        <v>0</v>
      </c>
    </row>
    <row r="99" spans="1:12" x14ac:dyDescent="0.25">
      <c r="A99" s="542"/>
      <c r="B99" s="541" t="s">
        <v>1853</v>
      </c>
      <c r="C99" s="547" t="s">
        <v>3029</v>
      </c>
      <c r="D99" s="1771" t="s">
        <v>719</v>
      </c>
      <c r="E99" s="1772">
        <v>2553</v>
      </c>
      <c r="F99" s="1773">
        <v>41528</v>
      </c>
      <c r="G99" s="1772">
        <v>2553</v>
      </c>
      <c r="H99" s="1774">
        <f t="shared" si="2"/>
        <v>0</v>
      </c>
    </row>
    <row r="100" spans="1:12" x14ac:dyDescent="0.25">
      <c r="A100" s="542"/>
      <c r="B100" s="541" t="s">
        <v>1854</v>
      </c>
      <c r="C100" s="547" t="s">
        <v>3029</v>
      </c>
      <c r="D100" s="1771" t="s">
        <v>24</v>
      </c>
      <c r="E100" s="1772">
        <v>2894</v>
      </c>
      <c r="F100" s="1773">
        <v>41528</v>
      </c>
      <c r="G100" s="1772">
        <v>2894</v>
      </c>
      <c r="H100" s="1774">
        <f t="shared" si="2"/>
        <v>0</v>
      </c>
    </row>
    <row r="101" spans="1:12" x14ac:dyDescent="0.25">
      <c r="A101" s="542"/>
      <c r="B101" s="541" t="s">
        <v>1855</v>
      </c>
      <c r="C101" s="547" t="s">
        <v>3029</v>
      </c>
      <c r="D101" s="1771" t="s">
        <v>41</v>
      </c>
      <c r="E101" s="1772">
        <v>7806</v>
      </c>
      <c r="F101" s="1773">
        <v>41531</v>
      </c>
      <c r="G101" s="1772">
        <v>7806</v>
      </c>
      <c r="H101" s="1774">
        <f t="shared" si="2"/>
        <v>0</v>
      </c>
    </row>
    <row r="102" spans="1:12" x14ac:dyDescent="0.25">
      <c r="A102" s="542"/>
      <c r="B102" s="541" t="s">
        <v>1856</v>
      </c>
      <c r="C102" s="547" t="s">
        <v>3029</v>
      </c>
      <c r="D102" s="1771" t="s">
        <v>119</v>
      </c>
      <c r="E102" s="1772">
        <v>1625</v>
      </c>
      <c r="F102" s="1773">
        <v>41528</v>
      </c>
      <c r="G102" s="1772">
        <v>1625</v>
      </c>
      <c r="H102" s="1774">
        <f t="shared" si="2"/>
        <v>0</v>
      </c>
    </row>
    <row r="103" spans="1:12" x14ac:dyDescent="0.25">
      <c r="A103" s="542"/>
      <c r="B103" s="541" t="s">
        <v>1857</v>
      </c>
      <c r="C103" s="547" t="s">
        <v>3029</v>
      </c>
      <c r="D103" s="1771" t="s">
        <v>843</v>
      </c>
      <c r="E103" s="1772">
        <v>800</v>
      </c>
      <c r="F103" s="1773">
        <v>41528</v>
      </c>
      <c r="G103" s="1772">
        <v>800</v>
      </c>
      <c r="H103" s="1774">
        <f t="shared" si="2"/>
        <v>0</v>
      </c>
    </row>
    <row r="104" spans="1:12" x14ac:dyDescent="0.25">
      <c r="A104" s="542"/>
      <c r="B104" s="541" t="s">
        <v>1858</v>
      </c>
      <c r="C104" s="547" t="s">
        <v>3029</v>
      </c>
      <c r="D104" s="1771" t="s">
        <v>721</v>
      </c>
      <c r="E104" s="1772">
        <v>5791</v>
      </c>
      <c r="F104" s="1773">
        <v>41528</v>
      </c>
      <c r="G104" s="1772">
        <v>5791</v>
      </c>
      <c r="H104" s="1774">
        <f t="shared" si="2"/>
        <v>0</v>
      </c>
    </row>
    <row r="105" spans="1:12" x14ac:dyDescent="0.25">
      <c r="A105" s="542">
        <v>41529</v>
      </c>
      <c r="B105" s="541" t="s">
        <v>1859</v>
      </c>
      <c r="C105" s="547" t="s">
        <v>3029</v>
      </c>
      <c r="D105" s="1771" t="s">
        <v>646</v>
      </c>
      <c r="E105" s="1772">
        <v>1133</v>
      </c>
      <c r="F105" s="1773">
        <v>41529</v>
      </c>
      <c r="G105" s="1772">
        <v>1133</v>
      </c>
      <c r="H105" s="1774">
        <f t="shared" si="2"/>
        <v>0</v>
      </c>
    </row>
    <row r="106" spans="1:12" x14ac:dyDescent="0.25">
      <c r="A106" s="542"/>
      <c r="B106" s="541" t="s">
        <v>1860</v>
      </c>
      <c r="C106" s="547" t="s">
        <v>3029</v>
      </c>
      <c r="D106" s="1771" t="s">
        <v>722</v>
      </c>
      <c r="E106" s="1772">
        <v>34333</v>
      </c>
      <c r="F106" s="1773">
        <v>41529</v>
      </c>
      <c r="G106" s="1772">
        <v>34333</v>
      </c>
      <c r="H106" s="1774">
        <f t="shared" si="2"/>
        <v>0</v>
      </c>
    </row>
    <row r="107" spans="1:12" x14ac:dyDescent="0.25">
      <c r="A107" s="542"/>
      <c r="B107" s="541" t="s">
        <v>819</v>
      </c>
      <c r="C107" s="547" t="s">
        <v>3029</v>
      </c>
      <c r="D107" s="1771" t="s">
        <v>617</v>
      </c>
      <c r="E107" s="1772">
        <v>1452</v>
      </c>
      <c r="F107" s="1773">
        <v>41535</v>
      </c>
      <c r="G107" s="1772">
        <v>1452</v>
      </c>
      <c r="H107" s="1774">
        <f t="shared" si="2"/>
        <v>0</v>
      </c>
    </row>
    <row r="108" spans="1:12" x14ac:dyDescent="0.25">
      <c r="A108" s="542"/>
      <c r="B108" s="541" t="s">
        <v>1861</v>
      </c>
      <c r="C108" s="547" t="s">
        <v>3029</v>
      </c>
      <c r="D108" s="1768" t="s">
        <v>775</v>
      </c>
      <c r="E108" s="1769">
        <v>653</v>
      </c>
      <c r="F108" s="1799">
        <v>41540</v>
      </c>
      <c r="G108" s="1800">
        <v>653</v>
      </c>
      <c r="H108" s="1774">
        <f t="shared" si="2"/>
        <v>0</v>
      </c>
    </row>
    <row r="109" spans="1:12" x14ac:dyDescent="0.25">
      <c r="A109" s="542"/>
      <c r="B109" s="541" t="s">
        <v>1862</v>
      </c>
      <c r="C109" s="547" t="s">
        <v>3029</v>
      </c>
      <c r="D109" s="1768" t="s">
        <v>596</v>
      </c>
      <c r="E109" s="1769">
        <v>19193</v>
      </c>
      <c r="F109" s="1773">
        <v>41533</v>
      </c>
      <c r="G109" s="1772">
        <v>19193</v>
      </c>
      <c r="H109" s="1774">
        <f t="shared" si="2"/>
        <v>0</v>
      </c>
      <c r="I109" s="245"/>
      <c r="J109" s="245"/>
      <c r="K109" s="245"/>
      <c r="L109" s="245"/>
    </row>
    <row r="110" spans="1:12" x14ac:dyDescent="0.25">
      <c r="A110" s="542"/>
      <c r="B110" s="541" t="s">
        <v>1863</v>
      </c>
      <c r="C110" s="547" t="s">
        <v>3029</v>
      </c>
      <c r="D110" s="1768" t="s">
        <v>677</v>
      </c>
      <c r="E110" s="1769">
        <v>5510.5</v>
      </c>
      <c r="F110" s="1770">
        <v>41529</v>
      </c>
      <c r="G110" s="1769">
        <v>5510.5</v>
      </c>
      <c r="H110" s="1774">
        <f t="shared" si="2"/>
        <v>0</v>
      </c>
      <c r="I110" s="245"/>
      <c r="J110" s="245"/>
      <c r="K110" s="245"/>
      <c r="L110" s="245"/>
    </row>
    <row r="111" spans="1:12" x14ac:dyDescent="0.25">
      <c r="A111" s="542"/>
      <c r="B111" s="541" t="s">
        <v>1951</v>
      </c>
      <c r="C111" s="547" t="s">
        <v>3029</v>
      </c>
      <c r="D111" s="1768" t="s">
        <v>24</v>
      </c>
      <c r="E111" s="1769">
        <v>12013.5</v>
      </c>
      <c r="F111" s="1770">
        <v>41529</v>
      </c>
      <c r="G111" s="1769">
        <v>12013.5</v>
      </c>
      <c r="H111" s="1774">
        <f t="shared" si="2"/>
        <v>0</v>
      </c>
    </row>
    <row r="112" spans="1:12" x14ac:dyDescent="0.25">
      <c r="A112" s="542"/>
      <c r="B112" s="541" t="s">
        <v>1952</v>
      </c>
      <c r="C112" s="547" t="s">
        <v>3029</v>
      </c>
      <c r="D112" s="1768" t="s">
        <v>3054</v>
      </c>
      <c r="E112" s="1769">
        <v>3818.5</v>
      </c>
      <c r="F112" s="1770">
        <v>41529</v>
      </c>
      <c r="G112" s="1769">
        <v>3818.5</v>
      </c>
      <c r="H112" s="1774">
        <f t="shared" si="2"/>
        <v>0</v>
      </c>
    </row>
    <row r="113" spans="1:12" x14ac:dyDescent="0.25">
      <c r="A113" s="542"/>
      <c r="B113" s="541" t="s">
        <v>1953</v>
      </c>
      <c r="C113" s="547" t="s">
        <v>3029</v>
      </c>
      <c r="D113" s="1768" t="s">
        <v>3030</v>
      </c>
      <c r="E113" s="1769">
        <v>1856.5</v>
      </c>
      <c r="F113" s="1770">
        <v>41529</v>
      </c>
      <c r="G113" s="1769">
        <v>1856.5</v>
      </c>
      <c r="H113" s="1774">
        <f t="shared" si="2"/>
        <v>0</v>
      </c>
    </row>
    <row r="114" spans="1:12" x14ac:dyDescent="0.25">
      <c r="A114" s="542"/>
      <c r="B114" s="541" t="s">
        <v>1954</v>
      </c>
      <c r="C114" s="547" t="s">
        <v>3029</v>
      </c>
      <c r="D114" s="1768" t="s">
        <v>719</v>
      </c>
      <c r="E114" s="1769">
        <v>1794</v>
      </c>
      <c r="F114" s="1770">
        <v>41529</v>
      </c>
      <c r="G114" s="1769">
        <v>1794</v>
      </c>
      <c r="H114" s="1774">
        <f t="shared" si="2"/>
        <v>0</v>
      </c>
    </row>
    <row r="115" spans="1:12" x14ac:dyDescent="0.25">
      <c r="A115" s="542"/>
      <c r="B115" s="541" t="s">
        <v>1955</v>
      </c>
      <c r="C115" s="547" t="s">
        <v>3029</v>
      </c>
      <c r="D115" s="1768" t="s">
        <v>57</v>
      </c>
      <c r="E115" s="1769">
        <v>10230</v>
      </c>
      <c r="F115" s="1770">
        <v>41529</v>
      </c>
      <c r="G115" s="1769">
        <v>10230</v>
      </c>
      <c r="H115" s="1774">
        <f t="shared" si="2"/>
        <v>0</v>
      </c>
    </row>
    <row r="116" spans="1:12" x14ac:dyDescent="0.25">
      <c r="A116" s="542"/>
      <c r="B116" s="541" t="s">
        <v>1956</v>
      </c>
      <c r="C116" s="547" t="s">
        <v>3029</v>
      </c>
      <c r="D116" s="1768" t="s">
        <v>721</v>
      </c>
      <c r="E116" s="1769">
        <v>6143.5</v>
      </c>
      <c r="F116" s="1770">
        <v>41529</v>
      </c>
      <c r="G116" s="1769">
        <v>6143.5</v>
      </c>
      <c r="H116" s="1774">
        <f t="shared" si="2"/>
        <v>0</v>
      </c>
    </row>
    <row r="117" spans="1:12" x14ac:dyDescent="0.25">
      <c r="A117" s="542"/>
      <c r="B117" s="541" t="s">
        <v>1957</v>
      </c>
      <c r="C117" s="547" t="s">
        <v>3029</v>
      </c>
      <c r="D117" s="1768" t="s">
        <v>843</v>
      </c>
      <c r="E117" s="1769">
        <v>888</v>
      </c>
      <c r="F117" s="1770">
        <v>41529</v>
      </c>
      <c r="G117" s="1769">
        <v>888</v>
      </c>
      <c r="H117" s="1774">
        <f t="shared" si="2"/>
        <v>0</v>
      </c>
    </row>
    <row r="118" spans="1:12" x14ac:dyDescent="0.25">
      <c r="A118" s="542"/>
      <c r="B118" s="541" t="s">
        <v>820</v>
      </c>
      <c r="C118" s="547" t="s">
        <v>3029</v>
      </c>
      <c r="D118" s="1768" t="s">
        <v>337</v>
      </c>
      <c r="E118" s="1769">
        <v>2534</v>
      </c>
      <c r="F118" s="1770">
        <v>41529</v>
      </c>
      <c r="G118" s="1769">
        <v>2534</v>
      </c>
      <c r="H118" s="1774">
        <f t="shared" si="2"/>
        <v>0</v>
      </c>
    </row>
    <row r="119" spans="1:12" x14ac:dyDescent="0.25">
      <c r="A119" s="542"/>
      <c r="B119" s="541" t="s">
        <v>1958</v>
      </c>
      <c r="C119" s="547" t="s">
        <v>3029</v>
      </c>
      <c r="D119" s="1768" t="s">
        <v>3050</v>
      </c>
      <c r="E119" s="1769">
        <v>9450</v>
      </c>
      <c r="F119" s="1773">
        <v>41534</v>
      </c>
      <c r="G119" s="1772">
        <v>9450</v>
      </c>
      <c r="H119" s="1774">
        <f t="shared" si="2"/>
        <v>0</v>
      </c>
    </row>
    <row r="120" spans="1:12" x14ac:dyDescent="0.25">
      <c r="A120" s="542">
        <v>41530</v>
      </c>
      <c r="B120" s="541" t="s">
        <v>1959</v>
      </c>
      <c r="C120" s="547" t="s">
        <v>3029</v>
      </c>
      <c r="D120" s="1771" t="s">
        <v>721</v>
      </c>
      <c r="E120" s="1772">
        <v>8286</v>
      </c>
      <c r="F120" s="1773">
        <v>41530</v>
      </c>
      <c r="G120" s="1772">
        <v>8286</v>
      </c>
      <c r="H120" s="1774">
        <f t="shared" si="2"/>
        <v>0</v>
      </c>
    </row>
    <row r="121" spans="1:12" x14ac:dyDescent="0.25">
      <c r="A121" s="542"/>
      <c r="B121" s="541" t="s">
        <v>1960</v>
      </c>
      <c r="C121" s="547" t="s">
        <v>3029</v>
      </c>
      <c r="D121" s="1771" t="s">
        <v>24</v>
      </c>
      <c r="E121" s="1772">
        <v>26559</v>
      </c>
      <c r="F121" s="1773">
        <v>41530</v>
      </c>
      <c r="G121" s="1772">
        <v>26559</v>
      </c>
      <c r="H121" s="1774">
        <f t="shared" si="2"/>
        <v>0</v>
      </c>
    </row>
    <row r="122" spans="1:12" x14ac:dyDescent="0.25">
      <c r="A122" s="542"/>
      <c r="B122" s="541" t="s">
        <v>1961</v>
      </c>
      <c r="C122" s="547" t="s">
        <v>3029</v>
      </c>
      <c r="D122" s="1771" t="s">
        <v>3030</v>
      </c>
      <c r="E122" s="1772">
        <v>2137</v>
      </c>
      <c r="F122" s="1773">
        <v>41530</v>
      </c>
      <c r="G122" s="1772">
        <v>2137</v>
      </c>
      <c r="H122" s="1774">
        <f t="shared" si="2"/>
        <v>0</v>
      </c>
    </row>
    <row r="123" spans="1:12" x14ac:dyDescent="0.25">
      <c r="A123" s="542"/>
      <c r="B123" s="541" t="s">
        <v>1962</v>
      </c>
      <c r="C123" s="547" t="s">
        <v>3029</v>
      </c>
      <c r="D123" s="1771" t="s">
        <v>4</v>
      </c>
      <c r="E123" s="1772">
        <v>2071</v>
      </c>
      <c r="F123" s="1773">
        <v>41530</v>
      </c>
      <c r="G123" s="1772">
        <v>2071</v>
      </c>
      <c r="H123" s="1774">
        <f t="shared" si="2"/>
        <v>0</v>
      </c>
    </row>
    <row r="124" spans="1:12" x14ac:dyDescent="0.25">
      <c r="A124" s="542"/>
      <c r="B124" s="541" t="s">
        <v>1963</v>
      </c>
      <c r="C124" s="547" t="s">
        <v>3029</v>
      </c>
      <c r="D124" s="1771" t="s">
        <v>677</v>
      </c>
      <c r="E124" s="1772">
        <v>795</v>
      </c>
      <c r="F124" s="1773">
        <v>41530</v>
      </c>
      <c r="G124" s="1772">
        <v>795</v>
      </c>
      <c r="H124" s="1774">
        <f t="shared" si="2"/>
        <v>0</v>
      </c>
      <c r="I124" s="245"/>
      <c r="J124" s="245"/>
      <c r="K124" s="245"/>
      <c r="L124" s="245"/>
    </row>
    <row r="125" spans="1:12" x14ac:dyDescent="0.25">
      <c r="A125" s="542"/>
      <c r="B125" s="541" t="s">
        <v>1964</v>
      </c>
      <c r="C125" s="547" t="s">
        <v>3029</v>
      </c>
      <c r="D125" s="1771" t="s">
        <v>843</v>
      </c>
      <c r="E125" s="1772">
        <v>944</v>
      </c>
      <c r="F125" s="1773">
        <v>41530</v>
      </c>
      <c r="G125" s="1772">
        <v>944</v>
      </c>
      <c r="H125" s="1774">
        <f t="shared" si="2"/>
        <v>0</v>
      </c>
      <c r="I125" s="245"/>
      <c r="J125" s="245"/>
      <c r="K125" s="245"/>
      <c r="L125" s="245"/>
    </row>
    <row r="126" spans="1:12" x14ac:dyDescent="0.25">
      <c r="A126" s="542"/>
      <c r="B126" s="541" t="s">
        <v>229</v>
      </c>
      <c r="C126" s="547" t="s">
        <v>3029</v>
      </c>
      <c r="D126" s="1797" t="s">
        <v>2147</v>
      </c>
      <c r="E126" s="1798">
        <v>0</v>
      </c>
      <c r="F126" s="1773">
        <v>41530</v>
      </c>
      <c r="G126" s="1772">
        <v>0</v>
      </c>
      <c r="H126" s="1774">
        <f t="shared" si="2"/>
        <v>0</v>
      </c>
    </row>
    <row r="127" spans="1:12" x14ac:dyDescent="0.25">
      <c r="A127" s="542"/>
      <c r="B127" s="541" t="s">
        <v>1965</v>
      </c>
      <c r="C127" s="547" t="s">
        <v>3029</v>
      </c>
      <c r="D127" s="1771" t="s">
        <v>721</v>
      </c>
      <c r="E127" s="1772">
        <v>4677</v>
      </c>
      <c r="F127" s="1773">
        <v>41530</v>
      </c>
      <c r="G127" s="1772">
        <v>4677</v>
      </c>
      <c r="H127" s="1774">
        <f t="shared" si="2"/>
        <v>0</v>
      </c>
    </row>
    <row r="128" spans="1:12" x14ac:dyDescent="0.25">
      <c r="A128" s="542"/>
      <c r="B128" s="541" t="s">
        <v>1966</v>
      </c>
      <c r="C128" s="547" t="s">
        <v>3029</v>
      </c>
      <c r="D128" s="1771" t="s">
        <v>719</v>
      </c>
      <c r="E128" s="1772">
        <v>6094</v>
      </c>
      <c r="F128" s="1773">
        <v>41530</v>
      </c>
      <c r="G128" s="1772">
        <v>6094</v>
      </c>
      <c r="H128" s="1774">
        <f t="shared" si="2"/>
        <v>0</v>
      </c>
    </row>
    <row r="129" spans="1:8" x14ac:dyDescent="0.25">
      <c r="A129" s="542"/>
      <c r="B129" s="541" t="s">
        <v>1967</v>
      </c>
      <c r="C129" s="547" t="s">
        <v>3029</v>
      </c>
      <c r="D129" s="1771" t="s">
        <v>57</v>
      </c>
      <c r="E129" s="1772">
        <v>2408</v>
      </c>
      <c r="F129" s="1773">
        <v>41530</v>
      </c>
      <c r="G129" s="1772">
        <v>2408</v>
      </c>
      <c r="H129" s="1774">
        <f t="shared" si="2"/>
        <v>0</v>
      </c>
    </row>
    <row r="130" spans="1:8" x14ac:dyDescent="0.25">
      <c r="A130" s="542"/>
      <c r="B130" s="541" t="s">
        <v>821</v>
      </c>
      <c r="C130" s="547" t="s">
        <v>3029</v>
      </c>
      <c r="D130" s="1768" t="s">
        <v>3031</v>
      </c>
      <c r="E130" s="1769">
        <v>1575</v>
      </c>
      <c r="F130" s="1770">
        <v>41530</v>
      </c>
      <c r="G130" s="1769">
        <v>1575</v>
      </c>
      <c r="H130" s="1774">
        <f t="shared" si="2"/>
        <v>0</v>
      </c>
    </row>
    <row r="131" spans="1:8" x14ac:dyDescent="0.25">
      <c r="A131" s="542">
        <v>41531</v>
      </c>
      <c r="B131" s="591" t="s">
        <v>1866</v>
      </c>
      <c r="C131" s="1547" t="s">
        <v>3049</v>
      </c>
      <c r="D131" s="1771" t="s">
        <v>13</v>
      </c>
      <c r="E131" s="1772">
        <v>11818</v>
      </c>
      <c r="F131" s="1773">
        <v>41531</v>
      </c>
      <c r="G131" s="1772">
        <v>11818</v>
      </c>
      <c r="H131" s="1774">
        <f t="shared" si="2"/>
        <v>0</v>
      </c>
    </row>
    <row r="132" spans="1:8" x14ac:dyDescent="0.25">
      <c r="A132" s="542"/>
      <c r="B132" s="591" t="s">
        <v>1867</v>
      </c>
      <c r="C132" s="1547" t="s">
        <v>3049</v>
      </c>
      <c r="D132" s="1771" t="s">
        <v>24</v>
      </c>
      <c r="E132" s="1772">
        <v>699</v>
      </c>
      <c r="F132" s="1773">
        <v>41531</v>
      </c>
      <c r="G132" s="1772">
        <v>699</v>
      </c>
      <c r="H132" s="1774">
        <f t="shared" si="2"/>
        <v>0</v>
      </c>
    </row>
    <row r="133" spans="1:8" x14ac:dyDescent="0.25">
      <c r="A133" s="542"/>
      <c r="B133" s="591" t="s">
        <v>1868</v>
      </c>
      <c r="C133" s="1547" t="s">
        <v>3049</v>
      </c>
      <c r="D133" s="1771" t="s">
        <v>722</v>
      </c>
      <c r="E133" s="1772">
        <v>15798</v>
      </c>
      <c r="F133" s="1773">
        <v>41531</v>
      </c>
      <c r="G133" s="1772">
        <v>15798</v>
      </c>
      <c r="H133" s="1774">
        <f t="shared" si="2"/>
        <v>0</v>
      </c>
    </row>
    <row r="134" spans="1:8" x14ac:dyDescent="0.25">
      <c r="A134" s="542"/>
      <c r="B134" s="591" t="s">
        <v>1869</v>
      </c>
      <c r="C134" s="1547" t="s">
        <v>3049</v>
      </c>
      <c r="D134" s="1771" t="s">
        <v>751</v>
      </c>
      <c r="E134" s="1772">
        <v>37074</v>
      </c>
      <c r="F134" s="1773">
        <v>41539</v>
      </c>
      <c r="G134" s="1772">
        <v>37074</v>
      </c>
      <c r="H134" s="1774">
        <f t="shared" si="2"/>
        <v>0</v>
      </c>
    </row>
    <row r="135" spans="1:8" x14ac:dyDescent="0.25">
      <c r="A135" s="542"/>
      <c r="B135" s="591" t="s">
        <v>1870</v>
      </c>
      <c r="C135" s="1547" t="s">
        <v>3049</v>
      </c>
      <c r="D135" s="1771" t="s">
        <v>755</v>
      </c>
      <c r="E135" s="1772">
        <v>11580</v>
      </c>
      <c r="F135" s="1773">
        <v>41533</v>
      </c>
      <c r="G135" s="1772">
        <v>11580</v>
      </c>
      <c r="H135" s="1774">
        <f t="shared" si="2"/>
        <v>0</v>
      </c>
    </row>
    <row r="136" spans="1:8" x14ac:dyDescent="0.25">
      <c r="A136" s="542"/>
      <c r="B136" s="541"/>
      <c r="C136" s="547" t="s">
        <v>135</v>
      </c>
      <c r="D136" s="521" t="s">
        <v>506</v>
      </c>
      <c r="E136" s="140"/>
      <c r="F136" s="452"/>
      <c r="G136" s="140"/>
      <c r="H136" s="540">
        <f t="shared" si="1"/>
        <v>0</v>
      </c>
    </row>
    <row r="137" spans="1:8" x14ac:dyDescent="0.25">
      <c r="A137" s="542"/>
      <c r="B137" s="541"/>
      <c r="C137" s="547" t="s">
        <v>135</v>
      </c>
      <c r="D137" s="521" t="s">
        <v>513</v>
      </c>
      <c r="E137" s="140"/>
      <c r="F137" s="452"/>
      <c r="G137" s="140"/>
      <c r="H137" s="540"/>
    </row>
    <row r="138" spans="1:8" x14ac:dyDescent="0.25">
      <c r="A138" s="542"/>
      <c r="B138" s="541"/>
      <c r="C138" s="547" t="s">
        <v>135</v>
      </c>
      <c r="D138" s="521" t="s">
        <v>514</v>
      </c>
      <c r="E138" s="140"/>
      <c r="F138" s="452"/>
      <c r="G138" s="140"/>
      <c r="H138" s="540"/>
    </row>
    <row r="139" spans="1:8" ht="18.75" x14ac:dyDescent="0.3">
      <c r="A139" s="2127" t="str">
        <f>A70</f>
        <v>REMISIONES DE    SEPTIEMBRE    2 0 1 3</v>
      </c>
      <c r="B139" s="2127"/>
      <c r="C139" s="2127"/>
      <c r="D139" s="2127"/>
      <c r="E139" s="2127"/>
      <c r="F139" s="2127"/>
      <c r="G139" s="446"/>
      <c r="H139" s="455"/>
    </row>
    <row r="140" spans="1:8" ht="38.25" thickBot="1" x14ac:dyDescent="0.35">
      <c r="A140" s="1762" t="s">
        <v>0</v>
      </c>
      <c r="B140" s="1763" t="s">
        <v>1</v>
      </c>
      <c r="C140" s="1763"/>
      <c r="D140" s="1764" t="s">
        <v>3028</v>
      </c>
      <c r="E140" s="397" t="s">
        <v>2</v>
      </c>
      <c r="F140" s="1765" t="s">
        <v>6</v>
      </c>
      <c r="G140" s="1766" t="s">
        <v>7</v>
      </c>
      <c r="H140" s="1763" t="s">
        <v>8</v>
      </c>
    </row>
    <row r="141" spans="1:8" ht="15.75" thickTop="1" x14ac:dyDescent="0.25">
      <c r="A141" s="542">
        <v>41531</v>
      </c>
      <c r="B141" s="591" t="s">
        <v>1871</v>
      </c>
      <c r="C141" s="1547" t="s">
        <v>3049</v>
      </c>
      <c r="D141" s="1768" t="s">
        <v>596</v>
      </c>
      <c r="E141" s="1769">
        <v>10066</v>
      </c>
      <c r="F141" s="1773">
        <v>41532</v>
      </c>
      <c r="G141" s="1772">
        <v>10066</v>
      </c>
      <c r="H141" s="1774">
        <f t="shared" ref="H141:H204" si="3">E141-G141</f>
        <v>0</v>
      </c>
    </row>
    <row r="142" spans="1:8" x14ac:dyDescent="0.25">
      <c r="A142" s="542"/>
      <c r="B142" s="591" t="s">
        <v>1872</v>
      </c>
      <c r="C142" s="1547" t="s">
        <v>3049</v>
      </c>
      <c r="D142" s="1768" t="s">
        <v>3051</v>
      </c>
      <c r="E142" s="1769">
        <v>26343</v>
      </c>
      <c r="F142" s="1770">
        <v>41531</v>
      </c>
      <c r="G142" s="1769">
        <v>26343</v>
      </c>
      <c r="H142" s="1774">
        <f t="shared" si="3"/>
        <v>0</v>
      </c>
    </row>
    <row r="143" spans="1:8" x14ac:dyDescent="0.25">
      <c r="A143" s="542"/>
      <c r="B143" s="591" t="s">
        <v>1873</v>
      </c>
      <c r="C143" s="1547" t="s">
        <v>3049</v>
      </c>
      <c r="D143" s="1768" t="s">
        <v>722</v>
      </c>
      <c r="E143" s="1769">
        <v>28928</v>
      </c>
      <c r="F143" s="1770">
        <v>41531</v>
      </c>
      <c r="G143" s="1769">
        <v>28928</v>
      </c>
      <c r="H143" s="1774">
        <f t="shared" si="3"/>
        <v>0</v>
      </c>
    </row>
    <row r="144" spans="1:8" x14ac:dyDescent="0.25">
      <c r="A144" s="542"/>
      <c r="B144" s="591" t="s">
        <v>1874</v>
      </c>
      <c r="C144" s="1547" t="s">
        <v>3049</v>
      </c>
      <c r="D144" s="1768" t="s">
        <v>646</v>
      </c>
      <c r="E144" s="1769">
        <v>2745</v>
      </c>
      <c r="F144" s="1773">
        <v>41533</v>
      </c>
      <c r="G144" s="1772">
        <v>2745</v>
      </c>
      <c r="H144" s="1774">
        <f t="shared" si="3"/>
        <v>0</v>
      </c>
    </row>
    <row r="145" spans="1:12" x14ac:dyDescent="0.25">
      <c r="A145" s="542"/>
      <c r="B145" s="591" t="s">
        <v>822</v>
      </c>
      <c r="C145" s="1547" t="s">
        <v>3049</v>
      </c>
      <c r="D145" s="1768" t="s">
        <v>24</v>
      </c>
      <c r="E145" s="1769">
        <v>14305</v>
      </c>
      <c r="F145" s="1770">
        <v>41531</v>
      </c>
      <c r="G145" s="1769">
        <v>14305</v>
      </c>
      <c r="H145" s="1774">
        <f t="shared" si="3"/>
        <v>0</v>
      </c>
      <c r="I145" s="245"/>
      <c r="J145" s="245"/>
      <c r="K145" s="245"/>
      <c r="L145" s="245"/>
    </row>
    <row r="146" spans="1:12" x14ac:dyDescent="0.25">
      <c r="A146" s="542"/>
      <c r="B146" s="591" t="s">
        <v>1875</v>
      </c>
      <c r="C146" s="1547" t="s">
        <v>3049</v>
      </c>
      <c r="D146" s="1768" t="s">
        <v>41</v>
      </c>
      <c r="E146" s="1769">
        <v>16314</v>
      </c>
      <c r="F146" s="1773">
        <v>41532</v>
      </c>
      <c r="G146" s="1772">
        <v>16314</v>
      </c>
      <c r="H146" s="1774">
        <f t="shared" si="3"/>
        <v>0</v>
      </c>
      <c r="I146" s="245"/>
      <c r="J146" s="245"/>
      <c r="K146" s="245"/>
      <c r="L146" s="245"/>
    </row>
    <row r="147" spans="1:12" x14ac:dyDescent="0.25">
      <c r="A147" s="542"/>
      <c r="B147" s="591" t="s">
        <v>1876</v>
      </c>
      <c r="C147" s="1547" t="s">
        <v>3049</v>
      </c>
      <c r="D147" s="1768" t="s">
        <v>3030</v>
      </c>
      <c r="E147" s="1769">
        <v>2336</v>
      </c>
      <c r="F147" s="1770">
        <v>41531</v>
      </c>
      <c r="G147" s="1769">
        <v>2336</v>
      </c>
      <c r="H147" s="1774">
        <f t="shared" si="3"/>
        <v>0</v>
      </c>
    </row>
    <row r="148" spans="1:12" x14ac:dyDescent="0.25">
      <c r="A148" s="542"/>
      <c r="B148" s="591" t="s">
        <v>823</v>
      </c>
      <c r="C148" s="1547" t="s">
        <v>3049</v>
      </c>
      <c r="D148" s="1768" t="s">
        <v>843</v>
      </c>
      <c r="E148" s="1769">
        <v>1560</v>
      </c>
      <c r="F148" s="1770">
        <v>41531</v>
      </c>
      <c r="G148" s="1769">
        <v>1560</v>
      </c>
      <c r="H148" s="1774">
        <f t="shared" si="3"/>
        <v>0</v>
      </c>
    </row>
    <row r="149" spans="1:12" x14ac:dyDescent="0.25">
      <c r="A149" s="542"/>
      <c r="B149" s="591" t="s">
        <v>1877</v>
      </c>
      <c r="C149" s="1547" t="s">
        <v>3049</v>
      </c>
      <c r="D149" s="1768" t="s">
        <v>3054</v>
      </c>
      <c r="E149" s="1769">
        <v>5144</v>
      </c>
      <c r="F149" s="1770">
        <v>41531</v>
      </c>
      <c r="G149" s="1769">
        <v>5144</v>
      </c>
      <c r="H149" s="1774">
        <f t="shared" si="3"/>
        <v>0</v>
      </c>
    </row>
    <row r="150" spans="1:12" x14ac:dyDescent="0.25">
      <c r="A150" s="542"/>
      <c r="B150" s="591" t="s">
        <v>1878</v>
      </c>
      <c r="C150" s="1547" t="s">
        <v>3049</v>
      </c>
      <c r="D150" s="1768" t="s">
        <v>677</v>
      </c>
      <c r="E150" s="1769">
        <v>2503</v>
      </c>
      <c r="F150" s="1770">
        <v>41531</v>
      </c>
      <c r="G150" s="1769">
        <v>2503</v>
      </c>
      <c r="H150" s="1774">
        <f t="shared" si="3"/>
        <v>0</v>
      </c>
    </row>
    <row r="151" spans="1:12" x14ac:dyDescent="0.25">
      <c r="A151" s="542"/>
      <c r="B151" s="591" t="s">
        <v>1879</v>
      </c>
      <c r="C151" s="1547" t="s">
        <v>3049</v>
      </c>
      <c r="D151" s="1771" t="s">
        <v>119</v>
      </c>
      <c r="E151" s="1772">
        <v>2259</v>
      </c>
      <c r="F151" s="1773">
        <v>41531</v>
      </c>
      <c r="G151" s="1772">
        <v>2259</v>
      </c>
      <c r="H151" s="1774">
        <f t="shared" si="3"/>
        <v>0</v>
      </c>
    </row>
    <row r="152" spans="1:12" x14ac:dyDescent="0.25">
      <c r="A152" s="542">
        <v>41532</v>
      </c>
      <c r="B152" s="591" t="s">
        <v>1880</v>
      </c>
      <c r="C152" s="1547" t="s">
        <v>3049</v>
      </c>
      <c r="D152" s="1771" t="s">
        <v>2227</v>
      </c>
      <c r="E152" s="1772">
        <v>6725</v>
      </c>
      <c r="F152" s="1773">
        <v>41532</v>
      </c>
      <c r="G152" s="1772">
        <v>6725</v>
      </c>
      <c r="H152" s="1774">
        <f t="shared" si="3"/>
        <v>0</v>
      </c>
    </row>
    <row r="153" spans="1:12" x14ac:dyDescent="0.25">
      <c r="A153" s="542"/>
      <c r="B153" s="591" t="s">
        <v>1881</v>
      </c>
      <c r="C153" s="1547" t="s">
        <v>3049</v>
      </c>
      <c r="D153" s="1771" t="s">
        <v>3051</v>
      </c>
      <c r="E153" s="1772">
        <v>5522</v>
      </c>
      <c r="F153" s="1773">
        <v>41532</v>
      </c>
      <c r="G153" s="1772">
        <v>5522</v>
      </c>
      <c r="H153" s="1774">
        <f t="shared" si="3"/>
        <v>0</v>
      </c>
    </row>
    <row r="154" spans="1:12" x14ac:dyDescent="0.25">
      <c r="A154" s="542"/>
      <c r="B154" s="591" t="s">
        <v>1882</v>
      </c>
      <c r="C154" s="1547" t="s">
        <v>3049</v>
      </c>
      <c r="D154" s="1771" t="s">
        <v>721</v>
      </c>
      <c r="E154" s="1772">
        <v>9508</v>
      </c>
      <c r="F154" s="1773">
        <v>41532</v>
      </c>
      <c r="G154" s="1772">
        <v>9508</v>
      </c>
      <c r="H154" s="1774">
        <f t="shared" si="3"/>
        <v>0</v>
      </c>
    </row>
    <row r="155" spans="1:12" x14ac:dyDescent="0.25">
      <c r="A155" s="542"/>
      <c r="B155" s="591" t="s">
        <v>1883</v>
      </c>
      <c r="C155" s="1547" t="s">
        <v>3049</v>
      </c>
      <c r="D155" s="1771" t="s">
        <v>13</v>
      </c>
      <c r="E155" s="1772">
        <v>10464</v>
      </c>
      <c r="F155" s="1773">
        <v>41532</v>
      </c>
      <c r="G155" s="1772">
        <v>10464</v>
      </c>
      <c r="H155" s="1774">
        <f t="shared" si="3"/>
        <v>0</v>
      </c>
    </row>
    <row r="156" spans="1:12" x14ac:dyDescent="0.25">
      <c r="A156" s="542"/>
      <c r="B156" s="591" t="s">
        <v>1884</v>
      </c>
      <c r="C156" s="1547" t="s">
        <v>3049</v>
      </c>
      <c r="D156" s="1771" t="s">
        <v>755</v>
      </c>
      <c r="E156" s="1772">
        <v>9683</v>
      </c>
      <c r="F156" s="1773">
        <v>41533</v>
      </c>
      <c r="G156" s="1772">
        <v>9683</v>
      </c>
      <c r="H156" s="1774">
        <f t="shared" si="3"/>
        <v>0</v>
      </c>
    </row>
    <row r="157" spans="1:12" x14ac:dyDescent="0.25">
      <c r="A157" s="542"/>
      <c r="B157" s="591" t="s">
        <v>1885</v>
      </c>
      <c r="C157" s="1547" t="s">
        <v>3049</v>
      </c>
      <c r="D157" s="1771" t="s">
        <v>1566</v>
      </c>
      <c r="E157" s="1772">
        <v>25208</v>
      </c>
      <c r="F157" s="1773">
        <v>41532</v>
      </c>
      <c r="G157" s="1772">
        <v>25208</v>
      </c>
      <c r="H157" s="1774">
        <f t="shared" si="3"/>
        <v>0</v>
      </c>
    </row>
    <row r="158" spans="1:12" x14ac:dyDescent="0.25">
      <c r="A158" s="542"/>
      <c r="B158" s="591" t="s">
        <v>1886</v>
      </c>
      <c r="C158" s="1547" t="s">
        <v>3049</v>
      </c>
      <c r="D158" s="1771" t="s">
        <v>41</v>
      </c>
      <c r="E158" s="1772">
        <v>16504.5</v>
      </c>
      <c r="F158" s="1773">
        <v>41537</v>
      </c>
      <c r="G158" s="1772">
        <v>16504.5</v>
      </c>
      <c r="H158" s="1774">
        <f t="shared" si="3"/>
        <v>0</v>
      </c>
    </row>
    <row r="159" spans="1:12" x14ac:dyDescent="0.25">
      <c r="A159" s="542"/>
      <c r="B159" s="591" t="s">
        <v>1887</v>
      </c>
      <c r="C159" s="1547" t="s">
        <v>3049</v>
      </c>
      <c r="D159" s="1771" t="s">
        <v>776</v>
      </c>
      <c r="E159" s="1772">
        <v>9191</v>
      </c>
      <c r="F159" s="1799">
        <v>41541</v>
      </c>
      <c r="G159" s="1800">
        <v>9191</v>
      </c>
      <c r="H159" s="1774">
        <f t="shared" si="3"/>
        <v>0</v>
      </c>
    </row>
    <row r="160" spans="1:12" x14ac:dyDescent="0.25">
      <c r="A160" s="542"/>
      <c r="B160" s="591" t="s">
        <v>1888</v>
      </c>
      <c r="C160" s="1547" t="s">
        <v>3049</v>
      </c>
      <c r="D160" s="1771" t="s">
        <v>3052</v>
      </c>
      <c r="E160" s="1772">
        <v>25057</v>
      </c>
      <c r="F160" s="1773">
        <v>41532</v>
      </c>
      <c r="G160" s="1772">
        <v>25057</v>
      </c>
      <c r="H160" s="1774">
        <f t="shared" si="3"/>
        <v>0</v>
      </c>
    </row>
    <row r="161" spans="1:8" x14ac:dyDescent="0.25">
      <c r="A161" s="542"/>
      <c r="B161" s="591" t="s">
        <v>1889</v>
      </c>
      <c r="C161" s="1547" t="s">
        <v>3049</v>
      </c>
      <c r="D161" s="1771" t="s">
        <v>646</v>
      </c>
      <c r="E161" s="1772">
        <v>2784</v>
      </c>
      <c r="F161" s="1773">
        <v>41533</v>
      </c>
      <c r="G161" s="1772">
        <v>2784</v>
      </c>
      <c r="H161" s="1774">
        <f t="shared" si="3"/>
        <v>0</v>
      </c>
    </row>
    <row r="162" spans="1:8" x14ac:dyDescent="0.25">
      <c r="A162" s="542"/>
      <c r="B162" s="591" t="s">
        <v>1890</v>
      </c>
      <c r="C162" s="1547" t="s">
        <v>3049</v>
      </c>
      <c r="D162" s="1768" t="s">
        <v>24</v>
      </c>
      <c r="E162" s="1769">
        <v>13147</v>
      </c>
      <c r="F162" s="1770">
        <v>41532</v>
      </c>
      <c r="G162" s="1769">
        <v>13147</v>
      </c>
      <c r="H162" s="1774">
        <f t="shared" si="3"/>
        <v>0</v>
      </c>
    </row>
    <row r="163" spans="1:8" x14ac:dyDescent="0.25">
      <c r="A163" s="542"/>
      <c r="B163" s="591" t="s">
        <v>1891</v>
      </c>
      <c r="C163" s="1547" t="s">
        <v>3049</v>
      </c>
      <c r="D163" s="1768" t="s">
        <v>843</v>
      </c>
      <c r="E163" s="1769">
        <v>900</v>
      </c>
      <c r="F163" s="1770">
        <v>41532</v>
      </c>
      <c r="G163" s="1769">
        <v>900</v>
      </c>
      <c r="H163" s="1774">
        <f t="shared" si="3"/>
        <v>0</v>
      </c>
    </row>
    <row r="164" spans="1:8" x14ac:dyDescent="0.25">
      <c r="A164" s="542"/>
      <c r="B164" s="591" t="s">
        <v>1892</v>
      </c>
      <c r="C164" s="1547" t="s">
        <v>3049</v>
      </c>
      <c r="D164" s="1768" t="s">
        <v>57</v>
      </c>
      <c r="E164" s="1769">
        <v>5477</v>
      </c>
      <c r="F164" s="1770">
        <v>41532</v>
      </c>
      <c r="G164" s="1769">
        <v>5477</v>
      </c>
      <c r="H164" s="1774">
        <f t="shared" si="3"/>
        <v>0</v>
      </c>
    </row>
    <row r="165" spans="1:8" x14ac:dyDescent="0.25">
      <c r="A165" s="542"/>
      <c r="B165" s="591" t="s">
        <v>1893</v>
      </c>
      <c r="C165" s="1547" t="s">
        <v>3049</v>
      </c>
      <c r="D165" s="1768" t="s">
        <v>4</v>
      </c>
      <c r="E165" s="1769">
        <v>1440</v>
      </c>
      <c r="F165" s="1770">
        <v>41532</v>
      </c>
      <c r="G165" s="1769">
        <v>1440</v>
      </c>
      <c r="H165" s="1774">
        <f t="shared" si="3"/>
        <v>0</v>
      </c>
    </row>
    <row r="166" spans="1:8" x14ac:dyDescent="0.25">
      <c r="A166" s="542"/>
      <c r="B166" s="591" t="s">
        <v>1894</v>
      </c>
      <c r="C166" s="1547" t="s">
        <v>3049</v>
      </c>
      <c r="D166" s="1768" t="s">
        <v>41</v>
      </c>
      <c r="E166" s="1769">
        <v>3738</v>
      </c>
      <c r="F166" s="1770">
        <v>41532</v>
      </c>
      <c r="G166" s="1769">
        <v>3738</v>
      </c>
      <c r="H166" s="1774">
        <f t="shared" si="3"/>
        <v>0</v>
      </c>
    </row>
    <row r="167" spans="1:8" x14ac:dyDescent="0.25">
      <c r="A167" s="542">
        <v>41533</v>
      </c>
      <c r="B167" s="591" t="s">
        <v>1895</v>
      </c>
      <c r="C167" s="1547" t="s">
        <v>3049</v>
      </c>
      <c r="D167" s="1771" t="s">
        <v>3052</v>
      </c>
      <c r="E167" s="1772">
        <v>55069</v>
      </c>
      <c r="F167" s="1773">
        <v>41533</v>
      </c>
      <c r="G167" s="1772">
        <v>55069</v>
      </c>
      <c r="H167" s="1774">
        <f t="shared" si="3"/>
        <v>0</v>
      </c>
    </row>
    <row r="168" spans="1:8" x14ac:dyDescent="0.25">
      <c r="A168" s="542"/>
      <c r="B168" s="591" t="s">
        <v>1896</v>
      </c>
      <c r="C168" s="1547" t="s">
        <v>3049</v>
      </c>
      <c r="D168" s="1771" t="s">
        <v>4</v>
      </c>
      <c r="E168" s="1772">
        <v>1412</v>
      </c>
      <c r="F168" s="1773">
        <v>41533</v>
      </c>
      <c r="G168" s="1772">
        <v>1412</v>
      </c>
      <c r="H168" s="1774">
        <f t="shared" si="3"/>
        <v>0</v>
      </c>
    </row>
    <row r="169" spans="1:8" x14ac:dyDescent="0.25">
      <c r="A169" s="542"/>
      <c r="B169" s="591" t="s">
        <v>1897</v>
      </c>
      <c r="C169" s="1547" t="s">
        <v>3049</v>
      </c>
      <c r="D169" s="1771" t="s">
        <v>758</v>
      </c>
      <c r="E169" s="1772">
        <v>9859</v>
      </c>
      <c r="F169" s="1773">
        <v>41533</v>
      </c>
      <c r="G169" s="1772">
        <v>9859</v>
      </c>
      <c r="H169" s="1774">
        <f t="shared" si="3"/>
        <v>0</v>
      </c>
    </row>
    <row r="170" spans="1:8" x14ac:dyDescent="0.25">
      <c r="A170" s="542"/>
      <c r="B170" s="591" t="s">
        <v>1898</v>
      </c>
      <c r="C170" s="1547" t="s">
        <v>3049</v>
      </c>
      <c r="D170" s="1771" t="s">
        <v>24</v>
      </c>
      <c r="E170" s="1772">
        <v>6408</v>
      </c>
      <c r="F170" s="1773">
        <v>41533</v>
      </c>
      <c r="G170" s="1772">
        <v>6408</v>
      </c>
      <c r="H170" s="1774">
        <f t="shared" si="3"/>
        <v>0</v>
      </c>
    </row>
    <row r="171" spans="1:8" x14ac:dyDescent="0.25">
      <c r="A171" s="542"/>
      <c r="B171" s="591" t="s">
        <v>1899</v>
      </c>
      <c r="C171" s="1547" t="s">
        <v>3049</v>
      </c>
      <c r="D171" s="1771" t="s">
        <v>3030</v>
      </c>
      <c r="E171" s="1772">
        <v>3315</v>
      </c>
      <c r="F171" s="1773">
        <v>41533</v>
      </c>
      <c r="G171" s="1772">
        <v>3315</v>
      </c>
      <c r="H171" s="1774">
        <f t="shared" si="3"/>
        <v>0</v>
      </c>
    </row>
    <row r="172" spans="1:8" x14ac:dyDescent="0.25">
      <c r="A172" s="542"/>
      <c r="B172" s="591" t="s">
        <v>1900</v>
      </c>
      <c r="C172" s="1547" t="s">
        <v>3049</v>
      </c>
      <c r="D172" s="1771" t="s">
        <v>843</v>
      </c>
      <c r="E172" s="1772">
        <v>844</v>
      </c>
      <c r="F172" s="1773">
        <v>41533</v>
      </c>
      <c r="G172" s="1772">
        <v>844</v>
      </c>
      <c r="H172" s="1774">
        <f t="shared" si="3"/>
        <v>0</v>
      </c>
    </row>
    <row r="173" spans="1:8" x14ac:dyDescent="0.25">
      <c r="A173" s="542"/>
      <c r="B173" s="591" t="s">
        <v>1901</v>
      </c>
      <c r="C173" s="1547" t="s">
        <v>3049</v>
      </c>
      <c r="D173" s="1771" t="s">
        <v>24</v>
      </c>
      <c r="E173" s="1772">
        <v>7898</v>
      </c>
      <c r="F173" s="1773">
        <v>41534</v>
      </c>
      <c r="G173" s="1772">
        <v>7898</v>
      </c>
      <c r="H173" s="1774">
        <f t="shared" si="3"/>
        <v>0</v>
      </c>
    </row>
    <row r="174" spans="1:8" x14ac:dyDescent="0.25">
      <c r="A174" s="542"/>
      <c r="B174" s="591" t="s">
        <v>1902</v>
      </c>
      <c r="C174" s="1547" t="s">
        <v>3049</v>
      </c>
      <c r="D174" s="1771" t="s">
        <v>13</v>
      </c>
      <c r="E174" s="1772">
        <v>21749</v>
      </c>
      <c r="F174" s="1773">
        <v>41533</v>
      </c>
      <c r="G174" s="1772">
        <v>21749</v>
      </c>
      <c r="H174" s="1774">
        <f t="shared" si="3"/>
        <v>0</v>
      </c>
    </row>
    <row r="175" spans="1:8" x14ac:dyDescent="0.25">
      <c r="A175" s="542">
        <v>41534</v>
      </c>
      <c r="B175" s="591" t="s">
        <v>1903</v>
      </c>
      <c r="C175" s="1547" t="s">
        <v>3049</v>
      </c>
      <c r="D175" s="1771" t="s">
        <v>843</v>
      </c>
      <c r="E175" s="1772">
        <v>1056</v>
      </c>
      <c r="F175" s="1773">
        <v>41534</v>
      </c>
      <c r="G175" s="1772">
        <v>1056</v>
      </c>
      <c r="H175" s="1774">
        <f t="shared" si="3"/>
        <v>0</v>
      </c>
    </row>
    <row r="176" spans="1:8" x14ac:dyDescent="0.25">
      <c r="A176" s="542"/>
      <c r="B176" s="591" t="s">
        <v>1904</v>
      </c>
      <c r="C176" s="1547" t="s">
        <v>3049</v>
      </c>
      <c r="D176" s="1771" t="s">
        <v>337</v>
      </c>
      <c r="E176" s="1772">
        <v>30045</v>
      </c>
      <c r="F176" s="1773">
        <v>41535</v>
      </c>
      <c r="G176" s="1772">
        <v>30045</v>
      </c>
      <c r="H176" s="1774">
        <f t="shared" si="3"/>
        <v>0</v>
      </c>
    </row>
    <row r="177" spans="1:8" x14ac:dyDescent="0.25">
      <c r="A177" s="542"/>
      <c r="B177" s="591" t="s">
        <v>1905</v>
      </c>
      <c r="C177" s="1547" t="s">
        <v>3049</v>
      </c>
      <c r="D177" s="1771" t="s">
        <v>677</v>
      </c>
      <c r="E177" s="1772">
        <v>411.5</v>
      </c>
      <c r="F177" s="1773">
        <v>41534</v>
      </c>
      <c r="G177" s="1772">
        <v>411.5</v>
      </c>
      <c r="H177" s="1774">
        <f t="shared" si="3"/>
        <v>0</v>
      </c>
    </row>
    <row r="178" spans="1:8" x14ac:dyDescent="0.25">
      <c r="A178" s="542"/>
      <c r="B178" s="591" t="s">
        <v>1906</v>
      </c>
      <c r="C178" s="1547" t="s">
        <v>3049</v>
      </c>
      <c r="D178" s="1768" t="s">
        <v>57</v>
      </c>
      <c r="E178" s="1769">
        <v>4961</v>
      </c>
      <c r="F178" s="1770">
        <v>41534</v>
      </c>
      <c r="G178" s="1769">
        <v>4961</v>
      </c>
      <c r="H178" s="1774">
        <f t="shared" si="3"/>
        <v>0</v>
      </c>
    </row>
    <row r="179" spans="1:8" x14ac:dyDescent="0.25">
      <c r="A179" s="542"/>
      <c r="B179" s="591" t="s">
        <v>1907</v>
      </c>
      <c r="C179" s="1547" t="s">
        <v>3049</v>
      </c>
      <c r="D179" s="1771" t="s">
        <v>3030</v>
      </c>
      <c r="E179" s="1772">
        <v>2808</v>
      </c>
      <c r="F179" s="1773">
        <v>41534</v>
      </c>
      <c r="G179" s="1772">
        <v>2808</v>
      </c>
      <c r="H179" s="1774">
        <f t="shared" si="3"/>
        <v>0</v>
      </c>
    </row>
    <row r="180" spans="1:8" x14ac:dyDescent="0.25">
      <c r="A180" s="542">
        <v>41535</v>
      </c>
      <c r="B180" s="591" t="s">
        <v>1908</v>
      </c>
      <c r="C180" s="1547" t="s">
        <v>3049</v>
      </c>
      <c r="D180" s="1771" t="s">
        <v>722</v>
      </c>
      <c r="E180" s="1772">
        <v>28727</v>
      </c>
      <c r="F180" s="1773">
        <v>41535</v>
      </c>
      <c r="G180" s="1772">
        <v>28727</v>
      </c>
      <c r="H180" s="1774">
        <f t="shared" si="3"/>
        <v>0</v>
      </c>
    </row>
    <row r="181" spans="1:8" x14ac:dyDescent="0.25">
      <c r="A181" s="542"/>
      <c r="B181" s="591" t="s">
        <v>1459</v>
      </c>
      <c r="C181" s="1547" t="s">
        <v>3049</v>
      </c>
      <c r="D181" s="1771" t="s">
        <v>24</v>
      </c>
      <c r="E181" s="1772">
        <v>8726</v>
      </c>
      <c r="F181" s="1773">
        <v>41535</v>
      </c>
      <c r="G181" s="1772">
        <v>8726</v>
      </c>
      <c r="H181" s="1774">
        <f t="shared" si="3"/>
        <v>0</v>
      </c>
    </row>
    <row r="182" spans="1:8" x14ac:dyDescent="0.25">
      <c r="A182" s="542"/>
      <c r="B182" s="591" t="s">
        <v>1460</v>
      </c>
      <c r="C182" s="1547" t="s">
        <v>3049</v>
      </c>
      <c r="D182" s="1771" t="s">
        <v>3054</v>
      </c>
      <c r="E182" s="1772">
        <v>4000</v>
      </c>
      <c r="F182" s="1773">
        <v>41535</v>
      </c>
      <c r="G182" s="1772">
        <v>4000</v>
      </c>
      <c r="H182" s="1774">
        <f t="shared" si="3"/>
        <v>0</v>
      </c>
    </row>
    <row r="183" spans="1:8" x14ac:dyDescent="0.25">
      <c r="A183" s="542"/>
      <c r="B183" s="591" t="s">
        <v>1461</v>
      </c>
      <c r="C183" s="1547" t="s">
        <v>3049</v>
      </c>
      <c r="D183" s="1771" t="s">
        <v>843</v>
      </c>
      <c r="E183" s="1772">
        <v>1394</v>
      </c>
      <c r="F183" s="1773">
        <v>41535</v>
      </c>
      <c r="G183" s="1772">
        <v>1394</v>
      </c>
      <c r="H183" s="1774">
        <f t="shared" si="3"/>
        <v>0</v>
      </c>
    </row>
    <row r="184" spans="1:8" x14ac:dyDescent="0.25">
      <c r="A184" s="542"/>
      <c r="B184" s="591" t="s">
        <v>1462</v>
      </c>
      <c r="C184" s="1547" t="s">
        <v>3049</v>
      </c>
      <c r="D184" s="1771" t="s">
        <v>758</v>
      </c>
      <c r="E184" s="1772">
        <v>1631.5</v>
      </c>
      <c r="F184" s="1773">
        <v>41535</v>
      </c>
      <c r="G184" s="1772">
        <v>1631.5</v>
      </c>
      <c r="H184" s="1774">
        <f t="shared" si="3"/>
        <v>0</v>
      </c>
    </row>
    <row r="185" spans="1:8" x14ac:dyDescent="0.25">
      <c r="A185" s="542"/>
      <c r="B185" s="591" t="s">
        <v>1463</v>
      </c>
      <c r="C185" s="1547" t="s">
        <v>3049</v>
      </c>
      <c r="D185" s="1771" t="s">
        <v>3030</v>
      </c>
      <c r="E185" s="1772">
        <v>3627</v>
      </c>
      <c r="F185" s="1773">
        <v>41535</v>
      </c>
      <c r="G185" s="1772">
        <v>3627</v>
      </c>
      <c r="H185" s="1774">
        <f t="shared" si="3"/>
        <v>0</v>
      </c>
    </row>
    <row r="186" spans="1:8" x14ac:dyDescent="0.25">
      <c r="A186" s="542">
        <v>41536</v>
      </c>
      <c r="B186" s="591" t="s">
        <v>1464</v>
      </c>
      <c r="C186" s="1547" t="s">
        <v>3049</v>
      </c>
      <c r="D186" s="1771" t="s">
        <v>617</v>
      </c>
      <c r="E186" s="1772">
        <v>1423</v>
      </c>
      <c r="F186" s="1799">
        <v>41542</v>
      </c>
      <c r="G186" s="1800">
        <v>1423</v>
      </c>
      <c r="H186" s="1774">
        <f t="shared" si="3"/>
        <v>0</v>
      </c>
    </row>
    <row r="187" spans="1:8" x14ac:dyDescent="0.25">
      <c r="A187" s="542"/>
      <c r="B187" s="591" t="s">
        <v>1465</v>
      </c>
      <c r="C187" s="1547" t="s">
        <v>3049</v>
      </c>
      <c r="D187" s="1771" t="s">
        <v>41</v>
      </c>
      <c r="E187" s="1772">
        <v>4454</v>
      </c>
      <c r="F187" s="1773">
        <v>41538</v>
      </c>
      <c r="G187" s="1772">
        <v>4454</v>
      </c>
      <c r="H187" s="1774">
        <f t="shared" si="3"/>
        <v>0</v>
      </c>
    </row>
    <row r="188" spans="1:8" x14ac:dyDescent="0.25">
      <c r="A188" s="542"/>
      <c r="B188" s="591" t="s">
        <v>1466</v>
      </c>
      <c r="C188" s="1547" t="s">
        <v>3049</v>
      </c>
      <c r="D188" s="1771" t="s">
        <v>2264</v>
      </c>
      <c r="E188" s="1772">
        <v>4089</v>
      </c>
      <c r="F188" s="1773">
        <v>41536</v>
      </c>
      <c r="G188" s="1772">
        <v>4089</v>
      </c>
      <c r="H188" s="1774">
        <f t="shared" si="3"/>
        <v>0</v>
      </c>
    </row>
    <row r="189" spans="1:8" x14ac:dyDescent="0.25">
      <c r="A189" s="542"/>
      <c r="B189" s="591" t="s">
        <v>1467</v>
      </c>
      <c r="C189" s="1547" t="s">
        <v>3049</v>
      </c>
      <c r="D189" s="1768" t="s">
        <v>24</v>
      </c>
      <c r="E189" s="1769">
        <v>22094</v>
      </c>
      <c r="F189" s="1773">
        <v>41537</v>
      </c>
      <c r="G189" s="1772">
        <v>22094</v>
      </c>
      <c r="H189" s="1774">
        <f t="shared" si="3"/>
        <v>0</v>
      </c>
    </row>
    <row r="190" spans="1:8" x14ac:dyDescent="0.25">
      <c r="A190" s="542"/>
      <c r="B190" s="591" t="s">
        <v>1468</v>
      </c>
      <c r="C190" s="1547" t="s">
        <v>3049</v>
      </c>
      <c r="D190" s="1768" t="s">
        <v>3032</v>
      </c>
      <c r="E190" s="1769">
        <v>7064</v>
      </c>
      <c r="F190" s="1770">
        <v>41536</v>
      </c>
      <c r="G190" s="1769">
        <v>7064</v>
      </c>
      <c r="H190" s="1774">
        <f t="shared" si="3"/>
        <v>0</v>
      </c>
    </row>
    <row r="191" spans="1:8" x14ac:dyDescent="0.25">
      <c r="A191" s="542"/>
      <c r="B191" s="591" t="s">
        <v>1469</v>
      </c>
      <c r="C191" s="1547" t="s">
        <v>3049</v>
      </c>
      <c r="D191" s="1768" t="s">
        <v>843</v>
      </c>
      <c r="E191" s="1769">
        <v>1120</v>
      </c>
      <c r="F191" s="1770">
        <v>41536</v>
      </c>
      <c r="G191" s="1769">
        <v>1120</v>
      </c>
      <c r="H191" s="1774">
        <f t="shared" si="3"/>
        <v>0</v>
      </c>
    </row>
    <row r="192" spans="1:8" x14ac:dyDescent="0.25">
      <c r="A192" s="542"/>
      <c r="B192" s="591" t="s">
        <v>1470</v>
      </c>
      <c r="C192" s="1547" t="s">
        <v>3049</v>
      </c>
      <c r="D192" s="1768" t="s">
        <v>3030</v>
      </c>
      <c r="E192" s="1769">
        <v>3978</v>
      </c>
      <c r="F192" s="1770">
        <v>41536</v>
      </c>
      <c r="G192" s="1769">
        <v>3978</v>
      </c>
      <c r="H192" s="1774">
        <f t="shared" si="3"/>
        <v>0</v>
      </c>
    </row>
    <row r="193" spans="1:8" x14ac:dyDescent="0.25">
      <c r="A193" s="542"/>
      <c r="B193" s="591" t="s">
        <v>1471</v>
      </c>
      <c r="C193" s="1547" t="s">
        <v>3049</v>
      </c>
      <c r="D193" s="1768" t="s">
        <v>57</v>
      </c>
      <c r="E193" s="1769">
        <v>3471</v>
      </c>
      <c r="F193" s="1770">
        <v>41536</v>
      </c>
      <c r="G193" s="1769">
        <v>3471</v>
      </c>
      <c r="H193" s="1774">
        <f t="shared" si="3"/>
        <v>0</v>
      </c>
    </row>
    <row r="194" spans="1:8" x14ac:dyDescent="0.25">
      <c r="A194" s="542"/>
      <c r="B194" s="591" t="s">
        <v>1472</v>
      </c>
      <c r="C194" s="1547" t="s">
        <v>3049</v>
      </c>
      <c r="D194" s="1768" t="s">
        <v>722</v>
      </c>
      <c r="E194" s="1769">
        <v>8170</v>
      </c>
      <c r="F194" s="1773">
        <v>41537</v>
      </c>
      <c r="G194" s="1772">
        <v>8170</v>
      </c>
      <c r="H194" s="1774">
        <f t="shared" si="3"/>
        <v>0</v>
      </c>
    </row>
    <row r="195" spans="1:8" x14ac:dyDescent="0.25">
      <c r="A195" s="542"/>
      <c r="B195" s="591" t="s">
        <v>1473</v>
      </c>
      <c r="C195" s="1547" t="s">
        <v>3049</v>
      </c>
      <c r="D195" s="1768" t="s">
        <v>596</v>
      </c>
      <c r="E195" s="1769">
        <v>15813</v>
      </c>
      <c r="F195" s="1773">
        <v>41539</v>
      </c>
      <c r="G195" s="1772">
        <v>15813</v>
      </c>
      <c r="H195" s="1774">
        <f t="shared" si="3"/>
        <v>0</v>
      </c>
    </row>
    <row r="196" spans="1:8" x14ac:dyDescent="0.25">
      <c r="A196" s="542"/>
      <c r="B196" s="591" t="s">
        <v>1474</v>
      </c>
      <c r="C196" s="1547" t="s">
        <v>3049</v>
      </c>
      <c r="D196" s="1768" t="s">
        <v>646</v>
      </c>
      <c r="E196" s="1769">
        <v>2335</v>
      </c>
      <c r="F196" s="1773">
        <v>41537</v>
      </c>
      <c r="G196" s="1772">
        <v>2335</v>
      </c>
      <c r="H196" s="1774">
        <f t="shared" si="3"/>
        <v>0</v>
      </c>
    </row>
    <row r="197" spans="1:8" x14ac:dyDescent="0.25">
      <c r="A197" s="542"/>
      <c r="B197" s="591" t="s">
        <v>1475</v>
      </c>
      <c r="C197" s="1547" t="s">
        <v>3049</v>
      </c>
      <c r="D197" s="1771" t="s">
        <v>2219</v>
      </c>
      <c r="E197" s="1772">
        <v>15561</v>
      </c>
      <c r="F197" s="1773">
        <v>41536</v>
      </c>
      <c r="G197" s="1772">
        <v>15561</v>
      </c>
      <c r="H197" s="1774">
        <f t="shared" si="3"/>
        <v>0</v>
      </c>
    </row>
    <row r="198" spans="1:8" x14ac:dyDescent="0.25">
      <c r="A198" s="542">
        <v>41537</v>
      </c>
      <c r="B198" s="591" t="s">
        <v>1476</v>
      </c>
      <c r="C198" s="1547" t="s">
        <v>3049</v>
      </c>
      <c r="D198" s="1771" t="s">
        <v>596</v>
      </c>
      <c r="E198" s="1772">
        <v>13247</v>
      </c>
      <c r="F198" s="1773">
        <v>41537</v>
      </c>
      <c r="G198" s="1772">
        <v>13247</v>
      </c>
      <c r="H198" s="1774">
        <f t="shared" si="3"/>
        <v>0</v>
      </c>
    </row>
    <row r="199" spans="1:8" x14ac:dyDescent="0.25">
      <c r="A199" s="542"/>
      <c r="B199" s="591" t="s">
        <v>1477</v>
      </c>
      <c r="C199" s="1547" t="s">
        <v>3049</v>
      </c>
      <c r="D199" s="1771" t="s">
        <v>24</v>
      </c>
      <c r="E199" s="1772">
        <v>15269.5</v>
      </c>
      <c r="F199" s="1773">
        <v>41537</v>
      </c>
      <c r="G199" s="1772">
        <v>15269.5</v>
      </c>
      <c r="H199" s="1774">
        <f t="shared" si="3"/>
        <v>0</v>
      </c>
    </row>
    <row r="200" spans="1:8" x14ac:dyDescent="0.25">
      <c r="A200" s="542"/>
      <c r="B200" s="591" t="s">
        <v>1478</v>
      </c>
      <c r="C200" s="1547" t="s">
        <v>3049</v>
      </c>
      <c r="D200" s="1771" t="s">
        <v>41</v>
      </c>
      <c r="E200" s="1772">
        <v>14335</v>
      </c>
      <c r="F200" s="1799">
        <v>41541</v>
      </c>
      <c r="G200" s="1800">
        <v>14335</v>
      </c>
      <c r="H200" s="1774">
        <f t="shared" si="3"/>
        <v>0</v>
      </c>
    </row>
    <row r="201" spans="1:8" x14ac:dyDescent="0.25">
      <c r="A201" s="542"/>
      <c r="B201" s="591" t="s">
        <v>1479</v>
      </c>
      <c r="C201" s="1547" t="s">
        <v>3049</v>
      </c>
      <c r="D201" s="1771" t="s">
        <v>3030</v>
      </c>
      <c r="E201" s="1772">
        <v>3534</v>
      </c>
      <c r="F201" s="1773">
        <v>41537</v>
      </c>
      <c r="G201" s="1772">
        <v>3534</v>
      </c>
      <c r="H201" s="1774">
        <f t="shared" si="3"/>
        <v>0</v>
      </c>
    </row>
    <row r="202" spans="1:8" x14ac:dyDescent="0.25">
      <c r="A202" s="542"/>
      <c r="B202" s="591" t="s">
        <v>1480</v>
      </c>
      <c r="C202" s="1547" t="s">
        <v>3049</v>
      </c>
      <c r="D202" s="1771" t="s">
        <v>4</v>
      </c>
      <c r="E202" s="1772">
        <v>2132</v>
      </c>
      <c r="F202" s="1773">
        <v>41537</v>
      </c>
      <c r="G202" s="1772">
        <v>2132</v>
      </c>
      <c r="H202" s="1774">
        <f t="shared" si="3"/>
        <v>0</v>
      </c>
    </row>
    <row r="203" spans="1:8" x14ac:dyDescent="0.25">
      <c r="A203" s="542"/>
      <c r="B203" s="591" t="s">
        <v>1481</v>
      </c>
      <c r="C203" s="1547" t="s">
        <v>3049</v>
      </c>
      <c r="D203" s="1771" t="s">
        <v>596</v>
      </c>
      <c r="E203" s="1772">
        <v>4068</v>
      </c>
      <c r="F203" s="1773">
        <v>41537</v>
      </c>
      <c r="G203" s="1772">
        <v>4068</v>
      </c>
      <c r="H203" s="1774">
        <f t="shared" si="3"/>
        <v>0</v>
      </c>
    </row>
    <row r="204" spans="1:8" x14ac:dyDescent="0.25">
      <c r="A204" s="542"/>
      <c r="B204" s="591" t="s">
        <v>1482</v>
      </c>
      <c r="C204" s="1547" t="s">
        <v>3049</v>
      </c>
      <c r="D204" s="1768" t="s">
        <v>719</v>
      </c>
      <c r="E204" s="1769">
        <v>5267</v>
      </c>
      <c r="F204" s="1770">
        <v>41537</v>
      </c>
      <c r="G204" s="1769">
        <v>5267</v>
      </c>
      <c r="H204" s="1774">
        <f t="shared" si="3"/>
        <v>0</v>
      </c>
    </row>
    <row r="205" spans="1:8" x14ac:dyDescent="0.25">
      <c r="A205" s="542"/>
      <c r="B205" s="541"/>
      <c r="C205" s="547"/>
      <c r="D205" s="521" t="s">
        <v>506</v>
      </c>
      <c r="E205" s="140"/>
      <c r="F205" s="452"/>
      <c r="G205" s="140"/>
      <c r="H205" s="218">
        <f t="shared" si="1"/>
        <v>0</v>
      </c>
    </row>
    <row r="206" spans="1:8" x14ac:dyDescent="0.25">
      <c r="A206" s="542"/>
      <c r="B206" s="541"/>
      <c r="C206" s="547"/>
      <c r="D206" s="521" t="s">
        <v>513</v>
      </c>
      <c r="E206" s="140"/>
      <c r="F206" s="452"/>
      <c r="G206" s="140"/>
      <c r="H206" s="540"/>
    </row>
    <row r="207" spans="1:8" x14ac:dyDescent="0.25">
      <c r="A207" s="542"/>
      <c r="B207" s="541"/>
      <c r="C207" s="547"/>
      <c r="D207" s="521" t="s">
        <v>506</v>
      </c>
      <c r="E207" s="140"/>
      <c r="F207" s="452"/>
      <c r="G207" s="140"/>
      <c r="H207" s="540"/>
    </row>
    <row r="208" spans="1:8" ht="18.75" x14ac:dyDescent="0.3">
      <c r="A208" s="2127" t="str">
        <f>A139</f>
        <v>REMISIONES DE    SEPTIEMBRE    2 0 1 3</v>
      </c>
      <c r="B208" s="2127"/>
      <c r="C208" s="2127"/>
      <c r="D208" s="2127"/>
      <c r="E208" s="2127"/>
      <c r="F208" s="2127"/>
      <c r="G208" s="446"/>
      <c r="H208" s="455"/>
    </row>
    <row r="209" spans="1:8" ht="38.25" thickBot="1" x14ac:dyDescent="0.35">
      <c r="A209" s="1762" t="s">
        <v>0</v>
      </c>
      <c r="B209" s="1763" t="s">
        <v>1</v>
      </c>
      <c r="C209" s="1763"/>
      <c r="D209" s="1764" t="s">
        <v>3028</v>
      </c>
      <c r="E209" s="397" t="s">
        <v>2</v>
      </c>
      <c r="F209" s="1765" t="s">
        <v>6</v>
      </c>
      <c r="G209" s="1766" t="s">
        <v>7</v>
      </c>
      <c r="H209" s="1763" t="s">
        <v>8</v>
      </c>
    </row>
    <row r="210" spans="1:8" ht="15.75" thickTop="1" x14ac:dyDescent="0.25">
      <c r="A210" s="542"/>
      <c r="B210" s="591" t="s">
        <v>1483</v>
      </c>
      <c r="C210" s="1547" t="s">
        <v>3049</v>
      </c>
      <c r="D210" s="1768" t="s">
        <v>843</v>
      </c>
      <c r="E210" s="1769">
        <v>1000</v>
      </c>
      <c r="F210" s="1770">
        <v>41537</v>
      </c>
      <c r="G210" s="1769">
        <v>1000</v>
      </c>
      <c r="H210" s="1774">
        <f t="shared" ref="H210:H273" si="4">E210-G210</f>
        <v>0</v>
      </c>
    </row>
    <row r="211" spans="1:8" x14ac:dyDescent="0.25">
      <c r="A211" s="542"/>
      <c r="B211" s="591" t="s">
        <v>1484</v>
      </c>
      <c r="C211" s="1547" t="s">
        <v>3049</v>
      </c>
      <c r="D211" s="1768" t="s">
        <v>677</v>
      </c>
      <c r="E211" s="1769">
        <v>584</v>
      </c>
      <c r="F211" s="1770">
        <v>41537</v>
      </c>
      <c r="G211" s="1769">
        <v>584</v>
      </c>
      <c r="H211" s="1774">
        <f t="shared" si="4"/>
        <v>0</v>
      </c>
    </row>
    <row r="212" spans="1:8" x14ac:dyDescent="0.25">
      <c r="A212" s="542"/>
      <c r="B212" s="591" t="s">
        <v>1485</v>
      </c>
      <c r="C212" s="1547" t="s">
        <v>3049</v>
      </c>
      <c r="D212" s="1768" t="s">
        <v>13</v>
      </c>
      <c r="E212" s="1769">
        <v>10458</v>
      </c>
      <c r="F212" s="1773">
        <v>41538</v>
      </c>
      <c r="G212" s="1772">
        <v>10458</v>
      </c>
      <c r="H212" s="1774">
        <f t="shared" si="4"/>
        <v>0</v>
      </c>
    </row>
    <row r="213" spans="1:8" x14ac:dyDescent="0.25">
      <c r="A213" s="542"/>
      <c r="B213" s="591" t="s">
        <v>1486</v>
      </c>
      <c r="C213" s="1547" t="s">
        <v>3049</v>
      </c>
      <c r="D213" s="1768" t="s">
        <v>24</v>
      </c>
      <c r="E213" s="1769">
        <v>988</v>
      </c>
      <c r="F213" s="1770">
        <v>41537</v>
      </c>
      <c r="G213" s="1769">
        <v>988</v>
      </c>
      <c r="H213" s="1774">
        <f t="shared" si="4"/>
        <v>0</v>
      </c>
    </row>
    <row r="214" spans="1:8" x14ac:dyDescent="0.25">
      <c r="A214" s="542">
        <v>41538</v>
      </c>
      <c r="B214" s="591" t="s">
        <v>1487</v>
      </c>
      <c r="C214" s="1547" t="s">
        <v>3049</v>
      </c>
      <c r="D214" s="1771" t="s">
        <v>722</v>
      </c>
      <c r="E214" s="1772">
        <v>8923</v>
      </c>
      <c r="F214" s="1773">
        <v>41538</v>
      </c>
      <c r="G214" s="1772">
        <v>8923</v>
      </c>
      <c r="H214" s="1774">
        <f t="shared" si="4"/>
        <v>0</v>
      </c>
    </row>
    <row r="215" spans="1:8" x14ac:dyDescent="0.25">
      <c r="A215" s="542"/>
      <c r="B215" s="591" t="s">
        <v>1488</v>
      </c>
      <c r="C215" s="1547" t="s">
        <v>3049</v>
      </c>
      <c r="D215" s="1771" t="s">
        <v>646</v>
      </c>
      <c r="E215" s="1772">
        <v>3428</v>
      </c>
      <c r="F215" s="1799">
        <v>41540</v>
      </c>
      <c r="G215" s="1800">
        <v>3428</v>
      </c>
      <c r="H215" s="1774">
        <f t="shared" si="4"/>
        <v>0</v>
      </c>
    </row>
    <row r="216" spans="1:8" x14ac:dyDescent="0.25">
      <c r="A216" s="542"/>
      <c r="B216" s="591" t="s">
        <v>1489</v>
      </c>
      <c r="C216" s="1547" t="s">
        <v>3049</v>
      </c>
      <c r="D216" s="1771" t="s">
        <v>722</v>
      </c>
      <c r="E216" s="1772">
        <v>24830</v>
      </c>
      <c r="F216" s="1773">
        <v>41538</v>
      </c>
      <c r="G216" s="1772">
        <v>24830</v>
      </c>
      <c r="H216" s="1774">
        <f t="shared" si="4"/>
        <v>0</v>
      </c>
    </row>
    <row r="217" spans="1:8" x14ac:dyDescent="0.25">
      <c r="A217" s="542"/>
      <c r="B217" s="591" t="s">
        <v>1490</v>
      </c>
      <c r="C217" s="1547" t="s">
        <v>3049</v>
      </c>
      <c r="D217" s="1771" t="s">
        <v>722</v>
      </c>
      <c r="E217" s="1772">
        <v>48095</v>
      </c>
      <c r="F217" s="1799">
        <v>41541</v>
      </c>
      <c r="G217" s="1800">
        <v>48095</v>
      </c>
      <c r="H217" s="1774">
        <f t="shared" si="4"/>
        <v>0</v>
      </c>
    </row>
    <row r="218" spans="1:8" x14ac:dyDescent="0.25">
      <c r="A218" s="542"/>
      <c r="B218" s="591" t="s">
        <v>1491</v>
      </c>
      <c r="C218" s="1547" t="s">
        <v>3049</v>
      </c>
      <c r="D218" s="1771" t="s">
        <v>19</v>
      </c>
      <c r="E218" s="1772">
        <v>500</v>
      </c>
      <c r="F218" s="1773">
        <v>41538</v>
      </c>
      <c r="G218" s="1772">
        <v>500</v>
      </c>
      <c r="H218" s="1774">
        <f t="shared" si="4"/>
        <v>0</v>
      </c>
    </row>
    <row r="219" spans="1:8" x14ac:dyDescent="0.25">
      <c r="A219" s="542"/>
      <c r="B219" s="591" t="s">
        <v>1492</v>
      </c>
      <c r="C219" s="1547" t="s">
        <v>3049</v>
      </c>
      <c r="D219" s="1771" t="s">
        <v>752</v>
      </c>
      <c r="E219" s="1772">
        <v>2160</v>
      </c>
      <c r="F219" s="1773">
        <v>41539</v>
      </c>
      <c r="G219" s="1772">
        <v>2160</v>
      </c>
      <c r="H219" s="1774">
        <f t="shared" si="4"/>
        <v>0</v>
      </c>
    </row>
    <row r="220" spans="1:8" x14ac:dyDescent="0.25">
      <c r="A220" s="542"/>
      <c r="B220" s="591" t="s">
        <v>1493</v>
      </c>
      <c r="C220" s="1547" t="s">
        <v>3049</v>
      </c>
      <c r="D220" s="1771" t="s">
        <v>24</v>
      </c>
      <c r="E220" s="1772">
        <v>3024</v>
      </c>
      <c r="F220" s="1799">
        <v>41540</v>
      </c>
      <c r="G220" s="1800">
        <v>3024</v>
      </c>
      <c r="H220" s="1774">
        <f t="shared" si="4"/>
        <v>0</v>
      </c>
    </row>
    <row r="221" spans="1:8" x14ac:dyDescent="0.25">
      <c r="A221" s="542"/>
      <c r="B221" s="591" t="s">
        <v>1494</v>
      </c>
      <c r="C221" s="1547" t="s">
        <v>3049</v>
      </c>
      <c r="D221" s="1771" t="s">
        <v>751</v>
      </c>
      <c r="E221" s="1772">
        <v>24842.5</v>
      </c>
      <c r="F221" s="1799">
        <v>41544</v>
      </c>
      <c r="G221" s="1800">
        <v>24842.5</v>
      </c>
      <c r="H221" s="1774">
        <f t="shared" si="4"/>
        <v>0</v>
      </c>
    </row>
    <row r="222" spans="1:8" x14ac:dyDescent="0.25">
      <c r="A222" s="542"/>
      <c r="B222" s="591" t="s">
        <v>1495</v>
      </c>
      <c r="C222" s="1547" t="s">
        <v>3049</v>
      </c>
      <c r="D222" s="1771" t="s">
        <v>677</v>
      </c>
      <c r="E222" s="1772">
        <v>2951</v>
      </c>
      <c r="F222" s="1799">
        <v>41541</v>
      </c>
      <c r="G222" s="1800">
        <v>2951</v>
      </c>
      <c r="H222" s="1774">
        <f t="shared" si="4"/>
        <v>0</v>
      </c>
    </row>
    <row r="223" spans="1:8" x14ac:dyDescent="0.25">
      <c r="A223" s="542"/>
      <c r="B223" s="591" t="s">
        <v>1496</v>
      </c>
      <c r="C223" s="1547" t="s">
        <v>3049</v>
      </c>
      <c r="D223" s="1771" t="s">
        <v>3030</v>
      </c>
      <c r="E223" s="1772">
        <v>4165</v>
      </c>
      <c r="F223" s="1773">
        <v>41538</v>
      </c>
      <c r="G223" s="1772">
        <v>4165</v>
      </c>
      <c r="H223" s="1774">
        <f t="shared" si="4"/>
        <v>0</v>
      </c>
    </row>
    <row r="224" spans="1:8" x14ac:dyDescent="0.25">
      <c r="A224" s="542"/>
      <c r="B224" s="591" t="s">
        <v>1497</v>
      </c>
      <c r="C224" s="1547" t="s">
        <v>3049</v>
      </c>
      <c r="D224" s="1771" t="s">
        <v>4</v>
      </c>
      <c r="E224" s="1772">
        <v>2048</v>
      </c>
      <c r="F224" s="1773">
        <v>41538</v>
      </c>
      <c r="G224" s="1772">
        <v>2048</v>
      </c>
      <c r="H224" s="1774">
        <f t="shared" si="4"/>
        <v>0</v>
      </c>
    </row>
    <row r="225" spans="1:8" x14ac:dyDescent="0.25">
      <c r="A225" s="542"/>
      <c r="B225" s="591" t="s">
        <v>1498</v>
      </c>
      <c r="C225" s="1547" t="s">
        <v>3049</v>
      </c>
      <c r="D225" s="1768" t="s">
        <v>843</v>
      </c>
      <c r="E225" s="1769">
        <v>976</v>
      </c>
      <c r="F225" s="1770">
        <v>41538</v>
      </c>
      <c r="G225" s="1769">
        <v>976</v>
      </c>
      <c r="H225" s="1774">
        <f t="shared" si="4"/>
        <v>0</v>
      </c>
    </row>
    <row r="226" spans="1:8" x14ac:dyDescent="0.25">
      <c r="A226" s="542"/>
      <c r="B226" s="591" t="s">
        <v>1499</v>
      </c>
      <c r="C226" s="1547" t="s">
        <v>3049</v>
      </c>
      <c r="D226" s="1768" t="s">
        <v>3031</v>
      </c>
      <c r="E226" s="1769">
        <v>1670</v>
      </c>
      <c r="F226" s="1770">
        <v>41538</v>
      </c>
      <c r="G226" s="1769">
        <v>1670</v>
      </c>
      <c r="H226" s="1774">
        <f t="shared" si="4"/>
        <v>0</v>
      </c>
    </row>
    <row r="227" spans="1:8" x14ac:dyDescent="0.25">
      <c r="A227" s="542"/>
      <c r="B227" s="591" t="s">
        <v>1500</v>
      </c>
      <c r="C227" s="1547" t="s">
        <v>3049</v>
      </c>
      <c r="D227" s="1771" t="s">
        <v>57</v>
      </c>
      <c r="E227" s="1772">
        <v>4054</v>
      </c>
      <c r="F227" s="1773">
        <v>41538</v>
      </c>
      <c r="G227" s="1772">
        <v>4054</v>
      </c>
      <c r="H227" s="1774">
        <f t="shared" si="4"/>
        <v>0</v>
      </c>
    </row>
    <row r="228" spans="1:8" x14ac:dyDescent="0.25">
      <c r="A228" s="542">
        <v>41539</v>
      </c>
      <c r="B228" s="591" t="s">
        <v>1501</v>
      </c>
      <c r="C228" s="1547" t="s">
        <v>3049</v>
      </c>
      <c r="D228" s="1771" t="s">
        <v>646</v>
      </c>
      <c r="E228" s="1772">
        <v>3704</v>
      </c>
      <c r="F228" s="1799">
        <v>41540</v>
      </c>
      <c r="G228" s="1800">
        <v>3704</v>
      </c>
      <c r="H228" s="1774">
        <f t="shared" si="4"/>
        <v>0</v>
      </c>
    </row>
    <row r="229" spans="1:8" x14ac:dyDescent="0.25">
      <c r="A229" s="542"/>
      <c r="B229" s="591" t="s">
        <v>1502</v>
      </c>
      <c r="C229" s="1547" t="s">
        <v>3049</v>
      </c>
      <c r="D229" s="1771" t="s">
        <v>3030</v>
      </c>
      <c r="E229" s="1772">
        <v>3923.5</v>
      </c>
      <c r="F229" s="1799">
        <v>41540</v>
      </c>
      <c r="G229" s="1800">
        <v>3923.5</v>
      </c>
      <c r="H229" s="1774">
        <f t="shared" si="4"/>
        <v>0</v>
      </c>
    </row>
    <row r="230" spans="1:8" x14ac:dyDescent="0.25">
      <c r="A230" s="542"/>
      <c r="B230" s="591" t="s">
        <v>1503</v>
      </c>
      <c r="C230" s="1547" t="s">
        <v>3049</v>
      </c>
      <c r="D230" s="1771" t="s">
        <v>13</v>
      </c>
      <c r="E230" s="1772">
        <v>9839</v>
      </c>
      <c r="F230" s="1773">
        <v>41539</v>
      </c>
      <c r="G230" s="1772">
        <v>9839</v>
      </c>
      <c r="H230" s="1774">
        <f t="shared" si="4"/>
        <v>0</v>
      </c>
    </row>
    <row r="231" spans="1:8" x14ac:dyDescent="0.25">
      <c r="A231" s="542"/>
      <c r="B231" s="591" t="s">
        <v>1504</v>
      </c>
      <c r="C231" s="1547" t="s">
        <v>3049</v>
      </c>
      <c r="D231" s="1771" t="s">
        <v>2264</v>
      </c>
      <c r="E231" s="1772">
        <v>987</v>
      </c>
      <c r="F231" s="1773">
        <v>41539</v>
      </c>
      <c r="G231" s="1772">
        <v>987</v>
      </c>
      <c r="H231" s="1774">
        <f t="shared" si="4"/>
        <v>0</v>
      </c>
    </row>
    <row r="232" spans="1:8" x14ac:dyDescent="0.25">
      <c r="A232" s="542"/>
      <c r="B232" s="591" t="s">
        <v>1505</v>
      </c>
      <c r="C232" s="1547" t="s">
        <v>3049</v>
      </c>
      <c r="D232" s="1771" t="s">
        <v>24</v>
      </c>
      <c r="E232" s="1772">
        <v>7251</v>
      </c>
      <c r="F232" s="1799">
        <v>41540</v>
      </c>
      <c r="G232" s="1800">
        <v>7251</v>
      </c>
      <c r="H232" s="1774">
        <f t="shared" si="4"/>
        <v>0</v>
      </c>
    </row>
    <row r="233" spans="1:8" x14ac:dyDescent="0.25">
      <c r="A233" s="542"/>
      <c r="B233" s="591" t="s">
        <v>1506</v>
      </c>
      <c r="C233" s="1547" t="s">
        <v>3049</v>
      </c>
      <c r="D233" s="1771" t="s">
        <v>596</v>
      </c>
      <c r="E233" s="1772">
        <v>1211.5</v>
      </c>
      <c r="F233" s="1773">
        <v>41539</v>
      </c>
      <c r="G233" s="1772">
        <v>1211.5</v>
      </c>
      <c r="H233" s="1774">
        <f t="shared" si="4"/>
        <v>0</v>
      </c>
    </row>
    <row r="234" spans="1:8" x14ac:dyDescent="0.25">
      <c r="A234" s="542">
        <v>41540</v>
      </c>
      <c r="B234" s="591" t="s">
        <v>1507</v>
      </c>
      <c r="C234" s="1547" t="s">
        <v>3049</v>
      </c>
      <c r="D234" s="1833" t="s">
        <v>719</v>
      </c>
      <c r="E234" s="1800">
        <v>2274</v>
      </c>
      <c r="F234" s="1799">
        <v>41540</v>
      </c>
      <c r="G234" s="1800">
        <v>2274</v>
      </c>
      <c r="H234" s="1774">
        <f t="shared" si="4"/>
        <v>0</v>
      </c>
    </row>
    <row r="235" spans="1:8" x14ac:dyDescent="0.25">
      <c r="A235" s="542"/>
      <c r="B235" s="591" t="s">
        <v>1508</v>
      </c>
      <c r="C235" s="1547" t="s">
        <v>3049</v>
      </c>
      <c r="D235" s="245" t="s">
        <v>41</v>
      </c>
      <c r="E235" s="262">
        <v>5452</v>
      </c>
      <c r="F235" s="305">
        <v>41543</v>
      </c>
      <c r="G235" s="262">
        <v>5452</v>
      </c>
      <c r="H235" s="1774">
        <f t="shared" si="4"/>
        <v>0</v>
      </c>
    </row>
    <row r="236" spans="1:8" x14ac:dyDescent="0.25">
      <c r="A236" s="542"/>
      <c r="B236" s="591" t="s">
        <v>1509</v>
      </c>
      <c r="C236" s="1547" t="s">
        <v>3049</v>
      </c>
      <c r="D236" s="245" t="s">
        <v>13</v>
      </c>
      <c r="E236" s="262">
        <v>4758</v>
      </c>
      <c r="F236" s="1799">
        <v>41540</v>
      </c>
      <c r="G236" s="262">
        <v>4758</v>
      </c>
      <c r="H236" s="1774">
        <f t="shared" si="4"/>
        <v>0</v>
      </c>
    </row>
    <row r="237" spans="1:8" x14ac:dyDescent="0.25">
      <c r="A237" s="542"/>
      <c r="B237" s="591" t="s">
        <v>1510</v>
      </c>
      <c r="C237" s="1547" t="s">
        <v>3049</v>
      </c>
      <c r="D237" s="245" t="s">
        <v>3054</v>
      </c>
      <c r="E237" s="262">
        <v>6548</v>
      </c>
      <c r="F237" s="305">
        <v>41542</v>
      </c>
      <c r="G237" s="262">
        <v>6548</v>
      </c>
      <c r="H237" s="1774">
        <f t="shared" si="4"/>
        <v>0</v>
      </c>
    </row>
    <row r="238" spans="1:8" x14ac:dyDescent="0.25">
      <c r="A238" s="542"/>
      <c r="B238" s="591" t="s">
        <v>1511</v>
      </c>
      <c r="C238" s="1547" t="s">
        <v>3049</v>
      </c>
      <c r="D238" s="245" t="s">
        <v>843</v>
      </c>
      <c r="E238" s="262">
        <v>1028</v>
      </c>
      <c r="F238" s="1799">
        <v>41540</v>
      </c>
      <c r="G238" s="262">
        <v>1028</v>
      </c>
      <c r="H238" s="1774">
        <f t="shared" si="4"/>
        <v>0</v>
      </c>
    </row>
    <row r="239" spans="1:8" x14ac:dyDescent="0.25">
      <c r="A239" s="542"/>
      <c r="B239" s="591" t="s">
        <v>1512</v>
      </c>
      <c r="C239" s="1547" t="s">
        <v>3049</v>
      </c>
      <c r="D239" s="32" t="s">
        <v>3030</v>
      </c>
      <c r="E239" s="780">
        <v>4056</v>
      </c>
      <c r="F239" s="1796">
        <v>41540</v>
      </c>
      <c r="G239" s="780">
        <v>4056</v>
      </c>
      <c r="H239" s="1774">
        <f t="shared" si="4"/>
        <v>0</v>
      </c>
    </row>
    <row r="240" spans="1:8" x14ac:dyDescent="0.25">
      <c r="A240" s="542"/>
      <c r="B240" s="591" t="s">
        <v>1513</v>
      </c>
      <c r="C240" s="1547" t="s">
        <v>3049</v>
      </c>
      <c r="D240" s="32" t="s">
        <v>751</v>
      </c>
      <c r="E240" s="780">
        <v>23639.5</v>
      </c>
      <c r="F240" s="305">
        <v>41546</v>
      </c>
      <c r="G240" s="262">
        <v>23639</v>
      </c>
      <c r="H240" s="1774">
        <f t="shared" si="4"/>
        <v>0.5</v>
      </c>
    </row>
    <row r="241" spans="1:8" x14ac:dyDescent="0.25">
      <c r="A241" s="542"/>
      <c r="B241" s="591" t="s">
        <v>1514</v>
      </c>
      <c r="C241" s="1547" t="s">
        <v>3049</v>
      </c>
      <c r="D241" s="32" t="s">
        <v>24</v>
      </c>
      <c r="E241" s="780">
        <v>15357</v>
      </c>
      <c r="F241" s="1796">
        <v>41540</v>
      </c>
      <c r="G241" s="780">
        <v>15357</v>
      </c>
      <c r="H241" s="1774">
        <f t="shared" si="4"/>
        <v>0</v>
      </c>
    </row>
    <row r="242" spans="1:8" x14ac:dyDescent="0.25">
      <c r="A242" s="542"/>
      <c r="B242" s="591" t="s">
        <v>1515</v>
      </c>
      <c r="C242" s="1547" t="s">
        <v>3049</v>
      </c>
      <c r="D242" s="32" t="s">
        <v>719</v>
      </c>
      <c r="E242" s="780">
        <v>3751</v>
      </c>
      <c r="F242" s="1796">
        <v>41540</v>
      </c>
      <c r="G242" s="780">
        <v>3751</v>
      </c>
      <c r="H242" s="1774">
        <f t="shared" si="4"/>
        <v>0</v>
      </c>
    </row>
    <row r="243" spans="1:8" x14ac:dyDescent="0.25">
      <c r="A243" s="542"/>
      <c r="B243" s="591" t="s">
        <v>1516</v>
      </c>
      <c r="C243" s="1547" t="s">
        <v>3049</v>
      </c>
      <c r="D243" s="32" t="s">
        <v>748</v>
      </c>
      <c r="E243" s="780">
        <v>11856</v>
      </c>
      <c r="F243" s="1796">
        <v>41540</v>
      </c>
      <c r="G243" s="780">
        <v>11856</v>
      </c>
      <c r="H243" s="1774">
        <f t="shared" si="4"/>
        <v>0</v>
      </c>
    </row>
    <row r="244" spans="1:8" x14ac:dyDescent="0.25">
      <c r="A244" s="542">
        <v>41541</v>
      </c>
      <c r="B244" s="591" t="s">
        <v>1517</v>
      </c>
      <c r="C244" s="1547" t="s">
        <v>3049</v>
      </c>
      <c r="D244" s="245" t="s">
        <v>722</v>
      </c>
      <c r="E244" s="262">
        <v>8398</v>
      </c>
      <c r="F244" s="305">
        <v>41541</v>
      </c>
      <c r="G244" s="262">
        <v>8398</v>
      </c>
      <c r="H244" s="1774">
        <f t="shared" si="4"/>
        <v>0</v>
      </c>
    </row>
    <row r="245" spans="1:8" x14ac:dyDescent="0.25">
      <c r="A245" s="542"/>
      <c r="B245" s="591" t="s">
        <v>1518</v>
      </c>
      <c r="C245" s="1547" t="s">
        <v>3049</v>
      </c>
      <c r="D245" s="245" t="s">
        <v>3030</v>
      </c>
      <c r="E245" s="262">
        <v>3666</v>
      </c>
      <c r="F245" s="305">
        <v>41541</v>
      </c>
      <c r="G245" s="262">
        <v>3666</v>
      </c>
      <c r="H245" s="1774">
        <f t="shared" si="4"/>
        <v>0</v>
      </c>
    </row>
    <row r="246" spans="1:8" x14ac:dyDescent="0.25">
      <c r="A246" s="542"/>
      <c r="B246" s="591" t="s">
        <v>1519</v>
      </c>
      <c r="C246" s="1547" t="s">
        <v>3049</v>
      </c>
      <c r="D246" s="245" t="s">
        <v>843</v>
      </c>
      <c r="E246" s="262">
        <v>828</v>
      </c>
      <c r="F246" s="305">
        <v>41541</v>
      </c>
      <c r="G246" s="262">
        <v>828</v>
      </c>
      <c r="H246" s="1774">
        <f t="shared" si="4"/>
        <v>0</v>
      </c>
    </row>
    <row r="247" spans="1:8" x14ac:dyDescent="0.25">
      <c r="A247" s="542"/>
      <c r="B247" s="591" t="s">
        <v>1520</v>
      </c>
      <c r="C247" s="1547" t="s">
        <v>3049</v>
      </c>
      <c r="D247" s="245" t="s">
        <v>4</v>
      </c>
      <c r="E247" s="262">
        <v>2051</v>
      </c>
      <c r="F247" s="305">
        <v>41541</v>
      </c>
      <c r="G247" s="262">
        <v>2051</v>
      </c>
      <c r="H247" s="1774">
        <f t="shared" si="4"/>
        <v>0</v>
      </c>
    </row>
    <row r="248" spans="1:8" x14ac:dyDescent="0.25">
      <c r="A248" s="542"/>
      <c r="B248" s="591" t="s">
        <v>1521</v>
      </c>
      <c r="C248" s="1547" t="s">
        <v>3049</v>
      </c>
      <c r="D248" s="245" t="s">
        <v>24</v>
      </c>
      <c r="E248" s="262">
        <v>16337</v>
      </c>
      <c r="F248" s="305">
        <v>41541</v>
      </c>
      <c r="G248" s="262">
        <v>16337</v>
      </c>
      <c r="H248" s="1774">
        <f t="shared" si="4"/>
        <v>0</v>
      </c>
    </row>
    <row r="249" spans="1:8" x14ac:dyDescent="0.25">
      <c r="A249" s="542"/>
      <c r="B249" s="591" t="s">
        <v>1522</v>
      </c>
      <c r="C249" s="1547" t="s">
        <v>3049</v>
      </c>
      <c r="D249" s="245" t="s">
        <v>119</v>
      </c>
      <c r="E249" s="262">
        <v>2122</v>
      </c>
      <c r="F249" s="305">
        <v>41541</v>
      </c>
      <c r="G249" s="262">
        <v>2122</v>
      </c>
      <c r="H249" s="1774">
        <f t="shared" si="4"/>
        <v>0</v>
      </c>
    </row>
    <row r="250" spans="1:8" x14ac:dyDescent="0.25">
      <c r="A250" s="542"/>
      <c r="B250" s="591" t="s">
        <v>1523</v>
      </c>
      <c r="C250" s="1547" t="s">
        <v>3049</v>
      </c>
      <c r="D250" s="245" t="s">
        <v>57</v>
      </c>
      <c r="E250" s="262">
        <v>2037</v>
      </c>
      <c r="F250" s="305">
        <v>41541</v>
      </c>
      <c r="G250" s="262">
        <v>2037</v>
      </c>
      <c r="H250" s="1774">
        <f t="shared" si="4"/>
        <v>0</v>
      </c>
    </row>
    <row r="251" spans="1:8" x14ac:dyDescent="0.25">
      <c r="A251" s="542"/>
      <c r="B251" s="591" t="s">
        <v>1524</v>
      </c>
      <c r="C251" s="1547" t="s">
        <v>3049</v>
      </c>
      <c r="D251" s="32" t="s">
        <v>677</v>
      </c>
      <c r="E251" s="780">
        <v>322</v>
      </c>
      <c r="F251" s="869">
        <v>41541</v>
      </c>
      <c r="G251" s="780">
        <v>322</v>
      </c>
      <c r="H251" s="1774">
        <f t="shared" si="4"/>
        <v>0</v>
      </c>
    </row>
    <row r="252" spans="1:8" x14ac:dyDescent="0.25">
      <c r="A252" s="542"/>
      <c r="B252" s="591" t="s">
        <v>1525</v>
      </c>
      <c r="C252" s="1547" t="s">
        <v>3049</v>
      </c>
      <c r="D252" s="32" t="s">
        <v>748</v>
      </c>
      <c r="E252" s="780">
        <v>11856</v>
      </c>
      <c r="F252" s="869">
        <v>41541</v>
      </c>
      <c r="G252" s="780">
        <v>11856</v>
      </c>
      <c r="H252" s="1774">
        <f t="shared" si="4"/>
        <v>0</v>
      </c>
    </row>
    <row r="253" spans="1:8" x14ac:dyDescent="0.25">
      <c r="A253" s="542">
        <v>41542</v>
      </c>
      <c r="B253" s="591" t="s">
        <v>1526</v>
      </c>
      <c r="C253" s="1547" t="s">
        <v>3049</v>
      </c>
      <c r="D253" s="245" t="s">
        <v>722</v>
      </c>
      <c r="E253" s="262">
        <v>28630</v>
      </c>
      <c r="F253" s="305">
        <v>41542</v>
      </c>
      <c r="G253" s="262">
        <v>28630</v>
      </c>
      <c r="H253" s="1774">
        <f t="shared" si="4"/>
        <v>0</v>
      </c>
    </row>
    <row r="254" spans="1:8" x14ac:dyDescent="0.25">
      <c r="A254" s="542"/>
      <c r="B254" s="591" t="s">
        <v>1527</v>
      </c>
      <c r="C254" s="1547" t="s">
        <v>3049</v>
      </c>
      <c r="D254" s="245" t="s">
        <v>13</v>
      </c>
      <c r="E254" s="262">
        <v>6100</v>
      </c>
      <c r="F254" s="305">
        <v>41542</v>
      </c>
      <c r="G254" s="262">
        <v>6100</v>
      </c>
      <c r="H254" s="1774">
        <f t="shared" si="4"/>
        <v>0</v>
      </c>
    </row>
    <row r="255" spans="1:8" x14ac:dyDescent="0.25">
      <c r="A255" s="542"/>
      <c r="B255" s="591" t="s">
        <v>1528</v>
      </c>
      <c r="C255" s="1547" t="s">
        <v>3049</v>
      </c>
      <c r="D255" s="245" t="s">
        <v>41</v>
      </c>
      <c r="E255" s="262">
        <v>14960</v>
      </c>
      <c r="F255" s="305">
        <v>41545</v>
      </c>
      <c r="G255" s="262">
        <v>14960</v>
      </c>
      <c r="H255" s="1774">
        <f t="shared" si="4"/>
        <v>0</v>
      </c>
    </row>
    <row r="256" spans="1:8" x14ac:dyDescent="0.25">
      <c r="A256" s="542"/>
      <c r="B256" s="591" t="s">
        <v>1529</v>
      </c>
      <c r="C256" s="1547" t="s">
        <v>3049</v>
      </c>
      <c r="D256" s="245" t="s">
        <v>596</v>
      </c>
      <c r="E256" s="262">
        <v>7725</v>
      </c>
      <c r="F256" s="305">
        <v>41542</v>
      </c>
      <c r="G256" s="262">
        <v>7725</v>
      </c>
      <c r="H256" s="1774">
        <f t="shared" si="4"/>
        <v>0</v>
      </c>
    </row>
    <row r="257" spans="1:8" x14ac:dyDescent="0.25">
      <c r="A257" s="542"/>
      <c r="B257" s="591" t="s">
        <v>1530</v>
      </c>
      <c r="C257" s="1547" t="s">
        <v>3049</v>
      </c>
      <c r="D257" s="245" t="s">
        <v>24</v>
      </c>
      <c r="E257" s="262">
        <v>7306</v>
      </c>
      <c r="F257" s="305">
        <v>41542</v>
      </c>
      <c r="G257" s="262">
        <v>7306</v>
      </c>
      <c r="H257" s="1774">
        <f t="shared" si="4"/>
        <v>0</v>
      </c>
    </row>
    <row r="258" spans="1:8" x14ac:dyDescent="0.25">
      <c r="A258" s="542"/>
      <c r="B258" s="591" t="s">
        <v>899</v>
      </c>
      <c r="C258" s="1547" t="s">
        <v>3049</v>
      </c>
      <c r="D258" s="245" t="s">
        <v>3030</v>
      </c>
      <c r="E258" s="262">
        <v>4290</v>
      </c>
      <c r="F258" s="305">
        <v>41542</v>
      </c>
      <c r="G258" s="262">
        <v>4290</v>
      </c>
      <c r="H258" s="1774">
        <f t="shared" si="4"/>
        <v>0</v>
      </c>
    </row>
    <row r="259" spans="1:8" x14ac:dyDescent="0.25">
      <c r="A259" s="542"/>
      <c r="B259" s="591" t="s">
        <v>904</v>
      </c>
      <c r="C259" s="1547" t="s">
        <v>3049</v>
      </c>
      <c r="D259" s="245" t="s">
        <v>843</v>
      </c>
      <c r="E259" s="262">
        <v>908</v>
      </c>
      <c r="F259" s="305">
        <v>41542</v>
      </c>
      <c r="G259" s="262">
        <v>908</v>
      </c>
      <c r="H259" s="218">
        <f t="shared" si="4"/>
        <v>0</v>
      </c>
    </row>
    <row r="260" spans="1:8" x14ac:dyDescent="0.25">
      <c r="A260" s="542"/>
      <c r="B260" s="591" t="s">
        <v>1531</v>
      </c>
      <c r="C260" s="1547" t="s">
        <v>3049</v>
      </c>
      <c r="D260" s="245" t="s">
        <v>24</v>
      </c>
      <c r="E260" s="262">
        <v>1583</v>
      </c>
      <c r="F260" s="305">
        <v>41542</v>
      </c>
      <c r="G260" s="262">
        <v>1583</v>
      </c>
      <c r="H260" s="218">
        <f t="shared" si="4"/>
        <v>0</v>
      </c>
    </row>
    <row r="261" spans="1:8" x14ac:dyDescent="0.25">
      <c r="A261" s="542"/>
      <c r="B261" s="591" t="s">
        <v>1532</v>
      </c>
      <c r="C261" s="1547" t="s">
        <v>3049</v>
      </c>
      <c r="D261" s="245" t="s">
        <v>719</v>
      </c>
      <c r="E261" s="262">
        <v>1017</v>
      </c>
      <c r="F261" s="305">
        <v>41542</v>
      </c>
      <c r="G261" s="262">
        <v>1017</v>
      </c>
      <c r="H261" s="218">
        <f t="shared" si="4"/>
        <v>0</v>
      </c>
    </row>
    <row r="262" spans="1:8" x14ac:dyDescent="0.25">
      <c r="A262" s="542"/>
      <c r="B262" s="591" t="s">
        <v>1533</v>
      </c>
      <c r="C262" s="1547" t="s">
        <v>3049</v>
      </c>
      <c r="D262" s="245" t="s">
        <v>748</v>
      </c>
      <c r="E262" s="262">
        <v>15581</v>
      </c>
      <c r="F262" s="305">
        <v>41542</v>
      </c>
      <c r="G262" s="262">
        <v>15581</v>
      </c>
      <c r="H262" s="218">
        <f t="shared" si="4"/>
        <v>0</v>
      </c>
    </row>
    <row r="263" spans="1:8" x14ac:dyDescent="0.25">
      <c r="A263" s="542"/>
      <c r="B263" s="591" t="s">
        <v>1534</v>
      </c>
      <c r="C263" s="1547" t="s">
        <v>3049</v>
      </c>
      <c r="D263" s="245" t="s">
        <v>3053</v>
      </c>
      <c r="E263" s="262">
        <v>3328</v>
      </c>
      <c r="F263" s="305">
        <v>41542</v>
      </c>
      <c r="G263" s="262">
        <v>3328</v>
      </c>
      <c r="H263" s="218">
        <f t="shared" si="4"/>
        <v>0</v>
      </c>
    </row>
    <row r="264" spans="1:8" x14ac:dyDescent="0.25">
      <c r="A264" s="542"/>
      <c r="B264" s="591" t="s">
        <v>1535</v>
      </c>
      <c r="C264" s="1547" t="s">
        <v>3049</v>
      </c>
      <c r="D264" s="245" t="s">
        <v>617</v>
      </c>
      <c r="E264" s="262">
        <v>1532</v>
      </c>
      <c r="F264" s="399">
        <v>41549</v>
      </c>
      <c r="G264" s="113">
        <v>1532</v>
      </c>
      <c r="H264" s="218">
        <f t="shared" si="4"/>
        <v>0</v>
      </c>
    </row>
    <row r="265" spans="1:8" x14ac:dyDescent="0.25">
      <c r="A265" s="542"/>
      <c r="B265" s="591" t="s">
        <v>1536</v>
      </c>
      <c r="C265" s="1547" t="s">
        <v>3049</v>
      </c>
      <c r="D265" s="32" t="s">
        <v>722</v>
      </c>
      <c r="E265" s="780">
        <v>8041</v>
      </c>
      <c r="F265" s="305">
        <v>41543</v>
      </c>
      <c r="G265" s="262">
        <v>8041</v>
      </c>
      <c r="H265" s="218">
        <f t="shared" si="4"/>
        <v>0</v>
      </c>
    </row>
    <row r="266" spans="1:8" x14ac:dyDescent="0.25">
      <c r="A266" s="542"/>
      <c r="B266" s="591" t="s">
        <v>1537</v>
      </c>
      <c r="C266" s="1547" t="s">
        <v>3049</v>
      </c>
      <c r="D266" s="32" t="s">
        <v>2264</v>
      </c>
      <c r="E266" s="780">
        <v>3692</v>
      </c>
      <c r="F266" s="869">
        <v>41542</v>
      </c>
      <c r="G266" s="780">
        <v>3692</v>
      </c>
      <c r="H266" s="218">
        <f t="shared" si="4"/>
        <v>0</v>
      </c>
    </row>
    <row r="267" spans="1:8" x14ac:dyDescent="0.25">
      <c r="A267" s="542">
        <v>41543</v>
      </c>
      <c r="B267" s="591" t="s">
        <v>1538</v>
      </c>
      <c r="C267" s="1547" t="s">
        <v>3049</v>
      </c>
      <c r="D267" s="245" t="s">
        <v>3051</v>
      </c>
      <c r="E267" s="262">
        <v>26101</v>
      </c>
      <c r="F267" s="305">
        <v>41543</v>
      </c>
      <c r="G267" s="262">
        <v>26101</v>
      </c>
      <c r="H267" s="218">
        <f t="shared" si="4"/>
        <v>0</v>
      </c>
    </row>
    <row r="268" spans="1:8" x14ac:dyDescent="0.25">
      <c r="A268" s="542"/>
      <c r="B268" s="591" t="s">
        <v>1539</v>
      </c>
      <c r="C268" s="1547" t="s">
        <v>3049</v>
      </c>
      <c r="D268" s="245" t="s">
        <v>759</v>
      </c>
      <c r="E268" s="262">
        <v>9449</v>
      </c>
      <c r="F268" s="305">
        <v>41543</v>
      </c>
      <c r="G268" s="262">
        <v>9449</v>
      </c>
      <c r="H268" s="218">
        <f t="shared" si="4"/>
        <v>0</v>
      </c>
    </row>
    <row r="269" spans="1:8" x14ac:dyDescent="0.25">
      <c r="A269" s="542"/>
      <c r="B269" s="591" t="s">
        <v>1540</v>
      </c>
      <c r="C269" s="1547" t="s">
        <v>3049</v>
      </c>
      <c r="D269" s="245" t="s">
        <v>24</v>
      </c>
      <c r="E269" s="262">
        <v>12175</v>
      </c>
      <c r="F269" s="305">
        <v>41543</v>
      </c>
      <c r="G269" s="262">
        <v>12175</v>
      </c>
      <c r="H269" s="218">
        <f t="shared" si="4"/>
        <v>0</v>
      </c>
    </row>
    <row r="270" spans="1:8" x14ac:dyDescent="0.25">
      <c r="A270" s="542"/>
      <c r="B270" s="591" t="s">
        <v>1541</v>
      </c>
      <c r="C270" s="1547" t="s">
        <v>3049</v>
      </c>
      <c r="D270" s="245" t="s">
        <v>3030</v>
      </c>
      <c r="E270" s="262">
        <v>4173</v>
      </c>
      <c r="F270" s="305">
        <v>41543</v>
      </c>
      <c r="G270" s="262">
        <v>4173</v>
      </c>
      <c r="H270" s="218">
        <f t="shared" si="4"/>
        <v>0</v>
      </c>
    </row>
    <row r="271" spans="1:8" x14ac:dyDescent="0.25">
      <c r="A271" s="542"/>
      <c r="B271" s="591" t="s">
        <v>1542</v>
      </c>
      <c r="C271" s="1547" t="s">
        <v>3049</v>
      </c>
      <c r="D271" s="245" t="s">
        <v>843</v>
      </c>
      <c r="E271" s="262">
        <v>632</v>
      </c>
      <c r="F271" s="305">
        <v>41543</v>
      </c>
      <c r="G271" s="262">
        <v>632</v>
      </c>
      <c r="H271" s="218">
        <f t="shared" si="4"/>
        <v>0</v>
      </c>
    </row>
    <row r="272" spans="1:8" x14ac:dyDescent="0.25">
      <c r="A272" s="542"/>
      <c r="B272" s="591" t="s">
        <v>895</v>
      </c>
      <c r="C272" s="1547" t="s">
        <v>3049</v>
      </c>
      <c r="D272" s="245" t="s">
        <v>596</v>
      </c>
      <c r="E272" s="262">
        <v>32033</v>
      </c>
      <c r="F272" s="305">
        <v>41547</v>
      </c>
      <c r="G272" s="262">
        <v>32033</v>
      </c>
      <c r="H272" s="218">
        <f t="shared" si="4"/>
        <v>0</v>
      </c>
    </row>
    <row r="273" spans="1:8" x14ac:dyDescent="0.25">
      <c r="A273" s="542"/>
      <c r="B273" s="591" t="s">
        <v>1543</v>
      </c>
      <c r="C273" s="1547" t="s">
        <v>3049</v>
      </c>
      <c r="D273" s="245" t="s">
        <v>41</v>
      </c>
      <c r="E273" s="262">
        <v>11204</v>
      </c>
      <c r="F273" s="399">
        <v>41550</v>
      </c>
      <c r="G273" s="113">
        <v>11204</v>
      </c>
      <c r="H273" s="218">
        <f t="shared" si="4"/>
        <v>0</v>
      </c>
    </row>
    <row r="274" spans="1:8" x14ac:dyDescent="0.25">
      <c r="A274" s="542"/>
      <c r="B274" s="1539"/>
      <c r="C274" s="1352"/>
      <c r="D274" s="521" t="s">
        <v>513</v>
      </c>
      <c r="E274" s="140"/>
      <c r="F274" s="452"/>
      <c r="G274" s="140"/>
      <c r="H274" s="218">
        <f t="shared" si="1"/>
        <v>0</v>
      </c>
    </row>
    <row r="275" spans="1:8" x14ac:dyDescent="0.25">
      <c r="A275" s="542"/>
      <c r="B275" s="1539"/>
      <c r="C275" s="1352"/>
      <c r="D275" s="521" t="s">
        <v>506</v>
      </c>
      <c r="E275" s="140"/>
      <c r="F275" s="452"/>
      <c r="G275" s="140"/>
      <c r="H275" s="540">
        <f t="shared" si="1"/>
        <v>0</v>
      </c>
    </row>
    <row r="276" spans="1:8" x14ac:dyDescent="0.25">
      <c r="A276" s="542"/>
      <c r="B276" s="1539"/>
      <c r="C276" s="1352"/>
      <c r="D276" s="521" t="s">
        <v>506</v>
      </c>
      <c r="E276" s="140"/>
      <c r="F276" s="452"/>
      <c r="G276" s="140"/>
      <c r="H276" s="540"/>
    </row>
    <row r="277" spans="1:8" ht="18.75" x14ac:dyDescent="0.3">
      <c r="A277" s="2127" t="str">
        <f>A208</f>
        <v>REMISIONES DE    SEPTIEMBRE    2 0 1 3</v>
      </c>
      <c r="B277" s="2127"/>
      <c r="C277" s="2127"/>
      <c r="D277" s="2127"/>
      <c r="E277" s="2127"/>
      <c r="F277" s="2127"/>
      <c r="G277" s="446"/>
      <c r="H277" s="455"/>
    </row>
    <row r="278" spans="1:8" ht="38.25" thickBot="1" x14ac:dyDescent="0.35">
      <c r="A278" s="1762" t="s">
        <v>0</v>
      </c>
      <c r="B278" s="1763" t="s">
        <v>1</v>
      </c>
      <c r="C278" s="1763"/>
      <c r="D278" s="1764" t="s">
        <v>3028</v>
      </c>
      <c r="E278" s="397" t="s">
        <v>2</v>
      </c>
      <c r="F278" s="1765" t="s">
        <v>6</v>
      </c>
      <c r="G278" s="1766" t="s">
        <v>7</v>
      </c>
      <c r="H278" s="1763" t="s">
        <v>8</v>
      </c>
    </row>
    <row r="279" spans="1:8" ht="15.75" thickTop="1" x14ac:dyDescent="0.25">
      <c r="A279" s="542"/>
      <c r="B279" s="591" t="s">
        <v>1544</v>
      </c>
      <c r="C279" s="1547" t="s">
        <v>3049</v>
      </c>
      <c r="D279" s="32" t="s">
        <v>677</v>
      </c>
      <c r="E279" s="780">
        <v>2599</v>
      </c>
      <c r="F279" s="869">
        <v>41543</v>
      </c>
      <c r="G279" s="780">
        <v>2599</v>
      </c>
      <c r="H279" s="218">
        <f t="shared" ref="H279:H319" si="5">E279-G279</f>
        <v>0</v>
      </c>
    </row>
    <row r="280" spans="1:8" x14ac:dyDescent="0.25">
      <c r="A280" s="542"/>
      <c r="B280" s="591" t="s">
        <v>1545</v>
      </c>
      <c r="C280" s="1547" t="s">
        <v>3049</v>
      </c>
      <c r="D280" s="32" t="s">
        <v>3031</v>
      </c>
      <c r="E280" s="780">
        <v>2824</v>
      </c>
      <c r="F280" s="869">
        <v>41543</v>
      </c>
      <c r="G280" s="780">
        <v>2824</v>
      </c>
      <c r="H280" s="218">
        <f t="shared" si="5"/>
        <v>0</v>
      </c>
    </row>
    <row r="281" spans="1:8" x14ac:dyDescent="0.25">
      <c r="A281" s="542"/>
      <c r="B281" s="591" t="s">
        <v>1546</v>
      </c>
      <c r="C281" s="1547" t="s">
        <v>3049</v>
      </c>
      <c r="D281" s="32" t="s">
        <v>3032</v>
      </c>
      <c r="E281" s="780">
        <v>6160</v>
      </c>
      <c r="F281" s="305">
        <v>41544</v>
      </c>
      <c r="G281" s="262">
        <v>6160</v>
      </c>
      <c r="H281" s="218">
        <f t="shared" si="5"/>
        <v>0</v>
      </c>
    </row>
    <row r="282" spans="1:8" x14ac:dyDescent="0.25">
      <c r="A282" s="542"/>
      <c r="B282" s="591" t="s">
        <v>1547</v>
      </c>
      <c r="C282" s="1547" t="s">
        <v>3049</v>
      </c>
      <c r="D282" s="32" t="s">
        <v>722</v>
      </c>
      <c r="E282" s="780">
        <v>7255</v>
      </c>
      <c r="F282" s="869">
        <v>41543</v>
      </c>
      <c r="G282" s="780">
        <v>7255</v>
      </c>
      <c r="H282" s="218">
        <f t="shared" si="5"/>
        <v>0</v>
      </c>
    </row>
    <row r="283" spans="1:8" x14ac:dyDescent="0.25">
      <c r="A283" s="542">
        <v>41544</v>
      </c>
      <c r="B283" s="591" t="s">
        <v>1548</v>
      </c>
      <c r="C283" s="1547" t="s">
        <v>3049</v>
      </c>
      <c r="D283" s="245" t="s">
        <v>24</v>
      </c>
      <c r="E283" s="262">
        <v>17495</v>
      </c>
      <c r="F283" s="305">
        <v>41544</v>
      </c>
      <c r="G283" s="262">
        <v>17495</v>
      </c>
      <c r="H283" s="218">
        <f t="shared" si="5"/>
        <v>0</v>
      </c>
    </row>
    <row r="284" spans="1:8" x14ac:dyDescent="0.25">
      <c r="A284" s="542"/>
      <c r="B284" s="591" t="s">
        <v>1549</v>
      </c>
      <c r="C284" s="1547" t="s">
        <v>3049</v>
      </c>
      <c r="D284" s="245" t="s">
        <v>3030</v>
      </c>
      <c r="E284" s="262">
        <v>1486</v>
      </c>
      <c r="F284" s="305">
        <v>41544</v>
      </c>
      <c r="G284" s="262">
        <v>1486</v>
      </c>
      <c r="H284" s="218">
        <f t="shared" si="5"/>
        <v>0</v>
      </c>
    </row>
    <row r="285" spans="1:8" x14ac:dyDescent="0.25">
      <c r="A285" s="542"/>
      <c r="B285" s="591" t="s">
        <v>1550</v>
      </c>
      <c r="C285" s="1547" t="s">
        <v>3049</v>
      </c>
      <c r="D285" s="245" t="s">
        <v>3054</v>
      </c>
      <c r="E285" s="262">
        <v>3522</v>
      </c>
      <c r="F285" s="305">
        <v>41544</v>
      </c>
      <c r="G285" s="262">
        <v>3522</v>
      </c>
      <c r="H285" s="218">
        <f t="shared" si="5"/>
        <v>0</v>
      </c>
    </row>
    <row r="286" spans="1:8" x14ac:dyDescent="0.25">
      <c r="A286" s="542"/>
      <c r="B286" s="591" t="s">
        <v>1972</v>
      </c>
      <c r="C286" s="1547" t="s">
        <v>3049</v>
      </c>
      <c r="D286" s="245" t="s">
        <v>843</v>
      </c>
      <c r="E286" s="262">
        <v>1292</v>
      </c>
      <c r="F286" s="305">
        <v>41544</v>
      </c>
      <c r="G286" s="262">
        <v>1292</v>
      </c>
      <c r="H286" s="218">
        <f t="shared" si="5"/>
        <v>0</v>
      </c>
    </row>
    <row r="287" spans="1:8" x14ac:dyDescent="0.25">
      <c r="A287" s="542"/>
      <c r="B287" s="591" t="s">
        <v>1973</v>
      </c>
      <c r="C287" s="1547" t="s">
        <v>3049</v>
      </c>
      <c r="D287" s="245" t="s">
        <v>4</v>
      </c>
      <c r="E287" s="262">
        <v>2012</v>
      </c>
      <c r="F287" s="305">
        <v>41544</v>
      </c>
      <c r="G287" s="262">
        <v>2012</v>
      </c>
      <c r="H287" s="218">
        <f t="shared" si="5"/>
        <v>0</v>
      </c>
    </row>
    <row r="288" spans="1:8" x14ac:dyDescent="0.25">
      <c r="A288" s="542"/>
      <c r="B288" s="591" t="s">
        <v>1974</v>
      </c>
      <c r="C288" s="1547" t="s">
        <v>3049</v>
      </c>
      <c r="D288" s="245" t="s">
        <v>748</v>
      </c>
      <c r="E288" s="262">
        <v>528</v>
      </c>
      <c r="F288" s="305">
        <v>41544</v>
      </c>
      <c r="G288" s="262">
        <v>528</v>
      </c>
      <c r="H288" s="218">
        <f t="shared" si="5"/>
        <v>0</v>
      </c>
    </row>
    <row r="289" spans="1:8" x14ac:dyDescent="0.25">
      <c r="A289" s="542"/>
      <c r="B289" s="591" t="s">
        <v>1975</v>
      </c>
      <c r="C289" s="1547" t="s">
        <v>3049</v>
      </c>
      <c r="D289" s="245" t="s">
        <v>677</v>
      </c>
      <c r="E289" s="262">
        <v>2886</v>
      </c>
      <c r="F289" s="305">
        <v>41544</v>
      </c>
      <c r="G289" s="262">
        <v>2886</v>
      </c>
      <c r="H289" s="218">
        <f t="shared" si="5"/>
        <v>0</v>
      </c>
    </row>
    <row r="290" spans="1:8" x14ac:dyDescent="0.25">
      <c r="A290" s="542"/>
      <c r="B290" s="591" t="s">
        <v>1976</v>
      </c>
      <c r="C290" s="1547" t="s">
        <v>3049</v>
      </c>
      <c r="D290" s="245" t="s">
        <v>719</v>
      </c>
      <c r="E290" s="262">
        <v>7688</v>
      </c>
      <c r="F290" s="305">
        <v>41544</v>
      </c>
      <c r="G290" s="262">
        <v>7688</v>
      </c>
      <c r="H290" s="218">
        <f t="shared" si="5"/>
        <v>0</v>
      </c>
    </row>
    <row r="291" spans="1:8" x14ac:dyDescent="0.25">
      <c r="A291" s="542">
        <v>41545</v>
      </c>
      <c r="B291" s="591" t="s">
        <v>1977</v>
      </c>
      <c r="C291" s="1547" t="s">
        <v>3049</v>
      </c>
      <c r="D291" s="245" t="s">
        <v>722</v>
      </c>
      <c r="E291" s="262">
        <v>53922</v>
      </c>
      <c r="F291" s="399">
        <v>41548</v>
      </c>
      <c r="G291" s="113">
        <v>53922</v>
      </c>
      <c r="H291" s="218">
        <f t="shared" si="5"/>
        <v>0</v>
      </c>
    </row>
    <row r="292" spans="1:8" x14ac:dyDescent="0.25">
      <c r="A292" s="542"/>
      <c r="B292" s="591" t="s">
        <v>1978</v>
      </c>
      <c r="C292" s="1547" t="s">
        <v>3049</v>
      </c>
      <c r="D292" s="245" t="s">
        <v>3051</v>
      </c>
      <c r="E292" s="262">
        <v>28030.5</v>
      </c>
      <c r="F292" s="305">
        <v>41545</v>
      </c>
      <c r="G292" s="262">
        <v>28030.5</v>
      </c>
      <c r="H292" s="218">
        <f t="shared" si="5"/>
        <v>0</v>
      </c>
    </row>
    <row r="293" spans="1:8" x14ac:dyDescent="0.25">
      <c r="A293" s="542"/>
      <c r="B293" s="591" t="s">
        <v>1979</v>
      </c>
      <c r="C293" s="1547" t="s">
        <v>3049</v>
      </c>
      <c r="D293" s="245" t="s">
        <v>3051</v>
      </c>
      <c r="E293" s="262">
        <v>8978</v>
      </c>
      <c r="F293" s="305">
        <v>41545</v>
      </c>
      <c r="G293" s="262">
        <v>8978</v>
      </c>
      <c r="H293" s="218">
        <f t="shared" si="5"/>
        <v>0</v>
      </c>
    </row>
    <row r="294" spans="1:8" x14ac:dyDescent="0.25">
      <c r="A294" s="542"/>
      <c r="B294" s="591" t="s">
        <v>1980</v>
      </c>
      <c r="C294" s="1547" t="s">
        <v>3049</v>
      </c>
      <c r="D294" s="245" t="s">
        <v>13</v>
      </c>
      <c r="E294" s="262">
        <v>8898</v>
      </c>
      <c r="F294" s="305">
        <v>41545</v>
      </c>
      <c r="G294" s="262">
        <v>8898</v>
      </c>
      <c r="H294" s="218">
        <f t="shared" si="5"/>
        <v>0</v>
      </c>
    </row>
    <row r="295" spans="1:8" x14ac:dyDescent="0.25">
      <c r="A295" s="542"/>
      <c r="B295" s="591" t="s">
        <v>1981</v>
      </c>
      <c r="C295" s="1547" t="s">
        <v>3049</v>
      </c>
      <c r="D295" s="245" t="s">
        <v>751</v>
      </c>
      <c r="E295" s="262">
        <v>24400</v>
      </c>
      <c r="F295" s="399">
        <v>41550</v>
      </c>
      <c r="G295" s="113">
        <v>24400</v>
      </c>
      <c r="H295" s="218">
        <f t="shared" si="5"/>
        <v>0</v>
      </c>
    </row>
    <row r="296" spans="1:8" x14ac:dyDescent="0.25">
      <c r="A296" s="542"/>
      <c r="B296" s="591" t="s">
        <v>1982</v>
      </c>
      <c r="C296" s="1547" t="s">
        <v>3049</v>
      </c>
      <c r="D296" s="245" t="s">
        <v>776</v>
      </c>
      <c r="E296" s="262">
        <v>9784</v>
      </c>
      <c r="F296" s="1835"/>
      <c r="G296" s="1834"/>
      <c r="H296" s="218">
        <f t="shared" si="5"/>
        <v>9784</v>
      </c>
    </row>
    <row r="297" spans="1:8" x14ac:dyDescent="0.25">
      <c r="A297" s="542"/>
      <c r="B297" s="591" t="s">
        <v>1983</v>
      </c>
      <c r="C297" s="1547" t="s">
        <v>3049</v>
      </c>
      <c r="D297" s="245" t="s">
        <v>646</v>
      </c>
      <c r="E297" s="262">
        <v>5415.5</v>
      </c>
      <c r="F297" s="305">
        <v>41547</v>
      </c>
      <c r="G297" s="262">
        <v>5415.5</v>
      </c>
      <c r="H297" s="218">
        <f t="shared" si="5"/>
        <v>0</v>
      </c>
    </row>
    <row r="298" spans="1:8" x14ac:dyDescent="0.25">
      <c r="A298" s="542"/>
      <c r="B298" s="591" t="s">
        <v>1984</v>
      </c>
      <c r="C298" s="1547" t="s">
        <v>3049</v>
      </c>
      <c r="D298" s="245" t="s">
        <v>13</v>
      </c>
      <c r="E298" s="262">
        <v>15087</v>
      </c>
      <c r="F298" s="305">
        <v>41546</v>
      </c>
      <c r="G298" s="262">
        <v>15087</v>
      </c>
      <c r="H298" s="218">
        <f t="shared" si="5"/>
        <v>0</v>
      </c>
    </row>
    <row r="299" spans="1:8" x14ac:dyDescent="0.25">
      <c r="A299" s="542"/>
      <c r="B299" s="591" t="s">
        <v>1985</v>
      </c>
      <c r="C299" s="1547" t="s">
        <v>3049</v>
      </c>
      <c r="D299" s="245" t="s">
        <v>41</v>
      </c>
      <c r="E299" s="262">
        <v>14944</v>
      </c>
      <c r="F299" s="399">
        <v>41554</v>
      </c>
      <c r="G299" s="113">
        <v>14944</v>
      </c>
      <c r="H299" s="218">
        <f t="shared" si="5"/>
        <v>0</v>
      </c>
    </row>
    <row r="300" spans="1:8" x14ac:dyDescent="0.25">
      <c r="A300" s="542"/>
      <c r="B300" s="591" t="s">
        <v>1986</v>
      </c>
      <c r="C300" s="1547" t="s">
        <v>3049</v>
      </c>
      <c r="D300" s="245" t="s">
        <v>24</v>
      </c>
      <c r="E300" s="262">
        <v>26804</v>
      </c>
      <c r="F300" s="305">
        <v>41545</v>
      </c>
      <c r="G300" s="262">
        <v>26804</v>
      </c>
      <c r="H300" s="218">
        <f t="shared" si="5"/>
        <v>0</v>
      </c>
    </row>
    <row r="301" spans="1:8" x14ac:dyDescent="0.25">
      <c r="A301" s="542"/>
      <c r="B301" s="591" t="s">
        <v>1987</v>
      </c>
      <c r="C301" s="1547" t="s">
        <v>3049</v>
      </c>
      <c r="D301" s="245" t="s">
        <v>843</v>
      </c>
      <c r="E301" s="262">
        <v>1696</v>
      </c>
      <c r="F301" s="305">
        <v>41545</v>
      </c>
      <c r="G301" s="262">
        <v>1696</v>
      </c>
      <c r="H301" s="218">
        <f t="shared" si="5"/>
        <v>0</v>
      </c>
    </row>
    <row r="302" spans="1:8" x14ac:dyDescent="0.25">
      <c r="A302" s="542"/>
      <c r="B302" s="591" t="s">
        <v>1988</v>
      </c>
      <c r="C302" s="1547" t="s">
        <v>3049</v>
      </c>
      <c r="D302" s="245" t="s">
        <v>4</v>
      </c>
      <c r="E302" s="262">
        <v>1644</v>
      </c>
      <c r="F302" s="305">
        <v>41545</v>
      </c>
      <c r="G302" s="262">
        <v>1644</v>
      </c>
      <c r="H302" s="218">
        <f t="shared" si="5"/>
        <v>0</v>
      </c>
    </row>
    <row r="303" spans="1:8" x14ac:dyDescent="0.25">
      <c r="A303" s="542"/>
      <c r="B303" s="591" t="s">
        <v>1989</v>
      </c>
      <c r="C303" s="1547" t="s">
        <v>3049</v>
      </c>
      <c r="D303" s="245" t="s">
        <v>3030</v>
      </c>
      <c r="E303" s="262">
        <v>1911</v>
      </c>
      <c r="F303" s="305">
        <v>41545</v>
      </c>
      <c r="G303" s="262">
        <v>1911</v>
      </c>
      <c r="H303" s="218">
        <f t="shared" si="5"/>
        <v>0</v>
      </c>
    </row>
    <row r="304" spans="1:8" x14ac:dyDescent="0.25">
      <c r="A304" s="542"/>
      <c r="B304" s="591" t="s">
        <v>756</v>
      </c>
      <c r="C304" s="1547" t="s">
        <v>3049</v>
      </c>
      <c r="D304" s="245" t="s">
        <v>57</v>
      </c>
      <c r="E304" s="262">
        <v>3113</v>
      </c>
      <c r="F304" s="305">
        <v>41545</v>
      </c>
      <c r="G304" s="262">
        <v>3113</v>
      </c>
      <c r="H304" s="218">
        <f t="shared" si="5"/>
        <v>0</v>
      </c>
    </row>
    <row r="305" spans="1:8" x14ac:dyDescent="0.25">
      <c r="A305" s="542">
        <v>41546</v>
      </c>
      <c r="B305" s="591" t="s">
        <v>1990</v>
      </c>
      <c r="C305" s="1547" t="s">
        <v>3049</v>
      </c>
      <c r="D305" s="245" t="s">
        <v>4</v>
      </c>
      <c r="E305" s="262">
        <v>2000</v>
      </c>
      <c r="F305" s="305">
        <v>41546</v>
      </c>
      <c r="G305" s="262">
        <v>2000</v>
      </c>
      <c r="H305" s="218">
        <f t="shared" si="5"/>
        <v>0</v>
      </c>
    </row>
    <row r="306" spans="1:8" x14ac:dyDescent="0.25">
      <c r="A306" s="542"/>
      <c r="B306" s="591" t="s">
        <v>1991</v>
      </c>
      <c r="C306" s="1547" t="s">
        <v>3049</v>
      </c>
      <c r="D306" s="245" t="s">
        <v>24</v>
      </c>
      <c r="E306" s="262">
        <v>10378</v>
      </c>
      <c r="F306" s="305">
        <v>41546</v>
      </c>
      <c r="G306" s="262">
        <v>10378</v>
      </c>
      <c r="H306" s="218">
        <f t="shared" si="5"/>
        <v>0</v>
      </c>
    </row>
    <row r="307" spans="1:8" x14ac:dyDescent="0.25">
      <c r="A307" s="542"/>
      <c r="B307" s="591" t="s">
        <v>1992</v>
      </c>
      <c r="C307" s="1547" t="s">
        <v>3049</v>
      </c>
      <c r="D307" s="245" t="s">
        <v>843</v>
      </c>
      <c r="E307" s="262">
        <v>996</v>
      </c>
      <c r="F307" s="305">
        <v>41546</v>
      </c>
      <c r="G307" s="262">
        <v>996</v>
      </c>
      <c r="H307" s="218">
        <f t="shared" si="5"/>
        <v>0</v>
      </c>
    </row>
    <row r="308" spans="1:8" x14ac:dyDescent="0.25">
      <c r="A308" s="542"/>
      <c r="B308" s="591" t="s">
        <v>1993</v>
      </c>
      <c r="C308" s="1547" t="s">
        <v>3049</v>
      </c>
      <c r="D308" s="245" t="s">
        <v>119</v>
      </c>
      <c r="E308" s="262">
        <v>1719</v>
      </c>
      <c r="F308" s="305">
        <v>41546</v>
      </c>
      <c r="G308" s="262">
        <v>1719</v>
      </c>
      <c r="H308" s="218">
        <f t="shared" si="5"/>
        <v>0</v>
      </c>
    </row>
    <row r="309" spans="1:8" x14ac:dyDescent="0.25">
      <c r="A309" s="542"/>
      <c r="B309" s="591" t="s">
        <v>1994</v>
      </c>
      <c r="C309" s="1547" t="s">
        <v>3049</v>
      </c>
      <c r="D309" s="245" t="s">
        <v>57</v>
      </c>
      <c r="E309" s="262">
        <v>2752</v>
      </c>
      <c r="F309" s="305">
        <v>41546</v>
      </c>
      <c r="G309" s="262">
        <v>2752</v>
      </c>
      <c r="H309" s="218">
        <f t="shared" si="5"/>
        <v>0</v>
      </c>
    </row>
    <row r="310" spans="1:8" x14ac:dyDescent="0.25">
      <c r="A310" s="542"/>
      <c r="B310" s="591" t="s">
        <v>1995</v>
      </c>
      <c r="C310" s="1547" t="s">
        <v>3049</v>
      </c>
      <c r="D310" s="245" t="s">
        <v>24</v>
      </c>
      <c r="E310" s="262">
        <v>3388</v>
      </c>
      <c r="F310" s="305">
        <v>41546</v>
      </c>
      <c r="G310" s="262">
        <v>3388</v>
      </c>
      <c r="H310" s="218">
        <f t="shared" si="5"/>
        <v>0</v>
      </c>
    </row>
    <row r="311" spans="1:8" x14ac:dyDescent="0.25">
      <c r="A311" s="542">
        <v>41547</v>
      </c>
      <c r="B311" s="591" t="s">
        <v>1996</v>
      </c>
      <c r="C311" s="1547" t="s">
        <v>3049</v>
      </c>
      <c r="D311" s="245" t="s">
        <v>751</v>
      </c>
      <c r="E311" s="262">
        <v>24575</v>
      </c>
      <c r="F311" s="399">
        <v>41553</v>
      </c>
      <c r="G311" s="113">
        <v>24575</v>
      </c>
      <c r="H311" s="218">
        <f t="shared" si="5"/>
        <v>0</v>
      </c>
    </row>
    <row r="312" spans="1:8" x14ac:dyDescent="0.25">
      <c r="A312" s="542"/>
      <c r="B312" s="591" t="s">
        <v>1997</v>
      </c>
      <c r="C312" s="1547" t="s">
        <v>3049</v>
      </c>
      <c r="D312" s="32" t="s">
        <v>13</v>
      </c>
      <c r="E312" s="780">
        <v>8807</v>
      </c>
      <c r="F312" s="869">
        <v>41547</v>
      </c>
      <c r="G312" s="780">
        <v>8807</v>
      </c>
      <c r="H312" s="218">
        <f t="shared" si="5"/>
        <v>0</v>
      </c>
    </row>
    <row r="313" spans="1:8" x14ac:dyDescent="0.25">
      <c r="A313" s="542"/>
      <c r="B313" s="591" t="s">
        <v>1998</v>
      </c>
      <c r="C313" s="1547" t="s">
        <v>3049</v>
      </c>
      <c r="D313" s="32" t="s">
        <v>3030</v>
      </c>
      <c r="E313" s="780">
        <v>1463</v>
      </c>
      <c r="F313" s="869">
        <v>41547</v>
      </c>
      <c r="G313" s="780">
        <v>1463</v>
      </c>
      <c r="H313" s="218">
        <f t="shared" si="5"/>
        <v>0</v>
      </c>
    </row>
    <row r="314" spans="1:8" x14ac:dyDescent="0.25">
      <c r="A314" s="542"/>
      <c r="B314" s="591" t="s">
        <v>1999</v>
      </c>
      <c r="C314" s="1547" t="s">
        <v>3049</v>
      </c>
      <c r="D314" s="32" t="s">
        <v>843</v>
      </c>
      <c r="E314" s="780">
        <v>1492</v>
      </c>
      <c r="F314" s="869">
        <v>41547</v>
      </c>
      <c r="G314" s="780">
        <v>1492</v>
      </c>
      <c r="H314" s="218">
        <f t="shared" si="5"/>
        <v>0</v>
      </c>
    </row>
    <row r="315" spans="1:8" x14ac:dyDescent="0.25">
      <c r="A315" s="542"/>
      <c r="B315" s="591" t="s">
        <v>2000</v>
      </c>
      <c r="C315" s="1547" t="s">
        <v>3049</v>
      </c>
      <c r="D315" s="32" t="s">
        <v>3054</v>
      </c>
      <c r="E315" s="780">
        <v>3725</v>
      </c>
      <c r="F315" s="869">
        <v>41547</v>
      </c>
      <c r="G315" s="780">
        <v>3725</v>
      </c>
      <c r="H315" s="218">
        <f t="shared" si="5"/>
        <v>0</v>
      </c>
    </row>
    <row r="316" spans="1:8" x14ac:dyDescent="0.25">
      <c r="A316" s="542"/>
      <c r="B316" s="591" t="s">
        <v>2001</v>
      </c>
      <c r="C316" s="1547" t="s">
        <v>3049</v>
      </c>
      <c r="D316" s="32" t="s">
        <v>677</v>
      </c>
      <c r="E316" s="780">
        <v>345</v>
      </c>
      <c r="F316" s="869">
        <v>41547</v>
      </c>
      <c r="G316" s="780">
        <v>345</v>
      </c>
      <c r="H316" s="218">
        <f t="shared" si="5"/>
        <v>0</v>
      </c>
    </row>
    <row r="317" spans="1:8" x14ac:dyDescent="0.25">
      <c r="A317" s="542"/>
      <c r="B317" s="591" t="s">
        <v>2002</v>
      </c>
      <c r="C317" s="1547" t="s">
        <v>3049</v>
      </c>
      <c r="D317" s="32" t="s">
        <v>57</v>
      </c>
      <c r="E317" s="780">
        <v>2491</v>
      </c>
      <c r="F317" s="869">
        <v>41547</v>
      </c>
      <c r="G317" s="780">
        <v>2491</v>
      </c>
      <c r="H317" s="218">
        <f t="shared" si="5"/>
        <v>0</v>
      </c>
    </row>
    <row r="318" spans="1:8" x14ac:dyDescent="0.25">
      <c r="A318" s="542"/>
      <c r="B318" s="591" t="s">
        <v>2003</v>
      </c>
      <c r="C318" s="1547" t="s">
        <v>3049</v>
      </c>
      <c r="D318" s="32" t="s">
        <v>748</v>
      </c>
      <c r="E318" s="780">
        <v>11759</v>
      </c>
      <c r="F318" s="869">
        <v>41547</v>
      </c>
      <c r="G318" s="780">
        <v>11759</v>
      </c>
      <c r="H318" s="218">
        <f t="shared" si="5"/>
        <v>0</v>
      </c>
    </row>
    <row r="319" spans="1:8" x14ac:dyDescent="0.25">
      <c r="A319" s="542"/>
      <c r="B319" s="591" t="s">
        <v>2004</v>
      </c>
      <c r="C319" s="1547" t="s">
        <v>3049</v>
      </c>
      <c r="D319" s="32" t="s">
        <v>596</v>
      </c>
      <c r="E319" s="780">
        <v>2838</v>
      </c>
      <c r="F319" s="869">
        <v>41547</v>
      </c>
      <c r="G319" s="780">
        <v>2838</v>
      </c>
      <c r="H319" s="218">
        <f t="shared" si="5"/>
        <v>0</v>
      </c>
    </row>
    <row r="320" spans="1:8" x14ac:dyDescent="0.25">
      <c r="A320" s="542"/>
      <c r="B320" s="591"/>
      <c r="C320" s="1547"/>
      <c r="D320" s="1771"/>
      <c r="E320" s="1772"/>
      <c r="F320" s="1773"/>
      <c r="G320" s="1772"/>
      <c r="H320" s="1774">
        <v>0</v>
      </c>
    </row>
    <row r="321" spans="1:8" x14ac:dyDescent="0.25">
      <c r="A321" s="1779"/>
      <c r="B321" s="1776"/>
      <c r="C321" s="1776"/>
      <c r="D321" s="521"/>
      <c r="E321" s="140"/>
      <c r="F321" s="1777"/>
      <c r="G321" s="140"/>
      <c r="H321" s="1778">
        <f t="shared" ref="H321" si="6">E321-G321</f>
        <v>0</v>
      </c>
    </row>
    <row r="322" spans="1:8" x14ac:dyDescent="0.25">
      <c r="A322" s="394"/>
      <c r="B322" s="1776"/>
      <c r="C322" s="1776"/>
      <c r="D322" s="521"/>
      <c r="E322" s="140"/>
      <c r="F322" s="1777"/>
      <c r="G322" s="140"/>
      <c r="H322" s="1778">
        <f t="shared" ref="H322:H324" si="7">E322-G322</f>
        <v>0</v>
      </c>
    </row>
    <row r="323" spans="1:8" x14ac:dyDescent="0.25">
      <c r="A323" s="394"/>
      <c r="B323" s="1776"/>
      <c r="C323" s="1776"/>
      <c r="D323" s="521"/>
      <c r="E323" s="140"/>
      <c r="F323" s="1777"/>
      <c r="G323" s="140"/>
      <c r="H323" s="1778">
        <f t="shared" si="7"/>
        <v>0</v>
      </c>
    </row>
    <row r="324" spans="1:8" ht="15.75" thickBot="1" x14ac:dyDescent="0.3">
      <c r="A324" s="322"/>
      <c r="B324" s="230"/>
      <c r="C324" s="230"/>
      <c r="D324" s="245"/>
      <c r="E324" s="464"/>
      <c r="F324" s="1775"/>
      <c r="G324" s="464"/>
      <c r="H324" s="1780">
        <f t="shared" si="7"/>
        <v>0</v>
      </c>
    </row>
    <row r="325" spans="1:8" ht="15.75" thickTop="1" x14ac:dyDescent="0.25">
      <c r="A325" s="1781"/>
      <c r="B325" s="455"/>
      <c r="C325" s="455"/>
      <c r="D325" s="1782"/>
      <c r="E325" s="58">
        <f>SUM(E4:E324)</f>
        <v>2386609</v>
      </c>
      <c r="F325" s="1783"/>
      <c r="G325" s="58">
        <f>SUM(G4:G324)</f>
        <v>2376824</v>
      </c>
      <c r="H325" s="1784"/>
    </row>
    <row r="326" spans="1:8" x14ac:dyDescent="0.25">
      <c r="A326" s="1781"/>
      <c r="B326" s="455" t="s">
        <v>61</v>
      </c>
      <c r="C326" s="455"/>
      <c r="D326" s="1785"/>
      <c r="E326" s="58"/>
      <c r="F326" s="1783"/>
      <c r="G326" s="58"/>
      <c r="H326" s="1784"/>
    </row>
    <row r="327" spans="1:8" x14ac:dyDescent="0.25">
      <c r="A327" s="1781"/>
      <c r="B327" s="455"/>
      <c r="C327" s="455"/>
      <c r="D327" s="1785"/>
      <c r="E327" s="455"/>
      <c r="F327" s="1783"/>
      <c r="G327" s="455"/>
      <c r="H327" s="1784"/>
    </row>
    <row r="328" spans="1:8" x14ac:dyDescent="0.25">
      <c r="A328" s="1781"/>
      <c r="B328" s="455"/>
      <c r="C328" s="455"/>
      <c r="D328" s="1786"/>
      <c r="E328" s="455"/>
      <c r="F328" s="1783"/>
      <c r="G328" s="455"/>
      <c r="H328" s="1784"/>
    </row>
    <row r="329" spans="1:8" x14ac:dyDescent="0.25">
      <c r="A329" s="1781"/>
      <c r="B329" s="455"/>
      <c r="C329" s="455"/>
      <c r="D329" s="1785"/>
      <c r="E329" s="455"/>
      <c r="F329" s="1783"/>
      <c r="G329" s="455"/>
      <c r="H329" s="1784"/>
    </row>
    <row r="330" spans="1:8" ht="30" x14ac:dyDescent="0.25">
      <c r="A330" s="1781"/>
      <c r="B330" s="455"/>
      <c r="C330" s="455"/>
      <c r="D330" s="1785"/>
      <c r="E330" s="1787" t="s">
        <v>50</v>
      </c>
      <c r="F330" s="1783"/>
      <c r="G330" s="1788" t="s">
        <v>51</v>
      </c>
      <c r="H330" s="1784"/>
    </row>
    <row r="331" spans="1:8" x14ac:dyDescent="0.25">
      <c r="A331" s="1781"/>
      <c r="B331" s="455"/>
      <c r="C331" s="455"/>
      <c r="D331" s="1785"/>
      <c r="E331" s="1787"/>
      <c r="F331" s="1783"/>
      <c r="G331" s="1788"/>
      <c r="H331" s="1784"/>
    </row>
    <row r="332" spans="1:8" x14ac:dyDescent="0.25">
      <c r="A332" s="1781"/>
      <c r="B332" s="455"/>
      <c r="C332" s="455"/>
      <c r="D332" s="1785"/>
      <c r="E332" s="1787"/>
      <c r="F332" s="1783"/>
      <c r="G332" s="1788"/>
      <c r="H332" s="1784"/>
    </row>
    <row r="333" spans="1:8" x14ac:dyDescent="0.25">
      <c r="A333" s="1781"/>
      <c r="B333" s="455"/>
      <c r="C333" s="455"/>
      <c r="D333" s="1785"/>
      <c r="E333" s="1787"/>
      <c r="F333" s="1783"/>
      <c r="G333" s="1788"/>
      <c r="H333" s="1784"/>
    </row>
    <row r="334" spans="1:8" x14ac:dyDescent="0.25">
      <c r="A334" s="1781"/>
      <c r="B334" s="455"/>
      <c r="C334" s="455"/>
      <c r="D334" s="455"/>
      <c r="E334" s="455"/>
      <c r="F334" s="1783"/>
      <c r="G334" s="455"/>
      <c r="H334" s="1784"/>
    </row>
    <row r="335" spans="1:8" x14ac:dyDescent="0.25">
      <c r="A335" s="1781"/>
      <c r="B335" s="455"/>
      <c r="C335" s="455"/>
      <c r="D335" s="455"/>
      <c r="E335" s="455"/>
      <c r="F335" s="1783"/>
      <c r="G335" s="455"/>
      <c r="H335" s="1784"/>
    </row>
    <row r="336" spans="1:8" x14ac:dyDescent="0.25">
      <c r="A336" s="1781"/>
      <c r="B336" s="455"/>
      <c r="C336" s="455"/>
      <c r="D336" s="455"/>
      <c r="E336" s="455"/>
      <c r="F336" s="1783"/>
      <c r="G336" s="455"/>
      <c r="H336" s="1784"/>
    </row>
    <row r="337" spans="1:8" ht="21" x14ac:dyDescent="0.35">
      <c r="A337" s="1781"/>
      <c r="B337" s="455"/>
      <c r="C337" s="455"/>
      <c r="D337" s="455"/>
      <c r="E337" s="2123">
        <f>E325-G325</f>
        <v>9785</v>
      </c>
      <c r="F337" s="2124"/>
      <c r="G337" s="2125"/>
      <c r="H337" s="1784"/>
    </row>
    <row r="338" spans="1:8" x14ac:dyDescent="0.25">
      <c r="A338" s="1781"/>
      <c r="B338" s="455"/>
      <c r="C338" s="455"/>
      <c r="D338" s="455"/>
      <c r="E338" s="455"/>
      <c r="F338" s="1783"/>
      <c r="G338" s="455"/>
      <c r="H338" s="1784"/>
    </row>
    <row r="339" spans="1:8" ht="18.75" x14ac:dyDescent="0.3">
      <c r="A339" s="1781"/>
      <c r="B339" s="455"/>
      <c r="C339" s="455"/>
      <c r="D339" s="455"/>
      <c r="E339" s="2126" t="s">
        <v>53</v>
      </c>
      <c r="F339" s="2126"/>
      <c r="G339" s="2126"/>
      <c r="H339" s="1784"/>
    </row>
    <row r="340" spans="1:8" x14ac:dyDescent="0.25">
      <c r="A340" s="1781"/>
      <c r="B340" s="455"/>
      <c r="C340" s="455"/>
      <c r="D340" s="455"/>
      <c r="E340" s="455"/>
      <c r="F340" s="1783"/>
      <c r="G340" s="455"/>
      <c r="H340" s="1784"/>
    </row>
    <row r="341" spans="1:8" x14ac:dyDescent="0.25">
      <c r="A341" s="1781"/>
      <c r="B341" s="455"/>
      <c r="C341" s="455"/>
      <c r="D341" s="455"/>
      <c r="E341" s="455"/>
      <c r="F341" s="1783"/>
      <c r="G341" s="455"/>
      <c r="H341" s="1784"/>
    </row>
    <row r="342" spans="1:8" x14ac:dyDescent="0.25">
      <c r="A342" s="322"/>
      <c r="B342" s="245"/>
      <c r="C342" s="245"/>
      <c r="D342" s="245"/>
      <c r="E342" s="245"/>
      <c r="F342" s="857"/>
      <c r="G342" s="245"/>
      <c r="H342" s="245"/>
    </row>
    <row r="343" spans="1:8" x14ac:dyDescent="0.25">
      <c r="A343" s="322"/>
      <c r="B343" s="245"/>
      <c r="C343" s="245"/>
      <c r="D343" s="245"/>
      <c r="E343" s="245"/>
      <c r="F343" s="857"/>
      <c r="G343" s="245"/>
      <c r="H343" s="245"/>
    </row>
    <row r="344" spans="1:8" x14ac:dyDescent="0.25">
      <c r="A344" s="322"/>
      <c r="B344" s="245"/>
      <c r="C344" s="245"/>
      <c r="D344" s="245"/>
      <c r="E344" s="245"/>
      <c r="F344" s="857"/>
      <c r="G344" s="245"/>
      <c r="H344" s="245"/>
    </row>
    <row r="345" spans="1:8" x14ac:dyDescent="0.25">
      <c r="A345" s="322"/>
      <c r="B345" s="245"/>
      <c r="C345" s="245"/>
      <c r="D345" s="245"/>
      <c r="E345" s="245"/>
      <c r="F345" s="857"/>
      <c r="G345" s="245"/>
      <c r="H345" s="245"/>
    </row>
    <row r="346" spans="1:8" x14ac:dyDescent="0.25">
      <c r="A346" s="322"/>
      <c r="B346" s="245"/>
      <c r="C346" s="245"/>
      <c r="D346" s="245"/>
      <c r="E346" s="245"/>
      <c r="F346" s="857"/>
      <c r="G346" s="245"/>
      <c r="H346" s="245"/>
    </row>
    <row r="347" spans="1:8" x14ac:dyDescent="0.25">
      <c r="A347" s="322"/>
      <c r="B347" s="245"/>
      <c r="C347" s="245"/>
      <c r="D347" s="245"/>
      <c r="E347" s="245"/>
      <c r="F347" s="857"/>
      <c r="G347" s="245"/>
      <c r="H347" s="245"/>
    </row>
    <row r="348" spans="1:8" x14ac:dyDescent="0.25">
      <c r="A348" s="322"/>
      <c r="B348" s="245"/>
      <c r="C348" s="245"/>
      <c r="D348" s="245"/>
      <c r="E348" s="245"/>
      <c r="F348" s="857"/>
      <c r="G348" s="245"/>
      <c r="H348" s="245"/>
    </row>
    <row r="349" spans="1:8" x14ac:dyDescent="0.25">
      <c r="A349" s="322"/>
      <c r="B349" s="245"/>
      <c r="C349" s="245"/>
      <c r="D349" s="245"/>
      <c r="E349" s="245"/>
      <c r="F349" s="857"/>
      <c r="G349" s="245"/>
      <c r="H349" s="245"/>
    </row>
    <row r="350" spans="1:8" x14ac:dyDescent="0.25">
      <c r="A350" s="322"/>
      <c r="B350" s="245"/>
      <c r="C350" s="245"/>
      <c r="D350" s="245"/>
      <c r="E350" s="245"/>
      <c r="F350" s="857"/>
      <c r="G350" s="245"/>
      <c r="H350" s="245"/>
    </row>
    <row r="351" spans="1:8" x14ac:dyDescent="0.25">
      <c r="A351" s="322"/>
      <c r="B351" s="245"/>
      <c r="C351" s="245"/>
      <c r="D351" s="245"/>
      <c r="E351" s="245"/>
      <c r="F351" s="857"/>
      <c r="G351" s="245"/>
      <c r="H351" s="245"/>
    </row>
    <row r="352" spans="1:8" x14ac:dyDescent="0.25">
      <c r="A352" s="322"/>
      <c r="B352" s="245"/>
      <c r="C352" s="245"/>
      <c r="D352" s="245"/>
      <c r="E352" s="245"/>
      <c r="F352" s="857"/>
      <c r="G352" s="245"/>
      <c r="H352" s="245"/>
    </row>
    <row r="353" spans="1:8" x14ac:dyDescent="0.25">
      <c r="A353" s="322"/>
      <c r="B353" s="245"/>
      <c r="C353" s="245"/>
      <c r="D353" s="245"/>
      <c r="E353" s="245"/>
      <c r="F353" s="857"/>
      <c r="G353" s="245"/>
      <c r="H353" s="245"/>
    </row>
    <row r="354" spans="1:8" x14ac:dyDescent="0.25">
      <c r="A354" s="322"/>
      <c r="B354" s="245"/>
      <c r="C354" s="245"/>
      <c r="D354" s="245"/>
      <c r="E354" s="245"/>
      <c r="F354" s="857"/>
      <c r="G354" s="245"/>
      <c r="H354" s="245"/>
    </row>
    <row r="355" spans="1:8" x14ac:dyDescent="0.25">
      <c r="A355" s="322"/>
      <c r="B355" s="245"/>
      <c r="C355" s="245"/>
      <c r="D355" s="245"/>
      <c r="E355" s="245"/>
      <c r="F355" s="857"/>
      <c r="G355" s="245"/>
      <c r="H355" s="245"/>
    </row>
    <row r="356" spans="1:8" x14ac:dyDescent="0.25">
      <c r="A356" s="322"/>
      <c r="B356" s="245"/>
      <c r="C356" s="245"/>
      <c r="D356" s="245"/>
      <c r="E356" s="245"/>
      <c r="F356" s="857"/>
      <c r="G356" s="245"/>
      <c r="H356" s="245"/>
    </row>
    <row r="357" spans="1:8" x14ac:dyDescent="0.25">
      <c r="A357" s="322"/>
      <c r="B357" s="245"/>
      <c r="C357" s="245"/>
      <c r="D357" s="245"/>
      <c r="E357" s="245"/>
      <c r="F357" s="857"/>
      <c r="G357" s="245"/>
      <c r="H357" s="245"/>
    </row>
    <row r="358" spans="1:8" x14ac:dyDescent="0.25">
      <c r="A358" s="322"/>
      <c r="B358" s="245"/>
      <c r="C358" s="245"/>
      <c r="D358" s="245"/>
      <c r="E358" s="245"/>
      <c r="F358" s="857"/>
      <c r="G358" s="245"/>
      <c r="H358" s="245"/>
    </row>
    <row r="359" spans="1:8" x14ac:dyDescent="0.25">
      <c r="A359" s="322"/>
      <c r="B359" s="245"/>
      <c r="C359" s="245"/>
      <c r="D359" s="245"/>
      <c r="E359" s="245"/>
      <c r="F359" s="857"/>
      <c r="G359" s="245"/>
      <c r="H359" s="245"/>
    </row>
    <row r="360" spans="1:8" x14ac:dyDescent="0.25">
      <c r="A360" s="322"/>
      <c r="B360" s="245"/>
      <c r="C360" s="245"/>
      <c r="D360" s="245"/>
      <c r="E360" s="245"/>
      <c r="F360" s="857"/>
      <c r="G360" s="245"/>
      <c r="H360" s="245"/>
    </row>
    <row r="361" spans="1:8" x14ac:dyDescent="0.25">
      <c r="A361" s="322"/>
      <c r="B361" s="245"/>
      <c r="C361" s="245"/>
      <c r="D361" s="245"/>
      <c r="E361" s="245"/>
      <c r="F361" s="857"/>
      <c r="G361" s="245"/>
      <c r="H361" s="245"/>
    </row>
    <row r="362" spans="1:8" x14ac:dyDescent="0.25">
      <c r="A362" s="322"/>
      <c r="B362" s="245"/>
      <c r="C362" s="245"/>
      <c r="D362" s="245"/>
      <c r="E362" s="245"/>
      <c r="F362" s="857"/>
      <c r="G362" s="245"/>
      <c r="H362" s="245"/>
    </row>
    <row r="363" spans="1:8" x14ac:dyDescent="0.25">
      <c r="A363" s="322"/>
      <c r="B363" s="245"/>
      <c r="C363" s="245"/>
      <c r="D363" s="245"/>
      <c r="E363" s="245"/>
      <c r="F363" s="857"/>
      <c r="G363" s="245"/>
      <c r="H363" s="245"/>
    </row>
    <row r="364" spans="1:8" x14ac:dyDescent="0.25">
      <c r="A364" s="322"/>
      <c r="B364" s="245"/>
      <c r="C364" s="245"/>
      <c r="D364" s="245"/>
      <c r="E364" s="245"/>
      <c r="F364" s="857"/>
      <c r="G364" s="245"/>
      <c r="H364" s="245"/>
    </row>
    <row r="365" spans="1:8" x14ac:dyDescent="0.25">
      <c r="A365" s="322"/>
      <c r="B365" s="245"/>
      <c r="C365" s="245"/>
      <c r="D365" s="245"/>
      <c r="E365" s="245"/>
      <c r="F365" s="857"/>
      <c r="G365" s="245"/>
      <c r="H365" s="245"/>
    </row>
    <row r="366" spans="1:8" x14ac:dyDescent="0.25">
      <c r="A366" s="322"/>
      <c r="B366" s="245"/>
      <c r="C366" s="245"/>
      <c r="D366" s="245"/>
      <c r="E366" s="245"/>
      <c r="F366" s="857"/>
      <c r="G366" s="245"/>
      <c r="H366" s="245"/>
    </row>
    <row r="367" spans="1:8" x14ac:dyDescent="0.25">
      <c r="A367" s="322"/>
      <c r="B367" s="245"/>
      <c r="C367" s="245"/>
      <c r="D367" s="245"/>
      <c r="E367" s="245"/>
      <c r="F367" s="857"/>
      <c r="G367" s="245"/>
      <c r="H367" s="245"/>
    </row>
    <row r="368" spans="1:8" x14ac:dyDescent="0.25">
      <c r="A368" s="322"/>
      <c r="B368" s="245"/>
      <c r="C368" s="245"/>
      <c r="D368" s="245"/>
      <c r="E368" s="245"/>
      <c r="F368" s="857"/>
      <c r="G368" s="245"/>
      <c r="H368" s="245"/>
    </row>
    <row r="369" spans="1:8" x14ac:dyDescent="0.25">
      <c r="A369" s="322"/>
      <c r="B369" s="245"/>
      <c r="C369" s="245"/>
      <c r="D369" s="245"/>
      <c r="E369" s="245"/>
      <c r="F369" s="857"/>
      <c r="G369" s="245"/>
      <c r="H369" s="245"/>
    </row>
    <row r="370" spans="1:8" x14ac:dyDescent="0.25">
      <c r="A370" s="322"/>
      <c r="B370" s="245"/>
      <c r="C370" s="245"/>
      <c r="D370" s="245"/>
      <c r="E370" s="245"/>
      <c r="F370" s="857"/>
      <c r="G370" s="245"/>
      <c r="H370" s="245"/>
    </row>
    <row r="371" spans="1:8" x14ac:dyDescent="0.25">
      <c r="A371" s="322"/>
      <c r="B371" s="245"/>
      <c r="C371" s="245"/>
      <c r="D371" s="245"/>
      <c r="E371" s="245"/>
      <c r="F371" s="857"/>
      <c r="G371" s="245"/>
      <c r="H371" s="245"/>
    </row>
    <row r="372" spans="1:8" x14ac:dyDescent="0.25">
      <c r="A372" s="322"/>
      <c r="B372" s="245"/>
      <c r="C372" s="245"/>
      <c r="D372" s="245"/>
      <c r="E372" s="245"/>
      <c r="F372" s="857"/>
      <c r="G372" s="245"/>
      <c r="H372" s="245"/>
    </row>
    <row r="373" spans="1:8" x14ac:dyDescent="0.25">
      <c r="A373" s="322"/>
      <c r="B373" s="245"/>
      <c r="C373" s="245"/>
      <c r="D373" s="245"/>
      <c r="E373" s="245"/>
      <c r="F373" s="857"/>
      <c r="G373" s="245"/>
      <c r="H373" s="245"/>
    </row>
    <row r="374" spans="1:8" x14ac:dyDescent="0.25">
      <c r="A374" s="322"/>
      <c r="B374" s="245"/>
      <c r="C374" s="245"/>
      <c r="D374" s="245"/>
      <c r="E374" s="245"/>
      <c r="F374" s="857"/>
      <c r="G374" s="245"/>
      <c r="H374" s="245"/>
    </row>
    <row r="375" spans="1:8" x14ac:dyDescent="0.25">
      <c r="A375" s="322"/>
      <c r="B375" s="245"/>
      <c r="C375" s="245"/>
      <c r="D375" s="245"/>
      <c r="E375" s="245"/>
      <c r="F375" s="857"/>
      <c r="G375" s="245"/>
      <c r="H375" s="245"/>
    </row>
    <row r="376" spans="1:8" x14ac:dyDescent="0.25">
      <c r="A376" s="322"/>
      <c r="B376" s="245"/>
      <c r="C376" s="245"/>
      <c r="D376" s="245"/>
      <c r="E376" s="245"/>
      <c r="F376" s="857"/>
      <c r="G376" s="245"/>
      <c r="H376" s="245"/>
    </row>
    <row r="377" spans="1:8" x14ac:dyDescent="0.25">
      <c r="A377" s="322"/>
      <c r="B377" s="245"/>
      <c r="C377" s="245"/>
      <c r="D377" s="245"/>
      <c r="E377" s="245"/>
      <c r="F377" s="857"/>
      <c r="G377" s="245"/>
      <c r="H377" s="245"/>
    </row>
    <row r="378" spans="1:8" x14ac:dyDescent="0.25">
      <c r="A378" s="322"/>
      <c r="B378" s="245"/>
      <c r="C378" s="245"/>
      <c r="D378" s="245"/>
      <c r="E378" s="245"/>
      <c r="F378" s="857"/>
      <c r="G378" s="245"/>
      <c r="H378" s="245"/>
    </row>
    <row r="379" spans="1:8" x14ac:dyDescent="0.25">
      <c r="A379" s="322"/>
      <c r="B379" s="245"/>
      <c r="C379" s="245"/>
      <c r="D379" s="245"/>
      <c r="E379" s="245"/>
      <c r="F379" s="857"/>
      <c r="G379" s="245"/>
      <c r="H379" s="245"/>
    </row>
    <row r="380" spans="1:8" x14ac:dyDescent="0.25">
      <c r="A380" s="322"/>
      <c r="B380" s="245"/>
      <c r="C380" s="245"/>
      <c r="D380" s="245"/>
      <c r="E380" s="245"/>
      <c r="F380" s="857"/>
      <c r="G380" s="245"/>
      <c r="H380" s="245"/>
    </row>
    <row r="381" spans="1:8" x14ac:dyDescent="0.25">
      <c r="A381" s="322"/>
      <c r="B381" s="245"/>
      <c r="C381" s="245"/>
      <c r="D381" s="245"/>
      <c r="E381" s="245"/>
      <c r="F381" s="857"/>
      <c r="G381" s="245"/>
      <c r="H381" s="245"/>
    </row>
    <row r="382" spans="1:8" x14ac:dyDescent="0.25">
      <c r="A382" s="322"/>
      <c r="B382" s="245"/>
      <c r="C382" s="245"/>
      <c r="D382" s="245"/>
      <c r="E382" s="245"/>
      <c r="F382" s="857"/>
      <c r="G382" s="245"/>
      <c r="H382" s="245"/>
    </row>
    <row r="383" spans="1:8" x14ac:dyDescent="0.25">
      <c r="A383" s="322"/>
      <c r="B383" s="245"/>
      <c r="C383" s="245"/>
      <c r="D383" s="245"/>
      <c r="E383" s="245"/>
      <c r="F383" s="857"/>
      <c r="G383" s="245"/>
      <c r="H383" s="245"/>
    </row>
    <row r="384" spans="1:8" x14ac:dyDescent="0.25">
      <c r="A384" s="322"/>
      <c r="B384" s="245"/>
      <c r="C384" s="245"/>
      <c r="D384" s="245"/>
      <c r="E384" s="245"/>
      <c r="F384" s="857"/>
      <c r="G384" s="245"/>
      <c r="H384" s="245"/>
    </row>
    <row r="385" spans="1:8" x14ac:dyDescent="0.25">
      <c r="A385" s="322"/>
      <c r="B385" s="245"/>
      <c r="C385" s="245"/>
      <c r="D385" s="245"/>
      <c r="E385" s="245"/>
      <c r="F385" s="857"/>
      <c r="G385" s="245"/>
      <c r="H385" s="245"/>
    </row>
  </sheetData>
  <sortState ref="B177:E183">
    <sortCondition ref="B177:B183"/>
  </sortState>
  <mergeCells count="8">
    <mergeCell ref="E337:G337"/>
    <mergeCell ref="E339:G339"/>
    <mergeCell ref="A1:F1"/>
    <mergeCell ref="B2:D2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Q268"/>
  <sheetViews>
    <sheetView topLeftCell="QD1" workbookViewId="0">
      <pane ySplit="6" topLeftCell="A22" activePane="bottomLeft" state="frozen"/>
      <selection pane="bottomLeft" activeCell="QM33" sqref="QM33"/>
    </sheetView>
  </sheetViews>
  <sheetFormatPr baseColWidth="10" defaultRowHeight="15" x14ac:dyDescent="0.25"/>
  <cols>
    <col min="1" max="2" width="11.42578125" style="2"/>
    <col min="3" max="3" width="12.28515625" style="551" customWidth="1"/>
    <col min="4" max="4" width="12.7109375" style="551" bestFit="1" customWidth="1"/>
    <col min="5" max="6" width="11.42578125" style="551"/>
    <col min="7" max="7" width="8.5703125" style="551" customWidth="1"/>
    <col min="8" max="8" width="11.42578125" style="423" customWidth="1"/>
    <col min="9" max="9" width="11.42578125" style="551" customWidth="1"/>
    <col min="10" max="10" width="11.42578125" style="3" customWidth="1"/>
    <col min="11" max="11" width="11.42578125" style="423" customWidth="1"/>
    <col min="12" max="13" width="11.42578125" style="551" customWidth="1"/>
    <col min="14" max="14" width="6.5703125" style="551" customWidth="1"/>
    <col min="15" max="15" width="11.42578125" style="344" customWidth="1"/>
    <col min="16" max="20" width="11.42578125" style="551" customWidth="1"/>
    <col min="21" max="21" width="6.5703125" style="551" customWidth="1"/>
    <col min="22" max="27" width="11.42578125" style="551" customWidth="1"/>
    <col min="28" max="28" width="6.5703125" style="551" customWidth="1"/>
    <col min="29" max="34" width="11.42578125" style="551" customWidth="1"/>
    <col min="35" max="35" width="6.5703125" style="551" customWidth="1"/>
    <col min="36" max="41" width="11.42578125" style="551" customWidth="1"/>
    <col min="42" max="42" width="6.5703125" style="551" customWidth="1"/>
    <col min="43" max="48" width="11.42578125" style="551" customWidth="1"/>
    <col min="49" max="49" width="8" style="551" customWidth="1"/>
    <col min="50" max="55" width="11.42578125" style="551" customWidth="1"/>
    <col min="56" max="56" width="8" style="551" customWidth="1"/>
    <col min="57" max="62" width="11.42578125" style="551" customWidth="1"/>
    <col min="63" max="63" width="8.5703125" style="551" bestFit="1" customWidth="1"/>
    <col min="64" max="64" width="10.42578125" style="551" customWidth="1"/>
    <col min="65" max="65" width="12.5703125" style="551" bestFit="1" customWidth="1"/>
    <col min="66" max="66" width="12" style="551" customWidth="1"/>
    <col min="67" max="67" width="9.42578125" style="551" bestFit="1" customWidth="1"/>
    <col min="68" max="68" width="11.28515625" style="551" customWidth="1"/>
    <col min="69" max="69" width="12.28515625" style="551" customWidth="1"/>
    <col min="70" max="71" width="8.5703125" style="551" customWidth="1"/>
    <col min="72" max="72" width="8.85546875" style="551" customWidth="1"/>
    <col min="73" max="73" width="8.42578125" style="551" customWidth="1"/>
    <col min="74" max="74" width="11.42578125" style="551" customWidth="1"/>
    <col min="75" max="75" width="9" style="551" customWidth="1"/>
    <col min="76" max="77" width="11.42578125" style="551" customWidth="1"/>
    <col min="78" max="78" width="8.5703125" style="551" customWidth="1"/>
    <col min="79" max="79" width="11.42578125" style="423"/>
    <col min="80" max="80" width="11.42578125" style="551"/>
    <col min="81" max="81" width="12.7109375" style="551" bestFit="1" customWidth="1"/>
    <col min="82" max="82" width="9.85546875" style="551" bestFit="1" customWidth="1"/>
    <col min="83" max="84" width="12.7109375" style="551" bestFit="1" customWidth="1"/>
    <col min="85" max="85" width="6.85546875" style="551" customWidth="1"/>
    <col min="86" max="90" width="11.42578125" style="551" customWidth="1"/>
    <col min="91" max="91" width="12.7109375" style="551" bestFit="1" customWidth="1"/>
    <col min="92" max="92" width="10.7109375" style="551" customWidth="1"/>
    <col min="93" max="93" width="9.7109375" style="344" customWidth="1"/>
    <col min="94" max="94" width="10.7109375" style="551" customWidth="1"/>
    <col min="95" max="95" width="11.42578125" style="551" customWidth="1"/>
    <col min="96" max="96" width="10.7109375" style="551" customWidth="1"/>
    <col min="97" max="97" width="11.42578125" style="551" customWidth="1"/>
    <col min="98" max="98" width="12.7109375" style="551" bestFit="1" customWidth="1"/>
    <col min="99" max="99" width="10.140625" style="551" bestFit="1" customWidth="1"/>
    <col min="100" max="100" width="6.7109375" style="551" hidden="1" customWidth="1"/>
    <col min="101" max="101" width="12.5703125" style="551" hidden="1" customWidth="1"/>
    <col min="102" max="102" width="9" style="551" hidden="1" customWidth="1"/>
    <col min="103" max="103" width="9.42578125" style="551" hidden="1" customWidth="1"/>
    <col min="104" max="104" width="7.140625" style="551" hidden="1" customWidth="1"/>
    <col min="105" max="105" width="12.7109375" style="551" hidden="1" customWidth="1"/>
    <col min="106" max="106" width="9.7109375" style="551" hidden="1" customWidth="1"/>
    <col min="107" max="107" width="9.42578125" style="551" bestFit="1" customWidth="1"/>
    <col min="108" max="109" width="8.140625" style="551" customWidth="1"/>
    <col min="110" max="110" width="10.5703125" style="551" customWidth="1"/>
    <col min="111" max="111" width="9.42578125" style="551" customWidth="1"/>
    <col min="112" max="112" width="10.7109375" style="551" customWidth="1"/>
    <col min="113" max="113" width="12.140625" style="551" customWidth="1"/>
    <col min="114" max="114" width="7.28515625" style="551" customWidth="1"/>
    <col min="115" max="115" width="11.42578125" style="423" customWidth="1"/>
    <col min="116" max="117" width="11.42578125" style="551" customWidth="1"/>
    <col min="118" max="118" width="11.42578125" style="306" customWidth="1"/>
    <col min="119" max="120" width="11.42578125" style="551" customWidth="1"/>
    <col min="121" max="121" width="8.42578125" style="551" bestFit="1" customWidth="1"/>
    <col min="122" max="127" width="11.42578125" style="551" customWidth="1"/>
    <col min="128" max="128" width="8.5703125" style="551" bestFit="1" customWidth="1"/>
    <col min="129" max="129" width="9.140625" style="551" customWidth="1"/>
    <col min="130" max="130" width="12.5703125" style="551" bestFit="1" customWidth="1"/>
    <col min="131" max="131" width="10.140625" style="551" bestFit="1" customWidth="1"/>
    <col min="132" max="132" width="9.42578125" style="551" bestFit="1" customWidth="1"/>
    <col min="133" max="133" width="11.42578125" style="551" customWidth="1"/>
    <col min="134" max="134" width="10.140625" style="551" bestFit="1" customWidth="1"/>
    <col min="135" max="135" width="8.5703125" style="551" bestFit="1" customWidth="1"/>
    <col min="136" max="141" width="11.42578125" style="551" customWidth="1"/>
    <col min="142" max="142" width="8.5703125" style="551" bestFit="1" customWidth="1"/>
    <col min="143" max="143" width="11.42578125" style="344" customWidth="1"/>
    <col min="144" max="144" width="15.5703125" style="551" bestFit="1" customWidth="1"/>
    <col min="145" max="147" width="11.42578125" style="551" customWidth="1"/>
    <col min="148" max="148" width="11.5703125" style="551" customWidth="1"/>
    <col min="149" max="149" width="8.5703125" style="551" bestFit="1" customWidth="1"/>
    <col min="150" max="150" width="11.42578125" style="344" customWidth="1"/>
    <col min="151" max="155" width="11.42578125" style="551" customWidth="1"/>
    <col min="156" max="156" width="8.5703125" style="551" customWidth="1"/>
    <col min="157" max="162" width="11.42578125" style="551" customWidth="1"/>
    <col min="163" max="163" width="8.5703125" style="551" bestFit="1" customWidth="1"/>
    <col min="164" max="169" width="11.42578125" style="551" customWidth="1"/>
    <col min="170" max="170" width="8.5703125" style="551" customWidth="1"/>
    <col min="171" max="171" width="9.85546875" style="546" customWidth="1"/>
    <col min="172" max="176" width="11.42578125" style="551"/>
    <col min="177" max="177" width="9.140625" style="551" customWidth="1"/>
    <col min="178" max="178" width="11.42578125" style="344" customWidth="1"/>
    <col min="179" max="183" width="11.42578125" style="551" customWidth="1"/>
    <col min="184" max="184" width="8.5703125" style="551" bestFit="1" customWidth="1"/>
    <col min="185" max="190" width="11.42578125" style="551" customWidth="1"/>
    <col min="191" max="191" width="8.5703125" style="551" bestFit="1" customWidth="1"/>
    <col min="192" max="197" width="11.42578125" style="551" customWidth="1"/>
    <col min="198" max="198" width="8.5703125" style="551" customWidth="1"/>
    <col min="199" max="204" width="11.42578125" style="551" customWidth="1"/>
    <col min="205" max="205" width="8.42578125" style="551" customWidth="1"/>
    <col min="206" max="211" width="11.42578125" style="551" customWidth="1"/>
    <col min="212" max="212" width="8.42578125" style="551" customWidth="1"/>
    <col min="213" max="218" width="11.140625" style="551" customWidth="1"/>
    <col min="219" max="219" width="8.7109375" style="551" customWidth="1"/>
    <col min="220" max="225" width="11.42578125" style="551" customWidth="1"/>
    <col min="226" max="226" width="8.5703125" style="551" bestFit="1" customWidth="1"/>
    <col min="227" max="227" width="11.42578125" style="423" customWidth="1"/>
    <col min="228" max="232" width="11.42578125" style="551" customWidth="1"/>
    <col min="233" max="233" width="8.5703125" style="551" bestFit="1" customWidth="1"/>
    <col min="234" max="239" width="11.42578125" style="551" customWidth="1"/>
    <col min="240" max="240" width="8.5703125" style="551" bestFit="1" customWidth="1"/>
    <col min="241" max="246" width="11.42578125" style="551" customWidth="1"/>
    <col min="247" max="247" width="7.7109375" style="551" bestFit="1" customWidth="1"/>
    <col min="248" max="248" width="11.7109375" style="551" customWidth="1"/>
    <col min="249" max="249" width="11.7109375" style="319" customWidth="1"/>
    <col min="250" max="253" width="11.7109375" style="551" customWidth="1"/>
    <col min="254" max="254" width="7.7109375" style="551" customWidth="1"/>
    <col min="255" max="260" width="11.42578125" style="551" customWidth="1"/>
    <col min="261" max="261" width="7.7109375" style="551" customWidth="1"/>
    <col min="262" max="267" width="11.42578125" style="551" customWidth="1"/>
    <col min="268" max="268" width="7.5703125" style="551" customWidth="1"/>
    <col min="269" max="269" width="9.85546875" style="551" customWidth="1"/>
    <col min="270" max="270" width="13.7109375" style="551" customWidth="1"/>
    <col min="271" max="271" width="10.140625" style="551" bestFit="1" customWidth="1"/>
    <col min="272" max="272" width="10.7109375" style="551" bestFit="1" customWidth="1"/>
    <col min="273" max="273" width="12.7109375" style="551" customWidth="1"/>
    <col min="274" max="274" width="12.28515625" style="551" customWidth="1"/>
    <col min="275" max="275" width="8.5703125" style="551" bestFit="1" customWidth="1"/>
    <col min="276" max="281" width="11.42578125" style="551" customWidth="1"/>
    <col min="282" max="282" width="8.42578125" style="551" customWidth="1"/>
    <col min="283" max="288" width="11.42578125" style="37" customWidth="1"/>
    <col min="289" max="289" width="8.42578125" style="37" customWidth="1"/>
    <col min="290" max="295" width="11.42578125" style="37" customWidth="1"/>
    <col min="296" max="296" width="8.42578125" style="37" customWidth="1"/>
    <col min="297" max="297" width="11.42578125" style="423" customWidth="1"/>
    <col min="298" max="302" width="11.42578125" style="551" customWidth="1"/>
    <col min="303" max="303" width="8.42578125" style="551" customWidth="1"/>
    <col min="304" max="309" width="11.42578125" style="551" customWidth="1"/>
    <col min="310" max="310" width="8.42578125" style="551" customWidth="1"/>
    <col min="311" max="316" width="11.42578125" style="551" customWidth="1"/>
    <col min="317" max="317" width="8.42578125" style="551" customWidth="1"/>
    <col min="318" max="318" width="10.85546875" style="423" customWidth="1"/>
    <col min="319" max="319" width="12.5703125" style="551" bestFit="1" customWidth="1"/>
    <col min="320" max="320" width="11.5703125" style="551" customWidth="1"/>
    <col min="321" max="321" width="9.42578125" style="551" bestFit="1" customWidth="1"/>
    <col min="322" max="322" width="12" style="551" customWidth="1"/>
    <col min="323" max="323" width="11" style="551" customWidth="1"/>
    <col min="324" max="324" width="8.5703125" style="551" bestFit="1" customWidth="1"/>
    <col min="325" max="325" width="11.42578125" style="423" customWidth="1"/>
    <col min="326" max="330" width="11.42578125" style="551" customWidth="1"/>
    <col min="331" max="331" width="8.5703125" style="551" bestFit="1" customWidth="1"/>
    <col min="332" max="332" width="11.42578125" style="423" customWidth="1"/>
    <col min="333" max="337" width="11.42578125" style="551" customWidth="1"/>
    <col min="338" max="338" width="8.5703125" style="551" bestFit="1" customWidth="1"/>
    <col min="339" max="339" width="11.42578125" style="423" customWidth="1"/>
    <col min="340" max="344" width="11.42578125" style="551" customWidth="1"/>
    <col min="345" max="345" width="8.5703125" style="551" bestFit="1" customWidth="1"/>
    <col min="346" max="351" width="11.42578125" style="551" customWidth="1"/>
    <col min="352" max="352" width="8.5703125" style="551" bestFit="1" customWidth="1"/>
    <col min="353" max="358" width="11.42578125" style="551" customWidth="1"/>
    <col min="359" max="359" width="8.28515625" style="551" customWidth="1"/>
    <col min="360" max="365" width="11.42578125" style="551" customWidth="1"/>
    <col min="366" max="366" width="8.28515625" style="551" customWidth="1"/>
    <col min="367" max="372" width="11.42578125" style="551"/>
    <col min="373" max="373" width="8.5703125" style="551" bestFit="1" customWidth="1"/>
    <col min="374" max="374" width="11.5703125" style="423" customWidth="1"/>
    <col min="375" max="376" width="11.5703125" style="551" customWidth="1"/>
    <col min="377" max="377" width="11.5703125" style="423" customWidth="1"/>
    <col min="378" max="379" width="11.5703125" style="551" customWidth="1"/>
    <col min="380" max="380" width="8.5703125" style="551" bestFit="1" customWidth="1"/>
    <col min="381" max="386" width="11.42578125" style="551" customWidth="1"/>
    <col min="387" max="387" width="8.5703125" style="551" bestFit="1" customWidth="1"/>
    <col min="388" max="393" width="11.42578125" style="551" customWidth="1"/>
    <col min="394" max="394" width="8.5703125" style="551" bestFit="1" customWidth="1"/>
    <col min="395" max="400" width="11.42578125" style="551" customWidth="1"/>
    <col min="401" max="401" width="8.5703125" style="551" customWidth="1"/>
    <col min="402" max="407" width="11.42578125" style="551" customWidth="1"/>
    <col min="408" max="408" width="8.5703125" style="551" customWidth="1"/>
    <col min="409" max="414" width="11.42578125" style="551" customWidth="1"/>
    <col min="415" max="415" width="8.5703125" style="551" customWidth="1"/>
    <col min="416" max="421" width="11.42578125" style="551" customWidth="1"/>
    <col min="422" max="422" width="8.5703125" style="551" customWidth="1"/>
    <col min="423" max="428" width="11.42578125" style="551" customWidth="1"/>
    <col min="429" max="429" width="8.5703125" style="551" customWidth="1"/>
    <col min="430" max="435" width="11.42578125" style="551" customWidth="1"/>
    <col min="436" max="436" width="8.5703125" style="551" bestFit="1" customWidth="1"/>
    <col min="437" max="442" width="11.42578125" style="551" customWidth="1"/>
    <col min="443" max="443" width="8.5703125" style="551" bestFit="1" customWidth="1"/>
    <col min="444" max="444" width="13.140625" style="423" customWidth="1"/>
    <col min="445" max="446" width="11.42578125" style="551" customWidth="1"/>
    <col min="447" max="447" width="9.5703125" style="551" customWidth="1"/>
    <col min="448" max="449" width="11.42578125" style="551" customWidth="1"/>
    <col min="450" max="450" width="8.5703125" style="551" bestFit="1" customWidth="1"/>
    <col min="451" max="451" width="9.7109375" style="2" customWidth="1"/>
    <col min="452" max="456" width="11.42578125" style="551"/>
    <col min="457" max="457" width="8.5703125" style="551" bestFit="1" customWidth="1"/>
    <col min="458" max="463" width="11.140625" style="551" customWidth="1"/>
    <col min="464" max="464" width="8.42578125" style="551" customWidth="1"/>
    <col min="465" max="466" width="11.42578125" style="2" customWidth="1"/>
    <col min="467" max="470" width="11.42578125" style="551" customWidth="1"/>
    <col min="471" max="471" width="8.5703125" style="551" bestFit="1" customWidth="1"/>
    <col min="472" max="477" width="11.42578125" style="551" customWidth="1"/>
    <col min="478" max="478" width="8.42578125" style="551" customWidth="1"/>
    <col min="479" max="484" width="11.42578125" style="551" customWidth="1"/>
    <col min="485" max="485" width="8.42578125" style="551" customWidth="1"/>
    <col min="486" max="491" width="11.42578125" style="551" customWidth="1"/>
    <col min="492" max="492" width="8.5703125" style="551" bestFit="1" customWidth="1"/>
    <col min="493" max="498" width="11.42578125" style="551" customWidth="1"/>
    <col min="499" max="499" width="8.42578125" style="551" customWidth="1"/>
    <col min="500" max="500" width="11.42578125" style="551" customWidth="1"/>
    <col min="501" max="501" width="13.28515625" style="551" customWidth="1"/>
    <col min="502" max="505" width="11.42578125" style="551" customWidth="1"/>
    <col min="506" max="506" width="8.42578125" style="551" customWidth="1"/>
    <col min="507" max="512" width="11.5703125" style="551" customWidth="1"/>
    <col min="513" max="513" width="8.42578125" style="551" customWidth="1"/>
    <col min="514" max="514" width="11.42578125" style="546" customWidth="1"/>
    <col min="515" max="519" width="11.42578125" style="551" customWidth="1"/>
    <col min="520" max="520" width="8.5703125" style="551" bestFit="1" customWidth="1"/>
    <col min="521" max="521" width="9.7109375" style="551" customWidth="1"/>
    <col min="522" max="526" width="11.42578125" style="551"/>
    <col min="527" max="527" width="6.7109375" style="551" bestFit="1" customWidth="1"/>
    <col min="528" max="533" width="11.42578125" style="551" customWidth="1"/>
    <col min="534" max="534" width="6.7109375" style="551" customWidth="1"/>
    <col min="535" max="535" width="11.5703125" style="423" customWidth="1"/>
    <col min="536" max="540" width="11.5703125" style="551" customWidth="1"/>
    <col min="541" max="541" width="6.7109375" style="551" customWidth="1"/>
    <col min="542" max="542" width="10.140625" style="423" customWidth="1"/>
    <col min="543" max="543" width="12.5703125" style="551" bestFit="1" customWidth="1"/>
    <col min="544" max="544" width="11.140625" style="551" bestFit="1" customWidth="1"/>
    <col min="545" max="545" width="9.42578125" style="551" bestFit="1" customWidth="1"/>
    <col min="546" max="546" width="11.140625" style="551" bestFit="1" customWidth="1"/>
    <col min="547" max="547" width="13.42578125" style="551" customWidth="1"/>
    <col min="548" max="548" width="6.7109375" style="551" bestFit="1" customWidth="1"/>
    <col min="549" max="549" width="11.28515625" style="423" customWidth="1"/>
    <col min="550" max="554" width="11.28515625" style="551" customWidth="1"/>
    <col min="555" max="555" width="8.7109375" style="551" customWidth="1"/>
    <col min="556" max="556" width="11.28515625" style="423" customWidth="1"/>
    <col min="557" max="561" width="11.28515625" style="551" customWidth="1"/>
    <col min="562" max="562" width="8.7109375" style="551" customWidth="1"/>
    <col min="563" max="563" width="11.42578125" style="423" customWidth="1"/>
    <col min="564" max="567" width="11.42578125" style="551" customWidth="1"/>
    <col min="568" max="568" width="14.140625" style="551" customWidth="1"/>
    <col min="569" max="569" width="8.28515625" style="551" customWidth="1"/>
    <col min="570" max="575" width="11.5703125" style="551" customWidth="1"/>
    <col min="576" max="576" width="8.28515625" style="551" customWidth="1"/>
    <col min="577" max="582" width="11.42578125" style="551" customWidth="1"/>
    <col min="583" max="583" width="8.28515625" style="551" customWidth="1"/>
    <col min="584" max="589" width="11.42578125" style="551" customWidth="1"/>
    <col min="590" max="590" width="8.28515625" style="551" customWidth="1"/>
    <col min="591" max="591" width="11.42578125" style="423" customWidth="1"/>
    <col min="592" max="596" width="11.42578125" style="551" customWidth="1"/>
    <col min="597" max="597" width="8.28515625" style="551" customWidth="1"/>
    <col min="598" max="603" width="11.42578125" style="551" customWidth="1"/>
    <col min="604" max="604" width="8.28515625" style="551" customWidth="1"/>
    <col min="605" max="610" width="10.85546875" style="551" customWidth="1"/>
    <col min="611" max="611" width="8.5703125" style="551" bestFit="1" customWidth="1"/>
    <col min="612" max="617" width="11.42578125" style="551" customWidth="1"/>
    <col min="618" max="618" width="8.140625" style="551" customWidth="1"/>
    <col min="619" max="624" width="11.42578125" style="37" customWidth="1"/>
    <col min="625" max="625" width="8.140625" style="37" customWidth="1"/>
    <col min="626" max="631" width="11" style="551" customWidth="1"/>
    <col min="632" max="632" width="8.5703125" style="551" bestFit="1" customWidth="1"/>
    <col min="633" max="638" width="11.42578125" style="551" customWidth="1"/>
    <col min="639" max="639" width="8.5703125" style="551" customWidth="1"/>
    <col min="640" max="640" width="10.28515625" style="551" customWidth="1"/>
    <col min="641" max="641" width="12.5703125" style="551" bestFit="1" customWidth="1"/>
    <col min="642" max="642" width="10.28515625" style="551" customWidth="1"/>
    <col min="643" max="643" width="9.42578125" style="551" bestFit="1" customWidth="1"/>
    <col min="644" max="644" width="11.140625" style="551" customWidth="1"/>
    <col min="645" max="645" width="11.7109375" style="551" customWidth="1"/>
    <col min="646" max="646" width="8.5703125" style="551" customWidth="1"/>
    <col min="647" max="652" width="11.42578125" style="551" customWidth="1"/>
    <col min="653" max="653" width="8.5703125" style="551" customWidth="1"/>
    <col min="654" max="659" width="11.42578125" style="551" customWidth="1"/>
    <col min="660" max="660" width="8.5703125" style="551" customWidth="1"/>
    <col min="661" max="666" width="11.42578125" style="551" customWidth="1"/>
    <col min="667" max="667" width="8.5703125" style="551" bestFit="1" customWidth="1"/>
    <col min="668" max="673" width="11.42578125" style="551" customWidth="1"/>
    <col min="674" max="674" width="8.5703125" style="551" customWidth="1"/>
    <col min="675" max="680" width="11.42578125" style="551"/>
    <col min="681" max="681" width="8.5703125" style="551" bestFit="1" customWidth="1"/>
    <col min="682" max="687" width="11.42578125" style="551"/>
    <col min="688" max="688" width="9" style="551" customWidth="1"/>
    <col min="689" max="694" width="11.42578125" style="551" customWidth="1"/>
    <col min="695" max="695" width="8.5703125" style="551" bestFit="1" customWidth="1"/>
    <col min="696" max="701" width="11.42578125" style="551" customWidth="1"/>
    <col min="702" max="702" width="8.5703125" style="551" customWidth="1"/>
    <col min="703" max="708" width="11.42578125" style="551" customWidth="1"/>
    <col min="709" max="709" width="8.5703125" style="551" customWidth="1"/>
    <col min="710" max="715" width="11.42578125" style="551"/>
    <col min="716" max="716" width="8.5703125" style="551" bestFit="1" customWidth="1"/>
    <col min="717" max="717" width="11.42578125" style="423" customWidth="1"/>
    <col min="718" max="722" width="11.42578125" style="551" customWidth="1"/>
    <col min="723" max="723" width="8.5703125" style="551" bestFit="1" customWidth="1"/>
    <col min="724" max="724" width="11.42578125" style="423" customWidth="1"/>
    <col min="725" max="726" width="11.42578125" style="551" customWidth="1"/>
    <col min="727" max="727" width="11.42578125" style="306" customWidth="1"/>
    <col min="728" max="729" width="11.42578125" style="551" customWidth="1"/>
    <col min="730" max="730" width="11.5703125" style="551" bestFit="1" customWidth="1"/>
    <col min="731" max="732" width="10.42578125" style="551" customWidth="1"/>
    <col min="733" max="733" width="12.7109375" style="551" customWidth="1"/>
    <col min="734" max="734" width="11" style="551" customWidth="1"/>
    <col min="735" max="736" width="11.140625" style="551" bestFit="1" customWidth="1"/>
    <col min="737" max="737" width="11.5703125" style="551" bestFit="1" customWidth="1"/>
    <col min="738" max="743" width="11.42578125" style="551" customWidth="1"/>
    <col min="744" max="744" width="11.5703125" style="551" bestFit="1" customWidth="1"/>
    <col min="745" max="745" width="10.5703125" style="551" customWidth="1"/>
    <col min="746" max="746" width="11.42578125" style="551" customWidth="1"/>
    <col min="747" max="747" width="11.140625" style="551" bestFit="1" customWidth="1"/>
    <col min="748" max="748" width="9.42578125" style="551" bestFit="1" customWidth="1"/>
    <col min="749" max="749" width="11.140625" style="551" bestFit="1" customWidth="1"/>
    <col min="750" max="750" width="12.85546875" style="551" customWidth="1"/>
    <col min="751" max="751" width="11.5703125" style="551" bestFit="1" customWidth="1"/>
    <col min="752" max="752" width="9.85546875" style="344" customWidth="1"/>
    <col min="753" max="753" width="12.5703125" style="551" bestFit="1" customWidth="1"/>
    <col min="754" max="754" width="10.140625" style="551" bestFit="1" customWidth="1"/>
    <col min="755" max="755" width="10.140625" style="423" bestFit="1" customWidth="1"/>
    <col min="756" max="756" width="13.7109375" style="551" customWidth="1"/>
    <col min="757" max="757" width="11.42578125" style="551" customWidth="1"/>
    <col min="758" max="758" width="11.5703125" style="551" bestFit="1" customWidth="1"/>
    <col min="759" max="759" width="11.42578125" style="344" customWidth="1"/>
    <col min="760" max="761" width="11.42578125" style="551" customWidth="1"/>
    <col min="762" max="762" width="11.42578125" style="344" customWidth="1"/>
    <col min="763" max="764" width="11.42578125" style="551" customWidth="1"/>
    <col min="765" max="765" width="11.5703125" style="551" bestFit="1" customWidth="1"/>
    <col min="766" max="771" width="11.42578125" style="551" customWidth="1"/>
    <col min="772" max="772" width="11.5703125" style="551" bestFit="1" customWidth="1"/>
    <col min="773" max="773" width="11.42578125" style="423" customWidth="1"/>
    <col min="774" max="775" width="11.42578125" style="551" customWidth="1"/>
    <col min="776" max="776" width="11.42578125" style="423" customWidth="1"/>
    <col min="777" max="778" width="11.42578125" style="551" customWidth="1"/>
    <col min="779" max="779" width="11.5703125" style="551" bestFit="1" customWidth="1"/>
    <col min="780" max="780" width="11.42578125" style="423" customWidth="1"/>
    <col min="781" max="782" width="11.42578125" style="551" customWidth="1"/>
    <col min="783" max="783" width="11.42578125" style="344" customWidth="1"/>
    <col min="784" max="785" width="11.42578125" style="551" customWidth="1"/>
    <col min="786" max="786" width="11.5703125" style="551" bestFit="1" customWidth="1"/>
    <col min="787" max="787" width="11.42578125" style="2" customWidth="1"/>
    <col min="788" max="792" width="11.42578125" style="551" customWidth="1"/>
    <col min="793" max="793" width="11.5703125" style="551" bestFit="1" customWidth="1"/>
    <col min="794" max="794" width="11.42578125" style="306" customWidth="1"/>
    <col min="795" max="796" width="11.42578125" style="551" customWidth="1"/>
    <col min="797" max="797" width="11.42578125" style="423" customWidth="1"/>
    <col min="798" max="799" width="11.42578125" style="551" customWidth="1"/>
    <col min="800" max="800" width="11.5703125" style="551" bestFit="1" customWidth="1"/>
    <col min="801" max="801" width="9.85546875" style="428" customWidth="1"/>
    <col min="802" max="803" width="11.42578125" style="551"/>
    <col min="804" max="804" width="9.85546875" style="551" customWidth="1"/>
    <col min="805" max="805" width="11.42578125" style="551"/>
    <col min="806" max="806" width="15.5703125" style="551" customWidth="1"/>
    <col min="807" max="807" width="11.5703125" style="551" bestFit="1" customWidth="1"/>
    <col min="808" max="813" width="11.42578125" style="551" customWidth="1"/>
    <col min="814" max="814" width="11.5703125" style="551" bestFit="1" customWidth="1"/>
    <col min="815" max="815" width="11.42578125" style="423" customWidth="1"/>
    <col min="816" max="817" width="11.42578125" style="551" customWidth="1"/>
    <col min="818" max="818" width="11.42578125" style="423" customWidth="1"/>
    <col min="819" max="820" width="11.42578125" style="551" customWidth="1"/>
    <col min="821" max="821" width="11.5703125" style="551" bestFit="1" customWidth="1"/>
    <col min="822" max="827" width="11.42578125" style="551" customWidth="1"/>
    <col min="828" max="828" width="11.5703125" style="551" bestFit="1" customWidth="1"/>
    <col min="829" max="834" width="11.85546875" style="551" customWidth="1"/>
    <col min="835" max="835" width="11.5703125" style="551" bestFit="1" customWidth="1"/>
    <col min="836" max="836" width="11.42578125" style="423" customWidth="1"/>
    <col min="837" max="841" width="11.42578125" style="551" customWidth="1"/>
    <col min="842" max="842" width="11.5703125" style="551" bestFit="1" customWidth="1"/>
    <col min="843" max="843" width="11.42578125" style="423" customWidth="1"/>
    <col min="844" max="848" width="11.42578125" style="551" customWidth="1"/>
    <col min="849" max="849" width="11.5703125" style="551" bestFit="1" customWidth="1"/>
    <col min="850" max="855" width="11.42578125" style="551" customWidth="1"/>
    <col min="856" max="856" width="8" style="551" bestFit="1" customWidth="1"/>
    <col min="857" max="862" width="11.42578125" style="551" customWidth="1"/>
    <col min="863" max="863" width="8" style="551" bestFit="1" customWidth="1"/>
    <col min="864" max="869" width="11.42578125" style="551" customWidth="1"/>
    <col min="870" max="870" width="11.5703125" style="551" bestFit="1" customWidth="1"/>
    <col min="871" max="876" width="11.42578125" style="551" customWidth="1"/>
    <col min="877" max="877" width="9.140625" style="551" bestFit="1" customWidth="1"/>
    <col min="878" max="883" width="11.42578125" style="551" customWidth="1"/>
    <col min="884" max="884" width="9.140625" style="551" bestFit="1" customWidth="1"/>
    <col min="885" max="890" width="11.42578125" style="551" customWidth="1"/>
    <col min="891" max="891" width="9.140625" style="551" bestFit="1" customWidth="1"/>
    <col min="892" max="897" width="11.42578125" style="551" customWidth="1"/>
    <col min="898" max="898" width="9.140625" style="551" bestFit="1" customWidth="1"/>
    <col min="899" max="904" width="11.42578125" style="551" customWidth="1"/>
    <col min="905" max="905" width="11.5703125" style="551" bestFit="1" customWidth="1"/>
    <col min="906" max="906" width="11.28515625" style="423" customWidth="1"/>
    <col min="907" max="911" width="11.28515625" style="551" customWidth="1"/>
    <col min="912" max="912" width="9.140625" style="551" bestFit="1" customWidth="1"/>
    <col min="913" max="913" width="11.5703125" style="344" customWidth="1"/>
    <col min="914" max="918" width="11.5703125" style="551" customWidth="1"/>
    <col min="919" max="919" width="9.140625" style="551" bestFit="1" customWidth="1"/>
    <col min="920" max="920" width="11.42578125" style="423" customWidth="1"/>
    <col min="921" max="925" width="11.42578125" style="551" customWidth="1"/>
    <col min="926" max="926" width="11.5703125" style="551" bestFit="1" customWidth="1"/>
    <col min="927" max="932" width="11" style="551" customWidth="1"/>
    <col min="933" max="933" width="11.5703125" style="551" bestFit="1" customWidth="1"/>
    <col min="934" max="939" width="11.42578125" style="551" customWidth="1"/>
    <col min="940" max="940" width="11.5703125" style="551" bestFit="1" customWidth="1"/>
    <col min="941" max="941" width="9.28515625" style="551" customWidth="1"/>
    <col min="942" max="942" width="12.5703125" style="551" bestFit="1" customWidth="1"/>
    <col min="943" max="943" width="11.42578125" style="551" customWidth="1"/>
    <col min="944" max="944" width="9.85546875" style="551" customWidth="1"/>
    <col min="945" max="946" width="11.42578125" style="551" customWidth="1"/>
    <col min="947" max="947" width="11.5703125" style="551" bestFit="1" customWidth="1"/>
    <col min="948" max="948" width="9.28515625" style="37" customWidth="1"/>
    <col min="949" max="949" width="12.5703125" style="37" bestFit="1" customWidth="1"/>
    <col min="950" max="950" width="11.42578125" style="37" customWidth="1"/>
    <col min="951" max="951" width="9.85546875" style="37" customWidth="1"/>
    <col min="952" max="953" width="11.42578125" style="37" customWidth="1"/>
    <col min="954" max="954" width="11.5703125" style="37" bestFit="1" customWidth="1"/>
    <col min="955" max="960" width="11.42578125" style="551" customWidth="1"/>
    <col min="961" max="961" width="11.5703125" style="551" bestFit="1" customWidth="1"/>
    <col min="962" max="967" width="11.42578125" style="551" customWidth="1"/>
    <col min="968" max="968" width="11.5703125" style="551" bestFit="1" customWidth="1"/>
    <col min="969" max="974" width="11.42578125" style="551" customWidth="1"/>
    <col min="975" max="975" width="11.5703125" style="551" bestFit="1" customWidth="1"/>
    <col min="976" max="981" width="12.7109375" style="551" customWidth="1"/>
    <col min="982" max="982" width="9.140625" style="551" bestFit="1" customWidth="1"/>
    <col min="983" max="988" width="11.42578125" style="551" customWidth="1"/>
    <col min="989" max="989" width="11.5703125" style="551" bestFit="1" customWidth="1"/>
    <col min="990" max="1010" width="11.5703125" style="551" customWidth="1"/>
    <col min="1011" max="1011" width="11.42578125" style="423" customWidth="1"/>
    <col min="1012" max="1013" width="11.42578125" style="551" customWidth="1"/>
    <col min="1014" max="1014" width="11.42578125" style="428" customWidth="1"/>
    <col min="1015" max="1016" width="11.42578125" style="551" customWidth="1"/>
    <col min="1017" max="1017" width="11.5703125" style="551" bestFit="1" customWidth="1"/>
    <col min="1018" max="1023" width="11.42578125" style="551" customWidth="1"/>
    <col min="1024" max="1024" width="11.5703125" style="551" bestFit="1" customWidth="1"/>
    <col min="1025" max="1030" width="11.42578125" style="551" customWidth="1"/>
    <col min="1031" max="1031" width="11.5703125" style="551" bestFit="1" customWidth="1"/>
    <col min="1032" max="1032" width="11.42578125" style="423" customWidth="1"/>
    <col min="1033" max="1034" width="11.42578125" style="551" customWidth="1"/>
    <col min="1035" max="1035" width="11.42578125" style="344" customWidth="1"/>
    <col min="1036" max="1037" width="11.42578125" style="551" customWidth="1"/>
    <col min="1038" max="1038" width="10.42578125" style="551" bestFit="1" customWidth="1"/>
    <col min="1039" max="1039" width="11.42578125" style="344" customWidth="1"/>
    <col min="1040" max="1041" width="11.42578125" style="551" customWidth="1"/>
    <col min="1042" max="1042" width="11.42578125" style="423" customWidth="1"/>
    <col min="1043" max="1044" width="11.42578125" style="551" customWidth="1"/>
    <col min="1045" max="1045" width="10.42578125" style="551" bestFit="1" customWidth="1"/>
    <col min="1046" max="1051" width="11.42578125" style="551" customWidth="1"/>
    <col min="1052" max="1052" width="10.42578125" style="551" bestFit="1" customWidth="1"/>
    <col min="1053" max="1058" width="11.42578125" style="551" customWidth="1"/>
    <col min="1059" max="1059" width="10.42578125" style="551" bestFit="1" customWidth="1"/>
    <col min="1060" max="1060" width="10.42578125" style="551" customWidth="1"/>
    <col min="1061" max="1061" width="12.5703125" style="551" bestFit="1" customWidth="1"/>
    <col min="1062" max="1062" width="11.42578125" style="551" customWidth="1"/>
    <col min="1063" max="1063" width="9" style="551" bestFit="1" customWidth="1"/>
    <col min="1064" max="1064" width="11.42578125" style="551" customWidth="1"/>
    <col min="1065" max="1065" width="13.140625" style="551" customWidth="1"/>
    <col min="1066" max="1066" width="11.5703125" style="551" bestFit="1" customWidth="1"/>
    <col min="1067" max="1067" width="12.140625" style="344" customWidth="1"/>
    <col min="1068" max="1069" width="12.140625" style="551" customWidth="1"/>
    <col min="1070" max="1070" width="12.140625" style="423" customWidth="1"/>
    <col min="1071" max="1072" width="12.140625" style="551" customWidth="1"/>
    <col min="1073" max="1073" width="9.42578125" style="551" customWidth="1"/>
    <col min="1074" max="1079" width="11.42578125" style="551" customWidth="1"/>
    <col min="1080" max="1080" width="9.140625" style="551" bestFit="1" customWidth="1"/>
    <col min="1081" max="1081" width="11.5703125" style="423" customWidth="1"/>
    <col min="1082" max="1086" width="11.5703125" style="551" customWidth="1"/>
    <col min="1087" max="1087" width="10.42578125" style="551" bestFit="1" customWidth="1"/>
    <col min="1088" max="1088" width="11.42578125" style="344" customWidth="1"/>
    <col min="1089" max="1093" width="11.42578125" style="551" customWidth="1"/>
    <col min="1094" max="1094" width="9.140625" style="551" bestFit="1" customWidth="1"/>
    <col min="1095" max="1095" width="11.42578125" style="344" customWidth="1"/>
    <col min="1096" max="1100" width="11.42578125" style="551" customWidth="1"/>
    <col min="1101" max="1101" width="9.140625" style="551" bestFit="1" customWidth="1"/>
    <col min="1102" max="1107" width="10.5703125" style="551" customWidth="1"/>
    <col min="1108" max="1108" width="9.140625" style="551" bestFit="1" customWidth="1"/>
    <col min="1109" max="1109" width="11.42578125" style="423"/>
    <col min="1110" max="1110" width="10.140625" style="551" customWidth="1"/>
    <col min="1111" max="1111" width="11.42578125" style="551"/>
    <col min="1112" max="1112" width="11.42578125" style="546"/>
    <col min="1113" max="1114" width="11.42578125" style="551"/>
    <col min="1115" max="1115" width="9.28515625" style="551" customWidth="1"/>
    <col min="1116" max="1116" width="11.42578125" style="2"/>
    <col min="1117" max="1121" width="11.42578125" style="551"/>
    <col min="1122" max="1122" width="11.5703125" style="551" bestFit="1" customWidth="1"/>
    <col min="1123" max="1123" width="11.42578125" style="2"/>
    <col min="1124" max="1128" width="11.42578125" style="551"/>
    <col min="1129" max="1129" width="9.140625" style="551" bestFit="1" customWidth="1"/>
    <col min="1130" max="1135" width="11.42578125" style="551" customWidth="1"/>
    <col min="1136" max="1136" width="8.42578125" style="551" customWidth="1"/>
    <col min="1137" max="1137" width="11.42578125" style="344" customWidth="1"/>
    <col min="1138" max="1139" width="11.42578125" style="551" customWidth="1"/>
    <col min="1140" max="1140" width="11.42578125" style="306" customWidth="1"/>
    <col min="1141" max="1142" width="11.42578125" style="551" customWidth="1"/>
    <col min="1143" max="1143" width="8.85546875" style="551" customWidth="1"/>
    <col min="1144" max="1149" width="11.42578125" style="551" customWidth="1"/>
    <col min="1150" max="1150" width="8.85546875" style="551" customWidth="1"/>
    <col min="1151" max="1151" width="11.5703125" style="423" customWidth="1"/>
    <col min="1152" max="1153" width="11.5703125" style="551" customWidth="1"/>
    <col min="1154" max="1154" width="11.5703125" style="423" customWidth="1"/>
    <col min="1155" max="1156" width="11.5703125" style="551" customWidth="1"/>
    <col min="1157" max="1157" width="9.140625" style="551" bestFit="1" customWidth="1"/>
    <col min="1158" max="1158" width="11.42578125" style="423" customWidth="1"/>
    <col min="1159" max="1160" width="11.42578125" style="551" customWidth="1"/>
    <col min="1161" max="1161" width="11.42578125" style="344" customWidth="1"/>
    <col min="1162" max="1163" width="11.42578125" style="551" customWidth="1"/>
    <col min="1164" max="1164" width="11.5703125" style="551" bestFit="1" customWidth="1"/>
    <col min="1165" max="1165" width="11.42578125" style="423" customWidth="1"/>
    <col min="1166" max="1170" width="11.42578125" style="551" customWidth="1"/>
    <col min="1171" max="1171" width="11.7109375" style="551" bestFit="1" customWidth="1"/>
    <col min="1172" max="1172" width="11.42578125" style="423"/>
    <col min="1173" max="1177" width="11.42578125" style="551"/>
    <col min="1178" max="1178" width="11.7109375" style="551" bestFit="1" customWidth="1"/>
    <col min="1179" max="1184" width="11.42578125" style="551" customWidth="1"/>
    <col min="1185" max="1185" width="11.7109375" style="551" bestFit="1" customWidth="1"/>
    <col min="1186" max="1192" width="11.5703125" style="551" hidden="1" customWidth="1"/>
    <col min="1193" max="1198" width="11.5703125" style="551" customWidth="1"/>
    <col min="1199" max="1199" width="11.7109375" style="551" bestFit="1" customWidth="1"/>
    <col min="1200" max="1205" width="11.42578125" style="551" customWidth="1"/>
    <col min="1206" max="1206" width="8" style="551" bestFit="1" customWidth="1"/>
    <col min="1207" max="1212" width="11.42578125" style="551" customWidth="1"/>
    <col min="1213" max="1213" width="8" style="551" customWidth="1"/>
    <col min="1214" max="1219" width="11.42578125" style="551" customWidth="1"/>
    <col min="1220" max="1220" width="8" style="551" customWidth="1"/>
    <col min="1221" max="1226" width="11.42578125" style="551" customWidth="1"/>
    <col min="1227" max="1227" width="8" style="551" bestFit="1" customWidth="1"/>
    <col min="1228" max="1233" width="11.42578125" style="551" customWidth="1"/>
    <col min="1234" max="1234" width="10.5703125" style="551" bestFit="1" customWidth="1"/>
    <col min="1235" max="1235" width="10.42578125" style="551" customWidth="1"/>
    <col min="1236" max="1240" width="11.42578125" style="551" customWidth="1"/>
    <col min="1241" max="1248" width="10.5703125" style="551" customWidth="1"/>
    <col min="1249" max="1249" width="10.5703125" style="423" customWidth="1"/>
    <col min="1250" max="1250" width="10.5703125" style="551" customWidth="1"/>
    <col min="1251" max="1251" width="11.140625" style="551" bestFit="1" customWidth="1"/>
    <col min="1252" max="1252" width="10.5703125" style="551" customWidth="1"/>
    <col min="1253" max="1254" width="11.140625" style="551" bestFit="1" customWidth="1"/>
    <col min="1255" max="1255" width="10.5703125" style="551" customWidth="1"/>
    <col min="1256" max="1256" width="11.42578125" style="306" customWidth="1"/>
    <col min="1257" max="1261" width="11.42578125" style="551" customWidth="1"/>
    <col min="1262" max="1262" width="10.5703125" style="551" customWidth="1"/>
    <col min="1263" max="1263" width="11.42578125" style="423" customWidth="1"/>
    <col min="1264" max="1268" width="11.42578125" style="551" customWidth="1"/>
    <col min="1269" max="1269" width="9.140625" style="551" bestFit="1" customWidth="1"/>
    <col min="1270" max="1275" width="11.7109375" style="551" customWidth="1"/>
    <col min="1276" max="1276" width="8" style="551" bestFit="1" customWidth="1"/>
    <col min="1277" max="1282" width="11.42578125" style="551" customWidth="1"/>
    <col min="1283" max="1283" width="9.140625" style="551" bestFit="1" customWidth="1"/>
    <col min="1284" max="1289" width="11.42578125" style="37" customWidth="1"/>
    <col min="1290" max="1290" width="9.140625" style="37" bestFit="1" customWidth="1"/>
    <col min="1291" max="1291" width="11.42578125" style="497" customWidth="1"/>
    <col min="1292" max="1296" width="11.42578125" style="551" customWidth="1"/>
    <col min="1297" max="1297" width="11.5703125" style="551" customWidth="1"/>
    <col min="1298" max="1303" width="11.42578125" style="551" customWidth="1"/>
    <col min="1304" max="1304" width="9.28515625" style="551" bestFit="1" customWidth="1"/>
    <col min="1305" max="1310" width="11.42578125" style="551" customWidth="1"/>
    <col min="1311" max="1311" width="9.28515625" style="551" bestFit="1" customWidth="1"/>
    <col min="1312" max="1317" width="11.42578125" style="551" customWidth="1"/>
    <col min="1318" max="1318" width="9.28515625" style="551" bestFit="1" customWidth="1"/>
    <col min="1319" max="1324" width="11.42578125" style="551" customWidth="1"/>
    <col min="1325" max="1325" width="9.28515625" style="551" customWidth="1"/>
    <col min="1326" max="1326" width="11.42578125" style="423" customWidth="1"/>
    <col min="1327" max="1331" width="11.42578125" style="551" customWidth="1"/>
    <col min="1332" max="1332" width="9.28515625" style="551" customWidth="1"/>
    <col min="1333" max="1333" width="11.42578125" style="423" customWidth="1"/>
    <col min="1334" max="1338" width="11.42578125" style="551" customWidth="1"/>
    <col min="1339" max="1339" width="9.7109375" style="551" customWidth="1"/>
    <col min="1340" max="1340" width="11.5703125" style="423" customWidth="1"/>
    <col min="1341" max="1342" width="11.5703125" style="551" customWidth="1"/>
    <col min="1343" max="1343" width="11.5703125" style="423" customWidth="1"/>
    <col min="1344" max="1345" width="11.5703125" style="551" customWidth="1"/>
    <col min="1346" max="1346" width="9.28515625" style="551" customWidth="1"/>
    <col min="1347" max="1352" width="11.42578125" style="551" customWidth="1"/>
    <col min="1353" max="1353" width="9.28515625" style="551" customWidth="1"/>
    <col min="1354" max="1354" width="11.42578125" style="423"/>
    <col min="1355" max="1356" width="11.42578125" style="551"/>
    <col min="1357" max="1357" width="11.42578125" style="423"/>
    <col min="1358" max="1359" width="11.42578125" style="551"/>
    <col min="1360" max="1360" width="9.28515625" style="551" customWidth="1"/>
    <col min="1361" max="1361" width="11.42578125" style="497"/>
    <col min="1362" max="1363" width="11.42578125" style="37"/>
    <col min="1364" max="1364" width="11.42578125" style="497"/>
    <col min="1365" max="1366" width="11.42578125" style="37"/>
    <col min="1367" max="1367" width="9.28515625" style="37" customWidth="1"/>
    <col min="1368" max="1373" width="11.42578125" style="551"/>
    <col min="1374" max="1374" width="11.5703125" style="551" bestFit="1" customWidth="1"/>
    <col min="1375" max="1380" width="11.42578125" style="551"/>
    <col min="1381" max="1381" width="11.5703125" style="551" bestFit="1" customWidth="1"/>
    <col min="1382" max="1387" width="11.42578125" style="551"/>
    <col min="1388" max="1388" width="11.5703125" style="551" bestFit="1" customWidth="1"/>
    <col min="1389" max="1394" width="11.42578125" style="551"/>
    <col min="1395" max="1395" width="11.5703125" style="551" bestFit="1" customWidth="1"/>
    <col min="1396" max="16384" width="11.42578125" style="551"/>
  </cols>
  <sheetData>
    <row r="1" spans="1:1395" x14ac:dyDescent="0.25">
      <c r="QP1" s="2"/>
      <c r="RD1" s="2"/>
      <c r="RE1" s="2"/>
      <c r="RK1" s="2"/>
      <c r="RL1" s="2"/>
      <c r="AEB1" s="2"/>
      <c r="AEI1" s="428"/>
      <c r="AQL1" s="2"/>
      <c r="AQS1" s="306"/>
      <c r="AQZ1" s="2"/>
      <c r="ARG1" s="428"/>
      <c r="ARN1" s="428"/>
      <c r="ARU1" s="428"/>
    </row>
    <row r="2" spans="1:1395" s="90" customFormat="1" ht="37.5" x14ac:dyDescent="0.6">
      <c r="A2" s="88"/>
      <c r="B2" s="2129" t="s">
        <v>27</v>
      </c>
      <c r="C2" s="2129"/>
      <c r="D2" s="2129"/>
      <c r="E2" s="2129"/>
      <c r="F2" s="2129"/>
      <c r="G2" s="89">
        <v>1</v>
      </c>
      <c r="H2" s="500"/>
      <c r="I2" s="2129" t="s">
        <v>27</v>
      </c>
      <c r="J2" s="2129"/>
      <c r="K2" s="2129"/>
      <c r="L2" s="2129"/>
      <c r="M2" s="2129"/>
      <c r="N2" s="89">
        <f>G2+1</f>
        <v>2</v>
      </c>
      <c r="O2" s="498"/>
      <c r="P2" s="2129" t="s">
        <v>27</v>
      </c>
      <c r="Q2" s="2129"/>
      <c r="R2" s="2129"/>
      <c r="S2" s="2129"/>
      <c r="T2" s="2129"/>
      <c r="U2" s="89">
        <f>N2+1</f>
        <v>3</v>
      </c>
      <c r="W2" s="2129" t="s">
        <v>27</v>
      </c>
      <c r="X2" s="2129"/>
      <c r="Y2" s="2129"/>
      <c r="Z2" s="2129"/>
      <c r="AA2" s="2129"/>
      <c r="AB2" s="89">
        <f>U2+1</f>
        <v>4</v>
      </c>
      <c r="AD2" s="2129" t="s">
        <v>27</v>
      </c>
      <c r="AE2" s="2129"/>
      <c r="AF2" s="2129"/>
      <c r="AG2" s="2129"/>
      <c r="AH2" s="2129"/>
      <c r="AI2" s="89">
        <f>AB2+1</f>
        <v>5</v>
      </c>
      <c r="AK2" s="2129" t="s">
        <v>27</v>
      </c>
      <c r="AL2" s="2129"/>
      <c r="AM2" s="2129"/>
      <c r="AN2" s="2129"/>
      <c r="AO2" s="2129"/>
      <c r="AP2" s="89">
        <f>AI2+1</f>
        <v>6</v>
      </c>
      <c r="AR2" s="2129" t="s">
        <v>27</v>
      </c>
      <c r="AS2" s="2129"/>
      <c r="AT2" s="2129"/>
      <c r="AU2" s="2129"/>
      <c r="AV2" s="2129"/>
      <c r="AW2" s="89">
        <f>AP2+1</f>
        <v>7</v>
      </c>
      <c r="AY2" s="2129" t="s">
        <v>27</v>
      </c>
      <c r="AZ2" s="2129"/>
      <c r="BA2" s="2129"/>
      <c r="BB2" s="2129"/>
      <c r="BC2" s="2129"/>
      <c r="BD2" s="89">
        <f>AW2+1</f>
        <v>8</v>
      </c>
      <c r="BF2" s="2129" t="s">
        <v>27</v>
      </c>
      <c r="BG2" s="2129"/>
      <c r="BH2" s="2129"/>
      <c r="BI2" s="2129"/>
      <c r="BJ2" s="2129"/>
      <c r="BK2" s="89">
        <f>BD2+1</f>
        <v>9</v>
      </c>
      <c r="BM2" s="2129" t="s">
        <v>27</v>
      </c>
      <c r="BN2" s="2129"/>
      <c r="BO2" s="2129"/>
      <c r="BP2" s="2129"/>
      <c r="BQ2" s="2129"/>
      <c r="BR2" s="93">
        <f>BK2+1</f>
        <v>10</v>
      </c>
      <c r="BU2" s="2129" t="s">
        <v>27</v>
      </c>
      <c r="BV2" s="2129"/>
      <c r="BW2" s="2129"/>
      <c r="BX2" s="2129"/>
      <c r="BY2" s="2129"/>
      <c r="BZ2" s="93">
        <f>BR2+1</f>
        <v>11</v>
      </c>
      <c r="CA2" s="500"/>
      <c r="CB2" s="2129" t="s">
        <v>27</v>
      </c>
      <c r="CC2" s="2129"/>
      <c r="CD2" s="2129"/>
      <c r="CE2" s="2129"/>
      <c r="CF2" s="2129"/>
      <c r="CG2" s="373">
        <f>BZ2+1</f>
        <v>12</v>
      </c>
      <c r="CI2" s="2129" t="s">
        <v>27</v>
      </c>
      <c r="CJ2" s="2129"/>
      <c r="CK2" s="2129"/>
      <c r="CL2" s="2129"/>
      <c r="CM2" s="2129"/>
      <c r="CN2" s="388">
        <f>CG2+1</f>
        <v>13</v>
      </c>
      <c r="CO2" s="498"/>
      <c r="CP2" s="2129" t="s">
        <v>27</v>
      </c>
      <c r="CQ2" s="2129"/>
      <c r="CR2" s="2129"/>
      <c r="CS2" s="2129"/>
      <c r="CT2" s="2129"/>
      <c r="CU2" s="389">
        <f>CN2+1</f>
        <v>14</v>
      </c>
      <c r="CW2" s="2129" t="s">
        <v>27</v>
      </c>
      <c r="CX2" s="2129"/>
      <c r="CY2" s="2129"/>
      <c r="CZ2" s="2129"/>
      <c r="DA2" s="2129"/>
      <c r="DB2" s="89" t="s">
        <v>517</v>
      </c>
      <c r="DD2" s="2129" t="s">
        <v>27</v>
      </c>
      <c r="DE2" s="2129"/>
      <c r="DF2" s="2129"/>
      <c r="DG2" s="2129"/>
      <c r="DH2" s="2129"/>
      <c r="DI2" s="2129"/>
      <c r="DJ2" s="389">
        <f>CU2+1</f>
        <v>15</v>
      </c>
      <c r="DK2" s="500"/>
      <c r="DL2" s="2129" t="s">
        <v>27</v>
      </c>
      <c r="DM2" s="2129"/>
      <c r="DN2" s="2129"/>
      <c r="DO2" s="2129"/>
      <c r="DP2" s="2129"/>
      <c r="DQ2" s="89">
        <f>DJ2+1</f>
        <v>16</v>
      </c>
      <c r="DS2" s="2129" t="s">
        <v>27</v>
      </c>
      <c r="DT2" s="2129"/>
      <c r="DU2" s="2129"/>
      <c r="DV2" s="2129"/>
      <c r="DW2" s="2129"/>
      <c r="DX2" s="89">
        <f>DQ2+1</f>
        <v>17</v>
      </c>
      <c r="DZ2" s="2129" t="s">
        <v>27</v>
      </c>
      <c r="EA2" s="2129"/>
      <c r="EB2" s="2129"/>
      <c r="EC2" s="2129"/>
      <c r="ED2" s="2129"/>
      <c r="EE2" s="89">
        <f>DX2+1</f>
        <v>18</v>
      </c>
      <c r="EG2" s="2129" t="s">
        <v>27</v>
      </c>
      <c r="EH2" s="2129"/>
      <c r="EI2" s="2129"/>
      <c r="EJ2" s="2129"/>
      <c r="EK2" s="2129"/>
      <c r="EL2" s="89">
        <f>EE2+1</f>
        <v>19</v>
      </c>
      <c r="EM2" s="498"/>
      <c r="EN2" s="2129" t="s">
        <v>27</v>
      </c>
      <c r="EO2" s="2129"/>
      <c r="EP2" s="2129"/>
      <c r="EQ2" s="2129"/>
      <c r="ER2" s="2129"/>
      <c r="ES2" s="89">
        <f>EL2+1</f>
        <v>20</v>
      </c>
      <c r="ET2" s="498"/>
      <c r="EU2" s="2129" t="s">
        <v>27</v>
      </c>
      <c r="EV2" s="2129"/>
      <c r="EW2" s="2129"/>
      <c r="EX2" s="2129"/>
      <c r="EY2" s="2129"/>
      <c r="EZ2" s="89">
        <f>ES2+1</f>
        <v>21</v>
      </c>
      <c r="FB2" s="2129" t="s">
        <v>27</v>
      </c>
      <c r="FC2" s="2129"/>
      <c r="FD2" s="2129"/>
      <c r="FE2" s="2129"/>
      <c r="FF2" s="2129"/>
      <c r="FG2" s="89">
        <f>EZ2+1</f>
        <v>22</v>
      </c>
      <c r="FI2" s="2129" t="s">
        <v>27</v>
      </c>
      <c r="FJ2" s="2129"/>
      <c r="FK2" s="2129"/>
      <c r="FL2" s="2129"/>
      <c r="FM2" s="2129"/>
      <c r="FN2" s="89">
        <f>FG2+1</f>
        <v>23</v>
      </c>
      <c r="FO2" s="500"/>
      <c r="FP2" s="2129" t="s">
        <v>27</v>
      </c>
      <c r="FQ2" s="2129"/>
      <c r="FR2" s="2129"/>
      <c r="FS2" s="2129"/>
      <c r="FT2" s="2129"/>
      <c r="FU2" s="89">
        <f>FG2+1</f>
        <v>23</v>
      </c>
      <c r="FV2" s="498"/>
      <c r="FW2" s="2129" t="s">
        <v>27</v>
      </c>
      <c r="FX2" s="2129"/>
      <c r="FY2" s="2129"/>
      <c r="FZ2" s="2129"/>
      <c r="GA2" s="2129"/>
      <c r="GB2" s="89">
        <f>FU2+1</f>
        <v>24</v>
      </c>
      <c r="GD2" s="2129" t="s">
        <v>27</v>
      </c>
      <c r="GE2" s="2129"/>
      <c r="GF2" s="2129"/>
      <c r="GG2" s="2129"/>
      <c r="GH2" s="2129"/>
      <c r="GI2" s="89">
        <f>GB2+1</f>
        <v>25</v>
      </c>
      <c r="GK2" s="2129" t="s">
        <v>27</v>
      </c>
      <c r="GL2" s="2129"/>
      <c r="GM2" s="2129"/>
      <c r="GN2" s="2129"/>
      <c r="GO2" s="2129"/>
      <c r="GP2" s="89">
        <f>GI2+1</f>
        <v>26</v>
      </c>
      <c r="GR2" s="2129" t="s">
        <v>27</v>
      </c>
      <c r="GS2" s="2129"/>
      <c r="GT2" s="2129"/>
      <c r="GU2" s="2129"/>
      <c r="GV2" s="2129"/>
      <c r="GW2" s="89">
        <f>GP2+1</f>
        <v>27</v>
      </c>
      <c r="GY2" s="2129" t="s">
        <v>27</v>
      </c>
      <c r="GZ2" s="2129"/>
      <c r="HA2" s="2129"/>
      <c r="HB2" s="2129"/>
      <c r="HC2" s="2129"/>
      <c r="HD2" s="89">
        <f>GW2+1</f>
        <v>28</v>
      </c>
      <c r="HF2" s="2129" t="s">
        <v>27</v>
      </c>
      <c r="HG2" s="2129"/>
      <c r="HH2" s="2129"/>
      <c r="HI2" s="2129"/>
      <c r="HJ2" s="2129"/>
      <c r="HK2" s="89">
        <f>HD2+1</f>
        <v>29</v>
      </c>
      <c r="HM2" s="2129" t="s">
        <v>27</v>
      </c>
      <c r="HN2" s="2129"/>
      <c r="HO2" s="2129"/>
      <c r="HP2" s="2129"/>
      <c r="HQ2" s="2129"/>
      <c r="HR2" s="89">
        <f>HK2+1</f>
        <v>30</v>
      </c>
      <c r="HS2" s="500"/>
      <c r="HT2" s="2129" t="s">
        <v>27</v>
      </c>
      <c r="HU2" s="2129"/>
      <c r="HV2" s="2129"/>
      <c r="HW2" s="2129"/>
      <c r="HX2" s="2129"/>
      <c r="HY2" s="89">
        <f>HR2+1</f>
        <v>31</v>
      </c>
      <c r="IA2" s="2129" t="s">
        <v>27</v>
      </c>
      <c r="IB2" s="2129"/>
      <c r="IC2" s="2129"/>
      <c r="ID2" s="2129"/>
      <c r="IE2" s="2129"/>
      <c r="IF2" s="89">
        <f>HY2+1</f>
        <v>32</v>
      </c>
      <c r="IH2" s="2129" t="s">
        <v>27</v>
      </c>
      <c r="II2" s="2129"/>
      <c r="IJ2" s="2129"/>
      <c r="IK2" s="2129"/>
      <c r="IL2" s="2129"/>
      <c r="IM2" s="92">
        <f>IF2+1</f>
        <v>33</v>
      </c>
      <c r="IO2" s="2129" t="s">
        <v>27</v>
      </c>
      <c r="IP2" s="2129"/>
      <c r="IQ2" s="2129"/>
      <c r="IR2" s="2129"/>
      <c r="IS2" s="2129"/>
      <c r="IT2" s="92">
        <f>IM2+1</f>
        <v>34</v>
      </c>
      <c r="IV2" s="2129" t="s">
        <v>27</v>
      </c>
      <c r="IW2" s="2129"/>
      <c r="IX2" s="2129"/>
      <c r="IY2" s="2129"/>
      <c r="IZ2" s="2129"/>
      <c r="JA2" s="92">
        <f>IT2+1</f>
        <v>35</v>
      </c>
      <c r="JC2" s="2129" t="s">
        <v>27</v>
      </c>
      <c r="JD2" s="2129"/>
      <c r="JE2" s="2129"/>
      <c r="JF2" s="2129"/>
      <c r="JG2" s="2129"/>
      <c r="JH2" s="92">
        <f>IT2+1</f>
        <v>35</v>
      </c>
      <c r="JJ2" s="2129" t="s">
        <v>27</v>
      </c>
      <c r="JK2" s="2129"/>
      <c r="JL2" s="2129"/>
      <c r="JM2" s="2129"/>
      <c r="JN2" s="2129"/>
      <c r="JO2" s="93">
        <f>JH2+1</f>
        <v>36</v>
      </c>
      <c r="JQ2" s="2129" t="s">
        <v>27</v>
      </c>
      <c r="JR2" s="2129"/>
      <c r="JS2" s="2129"/>
      <c r="JT2" s="2129"/>
      <c r="JU2" s="2129"/>
      <c r="JV2" s="93">
        <f>JO2+1</f>
        <v>37</v>
      </c>
      <c r="JW2" s="1336"/>
      <c r="JX2" s="2128" t="s">
        <v>27</v>
      </c>
      <c r="JY2" s="2128"/>
      <c r="JZ2" s="2128"/>
      <c r="KA2" s="2128"/>
      <c r="KB2" s="2128"/>
      <c r="KC2" s="1337">
        <f>JV2+1</f>
        <v>38</v>
      </c>
      <c r="KD2" s="1336"/>
      <c r="KE2" s="2128" t="s">
        <v>27</v>
      </c>
      <c r="KF2" s="2128"/>
      <c r="KG2" s="2128"/>
      <c r="KH2" s="2128"/>
      <c r="KI2" s="2128"/>
      <c r="KJ2" s="1337">
        <f>KC2+1</f>
        <v>39</v>
      </c>
      <c r="KK2" s="500"/>
      <c r="KL2" s="2129" t="s">
        <v>27</v>
      </c>
      <c r="KM2" s="2129"/>
      <c r="KN2" s="2129"/>
      <c r="KO2" s="2129"/>
      <c r="KP2" s="2129"/>
      <c r="KQ2" s="93">
        <f>39+1</f>
        <v>40</v>
      </c>
      <c r="KS2" s="2129" t="s">
        <v>27</v>
      </c>
      <c r="KT2" s="2129"/>
      <c r="KU2" s="2129"/>
      <c r="KV2" s="2129"/>
      <c r="KW2" s="2129"/>
      <c r="KX2" s="93">
        <f>KQ2+1</f>
        <v>41</v>
      </c>
      <c r="KZ2" s="2129" t="s">
        <v>27</v>
      </c>
      <c r="LA2" s="2129"/>
      <c r="LB2" s="2129"/>
      <c r="LC2" s="2129"/>
      <c r="LD2" s="2129"/>
      <c r="LE2" s="93">
        <f>KX2+1</f>
        <v>42</v>
      </c>
      <c r="LF2" s="500"/>
      <c r="LG2" s="2129" t="s">
        <v>27</v>
      </c>
      <c r="LH2" s="2129"/>
      <c r="LI2" s="2129"/>
      <c r="LJ2" s="2129"/>
      <c r="LK2" s="2129"/>
      <c r="LL2" s="89">
        <f>LE2+1</f>
        <v>43</v>
      </c>
      <c r="LM2" s="500"/>
      <c r="LN2" s="2129" t="s">
        <v>27</v>
      </c>
      <c r="LO2" s="2129"/>
      <c r="LP2" s="2129"/>
      <c r="LQ2" s="2129"/>
      <c r="LR2" s="2129"/>
      <c r="LS2" s="89">
        <f>LL2+1</f>
        <v>44</v>
      </c>
      <c r="LT2" s="500"/>
      <c r="LU2" s="2129" t="s">
        <v>27</v>
      </c>
      <c r="LV2" s="2129"/>
      <c r="LW2" s="2129"/>
      <c r="LX2" s="2129"/>
      <c r="LY2" s="2129"/>
      <c r="LZ2" s="89">
        <f>LS2+1</f>
        <v>45</v>
      </c>
      <c r="MA2" s="500"/>
      <c r="MB2" s="2129" t="s">
        <v>27</v>
      </c>
      <c r="MC2" s="2129"/>
      <c r="MD2" s="2129"/>
      <c r="ME2" s="2129"/>
      <c r="MF2" s="2129"/>
      <c r="MG2" s="89">
        <f>LZ2+1</f>
        <v>46</v>
      </c>
      <c r="MI2" s="2129" t="s">
        <v>27</v>
      </c>
      <c r="MJ2" s="2129"/>
      <c r="MK2" s="2129"/>
      <c r="ML2" s="2129"/>
      <c r="MM2" s="2129"/>
      <c r="MN2" s="89">
        <f>MG2+1</f>
        <v>47</v>
      </c>
      <c r="MP2" s="2129" t="s">
        <v>27</v>
      </c>
      <c r="MQ2" s="2129"/>
      <c r="MR2" s="2129"/>
      <c r="MS2" s="2129"/>
      <c r="MT2" s="2129"/>
      <c r="MU2" s="89">
        <f>MN2+1</f>
        <v>48</v>
      </c>
      <c r="MW2" s="2129" t="s">
        <v>27</v>
      </c>
      <c r="MX2" s="2129"/>
      <c r="MY2" s="2129"/>
      <c r="MZ2" s="2129"/>
      <c r="NA2" s="2129"/>
      <c r="NB2" s="89">
        <f>MU2+1</f>
        <v>49</v>
      </c>
      <c r="ND2" s="2129" t="s">
        <v>27</v>
      </c>
      <c r="NE2" s="2129"/>
      <c r="NF2" s="2129"/>
      <c r="NG2" s="2129"/>
      <c r="NH2" s="2129"/>
      <c r="NI2" s="89">
        <f>NB2+1</f>
        <v>50</v>
      </c>
      <c r="NJ2" s="500"/>
      <c r="NK2" s="2129" t="s">
        <v>27</v>
      </c>
      <c r="NL2" s="2129"/>
      <c r="NM2" s="2129"/>
      <c r="NN2" s="2129"/>
      <c r="NO2" s="2129"/>
      <c r="NP2" s="89">
        <f>NI2+1</f>
        <v>51</v>
      </c>
      <c r="NR2" s="2129" t="s">
        <v>27</v>
      </c>
      <c r="NS2" s="2129"/>
      <c r="NT2" s="2129"/>
      <c r="NU2" s="2129"/>
      <c r="NV2" s="2129"/>
      <c r="NW2" s="89">
        <f>NI2+1</f>
        <v>51</v>
      </c>
      <c r="NY2" s="2129" t="s">
        <v>27</v>
      </c>
      <c r="NZ2" s="2129"/>
      <c r="OA2" s="2129"/>
      <c r="OB2" s="2129"/>
      <c r="OC2" s="2129"/>
      <c r="OD2" s="89">
        <f>NW2+1</f>
        <v>52</v>
      </c>
      <c r="OF2" s="2129" t="s">
        <v>27</v>
      </c>
      <c r="OG2" s="2129"/>
      <c r="OH2" s="2129"/>
      <c r="OI2" s="2129"/>
      <c r="OJ2" s="2129"/>
      <c r="OK2" s="89">
        <f>OD2+1</f>
        <v>53</v>
      </c>
      <c r="OM2" s="2129" t="s">
        <v>27</v>
      </c>
      <c r="ON2" s="2129"/>
      <c r="OO2" s="2129"/>
      <c r="OP2" s="2129"/>
      <c r="OQ2" s="2129"/>
      <c r="OR2" s="89">
        <f>OK2+1</f>
        <v>54</v>
      </c>
      <c r="OT2" s="2129" t="s">
        <v>27</v>
      </c>
      <c r="OU2" s="2129"/>
      <c r="OV2" s="2129"/>
      <c r="OW2" s="2129"/>
      <c r="OX2" s="2129"/>
      <c r="OY2" s="89">
        <f>OR2+1</f>
        <v>55</v>
      </c>
      <c r="PA2" s="2129" t="s">
        <v>27</v>
      </c>
      <c r="PB2" s="2129"/>
      <c r="PC2" s="2129"/>
      <c r="PD2" s="2129"/>
      <c r="PE2" s="2129"/>
      <c r="PF2" s="89">
        <f>OY2+1</f>
        <v>56</v>
      </c>
      <c r="PH2" s="2129" t="s">
        <v>27</v>
      </c>
      <c r="PI2" s="2129"/>
      <c r="PJ2" s="2129"/>
      <c r="PK2" s="2129"/>
      <c r="PL2" s="2129"/>
      <c r="PM2" s="89">
        <f>PF2+1</f>
        <v>57</v>
      </c>
      <c r="PO2" s="2129" t="s">
        <v>27</v>
      </c>
      <c r="PP2" s="2129"/>
      <c r="PQ2" s="2129"/>
      <c r="PR2" s="2129"/>
      <c r="PS2" s="2129"/>
      <c r="PT2" s="89">
        <f>PM2+1</f>
        <v>58</v>
      </c>
      <c r="PV2" s="2129" t="s">
        <v>27</v>
      </c>
      <c r="PW2" s="2129"/>
      <c r="PX2" s="2129"/>
      <c r="PY2" s="2129"/>
      <c r="PZ2" s="2129"/>
      <c r="QA2" s="89">
        <f>PT2+1</f>
        <v>59</v>
      </c>
      <c r="QB2" s="500"/>
      <c r="QC2" s="2129" t="s">
        <v>27</v>
      </c>
      <c r="QD2" s="2129"/>
      <c r="QE2" s="2129"/>
      <c r="QF2" s="2129"/>
      <c r="QG2" s="2129"/>
      <c r="QH2" s="89">
        <f>QA2+1</f>
        <v>60</v>
      </c>
      <c r="QI2" s="88"/>
      <c r="QJ2" s="2129" t="s">
        <v>27</v>
      </c>
      <c r="QK2" s="2129"/>
      <c r="QL2" s="2129"/>
      <c r="QM2" s="2129"/>
      <c r="QN2" s="2129"/>
      <c r="QO2" s="89">
        <f>QH2+1</f>
        <v>61</v>
      </c>
      <c r="QP2" s="88"/>
      <c r="QQ2" s="2129" t="s">
        <v>27</v>
      </c>
      <c r="QR2" s="2129"/>
      <c r="QS2" s="2129"/>
      <c r="QT2" s="2129"/>
      <c r="QU2" s="2129"/>
      <c r="QV2" s="89">
        <f>QO2+1</f>
        <v>62</v>
      </c>
      <c r="QW2" s="88"/>
      <c r="QX2" s="2129" t="s">
        <v>27</v>
      </c>
      <c r="QY2" s="2129"/>
      <c r="QZ2" s="2129"/>
      <c r="RA2" s="2129"/>
      <c r="RB2" s="2129"/>
      <c r="RC2" s="91">
        <f>QV2+1</f>
        <v>63</v>
      </c>
      <c r="RD2" s="88"/>
      <c r="RE2" s="2129" t="s">
        <v>27</v>
      </c>
      <c r="RF2" s="2129"/>
      <c r="RG2" s="2129"/>
      <c r="RH2" s="2129"/>
      <c r="RI2" s="2129"/>
      <c r="RJ2" s="91">
        <f>RC2+1</f>
        <v>64</v>
      </c>
      <c r="RK2" s="88"/>
      <c r="RL2" s="2129" t="s">
        <v>27</v>
      </c>
      <c r="RM2" s="2129"/>
      <c r="RN2" s="2129"/>
      <c r="RO2" s="2129"/>
      <c r="RP2" s="2129"/>
      <c r="RQ2" s="91">
        <f>RJ2+1</f>
        <v>65</v>
      </c>
      <c r="RS2" s="2129" t="s">
        <v>27</v>
      </c>
      <c r="RT2" s="2129"/>
      <c r="RU2" s="2129"/>
      <c r="RV2" s="2129"/>
      <c r="RW2" s="2129"/>
      <c r="RX2" s="89">
        <f>RQ2+1</f>
        <v>66</v>
      </c>
      <c r="RZ2" s="2129" t="s">
        <v>27</v>
      </c>
      <c r="SA2" s="2129"/>
      <c r="SB2" s="2129"/>
      <c r="SC2" s="2129"/>
      <c r="SD2" s="2129"/>
      <c r="SE2" s="89">
        <f>RX2+1</f>
        <v>67</v>
      </c>
      <c r="SG2" s="2129" t="s">
        <v>27</v>
      </c>
      <c r="SH2" s="2129"/>
      <c r="SI2" s="2129"/>
      <c r="SJ2" s="2129"/>
      <c r="SK2" s="2129"/>
      <c r="SL2" s="89">
        <f>SE2+1</f>
        <v>68</v>
      </c>
      <c r="SN2" s="2129" t="s">
        <v>27</v>
      </c>
      <c r="SO2" s="2129"/>
      <c r="SP2" s="2129"/>
      <c r="SQ2" s="2129"/>
      <c r="SR2" s="2129"/>
      <c r="SS2" s="89">
        <f>SL2+1</f>
        <v>69</v>
      </c>
      <c r="ST2" s="500"/>
      <c r="SU2" s="2129" t="s">
        <v>27</v>
      </c>
      <c r="SV2" s="2129"/>
      <c r="SW2" s="2129"/>
      <c r="SX2" s="2129"/>
      <c r="SY2" s="2129"/>
      <c r="SZ2" s="89">
        <f>SS2+1</f>
        <v>70</v>
      </c>
      <c r="TB2" s="2129" t="s">
        <v>27</v>
      </c>
      <c r="TC2" s="2129"/>
      <c r="TD2" s="2129"/>
      <c r="TE2" s="2129"/>
      <c r="TF2" s="2129"/>
      <c r="TG2" s="373">
        <f>SZ2+1</f>
        <v>71</v>
      </c>
      <c r="TI2" s="2129" t="s">
        <v>27</v>
      </c>
      <c r="TJ2" s="2129"/>
      <c r="TK2" s="2129"/>
      <c r="TL2" s="2129"/>
      <c r="TM2" s="2129"/>
      <c r="TN2" s="373">
        <f>TG2+1</f>
        <v>72</v>
      </c>
      <c r="TO2" s="500"/>
      <c r="TP2" s="2129" t="s">
        <v>27</v>
      </c>
      <c r="TQ2" s="2129"/>
      <c r="TR2" s="2129"/>
      <c r="TS2" s="2129"/>
      <c r="TT2" s="2129"/>
      <c r="TU2" s="373">
        <f>TN2+1</f>
        <v>73</v>
      </c>
      <c r="TV2" s="500"/>
      <c r="TW2" s="2129" t="s">
        <v>27</v>
      </c>
      <c r="TX2" s="2129"/>
      <c r="TY2" s="2129"/>
      <c r="TZ2" s="2129"/>
      <c r="UA2" s="2129"/>
      <c r="UB2" s="373">
        <f>TU2+1</f>
        <v>74</v>
      </c>
      <c r="UC2" s="500"/>
      <c r="UD2" s="2129" t="s">
        <v>27</v>
      </c>
      <c r="UE2" s="2129"/>
      <c r="UF2" s="2129"/>
      <c r="UG2" s="2129"/>
      <c r="UH2" s="2129"/>
      <c r="UI2" s="89">
        <f>UB2+1</f>
        <v>75</v>
      </c>
      <c r="UJ2" s="500"/>
      <c r="UK2" s="2129" t="s">
        <v>27</v>
      </c>
      <c r="UL2" s="2129"/>
      <c r="UM2" s="2129"/>
      <c r="UN2" s="2129"/>
      <c r="UO2" s="2129"/>
      <c r="UP2" s="89">
        <f>UI2+1</f>
        <v>76</v>
      </c>
      <c r="UQ2" s="500"/>
      <c r="UR2" s="2129" t="s">
        <v>27</v>
      </c>
      <c r="US2" s="2129"/>
      <c r="UT2" s="2129"/>
      <c r="UU2" s="2129"/>
      <c r="UV2" s="2129"/>
      <c r="UW2" s="89">
        <f>UP2+1</f>
        <v>77</v>
      </c>
      <c r="UY2" s="2129" t="s">
        <v>27</v>
      </c>
      <c r="UZ2" s="2129"/>
      <c r="VA2" s="2129"/>
      <c r="VB2" s="2129"/>
      <c r="VC2" s="2129"/>
      <c r="VD2" s="89">
        <f>UW2+1</f>
        <v>78</v>
      </c>
      <c r="VF2" s="2129" t="s">
        <v>27</v>
      </c>
      <c r="VG2" s="2129"/>
      <c r="VH2" s="2129"/>
      <c r="VI2" s="2129"/>
      <c r="VJ2" s="2129"/>
      <c r="VK2" s="89">
        <f>VD2+1</f>
        <v>79</v>
      </c>
      <c r="VM2" s="2129" t="s">
        <v>27</v>
      </c>
      <c r="VN2" s="2129"/>
      <c r="VO2" s="2129"/>
      <c r="VP2" s="2129"/>
      <c r="VQ2" s="2129"/>
      <c r="VR2" s="89">
        <f>VK2+1</f>
        <v>80</v>
      </c>
      <c r="VS2" s="500"/>
      <c r="VT2" s="2129" t="s">
        <v>27</v>
      </c>
      <c r="VU2" s="2129"/>
      <c r="VV2" s="2129"/>
      <c r="VW2" s="2129"/>
      <c r="VX2" s="2129"/>
      <c r="VY2" s="89">
        <f>VR2+1</f>
        <v>81</v>
      </c>
      <c r="WA2" s="2129" t="s">
        <v>27</v>
      </c>
      <c r="WB2" s="2129"/>
      <c r="WC2" s="2129"/>
      <c r="WD2" s="2129"/>
      <c r="WE2" s="2129"/>
      <c r="WF2" s="89">
        <f>VY2+1</f>
        <v>82</v>
      </c>
      <c r="WH2" s="2129" t="s">
        <v>27</v>
      </c>
      <c r="WI2" s="2129"/>
      <c r="WJ2" s="2129"/>
      <c r="WK2" s="2129"/>
      <c r="WL2" s="2129"/>
      <c r="WM2" s="89">
        <f>WF2+1</f>
        <v>83</v>
      </c>
      <c r="WO2" s="2129" t="s">
        <v>27</v>
      </c>
      <c r="WP2" s="2129"/>
      <c r="WQ2" s="2129"/>
      <c r="WR2" s="2129"/>
      <c r="WS2" s="2129"/>
      <c r="WT2" s="89">
        <f>WM2+1</f>
        <v>84</v>
      </c>
      <c r="WU2" s="1336"/>
      <c r="WV2" s="2128" t="s">
        <v>27</v>
      </c>
      <c r="WW2" s="2128"/>
      <c r="WX2" s="2128"/>
      <c r="WY2" s="2128"/>
      <c r="WZ2" s="2128"/>
      <c r="XA2" s="94">
        <f>WT2+1</f>
        <v>85</v>
      </c>
      <c r="XC2" s="2129" t="s">
        <v>27</v>
      </c>
      <c r="XD2" s="2129"/>
      <c r="XE2" s="2129"/>
      <c r="XF2" s="2129"/>
      <c r="XG2" s="2129"/>
      <c r="XH2" s="89">
        <f>85+1</f>
        <v>86</v>
      </c>
      <c r="XJ2" s="2129" t="s">
        <v>27</v>
      </c>
      <c r="XK2" s="2129"/>
      <c r="XL2" s="2129"/>
      <c r="XM2" s="2129"/>
      <c r="XN2" s="2129"/>
      <c r="XO2" s="89">
        <f>XH2+1</f>
        <v>87</v>
      </c>
      <c r="XQ2" s="2129" t="s">
        <v>27</v>
      </c>
      <c r="XR2" s="2129"/>
      <c r="XS2" s="2129"/>
      <c r="XT2" s="2129"/>
      <c r="XU2" s="2129"/>
      <c r="XV2" s="89">
        <f>XO2+1</f>
        <v>88</v>
      </c>
      <c r="XX2" s="2129" t="s">
        <v>27</v>
      </c>
      <c r="XY2" s="2129"/>
      <c r="XZ2" s="2129"/>
      <c r="YA2" s="2129"/>
      <c r="YB2" s="2129"/>
      <c r="YC2" s="89">
        <f>XV2+1</f>
        <v>89</v>
      </c>
      <c r="YE2" s="2129" t="s">
        <v>27</v>
      </c>
      <c r="YF2" s="2129"/>
      <c r="YG2" s="2129"/>
      <c r="YH2" s="2129"/>
      <c r="YI2" s="2129"/>
      <c r="YJ2" s="89">
        <f>YC2+1</f>
        <v>90</v>
      </c>
      <c r="YL2" s="2129" t="s">
        <v>27</v>
      </c>
      <c r="YM2" s="2129"/>
      <c r="YN2" s="2129"/>
      <c r="YO2" s="2129"/>
      <c r="YP2" s="2129"/>
      <c r="YQ2" s="89">
        <f>YJ2+1</f>
        <v>91</v>
      </c>
      <c r="YS2" s="2129" t="s">
        <v>27</v>
      </c>
      <c r="YT2" s="2129"/>
      <c r="YU2" s="2129"/>
      <c r="YV2" s="2129"/>
      <c r="YW2" s="2129"/>
      <c r="YX2" s="89">
        <f>YQ2+1</f>
        <v>92</v>
      </c>
      <c r="YZ2" s="2129" t="s">
        <v>27</v>
      </c>
      <c r="ZA2" s="2129"/>
      <c r="ZB2" s="2129"/>
      <c r="ZC2" s="2129"/>
      <c r="ZD2" s="2129"/>
      <c r="ZE2" s="89">
        <f>YX2+1</f>
        <v>93</v>
      </c>
      <c r="ZG2" s="2129" t="s">
        <v>27</v>
      </c>
      <c r="ZH2" s="2129"/>
      <c r="ZI2" s="2129"/>
      <c r="ZJ2" s="2129"/>
      <c r="ZK2" s="2129"/>
      <c r="ZL2" s="89">
        <f>ZE2+1</f>
        <v>94</v>
      </c>
      <c r="ZN2" s="2129" t="s">
        <v>27</v>
      </c>
      <c r="ZO2" s="2129"/>
      <c r="ZP2" s="2129"/>
      <c r="ZQ2" s="2129"/>
      <c r="ZR2" s="2129"/>
      <c r="ZS2" s="89">
        <f>ZL2+1</f>
        <v>95</v>
      </c>
      <c r="ZU2" s="2129" t="s">
        <v>27</v>
      </c>
      <c r="ZV2" s="2129"/>
      <c r="ZW2" s="2129"/>
      <c r="ZX2" s="2129"/>
      <c r="ZY2" s="2129"/>
      <c r="ZZ2" s="89">
        <f>ZS2+1</f>
        <v>96</v>
      </c>
      <c r="AAB2" s="2129" t="s">
        <v>27</v>
      </c>
      <c r="AAC2" s="2129"/>
      <c r="AAD2" s="2129"/>
      <c r="AAE2" s="2129"/>
      <c r="AAF2" s="2129"/>
      <c r="AAG2" s="89">
        <f>ZZ2+1</f>
        <v>97</v>
      </c>
      <c r="AAI2" s="2129" t="s">
        <v>27</v>
      </c>
      <c r="AAJ2" s="2129"/>
      <c r="AAK2" s="2129"/>
      <c r="AAL2" s="2129"/>
      <c r="AAM2" s="2129"/>
      <c r="AAN2" s="89">
        <f>AAG2+1</f>
        <v>98</v>
      </c>
      <c r="AAO2" s="500"/>
      <c r="AAP2" s="2129" t="s">
        <v>27</v>
      </c>
      <c r="AAQ2" s="2129"/>
      <c r="AAR2" s="2129"/>
      <c r="AAS2" s="2129"/>
      <c r="AAT2" s="2129"/>
      <c r="AAU2" s="89">
        <f>AAN2+1</f>
        <v>99</v>
      </c>
      <c r="AAV2" s="500"/>
      <c r="AAW2" s="2129" t="s">
        <v>27</v>
      </c>
      <c r="AAX2" s="2129"/>
      <c r="AAY2" s="2129"/>
      <c r="AAZ2" s="2129"/>
      <c r="ABA2" s="2129"/>
      <c r="ABB2" s="89">
        <f>AAU2+1</f>
        <v>100</v>
      </c>
      <c r="ABD2" s="2129" t="s">
        <v>27</v>
      </c>
      <c r="ABE2" s="2129"/>
      <c r="ABF2" s="2129"/>
      <c r="ABG2" s="2129"/>
      <c r="ABH2" s="2129"/>
      <c r="ABI2" s="89">
        <f>ABB2+1</f>
        <v>101</v>
      </c>
      <c r="ABK2" s="2129" t="s">
        <v>27</v>
      </c>
      <c r="ABL2" s="2129"/>
      <c r="ABM2" s="2129"/>
      <c r="ABN2" s="2129"/>
      <c r="ABO2" s="2129"/>
      <c r="ABP2" s="89">
        <f>ABI2+1</f>
        <v>102</v>
      </c>
      <c r="ABR2" s="2129" t="s">
        <v>27</v>
      </c>
      <c r="ABS2" s="2129"/>
      <c r="ABT2" s="2129"/>
      <c r="ABU2" s="2129"/>
      <c r="ABV2" s="2129"/>
      <c r="ABW2" s="89">
        <f>ABP2+1</f>
        <v>103</v>
      </c>
      <c r="ABX2" s="498"/>
      <c r="ABY2" s="2129" t="s">
        <v>27</v>
      </c>
      <c r="ABZ2" s="2129"/>
      <c r="ACA2" s="2129"/>
      <c r="ACB2" s="2129"/>
      <c r="ACC2" s="2129"/>
      <c r="ACD2" s="89">
        <f>ABW2+1</f>
        <v>104</v>
      </c>
      <c r="ACE2" s="498"/>
      <c r="ACF2" s="2129" t="s">
        <v>27</v>
      </c>
      <c r="ACG2" s="2129"/>
      <c r="ACH2" s="2129"/>
      <c r="ACI2" s="2129"/>
      <c r="ACJ2" s="2129"/>
      <c r="ACK2" s="89">
        <f>ACD2+1</f>
        <v>105</v>
      </c>
      <c r="ACM2" s="2129" t="s">
        <v>27</v>
      </c>
      <c r="ACN2" s="2129"/>
      <c r="ACO2" s="2129"/>
      <c r="ACP2" s="2129"/>
      <c r="ACQ2" s="2129"/>
      <c r="ACR2" s="89">
        <f>ACK2+1</f>
        <v>106</v>
      </c>
      <c r="ACS2" s="502"/>
      <c r="ACT2" s="2129" t="s">
        <v>27</v>
      </c>
      <c r="ACU2" s="2129"/>
      <c r="ACV2" s="2129"/>
      <c r="ACW2" s="2129"/>
      <c r="ACX2" s="2129"/>
      <c r="ACY2" s="89">
        <f>ACR2+1</f>
        <v>107</v>
      </c>
      <c r="ACZ2" s="500"/>
      <c r="ADA2" s="2129" t="s">
        <v>27</v>
      </c>
      <c r="ADB2" s="2129"/>
      <c r="ADC2" s="2129"/>
      <c r="ADD2" s="2129"/>
      <c r="ADE2" s="2129"/>
      <c r="ADF2" s="89">
        <f>ACY2+1</f>
        <v>108</v>
      </c>
      <c r="ADG2" s="88"/>
      <c r="ADH2" s="2129" t="s">
        <v>27</v>
      </c>
      <c r="ADI2" s="2129"/>
      <c r="ADJ2" s="2129"/>
      <c r="ADK2" s="2129"/>
      <c r="ADL2" s="2129"/>
      <c r="ADM2" s="89">
        <f>ADF2+1</f>
        <v>109</v>
      </c>
      <c r="ADN2" s="560"/>
      <c r="ADO2" s="2129" t="s">
        <v>27</v>
      </c>
      <c r="ADP2" s="2129"/>
      <c r="ADQ2" s="2129"/>
      <c r="ADR2" s="2129"/>
      <c r="ADS2" s="2129"/>
      <c r="ADT2" s="89">
        <f>ADM2+1</f>
        <v>110</v>
      </c>
      <c r="ADU2" s="502"/>
      <c r="ADV2" s="2129" t="s">
        <v>27</v>
      </c>
      <c r="ADW2" s="2129"/>
      <c r="ADX2" s="2129"/>
      <c r="ADY2" s="2129"/>
      <c r="ADZ2" s="2129"/>
      <c r="AEA2" s="89">
        <f>ADT2+1</f>
        <v>111</v>
      </c>
      <c r="AEB2" s="94"/>
      <c r="AEC2" s="2129" t="s">
        <v>27</v>
      </c>
      <c r="AED2" s="2129"/>
      <c r="AEE2" s="2129"/>
      <c r="AEF2" s="2129"/>
      <c r="AEG2" s="2129"/>
      <c r="AEH2" s="89">
        <f>AEA2+1</f>
        <v>112</v>
      </c>
      <c r="AEI2" s="502"/>
      <c r="AEJ2" s="2129" t="s">
        <v>27</v>
      </c>
      <c r="AEK2" s="2129"/>
      <c r="AEL2" s="2129"/>
      <c r="AEM2" s="2129"/>
      <c r="AEN2" s="2129"/>
      <c r="AEO2" s="89">
        <f>AEH2+1</f>
        <v>113</v>
      </c>
      <c r="AEQ2" s="2129" t="s">
        <v>27</v>
      </c>
      <c r="AER2" s="2129"/>
      <c r="AES2" s="2129"/>
      <c r="AET2" s="2129"/>
      <c r="AEU2" s="2129"/>
      <c r="AEV2" s="89">
        <f>AEO2+1</f>
        <v>114</v>
      </c>
      <c r="AEX2" s="2129" t="s">
        <v>27</v>
      </c>
      <c r="AEY2" s="2129"/>
      <c r="AEZ2" s="2129"/>
      <c r="AFA2" s="2129"/>
      <c r="AFB2" s="2129"/>
      <c r="AFC2" s="89">
        <f>AEV2+1</f>
        <v>115</v>
      </c>
      <c r="AFD2" s="500"/>
      <c r="AFE2" s="2129" t="s">
        <v>27</v>
      </c>
      <c r="AFF2" s="2129"/>
      <c r="AFG2" s="2129"/>
      <c r="AFH2" s="2129"/>
      <c r="AFI2" s="2129"/>
      <c r="AFJ2" s="89">
        <f>AFC2+1</f>
        <v>116</v>
      </c>
      <c r="AFK2" s="500"/>
      <c r="AFL2" s="2129" t="s">
        <v>27</v>
      </c>
      <c r="AFM2" s="2129"/>
      <c r="AFN2" s="2129"/>
      <c r="AFO2" s="2129"/>
      <c r="AFP2" s="2129"/>
      <c r="AFQ2" s="89">
        <f>AFJ2+1</f>
        <v>117</v>
      </c>
      <c r="AFS2" s="2129" t="s">
        <v>27</v>
      </c>
      <c r="AFT2" s="2129"/>
      <c r="AFU2" s="2129"/>
      <c r="AFV2" s="2129"/>
      <c r="AFW2" s="2129"/>
      <c r="AFX2" s="376">
        <f>AFQ2+1</f>
        <v>118</v>
      </c>
      <c r="AFZ2" s="2129" t="s">
        <v>27</v>
      </c>
      <c r="AGA2" s="2129"/>
      <c r="AGB2" s="2129"/>
      <c r="AGC2" s="2129"/>
      <c r="AGD2" s="2129"/>
      <c r="AGE2" s="376">
        <f>AFX2+1</f>
        <v>119</v>
      </c>
      <c r="AGG2" s="2129" t="s">
        <v>27</v>
      </c>
      <c r="AGH2" s="2129"/>
      <c r="AGI2" s="2129"/>
      <c r="AGJ2" s="2129"/>
      <c r="AGK2" s="2129"/>
      <c r="AGL2" s="89">
        <f>AGE2+1</f>
        <v>120</v>
      </c>
      <c r="AGN2" s="2129" t="s">
        <v>27</v>
      </c>
      <c r="AGO2" s="2129"/>
      <c r="AGP2" s="2129"/>
      <c r="AGQ2" s="2129"/>
      <c r="AGR2" s="2129"/>
      <c r="AGS2" s="373">
        <f>AGL2+1</f>
        <v>121</v>
      </c>
      <c r="AGU2" s="2129" t="s">
        <v>27</v>
      </c>
      <c r="AGV2" s="2129"/>
      <c r="AGW2" s="2129"/>
      <c r="AGX2" s="2129"/>
      <c r="AGY2" s="2129"/>
      <c r="AGZ2" s="373">
        <f>AGS2+1</f>
        <v>122</v>
      </c>
      <c r="AHB2" s="2129" t="s">
        <v>27</v>
      </c>
      <c r="AHC2" s="2129"/>
      <c r="AHD2" s="2129"/>
      <c r="AHE2" s="2129"/>
      <c r="AHF2" s="2129"/>
      <c r="AHG2" s="373">
        <f>AGZ2+1</f>
        <v>123</v>
      </c>
      <c r="AHI2" s="2129" t="s">
        <v>27</v>
      </c>
      <c r="AHJ2" s="2129"/>
      <c r="AHK2" s="2129"/>
      <c r="AHL2" s="2129"/>
      <c r="AHM2" s="2129"/>
      <c r="AHN2" s="373">
        <f>AHG2+1</f>
        <v>124</v>
      </c>
      <c r="AHP2" s="2129" t="s">
        <v>27</v>
      </c>
      <c r="AHQ2" s="2129"/>
      <c r="AHR2" s="2129"/>
      <c r="AHS2" s="2129"/>
      <c r="AHT2" s="2129"/>
      <c r="AHU2" s="89">
        <f>AHN2+1</f>
        <v>125</v>
      </c>
      <c r="AHV2" s="500"/>
      <c r="AHW2" s="2129" t="s">
        <v>27</v>
      </c>
      <c r="AHX2" s="2129"/>
      <c r="AHY2" s="2129"/>
      <c r="AHZ2" s="2129"/>
      <c r="AIA2" s="2129"/>
      <c r="AIB2" s="373">
        <f>AHU2+1</f>
        <v>126</v>
      </c>
      <c r="AIC2" s="498"/>
      <c r="AID2" s="2129" t="s">
        <v>27</v>
      </c>
      <c r="AIE2" s="2129"/>
      <c r="AIF2" s="2129"/>
      <c r="AIG2" s="2129"/>
      <c r="AIH2" s="2129"/>
      <c r="AII2" s="373">
        <f>AIB2+1</f>
        <v>127</v>
      </c>
      <c r="AIJ2" s="500"/>
      <c r="AIK2" s="2129" t="s">
        <v>27</v>
      </c>
      <c r="AIL2" s="2129"/>
      <c r="AIM2" s="2129"/>
      <c r="AIN2" s="2129"/>
      <c r="AIO2" s="2129"/>
      <c r="AIP2" s="373">
        <f>AII2+1</f>
        <v>128</v>
      </c>
      <c r="AIR2" s="2129" t="s">
        <v>27</v>
      </c>
      <c r="AIS2" s="2129"/>
      <c r="AIT2" s="2129"/>
      <c r="AIU2" s="2129"/>
      <c r="AIV2" s="2129"/>
      <c r="AIW2" s="89">
        <f>AIP2+1</f>
        <v>129</v>
      </c>
      <c r="AIY2" s="2129" t="s">
        <v>27</v>
      </c>
      <c r="AIZ2" s="2129"/>
      <c r="AJA2" s="2129"/>
      <c r="AJB2" s="2129"/>
      <c r="AJC2" s="2129"/>
      <c r="AJD2" s="89">
        <f>AIW2+1</f>
        <v>130</v>
      </c>
      <c r="AJF2" s="2129" t="s">
        <v>27</v>
      </c>
      <c r="AJG2" s="2129"/>
      <c r="AJH2" s="2129"/>
      <c r="AJI2" s="2129"/>
      <c r="AJJ2" s="2129"/>
      <c r="AJK2" s="89">
        <f>AJD2</f>
        <v>130</v>
      </c>
      <c r="AJL2" s="1336"/>
      <c r="AJM2" s="2128" t="s">
        <v>27</v>
      </c>
      <c r="AJN2" s="2128"/>
      <c r="AJO2" s="2128"/>
      <c r="AJP2" s="2128"/>
      <c r="AJQ2" s="2128"/>
      <c r="AJR2" s="94">
        <f>AJK2+1</f>
        <v>131</v>
      </c>
      <c r="AJT2" s="2129" t="s">
        <v>27</v>
      </c>
      <c r="AJU2" s="2129"/>
      <c r="AJV2" s="2129"/>
      <c r="AJW2" s="2129"/>
      <c r="AJX2" s="2129"/>
      <c r="AJY2" s="89">
        <f>AJR2+1</f>
        <v>132</v>
      </c>
      <c r="AKA2" s="2129" t="s">
        <v>27</v>
      </c>
      <c r="AKB2" s="2129"/>
      <c r="AKC2" s="2129"/>
      <c r="AKD2" s="2129"/>
      <c r="AKE2" s="2129"/>
      <c r="AKF2" s="89">
        <f>AJY2+1</f>
        <v>133</v>
      </c>
      <c r="AKH2" s="2129" t="s">
        <v>27</v>
      </c>
      <c r="AKI2" s="2129"/>
      <c r="AKJ2" s="2129"/>
      <c r="AKK2" s="2129"/>
      <c r="AKL2" s="2129"/>
      <c r="AKM2" s="383">
        <f>AKF2+1</f>
        <v>134</v>
      </c>
      <c r="AKO2" s="2129" t="s">
        <v>27</v>
      </c>
      <c r="AKP2" s="2129"/>
      <c r="AKQ2" s="2129"/>
      <c r="AKR2" s="2129"/>
      <c r="AKS2" s="2129"/>
      <c r="AKT2" s="373">
        <f>AKM2+1</f>
        <v>135</v>
      </c>
      <c r="AKV2" s="2129" t="s">
        <v>27</v>
      </c>
      <c r="AKW2" s="2129"/>
      <c r="AKX2" s="2129"/>
      <c r="AKY2" s="2129"/>
      <c r="AKZ2" s="2129"/>
      <c r="ALA2" s="89">
        <f>AKT2+1</f>
        <v>136</v>
      </c>
      <c r="ALC2" s="2129" t="s">
        <v>27</v>
      </c>
      <c r="ALD2" s="2129"/>
      <c r="ALE2" s="2129"/>
      <c r="ALF2" s="2129"/>
      <c r="ALG2" s="2129"/>
      <c r="ALH2" s="89">
        <f>ALA2+1</f>
        <v>137</v>
      </c>
      <c r="ALJ2" s="2129" t="s">
        <v>27</v>
      </c>
      <c r="ALK2" s="2129"/>
      <c r="ALL2" s="2129"/>
      <c r="ALM2" s="2129"/>
      <c r="ALN2" s="2129"/>
      <c r="ALO2" s="89">
        <f>ALH2+1</f>
        <v>138</v>
      </c>
      <c r="ALQ2" s="2129" t="s">
        <v>27</v>
      </c>
      <c r="ALR2" s="2129"/>
      <c r="ALS2" s="2129"/>
      <c r="ALT2" s="2129"/>
      <c r="ALU2" s="2129"/>
      <c r="ALV2" s="89">
        <f>ALO2+1</f>
        <v>139</v>
      </c>
      <c r="ALW2" s="500"/>
      <c r="ALX2" s="2129" t="s">
        <v>27</v>
      </c>
      <c r="ALY2" s="2129"/>
      <c r="ALZ2" s="2129"/>
      <c r="AMA2" s="2129"/>
      <c r="AMB2" s="2129"/>
      <c r="AMC2" s="89">
        <f>ALV2+1</f>
        <v>140</v>
      </c>
      <c r="AME2" s="2129" t="s">
        <v>27</v>
      </c>
      <c r="AMF2" s="2129"/>
      <c r="AMG2" s="2129"/>
      <c r="AMH2" s="2129"/>
      <c r="AMI2" s="2129"/>
      <c r="AMJ2" s="89">
        <f>AMC2+1</f>
        <v>141</v>
      </c>
      <c r="AML2" s="2129" t="s">
        <v>27</v>
      </c>
      <c r="AMM2" s="2129"/>
      <c r="AMN2" s="2129"/>
      <c r="AMO2" s="2129"/>
      <c r="AMP2" s="2129"/>
      <c r="AMQ2" s="89">
        <f>AMJ2+1</f>
        <v>142</v>
      </c>
      <c r="AMR2" s="500"/>
      <c r="AMS2" s="2129" t="s">
        <v>27</v>
      </c>
      <c r="AMT2" s="2129"/>
      <c r="AMU2" s="2129"/>
      <c r="AMV2" s="2129"/>
      <c r="AMW2" s="2129"/>
      <c r="AMX2" s="92">
        <f>AMQ2+1</f>
        <v>143</v>
      </c>
      <c r="AMY2" s="498"/>
      <c r="AMZ2" s="2129" t="s">
        <v>27</v>
      </c>
      <c r="ANA2" s="2129"/>
      <c r="ANB2" s="2129"/>
      <c r="ANC2" s="2129"/>
      <c r="AND2" s="2129"/>
      <c r="ANE2" s="92">
        <f>AMX2+1</f>
        <v>144</v>
      </c>
      <c r="ANG2" s="2129" t="s">
        <v>27</v>
      </c>
      <c r="ANH2" s="2129"/>
      <c r="ANI2" s="2129"/>
      <c r="ANJ2" s="2129"/>
      <c r="ANK2" s="2129"/>
      <c r="ANL2" s="92">
        <f>AMX2+1</f>
        <v>144</v>
      </c>
      <c r="ANN2" s="2129" t="s">
        <v>27</v>
      </c>
      <c r="ANO2" s="2129"/>
      <c r="ANP2" s="2129"/>
      <c r="ANQ2" s="2129"/>
      <c r="ANR2" s="2129"/>
      <c r="ANS2" s="92">
        <f>ANE2+1</f>
        <v>145</v>
      </c>
      <c r="ANU2" s="2129" t="s">
        <v>27</v>
      </c>
      <c r="ANV2" s="2129"/>
      <c r="ANW2" s="2129"/>
      <c r="ANX2" s="2129"/>
      <c r="ANY2" s="2129"/>
      <c r="ANZ2" s="89">
        <f>ANS2+1</f>
        <v>146</v>
      </c>
      <c r="AOA2" s="498"/>
      <c r="AOB2" s="2129" t="s">
        <v>27</v>
      </c>
      <c r="AOC2" s="2129"/>
      <c r="AOD2" s="2129"/>
      <c r="AOE2" s="2129"/>
      <c r="AOF2" s="2129"/>
      <c r="AOG2" s="373">
        <f>ANZ2+1</f>
        <v>147</v>
      </c>
      <c r="AOI2" s="2129" t="s">
        <v>27</v>
      </c>
      <c r="AOJ2" s="2129"/>
      <c r="AOK2" s="2129"/>
      <c r="AOL2" s="2129"/>
      <c r="AOM2" s="2129"/>
      <c r="AON2" s="373">
        <f>AOG2+1</f>
        <v>148</v>
      </c>
      <c r="AOO2" s="500"/>
      <c r="AOP2" s="2129" t="s">
        <v>27</v>
      </c>
      <c r="AOQ2" s="2129"/>
      <c r="AOR2" s="2129"/>
      <c r="AOS2" s="2129"/>
      <c r="AOT2" s="2129"/>
      <c r="AOU2" s="92">
        <f>AON2+1</f>
        <v>149</v>
      </c>
      <c r="AOV2" s="498"/>
      <c r="AOW2" s="2129" t="s">
        <v>27</v>
      </c>
      <c r="AOX2" s="2129"/>
      <c r="AOY2" s="2129"/>
      <c r="AOZ2" s="2129"/>
      <c r="APA2" s="2129"/>
      <c r="APB2" s="373">
        <f>AOU2+1</f>
        <v>150</v>
      </c>
      <c r="APC2" s="498"/>
      <c r="APD2" s="2129" t="s">
        <v>27</v>
      </c>
      <c r="APE2" s="2129"/>
      <c r="APF2" s="2129"/>
      <c r="APG2" s="2129"/>
      <c r="APH2" s="2129"/>
      <c r="API2" s="373">
        <f>APB2+1</f>
        <v>151</v>
      </c>
      <c r="APK2" s="2129" t="s">
        <v>27</v>
      </c>
      <c r="APL2" s="2129"/>
      <c r="APM2" s="2129"/>
      <c r="APN2" s="2129"/>
      <c r="APO2" s="2129"/>
      <c r="APP2" s="373">
        <f>APB2+1</f>
        <v>151</v>
      </c>
      <c r="APQ2" s="500"/>
      <c r="APR2" s="2129" t="s">
        <v>27</v>
      </c>
      <c r="APS2" s="2129"/>
      <c r="APT2" s="2129"/>
      <c r="APU2" s="2129"/>
      <c r="APV2" s="2129"/>
      <c r="APW2" s="373">
        <f>APP2+1</f>
        <v>152</v>
      </c>
      <c r="APX2" s="88"/>
      <c r="APY2" s="2129" t="s">
        <v>27</v>
      </c>
      <c r="APZ2" s="2129"/>
      <c r="AQA2" s="2129"/>
      <c r="AQB2" s="2129"/>
      <c r="AQC2" s="2129"/>
      <c r="AQD2" s="89">
        <f>APW2+1</f>
        <v>153</v>
      </c>
      <c r="AQE2" s="88"/>
      <c r="AQF2" s="2129" t="s">
        <v>27</v>
      </c>
      <c r="AQG2" s="2129"/>
      <c r="AQH2" s="2129"/>
      <c r="AQI2" s="2129"/>
      <c r="AQJ2" s="2129"/>
      <c r="AQK2" s="373">
        <f>AQD2+1</f>
        <v>154</v>
      </c>
      <c r="AQL2" s="88"/>
      <c r="AQM2" s="2129" t="s">
        <v>27</v>
      </c>
      <c r="AQN2" s="2129"/>
      <c r="AQO2" s="2129"/>
      <c r="AQP2" s="2129"/>
      <c r="AQQ2" s="2129"/>
      <c r="AQR2" s="376">
        <f>AQK2+1</f>
        <v>155</v>
      </c>
      <c r="AQS2" s="560"/>
      <c r="AQT2" s="2129" t="s">
        <v>27</v>
      </c>
      <c r="AQU2" s="2129"/>
      <c r="AQV2" s="2129"/>
      <c r="AQW2" s="2129"/>
      <c r="AQX2" s="2129"/>
      <c r="AQY2" s="373">
        <f>AQR2+1</f>
        <v>156</v>
      </c>
      <c r="AQZ2" s="88"/>
      <c r="ARA2" s="2129" t="s">
        <v>27</v>
      </c>
      <c r="ARB2" s="2129"/>
      <c r="ARC2" s="2129"/>
      <c r="ARD2" s="2129"/>
      <c r="ARE2" s="2129"/>
      <c r="ARF2" s="373">
        <f>AQY2+1</f>
        <v>157</v>
      </c>
      <c r="ARG2" s="499"/>
      <c r="ARH2" s="2129" t="s">
        <v>27</v>
      </c>
      <c r="ARI2" s="2129"/>
      <c r="ARJ2" s="2129"/>
      <c r="ARK2" s="2129"/>
      <c r="ARL2" s="2129"/>
      <c r="ARM2" s="373">
        <f>ARF2+1</f>
        <v>158</v>
      </c>
      <c r="ARN2" s="499"/>
      <c r="ARO2" s="2129" t="s">
        <v>27</v>
      </c>
      <c r="ARP2" s="2129"/>
      <c r="ARQ2" s="2129"/>
      <c r="ARR2" s="2129"/>
      <c r="ARS2" s="2129"/>
      <c r="ART2" s="89">
        <f>ARM2+1</f>
        <v>159</v>
      </c>
      <c r="ARU2" s="499"/>
      <c r="ARV2" s="2129" t="s">
        <v>27</v>
      </c>
      <c r="ARW2" s="2129"/>
      <c r="ARX2" s="2129"/>
      <c r="ARY2" s="2129"/>
      <c r="ARZ2" s="2129"/>
      <c r="ASA2" s="89">
        <f>ART2+1</f>
        <v>160</v>
      </c>
      <c r="ASB2" s="500"/>
      <c r="ASC2" s="2129" t="s">
        <v>27</v>
      </c>
      <c r="ASD2" s="2129"/>
      <c r="ASE2" s="2129"/>
      <c r="ASF2" s="2129"/>
      <c r="ASG2" s="2129"/>
      <c r="ASH2" s="89">
        <f>ASA2+1</f>
        <v>161</v>
      </c>
      <c r="ASJ2" s="2129" t="s">
        <v>27</v>
      </c>
      <c r="ASK2" s="2129"/>
      <c r="ASL2" s="2129"/>
      <c r="ASM2" s="2129"/>
      <c r="ASN2" s="2129"/>
      <c r="ASO2" s="89">
        <f>ASH2+1</f>
        <v>162</v>
      </c>
      <c r="ASQ2" s="2129" t="s">
        <v>27</v>
      </c>
      <c r="ASR2" s="2129"/>
      <c r="ASS2" s="2129"/>
      <c r="AST2" s="2129"/>
      <c r="ASU2" s="2129"/>
      <c r="ASV2" s="89">
        <f>ASO2+1</f>
        <v>163</v>
      </c>
      <c r="ASX2" s="2129" t="s">
        <v>27</v>
      </c>
      <c r="ASY2" s="2129"/>
      <c r="ASZ2" s="2129"/>
      <c r="ATA2" s="2129"/>
      <c r="ATB2" s="2129"/>
      <c r="ATC2" s="89">
        <f>ASO2+1</f>
        <v>163</v>
      </c>
      <c r="ATE2" s="2129" t="s">
        <v>27</v>
      </c>
      <c r="ATF2" s="2129"/>
      <c r="ATG2" s="2129"/>
      <c r="ATH2" s="2129"/>
      <c r="ATI2" s="2129"/>
      <c r="ATJ2" s="376">
        <f>ATC2+1</f>
        <v>164</v>
      </c>
      <c r="ATL2" s="2129" t="s">
        <v>27</v>
      </c>
      <c r="ATM2" s="2129"/>
      <c r="ATN2" s="2129"/>
      <c r="ATO2" s="2129"/>
      <c r="ATP2" s="2129"/>
      <c r="ATQ2" s="376">
        <f>ATJ2+1</f>
        <v>165</v>
      </c>
      <c r="ATS2" s="2129" t="s">
        <v>27</v>
      </c>
      <c r="ATT2" s="2129"/>
      <c r="ATU2" s="2129"/>
      <c r="ATV2" s="2129"/>
      <c r="ATW2" s="2129"/>
      <c r="ATX2" s="376">
        <f>ATQ2+1</f>
        <v>166</v>
      </c>
      <c r="ATZ2" s="2129" t="s">
        <v>27</v>
      </c>
      <c r="AUA2" s="2129"/>
      <c r="AUB2" s="2129"/>
      <c r="AUC2" s="2129"/>
      <c r="AUD2" s="2129"/>
      <c r="AUE2" s="376">
        <f>ATX2+1</f>
        <v>167</v>
      </c>
      <c r="AUG2" s="2129" t="s">
        <v>27</v>
      </c>
      <c r="AUH2" s="2129"/>
      <c r="AUI2" s="2129"/>
      <c r="AUJ2" s="2129"/>
      <c r="AUK2" s="2129"/>
      <c r="AUL2" s="92">
        <f>AUE2+1</f>
        <v>168</v>
      </c>
      <c r="AUM2" s="94"/>
      <c r="AUN2" s="2129" t="s">
        <v>27</v>
      </c>
      <c r="AUO2" s="2129"/>
      <c r="AUP2" s="2129"/>
      <c r="AUQ2" s="2129"/>
      <c r="AUR2" s="2129"/>
      <c r="AUS2" s="92">
        <f>AUL2+1</f>
        <v>169</v>
      </c>
      <c r="AUT2" s="94"/>
      <c r="AUU2" s="2129" t="s">
        <v>27</v>
      </c>
      <c r="AUV2" s="2129"/>
      <c r="AUW2" s="2129"/>
      <c r="AUX2" s="2129"/>
      <c r="AUY2" s="2129"/>
      <c r="AUZ2" s="92">
        <f>AUS2+1</f>
        <v>170</v>
      </c>
      <c r="AVA2" s="502"/>
      <c r="AVB2" s="2129" t="s">
        <v>27</v>
      </c>
      <c r="AVC2" s="2129"/>
      <c r="AVD2" s="2129"/>
      <c r="AVE2" s="2129"/>
      <c r="AVF2" s="2129"/>
      <c r="AVG2" s="92">
        <f>AUZ2+1</f>
        <v>171</v>
      </c>
      <c r="AVH2" s="2129" t="s">
        <v>27</v>
      </c>
      <c r="AVI2" s="2129"/>
      <c r="AVJ2" s="2129"/>
      <c r="AVK2" s="2129"/>
      <c r="AVL2" s="2129"/>
      <c r="AVN2" s="92">
        <f>AVG2+1</f>
        <v>172</v>
      </c>
      <c r="AVO2" s="500"/>
      <c r="AVP2" s="2129" t="s">
        <v>27</v>
      </c>
      <c r="AVQ2" s="2129"/>
      <c r="AVR2" s="2129"/>
      <c r="AVS2" s="2129"/>
      <c r="AVT2" s="2129"/>
      <c r="AVU2" s="373">
        <f>AVN2+1</f>
        <v>173</v>
      </c>
      <c r="AVW2" s="2129" t="s">
        <v>27</v>
      </c>
      <c r="AVX2" s="2129"/>
      <c r="AVY2" s="2129"/>
      <c r="AVZ2" s="2129"/>
      <c r="AWA2" s="2129"/>
      <c r="AWB2" s="376">
        <f>AVU2+1</f>
        <v>174</v>
      </c>
      <c r="AWD2" s="2129" t="s">
        <v>27</v>
      </c>
      <c r="AWE2" s="2129"/>
      <c r="AWF2" s="2129"/>
      <c r="AWG2" s="2129"/>
      <c r="AWH2" s="2129"/>
      <c r="AWI2" s="373">
        <f>AWB2+1</f>
        <v>175</v>
      </c>
      <c r="AWJ2" s="1336"/>
      <c r="AWK2" s="2128" t="s">
        <v>27</v>
      </c>
      <c r="AWL2" s="2128"/>
      <c r="AWM2" s="2128"/>
      <c r="AWN2" s="2128"/>
      <c r="AWO2" s="2128"/>
      <c r="AWP2" s="1789">
        <f>AWI2+1</f>
        <v>176</v>
      </c>
      <c r="AWQ2" s="1790"/>
      <c r="AWR2" s="2129" t="s">
        <v>27</v>
      </c>
      <c r="AWS2" s="2129"/>
      <c r="AWT2" s="2129"/>
      <c r="AWU2" s="2129"/>
      <c r="AWV2" s="2129"/>
      <c r="AWW2" s="89">
        <f>AWP2+1</f>
        <v>177</v>
      </c>
      <c r="AWY2" s="2129" t="s">
        <v>27</v>
      </c>
      <c r="AWZ2" s="2129"/>
      <c r="AXA2" s="2129"/>
      <c r="AXB2" s="2129"/>
      <c r="AXC2" s="2129"/>
      <c r="AXD2" s="373">
        <f>AWW2+1</f>
        <v>178</v>
      </c>
      <c r="AXF2" s="2129" t="s">
        <v>27</v>
      </c>
      <c r="AXG2" s="2129"/>
      <c r="AXH2" s="2129"/>
      <c r="AXI2" s="2129"/>
      <c r="AXJ2" s="2129"/>
      <c r="AXK2" s="373">
        <f>AXD2+1</f>
        <v>179</v>
      </c>
      <c r="AXM2" s="2129" t="s">
        <v>27</v>
      </c>
      <c r="AXN2" s="2129"/>
      <c r="AXO2" s="2129"/>
      <c r="AXP2" s="2129"/>
      <c r="AXQ2" s="2129"/>
      <c r="AXR2" s="373">
        <f>AXK2+1</f>
        <v>180</v>
      </c>
      <c r="AXT2" s="2129" t="s">
        <v>27</v>
      </c>
      <c r="AXU2" s="2129"/>
      <c r="AXV2" s="2129"/>
      <c r="AXW2" s="2129"/>
      <c r="AXX2" s="2129"/>
      <c r="AXY2" s="373">
        <f>AXR2+1</f>
        <v>181</v>
      </c>
      <c r="AXZ2" s="500"/>
      <c r="AYA2" s="2129" t="s">
        <v>27</v>
      </c>
      <c r="AYB2" s="2129"/>
      <c r="AYC2" s="2129"/>
      <c r="AYD2" s="2129"/>
      <c r="AYE2" s="2129"/>
      <c r="AYF2" s="373">
        <f>AXY2+1</f>
        <v>182</v>
      </c>
      <c r="AYG2" s="500"/>
      <c r="AYH2" s="2129" t="s">
        <v>27</v>
      </c>
      <c r="AYI2" s="2129"/>
      <c r="AYJ2" s="2129"/>
      <c r="AYK2" s="2129"/>
      <c r="AYL2" s="2129"/>
      <c r="AYM2" s="373">
        <f>AYF2+1</f>
        <v>183</v>
      </c>
      <c r="AYN2" s="500"/>
      <c r="AYO2" s="2129" t="s">
        <v>27</v>
      </c>
      <c r="AYP2" s="2129"/>
      <c r="AYQ2" s="2129"/>
      <c r="AYR2" s="2129"/>
      <c r="AYS2" s="2129"/>
      <c r="AYT2" s="373">
        <f>AYM2+1</f>
        <v>184</v>
      </c>
      <c r="AYV2" s="2129" t="s">
        <v>27</v>
      </c>
      <c r="AYW2" s="2129"/>
      <c r="AYX2" s="2129"/>
      <c r="AYY2" s="2129"/>
      <c r="AYZ2" s="2129"/>
      <c r="AZA2" s="373">
        <f>AYT2+1</f>
        <v>185</v>
      </c>
      <c r="AZB2" s="500"/>
      <c r="AZC2" s="2129" t="s">
        <v>27</v>
      </c>
      <c r="AZD2" s="2129"/>
      <c r="AZE2" s="2129"/>
      <c r="AZF2" s="2129"/>
      <c r="AZG2" s="2129"/>
      <c r="AZH2" s="373">
        <f>AZA2+1</f>
        <v>186</v>
      </c>
      <c r="AZI2" s="1790"/>
      <c r="AZJ2" s="2128" t="s">
        <v>27</v>
      </c>
      <c r="AZK2" s="2128"/>
      <c r="AZL2" s="2128"/>
      <c r="AZM2" s="2128"/>
      <c r="AZN2" s="2128"/>
      <c r="AZO2" s="1789">
        <f>AZH2+1</f>
        <v>187</v>
      </c>
      <c r="AZQ2" s="2129" t="s">
        <v>27</v>
      </c>
      <c r="AZR2" s="2129"/>
      <c r="AZS2" s="2129"/>
      <c r="AZT2" s="2129"/>
      <c r="AZU2" s="2129"/>
      <c r="AZV2" s="89">
        <f>AZO2+1</f>
        <v>188</v>
      </c>
      <c r="AZX2" s="2129" t="s">
        <v>27</v>
      </c>
      <c r="AZY2" s="2129"/>
      <c r="AZZ2" s="2129"/>
      <c r="BAA2" s="2129"/>
      <c r="BAB2" s="2129"/>
      <c r="BAC2" s="89">
        <f>AZV2+1</f>
        <v>189</v>
      </c>
      <c r="BAE2" s="2129" t="s">
        <v>27</v>
      </c>
      <c r="BAF2" s="2129"/>
      <c r="BAG2" s="2129"/>
      <c r="BAH2" s="2129"/>
      <c r="BAI2" s="2129"/>
      <c r="BAJ2" s="89">
        <f>BAC2+1</f>
        <v>190</v>
      </c>
      <c r="BAL2" s="2129" t="s">
        <v>27</v>
      </c>
      <c r="BAM2" s="2129"/>
      <c r="BAN2" s="2129"/>
      <c r="BAO2" s="2129"/>
      <c r="BAP2" s="2129"/>
      <c r="BAQ2" s="89">
        <f>BAJ2+1</f>
        <v>191</v>
      </c>
    </row>
    <row r="3" spans="1:1395" ht="30.75" customHeight="1" thickBot="1" x14ac:dyDescent="0.6">
      <c r="B3" s="2040" t="s">
        <v>3057</v>
      </c>
      <c r="C3" s="2040"/>
      <c r="D3" s="2040"/>
      <c r="E3" s="2040"/>
      <c r="F3" s="2040"/>
      <c r="H3" s="428"/>
      <c r="I3" s="2040" t="str">
        <f>AAP3</f>
        <v xml:space="preserve">C O M E R C I O      SEPTIEMBRE          2 0 1 3 </v>
      </c>
      <c r="J3" s="2040"/>
      <c r="K3" s="2040"/>
      <c r="L3" s="2040"/>
      <c r="M3" s="2040"/>
      <c r="O3" s="306"/>
      <c r="P3" s="2040" t="str">
        <f>AAW3</f>
        <v xml:space="preserve">C O M E R C I O      SEPTIEMBRE          2 0 1 3 </v>
      </c>
      <c r="Q3" s="2040"/>
      <c r="R3" s="2040"/>
      <c r="S3" s="2040"/>
      <c r="T3" s="2040"/>
      <c r="V3" s="2"/>
      <c r="W3" s="2040" t="str">
        <f>ABD3</f>
        <v xml:space="preserve">C O M E R C I O      SEPTIEMBRE          2 0 1 3 </v>
      </c>
      <c r="X3" s="2040"/>
      <c r="Y3" s="2040"/>
      <c r="Z3" s="2040"/>
      <c r="AA3" s="2040"/>
      <c r="AC3" s="2"/>
      <c r="AD3" s="2040" t="str">
        <f>ABD3</f>
        <v xml:space="preserve">C O M E R C I O      SEPTIEMBRE          2 0 1 3 </v>
      </c>
      <c r="AE3" s="2040"/>
      <c r="AF3" s="2040"/>
      <c r="AG3" s="2040"/>
      <c r="AH3" s="2040"/>
      <c r="AJ3" s="2"/>
      <c r="AK3" s="2040" t="str">
        <f>ABK3</f>
        <v xml:space="preserve">C O M E R C I O      SEPTIEMBRE          2 0 1 3 </v>
      </c>
      <c r="AL3" s="2040"/>
      <c r="AM3" s="2040"/>
      <c r="AN3" s="2040"/>
      <c r="AO3" s="2040"/>
      <c r="AQ3" s="2"/>
      <c r="AR3" s="2040" t="str">
        <f>AAW3</f>
        <v xml:space="preserve">C O M E R C I O      SEPTIEMBRE          2 0 1 3 </v>
      </c>
      <c r="AS3" s="2040"/>
      <c r="AT3" s="2040"/>
      <c r="AU3" s="2040"/>
      <c r="AV3" s="2040"/>
      <c r="AX3" s="2"/>
      <c r="AY3" s="2040" t="str">
        <f>ABK3</f>
        <v xml:space="preserve">C O M E R C I O      SEPTIEMBRE          2 0 1 3 </v>
      </c>
      <c r="AZ3" s="2040"/>
      <c r="BA3" s="2040"/>
      <c r="BB3" s="2040"/>
      <c r="BC3" s="2040"/>
      <c r="BE3" s="2"/>
      <c r="BF3" s="2040" t="str">
        <f>ABK3</f>
        <v xml:space="preserve">C O M E R C I O      SEPTIEMBRE          2 0 1 3 </v>
      </c>
      <c r="BG3" s="2040"/>
      <c r="BH3" s="2040"/>
      <c r="BI3" s="2040"/>
      <c r="BJ3" s="2040"/>
      <c r="BL3" s="2"/>
      <c r="BM3" s="2040" t="str">
        <f>BF3</f>
        <v xml:space="preserve">C O M E R C I O      SEPTIEMBRE          2 0 1 3 </v>
      </c>
      <c r="BN3" s="2040"/>
      <c r="BO3" s="2040"/>
      <c r="BP3" s="2040"/>
      <c r="BQ3" s="2040"/>
      <c r="BS3" s="2"/>
      <c r="BT3" s="2"/>
      <c r="BU3" s="2040" t="str">
        <f>BM3</f>
        <v xml:space="preserve">C O M E R C I O      SEPTIEMBRE          2 0 1 3 </v>
      </c>
      <c r="BV3" s="2040"/>
      <c r="BW3" s="2040"/>
      <c r="BX3" s="2040"/>
      <c r="BY3" s="2040"/>
      <c r="CA3" s="428"/>
      <c r="CB3" s="2040" t="str">
        <f>AID3</f>
        <v xml:space="preserve">C O M E R C I O      SEPTIEMBRE          2 0 1 3 </v>
      </c>
      <c r="CC3" s="2040"/>
      <c r="CD3" s="2040"/>
      <c r="CE3" s="2040"/>
      <c r="CF3" s="2040"/>
      <c r="CH3" s="2"/>
      <c r="CI3" s="2040" t="str">
        <f>AIK3</f>
        <v xml:space="preserve">C O M E R C I O      SEPTIEMBRE          2 0 1 3 </v>
      </c>
      <c r="CJ3" s="2040"/>
      <c r="CK3" s="2040"/>
      <c r="CL3" s="2040"/>
      <c r="CM3" s="2040"/>
      <c r="CO3" s="306"/>
      <c r="CP3" s="2040" t="str">
        <f>AIK3</f>
        <v xml:space="preserve">C O M E R C I O      SEPTIEMBRE          2 0 1 3 </v>
      </c>
      <c r="CQ3" s="2040"/>
      <c r="CR3" s="2040"/>
      <c r="CS3" s="2040"/>
      <c r="CT3" s="2040"/>
      <c r="CU3" s="264"/>
      <c r="CV3" s="2"/>
      <c r="CW3" s="2040" t="str">
        <f>AJM3</f>
        <v xml:space="preserve">C O M E R C I O      SEPTIEMBRE          2 0 1 3 </v>
      </c>
      <c r="CX3" s="2040"/>
      <c r="CY3" s="2040"/>
      <c r="CZ3" s="2040"/>
      <c r="DA3" s="2040"/>
      <c r="DC3" s="2"/>
      <c r="DD3" s="2040" t="str">
        <f>I3</f>
        <v xml:space="preserve">C O M E R C I O      SEPTIEMBRE          2 0 1 3 </v>
      </c>
      <c r="DE3" s="2040"/>
      <c r="DF3" s="2040"/>
      <c r="DG3" s="2040"/>
      <c r="DH3" s="2040"/>
      <c r="DI3" s="2040"/>
      <c r="DK3" s="428"/>
      <c r="DL3" s="2040" t="str">
        <f>BF3</f>
        <v xml:space="preserve">C O M E R C I O      SEPTIEMBRE          2 0 1 3 </v>
      </c>
      <c r="DM3" s="2040"/>
      <c r="DN3" s="2040"/>
      <c r="DO3" s="2040"/>
      <c r="DP3" s="2040"/>
      <c r="DR3" s="2"/>
      <c r="DS3" s="2040" t="str">
        <f>AKH3</f>
        <v xml:space="preserve">C O M E R C I O      SEPTIEMBRE          2 0 1 3 </v>
      </c>
      <c r="DT3" s="2040"/>
      <c r="DU3" s="2040"/>
      <c r="DV3" s="2040"/>
      <c r="DW3" s="2040"/>
      <c r="DY3" s="2"/>
      <c r="DZ3" s="2040" t="str">
        <f>AKO3</f>
        <v xml:space="preserve">C O M E R C I O      SEPTIEMBRE          2 0 1 3 </v>
      </c>
      <c r="EA3" s="2040"/>
      <c r="EB3" s="2040"/>
      <c r="EC3" s="2040"/>
      <c r="ED3" s="2040"/>
      <c r="EF3" s="2"/>
      <c r="EG3" s="2040" t="str">
        <f>AKO3</f>
        <v xml:space="preserve">C O M E R C I O      SEPTIEMBRE          2 0 1 3 </v>
      </c>
      <c r="EH3" s="2040"/>
      <c r="EI3" s="2040"/>
      <c r="EJ3" s="2040"/>
      <c r="EK3" s="2040"/>
      <c r="EM3" s="306"/>
      <c r="EN3" s="2130" t="str">
        <f>ASC3</f>
        <v xml:space="preserve">C O M E R C I O      SEPTIEMBRE          2 0 1 3 </v>
      </c>
      <c r="EO3" s="2130"/>
      <c r="EP3" s="2130"/>
      <c r="EQ3" s="2130"/>
      <c r="ER3" s="2130"/>
      <c r="ET3" s="306"/>
      <c r="EU3" s="2130" t="str">
        <f>ASJ3</f>
        <v xml:space="preserve">C O M E R C I O      SEPTIEMBRE          2 0 1 3 </v>
      </c>
      <c r="EV3" s="2130"/>
      <c r="EW3" s="2130"/>
      <c r="EX3" s="2130"/>
      <c r="EY3" s="2130"/>
      <c r="FA3" s="2"/>
      <c r="FB3" s="2040" t="str">
        <f>JJ3</f>
        <v xml:space="preserve">C O M E R C I O      SEPTIEMBRE          2 0 1 3 </v>
      </c>
      <c r="FC3" s="2040"/>
      <c r="FD3" s="2040"/>
      <c r="FE3" s="2040"/>
      <c r="FF3" s="2040"/>
      <c r="FH3" s="2"/>
      <c r="FI3" s="2040" t="str">
        <f>JQ3</f>
        <v xml:space="preserve">C O M E R C I O      SEPTIEMBRE          2 0 1 3 </v>
      </c>
      <c r="FJ3" s="2040"/>
      <c r="FK3" s="2040"/>
      <c r="FL3" s="2040"/>
      <c r="FM3" s="2040"/>
      <c r="FN3" s="381"/>
      <c r="FO3" s="407"/>
      <c r="FP3" s="2040" t="str">
        <f>QX3</f>
        <v xml:space="preserve">C O M E R C I O      SEPTIEMBRE          2 0 1 3 </v>
      </c>
      <c r="FQ3" s="2040"/>
      <c r="FR3" s="2040"/>
      <c r="FS3" s="2040"/>
      <c r="FT3" s="2040"/>
      <c r="FU3" s="37"/>
      <c r="FV3" s="306"/>
      <c r="FW3" s="2040" t="str">
        <f>LN3</f>
        <v xml:space="preserve">C O M E R C I O      SEPTIEMBRE          2 0 1 3 </v>
      </c>
      <c r="FX3" s="2040"/>
      <c r="FY3" s="2040"/>
      <c r="FZ3" s="2040"/>
      <c r="GA3" s="2040"/>
      <c r="GC3" s="2"/>
      <c r="GD3" s="2040" t="str">
        <f>MB3</f>
        <v xml:space="preserve">C O M E R C I O      SEPTIEMBRE          2 0 1 3 </v>
      </c>
      <c r="GE3" s="2040"/>
      <c r="GF3" s="2040"/>
      <c r="GG3" s="2040"/>
      <c r="GH3" s="2040"/>
      <c r="GJ3" s="2"/>
      <c r="GK3" s="2040" t="str">
        <f>MI3</f>
        <v xml:space="preserve">C O M E R C I O      SEPTIEMBRE          2 0 1 3 </v>
      </c>
      <c r="GL3" s="2040"/>
      <c r="GM3" s="2040"/>
      <c r="GN3" s="2040"/>
      <c r="GO3" s="2040"/>
      <c r="GQ3" s="2"/>
      <c r="GR3" s="2040" t="str">
        <f>MI3</f>
        <v xml:space="preserve">C O M E R C I O      SEPTIEMBRE          2 0 1 3 </v>
      </c>
      <c r="GS3" s="2040"/>
      <c r="GT3" s="2040"/>
      <c r="GU3" s="2040"/>
      <c r="GV3" s="2040"/>
      <c r="GX3" s="2"/>
      <c r="GY3" s="2040" t="str">
        <f>MP3</f>
        <v xml:space="preserve">C O M E R C I O      SEPTIEMBRE          2 0 1 3 </v>
      </c>
      <c r="GZ3" s="2040"/>
      <c r="HA3" s="2040"/>
      <c r="HB3" s="2040"/>
      <c r="HC3" s="2040"/>
      <c r="HE3" s="2"/>
      <c r="HF3" s="2040" t="str">
        <f>MB3</f>
        <v xml:space="preserve">C O M E R C I O      SEPTIEMBRE          2 0 1 3 </v>
      </c>
      <c r="HG3" s="2040"/>
      <c r="HH3" s="2040"/>
      <c r="HI3" s="2040"/>
      <c r="HJ3" s="2040"/>
      <c r="HL3" s="2"/>
      <c r="HM3" s="2040" t="str">
        <f>MI3</f>
        <v xml:space="preserve">C O M E R C I O      SEPTIEMBRE          2 0 1 3 </v>
      </c>
      <c r="HN3" s="2040"/>
      <c r="HO3" s="2040"/>
      <c r="HP3" s="2040"/>
      <c r="HQ3" s="2040"/>
      <c r="HS3" s="428"/>
      <c r="HT3" s="2040" t="str">
        <f>ND3</f>
        <v xml:space="preserve">C O M E R C I O      SEPTIEMBRE          2 0 1 3 </v>
      </c>
      <c r="HU3" s="2040"/>
      <c r="HV3" s="2040"/>
      <c r="HW3" s="2040"/>
      <c r="HX3" s="2040"/>
      <c r="HZ3" s="2"/>
      <c r="IA3" s="2040" t="str">
        <f>RS3</f>
        <v xml:space="preserve">C O M E R C I O      SEPTIEMBRE          2 0 1 3 </v>
      </c>
      <c r="IB3" s="2040"/>
      <c r="IC3" s="2040"/>
      <c r="ID3" s="2040"/>
      <c r="IE3" s="2040"/>
      <c r="IG3" s="2"/>
      <c r="IH3" s="2040" t="str">
        <f>ZG3</f>
        <v xml:space="preserve">C O M E R C I O      SEPTIEMBRE          2 0 1 3 </v>
      </c>
      <c r="II3" s="2040"/>
      <c r="IJ3" s="2040"/>
      <c r="IK3" s="2040"/>
      <c r="IL3" s="2040"/>
      <c r="IN3" s="2"/>
      <c r="IO3" s="2040" t="str">
        <f>ZN3</f>
        <v xml:space="preserve">C O M E R C I O      SEPTIEMBRE          2 0 1 3 </v>
      </c>
      <c r="IP3" s="2040"/>
      <c r="IQ3" s="2040"/>
      <c r="IR3" s="2040"/>
      <c r="IS3" s="2040"/>
      <c r="IU3" s="2"/>
      <c r="IV3" s="2040" t="str">
        <f>AAI3</f>
        <v xml:space="preserve">C O M E R C I O      SEPTIEMBRE          2 0 1 3 </v>
      </c>
      <c r="IW3" s="2040"/>
      <c r="IX3" s="2040"/>
      <c r="IY3" s="2040"/>
      <c r="IZ3" s="2040"/>
      <c r="JB3" s="2"/>
      <c r="JC3" s="2040" t="str">
        <f>ZN3</f>
        <v xml:space="preserve">C O M E R C I O      SEPTIEMBRE          2 0 1 3 </v>
      </c>
      <c r="JD3" s="2040"/>
      <c r="JE3" s="2040"/>
      <c r="JF3" s="2040"/>
      <c r="JG3" s="2040"/>
      <c r="JI3" s="2"/>
      <c r="JJ3" s="2040" t="str">
        <f>BM3</f>
        <v xml:space="preserve">C O M E R C I O      SEPTIEMBRE          2 0 1 3 </v>
      </c>
      <c r="JK3" s="2040"/>
      <c r="JL3" s="2040"/>
      <c r="JM3" s="2040"/>
      <c r="JN3" s="2040"/>
      <c r="JP3" s="2"/>
      <c r="JQ3" s="2040" t="str">
        <f>JJ3</f>
        <v xml:space="preserve">C O M E R C I O      SEPTIEMBRE          2 0 1 3 </v>
      </c>
      <c r="JR3" s="2040"/>
      <c r="JS3" s="2040"/>
      <c r="JT3" s="2040"/>
      <c r="JU3" s="2040"/>
      <c r="JW3" s="24"/>
      <c r="JX3" s="2079" t="str">
        <f>JQ3</f>
        <v xml:space="preserve">C O M E R C I O      SEPTIEMBRE          2 0 1 3 </v>
      </c>
      <c r="JY3" s="2079"/>
      <c r="JZ3" s="2079"/>
      <c r="KA3" s="2079"/>
      <c r="KB3" s="2079"/>
      <c r="KD3" s="24"/>
      <c r="KE3" s="2079" t="str">
        <f>JX3</f>
        <v xml:space="preserve">C O M E R C I O      SEPTIEMBRE          2 0 1 3 </v>
      </c>
      <c r="KF3" s="2079"/>
      <c r="KG3" s="2079"/>
      <c r="KH3" s="2079"/>
      <c r="KI3" s="2079"/>
      <c r="KK3" s="428"/>
      <c r="KL3" s="2040" t="str">
        <f>CB3</f>
        <v xml:space="preserve">C O M E R C I O      SEPTIEMBRE          2 0 1 3 </v>
      </c>
      <c r="KM3" s="2040"/>
      <c r="KN3" s="2040"/>
      <c r="KO3" s="2040"/>
      <c r="KP3" s="2040"/>
      <c r="KR3" s="2"/>
      <c r="KS3" s="2040" t="str">
        <f>CP3</f>
        <v xml:space="preserve">C O M E R C I O      SEPTIEMBRE          2 0 1 3 </v>
      </c>
      <c r="KT3" s="2040"/>
      <c r="KU3" s="2040"/>
      <c r="KV3" s="2040"/>
      <c r="KW3" s="2040"/>
      <c r="KY3" s="2"/>
      <c r="KZ3" s="2040" t="str">
        <f>CW3</f>
        <v xml:space="preserve">C O M E R C I O      SEPTIEMBRE          2 0 1 3 </v>
      </c>
      <c r="LA3" s="2040"/>
      <c r="LB3" s="2040"/>
      <c r="LC3" s="2040"/>
      <c r="LD3" s="2040"/>
      <c r="LF3" s="428"/>
      <c r="LG3" s="2040" t="str">
        <f>TW3</f>
        <v xml:space="preserve">C O M E R C I O      SEPTIEMBRE          2 0 1 3 </v>
      </c>
      <c r="LH3" s="2040"/>
      <c r="LI3" s="2040"/>
      <c r="LJ3" s="2040"/>
      <c r="LK3" s="2040"/>
      <c r="LM3" s="428"/>
      <c r="LN3" s="2040" t="str">
        <f>AUN3</f>
        <v xml:space="preserve">C O M E R C I O      SEPTIEMBRE          2 0 1 3 </v>
      </c>
      <c r="LO3" s="2040"/>
      <c r="LP3" s="2040"/>
      <c r="LQ3" s="2040"/>
      <c r="LR3" s="2040"/>
      <c r="LT3" s="428"/>
      <c r="LU3" s="2040" t="str">
        <f>LN3</f>
        <v xml:space="preserve">C O M E R C I O      SEPTIEMBRE          2 0 1 3 </v>
      </c>
      <c r="LV3" s="2040"/>
      <c r="LW3" s="2040"/>
      <c r="LX3" s="2040"/>
      <c r="LY3" s="2040"/>
      <c r="MA3" s="428"/>
      <c r="MB3" s="2040" t="str">
        <f>CB3</f>
        <v xml:space="preserve">C O M E R C I O      SEPTIEMBRE          2 0 1 3 </v>
      </c>
      <c r="MC3" s="2040"/>
      <c r="MD3" s="2040"/>
      <c r="ME3" s="2040"/>
      <c r="MF3" s="2040"/>
      <c r="MH3" s="2"/>
      <c r="MI3" s="2040" t="str">
        <f>CP3</f>
        <v xml:space="preserve">C O M E R C I O      SEPTIEMBRE          2 0 1 3 </v>
      </c>
      <c r="MJ3" s="2040"/>
      <c r="MK3" s="2040"/>
      <c r="ML3" s="2040"/>
      <c r="MM3" s="2040"/>
      <c r="MO3" s="2"/>
      <c r="MP3" s="2040" t="str">
        <f>CW3</f>
        <v xml:space="preserve">C O M E R C I O      SEPTIEMBRE          2 0 1 3 </v>
      </c>
      <c r="MQ3" s="2040"/>
      <c r="MR3" s="2040"/>
      <c r="MS3" s="2040"/>
      <c r="MT3" s="2040"/>
      <c r="MV3" s="2"/>
      <c r="MW3" s="2040" t="str">
        <f>DD3</f>
        <v xml:space="preserve">C O M E R C I O      SEPTIEMBRE          2 0 1 3 </v>
      </c>
      <c r="MX3" s="2040"/>
      <c r="MY3" s="2040"/>
      <c r="MZ3" s="2040"/>
      <c r="NA3" s="2040"/>
      <c r="NC3" s="2"/>
      <c r="ND3" s="2040" t="str">
        <f>AWY3</f>
        <v xml:space="preserve">C O M E R C I O      SEPTIEMBRE          2 0 1 3 </v>
      </c>
      <c r="NE3" s="2040"/>
      <c r="NF3" s="2040"/>
      <c r="NG3" s="2040"/>
      <c r="NH3" s="2040"/>
      <c r="NJ3" s="428"/>
      <c r="NK3" s="2040" t="str">
        <f>AXF3</f>
        <v xml:space="preserve">C O M E R C I O      SEPTIEMBRE          2 0 1 3 </v>
      </c>
      <c r="NL3" s="2040"/>
      <c r="NM3" s="2040"/>
      <c r="NN3" s="2040"/>
      <c r="NO3" s="2040"/>
      <c r="NQ3" s="2"/>
      <c r="NR3" s="2040" t="str">
        <f>YZ3</f>
        <v xml:space="preserve">C O M E R C I O      SEPTIEMBRE          2 0 1 3 </v>
      </c>
      <c r="NS3" s="2040"/>
      <c r="NT3" s="2040"/>
      <c r="NU3" s="2040"/>
      <c r="NV3" s="2040"/>
      <c r="NX3" s="2"/>
      <c r="NY3" s="2040" t="str">
        <f>ZG3</f>
        <v xml:space="preserve">C O M E R C I O      SEPTIEMBRE          2 0 1 3 </v>
      </c>
      <c r="NZ3" s="2040"/>
      <c r="OA3" s="2040"/>
      <c r="OB3" s="2040"/>
      <c r="OC3" s="2040"/>
      <c r="OE3" s="2"/>
      <c r="OF3" s="2040" t="str">
        <f>ZN3</f>
        <v xml:space="preserve">C O M E R C I O      SEPTIEMBRE          2 0 1 3 </v>
      </c>
      <c r="OG3" s="2040"/>
      <c r="OH3" s="2040"/>
      <c r="OI3" s="2040"/>
      <c r="OJ3" s="2040"/>
      <c r="OL3" s="2"/>
      <c r="OM3" s="2040" t="str">
        <f>ZU3</f>
        <v xml:space="preserve">C O M E R C I O      SEPTIEMBRE          2 0 1 3 </v>
      </c>
      <c r="ON3" s="2040"/>
      <c r="OO3" s="2040"/>
      <c r="OP3" s="2040"/>
      <c r="OQ3" s="2040"/>
      <c r="OS3" s="2"/>
      <c r="OT3" s="2040" t="str">
        <f>AAB3</f>
        <v xml:space="preserve">C O M E R C I O      SEPTIEMBRE          2 0 1 3 </v>
      </c>
      <c r="OU3" s="2040"/>
      <c r="OV3" s="2040"/>
      <c r="OW3" s="2040"/>
      <c r="OX3" s="2040"/>
      <c r="OZ3" s="2"/>
      <c r="PA3" s="2040" t="str">
        <f>AAB3</f>
        <v xml:space="preserve">C O M E R C I O      SEPTIEMBRE          2 0 1 3 </v>
      </c>
      <c r="PB3" s="2040"/>
      <c r="PC3" s="2040"/>
      <c r="PD3" s="2040"/>
      <c r="PE3" s="2040"/>
      <c r="PG3" s="2"/>
      <c r="PH3" s="2040" t="str">
        <f>ZU3</f>
        <v xml:space="preserve">C O M E R C I O      SEPTIEMBRE          2 0 1 3 </v>
      </c>
      <c r="PI3" s="2040"/>
      <c r="PJ3" s="2040"/>
      <c r="PK3" s="2040"/>
      <c r="PL3" s="2040"/>
      <c r="PN3" s="2040" t="str">
        <f>NR3</f>
        <v xml:space="preserve">C O M E R C I O      SEPTIEMBRE          2 0 1 3 </v>
      </c>
      <c r="PO3" s="2040"/>
      <c r="PP3" s="2040"/>
      <c r="PQ3" s="2040"/>
      <c r="PR3" s="2040"/>
      <c r="PS3" s="1702"/>
      <c r="PU3" s="2"/>
      <c r="PV3" s="2040" t="str">
        <f>QC3</f>
        <v xml:space="preserve">C O M E R C I O      SEPTIEMBRE          2 0 1 3 </v>
      </c>
      <c r="PW3" s="2040"/>
      <c r="PX3" s="2040"/>
      <c r="PY3" s="2040"/>
      <c r="PZ3" s="2040"/>
      <c r="QB3" s="428"/>
      <c r="QC3" s="2040" t="str">
        <f>ADH3</f>
        <v xml:space="preserve">C O M E R C I O      SEPTIEMBRE          2 0 1 3 </v>
      </c>
      <c r="QD3" s="2040"/>
      <c r="QE3" s="2040"/>
      <c r="QF3" s="2040"/>
      <c r="QG3" s="2040"/>
      <c r="QJ3" s="2040" t="str">
        <f>AML3</f>
        <v xml:space="preserve">C O M E R C I O      SEPTIEMBRE          2 0 1 3 </v>
      </c>
      <c r="QK3" s="2040"/>
      <c r="QL3" s="2040"/>
      <c r="QM3" s="2040"/>
      <c r="QN3" s="2040"/>
      <c r="QP3" s="2"/>
      <c r="QQ3" s="2040" t="str">
        <f>AMS3</f>
        <v xml:space="preserve">C O M E R C I O      SEPTIEMBRE          2 0 1 3 </v>
      </c>
      <c r="QR3" s="2040"/>
      <c r="QS3" s="2040"/>
      <c r="QT3" s="2040"/>
      <c r="QU3" s="2040"/>
      <c r="QX3" s="2040" t="str">
        <f>QJ3</f>
        <v xml:space="preserve">C O M E R C I O      SEPTIEMBRE          2 0 1 3 </v>
      </c>
      <c r="QY3" s="2040"/>
      <c r="QZ3" s="2040"/>
      <c r="RA3" s="2040"/>
      <c r="RB3" s="2040"/>
      <c r="RC3" s="263"/>
      <c r="RD3" s="2"/>
      <c r="RE3" s="2040" t="str">
        <f>QX3</f>
        <v xml:space="preserve">C O M E R C I O      SEPTIEMBRE          2 0 1 3 </v>
      </c>
      <c r="RF3" s="2040"/>
      <c r="RG3" s="2040"/>
      <c r="RH3" s="2040"/>
      <c r="RI3" s="2040"/>
      <c r="RJ3" s="263"/>
      <c r="RK3" s="2"/>
      <c r="RL3" s="2040" t="str">
        <f>RE3</f>
        <v xml:space="preserve">C O M E R C I O      SEPTIEMBRE          2 0 1 3 </v>
      </c>
      <c r="RM3" s="2040"/>
      <c r="RN3" s="2040"/>
      <c r="RO3" s="2040"/>
      <c r="RP3" s="2040"/>
      <c r="RQ3" s="263"/>
      <c r="RR3" s="2"/>
      <c r="RS3" s="2040" t="str">
        <f>ALX3</f>
        <v xml:space="preserve">C O M E R C I O      SEPTIEMBRE          2 0 1 3 </v>
      </c>
      <c r="RT3" s="2040"/>
      <c r="RU3" s="2040"/>
      <c r="RV3" s="2040"/>
      <c r="RW3" s="2040"/>
      <c r="RY3" s="2"/>
      <c r="RZ3" s="2040" t="str">
        <f>AML3</f>
        <v xml:space="preserve">C O M E R C I O      SEPTIEMBRE          2 0 1 3 </v>
      </c>
      <c r="SA3" s="2040"/>
      <c r="SB3" s="2040"/>
      <c r="SC3" s="2040"/>
      <c r="SD3" s="2040"/>
      <c r="SF3" s="2"/>
      <c r="SG3" s="2040" t="str">
        <f>AML3</f>
        <v xml:space="preserve">C O M E R C I O      SEPTIEMBRE          2 0 1 3 </v>
      </c>
      <c r="SH3" s="2040"/>
      <c r="SI3" s="2040"/>
      <c r="SJ3" s="2040"/>
      <c r="SK3" s="2040"/>
      <c r="SM3" s="2"/>
      <c r="SN3" s="2040" t="str">
        <f>AMS3</f>
        <v xml:space="preserve">C O M E R C I O      SEPTIEMBRE          2 0 1 3 </v>
      </c>
      <c r="SO3" s="2040"/>
      <c r="SP3" s="2040"/>
      <c r="SQ3" s="2040"/>
      <c r="SR3" s="2040"/>
      <c r="ST3" s="407"/>
      <c r="SU3" s="2040" t="str">
        <f>AML3</f>
        <v xml:space="preserve">C O M E R C I O      SEPTIEMBRE          2 0 1 3 </v>
      </c>
      <c r="SV3" s="2040"/>
      <c r="SW3" s="2040"/>
      <c r="SX3" s="2040"/>
      <c r="SY3" s="2040"/>
      <c r="TA3" s="2"/>
      <c r="TB3" s="2040" t="str">
        <f>FP3</f>
        <v xml:space="preserve">C O M E R C I O      SEPTIEMBRE          2 0 1 3 </v>
      </c>
      <c r="TC3" s="2040"/>
      <c r="TD3" s="2040"/>
      <c r="TE3" s="2040"/>
      <c r="TF3" s="2040"/>
      <c r="TH3" s="2"/>
      <c r="TI3" s="2040" t="str">
        <f>FW3</f>
        <v xml:space="preserve">C O M E R C I O      SEPTIEMBRE          2 0 1 3 </v>
      </c>
      <c r="TJ3" s="2040"/>
      <c r="TK3" s="2040"/>
      <c r="TL3" s="2040"/>
      <c r="TM3" s="2040"/>
      <c r="TO3" s="428"/>
      <c r="TP3" s="2040" t="str">
        <f>GD3</f>
        <v xml:space="preserve">C O M E R C I O      SEPTIEMBRE          2 0 1 3 </v>
      </c>
      <c r="TQ3" s="2040"/>
      <c r="TR3" s="2040"/>
      <c r="TS3" s="2040"/>
      <c r="TT3" s="2040"/>
      <c r="TV3" s="428"/>
      <c r="TW3" s="2040" t="str">
        <f>AWK3</f>
        <v xml:space="preserve">C O M E R C I O      SEPTIEMBRE          2 0 1 3 </v>
      </c>
      <c r="TX3" s="2040"/>
      <c r="TY3" s="2040"/>
      <c r="TZ3" s="2040"/>
      <c r="UA3" s="2040"/>
      <c r="UC3" s="428"/>
      <c r="UD3" s="2040" t="str">
        <f>AWR3</f>
        <v xml:space="preserve">C O M E R C I O      SEPTIEMBRE          2 0 1 3 </v>
      </c>
      <c r="UE3" s="2040"/>
      <c r="UF3" s="2040"/>
      <c r="UG3" s="2040"/>
      <c r="UH3" s="2040"/>
      <c r="UJ3" s="428"/>
      <c r="UK3" s="2040" t="str">
        <f>AWY3</f>
        <v xml:space="preserve">C O M E R C I O      SEPTIEMBRE          2 0 1 3 </v>
      </c>
      <c r="UL3" s="2040"/>
      <c r="UM3" s="2040"/>
      <c r="UN3" s="2040"/>
      <c r="UO3" s="2040"/>
      <c r="UQ3" s="428"/>
      <c r="UR3" s="2040" t="str">
        <f>AWY3</f>
        <v xml:space="preserve">C O M E R C I O      SEPTIEMBRE          2 0 1 3 </v>
      </c>
      <c r="US3" s="2040"/>
      <c r="UT3" s="2040"/>
      <c r="UU3" s="2040"/>
      <c r="UV3" s="2040"/>
      <c r="UX3" s="2"/>
      <c r="UY3" s="2040" t="str">
        <f>AXF3</f>
        <v xml:space="preserve">C O M E R C I O      SEPTIEMBRE          2 0 1 3 </v>
      </c>
      <c r="UZ3" s="2040"/>
      <c r="VA3" s="2040"/>
      <c r="VB3" s="2040"/>
      <c r="VC3" s="2040"/>
      <c r="VE3" s="2"/>
      <c r="VF3" s="2040" t="str">
        <f>AXF3</f>
        <v xml:space="preserve">C O M E R C I O      SEPTIEMBRE          2 0 1 3 </v>
      </c>
      <c r="VG3" s="2040"/>
      <c r="VH3" s="2040"/>
      <c r="VI3" s="2040"/>
      <c r="VJ3" s="2040"/>
      <c r="VL3" s="2"/>
      <c r="VM3" s="2040" t="str">
        <f>AXF3</f>
        <v xml:space="preserve">C O M E R C I O      SEPTIEMBRE          2 0 1 3 </v>
      </c>
      <c r="VN3" s="2040"/>
      <c r="VO3" s="2040"/>
      <c r="VP3" s="2040"/>
      <c r="VQ3" s="2040"/>
      <c r="VS3" s="428"/>
      <c r="VT3" s="2040" t="str">
        <f>VM3</f>
        <v xml:space="preserve">C O M E R C I O      SEPTIEMBRE          2 0 1 3 </v>
      </c>
      <c r="VU3" s="2040"/>
      <c r="VV3" s="2040"/>
      <c r="VW3" s="2040"/>
      <c r="VX3" s="2040"/>
      <c r="VZ3" s="2"/>
      <c r="WA3" s="2040" t="str">
        <f>VT3</f>
        <v xml:space="preserve">C O M E R C I O      SEPTIEMBRE          2 0 1 3 </v>
      </c>
      <c r="WB3" s="2040"/>
      <c r="WC3" s="2040"/>
      <c r="WD3" s="2040"/>
      <c r="WE3" s="2040"/>
      <c r="WG3" s="2"/>
      <c r="WH3" s="2040" t="str">
        <f>VM3</f>
        <v xml:space="preserve">C O M E R C I O      SEPTIEMBRE          2 0 1 3 </v>
      </c>
      <c r="WI3" s="2040"/>
      <c r="WJ3" s="2040"/>
      <c r="WK3" s="2040"/>
      <c r="WL3" s="2040"/>
      <c r="WN3" s="2"/>
      <c r="WO3" s="2040" t="str">
        <f>VT3</f>
        <v xml:space="preserve">C O M E R C I O      SEPTIEMBRE          2 0 1 3 </v>
      </c>
      <c r="WP3" s="2040"/>
      <c r="WQ3" s="2040"/>
      <c r="WR3" s="2040"/>
      <c r="WS3" s="2040"/>
      <c r="WU3" s="24"/>
      <c r="WV3" s="2079" t="str">
        <f>WA3</f>
        <v xml:space="preserve">C O M E R C I O      SEPTIEMBRE          2 0 1 3 </v>
      </c>
      <c r="WW3" s="2079"/>
      <c r="WX3" s="2079"/>
      <c r="WY3" s="2079"/>
      <c r="WZ3" s="2079"/>
      <c r="XB3" s="2"/>
      <c r="XC3" s="2040" t="str">
        <f>VM3</f>
        <v xml:space="preserve">C O M E R C I O      SEPTIEMBRE          2 0 1 3 </v>
      </c>
      <c r="XD3" s="2040"/>
      <c r="XE3" s="2040"/>
      <c r="XF3" s="2040"/>
      <c r="XG3" s="2040"/>
      <c r="XI3" s="2"/>
      <c r="XJ3" s="2040" t="str">
        <f>VT3</f>
        <v xml:space="preserve">C O M E R C I O      SEPTIEMBRE          2 0 1 3 </v>
      </c>
      <c r="XK3" s="2040"/>
      <c r="XL3" s="2040"/>
      <c r="XM3" s="2040"/>
      <c r="XN3" s="2040"/>
      <c r="XP3" s="2"/>
      <c r="XQ3" s="2040" t="str">
        <f>AEQ3</f>
        <v xml:space="preserve">C O M E R C I O      SEPTIEMBRE          2 0 1 3 </v>
      </c>
      <c r="XR3" s="2040"/>
      <c r="XS3" s="2040"/>
      <c r="XT3" s="2040"/>
      <c r="XU3" s="2040"/>
      <c r="XW3" s="2"/>
      <c r="XX3" s="2040" t="str">
        <f>AEX3</f>
        <v xml:space="preserve">C O M E R C I O      SEPTIEMBRE          2 0 1 3 </v>
      </c>
      <c r="XY3" s="2040"/>
      <c r="XZ3" s="2040"/>
      <c r="YA3" s="2040"/>
      <c r="YB3" s="2040"/>
      <c r="YD3" s="2"/>
      <c r="YE3" s="2040" t="str">
        <f>AFL3</f>
        <v xml:space="preserve">C O M E R C I O      SEPTIEMBRE          2 0 1 3 </v>
      </c>
      <c r="YF3" s="2040"/>
      <c r="YG3" s="2040"/>
      <c r="YH3" s="2040"/>
      <c r="YI3" s="2040"/>
      <c r="YK3" s="2"/>
      <c r="YL3" s="2040" t="str">
        <f>AFL3</f>
        <v xml:space="preserve">C O M E R C I O      SEPTIEMBRE          2 0 1 3 </v>
      </c>
      <c r="YM3" s="2040"/>
      <c r="YN3" s="2040"/>
      <c r="YO3" s="2040"/>
      <c r="YP3" s="2040"/>
      <c r="YR3" s="2"/>
      <c r="YS3" s="2040" t="str">
        <f>AFZ3</f>
        <v xml:space="preserve">C O M E R C I O      SEPTIEMBRE          2 0 1 3 </v>
      </c>
      <c r="YT3" s="2040"/>
      <c r="YU3" s="2040"/>
      <c r="YV3" s="2040"/>
      <c r="YW3" s="2040"/>
      <c r="YY3" s="2"/>
      <c r="YZ3" s="2040" t="str">
        <f>AIR3</f>
        <v xml:space="preserve">C O M E R C I O      SEPTIEMBRE          2 0 1 3 </v>
      </c>
      <c r="ZA3" s="2040"/>
      <c r="ZB3" s="2040"/>
      <c r="ZC3" s="2040"/>
      <c r="ZD3" s="2040"/>
      <c r="ZF3" s="2"/>
      <c r="ZG3" s="2040" t="str">
        <f>PV3</f>
        <v xml:space="preserve">C O M E R C I O      SEPTIEMBRE          2 0 1 3 </v>
      </c>
      <c r="ZH3" s="2040"/>
      <c r="ZI3" s="2040"/>
      <c r="ZJ3" s="2040"/>
      <c r="ZK3" s="2040"/>
      <c r="ZM3" s="2"/>
      <c r="ZN3" s="2040" t="str">
        <f>QC3</f>
        <v xml:space="preserve">C O M E R C I O      SEPTIEMBRE          2 0 1 3 </v>
      </c>
      <c r="ZO3" s="2040"/>
      <c r="ZP3" s="2040"/>
      <c r="ZQ3" s="2040"/>
      <c r="ZR3" s="2040"/>
      <c r="ZT3" s="2"/>
      <c r="ZU3" s="2040" t="str">
        <f>QJ3</f>
        <v xml:space="preserve">C O M E R C I O      SEPTIEMBRE          2 0 1 3 </v>
      </c>
      <c r="ZV3" s="2040"/>
      <c r="ZW3" s="2040"/>
      <c r="ZX3" s="2040"/>
      <c r="ZY3" s="2040"/>
      <c r="AAA3" s="2"/>
      <c r="AAB3" s="2040" t="str">
        <f>QQ3</f>
        <v xml:space="preserve">C O M E R C I O      SEPTIEMBRE          2 0 1 3 </v>
      </c>
      <c r="AAC3" s="2040"/>
      <c r="AAD3" s="2040"/>
      <c r="AAE3" s="2040"/>
      <c r="AAF3" s="2040"/>
      <c r="AAH3" s="2"/>
      <c r="AAI3" s="2040" t="str">
        <f>CW3</f>
        <v xml:space="preserve">C O M E R C I O      SEPTIEMBRE          2 0 1 3 </v>
      </c>
      <c r="AAJ3" s="2040"/>
      <c r="AAK3" s="2040"/>
      <c r="AAL3" s="2040"/>
      <c r="AAM3" s="2040"/>
      <c r="AAO3" s="428"/>
      <c r="AAP3" s="2040" t="str">
        <f>ANU3</f>
        <v xml:space="preserve">C O M E R C I O      SEPTIEMBRE          2 0 1 3 </v>
      </c>
      <c r="AAQ3" s="2040"/>
      <c r="AAR3" s="2040"/>
      <c r="AAS3" s="2040"/>
      <c r="AAT3" s="2040"/>
      <c r="AAV3" s="428"/>
      <c r="AAW3" s="2040" t="str">
        <f>AOI3</f>
        <v xml:space="preserve">C O M E R C I O      SEPTIEMBRE          2 0 1 3 </v>
      </c>
      <c r="AAX3" s="2040"/>
      <c r="AAY3" s="2040"/>
      <c r="AAZ3" s="2040"/>
      <c r="ABA3" s="2040"/>
      <c r="ABC3" s="2"/>
      <c r="ABD3" s="2040" t="str">
        <f>AOP3</f>
        <v xml:space="preserve">C O M E R C I O      SEPTIEMBRE          2 0 1 3 </v>
      </c>
      <c r="ABE3" s="2040"/>
      <c r="ABF3" s="2040"/>
      <c r="ABG3" s="2040"/>
      <c r="ABH3" s="2040"/>
      <c r="ABJ3" s="2"/>
      <c r="ABK3" s="2040" t="str">
        <f>TB3</f>
        <v xml:space="preserve">C O M E R C I O      SEPTIEMBRE          2 0 1 3 </v>
      </c>
      <c r="ABL3" s="2040"/>
      <c r="ABM3" s="2040"/>
      <c r="ABN3" s="2040"/>
      <c r="ABO3" s="2040"/>
      <c r="ABQ3" s="2"/>
      <c r="ABR3" s="2040" t="str">
        <f>ADV3</f>
        <v xml:space="preserve">C O M E R C I O      SEPTIEMBRE          2 0 1 3 </v>
      </c>
      <c r="ABS3" s="2040"/>
      <c r="ABT3" s="2040"/>
      <c r="ABU3" s="2040"/>
      <c r="ABV3" s="2040"/>
      <c r="ABX3" s="306"/>
      <c r="ABY3" s="2040" t="str">
        <f>AVP3</f>
        <v xml:space="preserve">C O M E R C I O      SEPTIEMBRE          2 0 1 3 </v>
      </c>
      <c r="ABZ3" s="2040"/>
      <c r="ACA3" s="2040"/>
      <c r="ACB3" s="2040"/>
      <c r="ACC3" s="2040"/>
      <c r="ACE3" s="306"/>
      <c r="ACF3" s="2040" t="str">
        <f>AWK3</f>
        <v xml:space="preserve">C O M E R C I O      SEPTIEMBRE          2 0 1 3 </v>
      </c>
      <c r="ACG3" s="2040"/>
      <c r="ACH3" s="2040"/>
      <c r="ACI3" s="2040"/>
      <c r="ACJ3" s="2040"/>
      <c r="ACL3" s="2"/>
      <c r="ACM3" s="2040" t="str">
        <f>AWK3</f>
        <v xml:space="preserve">C O M E R C I O      SEPTIEMBRE          2 0 1 3 </v>
      </c>
      <c r="ACN3" s="2040"/>
      <c r="ACO3" s="2040"/>
      <c r="ACP3" s="2040"/>
      <c r="ACQ3" s="2040"/>
      <c r="ACT3" s="2040" t="str">
        <f>ACM3</f>
        <v xml:space="preserve">C O M E R C I O      SEPTIEMBRE          2 0 1 3 </v>
      </c>
      <c r="ACU3" s="2040"/>
      <c r="ACV3" s="2040"/>
      <c r="ACW3" s="2040"/>
      <c r="ACX3" s="2040"/>
      <c r="ACZ3" s="428"/>
      <c r="ADA3" s="2040" t="str">
        <f>AOP3</f>
        <v xml:space="preserve">C O M E R C I O      SEPTIEMBRE          2 0 1 3 </v>
      </c>
      <c r="ADB3" s="2040"/>
      <c r="ADC3" s="2040"/>
      <c r="ADD3" s="2040"/>
      <c r="ADE3" s="2040"/>
      <c r="ADH3" s="2040" t="str">
        <f>LG3</f>
        <v xml:space="preserve">C O M E R C I O      SEPTIEMBRE          2 0 1 3 </v>
      </c>
      <c r="ADI3" s="2040"/>
      <c r="ADJ3" s="2040"/>
      <c r="ADK3" s="2040"/>
      <c r="ADL3" s="2040"/>
      <c r="ADO3" s="2040" t="str">
        <f>LN3</f>
        <v xml:space="preserve">C O M E R C I O      SEPTIEMBRE          2 0 1 3 </v>
      </c>
      <c r="ADP3" s="2040"/>
      <c r="ADQ3" s="2040"/>
      <c r="ADR3" s="2040"/>
      <c r="ADS3" s="2040"/>
      <c r="ADV3" s="2040" t="str">
        <f>APY3</f>
        <v xml:space="preserve">C O M E R C I O      SEPTIEMBRE          2 0 1 3 </v>
      </c>
      <c r="ADW3" s="2040"/>
      <c r="ADX3" s="2040"/>
      <c r="ADY3" s="2040"/>
      <c r="ADZ3" s="2040"/>
      <c r="AEB3" s="2"/>
      <c r="AEC3" s="2040" t="str">
        <f>AQM3</f>
        <v xml:space="preserve">C O M E R C I O      SEPTIEMBRE          2 0 1 3 </v>
      </c>
      <c r="AED3" s="2040"/>
      <c r="AEE3" s="2040"/>
      <c r="AEF3" s="2040"/>
      <c r="AEG3" s="2040"/>
      <c r="AEI3" s="428"/>
      <c r="AEJ3" s="2040" t="str">
        <f>AQT3</f>
        <v xml:space="preserve">C O M E R C I O      SEPTIEMBRE          2 0 1 3 </v>
      </c>
      <c r="AEK3" s="2040"/>
      <c r="AEL3" s="2040"/>
      <c r="AEM3" s="2040"/>
      <c r="AEN3" s="2040"/>
      <c r="AEP3" s="2"/>
      <c r="AEQ3" s="2040" t="str">
        <f>AIK3</f>
        <v xml:space="preserve">C O M E R C I O      SEPTIEMBRE          2 0 1 3 </v>
      </c>
      <c r="AER3" s="2040"/>
      <c r="AES3" s="2040"/>
      <c r="AET3" s="2040"/>
      <c r="AEU3" s="2040"/>
      <c r="AEW3" s="2"/>
      <c r="AEX3" s="2040" t="str">
        <f>AIR3</f>
        <v xml:space="preserve">C O M E R C I O      SEPTIEMBRE          2 0 1 3 </v>
      </c>
      <c r="AEY3" s="2040"/>
      <c r="AEZ3" s="2040"/>
      <c r="AFA3" s="2040"/>
      <c r="AFB3" s="2040"/>
      <c r="AFD3" s="428"/>
      <c r="AFE3" s="2040" t="str">
        <f>AIY3</f>
        <v xml:space="preserve">C O M E R C I O      SEPTIEMBRE          2 0 1 3 </v>
      </c>
      <c r="AFF3" s="2040"/>
      <c r="AFG3" s="2040"/>
      <c r="AFH3" s="2040"/>
      <c r="AFI3" s="2040"/>
      <c r="AFK3" s="428"/>
      <c r="AFL3" s="2040" t="str">
        <f>AKO3</f>
        <v xml:space="preserve">C O M E R C I O      SEPTIEMBRE          2 0 1 3 </v>
      </c>
      <c r="AFM3" s="2040"/>
      <c r="AFN3" s="2040"/>
      <c r="AFO3" s="2040"/>
      <c r="AFP3" s="2040"/>
      <c r="AFR3" s="2"/>
      <c r="AFS3" s="2040" t="str">
        <f>AKV3</f>
        <v xml:space="preserve">C O M E R C I O      SEPTIEMBRE          2 0 1 3 </v>
      </c>
      <c r="AFT3" s="2040"/>
      <c r="AFU3" s="2040"/>
      <c r="AFV3" s="2040"/>
      <c r="AFW3" s="2040"/>
      <c r="AFY3" s="2"/>
      <c r="AFZ3" s="2040" t="str">
        <f>ALX3</f>
        <v xml:space="preserve">C O M E R C I O      SEPTIEMBRE          2 0 1 3 </v>
      </c>
      <c r="AGA3" s="2040"/>
      <c r="AGB3" s="2040"/>
      <c r="AGC3" s="2040"/>
      <c r="AGD3" s="2040"/>
      <c r="AGF3" s="2"/>
      <c r="AGG3" s="2040" t="str">
        <f>AML3</f>
        <v xml:space="preserve">C O M E R C I O      SEPTIEMBRE          2 0 1 3 </v>
      </c>
      <c r="AGH3" s="2040"/>
      <c r="AGI3" s="2040"/>
      <c r="AGJ3" s="2040"/>
      <c r="AGK3" s="2040"/>
      <c r="AGM3" s="2"/>
      <c r="AGN3" s="2040" t="str">
        <f>AMS3</f>
        <v xml:space="preserve">C O M E R C I O      SEPTIEMBRE          2 0 1 3 </v>
      </c>
      <c r="AGO3" s="2040"/>
      <c r="AGP3" s="2040"/>
      <c r="AGQ3" s="2040"/>
      <c r="AGR3" s="2040"/>
      <c r="AGT3" s="2"/>
      <c r="AGU3" s="2040" t="str">
        <f>AMZ3</f>
        <v xml:space="preserve">C O M E R C I O      SEPTIEMBRE          2 0 1 3 </v>
      </c>
      <c r="AGV3" s="2040"/>
      <c r="AGW3" s="2040"/>
      <c r="AGX3" s="2040"/>
      <c r="AGY3" s="2040"/>
      <c r="AHA3" s="2"/>
      <c r="AHB3" s="2040" t="str">
        <f>ALX3</f>
        <v xml:space="preserve">C O M E R C I O      SEPTIEMBRE          2 0 1 3 </v>
      </c>
      <c r="AHC3" s="2040"/>
      <c r="AHD3" s="2040"/>
      <c r="AHE3" s="2040"/>
      <c r="AHF3" s="2040"/>
      <c r="AHH3" s="2"/>
      <c r="AHI3" s="2040" t="str">
        <f>AME3</f>
        <v xml:space="preserve">C O M E R C I O      SEPTIEMBRE          2 0 1 3 </v>
      </c>
      <c r="AHJ3" s="2040"/>
      <c r="AHK3" s="2040"/>
      <c r="AHL3" s="2040"/>
      <c r="AHM3" s="2040"/>
      <c r="AHO3" s="2"/>
      <c r="AHP3" s="2040" t="str">
        <f>AML3</f>
        <v xml:space="preserve">C O M E R C I O      SEPTIEMBRE          2 0 1 3 </v>
      </c>
      <c r="AHQ3" s="2040"/>
      <c r="AHR3" s="2040"/>
      <c r="AHS3" s="2040"/>
      <c r="AHT3" s="2040"/>
      <c r="AHV3" s="428"/>
      <c r="AHW3" s="2040" t="str">
        <f>AMS3</f>
        <v xml:space="preserve">C O M E R C I O      SEPTIEMBRE          2 0 1 3 </v>
      </c>
      <c r="AHX3" s="2040"/>
      <c r="AHY3" s="2040"/>
      <c r="AHZ3" s="2040"/>
      <c r="AIA3" s="2040"/>
      <c r="AIC3" s="306"/>
      <c r="AID3" s="2040" t="str">
        <f>APR3</f>
        <v xml:space="preserve">C O M E R C I O      SEPTIEMBRE          2 0 1 3 </v>
      </c>
      <c r="AIE3" s="2040"/>
      <c r="AIF3" s="2040"/>
      <c r="AIG3" s="2040"/>
      <c r="AIH3" s="2040"/>
      <c r="AIJ3" s="428"/>
      <c r="AIK3" s="2040" t="str">
        <f>AFL3</f>
        <v xml:space="preserve">C O M E R C I O      SEPTIEMBRE          2 0 1 3 </v>
      </c>
      <c r="AIL3" s="2040"/>
      <c r="AIM3" s="2040"/>
      <c r="AIN3" s="2040"/>
      <c r="AIO3" s="2040"/>
      <c r="AIQ3" s="2"/>
      <c r="AIR3" s="2040" t="str">
        <f>XQ3</f>
        <v xml:space="preserve">C O M E R C I O      SEPTIEMBRE          2 0 1 3 </v>
      </c>
      <c r="AIS3" s="2040"/>
      <c r="AIT3" s="2040"/>
      <c r="AIU3" s="2040"/>
      <c r="AIV3" s="2040"/>
      <c r="AIX3" s="2"/>
      <c r="AIY3" s="2040" t="str">
        <f>YL3</f>
        <v xml:space="preserve">C O M E R C I O      SEPTIEMBRE          2 0 1 3 </v>
      </c>
      <c r="AIZ3" s="2040"/>
      <c r="AJA3" s="2040"/>
      <c r="AJB3" s="2040"/>
      <c r="AJC3" s="2040"/>
      <c r="AJD3" s="539" t="s">
        <v>66</v>
      </c>
      <c r="AJE3" s="2"/>
      <c r="AJF3" s="2040" t="str">
        <f>NK3</f>
        <v xml:space="preserve">C O M E R C I O      SEPTIEMBRE          2 0 1 3 </v>
      </c>
      <c r="AJG3" s="2040"/>
      <c r="AJH3" s="2040"/>
      <c r="AJI3" s="2040"/>
      <c r="AJJ3" s="2040"/>
      <c r="AJK3" s="539" t="s">
        <v>709</v>
      </c>
      <c r="AJL3" s="24"/>
      <c r="AJM3" s="2079" t="str">
        <f>NR3</f>
        <v xml:space="preserve">C O M E R C I O      SEPTIEMBRE          2 0 1 3 </v>
      </c>
      <c r="AJN3" s="2079"/>
      <c r="AJO3" s="2079"/>
      <c r="AJP3" s="2079"/>
      <c r="AJQ3" s="2079"/>
      <c r="AJR3" s="1791"/>
      <c r="AJS3" s="2"/>
      <c r="AJT3" s="2040" t="str">
        <f>NY3</f>
        <v xml:space="preserve">C O M E R C I O      SEPTIEMBRE          2 0 1 3 </v>
      </c>
      <c r="AJU3" s="2040"/>
      <c r="AJV3" s="2040"/>
      <c r="AJW3" s="2040"/>
      <c r="AJX3" s="2040"/>
      <c r="AJZ3" s="2"/>
      <c r="AKA3" s="2040" t="str">
        <f>OF3</f>
        <v xml:space="preserve">C O M E R C I O      SEPTIEMBRE          2 0 1 3 </v>
      </c>
      <c r="AKB3" s="2040"/>
      <c r="AKC3" s="2040"/>
      <c r="AKD3" s="2040"/>
      <c r="AKE3" s="2040"/>
      <c r="AKG3" s="2"/>
      <c r="AKH3" s="2040" t="str">
        <f>EN3</f>
        <v xml:space="preserve">C O M E R C I O      SEPTIEMBRE          2 0 1 3 </v>
      </c>
      <c r="AKI3" s="2040"/>
      <c r="AKJ3" s="2040"/>
      <c r="AKK3" s="2040"/>
      <c r="AKL3" s="2040"/>
      <c r="AKN3" s="2"/>
      <c r="AKO3" s="2040" t="str">
        <f>DS3</f>
        <v xml:space="preserve">C O M E R C I O      SEPTIEMBRE          2 0 1 3 </v>
      </c>
      <c r="AKP3" s="2040"/>
      <c r="AKQ3" s="2040"/>
      <c r="AKR3" s="2040"/>
      <c r="AKS3" s="2040"/>
      <c r="AKU3" s="2"/>
      <c r="AKV3" s="2040" t="str">
        <f>DZ3</f>
        <v xml:space="preserve">C O M E R C I O      SEPTIEMBRE          2 0 1 3 </v>
      </c>
      <c r="AKW3" s="2040"/>
      <c r="AKX3" s="2040"/>
      <c r="AKY3" s="2040"/>
      <c r="AKZ3" s="2040"/>
      <c r="ALB3" s="2"/>
      <c r="ALC3" s="2040" t="str">
        <f>EG3</f>
        <v xml:space="preserve">C O M E R C I O      SEPTIEMBRE          2 0 1 3 </v>
      </c>
      <c r="ALD3" s="2040"/>
      <c r="ALE3" s="2040"/>
      <c r="ALF3" s="2040"/>
      <c r="ALG3" s="2040"/>
      <c r="ALI3" s="2"/>
      <c r="ALJ3" s="2040" t="str">
        <f>EN3</f>
        <v xml:space="preserve">C O M E R C I O      SEPTIEMBRE          2 0 1 3 </v>
      </c>
      <c r="ALK3" s="2040"/>
      <c r="ALL3" s="2040"/>
      <c r="ALM3" s="2040"/>
      <c r="ALN3" s="2040"/>
      <c r="ALP3" s="2"/>
      <c r="ALQ3" s="2040" t="str">
        <f>EU3</f>
        <v xml:space="preserve">C O M E R C I O      SEPTIEMBRE          2 0 1 3 </v>
      </c>
      <c r="ALR3" s="2040"/>
      <c r="ALS3" s="2040"/>
      <c r="ALT3" s="2040"/>
      <c r="ALU3" s="2040"/>
      <c r="ALW3" s="428"/>
      <c r="ALX3" s="2040" t="str">
        <f>ASX3</f>
        <v xml:space="preserve">C O M E R C I O      SEPTIEMBRE          2 0 1 3 </v>
      </c>
      <c r="ALY3" s="2040"/>
      <c r="ALZ3" s="2040"/>
      <c r="AMA3" s="2040"/>
      <c r="AMB3" s="2040"/>
      <c r="AMD3" s="2"/>
      <c r="AME3" s="2040" t="str">
        <f>ATE3</f>
        <v xml:space="preserve">C O M E R C I O      SEPTIEMBRE          2 0 1 3 </v>
      </c>
      <c r="AMF3" s="2040"/>
      <c r="AMG3" s="2040"/>
      <c r="AMH3" s="2040"/>
      <c r="AMI3" s="2040"/>
      <c r="AMK3" s="2"/>
      <c r="AML3" s="2040" t="str">
        <f>LN3</f>
        <v xml:space="preserve">C O M E R C I O      SEPTIEMBRE          2 0 1 3 </v>
      </c>
      <c r="AMM3" s="2040"/>
      <c r="AMN3" s="2040"/>
      <c r="AMO3" s="2040"/>
      <c r="AMP3" s="2040"/>
      <c r="AMR3" s="428"/>
      <c r="AMS3" s="2040" t="str">
        <f>IH3</f>
        <v xml:space="preserve">C O M E R C I O      SEPTIEMBRE          2 0 1 3 </v>
      </c>
      <c r="AMT3" s="2040"/>
      <c r="AMU3" s="2040"/>
      <c r="AMV3" s="2040"/>
      <c r="AMW3" s="2040"/>
      <c r="AMY3" s="306"/>
      <c r="AMZ3" s="2040" t="str">
        <f>JC3</f>
        <v xml:space="preserve">C O M E R C I O      SEPTIEMBRE          2 0 1 3 </v>
      </c>
      <c r="ANA3" s="2040"/>
      <c r="ANB3" s="2040"/>
      <c r="ANC3" s="2040"/>
      <c r="AND3" s="2040"/>
      <c r="ANF3" s="2"/>
      <c r="ANG3" s="2040" t="str">
        <f>JC3</f>
        <v xml:space="preserve">C O M E R C I O      SEPTIEMBRE          2 0 1 3 </v>
      </c>
      <c r="ANH3" s="2040"/>
      <c r="ANI3" s="2040"/>
      <c r="ANJ3" s="2040"/>
      <c r="ANK3" s="2040"/>
      <c r="ANM3" s="2"/>
      <c r="ANN3" s="2040" t="str">
        <f>JJ3</f>
        <v xml:space="preserve">C O M E R C I O      SEPTIEMBRE          2 0 1 3 </v>
      </c>
      <c r="ANO3" s="2040"/>
      <c r="ANP3" s="2040"/>
      <c r="ANQ3" s="2040"/>
      <c r="ANR3" s="2040"/>
      <c r="ANT3" s="2"/>
      <c r="ANU3" s="2040" t="str">
        <f>ND3</f>
        <v xml:space="preserve">C O M E R C I O      SEPTIEMBRE          2 0 1 3 </v>
      </c>
      <c r="ANV3" s="2040"/>
      <c r="ANW3" s="2040"/>
      <c r="ANX3" s="2040"/>
      <c r="ANY3" s="2040"/>
      <c r="AOA3" s="306"/>
      <c r="AOB3" s="2040" t="str">
        <f>NK3</f>
        <v xml:space="preserve">C O M E R C I O      SEPTIEMBRE          2 0 1 3 </v>
      </c>
      <c r="AOC3" s="2040"/>
      <c r="AOD3" s="2040"/>
      <c r="AOE3" s="2040"/>
      <c r="AOF3" s="2040"/>
      <c r="AOH3" s="2"/>
      <c r="AOI3" s="2040" t="str">
        <f>NR3</f>
        <v xml:space="preserve">C O M E R C I O      SEPTIEMBRE          2 0 1 3 </v>
      </c>
      <c r="AOJ3" s="2040"/>
      <c r="AOK3" s="2040"/>
      <c r="AOL3" s="2040"/>
      <c r="AOM3" s="2040"/>
      <c r="AOO3" s="428"/>
      <c r="AOP3" s="2040" t="str">
        <f>ABY3</f>
        <v xml:space="preserve">C O M E R C I O      SEPTIEMBRE          2 0 1 3 </v>
      </c>
      <c r="AOQ3" s="2040"/>
      <c r="AOR3" s="2040"/>
      <c r="AOS3" s="2040"/>
      <c r="AOT3" s="2040"/>
      <c r="AOV3" s="306"/>
      <c r="AOW3" s="2040" t="str">
        <f>ACM3</f>
        <v xml:space="preserve">C O M E R C I O      SEPTIEMBRE          2 0 1 3 </v>
      </c>
      <c r="AOX3" s="2040"/>
      <c r="AOY3" s="2040"/>
      <c r="AOZ3" s="2040"/>
      <c r="APA3" s="2040"/>
      <c r="APC3" s="306"/>
      <c r="APD3" s="2040" t="str">
        <f>ACT3</f>
        <v xml:space="preserve">C O M E R C I O      SEPTIEMBRE          2 0 1 3 </v>
      </c>
      <c r="APE3" s="2040"/>
      <c r="APF3" s="2040"/>
      <c r="APG3" s="2040"/>
      <c r="APH3" s="2040"/>
      <c r="APJ3" s="2"/>
      <c r="APK3" s="2040" t="str">
        <f>ACT3</f>
        <v xml:space="preserve">C O M E R C I O      SEPTIEMBRE          2 0 1 3 </v>
      </c>
      <c r="APL3" s="2040"/>
      <c r="APM3" s="2040"/>
      <c r="APN3" s="2040"/>
      <c r="APO3" s="2040"/>
      <c r="APQ3" s="428"/>
      <c r="APR3" s="2040" t="str">
        <f>ATZ3</f>
        <v xml:space="preserve">C O M E R C I O      SEPTIEMBRE          2 0 1 3 </v>
      </c>
      <c r="APS3" s="2040"/>
      <c r="APT3" s="2040"/>
      <c r="APU3" s="2040"/>
      <c r="APV3" s="2040"/>
      <c r="APY3" s="2040" t="str">
        <f>ADA3</f>
        <v xml:space="preserve">C O M E R C I O      SEPTIEMBRE          2 0 1 3 </v>
      </c>
      <c r="APZ3" s="2040"/>
      <c r="AQA3" s="2040"/>
      <c r="AQB3" s="2040"/>
      <c r="AQC3" s="2040"/>
      <c r="AQD3" s="32"/>
      <c r="AQF3" s="2040" t="str">
        <f>ADH3</f>
        <v xml:space="preserve">C O M E R C I O      SEPTIEMBRE          2 0 1 3 </v>
      </c>
      <c r="AQG3" s="2040"/>
      <c r="AQH3" s="2040"/>
      <c r="AQI3" s="2040"/>
      <c r="AQJ3" s="2040"/>
      <c r="AQK3" s="32"/>
      <c r="AQL3" s="2"/>
      <c r="AQM3" s="2040" t="str">
        <f>ADH3</f>
        <v xml:space="preserve">C O M E R C I O      SEPTIEMBRE          2 0 1 3 </v>
      </c>
      <c r="AQN3" s="2040"/>
      <c r="AQO3" s="2040"/>
      <c r="AQP3" s="2040"/>
      <c r="AQQ3" s="2040"/>
      <c r="AQR3" s="32"/>
      <c r="AQS3" s="306"/>
      <c r="AQT3" s="2040" t="str">
        <f>ADH3</f>
        <v xml:space="preserve">C O M E R C I O      SEPTIEMBRE          2 0 1 3 </v>
      </c>
      <c r="AQU3" s="2040"/>
      <c r="AQV3" s="2040"/>
      <c r="AQW3" s="2040"/>
      <c r="AQX3" s="2040"/>
      <c r="AQY3" s="32"/>
      <c r="AQZ3" s="2"/>
      <c r="ARA3" s="2040" t="str">
        <f>ADV3</f>
        <v xml:space="preserve">C O M E R C I O      SEPTIEMBRE          2 0 1 3 </v>
      </c>
      <c r="ARB3" s="2040"/>
      <c r="ARC3" s="2040"/>
      <c r="ARD3" s="2040"/>
      <c r="ARE3" s="2040"/>
      <c r="ARF3" s="32"/>
      <c r="ARG3" s="428"/>
      <c r="ARH3" s="2040" t="str">
        <f>ADV3</f>
        <v xml:space="preserve">C O M E R C I O      SEPTIEMBRE          2 0 1 3 </v>
      </c>
      <c r="ARI3" s="2040"/>
      <c r="ARJ3" s="2040"/>
      <c r="ARK3" s="2040"/>
      <c r="ARL3" s="2040"/>
      <c r="ARM3" s="32"/>
      <c r="ARN3" s="428"/>
      <c r="ARO3" s="2040" t="str">
        <f>ADV3</f>
        <v xml:space="preserve">C O M E R C I O      SEPTIEMBRE          2 0 1 3 </v>
      </c>
      <c r="ARP3" s="2040"/>
      <c r="ARQ3" s="2040"/>
      <c r="ARR3" s="2040"/>
      <c r="ARS3" s="2040"/>
      <c r="ART3" s="32"/>
      <c r="ARU3" s="428"/>
      <c r="ARV3" s="2040" t="str">
        <f>AEQ3</f>
        <v xml:space="preserve">C O M E R C I O      SEPTIEMBRE          2 0 1 3 </v>
      </c>
      <c r="ARW3" s="2040"/>
      <c r="ARX3" s="2040"/>
      <c r="ARY3" s="2040"/>
      <c r="ARZ3" s="2040"/>
      <c r="ASA3" s="32"/>
      <c r="ASB3" s="428"/>
      <c r="ASC3" s="2040" t="str">
        <f>ABR3</f>
        <v xml:space="preserve">C O M E R C I O      SEPTIEMBRE          2 0 1 3 </v>
      </c>
      <c r="ASD3" s="2040"/>
      <c r="ASE3" s="2040"/>
      <c r="ASF3" s="2040"/>
      <c r="ASG3" s="2040"/>
      <c r="ASI3" s="2"/>
      <c r="ASJ3" s="2040" t="str">
        <f>ABY3</f>
        <v xml:space="preserve">C O M E R C I O      SEPTIEMBRE          2 0 1 3 </v>
      </c>
      <c r="ASK3" s="2040"/>
      <c r="ASL3" s="2040"/>
      <c r="ASM3" s="2040"/>
      <c r="ASN3" s="2040"/>
      <c r="ASP3" s="2"/>
      <c r="ASQ3" s="2040" t="str">
        <f>ACM3</f>
        <v xml:space="preserve">C O M E R C I O      SEPTIEMBRE          2 0 1 3 </v>
      </c>
      <c r="ASR3" s="2040"/>
      <c r="ASS3" s="2040"/>
      <c r="AST3" s="2040"/>
      <c r="ASU3" s="2040"/>
      <c r="ASW3" s="2"/>
      <c r="ASX3" s="2040" t="str">
        <f>AAI3</f>
        <v xml:space="preserve">C O M E R C I O      SEPTIEMBRE          2 0 1 3 </v>
      </c>
      <c r="ASY3" s="2040"/>
      <c r="ASZ3" s="2040"/>
      <c r="ATA3" s="2040"/>
      <c r="ATB3" s="2040"/>
      <c r="ATD3" s="2"/>
      <c r="ATE3" s="2040" t="str">
        <f>ASJ3</f>
        <v xml:space="preserve">C O M E R C I O      SEPTIEMBRE          2 0 1 3 </v>
      </c>
      <c r="ATF3" s="2040"/>
      <c r="ATG3" s="2040"/>
      <c r="ATH3" s="2040"/>
      <c r="ATI3" s="2040"/>
      <c r="ATK3" s="2"/>
      <c r="ATL3" s="2040" t="str">
        <f>ASQ3</f>
        <v xml:space="preserve">C O M E R C I O      SEPTIEMBRE          2 0 1 3 </v>
      </c>
      <c r="ATM3" s="2040"/>
      <c r="ATN3" s="2040"/>
      <c r="ATO3" s="2040"/>
      <c r="ATP3" s="2040"/>
      <c r="ATR3" s="2"/>
      <c r="ATS3" s="2040" t="str">
        <f>ASX3</f>
        <v xml:space="preserve">C O M E R C I O      SEPTIEMBRE          2 0 1 3 </v>
      </c>
      <c r="ATT3" s="2040"/>
      <c r="ATU3" s="2040"/>
      <c r="ATV3" s="2040"/>
      <c r="ATW3" s="2040"/>
      <c r="ATY3" s="2"/>
      <c r="ATZ3" s="2040" t="str">
        <f>FB3</f>
        <v xml:space="preserve">C O M E R C I O      SEPTIEMBRE          2 0 1 3 </v>
      </c>
      <c r="AUA3" s="2040"/>
      <c r="AUB3" s="2040"/>
      <c r="AUC3" s="2040"/>
      <c r="AUD3" s="2040"/>
      <c r="AUF3" s="2"/>
      <c r="AUG3" s="2040" t="str">
        <f>FP3</f>
        <v xml:space="preserve">C O M E R C I O      SEPTIEMBRE          2 0 1 3 </v>
      </c>
      <c r="AUH3" s="2040"/>
      <c r="AUI3" s="2040"/>
      <c r="AUJ3" s="2040"/>
      <c r="AUK3" s="2040"/>
      <c r="AUN3" s="2040" t="str">
        <f>B3</f>
        <v xml:space="preserve">C O M E R C I O      SEPTIEMBRE          2 0 1 3 </v>
      </c>
      <c r="AUO3" s="2040"/>
      <c r="AUP3" s="2040"/>
      <c r="AUQ3" s="2040"/>
      <c r="AUR3" s="2040"/>
      <c r="AUU3" s="2040" t="str">
        <f>I3</f>
        <v xml:space="preserve">C O M E R C I O      SEPTIEMBRE          2 0 1 3 </v>
      </c>
      <c r="AUV3" s="2040"/>
      <c r="AUW3" s="2040"/>
      <c r="AUX3" s="2040"/>
      <c r="AUY3" s="2040"/>
      <c r="AVB3" s="2040" t="str">
        <f>I3</f>
        <v xml:space="preserve">C O M E R C I O      SEPTIEMBRE          2 0 1 3 </v>
      </c>
      <c r="AVC3" s="2040"/>
      <c r="AVD3" s="2040"/>
      <c r="AVE3" s="2040"/>
      <c r="AVF3" s="2040"/>
      <c r="AVH3" s="2040" t="str">
        <f>AUN3</f>
        <v xml:space="preserve">C O M E R C I O      SEPTIEMBRE          2 0 1 3 </v>
      </c>
      <c r="AVI3" s="2040"/>
      <c r="AVJ3" s="2040"/>
      <c r="AVK3" s="2040"/>
      <c r="AVL3" s="2040"/>
      <c r="AVO3" s="428"/>
      <c r="AVP3" s="2040" t="str">
        <f>MB3</f>
        <v xml:space="preserve">C O M E R C I O      SEPTIEMBRE          2 0 1 3 </v>
      </c>
      <c r="AVQ3" s="2040"/>
      <c r="AVR3" s="2040"/>
      <c r="AVS3" s="2040"/>
      <c r="AVT3" s="2040"/>
      <c r="AVV3" s="2"/>
      <c r="AVW3" s="2040" t="str">
        <f>MI3</f>
        <v xml:space="preserve">C O M E R C I O      SEPTIEMBRE          2 0 1 3 </v>
      </c>
      <c r="AVX3" s="2040"/>
      <c r="AVY3" s="2040"/>
      <c r="AVZ3" s="2040"/>
      <c r="AWA3" s="2040"/>
      <c r="AWC3" s="2"/>
      <c r="AWD3" s="2040" t="str">
        <f>CW3</f>
        <v xml:space="preserve">C O M E R C I O      SEPTIEMBRE          2 0 1 3 </v>
      </c>
      <c r="AWE3" s="2040"/>
      <c r="AWF3" s="2040"/>
      <c r="AWG3" s="2040"/>
      <c r="AWH3" s="2040"/>
      <c r="AWJ3" s="24"/>
      <c r="AWK3" s="2079" t="str">
        <f>DD3</f>
        <v xml:space="preserve">C O M E R C I O      SEPTIEMBRE          2 0 1 3 </v>
      </c>
      <c r="AWL3" s="2079"/>
      <c r="AWM3" s="2079"/>
      <c r="AWN3" s="2079"/>
      <c r="AWO3" s="2079"/>
      <c r="AWQ3" s="426"/>
      <c r="AWR3" s="2040" t="str">
        <f>AWK3</f>
        <v xml:space="preserve">C O M E R C I O      SEPTIEMBRE          2 0 1 3 </v>
      </c>
      <c r="AWS3" s="2040"/>
      <c r="AWT3" s="2040"/>
      <c r="AWU3" s="2040"/>
      <c r="AWV3" s="2040"/>
      <c r="AWX3" s="2"/>
      <c r="AWY3" s="2040" t="str">
        <f>AXF3</f>
        <v xml:space="preserve">C O M E R C I O      SEPTIEMBRE          2 0 1 3 </v>
      </c>
      <c r="AWZ3" s="2040"/>
      <c r="AXA3" s="2040"/>
      <c r="AXB3" s="2040"/>
      <c r="AXC3" s="2040"/>
      <c r="AXE3" s="2"/>
      <c r="AXF3" s="2040" t="str">
        <f>RS3</f>
        <v xml:space="preserve">C O M E R C I O      SEPTIEMBRE          2 0 1 3 </v>
      </c>
      <c r="AXG3" s="2040"/>
      <c r="AXH3" s="2040"/>
      <c r="AXI3" s="2040"/>
      <c r="AXJ3" s="2040"/>
      <c r="AXL3" s="2"/>
      <c r="AXM3" s="2040" t="str">
        <f>RZ3</f>
        <v xml:space="preserve">C O M E R C I O      SEPTIEMBRE          2 0 1 3 </v>
      </c>
      <c r="AXN3" s="2040"/>
      <c r="AXO3" s="2040"/>
      <c r="AXP3" s="2040"/>
      <c r="AXQ3" s="2040"/>
      <c r="AXS3" s="2"/>
      <c r="AXT3" s="2040" t="str">
        <f>RZ3</f>
        <v xml:space="preserve">C O M E R C I O      SEPTIEMBRE          2 0 1 3 </v>
      </c>
      <c r="AXU3" s="2040"/>
      <c r="AXV3" s="2040"/>
      <c r="AXW3" s="2040"/>
      <c r="AXX3" s="2040"/>
      <c r="AXZ3" s="428"/>
      <c r="AYA3" s="2040" t="str">
        <f>RZ3</f>
        <v xml:space="preserve">C O M E R C I O      SEPTIEMBRE          2 0 1 3 </v>
      </c>
      <c r="AYB3" s="2040"/>
      <c r="AYC3" s="2040"/>
      <c r="AYD3" s="2040"/>
      <c r="AYE3" s="2040"/>
      <c r="AYG3" s="428"/>
      <c r="AYH3" s="2040" t="str">
        <f>RZ3</f>
        <v xml:space="preserve">C O M E R C I O      SEPTIEMBRE          2 0 1 3 </v>
      </c>
      <c r="AYI3" s="2040"/>
      <c r="AYJ3" s="2040"/>
      <c r="AYK3" s="2040"/>
      <c r="AYL3" s="2040"/>
      <c r="AYN3" s="428"/>
      <c r="AYO3" s="2040" t="str">
        <f>RZ3</f>
        <v xml:space="preserve">C O M E R C I O      SEPTIEMBRE          2 0 1 3 </v>
      </c>
      <c r="AYP3" s="2040"/>
      <c r="AYQ3" s="2040"/>
      <c r="AYR3" s="2040"/>
      <c r="AYS3" s="2040"/>
      <c r="AYU3" s="2"/>
      <c r="AYV3" s="2040" t="str">
        <f>SG3</f>
        <v xml:space="preserve">C O M E R C I O      SEPTIEMBRE          2 0 1 3 </v>
      </c>
      <c r="AYW3" s="2040"/>
      <c r="AYX3" s="2040"/>
      <c r="AYY3" s="2040"/>
      <c r="AYZ3" s="2040"/>
      <c r="AZB3" s="428"/>
      <c r="AZC3" s="2040" t="str">
        <f>RS3</f>
        <v xml:space="preserve">C O M E R C I O      SEPTIEMBRE          2 0 1 3 </v>
      </c>
      <c r="AZD3" s="2040"/>
      <c r="AZE3" s="2040"/>
      <c r="AZF3" s="2040"/>
      <c r="AZG3" s="2040"/>
      <c r="AZI3" s="426"/>
      <c r="AZJ3" s="2079" t="str">
        <f>RZ3</f>
        <v xml:space="preserve">C O M E R C I O      SEPTIEMBRE          2 0 1 3 </v>
      </c>
      <c r="AZK3" s="2079"/>
      <c r="AZL3" s="2079"/>
      <c r="AZM3" s="2079"/>
      <c r="AZN3" s="2079"/>
      <c r="AZP3" s="2"/>
      <c r="AZQ3" s="2040" t="str">
        <f>SG3</f>
        <v xml:space="preserve">C O M E R C I O      SEPTIEMBRE          2 0 1 3 </v>
      </c>
      <c r="AZR3" s="2040"/>
      <c r="AZS3" s="2040"/>
      <c r="AZT3" s="2040"/>
      <c r="AZU3" s="2040"/>
      <c r="AZW3" s="2"/>
      <c r="AZX3" s="2040" t="str">
        <f>SN3</f>
        <v xml:space="preserve">C O M E R C I O      SEPTIEMBRE          2 0 1 3 </v>
      </c>
      <c r="AZY3" s="2040"/>
      <c r="AZZ3" s="2040"/>
      <c r="BAA3" s="2040"/>
      <c r="BAB3" s="2040"/>
      <c r="BAD3" s="2"/>
      <c r="BAE3" s="2040" t="str">
        <f>SU3</f>
        <v xml:space="preserve">C O M E R C I O      SEPTIEMBRE          2 0 1 3 </v>
      </c>
      <c r="BAF3" s="2040"/>
      <c r="BAG3" s="2040"/>
      <c r="BAH3" s="2040"/>
      <c r="BAI3" s="2040"/>
      <c r="BAK3" s="2"/>
      <c r="BAL3" s="2040" t="str">
        <f>TB3</f>
        <v xml:space="preserve">C O M E R C I O      SEPTIEMBRE          2 0 1 3 </v>
      </c>
      <c r="BAM3" s="2040"/>
      <c r="BAN3" s="2040"/>
      <c r="BAO3" s="2040"/>
      <c r="BAP3" s="2040"/>
    </row>
    <row r="4" spans="1:1395" ht="35.25" customHeight="1" thickBot="1" x14ac:dyDescent="0.4">
      <c r="B4" s="1704" t="s">
        <v>18</v>
      </c>
      <c r="C4" s="2045" t="s">
        <v>2083</v>
      </c>
      <c r="D4" s="2047"/>
      <c r="E4" s="2047"/>
      <c r="F4" s="2048"/>
      <c r="H4" s="428"/>
      <c r="I4" s="1704" t="s">
        <v>18</v>
      </c>
      <c r="J4" s="2045" t="s">
        <v>24</v>
      </c>
      <c r="K4" s="2047"/>
      <c r="L4" s="2047"/>
      <c r="M4" s="2048"/>
      <c r="O4" s="306"/>
      <c r="P4" s="1704" t="s">
        <v>18</v>
      </c>
      <c r="Q4" s="2045" t="s">
        <v>723</v>
      </c>
      <c r="R4" s="2047"/>
      <c r="S4" s="2047"/>
      <c r="T4" s="2048"/>
      <c r="V4" s="2"/>
      <c r="W4" s="1704" t="s">
        <v>18</v>
      </c>
      <c r="X4" s="2045" t="s">
        <v>62</v>
      </c>
      <c r="Y4" s="2047"/>
      <c r="Z4" s="2047"/>
      <c r="AA4" s="2048"/>
      <c r="AC4" s="2"/>
      <c r="AD4" s="1704" t="s">
        <v>18</v>
      </c>
      <c r="AE4" s="2045" t="s">
        <v>311</v>
      </c>
      <c r="AF4" s="2047"/>
      <c r="AG4" s="2047"/>
      <c r="AH4" s="2048"/>
      <c r="AJ4" s="2"/>
      <c r="AK4" s="1704" t="s">
        <v>18</v>
      </c>
      <c r="AL4" s="2045" t="s">
        <v>648</v>
      </c>
      <c r="AM4" s="2047"/>
      <c r="AN4" s="2047"/>
      <c r="AO4" s="2048"/>
      <c r="AQ4" s="2"/>
      <c r="AR4" s="1704" t="s">
        <v>18</v>
      </c>
      <c r="AS4" s="2045" t="s">
        <v>664</v>
      </c>
      <c r="AT4" s="2047"/>
      <c r="AU4" s="2047"/>
      <c r="AV4" s="2048"/>
      <c r="AX4" s="2"/>
      <c r="AY4" s="1704" t="s">
        <v>18</v>
      </c>
      <c r="AZ4" s="2045" t="s">
        <v>700</v>
      </c>
      <c r="BA4" s="2047"/>
      <c r="BB4" s="2047"/>
      <c r="BC4" s="2048"/>
      <c r="BE4" s="2"/>
      <c r="BF4" s="1704" t="s">
        <v>18</v>
      </c>
      <c r="BG4" s="2045" t="s">
        <v>759</v>
      </c>
      <c r="BH4" s="2047"/>
      <c r="BI4" s="2047"/>
      <c r="BJ4" s="2048"/>
      <c r="BL4" s="2"/>
      <c r="BM4" s="1704" t="s">
        <v>18</v>
      </c>
      <c r="BN4" s="2045" t="s">
        <v>303</v>
      </c>
      <c r="BO4" s="2047"/>
      <c r="BP4" s="2047"/>
      <c r="BQ4" s="2048"/>
      <c r="BS4" s="2"/>
      <c r="BT4" s="2131" t="s">
        <v>18</v>
      </c>
      <c r="BU4" s="2132"/>
      <c r="BV4" s="2045" t="s">
        <v>37</v>
      </c>
      <c r="BW4" s="2047"/>
      <c r="BX4" s="2047"/>
      <c r="BY4" s="2048"/>
      <c r="CA4" s="428"/>
      <c r="CB4" s="1704" t="s">
        <v>18</v>
      </c>
      <c r="CC4" s="2045" t="s">
        <v>45</v>
      </c>
      <c r="CD4" s="2047"/>
      <c r="CE4" s="2047"/>
      <c r="CF4" s="2048"/>
      <c r="CH4" s="2"/>
      <c r="CI4" s="1704" t="s">
        <v>18</v>
      </c>
      <c r="CJ4" s="2045" t="s">
        <v>663</v>
      </c>
      <c r="CK4" s="2047"/>
      <c r="CL4" s="2047"/>
      <c r="CM4" s="2048"/>
      <c r="CO4" s="306"/>
      <c r="CP4" s="1704" t="s">
        <v>18</v>
      </c>
      <c r="CQ4" s="2045" t="s">
        <v>641</v>
      </c>
      <c r="CR4" s="2047"/>
      <c r="CS4" s="2047"/>
      <c r="CT4" s="2048"/>
      <c r="CV4" s="2"/>
      <c r="CW4" s="1704" t="s">
        <v>18</v>
      </c>
      <c r="CX4" s="2045" t="s">
        <v>45</v>
      </c>
      <c r="CY4" s="2047"/>
      <c r="CZ4" s="2047"/>
      <c r="DA4" s="2048"/>
      <c r="DC4" s="2"/>
      <c r="DD4" s="2131" t="s">
        <v>18</v>
      </c>
      <c r="DE4" s="2132"/>
      <c r="DF4" s="2045" t="s">
        <v>69</v>
      </c>
      <c r="DG4" s="2047"/>
      <c r="DH4" s="2047"/>
      <c r="DI4" s="2048"/>
      <c r="DK4" s="428"/>
      <c r="DL4" s="1704" t="s">
        <v>18</v>
      </c>
      <c r="DM4" s="2045" t="s">
        <v>673</v>
      </c>
      <c r="DN4" s="2047"/>
      <c r="DO4" s="2047"/>
      <c r="DP4" s="2048"/>
      <c r="DR4" s="2"/>
      <c r="DS4" s="1704" t="s">
        <v>18</v>
      </c>
      <c r="DT4" s="2045" t="s">
        <v>695</v>
      </c>
      <c r="DU4" s="2047"/>
      <c r="DV4" s="2047"/>
      <c r="DW4" s="2048"/>
      <c r="DY4" s="2"/>
      <c r="DZ4" s="1704" t="s">
        <v>18</v>
      </c>
      <c r="EA4" s="2045" t="s">
        <v>605</v>
      </c>
      <c r="EB4" s="2047"/>
      <c r="EC4" s="2047"/>
      <c r="ED4" s="2048"/>
      <c r="EF4" s="2"/>
      <c r="EG4" s="1704" t="s">
        <v>18</v>
      </c>
      <c r="EH4" s="2045" t="s">
        <v>71</v>
      </c>
      <c r="EI4" s="2047"/>
      <c r="EJ4" s="2047"/>
      <c r="EK4" s="2048"/>
      <c r="EM4" s="306"/>
      <c r="EN4" s="316" t="s">
        <v>18</v>
      </c>
      <c r="EO4" s="2133" t="s">
        <v>404</v>
      </c>
      <c r="EP4" s="2134"/>
      <c r="EQ4" s="2134"/>
      <c r="ER4" s="2135"/>
      <c r="ET4" s="306"/>
      <c r="EU4" s="316" t="s">
        <v>18</v>
      </c>
      <c r="EV4" s="2133" t="s">
        <v>524</v>
      </c>
      <c r="EW4" s="2134"/>
      <c r="EX4" s="2134"/>
      <c r="EY4" s="2135"/>
      <c r="FA4" s="2"/>
      <c r="FB4" s="1704" t="s">
        <v>18</v>
      </c>
      <c r="FC4" s="2045" t="s">
        <v>447</v>
      </c>
      <c r="FD4" s="2047"/>
      <c r="FE4" s="2047"/>
      <c r="FF4" s="2048"/>
      <c r="FH4" s="2"/>
      <c r="FI4" s="1704" t="s">
        <v>18</v>
      </c>
      <c r="FJ4" s="2045" t="s">
        <v>702</v>
      </c>
      <c r="FK4" s="2047"/>
      <c r="FL4" s="2047"/>
      <c r="FM4" s="2048"/>
      <c r="FO4" s="407"/>
      <c r="FP4" s="1704" t="s">
        <v>18</v>
      </c>
      <c r="FQ4" s="2108" t="s">
        <v>39</v>
      </c>
      <c r="FR4" s="2109"/>
      <c r="FS4" s="2109"/>
      <c r="FT4" s="2110"/>
      <c r="FV4" s="306"/>
      <c r="FW4" s="1704" t="s">
        <v>18</v>
      </c>
      <c r="FX4" s="2045" t="s">
        <v>749</v>
      </c>
      <c r="FY4" s="2047"/>
      <c r="FZ4" s="2047"/>
      <c r="GA4" s="2048"/>
      <c r="GC4" s="2"/>
      <c r="GD4" s="1704" t="s">
        <v>18</v>
      </c>
      <c r="GE4" s="2045" t="s">
        <v>634</v>
      </c>
      <c r="GF4" s="2047"/>
      <c r="GG4" s="2047"/>
      <c r="GH4" s="2048"/>
      <c r="GJ4" s="2"/>
      <c r="GK4" s="1704" t="s">
        <v>18</v>
      </c>
      <c r="GL4" s="2045" t="s">
        <v>726</v>
      </c>
      <c r="GM4" s="2047"/>
      <c r="GN4" s="2047"/>
      <c r="GO4" s="2048"/>
      <c r="GQ4" s="2"/>
      <c r="GR4" s="1704" t="s">
        <v>18</v>
      </c>
      <c r="GS4" s="2045" t="s">
        <v>2094</v>
      </c>
      <c r="GT4" s="2047"/>
      <c r="GU4" s="2047"/>
      <c r="GV4" s="2048"/>
      <c r="GX4" s="2"/>
      <c r="GY4" s="1704" t="s">
        <v>18</v>
      </c>
      <c r="GZ4" s="2045" t="s">
        <v>2093</v>
      </c>
      <c r="HA4" s="2047"/>
      <c r="HB4" s="2047"/>
      <c r="HC4" s="2048"/>
      <c r="HE4" s="2"/>
      <c r="HF4" s="1704" t="s">
        <v>18</v>
      </c>
      <c r="HG4" s="2045" t="s">
        <v>710</v>
      </c>
      <c r="HH4" s="2047"/>
      <c r="HI4" s="2047"/>
      <c r="HJ4" s="2048"/>
      <c r="HL4" s="2"/>
      <c r="HM4" s="1704" t="s">
        <v>18</v>
      </c>
      <c r="HN4" s="2041" t="s">
        <v>55</v>
      </c>
      <c r="HO4" s="2043"/>
      <c r="HP4" s="2043"/>
      <c r="HQ4" s="2044"/>
      <c r="HS4" s="428"/>
      <c r="HT4" s="1704" t="s">
        <v>18</v>
      </c>
      <c r="HU4" s="2041" t="s">
        <v>615</v>
      </c>
      <c r="HV4" s="2043"/>
      <c r="HW4" s="2043"/>
      <c r="HX4" s="2044"/>
      <c r="HZ4" s="2"/>
      <c r="IA4" s="1704" t="s">
        <v>18</v>
      </c>
      <c r="IB4" s="2045" t="s">
        <v>67</v>
      </c>
      <c r="IC4" s="2047"/>
      <c r="ID4" s="2047"/>
      <c r="IE4" s="2048"/>
      <c r="IG4" s="2"/>
      <c r="IH4" s="1704" t="s">
        <v>18</v>
      </c>
      <c r="II4" s="2045" t="s">
        <v>340</v>
      </c>
      <c r="IJ4" s="2047"/>
      <c r="IK4" s="2047"/>
      <c r="IL4" s="2048"/>
      <c r="IN4" s="2"/>
      <c r="IO4" s="562" t="s">
        <v>18</v>
      </c>
      <c r="IP4" s="2111" t="s">
        <v>489</v>
      </c>
      <c r="IQ4" s="2112"/>
      <c r="IR4" s="2112"/>
      <c r="IS4" s="2113"/>
      <c r="IU4" s="2"/>
      <c r="IV4" s="1704" t="s">
        <v>18</v>
      </c>
      <c r="IW4" s="2045" t="s">
        <v>688</v>
      </c>
      <c r="IX4" s="2047"/>
      <c r="IY4" s="2047"/>
      <c r="IZ4" s="2048"/>
      <c r="JB4" s="2"/>
      <c r="JC4" s="1704" t="s">
        <v>18</v>
      </c>
      <c r="JD4" s="2045" t="s">
        <v>340</v>
      </c>
      <c r="JE4" s="2047"/>
      <c r="JF4" s="2047"/>
      <c r="JG4" s="2048"/>
      <c r="JI4" s="2"/>
      <c r="JJ4" s="1704" t="s">
        <v>18</v>
      </c>
      <c r="JK4" s="2045" t="s">
        <v>595</v>
      </c>
      <c r="JL4" s="2047"/>
      <c r="JM4" s="2047"/>
      <c r="JN4" s="2048"/>
      <c r="JP4" s="2"/>
      <c r="JQ4" s="1704" t="s">
        <v>18</v>
      </c>
      <c r="JR4" s="2045" t="s">
        <v>400</v>
      </c>
      <c r="JS4" s="2047"/>
      <c r="JT4" s="2047"/>
      <c r="JU4" s="2048"/>
      <c r="JW4" s="24"/>
      <c r="JX4" s="743" t="s">
        <v>18</v>
      </c>
      <c r="JY4" s="2059" t="s">
        <v>754</v>
      </c>
      <c r="JZ4" s="2060"/>
      <c r="KA4" s="2060"/>
      <c r="KB4" s="2061"/>
      <c r="KD4" s="24"/>
      <c r="KE4" s="743" t="s">
        <v>18</v>
      </c>
      <c r="KF4" s="2059" t="s">
        <v>760</v>
      </c>
      <c r="KG4" s="2060"/>
      <c r="KH4" s="2060"/>
      <c r="KI4" s="2061"/>
      <c r="KK4" s="428"/>
      <c r="KL4" s="1704" t="s">
        <v>18</v>
      </c>
      <c r="KM4" s="2045" t="s">
        <v>693</v>
      </c>
      <c r="KN4" s="2047"/>
      <c r="KO4" s="2047"/>
      <c r="KP4" s="2048"/>
      <c r="KR4" s="2"/>
      <c r="KS4" s="1704" t="s">
        <v>18</v>
      </c>
      <c r="KT4" s="2045" t="s">
        <v>63</v>
      </c>
      <c r="KU4" s="2047"/>
      <c r="KV4" s="2047"/>
      <c r="KW4" s="2048"/>
      <c r="KY4" s="2"/>
      <c r="KZ4" s="1704" t="s">
        <v>18</v>
      </c>
      <c r="LA4" s="2045" t="s">
        <v>500</v>
      </c>
      <c r="LB4" s="2047"/>
      <c r="LC4" s="2047"/>
      <c r="LD4" s="2048"/>
      <c r="LE4" s="551" t="s">
        <v>61</v>
      </c>
      <c r="LF4" s="428"/>
      <c r="LG4" s="1704" t="s">
        <v>18</v>
      </c>
      <c r="LH4" s="2045" t="s">
        <v>716</v>
      </c>
      <c r="LI4" s="2047"/>
      <c r="LJ4" s="2047"/>
      <c r="LK4" s="2048"/>
      <c r="LM4" s="428"/>
      <c r="LN4" s="1704" t="s">
        <v>18</v>
      </c>
      <c r="LO4" s="2045" t="s">
        <v>683</v>
      </c>
      <c r="LP4" s="2047"/>
      <c r="LQ4" s="2047"/>
      <c r="LR4" s="2048"/>
      <c r="LT4" s="428"/>
      <c r="LU4" s="1704" t="s">
        <v>18</v>
      </c>
      <c r="LV4" s="2045" t="s">
        <v>678</v>
      </c>
      <c r="LW4" s="2047"/>
      <c r="LX4" s="2047"/>
      <c r="LY4" s="2048"/>
      <c r="MA4" s="428"/>
      <c r="MB4" s="1704" t="s">
        <v>18</v>
      </c>
      <c r="MC4" s="2045" t="s">
        <v>10</v>
      </c>
      <c r="MD4" s="2047"/>
      <c r="ME4" s="2047"/>
      <c r="MF4" s="2048"/>
      <c r="MH4" s="2"/>
      <c r="MI4" s="1704" t="s">
        <v>18</v>
      </c>
      <c r="MJ4" s="2045" t="s">
        <v>497</v>
      </c>
      <c r="MK4" s="2047"/>
      <c r="ML4" s="2047"/>
      <c r="MM4" s="2048"/>
      <c r="MO4" s="2"/>
      <c r="MP4" s="1704" t="s">
        <v>18</v>
      </c>
      <c r="MQ4" s="2108" t="s">
        <v>42</v>
      </c>
      <c r="MR4" s="2109"/>
      <c r="MS4" s="2109"/>
      <c r="MT4" s="2110"/>
      <c r="MV4" s="2"/>
      <c r="MW4" s="1704" t="s">
        <v>18</v>
      </c>
      <c r="MX4" s="2059" t="s">
        <v>724</v>
      </c>
      <c r="MY4" s="2060"/>
      <c r="MZ4" s="2060"/>
      <c r="NA4" s="2061"/>
      <c r="NC4" s="2"/>
      <c r="ND4" s="1704" t="s">
        <v>18</v>
      </c>
      <c r="NE4" s="2045" t="s">
        <v>645</v>
      </c>
      <c r="NF4" s="2047"/>
      <c r="NG4" s="2047"/>
      <c r="NH4" s="2048"/>
      <c r="NJ4" s="428"/>
      <c r="NK4" s="1704" t="s">
        <v>18</v>
      </c>
      <c r="NL4" s="2045" t="s">
        <v>727</v>
      </c>
      <c r="NM4" s="2047"/>
      <c r="NN4" s="2047"/>
      <c r="NO4" s="2048"/>
      <c r="NQ4" s="2"/>
      <c r="NR4" s="1704" t="s">
        <v>18</v>
      </c>
      <c r="NS4" s="2059" t="s">
        <v>680</v>
      </c>
      <c r="NT4" s="2060"/>
      <c r="NU4" s="2060"/>
      <c r="NV4" s="2061"/>
      <c r="NX4" s="2"/>
      <c r="NY4" s="1704" t="s">
        <v>18</v>
      </c>
      <c r="NZ4" s="2059" t="s">
        <v>186</v>
      </c>
      <c r="OA4" s="2060"/>
      <c r="OB4" s="2060"/>
      <c r="OC4" s="2061"/>
      <c r="OE4" s="2"/>
      <c r="OF4" s="1704" t="s">
        <v>18</v>
      </c>
      <c r="OG4" s="2059" t="s">
        <v>718</v>
      </c>
      <c r="OH4" s="2060"/>
      <c r="OI4" s="2060"/>
      <c r="OJ4" s="2061"/>
      <c r="OL4" s="2"/>
      <c r="OM4" s="1704" t="s">
        <v>18</v>
      </c>
      <c r="ON4" s="2059" t="s">
        <v>511</v>
      </c>
      <c r="OO4" s="2060"/>
      <c r="OP4" s="2060"/>
      <c r="OQ4" s="2061"/>
      <c r="OS4" s="2"/>
      <c r="OT4" s="1704" t="s">
        <v>18</v>
      </c>
      <c r="OU4" s="2059" t="s">
        <v>520</v>
      </c>
      <c r="OV4" s="2060"/>
      <c r="OW4" s="2060"/>
      <c r="OX4" s="2061"/>
      <c r="OZ4" s="2"/>
      <c r="PA4" s="1704" t="s">
        <v>18</v>
      </c>
      <c r="PB4" s="2059" t="s">
        <v>593</v>
      </c>
      <c r="PC4" s="2060"/>
      <c r="PD4" s="2060"/>
      <c r="PE4" s="2061"/>
      <c r="PG4" s="2"/>
      <c r="PH4" s="1704" t="s">
        <v>18</v>
      </c>
      <c r="PI4" s="2059" t="s">
        <v>290</v>
      </c>
      <c r="PJ4" s="2060"/>
      <c r="PK4" s="2060"/>
      <c r="PL4" s="2061"/>
      <c r="PN4" s="2"/>
      <c r="PO4" s="1704" t="s">
        <v>18</v>
      </c>
      <c r="PP4" s="2059" t="s">
        <v>2077</v>
      </c>
      <c r="PQ4" s="2060"/>
      <c r="PR4" s="2060"/>
      <c r="PS4" s="2061"/>
      <c r="PU4" s="2"/>
      <c r="PV4" s="1704" t="s">
        <v>18</v>
      </c>
      <c r="PW4" s="2045" t="s">
        <v>72</v>
      </c>
      <c r="PX4" s="2047"/>
      <c r="PY4" s="2047"/>
      <c r="PZ4" s="2048"/>
      <c r="QB4" s="428"/>
      <c r="QC4" s="1704" t="s">
        <v>18</v>
      </c>
      <c r="QD4" s="2045" t="s">
        <v>377</v>
      </c>
      <c r="QE4" s="2047"/>
      <c r="QF4" s="2047"/>
      <c r="QG4" s="2048"/>
      <c r="QJ4" s="1704" t="s">
        <v>18</v>
      </c>
      <c r="QK4" s="2120" t="s">
        <v>22</v>
      </c>
      <c r="QL4" s="2121"/>
      <c r="QM4" s="2121"/>
      <c r="QN4" s="2122"/>
      <c r="QP4" s="2"/>
      <c r="QQ4" s="1704" t="s">
        <v>18</v>
      </c>
      <c r="QR4" s="2045" t="s">
        <v>603</v>
      </c>
      <c r="QS4" s="2047"/>
      <c r="QT4" s="2047"/>
      <c r="QU4" s="2048"/>
      <c r="QX4" s="1704" t="s">
        <v>18</v>
      </c>
      <c r="QY4" s="2059" t="s">
        <v>410</v>
      </c>
      <c r="QZ4" s="2060"/>
      <c r="RA4" s="2060"/>
      <c r="RB4" s="2061"/>
      <c r="RD4" s="2"/>
      <c r="RE4" s="1704" t="s">
        <v>18</v>
      </c>
      <c r="RF4" s="2059" t="s">
        <v>698</v>
      </c>
      <c r="RG4" s="2060"/>
      <c r="RH4" s="2060"/>
      <c r="RI4" s="2061"/>
      <c r="RK4" s="2"/>
      <c r="RL4" s="1704" t="s">
        <v>18</v>
      </c>
      <c r="RM4" s="2059" t="s">
        <v>694</v>
      </c>
      <c r="RN4" s="2060"/>
      <c r="RO4" s="2060"/>
      <c r="RP4" s="2061"/>
      <c r="RR4" s="2"/>
      <c r="RS4" s="1704" t="s">
        <v>18</v>
      </c>
      <c r="RT4" s="2108" t="s">
        <v>281</v>
      </c>
      <c r="RU4" s="2109"/>
      <c r="RV4" s="2109"/>
      <c r="RW4" s="2110"/>
      <c r="RY4" s="2"/>
      <c r="RZ4" s="1704" t="s">
        <v>18</v>
      </c>
      <c r="SA4" s="2059" t="s">
        <v>714</v>
      </c>
      <c r="SB4" s="2060"/>
      <c r="SC4" s="2060"/>
      <c r="SD4" s="2061"/>
      <c r="SF4" s="2"/>
      <c r="SG4" s="1704" t="s">
        <v>18</v>
      </c>
      <c r="SH4" s="2059" t="s">
        <v>684</v>
      </c>
      <c r="SI4" s="2060"/>
      <c r="SJ4" s="2060"/>
      <c r="SK4" s="2061"/>
      <c r="SM4" s="2"/>
      <c r="SN4" s="1704" t="s">
        <v>18</v>
      </c>
      <c r="SO4" s="2059" t="s">
        <v>705</v>
      </c>
      <c r="SP4" s="2060"/>
      <c r="SQ4" s="2060"/>
      <c r="SR4" s="2061"/>
      <c r="ST4" s="407"/>
      <c r="SU4" s="1704"/>
      <c r="SV4" s="2045" t="s">
        <v>690</v>
      </c>
      <c r="SW4" s="2047"/>
      <c r="SX4" s="2047"/>
      <c r="SY4" s="2048"/>
      <c r="TA4" s="2"/>
      <c r="TB4" s="1704" t="s">
        <v>18</v>
      </c>
      <c r="TC4" s="2141" t="s">
        <v>14</v>
      </c>
      <c r="TD4" s="2142"/>
      <c r="TE4" s="2142"/>
      <c r="TF4" s="2143"/>
      <c r="TH4" s="2"/>
      <c r="TI4" s="1704" t="s">
        <v>18</v>
      </c>
      <c r="TJ4" s="2059" t="s">
        <v>706</v>
      </c>
      <c r="TK4" s="2060"/>
      <c r="TL4" s="2060"/>
      <c r="TM4" s="2061"/>
      <c r="TO4" s="428"/>
      <c r="TP4" s="1704" t="s">
        <v>18</v>
      </c>
      <c r="TQ4" s="2059" t="s">
        <v>64</v>
      </c>
      <c r="TR4" s="2060"/>
      <c r="TS4" s="2060"/>
      <c r="TT4" s="2061"/>
      <c r="TV4" s="428"/>
      <c r="TW4" s="1704" t="s">
        <v>18</v>
      </c>
      <c r="TX4" s="2045" t="s">
        <v>712</v>
      </c>
      <c r="TY4" s="2047"/>
      <c r="TZ4" s="2047"/>
      <c r="UA4" s="2048"/>
      <c r="UC4" s="428"/>
      <c r="UD4" s="1704" t="s">
        <v>18</v>
      </c>
      <c r="UE4" s="2045" t="s">
        <v>419</v>
      </c>
      <c r="UF4" s="2047"/>
      <c r="UG4" s="2047"/>
      <c r="UH4" s="2048"/>
      <c r="UJ4" s="428"/>
      <c r="UK4" s="1704" t="s">
        <v>18</v>
      </c>
      <c r="UL4" s="2045" t="s">
        <v>733</v>
      </c>
      <c r="UM4" s="2047"/>
      <c r="UN4" s="2047"/>
      <c r="UO4" s="2048"/>
      <c r="UQ4" s="428"/>
      <c r="UR4" s="1704" t="s">
        <v>18</v>
      </c>
      <c r="US4" s="2045" t="s">
        <v>732</v>
      </c>
      <c r="UT4" s="2047"/>
      <c r="UU4" s="2047"/>
      <c r="UV4" s="2048"/>
      <c r="UX4" s="2"/>
      <c r="UY4" s="1704" t="s">
        <v>18</v>
      </c>
      <c r="UZ4" s="2120" t="s">
        <v>346</v>
      </c>
      <c r="VA4" s="2121"/>
      <c r="VB4" s="2121"/>
      <c r="VC4" s="2122"/>
      <c r="VE4" s="2"/>
      <c r="VF4" s="1704" t="s">
        <v>18</v>
      </c>
      <c r="VG4" s="2045" t="s">
        <v>337</v>
      </c>
      <c r="VH4" s="2047"/>
      <c r="VI4" s="2047"/>
      <c r="VJ4" s="2048"/>
      <c r="VL4" s="2"/>
      <c r="VM4" s="1704" t="s">
        <v>18</v>
      </c>
      <c r="VN4" s="2045" t="s">
        <v>389</v>
      </c>
      <c r="VO4" s="2047"/>
      <c r="VP4" s="2047"/>
      <c r="VQ4" s="2048"/>
      <c r="VS4" s="428"/>
      <c r="VT4" s="1704" t="s">
        <v>18</v>
      </c>
      <c r="VU4" s="2041" t="s">
        <v>646</v>
      </c>
      <c r="VV4" s="2043"/>
      <c r="VW4" s="2043"/>
      <c r="VX4" s="2044"/>
      <c r="VZ4" s="2"/>
      <c r="WA4" s="1704" t="s">
        <v>18</v>
      </c>
      <c r="WB4" s="2041" t="s">
        <v>89</v>
      </c>
      <c r="WC4" s="2043"/>
      <c r="WD4" s="2043"/>
      <c r="WE4" s="2044"/>
      <c r="WG4" s="2"/>
      <c r="WH4" s="1704" t="s">
        <v>18</v>
      </c>
      <c r="WI4" s="2041" t="s">
        <v>843</v>
      </c>
      <c r="WJ4" s="2043"/>
      <c r="WK4" s="2043"/>
      <c r="WL4" s="2044"/>
      <c r="WN4" s="2"/>
      <c r="WO4" s="1704" t="s">
        <v>18</v>
      </c>
      <c r="WP4" s="2041" t="s">
        <v>699</v>
      </c>
      <c r="WQ4" s="2043"/>
      <c r="WR4" s="2043"/>
      <c r="WS4" s="2044"/>
      <c r="WU4" s="24"/>
      <c r="WV4" s="743" t="s">
        <v>18</v>
      </c>
      <c r="WW4" s="2138" t="s">
        <v>1566</v>
      </c>
      <c r="WX4" s="2139"/>
      <c r="WY4" s="2139"/>
      <c r="WZ4" s="2140"/>
      <c r="XB4" s="2"/>
      <c r="XC4" s="1704" t="s">
        <v>18</v>
      </c>
      <c r="XD4" s="2045" t="s">
        <v>1931</v>
      </c>
      <c r="XE4" s="2047"/>
      <c r="XF4" s="2047"/>
      <c r="XG4" s="2048"/>
      <c r="XI4" s="2"/>
      <c r="XJ4" s="1704" t="s">
        <v>18</v>
      </c>
      <c r="XK4" s="2045" t="s">
        <v>259</v>
      </c>
      <c r="XL4" s="2047"/>
      <c r="XM4" s="2047"/>
      <c r="XN4" s="2048"/>
      <c r="XP4" s="2"/>
      <c r="XQ4" s="1704" t="s">
        <v>18</v>
      </c>
      <c r="XR4" s="2045" t="s">
        <v>696</v>
      </c>
      <c r="XS4" s="2047"/>
      <c r="XT4" s="2047"/>
      <c r="XU4" s="2048"/>
      <c r="XW4" s="2"/>
      <c r="XX4" s="1704" t="s">
        <v>18</v>
      </c>
      <c r="XY4" s="2045" t="s">
        <v>717</v>
      </c>
      <c r="XZ4" s="2047"/>
      <c r="YA4" s="2047"/>
      <c r="YB4" s="2048"/>
      <c r="YD4" s="2"/>
      <c r="YE4" s="1704" t="s">
        <v>18</v>
      </c>
      <c r="YF4" s="2045" t="s">
        <v>685</v>
      </c>
      <c r="YG4" s="2047"/>
      <c r="YH4" s="2047"/>
      <c r="YI4" s="2048"/>
      <c r="YK4" s="2"/>
      <c r="YL4" s="1704" t="s">
        <v>18</v>
      </c>
      <c r="YM4" s="2045" t="s">
        <v>715</v>
      </c>
      <c r="YN4" s="2047"/>
      <c r="YO4" s="2047"/>
      <c r="YP4" s="2048"/>
      <c r="YR4" s="2"/>
      <c r="YS4" s="1704" t="s">
        <v>18</v>
      </c>
      <c r="YT4" s="2045" t="s">
        <v>729</v>
      </c>
      <c r="YU4" s="2047"/>
      <c r="YV4" s="2047"/>
      <c r="YW4" s="2048"/>
      <c r="YY4" s="2"/>
      <c r="YZ4" s="1704" t="s">
        <v>18</v>
      </c>
      <c r="ZA4" s="2059" t="s">
        <v>750</v>
      </c>
      <c r="ZB4" s="2060"/>
      <c r="ZC4" s="2060"/>
      <c r="ZD4" s="2061"/>
      <c r="ZF4" s="2"/>
      <c r="ZG4" s="1704" t="s">
        <v>18</v>
      </c>
      <c r="ZH4" s="2045" t="s">
        <v>601</v>
      </c>
      <c r="ZI4" s="2047"/>
      <c r="ZJ4" s="2047"/>
      <c r="ZK4" s="2048"/>
      <c r="ZM4" s="2"/>
      <c r="ZN4" s="1704" t="s">
        <v>18</v>
      </c>
      <c r="ZO4" s="2145" t="s">
        <v>601</v>
      </c>
      <c r="ZP4" s="2146"/>
      <c r="ZQ4" s="2146"/>
      <c r="ZR4" s="2147"/>
      <c r="ZT4" s="2"/>
      <c r="ZU4" s="1704" t="s">
        <v>18</v>
      </c>
      <c r="ZV4" s="2059" t="s">
        <v>704</v>
      </c>
      <c r="ZW4" s="2060"/>
      <c r="ZX4" s="2060"/>
      <c r="ZY4" s="2061"/>
      <c r="AAA4" s="2"/>
      <c r="AAB4" s="1704" t="s">
        <v>18</v>
      </c>
      <c r="AAC4" s="2059" t="s">
        <v>708</v>
      </c>
      <c r="AAD4" s="2060"/>
      <c r="AAE4" s="2060"/>
      <c r="AAF4" s="2061"/>
      <c r="AAH4" s="2"/>
      <c r="AAI4" s="1704" t="s">
        <v>18</v>
      </c>
      <c r="AAJ4" s="2059" t="s">
        <v>1031</v>
      </c>
      <c r="AAK4" s="2060"/>
      <c r="AAL4" s="2060"/>
      <c r="AAM4" s="2061"/>
      <c r="AAO4" s="428"/>
      <c r="AAP4" s="1704" t="s">
        <v>18</v>
      </c>
      <c r="AAQ4" s="2045" t="s">
        <v>421</v>
      </c>
      <c r="AAR4" s="2047"/>
      <c r="AAS4" s="2047"/>
      <c r="AAT4" s="2048"/>
      <c r="AAV4" s="428"/>
      <c r="AAW4" s="1704" t="s">
        <v>18</v>
      </c>
      <c r="AAX4" s="2045" t="s">
        <v>677</v>
      </c>
      <c r="AAY4" s="2047"/>
      <c r="AAZ4" s="2047"/>
      <c r="ABA4" s="2048"/>
      <c r="ABC4" s="2"/>
      <c r="ABD4" s="1704" t="s">
        <v>18</v>
      </c>
      <c r="ABE4" s="2045" t="s">
        <v>41</v>
      </c>
      <c r="ABF4" s="2047"/>
      <c r="ABG4" s="2047"/>
      <c r="ABH4" s="2048"/>
      <c r="ABJ4" s="2"/>
      <c r="ABK4" s="1704" t="s">
        <v>18</v>
      </c>
      <c r="ABL4" s="2045" t="s">
        <v>666</v>
      </c>
      <c r="ABM4" s="2047"/>
      <c r="ABN4" s="2047"/>
      <c r="ABO4" s="2048"/>
      <c r="ABQ4" s="2"/>
      <c r="ABR4" s="1704" t="s">
        <v>18</v>
      </c>
      <c r="ABS4" s="2045" t="s">
        <v>606</v>
      </c>
      <c r="ABT4" s="2047"/>
      <c r="ABU4" s="2047"/>
      <c r="ABV4" s="2048"/>
      <c r="ABX4" s="306"/>
      <c r="ABY4" s="1704" t="s">
        <v>18</v>
      </c>
      <c r="ABZ4" s="2045" t="s">
        <v>719</v>
      </c>
      <c r="ACA4" s="2047"/>
      <c r="ACB4" s="2047"/>
      <c r="ACC4" s="2048"/>
      <c r="ACE4" s="306"/>
      <c r="ACF4" s="1704" t="s">
        <v>18</v>
      </c>
      <c r="ACG4" s="2045" t="s">
        <v>4</v>
      </c>
      <c r="ACH4" s="2047"/>
      <c r="ACI4" s="2047"/>
      <c r="ACJ4" s="2048"/>
      <c r="ACL4" s="2"/>
      <c r="ACM4" s="1704" t="s">
        <v>18</v>
      </c>
      <c r="ACN4" s="2045" t="s">
        <v>33</v>
      </c>
      <c r="ACO4" s="2047"/>
      <c r="ACP4" s="2047"/>
      <c r="ACQ4" s="2048"/>
      <c r="ACT4" s="1704" t="s">
        <v>18</v>
      </c>
      <c r="ACU4" s="2045" t="s">
        <v>70</v>
      </c>
      <c r="ACV4" s="2047"/>
      <c r="ACW4" s="2047"/>
      <c r="ACX4" s="2048"/>
      <c r="ACZ4" s="428"/>
      <c r="ADA4" s="1704" t="s">
        <v>18</v>
      </c>
      <c r="ADB4" s="2045" t="s">
        <v>57</v>
      </c>
      <c r="ADC4" s="2047"/>
      <c r="ADD4" s="2047"/>
      <c r="ADE4" s="2048"/>
      <c r="ADH4" s="1704" t="s">
        <v>18</v>
      </c>
      <c r="ADI4" s="2045" t="s">
        <v>701</v>
      </c>
      <c r="ADJ4" s="2047"/>
      <c r="ADK4" s="2047"/>
      <c r="ADL4" s="2048"/>
      <c r="ADO4" s="1704" t="s">
        <v>18</v>
      </c>
      <c r="ADP4" s="2045" t="s">
        <v>48</v>
      </c>
      <c r="ADQ4" s="2047"/>
      <c r="ADR4" s="2047"/>
      <c r="ADS4" s="2048"/>
      <c r="ADV4" s="1704" t="s">
        <v>18</v>
      </c>
      <c r="ADW4" s="2045" t="s">
        <v>205</v>
      </c>
      <c r="ADX4" s="2047"/>
      <c r="ADY4" s="2047"/>
      <c r="ADZ4" s="2048"/>
      <c r="AEB4" s="2"/>
      <c r="AEC4" s="1704" t="s">
        <v>18</v>
      </c>
      <c r="AED4" s="2045" t="s">
        <v>776</v>
      </c>
      <c r="AEE4" s="2047"/>
      <c r="AEF4" s="2047"/>
      <c r="AEG4" s="2048"/>
      <c r="AEI4" s="428"/>
      <c r="AEJ4" s="1704" t="s">
        <v>18</v>
      </c>
      <c r="AEK4" s="2045" t="s">
        <v>731</v>
      </c>
      <c r="AEL4" s="2047"/>
      <c r="AEM4" s="2047"/>
      <c r="AEN4" s="2048"/>
      <c r="AEP4" s="2"/>
      <c r="AEQ4" s="1704" t="s">
        <v>18</v>
      </c>
      <c r="AER4" s="2045" t="s">
        <v>761</v>
      </c>
      <c r="AES4" s="2047"/>
      <c r="AET4" s="2047"/>
      <c r="AEU4" s="2048"/>
      <c r="AEW4" s="2"/>
      <c r="AEX4" s="1704" t="s">
        <v>18</v>
      </c>
      <c r="AEY4" s="2108" t="s">
        <v>243</v>
      </c>
      <c r="AEZ4" s="2109"/>
      <c r="AFA4" s="2109"/>
      <c r="AFB4" s="2110"/>
      <c r="AFD4" s="428"/>
      <c r="AFE4" s="1704" t="s">
        <v>18</v>
      </c>
      <c r="AFF4" s="2059" t="s">
        <v>11</v>
      </c>
      <c r="AFG4" s="2060"/>
      <c r="AFH4" s="2060"/>
      <c r="AFI4" s="2061"/>
      <c r="AFK4" s="428"/>
      <c r="AFL4" s="1704" t="s">
        <v>18</v>
      </c>
      <c r="AFM4" s="2045" t="s">
        <v>697</v>
      </c>
      <c r="AFN4" s="2047"/>
      <c r="AFO4" s="2047"/>
      <c r="AFP4" s="2048"/>
      <c r="AFR4" s="2"/>
      <c r="AFS4" s="1704" t="s">
        <v>18</v>
      </c>
      <c r="AFT4" s="2045" t="s">
        <v>604</v>
      </c>
      <c r="AFU4" s="2047"/>
      <c r="AFV4" s="2047"/>
      <c r="AFW4" s="2048"/>
      <c r="AFY4" s="2"/>
      <c r="AFZ4" s="1704" t="s">
        <v>18</v>
      </c>
      <c r="AGA4" s="2045" t="s">
        <v>679</v>
      </c>
      <c r="AGB4" s="2047"/>
      <c r="AGC4" s="2047"/>
      <c r="AGD4" s="2048"/>
      <c r="AGF4" s="2"/>
      <c r="AGG4" s="1704" t="s">
        <v>18</v>
      </c>
      <c r="AGH4" s="2045" t="s">
        <v>728</v>
      </c>
      <c r="AGI4" s="2047"/>
      <c r="AGJ4" s="2047"/>
      <c r="AGK4" s="2048"/>
      <c r="AGM4" s="2"/>
      <c r="AGN4" s="1704" t="s">
        <v>18</v>
      </c>
      <c r="AGO4" s="2045" t="s">
        <v>665</v>
      </c>
      <c r="AGP4" s="2047"/>
      <c r="AGQ4" s="2047"/>
      <c r="AGR4" s="2048"/>
      <c r="AGT4" s="2"/>
      <c r="AGU4" s="1704" t="s">
        <v>18</v>
      </c>
      <c r="AGV4" s="2045" t="s">
        <v>206</v>
      </c>
      <c r="AGW4" s="2047"/>
      <c r="AGX4" s="2047"/>
      <c r="AGY4" s="2048"/>
      <c r="AHA4" s="2"/>
      <c r="AHB4" s="1704" t="s">
        <v>18</v>
      </c>
      <c r="AHC4" s="2045" t="s">
        <v>191</v>
      </c>
      <c r="AHD4" s="2047"/>
      <c r="AHE4" s="2047"/>
      <c r="AHF4" s="2048"/>
      <c r="AHH4" s="2"/>
      <c r="AHI4" s="1704" t="s">
        <v>18</v>
      </c>
      <c r="AHJ4" s="2045" t="s">
        <v>668</v>
      </c>
      <c r="AHK4" s="2047"/>
      <c r="AHL4" s="2047"/>
      <c r="AHM4" s="2048"/>
      <c r="AHO4" s="2"/>
      <c r="AHP4" s="1704" t="s">
        <v>18</v>
      </c>
      <c r="AHQ4" s="2045" t="s">
        <v>642</v>
      </c>
      <c r="AHR4" s="2047"/>
      <c r="AHS4" s="2047"/>
      <c r="AHT4" s="2048"/>
      <c r="AHV4" s="428"/>
      <c r="AHW4" s="1704" t="s">
        <v>18</v>
      </c>
      <c r="AHX4" s="2045" t="s">
        <v>515</v>
      </c>
      <c r="AHY4" s="2047"/>
      <c r="AHZ4" s="2047"/>
      <c r="AIA4" s="2048"/>
      <c r="AIC4" s="306"/>
      <c r="AID4" s="1704" t="s">
        <v>18</v>
      </c>
      <c r="AIE4" s="2045" t="s">
        <v>671</v>
      </c>
      <c r="AIF4" s="2047"/>
      <c r="AIG4" s="2047"/>
      <c r="AIH4" s="2048"/>
      <c r="AIJ4" s="428"/>
      <c r="AIK4" s="1704" t="s">
        <v>18</v>
      </c>
      <c r="AIL4" s="2045" t="s">
        <v>621</v>
      </c>
      <c r="AIM4" s="2047"/>
      <c r="AIN4" s="2047"/>
      <c r="AIO4" s="2048"/>
      <c r="AIQ4" s="2"/>
      <c r="AIR4" s="1704" t="s">
        <v>18</v>
      </c>
      <c r="AIS4" s="2045" t="s">
        <v>591</v>
      </c>
      <c r="AIT4" s="2047"/>
      <c r="AIU4" s="2047"/>
      <c r="AIV4" s="2048"/>
      <c r="AIX4" s="2"/>
      <c r="AIY4" s="1704" t="s">
        <v>18</v>
      </c>
      <c r="AIZ4" s="2045" t="s">
        <v>19</v>
      </c>
      <c r="AJA4" s="2047"/>
      <c r="AJB4" s="2047"/>
      <c r="AJC4" s="2048"/>
      <c r="AJE4" s="2"/>
      <c r="AJF4" s="1704" t="s">
        <v>18</v>
      </c>
      <c r="AJG4" s="2045" t="s">
        <v>19</v>
      </c>
      <c r="AJH4" s="2047"/>
      <c r="AJI4" s="2047"/>
      <c r="AJJ4" s="2048"/>
      <c r="AJL4" s="24"/>
      <c r="AJM4" s="743" t="s">
        <v>18</v>
      </c>
      <c r="AJN4" s="2059" t="s">
        <v>1949</v>
      </c>
      <c r="AJO4" s="2060"/>
      <c r="AJP4" s="2060"/>
      <c r="AJQ4" s="2061"/>
      <c r="AJS4" s="2"/>
      <c r="AJT4" s="1704" t="s">
        <v>18</v>
      </c>
      <c r="AJU4" s="2045" t="s">
        <v>711</v>
      </c>
      <c r="AJV4" s="2047"/>
      <c r="AJW4" s="2047"/>
      <c r="AJX4" s="2048"/>
      <c r="AJZ4" s="2"/>
      <c r="AKA4" s="1704" t="s">
        <v>18</v>
      </c>
      <c r="AKB4" s="2045" t="s">
        <v>597</v>
      </c>
      <c r="AKC4" s="2047"/>
      <c r="AKD4" s="2047"/>
      <c r="AKE4" s="2048"/>
      <c r="AKG4" s="2"/>
      <c r="AKH4" s="1704" t="s">
        <v>18</v>
      </c>
      <c r="AKI4" s="2045" t="s">
        <v>610</v>
      </c>
      <c r="AKJ4" s="2047"/>
      <c r="AKK4" s="2047"/>
      <c r="AKL4" s="2048"/>
      <c r="AKN4" s="2"/>
      <c r="AKO4" s="1704" t="s">
        <v>18</v>
      </c>
      <c r="AKP4" s="2045" t="s">
        <v>58</v>
      </c>
      <c r="AKQ4" s="2047"/>
      <c r="AKR4" s="2047"/>
      <c r="AKS4" s="2048"/>
      <c r="AKU4" s="2"/>
      <c r="AKV4" s="1704" t="s">
        <v>18</v>
      </c>
      <c r="AKW4" s="2045" t="s">
        <v>594</v>
      </c>
      <c r="AKX4" s="2047"/>
      <c r="AKY4" s="2047"/>
      <c r="AKZ4" s="2048"/>
      <c r="ALB4" s="2"/>
      <c r="ALC4" s="1704" t="s">
        <v>18</v>
      </c>
      <c r="ALD4" s="2045" t="s">
        <v>592</v>
      </c>
      <c r="ALE4" s="2047"/>
      <c r="ALF4" s="2047"/>
      <c r="ALG4" s="2048"/>
      <c r="ALI4" s="2"/>
      <c r="ALJ4" s="1704" t="s">
        <v>18</v>
      </c>
      <c r="ALK4" s="2045" t="s">
        <v>68</v>
      </c>
      <c r="ALL4" s="2047"/>
      <c r="ALM4" s="2047"/>
      <c r="ALN4" s="2048"/>
      <c r="ALP4" s="2"/>
      <c r="ALQ4" s="1704" t="s">
        <v>18</v>
      </c>
      <c r="ALR4" s="2045" t="s">
        <v>747</v>
      </c>
      <c r="ALS4" s="2047"/>
      <c r="ALT4" s="2047"/>
      <c r="ALU4" s="2048"/>
      <c r="ALW4" s="428"/>
      <c r="ALX4" s="1704" t="s">
        <v>18</v>
      </c>
      <c r="ALY4" s="2045" t="s">
        <v>682</v>
      </c>
      <c r="ALZ4" s="2047"/>
      <c r="AMA4" s="2047"/>
      <c r="AMB4" s="2048"/>
      <c r="AMD4" s="2"/>
      <c r="AME4" s="1704" t="s">
        <v>18</v>
      </c>
      <c r="AMF4" s="2045" t="s">
        <v>721</v>
      </c>
      <c r="AMG4" s="2047"/>
      <c r="AMH4" s="2047"/>
      <c r="AMI4" s="2048"/>
      <c r="AMK4" s="2"/>
      <c r="AML4" s="1704" t="s">
        <v>18</v>
      </c>
      <c r="AMM4" s="2045" t="s">
        <v>38</v>
      </c>
      <c r="AMN4" s="2047"/>
      <c r="AMO4" s="2047"/>
      <c r="AMP4" s="2048"/>
      <c r="AMR4" s="428"/>
      <c r="AMS4" s="1704" t="s">
        <v>18</v>
      </c>
      <c r="AMT4" s="2045" t="s">
        <v>627</v>
      </c>
      <c r="AMU4" s="2047"/>
      <c r="AMV4" s="2047"/>
      <c r="AMW4" s="2048"/>
      <c r="AMY4" s="306"/>
      <c r="AMZ4" s="1704" t="s">
        <v>18</v>
      </c>
      <c r="ANA4" s="2045" t="s">
        <v>21</v>
      </c>
      <c r="ANB4" s="2047"/>
      <c r="ANC4" s="2047"/>
      <c r="AND4" s="2048"/>
      <c r="ANF4" s="2"/>
      <c r="ANG4" s="1704" t="s">
        <v>18</v>
      </c>
      <c r="ANH4" s="2045" t="s">
        <v>463</v>
      </c>
      <c r="ANI4" s="2047"/>
      <c r="ANJ4" s="2047"/>
      <c r="ANK4" s="2048"/>
      <c r="ANM4" s="2"/>
      <c r="ANN4" s="1704" t="s">
        <v>18</v>
      </c>
      <c r="ANO4" s="2045" t="s">
        <v>43</v>
      </c>
      <c r="ANP4" s="2047"/>
      <c r="ANQ4" s="2047"/>
      <c r="ANR4" s="2048"/>
      <c r="ANT4" s="2"/>
      <c r="ANU4" s="1704" t="s">
        <v>18</v>
      </c>
      <c r="ANV4" s="2045" t="s">
        <v>512</v>
      </c>
      <c r="ANW4" s="2047"/>
      <c r="ANX4" s="2047"/>
      <c r="ANY4" s="2048"/>
      <c r="AOA4" s="306"/>
      <c r="AOB4" s="1704" t="s">
        <v>18</v>
      </c>
      <c r="AOC4" s="2045" t="s">
        <v>617</v>
      </c>
      <c r="AOD4" s="2047"/>
      <c r="AOE4" s="2047"/>
      <c r="AOF4" s="2048"/>
      <c r="AOH4" s="2"/>
      <c r="AOI4" s="1704" t="s">
        <v>18</v>
      </c>
      <c r="AOJ4" s="2045" t="s">
        <v>638</v>
      </c>
      <c r="AOK4" s="2047"/>
      <c r="AOL4" s="2047"/>
      <c r="AOM4" s="2048"/>
      <c r="AOO4" s="428"/>
      <c r="AOP4" s="1704" t="s">
        <v>18</v>
      </c>
      <c r="AOQ4" s="2059" t="s">
        <v>470</v>
      </c>
      <c r="AOR4" s="2060"/>
      <c r="AOS4" s="2060"/>
      <c r="AOT4" s="2061"/>
      <c r="AOV4" s="306"/>
      <c r="AOW4" s="1704" t="s">
        <v>18</v>
      </c>
      <c r="AOX4" s="2059" t="s">
        <v>596</v>
      </c>
      <c r="AOY4" s="2060"/>
      <c r="AOZ4" s="2060"/>
      <c r="APA4" s="2061"/>
      <c r="APC4" s="306"/>
      <c r="APD4" s="1704" t="s">
        <v>18</v>
      </c>
      <c r="APE4" s="2059" t="s">
        <v>522</v>
      </c>
      <c r="APF4" s="2060"/>
      <c r="APG4" s="2060"/>
      <c r="APH4" s="2061"/>
      <c r="APJ4" s="306"/>
      <c r="APK4" s="1704" t="s">
        <v>18</v>
      </c>
      <c r="APL4" s="2059" t="s">
        <v>686</v>
      </c>
      <c r="APM4" s="2060"/>
      <c r="APN4" s="2060"/>
      <c r="APO4" s="2061"/>
      <c r="APQ4" s="428"/>
      <c r="APR4" s="1704" t="s">
        <v>18</v>
      </c>
      <c r="APS4" s="2045" t="s">
        <v>25</v>
      </c>
      <c r="APT4" s="2047"/>
      <c r="APU4" s="2047"/>
      <c r="APV4" s="2048"/>
      <c r="APY4" s="1704" t="s">
        <v>18</v>
      </c>
      <c r="APZ4" s="2045" t="s">
        <v>630</v>
      </c>
      <c r="AQA4" s="2047"/>
      <c r="AQB4" s="2047"/>
      <c r="AQC4" s="2048"/>
      <c r="AQF4" s="1704" t="s">
        <v>18</v>
      </c>
      <c r="AQG4" s="2045" t="s">
        <v>674</v>
      </c>
      <c r="AQH4" s="2047"/>
      <c r="AQI4" s="2047"/>
      <c r="AQJ4" s="2048"/>
      <c r="AQL4" s="2"/>
      <c r="AQM4" s="1704" t="s">
        <v>18</v>
      </c>
      <c r="AQN4" s="2059" t="s">
        <v>228</v>
      </c>
      <c r="AQO4" s="2060"/>
      <c r="AQP4" s="2060"/>
      <c r="AQQ4" s="2061"/>
      <c r="AQS4" s="306"/>
      <c r="AQT4" s="1704" t="s">
        <v>18</v>
      </c>
      <c r="AQU4" s="2045" t="s">
        <v>722</v>
      </c>
      <c r="AQV4" s="2047"/>
      <c r="AQW4" s="2047"/>
      <c r="AQX4" s="2048"/>
      <c r="AQZ4" s="2"/>
      <c r="ARA4" s="1704" t="s">
        <v>18</v>
      </c>
      <c r="ARB4" s="2045" t="s">
        <v>2078</v>
      </c>
      <c r="ARC4" s="2047"/>
      <c r="ARD4" s="2047"/>
      <c r="ARE4" s="2048"/>
      <c r="ARG4" s="428"/>
      <c r="ARH4" s="1704" t="s">
        <v>18</v>
      </c>
      <c r="ARI4" s="2045" t="s">
        <v>434</v>
      </c>
      <c r="ARJ4" s="2047"/>
      <c r="ARK4" s="2047"/>
      <c r="ARL4" s="2048"/>
      <c r="ARN4" s="428"/>
      <c r="ARO4" s="1704" t="s">
        <v>18</v>
      </c>
      <c r="ARP4" s="2045" t="s">
        <v>453</v>
      </c>
      <c r="ARQ4" s="2047"/>
      <c r="ARR4" s="2047"/>
      <c r="ARS4" s="2048"/>
      <c r="ARU4" s="428"/>
      <c r="ARV4" s="1704" t="s">
        <v>18</v>
      </c>
      <c r="ARW4" s="2045" t="s">
        <v>725</v>
      </c>
      <c r="ARX4" s="2047"/>
      <c r="ARY4" s="2047"/>
      <c r="ARZ4" s="2048"/>
      <c r="ASB4" s="428"/>
      <c r="ASC4" s="1704" t="s">
        <v>18</v>
      </c>
      <c r="ASD4" s="2045" t="s">
        <v>34</v>
      </c>
      <c r="ASE4" s="2047"/>
      <c r="ASF4" s="2047"/>
      <c r="ASG4" s="2048"/>
      <c r="ASI4" s="2"/>
      <c r="ASJ4" s="1704" t="s">
        <v>18</v>
      </c>
      <c r="ASK4" s="2045" t="s">
        <v>28</v>
      </c>
      <c r="ASL4" s="2047"/>
      <c r="ASM4" s="2047"/>
      <c r="ASN4" s="2048"/>
      <c r="ASP4" s="2"/>
      <c r="ASQ4" s="1704" t="s">
        <v>18</v>
      </c>
      <c r="ASR4" s="2045"/>
      <c r="ASS4" s="2047"/>
      <c r="AST4" s="2047"/>
      <c r="ASU4" s="2048"/>
      <c r="ASW4" s="2"/>
      <c r="ASX4" s="1704" t="s">
        <v>18</v>
      </c>
      <c r="ASY4" s="2045" t="s">
        <v>600</v>
      </c>
      <c r="ASZ4" s="2047"/>
      <c r="ATA4" s="2047"/>
      <c r="ATB4" s="2048"/>
      <c r="ATD4" s="2"/>
      <c r="ATE4" s="1704" t="s">
        <v>18</v>
      </c>
      <c r="ATF4" s="2045" t="s">
        <v>503</v>
      </c>
      <c r="ATG4" s="2047"/>
      <c r="ATH4" s="2047"/>
      <c r="ATI4" s="2048"/>
      <c r="ATK4" s="2"/>
      <c r="ATL4" s="1704" t="s">
        <v>18</v>
      </c>
      <c r="ATM4" s="2045" t="s">
        <v>669</v>
      </c>
      <c r="ATN4" s="2047"/>
      <c r="ATO4" s="2047"/>
      <c r="ATP4" s="2048"/>
      <c r="ATR4" s="2"/>
      <c r="ATS4" s="1704" t="s">
        <v>18</v>
      </c>
      <c r="ATT4" s="2045" t="s">
        <v>639</v>
      </c>
      <c r="ATU4" s="2047"/>
      <c r="ATV4" s="2047"/>
      <c r="ATW4" s="2048"/>
      <c r="ATY4" s="2"/>
      <c r="ATZ4" s="1704" t="s">
        <v>18</v>
      </c>
      <c r="AUA4" s="2045" t="s">
        <v>409</v>
      </c>
      <c r="AUB4" s="2047"/>
      <c r="AUC4" s="2047"/>
      <c r="AUD4" s="2048"/>
      <c r="AUF4" s="2"/>
      <c r="AUG4" s="1704" t="s">
        <v>18</v>
      </c>
      <c r="AUH4" s="2045" t="s">
        <v>623</v>
      </c>
      <c r="AUI4" s="2047"/>
      <c r="AUJ4" s="2047"/>
      <c r="AUK4" s="2048"/>
      <c r="AUN4" s="1704" t="s">
        <v>18</v>
      </c>
      <c r="AUO4" s="2045" t="s">
        <v>44</v>
      </c>
      <c r="AUP4" s="2047"/>
      <c r="AUQ4" s="2047"/>
      <c r="AUR4" s="2048"/>
      <c r="AUU4" s="1704" t="s">
        <v>18</v>
      </c>
      <c r="AUV4" s="2045" t="s">
        <v>672</v>
      </c>
      <c r="AUW4" s="2047"/>
      <c r="AUX4" s="2047"/>
      <c r="AUY4" s="2048"/>
      <c r="AVB4" s="1704" t="s">
        <v>18</v>
      </c>
      <c r="AVC4" s="2045" t="s">
        <v>662</v>
      </c>
      <c r="AVD4" s="2047"/>
      <c r="AVE4" s="2047"/>
      <c r="AVF4" s="2048"/>
      <c r="AVI4" s="1704" t="s">
        <v>18</v>
      </c>
      <c r="AVJ4" s="2045" t="s">
        <v>628</v>
      </c>
      <c r="AVK4" s="2047"/>
      <c r="AVL4" s="2047"/>
      <c r="AVM4" s="2048"/>
      <c r="AVO4" s="551"/>
      <c r="AVP4" s="1704" t="s">
        <v>18</v>
      </c>
      <c r="AVQ4" s="2045" t="s">
        <v>667</v>
      </c>
      <c r="AVR4" s="2047"/>
      <c r="AVS4" s="2047"/>
      <c r="AVT4" s="2048"/>
      <c r="AVW4" s="1704" t="s">
        <v>18</v>
      </c>
      <c r="AVX4" s="2045" t="s">
        <v>670</v>
      </c>
      <c r="AVY4" s="2047"/>
      <c r="AVZ4" s="2047"/>
      <c r="AWA4" s="2048"/>
      <c r="AWD4" s="1704" t="s">
        <v>18</v>
      </c>
      <c r="AWE4" s="2045" t="s">
        <v>703</v>
      </c>
      <c r="AWF4" s="2047"/>
      <c r="AWG4" s="2047"/>
      <c r="AWH4" s="2048"/>
      <c r="AWK4" s="743" t="s">
        <v>18</v>
      </c>
      <c r="AWL4" s="2059" t="s">
        <v>351</v>
      </c>
      <c r="AWM4" s="2060"/>
      <c r="AWN4" s="2060"/>
      <c r="AWO4" s="2061"/>
      <c r="AWQ4" s="426"/>
      <c r="AWR4" s="1704" t="s">
        <v>18</v>
      </c>
      <c r="AWS4" s="2045" t="s">
        <v>3067</v>
      </c>
      <c r="AWT4" s="2047"/>
      <c r="AWU4" s="2047"/>
      <c r="AWV4" s="2048"/>
      <c r="AWX4" s="2"/>
      <c r="AWY4" s="1704" t="s">
        <v>18</v>
      </c>
      <c r="AWZ4" s="2045" t="s">
        <v>525</v>
      </c>
      <c r="AXA4" s="2047"/>
      <c r="AXB4" s="2047"/>
      <c r="AXC4" s="2048"/>
      <c r="AXE4" s="2"/>
      <c r="AXF4" s="1704" t="s">
        <v>18</v>
      </c>
      <c r="AXG4" s="2045" t="s">
        <v>713</v>
      </c>
      <c r="AXH4" s="2047"/>
      <c r="AXI4" s="2047"/>
      <c r="AXJ4" s="2048"/>
      <c r="AXL4" s="2"/>
      <c r="AXM4" s="1704" t="s">
        <v>18</v>
      </c>
      <c r="AXN4" s="2045" t="s">
        <v>689</v>
      </c>
      <c r="AXO4" s="2047"/>
      <c r="AXP4" s="2047"/>
      <c r="AXQ4" s="2048"/>
      <c r="AXS4" s="2"/>
      <c r="AXT4" s="1704" t="s">
        <v>18</v>
      </c>
      <c r="AXU4" s="2045" t="s">
        <v>602</v>
      </c>
      <c r="AXV4" s="2047"/>
      <c r="AXW4" s="2047"/>
      <c r="AXX4" s="2048"/>
      <c r="AXZ4" s="428"/>
      <c r="AYA4" s="1704" t="s">
        <v>18</v>
      </c>
      <c r="AYB4" s="2045" t="s">
        <v>46</v>
      </c>
      <c r="AYC4" s="2047"/>
      <c r="AYD4" s="2047"/>
      <c r="AYE4" s="2048"/>
      <c r="AYG4" s="428"/>
      <c r="AYH4" s="1704" t="s">
        <v>18</v>
      </c>
      <c r="AYI4" s="2045" t="s">
        <v>501</v>
      </c>
      <c r="AYJ4" s="2047"/>
      <c r="AYK4" s="2047"/>
      <c r="AYL4" s="2048"/>
      <c r="AYN4" s="428"/>
      <c r="AYO4" s="1704" t="s">
        <v>18</v>
      </c>
      <c r="AYP4" s="2045" t="s">
        <v>676</v>
      </c>
      <c r="AYQ4" s="2047"/>
      <c r="AYR4" s="2047"/>
      <c r="AYS4" s="2048"/>
      <c r="AYU4" s="2"/>
      <c r="AYV4" s="1704" t="s">
        <v>18</v>
      </c>
      <c r="AYW4" s="2045" t="s">
        <v>748</v>
      </c>
      <c r="AYX4" s="2047"/>
      <c r="AYY4" s="2047"/>
      <c r="AYZ4" s="2048"/>
      <c r="AZB4" s="428"/>
      <c r="AZC4" s="1704" t="s">
        <v>18</v>
      </c>
      <c r="AZD4" s="2045" t="s">
        <v>433</v>
      </c>
      <c r="AZE4" s="2047"/>
      <c r="AZF4" s="2047"/>
      <c r="AZG4" s="2048"/>
      <c r="AZI4" s="426"/>
      <c r="AZJ4" s="743" t="s">
        <v>18</v>
      </c>
      <c r="AZK4" s="2059" t="s">
        <v>2096</v>
      </c>
      <c r="AZL4" s="2060"/>
      <c r="AZM4" s="2060"/>
      <c r="AZN4" s="2061"/>
      <c r="AZP4" s="2"/>
      <c r="AZQ4" s="1704" t="s">
        <v>18</v>
      </c>
      <c r="AZR4" s="2045" t="s">
        <v>707</v>
      </c>
      <c r="AZS4" s="2047"/>
      <c r="AZT4" s="2047"/>
      <c r="AZU4" s="2048"/>
      <c r="AZW4" s="2"/>
      <c r="AZX4" s="1704" t="s">
        <v>18</v>
      </c>
      <c r="AZY4" s="2045" t="s">
        <v>874</v>
      </c>
      <c r="AZZ4" s="2047"/>
      <c r="BAA4" s="2047"/>
      <c r="BAB4" s="2048"/>
      <c r="BAD4" s="2"/>
      <c r="BAE4" s="1704" t="s">
        <v>18</v>
      </c>
      <c r="BAF4" s="2045" t="s">
        <v>448</v>
      </c>
      <c r="BAG4" s="2047"/>
      <c r="BAH4" s="2047"/>
      <c r="BAI4" s="2048"/>
      <c r="BAK4" s="2"/>
      <c r="BAL4" s="1704" t="s">
        <v>18</v>
      </c>
      <c r="BAM4" s="2045" t="s">
        <v>508</v>
      </c>
      <c r="BAN4" s="2047"/>
      <c r="BAO4" s="2047"/>
      <c r="BAP4" s="2048"/>
    </row>
    <row r="5" spans="1:1395" ht="19.5" thickBot="1" x14ac:dyDescent="0.35">
      <c r="B5" s="1704"/>
      <c r="C5" s="240"/>
      <c r="D5" s="240"/>
      <c r="E5" s="240"/>
      <c r="F5" s="240"/>
      <c r="H5" s="428"/>
      <c r="I5" s="1704"/>
      <c r="J5" s="1286"/>
      <c r="K5" s="424"/>
      <c r="L5" s="240"/>
      <c r="M5" s="59"/>
      <c r="O5" s="306"/>
      <c r="P5" s="1704"/>
      <c r="Q5" s="240"/>
      <c r="R5" s="240"/>
      <c r="S5" s="240"/>
      <c r="T5" s="59"/>
      <c r="V5" s="2"/>
      <c r="W5" s="1704"/>
      <c r="X5" s="240"/>
      <c r="Y5" s="240"/>
      <c r="Z5" s="240"/>
      <c r="AA5" s="59"/>
      <c r="AC5" s="2"/>
      <c r="AD5" s="1704"/>
      <c r="AE5" s="240"/>
      <c r="AF5" s="240"/>
      <c r="AG5" s="240"/>
      <c r="AH5" s="59"/>
      <c r="AJ5" s="2"/>
      <c r="AK5" s="1704"/>
      <c r="AL5" s="240"/>
      <c r="AM5" s="240"/>
      <c r="AN5" s="240"/>
      <c r="AO5" s="59"/>
      <c r="AQ5" s="2"/>
      <c r="AR5" s="1704"/>
      <c r="AS5" s="240"/>
      <c r="AT5" s="240"/>
      <c r="AU5" s="240"/>
      <c r="AV5" s="59"/>
      <c r="AX5" s="2"/>
      <c r="AY5" s="1704"/>
      <c r="AZ5" s="240"/>
      <c r="BA5" s="240"/>
      <c r="BB5" s="240"/>
      <c r="BC5" s="59"/>
      <c r="BE5" s="2"/>
      <c r="BF5" s="1704"/>
      <c r="BG5" s="240"/>
      <c r="BH5" s="240"/>
      <c r="BI5" s="240"/>
      <c r="BJ5" s="59"/>
      <c r="BL5" s="2"/>
      <c r="BM5" s="1704"/>
      <c r="BN5" s="240"/>
      <c r="BO5" s="240"/>
      <c r="BP5" s="240"/>
      <c r="BQ5" s="59"/>
      <c r="BS5" s="2"/>
      <c r="BT5" s="2"/>
      <c r="BU5" s="1704"/>
      <c r="BV5" s="240"/>
      <c r="BW5" s="240"/>
      <c r="BX5" s="240"/>
      <c r="BY5" s="59"/>
      <c r="CA5" s="428"/>
      <c r="CB5" s="1704"/>
      <c r="CC5" s="240"/>
      <c r="CD5" s="240"/>
      <c r="CE5" s="240"/>
      <c r="CF5" s="240"/>
      <c r="CH5" s="2"/>
      <c r="CI5" s="1704"/>
      <c r="CJ5" s="240"/>
      <c r="CK5" s="240"/>
      <c r="CL5" s="240"/>
      <c r="CM5" s="240"/>
      <c r="CO5" s="306"/>
      <c r="CP5" s="1704"/>
      <c r="CQ5" s="240"/>
      <c r="CR5" s="240"/>
      <c r="CS5" s="240"/>
      <c r="CT5" s="240"/>
      <c r="CV5" s="2"/>
      <c r="CW5" s="1704"/>
      <c r="CX5" s="240"/>
      <c r="CY5" s="240"/>
      <c r="CZ5" s="240"/>
      <c r="DA5" s="59"/>
      <c r="DC5" s="2"/>
      <c r="DD5" s="1704"/>
      <c r="DE5" s="283"/>
      <c r="DF5" s="240"/>
      <c r="DG5" s="240"/>
      <c r="DH5" s="240"/>
      <c r="DI5" s="59"/>
      <c r="DK5" s="428"/>
      <c r="DL5" s="1704"/>
      <c r="DM5" s="240"/>
      <c r="DN5" s="556"/>
      <c r="DO5" s="240"/>
      <c r="DP5" s="59"/>
      <c r="DR5" s="2"/>
      <c r="DS5" s="1704"/>
      <c r="DT5" s="240"/>
      <c r="DU5" s="240"/>
      <c r="DV5" s="240"/>
      <c r="DW5" s="59"/>
      <c r="DY5" s="2"/>
      <c r="DZ5" s="1704"/>
      <c r="EA5" s="240"/>
      <c r="EB5" s="240"/>
      <c r="EC5" s="240"/>
      <c r="ED5" s="59"/>
      <c r="EF5" s="2"/>
      <c r="EG5" s="1704"/>
      <c r="EH5" s="240"/>
      <c r="EI5" s="240"/>
      <c r="EJ5" s="240"/>
      <c r="EK5" s="59"/>
      <c r="EM5" s="306"/>
      <c r="EN5" s="1704"/>
      <c r="EO5" s="240"/>
      <c r="EP5" s="321" t="s">
        <v>40</v>
      </c>
      <c r="EQ5" s="240"/>
      <c r="ER5" s="59"/>
      <c r="ET5" s="306"/>
      <c r="EU5" s="1704"/>
      <c r="EV5" s="240"/>
      <c r="EW5" s="59"/>
      <c r="EX5" s="240"/>
      <c r="EY5" s="59"/>
      <c r="FA5" s="2"/>
      <c r="FB5" s="1704"/>
      <c r="FC5" s="240"/>
      <c r="FD5" s="240"/>
      <c r="FE5" s="240"/>
      <c r="FF5" s="59"/>
      <c r="FH5" s="2"/>
      <c r="FI5" s="1704"/>
      <c r="FJ5" s="240"/>
      <c r="FK5" s="240"/>
      <c r="FL5" s="240"/>
      <c r="FM5" s="59"/>
      <c r="FO5" s="407"/>
      <c r="FP5" s="1704"/>
      <c r="FQ5" s="240"/>
      <c r="FR5" s="240"/>
      <c r="FS5" s="240"/>
      <c r="FT5" s="240"/>
      <c r="FV5" s="306"/>
      <c r="FW5" s="1704"/>
      <c r="FX5" s="240"/>
      <c r="FY5" s="240"/>
      <c r="FZ5" s="240"/>
      <c r="GA5" s="59"/>
      <c r="GC5" s="2"/>
      <c r="GD5" s="1704"/>
      <c r="GE5" s="240"/>
      <c r="GF5" s="240"/>
      <c r="GG5" s="240"/>
      <c r="GH5" s="59"/>
      <c r="GJ5" s="2"/>
      <c r="GK5" s="1704"/>
      <c r="GL5" s="240"/>
      <c r="GM5" s="240"/>
      <c r="GN5" s="240"/>
      <c r="GO5" s="59"/>
      <c r="GQ5" s="2"/>
      <c r="GR5" s="1704"/>
      <c r="GS5" s="240"/>
      <c r="GT5" s="240" t="s">
        <v>2095</v>
      </c>
      <c r="GU5" s="240"/>
      <c r="GV5" s="59"/>
      <c r="GX5" s="2"/>
      <c r="GY5" s="1704"/>
      <c r="GZ5" s="240"/>
      <c r="HA5" s="240"/>
      <c r="HB5" s="240"/>
      <c r="HC5" s="59"/>
      <c r="HE5" s="2"/>
      <c r="HF5" s="1704"/>
      <c r="HG5" s="240"/>
      <c r="HH5" s="240"/>
      <c r="HI5" s="240"/>
      <c r="HJ5" s="59"/>
      <c r="HL5" s="2"/>
      <c r="HM5" s="1704"/>
      <c r="HN5" s="240"/>
      <c r="HO5" s="240"/>
      <c r="HP5" s="240"/>
      <c r="HQ5" s="59"/>
      <c r="HS5" s="428"/>
      <c r="HT5" s="1704"/>
      <c r="HU5" s="240"/>
      <c r="HV5" s="240"/>
      <c r="HW5" s="240"/>
      <c r="HX5" s="59"/>
      <c r="HZ5" s="2"/>
      <c r="IA5" s="1704"/>
      <c r="IB5" s="240"/>
      <c r="IC5" s="240"/>
      <c r="ID5" s="240"/>
      <c r="IE5" s="240"/>
      <c r="IG5" s="2"/>
      <c r="IH5" s="1704"/>
      <c r="II5" s="240"/>
      <c r="IJ5" s="240"/>
      <c r="IK5" s="240"/>
      <c r="IL5" s="240"/>
      <c r="IN5" s="2"/>
      <c r="IO5" s="488"/>
      <c r="IP5" s="240"/>
      <c r="IQ5" s="240"/>
      <c r="IR5" s="240"/>
      <c r="IS5" s="240"/>
      <c r="IU5" s="2"/>
      <c r="IV5" s="1704"/>
      <c r="IW5" s="240"/>
      <c r="IX5" s="240"/>
      <c r="IY5" s="240"/>
      <c r="IZ5" s="240"/>
      <c r="JB5" s="2"/>
      <c r="JC5" s="1704"/>
      <c r="JD5" s="240"/>
      <c r="JE5" s="240"/>
      <c r="JF5" s="240"/>
      <c r="JG5" s="240"/>
      <c r="JI5" s="2"/>
      <c r="JJ5" s="1704"/>
      <c r="JK5" s="240"/>
      <c r="JL5" s="240"/>
      <c r="JM5" s="240"/>
      <c r="JN5" s="240"/>
      <c r="JP5" s="2"/>
      <c r="JQ5" s="1704"/>
      <c r="JR5" s="240"/>
      <c r="JS5" s="240"/>
      <c r="JT5" s="240"/>
      <c r="JU5" s="59"/>
      <c r="JW5" s="24"/>
      <c r="JX5" s="743"/>
      <c r="JY5" s="59"/>
      <c r="JZ5" s="59"/>
      <c r="KA5" s="59"/>
      <c r="KB5" s="59"/>
      <c r="KD5" s="24"/>
      <c r="KE5" s="743"/>
      <c r="KF5" s="59"/>
      <c r="KG5" s="59"/>
      <c r="KH5" s="59"/>
      <c r="KI5" s="59"/>
      <c r="KK5" s="428"/>
      <c r="KL5" s="1704"/>
      <c r="KM5" s="240"/>
      <c r="KN5" s="240"/>
      <c r="KO5" s="240"/>
      <c r="KP5" s="59"/>
      <c r="KR5" s="2"/>
      <c r="KS5" s="1704"/>
      <c r="KT5" s="240"/>
      <c r="KU5" s="240"/>
      <c r="KV5" s="240"/>
      <c r="KW5" s="59"/>
      <c r="KY5" s="2"/>
      <c r="KZ5" s="1704"/>
      <c r="LA5" s="240"/>
      <c r="LB5" s="240" t="s">
        <v>582</v>
      </c>
      <c r="LC5" s="240"/>
      <c r="LD5" s="59"/>
      <c r="LF5" s="428"/>
      <c r="LG5" s="1704"/>
      <c r="LH5" s="240"/>
      <c r="LI5" s="240"/>
      <c r="LJ5" s="240"/>
      <c r="LK5" s="59"/>
      <c r="LM5" s="428"/>
      <c r="LN5" s="1704"/>
      <c r="LO5" s="240"/>
      <c r="LP5" s="240"/>
      <c r="LQ5" s="240"/>
      <c r="LR5" s="59"/>
      <c r="LT5" s="428"/>
      <c r="LU5" s="1704"/>
      <c r="LV5" s="240"/>
      <c r="LW5" s="240"/>
      <c r="LX5" s="240"/>
      <c r="LY5" s="59"/>
      <c r="MA5" s="428"/>
      <c r="MB5" s="1704"/>
      <c r="MC5" s="240"/>
      <c r="MD5" s="240"/>
      <c r="ME5" s="240"/>
      <c r="MF5" s="59"/>
      <c r="MH5" s="2"/>
      <c r="MI5" s="1704"/>
      <c r="MJ5" s="240"/>
      <c r="MK5" s="240"/>
      <c r="ML5" s="240"/>
      <c r="MM5" s="59"/>
      <c r="MO5" s="2"/>
      <c r="MP5" s="1704"/>
      <c r="MQ5" s="240"/>
      <c r="MR5" s="240"/>
      <c r="MS5" s="240"/>
      <c r="MT5" s="240"/>
      <c r="MV5" s="2"/>
      <c r="MW5" s="1704"/>
      <c r="MX5" s="240"/>
      <c r="MY5" s="240"/>
      <c r="MZ5" s="240"/>
      <c r="NA5" s="240"/>
      <c r="NC5" s="2"/>
      <c r="ND5" s="1704"/>
      <c r="NE5" s="240"/>
      <c r="NF5" s="240"/>
      <c r="NG5" s="240"/>
      <c r="NH5" s="240"/>
      <c r="NJ5" s="428"/>
      <c r="NK5" s="1704"/>
      <c r="NL5" s="240"/>
      <c r="NM5" s="424"/>
      <c r="NN5" s="240"/>
      <c r="NO5" s="240"/>
      <c r="NQ5" s="2"/>
      <c r="NR5" s="1704"/>
      <c r="NS5" s="59"/>
      <c r="NT5" s="59"/>
      <c r="NU5" s="59"/>
      <c r="NV5" s="59"/>
      <c r="NX5" s="2"/>
      <c r="NY5" s="1704"/>
      <c r="NZ5" s="59"/>
      <c r="OA5" s="59"/>
      <c r="OB5" s="59"/>
      <c r="OC5" s="59"/>
      <c r="OE5" s="2"/>
      <c r="OF5" s="1704"/>
      <c r="OG5" s="59"/>
      <c r="OH5" s="59"/>
      <c r="OI5" s="59"/>
      <c r="OJ5" s="59"/>
      <c r="OL5" s="2"/>
      <c r="OM5" s="1704"/>
      <c r="ON5" s="59"/>
      <c r="OO5" s="59"/>
      <c r="OP5" s="59"/>
      <c r="OQ5" s="59"/>
      <c r="OS5" s="2"/>
      <c r="OT5" s="1704"/>
      <c r="OU5" s="59"/>
      <c r="OV5" s="59"/>
      <c r="OW5" s="59"/>
      <c r="OX5" s="59"/>
      <c r="OZ5" s="2"/>
      <c r="PA5" s="1704"/>
      <c r="PB5" s="59"/>
      <c r="PC5" s="59"/>
      <c r="PD5" s="59"/>
      <c r="PE5" s="59"/>
      <c r="PG5" s="2"/>
      <c r="PH5" s="1704"/>
      <c r="PI5" s="59"/>
      <c r="PJ5" s="59"/>
      <c r="PK5" s="59"/>
      <c r="PL5" s="59"/>
      <c r="PN5" s="2"/>
      <c r="PO5" s="1704"/>
      <c r="PP5" s="59"/>
      <c r="PQ5" s="59" t="s">
        <v>751</v>
      </c>
      <c r="PR5" s="59"/>
      <c r="PS5" s="59"/>
      <c r="PU5" s="2"/>
      <c r="PV5" s="1704"/>
      <c r="PW5" s="240"/>
      <c r="PX5" s="240"/>
      <c r="PY5" s="240"/>
      <c r="PZ5" s="59"/>
      <c r="QB5" s="428"/>
      <c r="QC5" s="1704"/>
      <c r="QD5" s="240"/>
      <c r="QE5" s="240"/>
      <c r="QF5" s="240"/>
      <c r="QG5" s="240"/>
      <c r="QJ5" s="1704"/>
      <c r="QK5" s="240"/>
      <c r="QL5" s="240"/>
      <c r="QM5" s="240"/>
      <c r="QN5" s="240"/>
      <c r="QP5" s="2"/>
      <c r="QQ5" s="1704"/>
      <c r="QR5" s="240"/>
      <c r="QS5" s="240"/>
      <c r="QT5" s="240"/>
      <c r="QU5" s="240"/>
      <c r="QX5" s="1704"/>
      <c r="QY5" s="240"/>
      <c r="QZ5" s="240"/>
      <c r="RA5" s="240"/>
      <c r="RB5" s="240"/>
      <c r="RD5" s="2"/>
      <c r="RE5" s="1704"/>
      <c r="RF5" s="240"/>
      <c r="RG5" s="240"/>
      <c r="RH5" s="240"/>
      <c r="RI5" s="240"/>
      <c r="RK5" s="2"/>
      <c r="RL5" s="1704"/>
      <c r="RM5" s="240"/>
      <c r="RN5" s="240"/>
      <c r="RO5" s="240"/>
      <c r="RP5" s="240"/>
      <c r="RR5" s="2"/>
      <c r="RS5" s="1704"/>
      <c r="RT5" s="240"/>
      <c r="RU5" s="240"/>
      <c r="RV5" s="240"/>
      <c r="RW5" s="240"/>
      <c r="RY5" s="2"/>
      <c r="RZ5" s="1704"/>
      <c r="SA5" s="240"/>
      <c r="SB5" s="240"/>
      <c r="SC5" s="240"/>
      <c r="SD5" s="240"/>
      <c r="SF5" s="2"/>
      <c r="SG5" s="1704"/>
      <c r="SH5" s="240"/>
      <c r="SI5" s="240"/>
      <c r="SJ5" s="240"/>
      <c r="SK5" s="240"/>
      <c r="SM5" s="2"/>
      <c r="SN5" s="1704"/>
      <c r="SO5" s="240"/>
      <c r="SP5" s="59"/>
      <c r="SQ5" s="240"/>
      <c r="SR5" s="240"/>
      <c r="ST5" s="407"/>
      <c r="SU5" s="1704"/>
      <c r="SV5" s="240"/>
      <c r="SW5" s="240"/>
      <c r="SX5" s="240"/>
      <c r="SY5" s="240"/>
      <c r="TA5" s="2"/>
      <c r="TB5" s="1704"/>
      <c r="TC5" s="240"/>
      <c r="TD5" s="175" t="s">
        <v>164</v>
      </c>
      <c r="TE5" s="240"/>
      <c r="TF5" s="240"/>
      <c r="TH5" s="2"/>
      <c r="TI5" s="1704"/>
      <c r="TJ5" s="240"/>
      <c r="TK5" s="59"/>
      <c r="TL5" s="240"/>
      <c r="TM5" s="240"/>
      <c r="TO5" s="428"/>
      <c r="TP5" s="1704"/>
      <c r="TQ5" s="240"/>
      <c r="TR5" s="59"/>
      <c r="TS5" s="240"/>
      <c r="TT5" s="240"/>
      <c r="TV5" s="428"/>
      <c r="TW5" s="1704"/>
      <c r="TX5" s="240"/>
      <c r="TY5" s="240"/>
      <c r="TZ5" s="240"/>
      <c r="UA5" s="59"/>
      <c r="UC5" s="428"/>
      <c r="UD5" s="1704"/>
      <c r="UE5" s="240"/>
      <c r="UF5" s="240" t="s">
        <v>659</v>
      </c>
      <c r="UG5" s="240"/>
      <c r="UH5" s="59"/>
      <c r="UJ5" s="428"/>
      <c r="UK5" s="1704"/>
      <c r="UL5" s="240"/>
      <c r="UM5" s="240"/>
      <c r="UN5" s="240"/>
      <c r="UO5" s="59"/>
      <c r="UQ5" s="428"/>
      <c r="UR5" s="1704"/>
      <c r="US5" s="240"/>
      <c r="UT5" s="240"/>
      <c r="UU5" s="240"/>
      <c r="UV5" s="59"/>
      <c r="UX5" s="2"/>
      <c r="UY5" s="1704"/>
      <c r="UZ5" s="240"/>
      <c r="VA5" s="240"/>
      <c r="VB5" s="240"/>
      <c r="VC5" s="59"/>
      <c r="VE5" s="2"/>
      <c r="VF5" s="1704"/>
      <c r="VG5" s="240"/>
      <c r="VH5" s="240"/>
      <c r="VI5" s="240"/>
      <c r="VJ5" s="59"/>
      <c r="VL5" s="2"/>
      <c r="VM5" s="1704"/>
      <c r="VN5" s="240"/>
      <c r="VO5" s="240"/>
      <c r="VP5" s="240"/>
      <c r="VQ5" s="59"/>
      <c r="VS5" s="428"/>
      <c r="VT5" s="1704"/>
      <c r="VU5" s="240"/>
      <c r="VV5" s="240"/>
      <c r="VW5" s="240"/>
      <c r="VX5" s="59"/>
      <c r="VZ5" s="2"/>
      <c r="WA5" s="1704"/>
      <c r="WB5" s="240"/>
      <c r="WC5" s="240"/>
      <c r="WD5" s="240"/>
      <c r="WE5" s="59"/>
      <c r="WG5" s="2"/>
      <c r="WH5" s="1704"/>
      <c r="WI5" s="240"/>
      <c r="WJ5" s="240"/>
      <c r="WK5" s="240"/>
      <c r="WL5" s="59"/>
      <c r="WN5" s="2"/>
      <c r="WO5" s="1704"/>
      <c r="WP5" s="240"/>
      <c r="WQ5" s="240"/>
      <c r="WR5" s="240"/>
      <c r="WS5" s="59"/>
      <c r="WU5" s="24"/>
      <c r="WV5" s="743"/>
      <c r="WW5" s="59"/>
      <c r="WX5" s="59"/>
      <c r="WY5" s="59"/>
      <c r="WZ5" s="59"/>
      <c r="XB5" s="2"/>
      <c r="XC5" s="1704"/>
      <c r="XD5" s="240"/>
      <c r="XE5" s="240"/>
      <c r="XF5" s="240"/>
      <c r="XG5" s="59"/>
      <c r="XI5" s="2"/>
      <c r="XJ5" s="1704"/>
      <c r="XK5" s="240"/>
      <c r="XL5" s="240"/>
      <c r="XM5" s="240"/>
      <c r="XN5" s="59"/>
      <c r="XP5" s="2"/>
      <c r="XQ5" s="1704"/>
      <c r="XR5" s="240"/>
      <c r="XS5" s="537"/>
      <c r="XT5" s="537"/>
      <c r="XU5" s="59"/>
      <c r="XW5" s="2"/>
      <c r="XX5" s="1704"/>
      <c r="XY5" s="240"/>
      <c r="XZ5" s="2070"/>
      <c r="YA5" s="2070"/>
      <c r="YB5" s="59"/>
      <c r="YD5" s="2"/>
      <c r="YE5" s="1704"/>
      <c r="YF5" s="240"/>
      <c r="YG5" s="2070"/>
      <c r="YH5" s="2070"/>
      <c r="YI5" s="59"/>
      <c r="YK5" s="2"/>
      <c r="YL5" s="1704"/>
      <c r="YM5" s="240"/>
      <c r="YN5" s="2070"/>
      <c r="YO5" s="2070"/>
      <c r="YP5" s="59"/>
      <c r="YR5" s="2"/>
      <c r="YS5" s="1704"/>
      <c r="YT5" s="240"/>
      <c r="YU5" s="2070"/>
      <c r="YV5" s="2070"/>
      <c r="YW5" s="59"/>
      <c r="YY5" s="2"/>
      <c r="YZ5" s="1704"/>
      <c r="ZA5" s="240"/>
      <c r="ZB5" s="240"/>
      <c r="ZC5" s="240"/>
      <c r="ZD5" s="240"/>
      <c r="ZF5" s="2"/>
      <c r="ZG5" s="1704"/>
      <c r="ZH5" s="240"/>
      <c r="ZI5" s="240" t="s">
        <v>635</v>
      </c>
      <c r="ZJ5" s="240"/>
      <c r="ZK5" s="240"/>
      <c r="ZM5" s="2"/>
      <c r="ZN5" s="1704"/>
      <c r="ZO5" s="240"/>
      <c r="ZP5" s="240" t="s">
        <v>395</v>
      </c>
      <c r="ZQ5" s="240"/>
      <c r="ZR5" s="240"/>
      <c r="ZT5" s="2"/>
      <c r="ZU5" s="1704"/>
      <c r="ZV5" s="240"/>
      <c r="ZW5" s="240"/>
      <c r="ZX5" s="240"/>
      <c r="ZY5" s="240"/>
      <c r="AAA5" s="2"/>
      <c r="AAB5" s="1704"/>
      <c r="AAC5" s="240"/>
      <c r="AAD5" s="240"/>
      <c r="AAE5" s="240"/>
      <c r="AAF5" s="240"/>
      <c r="AAH5" s="2"/>
      <c r="AAI5" s="1704"/>
      <c r="AAJ5" s="240"/>
      <c r="AAK5" s="59"/>
      <c r="AAL5" s="240"/>
      <c r="AAM5" s="240"/>
      <c r="AAO5" s="428"/>
      <c r="AAP5" s="1704"/>
      <c r="AAQ5" s="240"/>
      <c r="AAR5" s="240"/>
      <c r="AAS5" s="240"/>
      <c r="AAT5" s="59"/>
      <c r="AAV5" s="428"/>
      <c r="AAW5" s="1704"/>
      <c r="AAX5" s="59"/>
      <c r="AAY5" s="559"/>
      <c r="AAZ5" s="59"/>
      <c r="ABA5" s="59"/>
      <c r="ABC5" s="2"/>
      <c r="ABD5" s="1704"/>
      <c r="ABE5" s="59"/>
      <c r="ABF5" s="273"/>
      <c r="ABG5" s="59"/>
      <c r="ABH5" s="59"/>
      <c r="ABJ5" s="2"/>
      <c r="ABK5" s="1704"/>
      <c r="ABL5" s="240"/>
      <c r="ABM5" s="240"/>
      <c r="ABN5" s="240"/>
      <c r="ABO5" s="59"/>
      <c r="ABQ5" s="2"/>
      <c r="ABR5" s="1704"/>
      <c r="ABS5" s="240"/>
      <c r="ABT5" s="240"/>
      <c r="ABU5" s="240"/>
      <c r="ABV5" s="59"/>
      <c r="ABX5" s="306"/>
      <c r="ABY5" s="1704"/>
      <c r="ABZ5" s="240"/>
      <c r="ACA5" s="424"/>
      <c r="ACB5" s="240"/>
      <c r="ACC5" s="59"/>
      <c r="ACE5" s="306"/>
      <c r="ACF5" s="1704"/>
      <c r="ACG5" s="240"/>
      <c r="ACH5" s="556"/>
      <c r="ACI5" s="240"/>
      <c r="ACJ5" s="59"/>
      <c r="ACL5" s="2"/>
      <c r="ACM5" s="1704"/>
      <c r="ACN5" s="240"/>
      <c r="ACO5" s="240"/>
      <c r="ACP5" s="240"/>
      <c r="ACQ5" s="59"/>
      <c r="ACT5" s="1704"/>
      <c r="ACU5" s="240"/>
      <c r="ACV5" s="424"/>
      <c r="ACW5" s="240"/>
      <c r="ACX5" s="59"/>
      <c r="ACZ5" s="428"/>
      <c r="ADA5" s="1704"/>
      <c r="ADB5" s="240"/>
      <c r="ADC5" s="556"/>
      <c r="ADD5" s="240"/>
      <c r="ADE5" s="59"/>
      <c r="ADH5" s="1704"/>
      <c r="ADI5" s="240"/>
      <c r="ADJ5" s="240"/>
      <c r="ADK5" s="240"/>
      <c r="ADL5" s="240"/>
      <c r="ADO5" s="1704"/>
      <c r="ADP5" s="240"/>
      <c r="ADQ5" s="424"/>
      <c r="ADR5" s="240"/>
      <c r="ADS5" s="240"/>
      <c r="ADV5" s="1704"/>
      <c r="ADW5" s="240"/>
      <c r="ADX5" s="240"/>
      <c r="ADY5" s="240"/>
      <c r="ADZ5" s="240"/>
      <c r="AEB5" s="2"/>
      <c r="AEC5" s="1704"/>
      <c r="AED5" s="240"/>
      <c r="AEE5" s="2071" t="s">
        <v>1567</v>
      </c>
      <c r="AEF5" s="2071"/>
      <c r="AEG5" s="240"/>
      <c r="AEI5" s="428"/>
      <c r="AEJ5" s="1704"/>
      <c r="AEK5" s="240"/>
      <c r="AEL5" s="424"/>
      <c r="AEM5" s="240"/>
      <c r="AEN5" s="240"/>
      <c r="AEP5" s="2"/>
      <c r="AEQ5" s="1704"/>
      <c r="AER5" s="240"/>
      <c r="AES5" s="240"/>
      <c r="AET5" s="240"/>
      <c r="AEU5" s="240"/>
      <c r="AEW5" s="2"/>
      <c r="AEX5" s="1704"/>
      <c r="AEY5" s="240"/>
      <c r="AEZ5" s="240"/>
      <c r="AFA5" s="240"/>
      <c r="AFB5" s="240"/>
      <c r="AFD5" s="428"/>
      <c r="AFE5" s="1704"/>
      <c r="AFF5" s="240"/>
      <c r="AFG5" s="240"/>
      <c r="AFH5" s="240"/>
      <c r="AFI5" s="240"/>
      <c r="AFK5" s="428"/>
      <c r="AFL5" s="1704"/>
      <c r="AFM5" s="240"/>
      <c r="AFN5" s="240"/>
      <c r="AFO5" s="240"/>
      <c r="AFP5" s="240"/>
      <c r="AFR5" s="2"/>
      <c r="AFS5" s="1704"/>
      <c r="AFT5" s="240"/>
      <c r="AFU5" s="240"/>
      <c r="AFV5" s="240"/>
      <c r="AFW5" s="240"/>
      <c r="AFY5" s="2"/>
      <c r="AFZ5" s="1704"/>
      <c r="AGA5" s="240"/>
      <c r="AGB5" s="240"/>
      <c r="AGC5" s="240"/>
      <c r="AGD5" s="240"/>
      <c r="AGF5" s="2"/>
      <c r="AGG5" s="1704"/>
      <c r="AGH5" s="240"/>
      <c r="AGI5" s="240"/>
      <c r="AGJ5" s="240"/>
      <c r="AGK5" s="240"/>
      <c r="AGM5" s="2"/>
      <c r="AGN5" s="1704"/>
      <c r="AGO5" s="240"/>
      <c r="AGP5" s="240"/>
      <c r="AGQ5" s="240"/>
      <c r="AGR5" s="240"/>
      <c r="AGT5" s="2"/>
      <c r="AGU5" s="1704"/>
      <c r="AGV5" s="240"/>
      <c r="AGW5" s="240" t="s">
        <v>681</v>
      </c>
      <c r="AGX5" s="240"/>
      <c r="AGY5" s="240"/>
      <c r="AHA5" s="2"/>
      <c r="AHB5" s="1704"/>
      <c r="AHC5" s="256"/>
      <c r="AHD5" s="256" t="s">
        <v>240</v>
      </c>
      <c r="AHE5" s="256"/>
      <c r="AHF5" s="240"/>
      <c r="AHH5" s="2"/>
      <c r="AHI5" s="1704"/>
      <c r="AHJ5" s="59"/>
      <c r="AHK5" s="59"/>
      <c r="AHL5" s="59"/>
      <c r="AHM5" s="240"/>
      <c r="AHO5" s="2"/>
      <c r="AHP5" s="1704"/>
      <c r="AHQ5" s="240"/>
      <c r="AHR5" s="240"/>
      <c r="AHS5" s="240"/>
      <c r="AHT5" s="240"/>
      <c r="AHV5" s="428"/>
      <c r="AHW5" s="1704"/>
      <c r="AHX5" s="240"/>
      <c r="AHY5" s="240"/>
      <c r="AHZ5" s="240"/>
      <c r="AIA5" s="240"/>
      <c r="AIC5" s="306"/>
      <c r="AID5" s="104"/>
      <c r="AIE5" s="240"/>
      <c r="AIF5" s="240"/>
      <c r="AIG5" s="240"/>
      <c r="AIH5" s="240"/>
      <c r="AIJ5" s="428"/>
      <c r="AIK5" s="1704"/>
      <c r="AIL5" s="240"/>
      <c r="AIM5" s="240"/>
      <c r="AIN5" s="240"/>
      <c r="AIO5" s="59"/>
      <c r="AIQ5" s="2"/>
      <c r="AIR5" s="1704"/>
      <c r="AIS5" s="240"/>
      <c r="AIT5" s="240"/>
      <c r="AIU5" s="240"/>
      <c r="AIV5" s="59"/>
      <c r="AIX5" s="2"/>
      <c r="AIY5" s="1704"/>
      <c r="AIZ5" s="240"/>
      <c r="AJA5" s="240"/>
      <c r="AJB5" s="240"/>
      <c r="AJC5" s="59"/>
      <c r="AJE5" s="2"/>
      <c r="AJF5" s="1704"/>
      <c r="AJG5" s="240"/>
      <c r="AJH5" s="240"/>
      <c r="AJI5" s="240"/>
      <c r="AJJ5" s="59"/>
      <c r="AJL5" s="24"/>
      <c r="AJM5" s="743"/>
      <c r="AJN5" s="59"/>
      <c r="AJO5" s="59"/>
      <c r="AJP5" s="59"/>
      <c r="AJQ5" s="59"/>
      <c r="AJS5" s="2"/>
      <c r="AJT5" s="1704"/>
      <c r="AJU5" s="240"/>
      <c r="AJV5" s="240"/>
      <c r="AJW5" s="240"/>
      <c r="AJX5" s="59"/>
      <c r="AJZ5" s="2"/>
      <c r="AKA5" s="1704"/>
      <c r="AKB5" s="240"/>
      <c r="AKC5" s="240"/>
      <c r="AKD5" s="240"/>
      <c r="AKE5" s="59"/>
      <c r="AKG5" s="2"/>
      <c r="AKH5" s="1704"/>
      <c r="AKI5" s="240"/>
      <c r="AKJ5" s="240"/>
      <c r="AKK5" s="240"/>
      <c r="AKL5" s="59"/>
      <c r="AKN5" s="2"/>
      <c r="AKO5" s="1704"/>
      <c r="AKP5" s="240"/>
      <c r="AKQ5" s="240"/>
      <c r="AKR5" s="240"/>
      <c r="AKS5" s="59"/>
      <c r="AKU5" s="2"/>
      <c r="AKV5" s="1704"/>
      <c r="AKW5" s="240"/>
      <c r="AKX5" s="240"/>
      <c r="AKY5" s="240"/>
      <c r="AKZ5" s="59"/>
      <c r="ALB5" s="2"/>
      <c r="ALC5" s="1704"/>
      <c r="ALD5" s="240"/>
      <c r="ALE5" s="240"/>
      <c r="ALF5" s="240"/>
      <c r="ALG5" s="59"/>
      <c r="ALI5" s="2"/>
      <c r="ALJ5" s="1704"/>
      <c r="ALK5" s="240"/>
      <c r="ALL5" s="240"/>
      <c r="ALM5" s="240"/>
      <c r="ALN5" s="59"/>
      <c r="ALP5" s="2"/>
      <c r="ALQ5" s="1704"/>
      <c r="ALR5" s="240"/>
      <c r="ALS5" s="240"/>
      <c r="ALT5" s="240"/>
      <c r="ALU5" s="59"/>
      <c r="ALW5" s="428"/>
      <c r="ALX5" s="1704"/>
      <c r="ALY5" s="240"/>
      <c r="ALZ5" s="424"/>
      <c r="AMA5" s="240"/>
      <c r="AMB5" s="59"/>
      <c r="AMD5" s="2"/>
      <c r="AME5" s="1704"/>
      <c r="AMF5" s="240"/>
      <c r="AMG5" s="240"/>
      <c r="AMH5" s="240"/>
      <c r="AMI5" s="59"/>
      <c r="AMK5" s="2"/>
      <c r="AML5" s="1704"/>
      <c r="AMM5" s="240"/>
      <c r="AMN5" s="240"/>
      <c r="AMO5" s="240"/>
      <c r="AMP5" s="240"/>
      <c r="AMR5" s="428"/>
      <c r="AMS5" s="1704"/>
      <c r="AMT5" s="240"/>
      <c r="AMU5" s="556"/>
      <c r="AMV5" s="240"/>
      <c r="AMW5" s="59"/>
      <c r="AMY5" s="306"/>
      <c r="AMZ5" s="1704"/>
      <c r="ANA5" s="240"/>
      <c r="ANB5" s="424"/>
      <c r="ANC5" s="240"/>
      <c r="AND5" s="59"/>
      <c r="ANF5" s="2"/>
      <c r="ANG5" s="1704"/>
      <c r="ANH5" s="240"/>
      <c r="ANI5" s="240"/>
      <c r="ANJ5" s="240"/>
      <c r="ANK5" s="59"/>
      <c r="ANM5" s="2"/>
      <c r="ANN5" s="1704"/>
      <c r="ANO5" s="240"/>
      <c r="ANP5" s="240"/>
      <c r="ANQ5" s="240"/>
      <c r="ANR5" s="59"/>
      <c r="ANT5" s="2"/>
      <c r="ANU5" s="1704"/>
      <c r="ANV5" s="240"/>
      <c r="ANW5" s="240"/>
      <c r="ANX5" s="240"/>
      <c r="ANY5" s="59"/>
      <c r="AOA5" s="306"/>
      <c r="AOB5" s="1704"/>
      <c r="AOC5" s="240"/>
      <c r="AOD5" s="424"/>
      <c r="AOE5" s="240"/>
      <c r="AOF5" s="59"/>
      <c r="AOH5" s="2"/>
      <c r="AOI5" s="1704"/>
      <c r="AOJ5" s="240"/>
      <c r="AOK5" s="240"/>
      <c r="AOL5" s="240"/>
      <c r="AOM5" s="59"/>
      <c r="AOO5" s="428"/>
      <c r="AOP5" s="1704"/>
      <c r="AOQ5" s="240"/>
      <c r="AOR5" s="240" t="s">
        <v>640</v>
      </c>
      <c r="AOS5" s="240"/>
      <c r="AOT5" s="240"/>
      <c r="AOV5" s="306"/>
      <c r="AOW5" s="1704"/>
      <c r="AOX5" s="240"/>
      <c r="AOY5" s="240"/>
      <c r="AOZ5" s="240"/>
      <c r="APA5" s="240"/>
      <c r="APC5" s="306"/>
      <c r="APD5" s="1704"/>
      <c r="APE5" s="240"/>
      <c r="APF5" s="240"/>
      <c r="APG5" s="240"/>
      <c r="APH5" s="240"/>
      <c r="APJ5" s="306"/>
      <c r="APK5" s="1704"/>
      <c r="APL5" s="240"/>
      <c r="APM5" s="240"/>
      <c r="APN5" s="240"/>
      <c r="APO5" s="240"/>
      <c r="APQ5" s="428"/>
      <c r="APR5" s="1704"/>
      <c r="APS5" s="240"/>
      <c r="APT5" s="424"/>
      <c r="APU5" s="240"/>
      <c r="APV5" s="240"/>
      <c r="APY5" s="1704"/>
      <c r="APZ5" s="240"/>
      <c r="AQA5" s="240"/>
      <c r="AQB5" s="240"/>
      <c r="AQC5" s="240"/>
      <c r="AQF5" s="1704"/>
      <c r="AQG5" s="240"/>
      <c r="AQH5" s="240"/>
      <c r="AQI5" s="240"/>
      <c r="AQJ5" s="240"/>
      <c r="AQL5" s="2"/>
      <c r="AQM5" s="1704"/>
      <c r="AQN5" s="256"/>
      <c r="AQO5" s="256"/>
      <c r="AQP5" s="256"/>
      <c r="AQQ5" s="240"/>
      <c r="AQS5" s="306"/>
      <c r="AQT5" s="1704"/>
      <c r="AQU5" s="240"/>
      <c r="AQV5" s="556" t="s">
        <v>730</v>
      </c>
      <c r="AQW5" s="240"/>
      <c r="AQX5" s="240"/>
      <c r="AQZ5" s="2"/>
      <c r="ARA5" s="1704"/>
      <c r="ARB5" s="240"/>
      <c r="ARC5" s="240"/>
      <c r="ARD5" s="240"/>
      <c r="ARE5" s="240"/>
      <c r="ARG5" s="428"/>
      <c r="ARH5" s="1704"/>
      <c r="ARI5" s="240"/>
      <c r="ARJ5" s="424"/>
      <c r="ARK5" s="240"/>
      <c r="ARL5" s="240"/>
      <c r="ARN5" s="428"/>
      <c r="ARO5" s="1704"/>
      <c r="ARP5" s="240"/>
      <c r="ARQ5" s="556"/>
      <c r="ARR5" s="240"/>
      <c r="ARS5" s="240"/>
      <c r="ARU5" s="428"/>
      <c r="ARV5" s="1704"/>
      <c r="ARW5" s="240"/>
      <c r="ARX5" s="240"/>
      <c r="ARY5" s="240"/>
      <c r="ARZ5" s="240"/>
      <c r="ASB5" s="428"/>
      <c r="ASC5" s="1704"/>
      <c r="ASD5" s="240"/>
      <c r="ASE5" s="240"/>
      <c r="ASF5" s="240"/>
      <c r="ASG5" s="240"/>
      <c r="ASI5" s="2"/>
      <c r="ASJ5" s="1704"/>
      <c r="ASK5" s="240"/>
      <c r="ASL5" s="240"/>
      <c r="ASM5" s="240"/>
      <c r="ASN5" s="240"/>
      <c r="ASP5" s="2"/>
      <c r="ASQ5" s="1704"/>
      <c r="ASR5" s="240"/>
      <c r="ASS5" s="240"/>
      <c r="AST5" s="240"/>
      <c r="ASU5" s="240"/>
      <c r="ASW5" s="2"/>
      <c r="ASX5" s="1704"/>
      <c r="ASY5" s="240"/>
      <c r="ASZ5" s="240"/>
      <c r="ATA5" s="240"/>
      <c r="ATB5" s="59"/>
      <c r="ATD5" s="2"/>
      <c r="ATE5" s="1704"/>
      <c r="ATF5" s="240"/>
      <c r="ATG5" s="240"/>
      <c r="ATH5" s="240"/>
      <c r="ATI5" s="59"/>
      <c r="ATK5" s="2"/>
      <c r="ATL5" s="1704"/>
      <c r="ATM5" s="240"/>
      <c r="ATN5" s="240"/>
      <c r="ATO5" s="240"/>
      <c r="ATP5" s="59"/>
      <c r="ATR5" s="2"/>
      <c r="ATS5" s="1704"/>
      <c r="ATT5" s="240"/>
      <c r="ATU5" s="240"/>
      <c r="ATV5" s="240"/>
      <c r="ATW5" s="59"/>
      <c r="ATY5" s="2"/>
      <c r="ATZ5" s="1704"/>
      <c r="AUA5" s="240"/>
      <c r="AUB5" s="240"/>
      <c r="AUC5" s="240"/>
      <c r="AUD5" s="240"/>
      <c r="AUF5" s="2"/>
      <c r="AUG5" s="1704"/>
      <c r="AUH5" s="240" t="s">
        <v>61</v>
      </c>
      <c r="AUI5" s="240" t="s">
        <v>629</v>
      </c>
      <c r="AUJ5" s="240"/>
      <c r="AUK5" s="240"/>
      <c r="AUN5" s="1704"/>
      <c r="AUO5" s="240"/>
      <c r="AUP5" s="240"/>
      <c r="AUQ5" s="240"/>
      <c r="AUR5" s="59"/>
      <c r="AUU5" s="1704"/>
      <c r="AUV5" s="240"/>
      <c r="AUW5" s="240"/>
      <c r="AUX5" s="240"/>
      <c r="AUY5" s="59"/>
      <c r="AVB5" s="1704"/>
      <c r="AVC5" s="240"/>
      <c r="AVD5" s="240"/>
      <c r="AVE5" s="240"/>
      <c r="AVF5" s="59"/>
      <c r="AVI5" s="1704"/>
      <c r="AVJ5" s="240"/>
      <c r="AVK5" s="248"/>
      <c r="AVL5" s="240"/>
      <c r="AVM5" s="59"/>
      <c r="AVO5" s="551"/>
      <c r="AVP5" s="1704"/>
      <c r="AVQ5" s="240"/>
      <c r="AVR5" s="248"/>
      <c r="AVS5" s="240"/>
      <c r="AVT5" s="59"/>
      <c r="AVW5" s="1704"/>
      <c r="AVX5" s="240"/>
      <c r="AVY5" s="248"/>
      <c r="AVZ5" s="240"/>
      <c r="AWA5" s="59"/>
      <c r="AWD5" s="1704"/>
      <c r="AWE5" s="240"/>
      <c r="AWF5" s="248"/>
      <c r="AWG5" s="240"/>
      <c r="AWH5" s="59"/>
      <c r="AWK5" s="743"/>
      <c r="AWL5" s="59"/>
      <c r="AWM5" s="1792"/>
      <c r="AWN5" s="59"/>
      <c r="AWO5" s="59"/>
      <c r="AWQ5" s="426"/>
      <c r="AWR5" s="1704"/>
      <c r="AWS5" s="240"/>
      <c r="AWT5" s="1836" t="s">
        <v>3068</v>
      </c>
      <c r="AWU5" s="240"/>
      <c r="AWV5" s="59"/>
      <c r="AWX5" s="2"/>
      <c r="AWY5" s="1704"/>
      <c r="AWZ5" s="240"/>
      <c r="AXA5" s="240"/>
      <c r="AXB5" s="240"/>
      <c r="AXC5" s="240"/>
      <c r="AXE5" s="2"/>
      <c r="AXF5" s="1704"/>
      <c r="AXG5" s="240"/>
      <c r="AXH5" s="240"/>
      <c r="AXI5" s="240"/>
      <c r="AXJ5" s="240"/>
      <c r="AXL5" s="2"/>
      <c r="AXM5" s="1704"/>
      <c r="AXN5" s="240"/>
      <c r="AXO5" s="240"/>
      <c r="AXP5" s="240"/>
      <c r="AXQ5" s="240"/>
      <c r="AXS5" s="2"/>
      <c r="AXT5" s="1704"/>
      <c r="AXU5" s="240"/>
      <c r="AXV5" s="240"/>
      <c r="AXW5" s="240"/>
      <c r="AXX5" s="240"/>
      <c r="AXZ5" s="428"/>
      <c r="AYA5" s="1704"/>
      <c r="AYB5" s="240"/>
      <c r="AYC5" s="240"/>
      <c r="AYD5" s="240"/>
      <c r="AYE5" s="240"/>
      <c r="AYG5" s="428"/>
      <c r="AYH5" s="1704"/>
      <c r="AYI5" s="240"/>
      <c r="AYJ5" s="240"/>
      <c r="AYK5" s="240"/>
      <c r="AYL5" s="240"/>
      <c r="AYN5" s="428"/>
      <c r="AYO5" s="1704"/>
      <c r="AYP5" s="240"/>
      <c r="AYQ5" s="424"/>
      <c r="AYR5" s="240"/>
      <c r="AYS5" s="240"/>
      <c r="AYU5" s="2"/>
      <c r="AYV5" s="1704"/>
      <c r="AYW5" s="240"/>
      <c r="AYX5" s="240"/>
      <c r="AYY5" s="240"/>
      <c r="AYZ5" s="240"/>
      <c r="AZB5" s="428"/>
      <c r="AZC5" s="1704"/>
      <c r="AZD5" s="240"/>
      <c r="AZE5" s="424"/>
      <c r="AZF5" s="240"/>
      <c r="AZG5" s="240"/>
      <c r="AZI5" s="426"/>
      <c r="AZJ5" s="743"/>
      <c r="AZK5" s="59"/>
      <c r="AZL5" s="746"/>
      <c r="AZM5" s="59"/>
      <c r="AZN5" s="59"/>
      <c r="AZP5" s="2"/>
      <c r="AZQ5" s="1704"/>
      <c r="AZR5" s="240"/>
      <c r="AZS5" s="240"/>
      <c r="AZT5" s="240"/>
      <c r="AZU5" s="240"/>
      <c r="AZW5" s="2"/>
      <c r="AZX5" s="1704"/>
      <c r="AZY5" s="240"/>
      <c r="AZZ5" s="240"/>
      <c r="BAA5" s="240"/>
      <c r="BAB5" s="240"/>
      <c r="BAD5" s="2"/>
      <c r="BAE5" s="1704"/>
      <c r="BAF5" s="240"/>
      <c r="BAG5" s="240"/>
      <c r="BAH5" s="240"/>
      <c r="BAI5" s="240"/>
      <c r="BAK5" s="2"/>
      <c r="BAL5" s="1704"/>
      <c r="BAM5" s="240"/>
      <c r="BAN5" s="240"/>
      <c r="BAO5" s="240"/>
      <c r="BAP5" s="240"/>
    </row>
    <row r="6" spans="1:1395" ht="46.5" customHeight="1" thickTop="1" thickBot="1" x14ac:dyDescent="0.3">
      <c r="A6" s="9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492" t="s">
        <v>0</v>
      </c>
      <c r="I6" s="10" t="s">
        <v>16</v>
      </c>
      <c r="J6" s="11" t="s">
        <v>2</v>
      </c>
      <c r="K6" s="425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30" t="s">
        <v>29</v>
      </c>
      <c r="S6" s="11" t="s">
        <v>17</v>
      </c>
      <c r="T6" s="12" t="s">
        <v>8</v>
      </c>
      <c r="V6" s="9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28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366" t="s">
        <v>466</v>
      </c>
      <c r="BU6" s="10" t="s">
        <v>16</v>
      </c>
      <c r="BV6" s="11" t="s">
        <v>2</v>
      </c>
      <c r="BW6" s="28" t="s">
        <v>29</v>
      </c>
      <c r="BX6" s="11" t="s">
        <v>17</v>
      </c>
      <c r="BY6" s="12" t="s">
        <v>8</v>
      </c>
      <c r="CA6" s="492" t="s">
        <v>0</v>
      </c>
      <c r="CB6" s="10" t="s">
        <v>16</v>
      </c>
      <c r="CC6" s="11" t="s">
        <v>2</v>
      </c>
      <c r="CD6" s="30" t="s">
        <v>29</v>
      </c>
      <c r="CE6" s="11" t="s">
        <v>17</v>
      </c>
      <c r="CF6" s="12" t="s">
        <v>8</v>
      </c>
      <c r="CH6" s="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490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9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341" t="s">
        <v>464</v>
      </c>
      <c r="DE6" s="10" t="s">
        <v>16</v>
      </c>
      <c r="DF6" s="11" t="s">
        <v>2</v>
      </c>
      <c r="DG6" s="30" t="s">
        <v>29</v>
      </c>
      <c r="DH6" s="11" t="s">
        <v>17</v>
      </c>
      <c r="DI6" s="12" t="s">
        <v>8</v>
      </c>
      <c r="DK6" s="492" t="s">
        <v>0</v>
      </c>
      <c r="DL6" s="10" t="s">
        <v>16</v>
      </c>
      <c r="DM6" s="11" t="s">
        <v>2</v>
      </c>
      <c r="DN6" s="557" t="s">
        <v>29</v>
      </c>
      <c r="DO6" s="11" t="s">
        <v>17</v>
      </c>
      <c r="DP6" s="12" t="s">
        <v>8</v>
      </c>
      <c r="DR6" s="9" t="s">
        <v>0</v>
      </c>
      <c r="DS6" s="10" t="s">
        <v>16</v>
      </c>
      <c r="DT6" s="11" t="s">
        <v>2</v>
      </c>
      <c r="DU6" s="30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490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90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9" t="s">
        <v>0</v>
      </c>
      <c r="FB6" s="10" t="s">
        <v>16</v>
      </c>
      <c r="FC6" s="11" t="s">
        <v>2</v>
      </c>
      <c r="FD6" s="28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545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490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9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492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30" t="s">
        <v>29</v>
      </c>
      <c r="IK6" s="11" t="s">
        <v>17</v>
      </c>
      <c r="IL6" s="12" t="s">
        <v>8</v>
      </c>
      <c r="IN6" s="9" t="s">
        <v>0</v>
      </c>
      <c r="IO6" s="489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10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28" t="s">
        <v>29</v>
      </c>
      <c r="JT6" s="11" t="s">
        <v>17</v>
      </c>
      <c r="JU6" s="12" t="s">
        <v>8</v>
      </c>
      <c r="JW6" s="1291" t="s">
        <v>0</v>
      </c>
      <c r="JX6" s="597" t="s">
        <v>16</v>
      </c>
      <c r="JY6" s="73" t="s">
        <v>2</v>
      </c>
      <c r="JZ6" s="598" t="s">
        <v>29</v>
      </c>
      <c r="KA6" s="73" t="s">
        <v>17</v>
      </c>
      <c r="KB6" s="75" t="s">
        <v>8</v>
      </c>
      <c r="KD6" s="1291" t="s">
        <v>0</v>
      </c>
      <c r="KE6" s="597" t="s">
        <v>16</v>
      </c>
      <c r="KF6" s="73" t="s">
        <v>2</v>
      </c>
      <c r="KG6" s="598" t="s">
        <v>29</v>
      </c>
      <c r="KH6" s="73" t="s">
        <v>17</v>
      </c>
      <c r="KI6" s="75" t="s">
        <v>8</v>
      </c>
      <c r="KK6" s="492" t="s">
        <v>0</v>
      </c>
      <c r="KL6" s="10" t="s">
        <v>16</v>
      </c>
      <c r="KM6" s="11" t="s">
        <v>2</v>
      </c>
      <c r="KN6" s="28" t="s">
        <v>29</v>
      </c>
      <c r="KO6" s="11" t="s">
        <v>17</v>
      </c>
      <c r="KP6" s="12" t="s">
        <v>8</v>
      </c>
      <c r="KR6" s="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492" t="s">
        <v>0</v>
      </c>
      <c r="LG6" s="10" t="s">
        <v>16</v>
      </c>
      <c r="LH6" s="11" t="s">
        <v>2</v>
      </c>
      <c r="LI6" s="30" t="s">
        <v>29</v>
      </c>
      <c r="LJ6" s="11" t="s">
        <v>17</v>
      </c>
      <c r="LK6" s="12" t="s">
        <v>8</v>
      </c>
      <c r="LM6" s="492" t="s">
        <v>0</v>
      </c>
      <c r="LN6" s="10" t="s">
        <v>16</v>
      </c>
      <c r="LO6" s="11" t="s">
        <v>2</v>
      </c>
      <c r="LP6" s="28" t="s">
        <v>29</v>
      </c>
      <c r="LQ6" s="11" t="s">
        <v>17</v>
      </c>
      <c r="LR6" s="12" t="s">
        <v>8</v>
      </c>
      <c r="LT6" s="492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2" t="s">
        <v>0</v>
      </c>
      <c r="MB6" s="10" t="s">
        <v>16</v>
      </c>
      <c r="MC6" s="11" t="s">
        <v>2</v>
      </c>
      <c r="MD6" s="30" t="s">
        <v>29</v>
      </c>
      <c r="ME6" s="11" t="s">
        <v>17</v>
      </c>
      <c r="MF6" s="12" t="s">
        <v>8</v>
      </c>
      <c r="MH6" s="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492" t="s">
        <v>0</v>
      </c>
      <c r="NK6" s="10" t="s">
        <v>16</v>
      </c>
      <c r="NL6" s="11" t="s">
        <v>2</v>
      </c>
      <c r="NM6" s="425" t="s">
        <v>29</v>
      </c>
      <c r="NN6" s="11" t="s">
        <v>17</v>
      </c>
      <c r="NO6" s="12" t="s">
        <v>8</v>
      </c>
      <c r="NQ6" s="9" t="s">
        <v>0</v>
      </c>
      <c r="NR6" s="10" t="s">
        <v>16</v>
      </c>
      <c r="NS6" s="73" t="s">
        <v>2</v>
      </c>
      <c r="NT6" s="74" t="s">
        <v>29</v>
      </c>
      <c r="NU6" s="73" t="s">
        <v>17</v>
      </c>
      <c r="NV6" s="75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11" t="s">
        <v>2</v>
      </c>
      <c r="PX6" s="30" t="s">
        <v>29</v>
      </c>
      <c r="PY6" s="11" t="s">
        <v>17</v>
      </c>
      <c r="PZ6" s="12" t="s">
        <v>8</v>
      </c>
      <c r="QB6" s="492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9" t="s">
        <v>0</v>
      </c>
      <c r="QJ6" s="10" t="s">
        <v>16</v>
      </c>
      <c r="QK6" s="11" t="s">
        <v>2</v>
      </c>
      <c r="QL6" s="28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28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30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28" t="s">
        <v>29</v>
      </c>
      <c r="SQ6" s="11" t="s">
        <v>17</v>
      </c>
      <c r="SR6" s="12" t="s">
        <v>8</v>
      </c>
      <c r="ST6" s="545" t="s">
        <v>0</v>
      </c>
      <c r="SU6" s="10" t="s">
        <v>16</v>
      </c>
      <c r="SV6" s="11" t="s">
        <v>2</v>
      </c>
      <c r="SW6" s="30" t="s">
        <v>29</v>
      </c>
      <c r="SX6" s="11" t="s">
        <v>17</v>
      </c>
      <c r="SY6" s="12" t="s">
        <v>8</v>
      </c>
      <c r="TA6" s="9" t="s">
        <v>0</v>
      </c>
      <c r="TB6" s="10" t="s">
        <v>16</v>
      </c>
      <c r="TC6" s="11" t="s">
        <v>2</v>
      </c>
      <c r="TD6" s="28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492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2" t="s">
        <v>0</v>
      </c>
      <c r="TW6" s="10" t="s">
        <v>16</v>
      </c>
      <c r="TX6" s="11" t="s">
        <v>2</v>
      </c>
      <c r="TY6" s="30" t="s">
        <v>29</v>
      </c>
      <c r="TZ6" s="11" t="s">
        <v>17</v>
      </c>
      <c r="UA6" s="12" t="s">
        <v>8</v>
      </c>
      <c r="UC6" s="492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2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2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492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1291" t="s">
        <v>0</v>
      </c>
      <c r="WV6" s="597" t="s">
        <v>16</v>
      </c>
      <c r="WW6" s="73" t="s">
        <v>2</v>
      </c>
      <c r="WX6" s="74" t="s">
        <v>29</v>
      </c>
      <c r="WY6" s="73" t="s">
        <v>17</v>
      </c>
      <c r="WZ6" s="75" t="s">
        <v>8</v>
      </c>
      <c r="XB6" s="9" t="s">
        <v>0</v>
      </c>
      <c r="XC6" s="10" t="s">
        <v>16</v>
      </c>
      <c r="XD6" s="11" t="s">
        <v>2</v>
      </c>
      <c r="XE6" s="30" t="s">
        <v>29</v>
      </c>
      <c r="XF6" s="11" t="s">
        <v>17</v>
      </c>
      <c r="XG6" s="12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350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50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50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11" t="s">
        <v>2</v>
      </c>
      <c r="AAK6" s="30" t="s">
        <v>29</v>
      </c>
      <c r="AAL6" s="11" t="s">
        <v>17</v>
      </c>
      <c r="AAM6" s="12" t="s">
        <v>8</v>
      </c>
      <c r="AAO6" s="492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2" t="s">
        <v>0</v>
      </c>
      <c r="AAW6" s="10" t="s">
        <v>16</v>
      </c>
      <c r="AAX6" s="11" t="s">
        <v>2</v>
      </c>
      <c r="AAY6" s="557" t="s">
        <v>29</v>
      </c>
      <c r="AAZ6" s="11" t="s">
        <v>17</v>
      </c>
      <c r="ABA6" s="12" t="s">
        <v>8</v>
      </c>
      <c r="ABC6" s="9" t="s">
        <v>0</v>
      </c>
      <c r="ABD6" s="10" t="s">
        <v>16</v>
      </c>
      <c r="ABE6" s="11" t="s">
        <v>2</v>
      </c>
      <c r="ABF6" s="30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28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30" t="s">
        <v>29</v>
      </c>
      <c r="ABU6" s="11" t="s">
        <v>17</v>
      </c>
      <c r="ABV6" s="12" t="s">
        <v>8</v>
      </c>
      <c r="ABX6" s="490" t="s">
        <v>0</v>
      </c>
      <c r="ABY6" s="10" t="s">
        <v>16</v>
      </c>
      <c r="ABZ6" s="11" t="s">
        <v>2</v>
      </c>
      <c r="ACA6" s="425" t="s">
        <v>29</v>
      </c>
      <c r="ACB6" s="11" t="s">
        <v>17</v>
      </c>
      <c r="ACC6" s="12" t="s">
        <v>8</v>
      </c>
      <c r="ACE6" s="490" t="s">
        <v>0</v>
      </c>
      <c r="ACF6" s="10" t="s">
        <v>16</v>
      </c>
      <c r="ACG6" s="11" t="s">
        <v>2</v>
      </c>
      <c r="ACH6" s="557" t="s">
        <v>29</v>
      </c>
      <c r="ACI6" s="11" t="s">
        <v>17</v>
      </c>
      <c r="ACJ6" s="12" t="s">
        <v>8</v>
      </c>
      <c r="ACL6" s="9" t="s">
        <v>0</v>
      </c>
      <c r="ACM6" s="10" t="s">
        <v>16</v>
      </c>
      <c r="ACN6" s="11" t="s">
        <v>2</v>
      </c>
      <c r="ACO6" s="30" t="s">
        <v>29</v>
      </c>
      <c r="ACP6" s="11" t="s">
        <v>17</v>
      </c>
      <c r="ACQ6" s="12" t="s">
        <v>8</v>
      </c>
      <c r="ACS6" s="492" t="s">
        <v>0</v>
      </c>
      <c r="ACT6" s="10" t="s">
        <v>16</v>
      </c>
      <c r="ACU6" s="11" t="s">
        <v>2</v>
      </c>
      <c r="ACV6" s="425" t="s">
        <v>29</v>
      </c>
      <c r="ACW6" s="11" t="s">
        <v>17</v>
      </c>
      <c r="ACX6" s="12" t="s">
        <v>8</v>
      </c>
      <c r="ACZ6" s="492" t="s">
        <v>0</v>
      </c>
      <c r="ADA6" s="10" t="s">
        <v>16</v>
      </c>
      <c r="ADB6" s="11" t="s">
        <v>2</v>
      </c>
      <c r="ADC6" s="557" t="s">
        <v>29</v>
      </c>
      <c r="ADD6" s="11" t="s">
        <v>17</v>
      </c>
      <c r="ADE6" s="12" t="s">
        <v>8</v>
      </c>
      <c r="ADG6" s="9" t="s">
        <v>0</v>
      </c>
      <c r="ADH6" s="10" t="s">
        <v>16</v>
      </c>
      <c r="ADI6" s="11" t="s">
        <v>2</v>
      </c>
      <c r="ADJ6" s="30" t="s">
        <v>29</v>
      </c>
      <c r="ADK6" s="11" t="s">
        <v>17</v>
      </c>
      <c r="ADL6" s="12" t="s">
        <v>8</v>
      </c>
      <c r="ADN6" s="490" t="s">
        <v>0</v>
      </c>
      <c r="ADO6" s="10" t="s">
        <v>16</v>
      </c>
      <c r="ADP6" s="11" t="s">
        <v>2</v>
      </c>
      <c r="ADQ6" s="425" t="s">
        <v>29</v>
      </c>
      <c r="ADR6" s="11" t="s">
        <v>17</v>
      </c>
      <c r="ADS6" s="12" t="s">
        <v>8</v>
      </c>
      <c r="ADU6" s="555" t="s">
        <v>0</v>
      </c>
      <c r="ADV6" s="10" t="s">
        <v>16</v>
      </c>
      <c r="ADW6" s="11" t="s">
        <v>2</v>
      </c>
      <c r="ADX6" s="30" t="s">
        <v>29</v>
      </c>
      <c r="ADY6" s="11" t="s">
        <v>17</v>
      </c>
      <c r="ADZ6" s="12" t="s">
        <v>8</v>
      </c>
      <c r="AEB6" s="97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5" t="s">
        <v>0</v>
      </c>
      <c r="AEJ6" s="10" t="s">
        <v>16</v>
      </c>
      <c r="AEK6" s="11" t="s">
        <v>2</v>
      </c>
      <c r="AEL6" s="425" t="s">
        <v>29</v>
      </c>
      <c r="AEM6" s="11" t="s">
        <v>17</v>
      </c>
      <c r="AEN6" s="12" t="s">
        <v>8</v>
      </c>
      <c r="AEP6" s="9" t="s">
        <v>0</v>
      </c>
      <c r="AEQ6" s="10" t="s">
        <v>16</v>
      </c>
      <c r="AER6" s="11" t="s">
        <v>2</v>
      </c>
      <c r="AES6" s="30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492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2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492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28" t="s">
        <v>29</v>
      </c>
      <c r="AIG6" s="11" t="s">
        <v>17</v>
      </c>
      <c r="AIH6" s="12" t="s">
        <v>8</v>
      </c>
      <c r="AIJ6" s="492" t="s">
        <v>0</v>
      </c>
      <c r="AIK6" s="10" t="s">
        <v>16</v>
      </c>
      <c r="AIL6" s="11" t="s">
        <v>2</v>
      </c>
      <c r="AIM6" s="30" t="s">
        <v>29</v>
      </c>
      <c r="AIN6" s="11" t="s">
        <v>17</v>
      </c>
      <c r="AIO6" s="12" t="s">
        <v>8</v>
      </c>
      <c r="AIQ6" s="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1291" t="s">
        <v>0</v>
      </c>
      <c r="AJM6" s="597" t="s">
        <v>16</v>
      </c>
      <c r="AJN6" s="73" t="s">
        <v>2</v>
      </c>
      <c r="AJO6" s="74" t="s">
        <v>29</v>
      </c>
      <c r="AJP6" s="73" t="s">
        <v>17</v>
      </c>
      <c r="AJQ6" s="75" t="s">
        <v>8</v>
      </c>
      <c r="AJS6" s="9" t="s">
        <v>0</v>
      </c>
      <c r="AJT6" s="10" t="s">
        <v>16</v>
      </c>
      <c r="AJU6" s="11" t="s">
        <v>2</v>
      </c>
      <c r="AJV6" s="30" t="s">
        <v>29</v>
      </c>
      <c r="AJW6" s="11" t="s">
        <v>17</v>
      </c>
      <c r="AJX6" s="12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492" t="s">
        <v>0</v>
      </c>
      <c r="ALX6" s="10" t="s">
        <v>16</v>
      </c>
      <c r="ALY6" s="11" t="s">
        <v>2</v>
      </c>
      <c r="ALZ6" s="425" t="s">
        <v>29</v>
      </c>
      <c r="AMA6" s="11" t="s">
        <v>17</v>
      </c>
      <c r="AMB6" s="12" t="s">
        <v>8</v>
      </c>
      <c r="AMD6" s="9" t="s">
        <v>0</v>
      </c>
      <c r="AME6" s="10" t="s">
        <v>16</v>
      </c>
      <c r="AMF6" s="11" t="s">
        <v>2</v>
      </c>
      <c r="AMG6" s="30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28" t="s">
        <v>29</v>
      </c>
      <c r="AMO6" s="11" t="s">
        <v>17</v>
      </c>
      <c r="AMP6" s="12" t="s">
        <v>8</v>
      </c>
      <c r="AMR6" s="492" t="s">
        <v>0</v>
      </c>
      <c r="AMS6" s="10" t="s">
        <v>16</v>
      </c>
      <c r="AMT6" s="11" t="s">
        <v>2</v>
      </c>
      <c r="AMU6" s="557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425" t="s">
        <v>29</v>
      </c>
      <c r="ANC6" s="11" t="s">
        <v>17</v>
      </c>
      <c r="AND6" s="12" t="s">
        <v>8</v>
      </c>
      <c r="ANF6" s="9" t="s">
        <v>0</v>
      </c>
      <c r="ANG6" s="10" t="s">
        <v>16</v>
      </c>
      <c r="ANH6" s="11" t="s">
        <v>2</v>
      </c>
      <c r="ANI6" s="30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490" t="s">
        <v>0</v>
      </c>
      <c r="AOB6" s="10" t="s">
        <v>16</v>
      </c>
      <c r="AOC6" s="11" t="s">
        <v>2</v>
      </c>
      <c r="AOD6" s="425" t="s">
        <v>29</v>
      </c>
      <c r="AOE6" s="11" t="s">
        <v>17</v>
      </c>
      <c r="AOF6" s="12" t="s">
        <v>8</v>
      </c>
      <c r="AOH6" s="9" t="s">
        <v>0</v>
      </c>
      <c r="AOI6" s="10" t="s">
        <v>16</v>
      </c>
      <c r="AOJ6" s="11" t="s">
        <v>2</v>
      </c>
      <c r="AOK6" s="30" t="s">
        <v>29</v>
      </c>
      <c r="AOL6" s="11" t="s">
        <v>17</v>
      </c>
      <c r="AOM6" s="12" t="s">
        <v>8</v>
      </c>
      <c r="AOO6" s="492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90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90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92" t="s">
        <v>0</v>
      </c>
      <c r="APR6" s="10" t="s">
        <v>16</v>
      </c>
      <c r="APS6" s="11" t="s">
        <v>2</v>
      </c>
      <c r="APT6" s="602" t="s">
        <v>29</v>
      </c>
      <c r="APU6" s="11" t="s">
        <v>17</v>
      </c>
      <c r="APV6" s="12" t="s">
        <v>8</v>
      </c>
      <c r="APX6" s="9" t="s">
        <v>0</v>
      </c>
      <c r="APY6" s="10" t="s">
        <v>16</v>
      </c>
      <c r="APZ6" s="11" t="s">
        <v>2</v>
      </c>
      <c r="AQA6" s="30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490" t="s">
        <v>0</v>
      </c>
      <c r="AQT6" s="10" t="s">
        <v>16</v>
      </c>
      <c r="AQU6" s="11" t="s">
        <v>2</v>
      </c>
      <c r="AQV6" s="557" t="s">
        <v>29</v>
      </c>
      <c r="AQW6" s="11" t="s">
        <v>17</v>
      </c>
      <c r="AQX6" s="12" t="s">
        <v>8</v>
      </c>
      <c r="AQZ6" s="9" t="s">
        <v>0</v>
      </c>
      <c r="ARA6" s="10" t="s">
        <v>16</v>
      </c>
      <c r="ARB6" s="11" t="s">
        <v>2</v>
      </c>
      <c r="ARC6" s="30" t="s">
        <v>29</v>
      </c>
      <c r="ARD6" s="11" t="s">
        <v>17</v>
      </c>
      <c r="ARE6" s="12" t="s">
        <v>8</v>
      </c>
      <c r="ARG6" s="492" t="s">
        <v>0</v>
      </c>
      <c r="ARH6" s="10" t="s">
        <v>16</v>
      </c>
      <c r="ARI6" s="11" t="s">
        <v>2</v>
      </c>
      <c r="ARJ6" s="425" t="s">
        <v>29</v>
      </c>
      <c r="ARK6" s="11" t="s">
        <v>17</v>
      </c>
      <c r="ARL6" s="12" t="s">
        <v>8</v>
      </c>
      <c r="ARN6" s="492" t="s">
        <v>0</v>
      </c>
      <c r="ARO6" s="10" t="s">
        <v>16</v>
      </c>
      <c r="ARP6" s="11" t="s">
        <v>2</v>
      </c>
      <c r="ARQ6" s="557" t="s">
        <v>29</v>
      </c>
      <c r="ARR6" s="11" t="s">
        <v>17</v>
      </c>
      <c r="ARS6" s="12" t="s">
        <v>8</v>
      </c>
      <c r="ARU6" s="492" t="s">
        <v>0</v>
      </c>
      <c r="ARV6" s="10" t="s">
        <v>16</v>
      </c>
      <c r="ARW6" s="11" t="s">
        <v>2</v>
      </c>
      <c r="ARX6" s="30" t="s">
        <v>29</v>
      </c>
      <c r="ARY6" s="11" t="s">
        <v>17</v>
      </c>
      <c r="ARZ6" s="12" t="s">
        <v>8</v>
      </c>
      <c r="ASB6" s="492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28" t="s">
        <v>29</v>
      </c>
      <c r="AUJ6" s="11" t="s">
        <v>17</v>
      </c>
      <c r="AUK6" s="12" t="s">
        <v>8</v>
      </c>
      <c r="AUM6" s="95" t="s">
        <v>0</v>
      </c>
      <c r="AUN6" s="10" t="s">
        <v>16</v>
      </c>
      <c r="AUO6" s="11" t="s">
        <v>2</v>
      </c>
      <c r="AUP6" s="29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503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4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95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597" t="s">
        <v>16</v>
      </c>
      <c r="AWL6" s="73" t="s">
        <v>2</v>
      </c>
      <c r="AWM6" s="1793" t="s">
        <v>29</v>
      </c>
      <c r="AWN6" s="73" t="s">
        <v>17</v>
      </c>
      <c r="AWO6" s="75" t="s">
        <v>8</v>
      </c>
      <c r="AWQ6" s="503" t="s">
        <v>0</v>
      </c>
      <c r="AWR6" s="10" t="s">
        <v>16</v>
      </c>
      <c r="AWS6" s="11" t="s">
        <v>2</v>
      </c>
      <c r="AWT6" s="30" t="s">
        <v>29</v>
      </c>
      <c r="AWU6" s="11" t="s">
        <v>17</v>
      </c>
      <c r="AWV6" s="12" t="s">
        <v>8</v>
      </c>
      <c r="AWX6" s="9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492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2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2" t="s">
        <v>0</v>
      </c>
      <c r="AYO6" s="10" t="s">
        <v>16</v>
      </c>
      <c r="AYP6" s="11" t="s">
        <v>2</v>
      </c>
      <c r="AYQ6" s="425" t="s">
        <v>29</v>
      </c>
      <c r="AYR6" s="11" t="s">
        <v>17</v>
      </c>
      <c r="AYS6" s="12" t="s">
        <v>8</v>
      </c>
      <c r="AYU6" s="9" t="s">
        <v>0</v>
      </c>
      <c r="AYV6" s="10" t="s">
        <v>16</v>
      </c>
      <c r="AYW6" s="11" t="s">
        <v>2</v>
      </c>
      <c r="AYX6" s="30" t="s">
        <v>29</v>
      </c>
      <c r="AYY6" s="11" t="s">
        <v>17</v>
      </c>
      <c r="AYZ6" s="12" t="s">
        <v>8</v>
      </c>
      <c r="AZB6" s="492" t="s">
        <v>0</v>
      </c>
      <c r="AZC6" s="10" t="s">
        <v>16</v>
      </c>
      <c r="AZD6" s="11" t="s">
        <v>2</v>
      </c>
      <c r="AZE6" s="425" t="s">
        <v>29</v>
      </c>
      <c r="AZF6" s="11" t="s">
        <v>17</v>
      </c>
      <c r="AZG6" s="12" t="s">
        <v>8</v>
      </c>
      <c r="AZI6" s="503" t="s">
        <v>0</v>
      </c>
      <c r="AZJ6" s="597" t="s">
        <v>16</v>
      </c>
      <c r="AZK6" s="73" t="s">
        <v>2</v>
      </c>
      <c r="AZL6" s="1794" t="s">
        <v>29</v>
      </c>
      <c r="AZM6" s="73" t="s">
        <v>17</v>
      </c>
      <c r="AZN6" s="75" t="s">
        <v>8</v>
      </c>
      <c r="AZP6" s="9" t="s">
        <v>0</v>
      </c>
      <c r="AZQ6" s="10" t="s">
        <v>16</v>
      </c>
      <c r="AZR6" s="11" t="s">
        <v>2</v>
      </c>
      <c r="AZS6" s="30" t="s">
        <v>29</v>
      </c>
      <c r="AZT6" s="11" t="s">
        <v>17</v>
      </c>
      <c r="AZU6" s="12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</row>
    <row r="7" spans="1:1395" s="245" customFormat="1" ht="15.75" thickTop="1" x14ac:dyDescent="0.25">
      <c r="A7" s="49"/>
      <c r="B7" s="230"/>
      <c r="C7" s="105"/>
      <c r="D7" s="49"/>
      <c r="E7" s="772"/>
      <c r="F7" s="132">
        <f>C7-E7</f>
        <v>0</v>
      </c>
      <c r="H7" s="427"/>
      <c r="I7" s="230"/>
      <c r="J7" s="771"/>
      <c r="K7" s="427"/>
      <c r="L7" s="772"/>
      <c r="M7" s="132">
        <f>J7-L7</f>
        <v>0</v>
      </c>
      <c r="O7" s="322"/>
      <c r="P7" s="230"/>
      <c r="Q7" s="771"/>
      <c r="R7" s="49"/>
      <c r="S7" s="772"/>
      <c r="T7" s="132">
        <f>Q7-S7</f>
        <v>0</v>
      </c>
      <c r="V7" s="49"/>
      <c r="W7" s="230"/>
      <c r="X7" s="771"/>
      <c r="Y7" s="49"/>
      <c r="Z7" s="772"/>
      <c r="AA7" s="132">
        <f>X7-Z7</f>
        <v>0</v>
      </c>
      <c r="AC7" s="49"/>
      <c r="AD7" s="230"/>
      <c r="AE7" s="771"/>
      <c r="AF7" s="49"/>
      <c r="AG7" s="772"/>
      <c r="AH7" s="132">
        <f>AE7-AG7</f>
        <v>0</v>
      </c>
      <c r="AJ7" s="49"/>
      <c r="AK7" s="230"/>
      <c r="AL7" s="771"/>
      <c r="AM7" s="49"/>
      <c r="AN7" s="772"/>
      <c r="AO7" s="132">
        <f>AL7-AN7</f>
        <v>0</v>
      </c>
      <c r="AQ7" s="49"/>
      <c r="AR7" s="230"/>
      <c r="AS7" s="771"/>
      <c r="AT7" s="49"/>
      <c r="AU7" s="772"/>
      <c r="AV7" s="132">
        <f>AS7-AU7</f>
        <v>0</v>
      </c>
      <c r="AX7" s="49"/>
      <c r="AY7" s="230"/>
      <c r="AZ7" s="771"/>
      <c r="BA7" s="49"/>
      <c r="BB7" s="772"/>
      <c r="BC7" s="132">
        <f>AZ7-BB7</f>
        <v>0</v>
      </c>
      <c r="BE7" s="49"/>
      <c r="BF7" s="230"/>
      <c r="BG7" s="771"/>
      <c r="BH7" s="49"/>
      <c r="BI7" s="772"/>
      <c r="BJ7" s="132">
        <f>BG7-BI7</f>
        <v>0</v>
      </c>
      <c r="BL7" s="49"/>
      <c r="BM7" s="230"/>
      <c r="BN7" s="771"/>
      <c r="BO7" s="49"/>
      <c r="BP7" s="772"/>
      <c r="BQ7" s="132">
        <f>BN7-BP7</f>
        <v>0</v>
      </c>
      <c r="BS7" s="49"/>
      <c r="BT7" s="49"/>
      <c r="BU7" s="230"/>
      <c r="BV7" s="771"/>
      <c r="BW7" s="49"/>
      <c r="BX7" s="772"/>
      <c r="BY7" s="132">
        <f>BV7-BX7</f>
        <v>0</v>
      </c>
      <c r="CA7" s="427"/>
      <c r="CB7" s="1477"/>
      <c r="CC7" s="140"/>
      <c r="CD7" s="49"/>
      <c r="CE7" s="772"/>
      <c r="CF7" s="132">
        <f>CC7-CE7</f>
        <v>0</v>
      </c>
      <c r="CH7" s="49"/>
      <c r="CI7" s="1477"/>
      <c r="CJ7" s="140"/>
      <c r="CK7" s="49"/>
      <c r="CL7" s="772"/>
      <c r="CM7" s="132">
        <f>CF70</f>
        <v>0</v>
      </c>
      <c r="CO7" s="322"/>
      <c r="CP7" s="1477"/>
      <c r="CQ7" s="140"/>
      <c r="CR7" s="49"/>
      <c r="CS7" s="772"/>
      <c r="CT7" s="132">
        <v>0</v>
      </c>
      <c r="CV7" s="49"/>
      <c r="CW7" s="230"/>
      <c r="CX7" s="771"/>
      <c r="CY7" s="49"/>
      <c r="CZ7" s="772"/>
      <c r="DA7" s="132">
        <f>CT73</f>
        <v>0</v>
      </c>
      <c r="DC7" s="49"/>
      <c r="DD7" s="230"/>
      <c r="DE7" s="473"/>
      <c r="DF7" s="771"/>
      <c r="DG7" s="49"/>
      <c r="DH7" s="772"/>
      <c r="DI7" s="132">
        <f>DF7-DH7</f>
        <v>0</v>
      </c>
      <c r="DK7" s="427"/>
      <c r="DL7" s="230"/>
      <c r="DM7" s="771"/>
      <c r="DN7" s="322"/>
      <c r="DO7" s="772"/>
      <c r="DP7" s="132">
        <f>DM7-DO7</f>
        <v>0</v>
      </c>
      <c r="DR7" s="49"/>
      <c r="DS7" s="230"/>
      <c r="DT7" s="771"/>
      <c r="DU7" s="49"/>
      <c r="DV7" s="772"/>
      <c r="DW7" s="132">
        <f>DT7-DV7</f>
        <v>0</v>
      </c>
      <c r="DY7" s="49"/>
      <c r="DZ7" s="230"/>
      <c r="EA7" s="771"/>
      <c r="EB7" s="49"/>
      <c r="EC7" s="772"/>
      <c r="ED7" s="132">
        <f>EA7-EC7</f>
        <v>0</v>
      </c>
      <c r="EF7" s="49"/>
      <c r="EG7" s="230"/>
      <c r="EH7" s="771"/>
      <c r="EI7" s="49"/>
      <c r="EJ7" s="772"/>
      <c r="EK7" s="132">
        <f>EH7-EJ7</f>
        <v>0</v>
      </c>
      <c r="EM7" s="322"/>
      <c r="EN7" s="230"/>
      <c r="EO7" s="771"/>
      <c r="EP7" s="49"/>
      <c r="EQ7" s="772"/>
      <c r="ER7" s="132">
        <f>EO7-EQ7</f>
        <v>0</v>
      </c>
      <c r="ET7" s="322"/>
      <c r="EU7" s="230"/>
      <c r="EV7" s="771"/>
      <c r="EW7" s="49"/>
      <c r="EX7" s="772"/>
      <c r="EY7" s="132">
        <f>EV7-EX7</f>
        <v>0</v>
      </c>
      <c r="FA7" s="49"/>
      <c r="FB7" s="230"/>
      <c r="FC7" s="771"/>
      <c r="FD7" s="49"/>
      <c r="FE7" s="772"/>
      <c r="FF7" s="132">
        <f>FC7-FE7</f>
        <v>0</v>
      </c>
      <c r="FH7" s="49"/>
      <c r="FI7" s="230"/>
      <c r="FJ7" s="771"/>
      <c r="FK7" s="49"/>
      <c r="FL7" s="772"/>
      <c r="FM7" s="132"/>
      <c r="FO7" s="427"/>
      <c r="FP7" s="230"/>
      <c r="FQ7" s="771"/>
      <c r="FR7" s="49"/>
      <c r="FS7" s="772"/>
      <c r="FT7" s="132">
        <f>FQ7-FS7</f>
        <v>0</v>
      </c>
      <c r="FV7" s="322"/>
      <c r="FW7" s="230"/>
      <c r="FX7" s="771"/>
      <c r="FY7" s="49"/>
      <c r="FZ7" s="772"/>
      <c r="GA7" s="132">
        <f>FX7-FZ7</f>
        <v>0</v>
      </c>
      <c r="GC7" s="49"/>
      <c r="GD7" s="1430"/>
      <c r="GE7" s="772"/>
      <c r="GF7" s="49"/>
      <c r="GG7" s="772"/>
      <c r="GH7" s="132">
        <f>GE7-GG7</f>
        <v>0</v>
      </c>
      <c r="GJ7" s="49"/>
      <c r="GK7" s="1430"/>
      <c r="GL7" s="772"/>
      <c r="GM7" s="49"/>
      <c r="GN7" s="772"/>
      <c r="GO7" s="132">
        <f>GL7-GN7</f>
        <v>0</v>
      </c>
      <c r="GQ7" s="49"/>
      <c r="GR7" s="1430"/>
      <c r="GS7" s="772"/>
      <c r="GT7" s="49"/>
      <c r="GU7" s="772"/>
      <c r="GV7" s="132">
        <f>GS7-GU7</f>
        <v>0</v>
      </c>
      <c r="GX7" s="49"/>
      <c r="GY7" s="1430"/>
      <c r="GZ7" s="772"/>
      <c r="HA7" s="49"/>
      <c r="HB7" s="772"/>
      <c r="HC7" s="132">
        <f>GZ7-HB7</f>
        <v>0</v>
      </c>
      <c r="HE7" s="49"/>
      <c r="HF7" s="230"/>
      <c r="HG7" s="771"/>
      <c r="HH7" s="49"/>
      <c r="HI7" s="772"/>
      <c r="HJ7" s="132">
        <f>HG7-HI7</f>
        <v>0</v>
      </c>
      <c r="HL7" s="49"/>
      <c r="HM7" s="230"/>
      <c r="HN7" s="771"/>
      <c r="HO7" s="49"/>
      <c r="HP7" s="772"/>
      <c r="HQ7" s="132">
        <f>HN7-HP7</f>
        <v>0</v>
      </c>
      <c r="HS7" s="427"/>
      <c r="HT7" s="230"/>
      <c r="HU7" s="771"/>
      <c r="HV7" s="49"/>
      <c r="HW7" s="772"/>
      <c r="HX7" s="132">
        <f>HU7-HW7</f>
        <v>0</v>
      </c>
      <c r="HZ7" s="49"/>
      <c r="IA7" s="230"/>
      <c r="IB7" s="771"/>
      <c r="IC7" s="49"/>
      <c r="ID7" s="772"/>
      <c r="IE7" s="132">
        <f>IB7-ID7</f>
        <v>0</v>
      </c>
      <c r="IG7" s="49"/>
      <c r="IH7" s="230"/>
      <c r="II7" s="771"/>
      <c r="IJ7" s="49"/>
      <c r="IK7" s="772"/>
      <c r="IL7" s="132">
        <f>II7-IK7</f>
        <v>0</v>
      </c>
      <c r="IN7" s="49"/>
      <c r="IO7" s="899"/>
      <c r="IP7" s="771"/>
      <c r="IQ7" s="49"/>
      <c r="IR7" s="772"/>
      <c r="IS7" s="132">
        <f>IP7-IR7</f>
        <v>0</v>
      </c>
      <c r="IU7" s="49"/>
      <c r="IV7" s="230"/>
      <c r="IW7" s="771"/>
      <c r="IX7" s="49"/>
      <c r="IY7" s="772"/>
      <c r="IZ7" s="132">
        <f>IW7-IY7</f>
        <v>0</v>
      </c>
      <c r="JB7" s="49"/>
      <c r="JC7" s="230"/>
      <c r="JD7" s="771"/>
      <c r="JE7" s="49"/>
      <c r="JF7" s="772"/>
      <c r="JG7" s="132">
        <f>JD7-JF7</f>
        <v>0</v>
      </c>
      <c r="JI7" s="49"/>
      <c r="JJ7" s="230"/>
      <c r="JK7" s="771"/>
      <c r="JL7" s="49"/>
      <c r="JM7" s="772"/>
      <c r="JN7" s="132">
        <f>JK7-JM7</f>
        <v>0</v>
      </c>
      <c r="JP7" s="49"/>
      <c r="JQ7" s="647"/>
      <c r="JR7" s="771"/>
      <c r="JS7" s="49"/>
      <c r="JT7" s="772"/>
      <c r="JU7" s="132">
        <f>JR7-JT7</f>
        <v>0</v>
      </c>
      <c r="JW7" s="49"/>
      <c r="JX7" s="647"/>
      <c r="JY7" s="771"/>
      <c r="JZ7" s="49"/>
      <c r="KA7" s="772"/>
      <c r="KB7" s="132">
        <f>JY7-KA7</f>
        <v>0</v>
      </c>
      <c r="KD7" s="49"/>
      <c r="KE7" s="647"/>
      <c r="KF7" s="771"/>
      <c r="KG7" s="49"/>
      <c r="KH7" s="772"/>
      <c r="KI7" s="132">
        <f>KF7-KH7</f>
        <v>0</v>
      </c>
      <c r="KK7" s="427"/>
      <c r="KL7" s="647"/>
      <c r="KM7" s="771"/>
      <c r="KN7" s="49"/>
      <c r="KO7" s="772"/>
      <c r="KP7" s="132">
        <f>KM7-KO7</f>
        <v>0</v>
      </c>
      <c r="KR7" s="49"/>
      <c r="KS7" s="647"/>
      <c r="KT7" s="771"/>
      <c r="KU7" s="49"/>
      <c r="KV7" s="772"/>
      <c r="KW7" s="132">
        <f>KT7-KV7</f>
        <v>0</v>
      </c>
      <c r="KY7" s="49"/>
      <c r="KZ7" s="647"/>
      <c r="LA7" s="771"/>
      <c r="LB7" s="49"/>
      <c r="LC7" s="772"/>
      <c r="LD7" s="132">
        <f>LA7-LC7</f>
        <v>0</v>
      </c>
      <c r="LF7" s="427"/>
      <c r="LG7" s="230"/>
      <c r="LH7" s="771"/>
      <c r="LI7" s="49"/>
      <c r="LJ7" s="772"/>
      <c r="LK7" s="132">
        <f>LH7-LJ7</f>
        <v>0</v>
      </c>
      <c r="LM7" s="427"/>
      <c r="LN7" s="230"/>
      <c r="LO7" s="105"/>
      <c r="LP7" s="259"/>
      <c r="LQ7" s="71"/>
      <c r="LR7" s="132">
        <f>LO7-LQ7</f>
        <v>0</v>
      </c>
      <c r="LT7" s="427"/>
      <c r="LU7" s="230"/>
      <c r="LV7" s="105"/>
      <c r="LW7" s="259"/>
      <c r="LX7" s="71"/>
      <c r="LY7" s="132">
        <f>LV7-LX7</f>
        <v>0</v>
      </c>
      <c r="MA7" s="427"/>
      <c r="MB7" s="230"/>
      <c r="MC7" s="771"/>
      <c r="MD7" s="49"/>
      <c r="ME7" s="772"/>
      <c r="MF7" s="132">
        <f>MC7-ME7</f>
        <v>0</v>
      </c>
      <c r="MH7" s="49"/>
      <c r="MI7" s="230"/>
      <c r="MJ7" s="771"/>
      <c r="MK7" s="49"/>
      <c r="ML7" s="772"/>
      <c r="MM7" s="132">
        <f>MJ7-ML7</f>
        <v>0</v>
      </c>
      <c r="MO7" s="49"/>
      <c r="MP7" s="1430"/>
      <c r="MQ7" s="772"/>
      <c r="MR7" s="49"/>
      <c r="MS7" s="772"/>
      <c r="MT7" s="132">
        <f>MQ7-MS7</f>
        <v>0</v>
      </c>
      <c r="MV7" s="49"/>
      <c r="MW7" s="1430"/>
      <c r="MX7" s="772"/>
      <c r="MY7" s="49"/>
      <c r="MZ7" s="772"/>
      <c r="NA7" s="132">
        <f>MX7-MZ7</f>
        <v>0</v>
      </c>
      <c r="NC7" s="49"/>
      <c r="ND7" s="1430"/>
      <c r="NE7" s="772"/>
      <c r="NF7" s="49"/>
      <c r="NG7" s="772"/>
      <c r="NH7" s="132">
        <f>NE7-NG7</f>
        <v>0</v>
      </c>
      <c r="NJ7" s="427"/>
      <c r="NK7" s="1430"/>
      <c r="NL7" s="772"/>
      <c r="NM7" s="427"/>
      <c r="NN7" s="772"/>
      <c r="NO7" s="132">
        <f>NL7-NN7</f>
        <v>0</v>
      </c>
      <c r="NQ7" s="49"/>
      <c r="NR7" s="230"/>
      <c r="NS7" s="771"/>
      <c r="NT7" s="49"/>
      <c r="NU7" s="772"/>
      <c r="NV7" s="132">
        <f>NS7-NU7</f>
        <v>0</v>
      </c>
      <c r="NX7" s="49"/>
      <c r="NY7" s="230"/>
      <c r="NZ7" s="771"/>
      <c r="OA7" s="49"/>
      <c r="OB7" s="772"/>
      <c r="OC7" s="132">
        <f>NZ7-OB7</f>
        <v>0</v>
      </c>
      <c r="OE7" s="49"/>
      <c r="OF7" s="230"/>
      <c r="OG7" s="771"/>
      <c r="OH7" s="49"/>
      <c r="OI7" s="772"/>
      <c r="OJ7" s="132">
        <f>OG7-OI7</f>
        <v>0</v>
      </c>
      <c r="OL7" s="49"/>
      <c r="OM7" s="230"/>
      <c r="ON7" s="771"/>
      <c r="OO7" s="49"/>
      <c r="OP7" s="772"/>
      <c r="OQ7" s="132">
        <f>ON7-OP7</f>
        <v>0</v>
      </c>
      <c r="OS7" s="49"/>
      <c r="OT7" s="230"/>
      <c r="OU7" s="771"/>
      <c r="OV7" s="49"/>
      <c r="OW7" s="772"/>
      <c r="OX7" s="132">
        <f>OU7-OW7</f>
        <v>0</v>
      </c>
      <c r="OZ7" s="49"/>
      <c r="PA7" s="230"/>
      <c r="PB7" s="771"/>
      <c r="PC7" s="49"/>
      <c r="PD7" s="772"/>
      <c r="PE7" s="132">
        <f>PB7-PD7</f>
        <v>0</v>
      </c>
      <c r="PG7" s="49"/>
      <c r="PH7" s="230"/>
      <c r="PI7" s="771"/>
      <c r="PJ7" s="49"/>
      <c r="PK7" s="772"/>
      <c r="PL7" s="132">
        <f>PI7-PK7</f>
        <v>0</v>
      </c>
      <c r="PN7" s="49"/>
      <c r="PO7" s="230"/>
      <c r="PP7" s="771"/>
      <c r="PQ7" s="49"/>
      <c r="PR7" s="772"/>
      <c r="PS7" s="132">
        <f>PP7-PR7</f>
        <v>0</v>
      </c>
      <c r="PU7" s="49"/>
      <c r="PV7" s="230"/>
      <c r="PW7" s="771"/>
      <c r="PX7" s="49"/>
      <c r="PY7" s="772"/>
      <c r="PZ7" s="132">
        <f>PW7-PY7</f>
        <v>0</v>
      </c>
      <c r="QB7" s="427"/>
      <c r="QC7" s="230"/>
      <c r="QD7" s="771"/>
      <c r="QE7" s="259"/>
      <c r="QF7" s="71"/>
      <c r="QG7" s="132">
        <f>QD7-QF7</f>
        <v>0</v>
      </c>
      <c r="QI7" s="49"/>
      <c r="QJ7" s="84"/>
      <c r="QK7" s="140"/>
      <c r="QL7" s="49"/>
      <c r="QM7" s="140"/>
      <c r="QN7" s="132">
        <f>QK7-QM7</f>
        <v>0</v>
      </c>
      <c r="QP7" s="1478"/>
      <c r="QQ7" s="374"/>
      <c r="QR7" s="140"/>
      <c r="QS7" s="49"/>
      <c r="QT7" s="140"/>
      <c r="QU7" s="132">
        <f>QR7-QT7</f>
        <v>0</v>
      </c>
      <c r="QW7" s="31"/>
      <c r="QX7" s="1476"/>
      <c r="QY7" s="140"/>
      <c r="QZ7" s="305"/>
      <c r="RA7" s="262"/>
      <c r="RB7" s="132">
        <v>0</v>
      </c>
      <c r="RD7" s="31"/>
      <c r="RE7" s="1476"/>
      <c r="RF7" s="140"/>
      <c r="RG7" s="305"/>
      <c r="RH7" s="262"/>
      <c r="RI7" s="132">
        <v>0</v>
      </c>
      <c r="RK7" s="31"/>
      <c r="RL7" s="1430"/>
      <c r="RM7" s="140"/>
      <c r="RN7" s="305"/>
      <c r="RO7" s="262"/>
      <c r="RP7" s="132">
        <v>0</v>
      </c>
      <c r="RR7" s="49"/>
      <c r="RS7" s="230"/>
      <c r="RT7" s="262"/>
      <c r="RU7" s="49"/>
      <c r="RV7" s="772"/>
      <c r="RW7" s="132">
        <f>RT7-RV7</f>
        <v>0</v>
      </c>
      <c r="RY7" s="49"/>
      <c r="RZ7" s="230"/>
      <c r="SA7" s="262"/>
      <c r="SB7" s="49"/>
      <c r="SC7" s="772"/>
      <c r="SD7" s="132">
        <f>SA7-SC7</f>
        <v>0</v>
      </c>
      <c r="SF7" s="49"/>
      <c r="SG7" s="230"/>
      <c r="SH7" s="262"/>
      <c r="SI7" s="49"/>
      <c r="SJ7" s="772"/>
      <c r="SK7" s="132">
        <f>SH7-SJ7</f>
        <v>0</v>
      </c>
      <c r="SM7" s="49"/>
      <c r="SN7" s="230"/>
      <c r="SO7" s="771"/>
      <c r="SP7" s="49"/>
      <c r="SQ7" s="772"/>
      <c r="SR7" s="132">
        <f>SO7-SQ7</f>
        <v>0</v>
      </c>
      <c r="ST7" s="427"/>
      <c r="SU7" s="230"/>
      <c r="SV7" s="771"/>
      <c r="SW7" s="49"/>
      <c r="SX7" s="772"/>
      <c r="SY7" s="132">
        <f>SV7-SX7</f>
        <v>0</v>
      </c>
      <c r="TA7" s="49"/>
      <c r="TB7" s="230"/>
      <c r="TC7" s="771"/>
      <c r="TD7" s="49"/>
      <c r="TE7" s="772"/>
      <c r="TF7" s="132">
        <f>TC7-TE7</f>
        <v>0</v>
      </c>
      <c r="TH7" s="49"/>
      <c r="TI7" s="230"/>
      <c r="TJ7" s="771"/>
      <c r="TK7" s="49"/>
      <c r="TL7" s="772"/>
      <c r="TM7" s="132">
        <f>TJ7-TL7</f>
        <v>0</v>
      </c>
      <c r="TO7" s="427"/>
      <c r="TP7" s="230"/>
      <c r="TQ7" s="771"/>
      <c r="TR7" s="49"/>
      <c r="TS7" s="772"/>
      <c r="TT7" s="132">
        <f>TQ7-TS7</f>
        <v>0</v>
      </c>
      <c r="TV7" s="427"/>
      <c r="TW7" s="230"/>
      <c r="TX7" s="771"/>
      <c r="TY7" s="49"/>
      <c r="TZ7" s="772"/>
      <c r="UA7" s="132">
        <f>TX7-TZ7</f>
        <v>0</v>
      </c>
      <c r="UC7" s="427"/>
      <c r="UD7" s="230"/>
      <c r="UE7" s="771"/>
      <c r="UF7" s="49"/>
      <c r="UG7" s="772"/>
      <c r="UH7" s="132">
        <f>UE7-UG7</f>
        <v>0</v>
      </c>
      <c r="UJ7" s="427"/>
      <c r="UK7" s="230"/>
      <c r="UL7" s="771"/>
      <c r="UM7" s="49"/>
      <c r="UN7" s="772"/>
      <c r="UO7" s="132">
        <f>UL7-UN7</f>
        <v>0</v>
      </c>
      <c r="UQ7" s="427"/>
      <c r="UR7" s="230"/>
      <c r="US7" s="771"/>
      <c r="UT7" s="49"/>
      <c r="UU7" s="772"/>
      <c r="UV7" s="132">
        <f>US7-UU7</f>
        <v>0</v>
      </c>
      <c r="UX7" s="49"/>
      <c r="UY7" s="230"/>
      <c r="UZ7" s="771"/>
      <c r="VA7" s="49"/>
      <c r="VB7" s="772"/>
      <c r="VC7" s="132">
        <f>UZ7-VB7</f>
        <v>0</v>
      </c>
      <c r="VE7" s="49"/>
      <c r="VF7" s="230"/>
      <c r="VG7" s="771"/>
      <c r="VH7" s="49"/>
      <c r="VI7" s="772"/>
      <c r="VJ7" s="132">
        <f>VG7-VI7</f>
        <v>0</v>
      </c>
      <c r="VL7" s="49"/>
      <c r="VM7" s="230"/>
      <c r="VN7" s="771"/>
      <c r="VO7" s="49"/>
      <c r="VP7" s="772"/>
      <c r="VQ7" s="132">
        <f>VN7-VP7</f>
        <v>0</v>
      </c>
      <c r="VS7" s="427"/>
      <c r="VT7" s="230"/>
      <c r="VU7" s="771"/>
      <c r="VV7" s="49"/>
      <c r="VW7" s="772"/>
      <c r="VX7" s="132">
        <f>VU7-VW7</f>
        <v>0</v>
      </c>
      <c r="VZ7" s="49"/>
      <c r="WA7" s="230"/>
      <c r="WB7" s="771"/>
      <c r="WC7" s="49"/>
      <c r="WD7" s="772"/>
      <c r="WE7" s="132">
        <f>WB7-WD7</f>
        <v>0</v>
      </c>
      <c r="WG7" s="49"/>
      <c r="WH7" s="230"/>
      <c r="WI7" s="771"/>
      <c r="WJ7" s="49"/>
      <c r="WK7" s="772"/>
      <c r="WL7" s="132">
        <f>WI7-WK7</f>
        <v>0</v>
      </c>
      <c r="WN7" s="49"/>
      <c r="WO7" s="230"/>
      <c r="WP7" s="771"/>
      <c r="WQ7" s="49"/>
      <c r="WR7" s="772"/>
      <c r="WS7" s="132">
        <f>WP7-WR7</f>
        <v>0</v>
      </c>
      <c r="WU7" s="49"/>
      <c r="WV7" s="230"/>
      <c r="WW7" s="771"/>
      <c r="WX7" s="49"/>
      <c r="WY7" s="772"/>
      <c r="WZ7" s="132">
        <f>WW7-WY7</f>
        <v>0</v>
      </c>
      <c r="XB7" s="49"/>
      <c r="XC7" s="230"/>
      <c r="XD7" s="771"/>
      <c r="XE7" s="384"/>
      <c r="XF7" s="772"/>
      <c r="XG7" s="132">
        <f>XD7-XF7</f>
        <v>0</v>
      </c>
      <c r="XI7" s="49"/>
      <c r="XJ7" s="230"/>
      <c r="XK7" s="771"/>
      <c r="XL7" s="49"/>
      <c r="XM7" s="772"/>
      <c r="XN7" s="132">
        <f>XK7-XM7</f>
        <v>0</v>
      </c>
      <c r="XP7" s="49"/>
      <c r="XQ7" s="230"/>
      <c r="XR7" s="771"/>
      <c r="XS7" s="49"/>
      <c r="XT7" s="772"/>
      <c r="XU7" s="132">
        <f>XR7-XT7</f>
        <v>0</v>
      </c>
      <c r="XW7" s="49"/>
      <c r="XX7" s="230"/>
      <c r="XY7" s="771"/>
      <c r="XZ7" s="49"/>
      <c r="YA7" s="772"/>
      <c r="YB7" s="132">
        <f>XY7-YA7</f>
        <v>0</v>
      </c>
      <c r="YD7" s="49"/>
      <c r="YE7" s="230"/>
      <c r="YF7" s="771"/>
      <c r="YG7" s="49"/>
      <c r="YH7" s="772"/>
      <c r="YI7" s="132">
        <f>YF7-YH7</f>
        <v>0</v>
      </c>
      <c r="YK7" s="49"/>
      <c r="YL7" s="230"/>
      <c r="YM7" s="771"/>
      <c r="YN7" s="49"/>
      <c r="YO7" s="772"/>
      <c r="YP7" s="132">
        <f>YM7-YO7</f>
        <v>0</v>
      </c>
      <c r="YR7" s="49"/>
      <c r="YS7" s="230"/>
      <c r="YT7" s="771"/>
      <c r="YU7" s="49"/>
      <c r="YV7" s="772"/>
      <c r="YW7" s="132">
        <f>YT7-YV7</f>
        <v>0</v>
      </c>
      <c r="YY7" s="49"/>
      <c r="YZ7" s="230"/>
      <c r="ZA7" s="262"/>
      <c r="ZB7" s="49"/>
      <c r="ZC7" s="772"/>
      <c r="ZD7" s="132">
        <f>ZA7-ZC7</f>
        <v>0</v>
      </c>
      <c r="ZF7" s="49"/>
      <c r="ZG7" s="230"/>
      <c r="ZH7" s="771"/>
      <c r="ZI7" s="259"/>
      <c r="ZJ7" s="71"/>
      <c r="ZK7" s="132">
        <f>ZH7-ZJ7</f>
        <v>0</v>
      </c>
      <c r="ZM7" s="49"/>
      <c r="ZN7" s="230"/>
      <c r="ZO7" s="771"/>
      <c r="ZP7" s="259"/>
      <c r="ZQ7" s="71"/>
      <c r="ZR7" s="132">
        <f>ZO7-ZQ7</f>
        <v>0</v>
      </c>
      <c r="ZT7" s="49"/>
      <c r="ZU7" s="230"/>
      <c r="ZV7" s="771"/>
      <c r="ZW7" s="259"/>
      <c r="ZX7" s="71"/>
      <c r="ZY7" s="132">
        <f>ZV7-ZX7</f>
        <v>0</v>
      </c>
      <c r="AAA7" s="49"/>
      <c r="AAB7" s="230"/>
      <c r="AAC7" s="771"/>
      <c r="AAD7" s="259"/>
      <c r="AAE7" s="71"/>
      <c r="AAF7" s="132">
        <f>AAC7-AAE7</f>
        <v>0</v>
      </c>
      <c r="AAH7" s="49"/>
      <c r="AAI7" s="230"/>
      <c r="AAJ7" s="771"/>
      <c r="AAK7" s="49"/>
      <c r="AAL7" s="772"/>
      <c r="AAM7" s="132">
        <f>AAJ7-AAL7</f>
        <v>0</v>
      </c>
      <c r="AAO7" s="427"/>
      <c r="AAP7" s="230"/>
      <c r="AAQ7" s="771"/>
      <c r="AAR7" s="49"/>
      <c r="AAS7" s="772"/>
      <c r="AAT7" s="132">
        <f>AAQ7-AAS7</f>
        <v>0</v>
      </c>
      <c r="AAV7" s="427"/>
      <c r="AAW7" s="230"/>
      <c r="AAX7" s="771"/>
      <c r="AAY7" s="322"/>
      <c r="AAZ7" s="772"/>
      <c r="ABA7" s="132">
        <f>AAX7-AAZ7</f>
        <v>0</v>
      </c>
      <c r="ABC7" s="49"/>
      <c r="ABD7" s="230"/>
      <c r="ABE7" s="771"/>
      <c r="ABF7" s="49"/>
      <c r="ABG7" s="772"/>
      <c r="ABH7" s="132">
        <f>ABE7-ABG7</f>
        <v>0</v>
      </c>
      <c r="ABJ7" s="49"/>
      <c r="ABK7" s="230"/>
      <c r="ABL7" s="771"/>
      <c r="ABM7" s="49"/>
      <c r="ABN7" s="772"/>
      <c r="ABO7" s="132">
        <f>ABL7-ABN7</f>
        <v>0</v>
      </c>
      <c r="ABQ7" s="49"/>
      <c r="ABR7" s="230"/>
      <c r="ABS7" s="771"/>
      <c r="ABT7" s="49"/>
      <c r="ABU7" s="772"/>
      <c r="ABV7" s="132">
        <f>ABS7-ABU7</f>
        <v>0</v>
      </c>
      <c r="ABX7" s="322"/>
      <c r="ABY7" s="230"/>
      <c r="ABZ7" s="771"/>
      <c r="ACA7" s="427"/>
      <c r="ACB7" s="772"/>
      <c r="ACC7" s="132">
        <f>ABZ7-ACB7</f>
        <v>0</v>
      </c>
      <c r="ACE7" s="322"/>
      <c r="ACF7" s="230"/>
      <c r="ACG7" s="771"/>
      <c r="ACH7" s="322"/>
      <c r="ACI7" s="772"/>
      <c r="ACJ7" s="132">
        <f>ACG7-ACI7</f>
        <v>0</v>
      </c>
      <c r="ACL7" s="49"/>
      <c r="ACM7" s="230"/>
      <c r="ACN7" s="771"/>
      <c r="ACO7" s="49"/>
      <c r="ACP7" s="772"/>
      <c r="ACQ7" s="132">
        <f>ACN7-ACP7</f>
        <v>0</v>
      </c>
      <c r="ACS7" s="427"/>
      <c r="ACT7" s="230"/>
      <c r="ACU7" s="771"/>
      <c r="ACV7" s="427"/>
      <c r="ACW7" s="772"/>
      <c r="ACX7" s="132">
        <f>ACU7-ACW7</f>
        <v>0</v>
      </c>
      <c r="ACZ7" s="427"/>
      <c r="ADA7" s="230"/>
      <c r="ADB7" s="771"/>
      <c r="ADC7" s="322"/>
      <c r="ADD7" s="772"/>
      <c r="ADE7" s="132">
        <f>ADB7-ADD7</f>
        <v>0</v>
      </c>
      <c r="ADG7" s="49"/>
      <c r="ADH7" s="230"/>
      <c r="ADI7" s="771"/>
      <c r="ADJ7" s="49"/>
      <c r="ADK7" s="772"/>
      <c r="ADL7" s="132">
        <f>ADI7-ADK7</f>
        <v>0</v>
      </c>
      <c r="ADN7" s="322"/>
      <c r="ADO7" s="230"/>
      <c r="ADP7" s="771"/>
      <c r="ADQ7" s="427"/>
      <c r="ADR7" s="772"/>
      <c r="ADS7" s="132">
        <f>ADP7-ADR7</f>
        <v>0</v>
      </c>
      <c r="ADU7" s="427"/>
      <c r="ADV7" s="1430"/>
      <c r="ADW7" s="772"/>
      <c r="ADX7" s="259"/>
      <c r="ADY7" s="71"/>
      <c r="ADZ7" s="132">
        <f>ADW7-ADY7</f>
        <v>0</v>
      </c>
      <c r="AEB7" s="230"/>
      <c r="AEC7" s="1430"/>
      <c r="AED7" s="772"/>
      <c r="AEE7" s="259"/>
      <c r="AEF7" s="71"/>
      <c r="AEG7" s="132">
        <f>AED7-AEF7</f>
        <v>0</v>
      </c>
      <c r="AEI7" s="427"/>
      <c r="AEJ7" s="1430"/>
      <c r="AEK7" s="772"/>
      <c r="AEL7" s="496"/>
      <c r="AEM7" s="71"/>
      <c r="AEN7" s="132">
        <f>AEK7-AEM7</f>
        <v>0</v>
      </c>
      <c r="AEP7" s="49"/>
      <c r="AEQ7" s="230"/>
      <c r="AER7" s="771"/>
      <c r="AES7" s="49"/>
      <c r="AET7" s="772"/>
      <c r="AEU7" s="132">
        <f>AER7-AET7</f>
        <v>0</v>
      </c>
      <c r="AEW7" s="49"/>
      <c r="AEX7" s="230"/>
      <c r="AEY7" s="771"/>
      <c r="AEZ7" s="49"/>
      <c r="AFA7" s="772"/>
      <c r="AFB7" s="132">
        <f>AEY7-AFA7</f>
        <v>0</v>
      </c>
      <c r="AFD7" s="427"/>
      <c r="AFE7" s="230"/>
      <c r="AFF7" s="771"/>
      <c r="AFG7" s="49"/>
      <c r="AFH7" s="772"/>
      <c r="AFI7" s="132">
        <f>AFF7-AFH7</f>
        <v>0</v>
      </c>
      <c r="AFK7" s="427"/>
      <c r="AFL7" s="230"/>
      <c r="AFM7" s="771"/>
      <c r="AFN7" s="49"/>
      <c r="AFO7" s="772"/>
      <c r="AFP7" s="132">
        <f>AFM7-AFO7</f>
        <v>0</v>
      </c>
      <c r="AFR7" s="49"/>
      <c r="AFS7" s="230"/>
      <c r="AFT7" s="771"/>
      <c r="AFU7" s="49"/>
      <c r="AFV7" s="772"/>
      <c r="AFW7" s="132">
        <f>AFT7-AFV7</f>
        <v>0</v>
      </c>
      <c r="AFY7" s="49"/>
      <c r="AFZ7" s="230"/>
      <c r="AGA7" s="771"/>
      <c r="AGB7" s="49"/>
      <c r="AGC7" s="772"/>
      <c r="AGD7" s="132">
        <f>AGA7-AGC7</f>
        <v>0</v>
      </c>
      <c r="AGF7" s="49"/>
      <c r="AGG7" s="230"/>
      <c r="AGH7" s="771"/>
      <c r="AGI7" s="49"/>
      <c r="AGJ7" s="772"/>
      <c r="AGK7" s="132">
        <f>AGH7-AGJ7</f>
        <v>0</v>
      </c>
      <c r="AGM7" s="49"/>
      <c r="AGN7" s="230"/>
      <c r="AGO7" s="771"/>
      <c r="AGP7" s="49"/>
      <c r="AGQ7" s="772"/>
      <c r="AGR7" s="132">
        <f>AGO7-AGQ7</f>
        <v>0</v>
      </c>
      <c r="AGT7" s="49"/>
      <c r="AGU7" s="230"/>
      <c r="AGV7" s="771"/>
      <c r="AGW7" s="49"/>
      <c r="AGX7" s="772"/>
      <c r="AGY7" s="132">
        <f>AGV7-AGX7</f>
        <v>0</v>
      </c>
      <c r="AHA7" s="49"/>
      <c r="AHB7" s="230"/>
      <c r="AHC7" s="771"/>
      <c r="AHD7" s="49"/>
      <c r="AHE7" s="772"/>
      <c r="AHF7" s="132">
        <f>AHC7-AHE7</f>
        <v>0</v>
      </c>
      <c r="AHH7" s="49"/>
      <c r="AHI7" s="230"/>
      <c r="AHJ7" s="771"/>
      <c r="AHK7" s="49"/>
      <c r="AHL7" s="772"/>
      <c r="AHM7" s="132">
        <f>AHJ7-AHL7</f>
        <v>0</v>
      </c>
      <c r="AHO7" s="49"/>
      <c r="AHP7" s="230"/>
      <c r="AHQ7" s="771"/>
      <c r="AHR7" s="49"/>
      <c r="AHS7" s="772"/>
      <c r="AHT7" s="132">
        <f>AHQ7-AHS7</f>
        <v>0</v>
      </c>
      <c r="AHV7" s="427"/>
      <c r="AHW7" s="230"/>
      <c r="AHX7" s="771"/>
      <c r="AHY7" s="49"/>
      <c r="AHZ7" s="772"/>
      <c r="AIA7" s="132">
        <f>AHX7-AHZ7</f>
        <v>0</v>
      </c>
      <c r="AIC7" s="322"/>
      <c r="AID7" s="230"/>
      <c r="AIE7" s="771"/>
      <c r="AIF7" s="49"/>
      <c r="AIG7" s="772"/>
      <c r="AIH7" s="132">
        <f>AIE7-AIG7</f>
        <v>0</v>
      </c>
      <c r="AIJ7" s="427"/>
      <c r="AIK7" s="230"/>
      <c r="AIL7" s="140"/>
      <c r="AIM7" s="452"/>
      <c r="AIN7" s="140"/>
      <c r="AIO7" s="132">
        <f>AIL7-AIN7</f>
        <v>0</v>
      </c>
      <c r="AIQ7" s="49"/>
      <c r="AIR7" s="230"/>
      <c r="AIS7" s="771"/>
      <c r="AIT7" s="49"/>
      <c r="AIU7" s="772"/>
      <c r="AIV7" s="132">
        <f>AIS7-AIU7</f>
        <v>0</v>
      </c>
      <c r="AIX7" s="49"/>
      <c r="AIY7" s="230"/>
      <c r="AIZ7" s="771"/>
      <c r="AJA7" s="49"/>
      <c r="AJB7" s="772"/>
      <c r="AJC7" s="132">
        <f>AIZ7-AJB7</f>
        <v>0</v>
      </c>
      <c r="AJE7" s="49"/>
      <c r="AJF7" s="230"/>
      <c r="AJG7" s="771"/>
      <c r="AJH7" s="49"/>
      <c r="AJI7" s="772"/>
      <c r="AJJ7" s="132">
        <f>AJG7-AJI7</f>
        <v>0</v>
      </c>
      <c r="AJL7" s="49"/>
      <c r="AJM7" s="230"/>
      <c r="AJN7" s="771"/>
      <c r="AJO7" s="49"/>
      <c r="AJP7" s="772"/>
      <c r="AJQ7" s="132">
        <f>AJN7-AJP7</f>
        <v>0</v>
      </c>
      <c r="AJS7" s="49"/>
      <c r="AJT7" s="230"/>
      <c r="AJU7" s="771"/>
      <c r="AJV7" s="49"/>
      <c r="AJW7" s="772"/>
      <c r="AJX7" s="132">
        <f>AJU7-AJW7</f>
        <v>0</v>
      </c>
      <c r="AJZ7" s="49"/>
      <c r="AKA7" s="230"/>
      <c r="AKB7" s="771"/>
      <c r="AKC7" s="49"/>
      <c r="AKD7" s="772"/>
      <c r="AKE7" s="132">
        <f>AKB7-AKD7</f>
        <v>0</v>
      </c>
      <c r="AKG7" s="49"/>
      <c r="AKH7" s="230"/>
      <c r="AKI7" s="771"/>
      <c r="AKJ7" s="49"/>
      <c r="AKK7" s="772"/>
      <c r="AKL7" s="132">
        <f>AKI7-AKK7</f>
        <v>0</v>
      </c>
      <c r="AKN7" s="49"/>
      <c r="AKO7" s="230"/>
      <c r="AKP7" s="771"/>
      <c r="AKQ7" s="49"/>
      <c r="AKR7" s="772"/>
      <c r="AKS7" s="132">
        <f>AKP7-AKR7</f>
        <v>0</v>
      </c>
      <c r="AKU7" s="49"/>
      <c r="AKV7" s="230"/>
      <c r="AKW7" s="771"/>
      <c r="AKX7" s="49"/>
      <c r="AKY7" s="772"/>
      <c r="AKZ7" s="132">
        <f>AKW7-AKY7</f>
        <v>0</v>
      </c>
      <c r="ALB7" s="49"/>
      <c r="ALC7" s="230"/>
      <c r="ALD7" s="771"/>
      <c r="ALE7" s="49"/>
      <c r="ALF7" s="772"/>
      <c r="ALG7" s="132">
        <f>ALD7-ALF7</f>
        <v>0</v>
      </c>
      <c r="ALI7" s="49"/>
      <c r="ALJ7" s="230"/>
      <c r="ALK7" s="771"/>
      <c r="ALL7" s="49"/>
      <c r="ALM7" s="772"/>
      <c r="ALN7" s="132">
        <f>ALK7-ALM7</f>
        <v>0</v>
      </c>
      <c r="ALP7" s="49"/>
      <c r="ALQ7" s="230"/>
      <c r="ALR7" s="771"/>
      <c r="ALS7" s="49"/>
      <c r="ALT7" s="772"/>
      <c r="ALU7" s="132">
        <f>ALR7-ALT7</f>
        <v>0</v>
      </c>
      <c r="ALW7" s="427"/>
      <c r="ALX7" s="230"/>
      <c r="ALY7" s="105"/>
      <c r="ALZ7" s="427"/>
      <c r="AMA7" s="772"/>
      <c r="AMB7" s="132">
        <f>ALY7-AMA7</f>
        <v>0</v>
      </c>
      <c r="AMD7" s="49"/>
      <c r="AME7" s="230"/>
      <c r="AMF7" s="105"/>
      <c r="AMG7" s="49"/>
      <c r="AMH7" s="772"/>
      <c r="AMI7" s="132">
        <f>AMF7-AMH7</f>
        <v>0</v>
      </c>
      <c r="AMK7" s="49"/>
      <c r="AML7" s="230"/>
      <c r="AMM7" s="105"/>
      <c r="AMN7" s="259"/>
      <c r="AMO7" s="71"/>
      <c r="AMP7" s="132">
        <f>AMM7-AMO7</f>
        <v>0</v>
      </c>
      <c r="AMR7" s="427"/>
      <c r="AMS7" s="230"/>
      <c r="AMT7" s="771"/>
      <c r="AMU7" s="322"/>
      <c r="AMV7" s="772"/>
      <c r="AMW7" s="132">
        <f>AMT7-AMV7</f>
        <v>0</v>
      </c>
      <c r="AMY7" s="322"/>
      <c r="AMZ7" s="230"/>
      <c r="ANA7" s="771"/>
      <c r="ANB7" s="427"/>
      <c r="ANC7" s="772"/>
      <c r="AND7" s="132">
        <f>ANA7-ANC7</f>
        <v>0</v>
      </c>
      <c r="ANF7" s="49"/>
      <c r="ANG7" s="230"/>
      <c r="ANH7" s="771"/>
      <c r="ANI7" s="49"/>
      <c r="ANJ7" s="772"/>
      <c r="ANK7" s="132">
        <f>ANH7-ANJ7</f>
        <v>0</v>
      </c>
      <c r="ANM7" s="49"/>
      <c r="ANN7" s="230"/>
      <c r="ANO7" s="771"/>
      <c r="ANP7" s="49"/>
      <c r="ANQ7" s="772"/>
      <c r="ANR7" s="132">
        <f>ANO7-ANQ7</f>
        <v>0</v>
      </c>
      <c r="ANT7" s="49"/>
      <c r="ANU7" s="230"/>
      <c r="ANV7" s="771"/>
      <c r="ANW7" s="49"/>
      <c r="ANX7" s="772"/>
      <c r="ANY7" s="132">
        <f>ANV7-ANX7</f>
        <v>0</v>
      </c>
      <c r="AOA7" s="322"/>
      <c r="AOB7" s="230"/>
      <c r="AOC7" s="771"/>
      <c r="AOD7" s="427"/>
      <c r="AOE7" s="772"/>
      <c r="AOF7" s="132">
        <f>AOC7-AOE7</f>
        <v>0</v>
      </c>
      <c r="AOH7" s="49"/>
      <c r="AOI7" s="230"/>
      <c r="AOJ7" s="771"/>
      <c r="AOK7" s="49"/>
      <c r="AOL7" s="772"/>
      <c r="AOM7" s="132">
        <f>AOJ7-AOL7</f>
        <v>0</v>
      </c>
      <c r="AOO7" s="427"/>
      <c r="AOP7" s="230"/>
      <c r="AOQ7" s="771"/>
      <c r="AOR7" s="49"/>
      <c r="AOS7" s="772"/>
      <c r="AOT7" s="132">
        <f>AOQ7-AOS7</f>
        <v>0</v>
      </c>
      <c r="AOV7" s="322"/>
      <c r="AOW7" s="230"/>
      <c r="AOX7" s="771"/>
      <c r="AOY7" s="49"/>
      <c r="AOZ7" s="772"/>
      <c r="APA7" s="132">
        <f>AOX7-AOZ7</f>
        <v>0</v>
      </c>
      <c r="APC7" s="322"/>
      <c r="APD7" s="230"/>
      <c r="APE7" s="771"/>
      <c r="APF7" s="49"/>
      <c r="APG7" s="772"/>
      <c r="APH7" s="132">
        <f>APE7-APG7</f>
        <v>0</v>
      </c>
      <c r="APJ7" s="322"/>
      <c r="APK7" s="230"/>
      <c r="APL7" s="771"/>
      <c r="APM7" s="49"/>
      <c r="APN7" s="772"/>
      <c r="APO7" s="132">
        <f>APL7-APN7</f>
        <v>0</v>
      </c>
      <c r="APQ7" s="427"/>
      <c r="APR7" s="230"/>
      <c r="APS7" s="105"/>
      <c r="APT7" s="496"/>
      <c r="APU7" s="772"/>
      <c r="APV7" s="132">
        <f>APS7-APU7</f>
        <v>0</v>
      </c>
      <c r="APX7" s="49"/>
      <c r="APY7" s="230"/>
      <c r="APZ7" s="771"/>
      <c r="AQA7" s="49"/>
      <c r="AQB7" s="772"/>
      <c r="AQC7" s="132">
        <f>APZ7-AQB7</f>
        <v>0</v>
      </c>
      <c r="AQE7" s="49"/>
      <c r="AQF7" s="230"/>
      <c r="AQG7" s="771"/>
      <c r="AQH7" s="49"/>
      <c r="AQI7" s="772"/>
      <c r="AQJ7" s="132">
        <f>AQG7-AQI7</f>
        <v>0</v>
      </c>
      <c r="AQL7" s="49"/>
      <c r="AQM7" s="230"/>
      <c r="AQN7" s="771"/>
      <c r="AQO7" s="49"/>
      <c r="AQP7" s="772"/>
      <c r="AQQ7" s="132">
        <f>AQN7-AQP7</f>
        <v>0</v>
      </c>
      <c r="AQS7" s="322"/>
      <c r="AQT7" s="230"/>
      <c r="AQU7" s="771"/>
      <c r="AQV7" s="322"/>
      <c r="AQW7" s="772"/>
      <c r="AQX7" s="132">
        <f>AQU7-AQW7</f>
        <v>0</v>
      </c>
      <c r="AQZ7" s="49"/>
      <c r="ARA7" s="230"/>
      <c r="ARB7" s="771"/>
      <c r="ARC7" s="49"/>
      <c r="ARD7" s="772"/>
      <c r="ARE7" s="132">
        <f>ARB7-ARD7</f>
        <v>0</v>
      </c>
      <c r="ARG7" s="427"/>
      <c r="ARH7" s="230"/>
      <c r="ARI7" s="771"/>
      <c r="ARJ7" s="427"/>
      <c r="ARK7" s="772"/>
      <c r="ARL7" s="132">
        <f>ARI7-ARK7</f>
        <v>0</v>
      </c>
      <c r="ARN7" s="427"/>
      <c r="ARO7" s="230"/>
      <c r="ARP7" s="771"/>
      <c r="ARQ7" s="322"/>
      <c r="ARR7" s="772"/>
      <c r="ARS7" s="132">
        <f>ARP7-ARR7</f>
        <v>0</v>
      </c>
      <c r="ARU7" s="427"/>
      <c r="ARV7" s="230"/>
      <c r="ARW7" s="771"/>
      <c r="ARX7" s="49"/>
      <c r="ARY7" s="772"/>
      <c r="ARZ7" s="132">
        <f>ARW7-ARY7</f>
        <v>0</v>
      </c>
      <c r="ASB7" s="427"/>
      <c r="ASC7" s="230"/>
      <c r="ASD7" s="105"/>
      <c r="ASE7" s="49"/>
      <c r="ASF7" s="772"/>
      <c r="ASG7" s="132">
        <f>ASD7-ASF7</f>
        <v>0</v>
      </c>
      <c r="ASI7" s="49"/>
      <c r="ASJ7" s="230"/>
      <c r="ASK7" s="105"/>
      <c r="ASL7" s="49"/>
      <c r="ASM7" s="772"/>
      <c r="ASN7" s="132">
        <f>ASK7-ASM7</f>
        <v>0</v>
      </c>
      <c r="ASP7" s="49"/>
      <c r="ASQ7" s="230"/>
      <c r="ASR7" s="105"/>
      <c r="ASS7" s="49"/>
      <c r="AST7" s="772"/>
      <c r="ASU7" s="132">
        <f>ASR7-AST7</f>
        <v>0</v>
      </c>
      <c r="ASW7" s="49"/>
      <c r="ASX7" s="230"/>
      <c r="ASY7" s="771"/>
      <c r="ASZ7" s="49"/>
      <c r="ATA7" s="772"/>
      <c r="ATB7" s="132">
        <f>ASY7-ATA7</f>
        <v>0</v>
      </c>
      <c r="ATD7" s="49"/>
      <c r="ATE7" s="230"/>
      <c r="ATF7" s="771"/>
      <c r="ATG7" s="49"/>
      <c r="ATH7" s="772"/>
      <c r="ATI7" s="132">
        <f>ATF7-ATH7</f>
        <v>0</v>
      </c>
      <c r="ATK7" s="49"/>
      <c r="ATL7" s="230"/>
      <c r="ATM7" s="771"/>
      <c r="ATN7" s="49"/>
      <c r="ATO7" s="772"/>
      <c r="ATP7" s="132">
        <f>ATM7-ATO7</f>
        <v>0</v>
      </c>
      <c r="ATR7" s="49"/>
      <c r="ATS7" s="230"/>
      <c r="ATT7" s="771"/>
      <c r="ATU7" s="49"/>
      <c r="ATV7" s="772"/>
      <c r="ATW7" s="132">
        <f>ATT7-ATV7</f>
        <v>0</v>
      </c>
      <c r="ATY7" s="49"/>
      <c r="ATZ7" s="230"/>
      <c r="AUA7" s="771"/>
      <c r="AUB7" s="259"/>
      <c r="AUC7" s="71"/>
      <c r="AUD7" s="132">
        <f>AUA7-AUC7</f>
        <v>0</v>
      </c>
      <c r="AUF7" s="49"/>
      <c r="AUG7" s="1477"/>
      <c r="AUH7" s="772"/>
      <c r="AUI7" s="1479"/>
      <c r="AUJ7" s="772"/>
      <c r="AUK7" s="132">
        <f>AUH7-AUJ7</f>
        <v>0</v>
      </c>
      <c r="AUM7" s="305"/>
      <c r="AUN7" s="1430"/>
      <c r="AUO7" s="772"/>
      <c r="AUP7" s="49"/>
      <c r="AUQ7" s="772"/>
      <c r="AUR7" s="132">
        <f>AUO7-AUQ7</f>
        <v>0</v>
      </c>
      <c r="AUT7" s="305"/>
      <c r="AUU7" s="230"/>
      <c r="AUV7" s="771"/>
      <c r="AUW7" s="49"/>
      <c r="AUX7" s="772"/>
      <c r="AUY7" s="132">
        <f>AUV7-AUX7</f>
        <v>0</v>
      </c>
      <c r="AVA7" s="865"/>
      <c r="AVB7" s="230"/>
      <c r="AVC7" s="771"/>
      <c r="AVD7" s="49"/>
      <c r="AVE7" s="772"/>
      <c r="AVF7" s="132">
        <f>AVC7-AVE7</f>
        <v>0</v>
      </c>
      <c r="AVH7" s="322"/>
      <c r="AVI7" s="1430"/>
      <c r="AVJ7" s="772"/>
      <c r="AVK7" s="49"/>
      <c r="AVL7" s="772"/>
      <c r="AVM7" s="132">
        <f>AVJ7-AVL7</f>
        <v>0</v>
      </c>
      <c r="AVO7" s="305"/>
      <c r="AVP7" s="230"/>
      <c r="AVQ7" s="771"/>
      <c r="AVR7" s="49"/>
      <c r="AVS7" s="772"/>
      <c r="AVT7" s="132">
        <f>AVQ7-AVS7</f>
        <v>0</v>
      </c>
      <c r="AVV7" s="305"/>
      <c r="AVW7" s="230"/>
      <c r="AVX7" s="771"/>
      <c r="AVY7" s="49"/>
      <c r="AVZ7" s="772"/>
      <c r="AWA7" s="132">
        <f>AVX7-AVZ7</f>
        <v>0</v>
      </c>
      <c r="AWC7" s="305"/>
      <c r="AWD7" s="230"/>
      <c r="AWE7" s="771"/>
      <c r="AWF7" s="49"/>
      <c r="AWG7" s="772"/>
      <c r="AWH7" s="132">
        <f>AWE7-AWG7</f>
        <v>0</v>
      </c>
      <c r="AWJ7" s="305"/>
      <c r="AWK7" s="230"/>
      <c r="AWL7" s="771"/>
      <c r="AWM7" s="49"/>
      <c r="AWN7" s="772"/>
      <c r="AWO7" s="132">
        <f>AWL7-AWN7</f>
        <v>0</v>
      </c>
      <c r="AWQ7" s="427"/>
      <c r="AWR7" s="230"/>
      <c r="AWS7" s="771"/>
      <c r="AWT7" s="49"/>
      <c r="AWU7" s="772"/>
      <c r="AWV7" s="132">
        <f>AWS7-AWU7</f>
        <v>0</v>
      </c>
      <c r="AWX7" s="1480"/>
      <c r="AWY7" s="230"/>
      <c r="AWZ7" s="105"/>
      <c r="AXA7" s="309"/>
      <c r="AXB7" s="772"/>
      <c r="AXC7" s="132">
        <f>AWZ7-AXB7</f>
        <v>0</v>
      </c>
      <c r="AXE7" s="1480"/>
      <c r="AXF7" s="230"/>
      <c r="AXG7" s="105"/>
      <c r="AXH7" s="49"/>
      <c r="AXI7" s="772"/>
      <c r="AXJ7" s="132">
        <f>AXG7-AXI7</f>
        <v>0</v>
      </c>
      <c r="AXL7" s="1480"/>
      <c r="AXM7" s="230"/>
      <c r="AXN7" s="105"/>
      <c r="AXO7" s="49"/>
      <c r="AXP7" s="772"/>
      <c r="AXQ7" s="132">
        <f>AXN7-AXP7</f>
        <v>0</v>
      </c>
      <c r="AXS7" s="1480"/>
      <c r="AXT7" s="230"/>
      <c r="AXU7" s="105"/>
      <c r="AXV7" s="49"/>
      <c r="AXW7" s="772"/>
      <c r="AXX7" s="132">
        <f>AXU7-AXW7</f>
        <v>0</v>
      </c>
      <c r="AXZ7" s="1481"/>
      <c r="AYA7" s="230"/>
      <c r="AYB7" s="105"/>
      <c r="AYC7" s="49"/>
      <c r="AYD7" s="772"/>
      <c r="AYE7" s="132">
        <f>AYB7-AYD7</f>
        <v>0</v>
      </c>
      <c r="AYG7" s="1481"/>
      <c r="AYH7" s="230"/>
      <c r="AYI7" s="105"/>
      <c r="AYJ7" s="49"/>
      <c r="AYK7" s="772"/>
      <c r="AYL7" s="132">
        <f>AYI7-AYK7</f>
        <v>0</v>
      </c>
      <c r="AYN7" s="1481"/>
      <c r="AYO7" s="230"/>
      <c r="AYP7" s="105"/>
      <c r="AYQ7" s="427"/>
      <c r="AYR7" s="772"/>
      <c r="AYS7" s="132">
        <f>AYP7-AYR7</f>
        <v>0</v>
      </c>
      <c r="AYU7" s="1480"/>
      <c r="AYV7" s="230"/>
      <c r="AYW7" s="105"/>
      <c r="AYX7" s="49"/>
      <c r="AYY7" s="772"/>
      <c r="AYZ7" s="132">
        <f>AYW7-AYY7</f>
        <v>0</v>
      </c>
      <c r="AZB7" s="1481"/>
      <c r="AZC7" s="230"/>
      <c r="AZD7" s="105"/>
      <c r="AZE7" s="485"/>
      <c r="AZF7" s="772"/>
      <c r="AZG7" s="132">
        <v>0</v>
      </c>
      <c r="AZI7" s="1481"/>
      <c r="AZJ7" s="230"/>
      <c r="AZK7" s="105"/>
      <c r="AZL7" s="485"/>
      <c r="AZM7" s="772"/>
      <c r="AZN7" s="132">
        <v>0</v>
      </c>
      <c r="AZP7" s="1480"/>
      <c r="AZQ7" s="230"/>
      <c r="AZR7" s="105"/>
      <c r="AZS7" s="49"/>
      <c r="AZT7" s="772"/>
      <c r="AZU7" s="132">
        <f>AZR7-AZT7</f>
        <v>0</v>
      </c>
      <c r="AZW7" s="1480"/>
      <c r="AZX7" s="230"/>
      <c r="AZY7" s="105"/>
      <c r="AZZ7" s="49"/>
      <c r="BAA7" s="772"/>
      <c r="BAB7" s="132">
        <f>AZY7-BAA7</f>
        <v>0</v>
      </c>
      <c r="BAD7" s="1480"/>
      <c r="BAE7" s="230"/>
      <c r="BAF7" s="105"/>
      <c r="BAG7" s="49"/>
      <c r="BAH7" s="772"/>
      <c r="BAI7" s="132">
        <f>BAF7-BAH7</f>
        <v>0</v>
      </c>
      <c r="BAK7" s="1480"/>
      <c r="BAL7" s="230"/>
      <c r="BAM7" s="105"/>
      <c r="BAN7" s="49"/>
      <c r="BAO7" s="772"/>
      <c r="BAP7" s="132">
        <f>BAM7-BAO7</f>
        <v>0</v>
      </c>
    </row>
    <row r="8" spans="1:1395" s="245" customFormat="1" ht="15.75" x14ac:dyDescent="0.25">
      <c r="A8" s="31"/>
      <c r="B8" s="312"/>
      <c r="C8" s="704"/>
      <c r="D8" s="31"/>
      <c r="E8" s="140"/>
      <c r="F8" s="132">
        <f>F7+C8-E8</f>
        <v>0</v>
      </c>
      <c r="H8" s="427"/>
      <c r="I8" s="1476"/>
      <c r="J8" s="262"/>
      <c r="K8" s="427"/>
      <c r="L8" s="140"/>
      <c r="M8" s="132">
        <f>M7+J8-L8</f>
        <v>0</v>
      </c>
      <c r="O8" s="322"/>
      <c r="P8" s="1476"/>
      <c r="Q8" s="262"/>
      <c r="R8" s="49"/>
      <c r="S8" s="140"/>
      <c r="T8" s="132">
        <f>T7+Q8-S8</f>
        <v>0</v>
      </c>
      <c r="V8" s="49"/>
      <c r="W8" s="1476"/>
      <c r="X8" s="262"/>
      <c r="Y8" s="49"/>
      <c r="Z8" s="140"/>
      <c r="AA8" s="132">
        <f>AA7+X8-Z8</f>
        <v>0</v>
      </c>
      <c r="AC8" s="49"/>
      <c r="AD8" s="1476"/>
      <c r="AE8" s="262"/>
      <c r="AF8" s="49"/>
      <c r="AG8" s="140"/>
      <c r="AH8" s="132">
        <f>AH7+AE8-AG8</f>
        <v>0</v>
      </c>
      <c r="AJ8" s="49"/>
      <c r="AK8" s="1476"/>
      <c r="AL8" s="262"/>
      <c r="AM8" s="49"/>
      <c r="AN8" s="140"/>
      <c r="AO8" s="132">
        <f>AO7+AL8-AN8</f>
        <v>0</v>
      </c>
      <c r="AQ8" s="49"/>
      <c r="AR8" s="230"/>
      <c r="AS8" s="105"/>
      <c r="AT8" s="49"/>
      <c r="AU8" s="140"/>
      <c r="AV8" s="132">
        <f>AV7+AS8-AU8</f>
        <v>0</v>
      </c>
      <c r="AX8" s="49"/>
      <c r="AY8" s="230"/>
      <c r="AZ8" s="105"/>
      <c r="BA8" s="49"/>
      <c r="BB8" s="140"/>
      <c r="BC8" s="132">
        <f>BC7+AZ8-BB8</f>
        <v>0</v>
      </c>
      <c r="BE8" s="49"/>
      <c r="BF8" s="230"/>
      <c r="BG8" s="105"/>
      <c r="BH8" s="49"/>
      <c r="BI8" s="140"/>
      <c r="BJ8" s="132">
        <f>BJ7+BG8-BI8</f>
        <v>0</v>
      </c>
      <c r="BL8" s="31"/>
      <c r="BM8" s="1476"/>
      <c r="BN8" s="140"/>
      <c r="BO8" s="49"/>
      <c r="BP8" s="76"/>
      <c r="BQ8" s="132">
        <f>BQ7+BN8-BP8</f>
        <v>0</v>
      </c>
      <c r="BS8" s="31"/>
      <c r="BT8" s="31"/>
      <c r="BU8" s="312"/>
      <c r="BV8" s="22"/>
      <c r="BW8" s="49"/>
      <c r="BX8" s="76"/>
      <c r="BY8" s="132">
        <f>BY7+BV8-BX8</f>
        <v>0</v>
      </c>
      <c r="CA8" s="407">
        <v>40697</v>
      </c>
      <c r="CB8" s="800" t="s">
        <v>607</v>
      </c>
      <c r="CC8" s="1482"/>
      <c r="CD8" s="379"/>
      <c r="CE8" s="704"/>
      <c r="CF8" s="132">
        <f>CF7+CC8-CE8</f>
        <v>0</v>
      </c>
      <c r="CH8" s="31"/>
      <c r="CI8" s="312"/>
      <c r="CJ8" s="22"/>
      <c r="CK8" s="524"/>
      <c r="CL8" s="140"/>
      <c r="CM8" s="132">
        <f>CM7+CJ8-CL8</f>
        <v>0</v>
      </c>
      <c r="CO8" s="322"/>
      <c r="CP8" s="230"/>
      <c r="CQ8" s="140"/>
      <c r="CR8" s="401"/>
      <c r="CS8" s="262"/>
      <c r="CT8" s="132">
        <f>CT7+CQ8-CS8</f>
        <v>0</v>
      </c>
      <c r="CV8" s="49"/>
      <c r="CW8" s="230"/>
      <c r="CX8" s="105"/>
      <c r="CY8" s="49"/>
      <c r="CZ8" s="140"/>
      <c r="DA8" s="132">
        <f>DA7+CX8-CZ8</f>
        <v>0</v>
      </c>
      <c r="DC8" s="534"/>
      <c r="DD8" s="348"/>
      <c r="DE8" s="1476"/>
      <c r="DF8" s="140"/>
      <c r="DG8" s="305"/>
      <c r="DH8" s="140"/>
      <c r="DI8" s="132">
        <f>DI7+DF8-DH8</f>
        <v>0</v>
      </c>
      <c r="DK8" s="427"/>
      <c r="DL8" s="1476"/>
      <c r="DM8" s="262"/>
      <c r="DN8" s="618"/>
      <c r="DO8" s="140"/>
      <c r="DP8" s="132">
        <f>DP7+DM8-DO8</f>
        <v>0</v>
      </c>
      <c r="DR8" s="49"/>
      <c r="DS8" s="230"/>
      <c r="DT8" s="105"/>
      <c r="DU8" s="49"/>
      <c r="DV8" s="140"/>
      <c r="DW8" s="132">
        <f>DW7+DT8-DV8</f>
        <v>0</v>
      </c>
      <c r="DX8" s="305"/>
      <c r="DY8" s="49">
        <v>41436</v>
      </c>
      <c r="DZ8" s="230" t="s">
        <v>2092</v>
      </c>
      <c r="EA8" s="105">
        <v>7547</v>
      </c>
      <c r="EB8" s="49">
        <v>41510</v>
      </c>
      <c r="EC8" s="140">
        <v>2600</v>
      </c>
      <c r="ED8" s="132">
        <f>ED7+EA8-EC8</f>
        <v>4947</v>
      </c>
      <c r="EF8" s="31"/>
      <c r="EG8" s="312"/>
      <c r="EH8" s="22"/>
      <c r="EI8" s="31"/>
      <c r="EJ8" s="76"/>
      <c r="EK8" s="132">
        <f>EK7+EH8-EJ8</f>
        <v>0</v>
      </c>
      <c r="EM8" s="323"/>
      <c r="EN8" s="312"/>
      <c r="EO8" s="22"/>
      <c r="EP8" s="309"/>
      <c r="EQ8" s="390"/>
      <c r="ER8" s="132">
        <f>ER7+EO8-EQ8</f>
        <v>0</v>
      </c>
      <c r="ET8" s="322"/>
      <c r="EU8" s="230"/>
      <c r="EV8" s="105"/>
      <c r="EW8" s="49"/>
      <c r="EX8" s="140"/>
      <c r="EY8" s="132">
        <f>EY7+EV8-EX8</f>
        <v>0</v>
      </c>
      <c r="FA8" s="575"/>
      <c r="FB8" s="230"/>
      <c r="FC8" s="105"/>
      <c r="FD8" s="49"/>
      <c r="FE8" s="140"/>
      <c r="FF8" s="132">
        <f>FF7+FC8-FE8</f>
        <v>0</v>
      </c>
      <c r="FH8" s="31"/>
      <c r="FI8" s="312"/>
      <c r="FJ8" s="22"/>
      <c r="FK8" s="49"/>
      <c r="FL8" s="140"/>
      <c r="FM8" s="132">
        <f>FM7+FJ8-FL8</f>
        <v>0</v>
      </c>
      <c r="FO8" s="427">
        <v>39663</v>
      </c>
      <c r="FP8" s="230">
        <v>614</v>
      </c>
      <c r="FQ8" s="105">
        <v>29768</v>
      </c>
      <c r="FR8" s="49"/>
      <c r="FS8" s="140">
        <v>0</v>
      </c>
      <c r="FT8" s="108">
        <f>FT7+FQ8-FS8</f>
        <v>29768</v>
      </c>
      <c r="FV8" s="322">
        <v>41516</v>
      </c>
      <c r="FW8" s="230" t="s">
        <v>3033</v>
      </c>
      <c r="FX8" s="105">
        <v>4047.5</v>
      </c>
      <c r="FY8" s="49" t="s">
        <v>3055</v>
      </c>
      <c r="FZ8" s="140">
        <v>4047.5</v>
      </c>
      <c r="GA8" s="132">
        <f>GA7+FX8-FZ8</f>
        <v>0</v>
      </c>
      <c r="GC8" s="98"/>
      <c r="GD8" s="303"/>
      <c r="GE8" s="140"/>
      <c r="GF8" s="98"/>
      <c r="GG8" s="140"/>
      <c r="GH8" s="132">
        <f>GH7+GE8-GG8</f>
        <v>0</v>
      </c>
      <c r="GJ8" s="98"/>
      <c r="GK8" s="303"/>
      <c r="GL8" s="140"/>
      <c r="GM8" s="98"/>
      <c r="GN8" s="140"/>
      <c r="GO8" s="132">
        <f>GO7+GL8-GN8</f>
        <v>0</v>
      </c>
      <c r="GQ8" s="31"/>
      <c r="GR8" s="312"/>
      <c r="GS8" s="22"/>
      <c r="GT8" s="98"/>
      <c r="GU8" s="140"/>
      <c r="GV8" s="132">
        <f>GV7+GS8-GU8</f>
        <v>0</v>
      </c>
      <c r="GX8" s="98"/>
      <c r="GY8" s="303"/>
      <c r="GZ8" s="140"/>
      <c r="HA8" s="98"/>
      <c r="HB8" s="140"/>
      <c r="HC8" s="132">
        <f>HC7+GZ8-HB8</f>
        <v>0</v>
      </c>
      <c r="HE8" s="31"/>
      <c r="HF8" s="312"/>
      <c r="HG8" s="105"/>
      <c r="HH8" s="49"/>
      <c r="HI8" s="140"/>
      <c r="HJ8" s="132">
        <f>HJ7+HG8-HI8</f>
        <v>0</v>
      </c>
      <c r="HL8" s="49"/>
      <c r="HM8" s="230"/>
      <c r="HN8" s="105"/>
      <c r="HO8" s="49"/>
      <c r="HP8" s="140"/>
      <c r="HQ8" s="132">
        <f>HQ7+HN8-HP8</f>
        <v>0</v>
      </c>
      <c r="HS8" s="550">
        <v>40879</v>
      </c>
      <c r="HT8" s="312" t="s">
        <v>656</v>
      </c>
      <c r="HU8" s="22">
        <v>4321.5</v>
      </c>
      <c r="HV8" s="31">
        <v>40922</v>
      </c>
      <c r="HW8" s="76">
        <v>3845.5</v>
      </c>
      <c r="HX8" s="132">
        <f>HX7+HU8-HW8</f>
        <v>476</v>
      </c>
      <c r="HZ8" s="31"/>
      <c r="IA8" s="1476"/>
      <c r="IB8" s="140"/>
      <c r="IC8" s="382"/>
      <c r="ID8" s="140"/>
      <c r="IE8" s="132">
        <f>IE7+IB8-ID8</f>
        <v>0</v>
      </c>
      <c r="IG8" s="49"/>
      <c r="IH8" s="230"/>
      <c r="II8" s="105"/>
      <c r="IJ8" s="49"/>
      <c r="IK8" s="140"/>
      <c r="IL8" s="132">
        <f>IL7+II8-IK8</f>
        <v>0</v>
      </c>
      <c r="IN8" s="31"/>
      <c r="IO8" s="784"/>
      <c r="IP8" s="22"/>
      <c r="IQ8" s="49"/>
      <c r="IR8" s="140"/>
      <c r="IS8" s="132">
        <f>IS7+IP8-IR8</f>
        <v>0</v>
      </c>
      <c r="IU8" s="31"/>
      <c r="IV8" s="312"/>
      <c r="IW8" s="22"/>
      <c r="IX8" s="31"/>
      <c r="IY8" s="76"/>
      <c r="IZ8" s="132">
        <f>IZ7+IW8-IY8</f>
        <v>0</v>
      </c>
      <c r="JB8" s="49"/>
      <c r="JC8" s="230"/>
      <c r="JD8" s="105"/>
      <c r="JE8" s="49"/>
      <c r="JF8" s="140"/>
      <c r="JG8" s="132">
        <f>JG7+JD8-JF8</f>
        <v>0</v>
      </c>
      <c r="JI8" s="49"/>
      <c r="JJ8" s="230"/>
      <c r="JK8" s="105"/>
      <c r="JL8" s="49"/>
      <c r="JM8" s="140"/>
      <c r="JN8" s="132">
        <f>JN7+JK8-JM8</f>
        <v>0</v>
      </c>
      <c r="JP8" s="49"/>
      <c r="JQ8" s="230"/>
      <c r="JR8" s="105"/>
      <c r="JS8" s="384"/>
      <c r="JT8" s="140"/>
      <c r="JU8" s="132">
        <f>JU7+JR8-JT8</f>
        <v>0</v>
      </c>
      <c r="JW8" s="49"/>
      <c r="JX8" s="230"/>
      <c r="JY8" s="105"/>
      <c r="JZ8" s="619"/>
      <c r="KA8" s="140"/>
      <c r="KB8" s="132">
        <f>KB7+JY8-KA8</f>
        <v>0</v>
      </c>
      <c r="KD8" s="49"/>
      <c r="KE8" s="230"/>
      <c r="KF8" s="105"/>
      <c r="KG8" s="619"/>
      <c r="KH8" s="140"/>
      <c r="KI8" s="132">
        <f>KI7+KF8-KH8</f>
        <v>0</v>
      </c>
      <c r="KK8" s="407"/>
      <c r="KL8" s="312"/>
      <c r="KM8" s="22"/>
      <c r="KN8" s="564"/>
      <c r="KO8" s="140"/>
      <c r="KP8" s="132">
        <f>KP7+KM8-KO8</f>
        <v>0</v>
      </c>
      <c r="KR8" s="31"/>
      <c r="KS8" s="312"/>
      <c r="KT8" s="22"/>
      <c r="KU8" s="384"/>
      <c r="KV8" s="140"/>
      <c r="KW8" s="132">
        <f>KW7+KT8-KV8</f>
        <v>0</v>
      </c>
      <c r="KY8" s="49"/>
      <c r="KZ8" s="230"/>
      <c r="LA8" s="105"/>
      <c r="LB8" s="49"/>
      <c r="LC8" s="140"/>
      <c r="LD8" s="132">
        <f>LD7+LA8-LC8</f>
        <v>0</v>
      </c>
      <c r="LF8" s="407"/>
      <c r="LG8" s="312"/>
      <c r="LH8" s="22"/>
      <c r="LI8" s="49"/>
      <c r="LJ8" s="140"/>
      <c r="LK8" s="132">
        <f t="shared" ref="LK8:LK44" si="0">LK7+LH8-LJ8</f>
        <v>0</v>
      </c>
      <c r="LM8" s="427"/>
      <c r="LN8" s="230"/>
      <c r="LO8" s="105"/>
      <c r="LP8" s="309"/>
      <c r="LQ8" s="140"/>
      <c r="LR8" s="132">
        <f>LR7+LO8-LQ8</f>
        <v>0</v>
      </c>
      <c r="LT8" s="427"/>
      <c r="LU8" s="230"/>
      <c r="LV8" s="262"/>
      <c r="LW8" s="49"/>
      <c r="LX8" s="140"/>
      <c r="LY8" s="132">
        <f>LY7+LV8-LX8</f>
        <v>0</v>
      </c>
      <c r="MA8" s="427"/>
      <c r="MB8" s="1476"/>
      <c r="MC8" s="262"/>
      <c r="MD8" s="49"/>
      <c r="ME8" s="140"/>
      <c r="MF8" s="132">
        <f>MF7+MC8-ME8</f>
        <v>0</v>
      </c>
      <c r="MH8" s="31"/>
      <c r="MI8" s="312"/>
      <c r="MJ8" s="22"/>
      <c r="MK8" s="49"/>
      <c r="ML8" s="140"/>
      <c r="MM8" s="132">
        <f>MM7+MJ8-ML8</f>
        <v>0</v>
      </c>
      <c r="MO8" s="404">
        <v>40347</v>
      </c>
      <c r="MP8" s="312" t="s">
        <v>443</v>
      </c>
      <c r="MQ8" s="704">
        <v>22586.5</v>
      </c>
      <c r="MR8" s="322">
        <v>40395</v>
      </c>
      <c r="MS8" s="76">
        <v>1000</v>
      </c>
      <c r="MT8" s="132">
        <f>MT7+MQ8-MS8</f>
        <v>21586.5</v>
      </c>
      <c r="MV8" s="31"/>
      <c r="MW8" s="312"/>
      <c r="MX8" s="704"/>
      <c r="MY8" s="49"/>
      <c r="MZ8" s="76"/>
      <c r="NA8" s="132">
        <f>NA7+MX8-MZ8</f>
        <v>0</v>
      </c>
      <c r="NC8" s="31"/>
      <c r="ND8" s="312"/>
      <c r="NE8" s="704"/>
      <c r="NF8" s="49"/>
      <c r="NG8" s="76"/>
      <c r="NH8" s="132">
        <f>NH7+NE8-NG8</f>
        <v>0</v>
      </c>
      <c r="NJ8" s="427"/>
      <c r="NK8" s="303"/>
      <c r="NL8" s="140"/>
      <c r="NM8" s="427"/>
      <c r="NN8" s="140"/>
      <c r="NO8" s="132">
        <f>NO7+NL8-NN8</f>
        <v>0</v>
      </c>
      <c r="NQ8" s="49"/>
      <c r="NR8" s="230"/>
      <c r="NS8" s="105"/>
      <c r="NT8" s="49"/>
      <c r="NU8" s="140"/>
      <c r="NV8" s="132">
        <f>NV7+NS8-NU8</f>
        <v>0</v>
      </c>
      <c r="NX8" s="49"/>
      <c r="NY8" s="230"/>
      <c r="NZ8" s="105"/>
      <c r="OA8" s="49"/>
      <c r="OB8" s="140"/>
      <c r="OC8" s="132">
        <f>OC7+NZ8-OB8</f>
        <v>0</v>
      </c>
      <c r="OE8" s="49"/>
      <c r="OF8" s="230"/>
      <c r="OG8" s="105"/>
      <c r="OH8" s="49"/>
      <c r="OI8" s="140"/>
      <c r="OJ8" s="132">
        <f>OJ7+OG8-OI8</f>
        <v>0</v>
      </c>
      <c r="OL8" s="31"/>
      <c r="OM8" s="312"/>
      <c r="ON8" s="22"/>
      <c r="OO8" s="49"/>
      <c r="OP8" s="140"/>
      <c r="OQ8" s="132">
        <f>OQ7+ON8-OP8</f>
        <v>0</v>
      </c>
      <c r="OS8" s="49"/>
      <c r="OT8" s="230"/>
      <c r="OU8" s="105"/>
      <c r="OV8" s="49"/>
      <c r="OW8" s="140"/>
      <c r="OX8" s="132">
        <f>OX7+OU8-OW8</f>
        <v>0</v>
      </c>
      <c r="OZ8" s="49"/>
      <c r="PA8" s="230"/>
      <c r="PB8" s="105"/>
      <c r="PC8" s="49"/>
      <c r="PD8" s="140"/>
      <c r="PE8" s="132">
        <f>PE7+PB8-PD8</f>
        <v>0</v>
      </c>
      <c r="PG8" s="49"/>
      <c r="PH8" s="230"/>
      <c r="PI8" s="105"/>
      <c r="PJ8" s="49"/>
      <c r="PK8" s="140"/>
      <c r="PL8" s="132">
        <f>PL7+PI8-PK8</f>
        <v>0</v>
      </c>
      <c r="PN8" s="31">
        <v>41486</v>
      </c>
      <c r="PO8" s="312" t="s">
        <v>2257</v>
      </c>
      <c r="PP8" s="22">
        <v>8220</v>
      </c>
      <c r="PQ8" s="49">
        <v>41488</v>
      </c>
      <c r="PR8" s="140">
        <v>8220</v>
      </c>
      <c r="PS8" s="132">
        <f>PS7+PP8-PR8</f>
        <v>0</v>
      </c>
      <c r="PU8" s="49"/>
      <c r="PV8" s="230"/>
      <c r="PW8" s="105"/>
      <c r="PX8" s="49"/>
      <c r="PY8" s="140"/>
      <c r="PZ8" s="132">
        <f>PZ7+PW8-PY8</f>
        <v>0</v>
      </c>
      <c r="QB8" s="427"/>
      <c r="QC8" s="230"/>
      <c r="QD8" s="105"/>
      <c r="QE8" s="49"/>
      <c r="QF8" s="140"/>
      <c r="QG8" s="132">
        <f>QG7+QD8-QF8</f>
        <v>0</v>
      </c>
      <c r="QI8" s="427">
        <v>40463</v>
      </c>
      <c r="QJ8" s="230" t="s">
        <v>516</v>
      </c>
      <c r="QK8" s="391">
        <v>26766</v>
      </c>
      <c r="QL8" s="407">
        <v>40474</v>
      </c>
      <c r="QM8" s="140">
        <v>10000</v>
      </c>
      <c r="QN8" s="132">
        <f>QN7+QK8-QM8</f>
        <v>16766</v>
      </c>
      <c r="QP8" s="523"/>
      <c r="QQ8" s="1483"/>
      <c r="QR8" s="704"/>
      <c r="QS8" s="31"/>
      <c r="QT8" s="140"/>
      <c r="QU8" s="132">
        <f>QU7+QR8-QT8</f>
        <v>0</v>
      </c>
      <c r="QW8" s="49"/>
      <c r="QX8" s="673"/>
      <c r="QY8" s="262"/>
      <c r="QZ8" s="49"/>
      <c r="RA8" s="262"/>
      <c r="RB8" s="132">
        <f>RB7+QY8-RA8</f>
        <v>0</v>
      </c>
      <c r="RD8" s="49"/>
      <c r="RE8" s="673"/>
      <c r="RF8" s="262"/>
      <c r="RG8" s="49"/>
      <c r="RH8" s="262"/>
      <c r="RI8" s="132">
        <f>RI7+RF8-RH8</f>
        <v>0</v>
      </c>
      <c r="RK8" s="49"/>
      <c r="RL8" s="303"/>
      <c r="RM8" s="262"/>
      <c r="RN8" s="346"/>
      <c r="RO8" s="140"/>
      <c r="RP8" s="132">
        <f>RP7+RM8-RO8</f>
        <v>0</v>
      </c>
      <c r="RR8" s="1484" t="s">
        <v>239</v>
      </c>
      <c r="RS8" s="230" t="s">
        <v>56</v>
      </c>
      <c r="RT8" s="105">
        <v>23250</v>
      </c>
      <c r="RU8" s="49"/>
      <c r="RV8" s="140"/>
      <c r="RW8" s="132">
        <f>RW7+RT8-RV8</f>
        <v>23250</v>
      </c>
      <c r="RY8" s="49"/>
      <c r="RZ8" s="230"/>
      <c r="SA8" s="105"/>
      <c r="SB8" s="49"/>
      <c r="SC8" s="140"/>
      <c r="SD8" s="132">
        <f>SD7+SA8-SC8</f>
        <v>0</v>
      </c>
      <c r="SF8" s="427"/>
      <c r="SG8" s="1485"/>
      <c r="SH8" s="105"/>
      <c r="SI8" s="49"/>
      <c r="SJ8" s="140"/>
      <c r="SK8" s="132">
        <f>SK7+SH8-SJ8</f>
        <v>0</v>
      </c>
      <c r="SM8" s="305"/>
      <c r="SN8" s="230"/>
      <c r="SO8" s="262"/>
      <c r="SP8" s="49"/>
      <c r="SQ8" s="140"/>
      <c r="SR8" s="132">
        <f>SR7+SO8-SQ8</f>
        <v>0</v>
      </c>
      <c r="ST8" s="407"/>
      <c r="SU8" s="312"/>
      <c r="SV8" s="22"/>
      <c r="SW8" s="49"/>
      <c r="SX8" s="140"/>
      <c r="SY8" s="132">
        <f>SY7+SV8-SX8</f>
        <v>0</v>
      </c>
      <c r="TA8" s="1486" t="s">
        <v>231</v>
      </c>
      <c r="TB8" s="230" t="s">
        <v>229</v>
      </c>
      <c r="TC8" s="262">
        <v>20668.5</v>
      </c>
      <c r="TD8" s="49"/>
      <c r="TE8" s="140"/>
      <c r="TF8" s="132">
        <f>TF7+TC8-TE8</f>
        <v>20668.5</v>
      </c>
      <c r="TH8" s="305"/>
      <c r="TI8" s="230"/>
      <c r="TJ8" s="262"/>
      <c r="TK8" s="49"/>
      <c r="TL8" s="140"/>
      <c r="TM8" s="132">
        <f>TM7+TJ8-TL8</f>
        <v>0</v>
      </c>
      <c r="TO8" s="427"/>
      <c r="TP8" s="230"/>
      <c r="TQ8" s="105"/>
      <c r="TR8" s="49"/>
      <c r="TS8" s="140"/>
      <c r="TT8" s="132">
        <f>TT7+TQ8-TS8</f>
        <v>0</v>
      </c>
      <c r="TV8" s="407"/>
      <c r="TW8" s="312"/>
      <c r="TX8" s="22"/>
      <c r="TY8" s="49"/>
      <c r="TZ8" s="140"/>
      <c r="UA8" s="132">
        <f>UA7+TX8-TZ8</f>
        <v>0</v>
      </c>
      <c r="UC8" s="407"/>
      <c r="UD8" s="312"/>
      <c r="UE8" s="22"/>
      <c r="UF8" s="49"/>
      <c r="UG8" s="140"/>
      <c r="UH8" s="132">
        <f>UH7+UE8-UG8</f>
        <v>0</v>
      </c>
      <c r="UJ8" s="427"/>
      <c r="UK8" s="230"/>
      <c r="UL8" s="105"/>
      <c r="UM8" s="49"/>
      <c r="UN8" s="140"/>
      <c r="UO8" s="132">
        <f>UO7+UL8-UN8</f>
        <v>0</v>
      </c>
      <c r="UQ8" s="427">
        <v>41337</v>
      </c>
      <c r="UR8" s="230" t="s">
        <v>1568</v>
      </c>
      <c r="US8" s="105">
        <v>1606.5</v>
      </c>
      <c r="UT8" s="49">
        <v>41346</v>
      </c>
      <c r="UU8" s="140">
        <v>1405.5</v>
      </c>
      <c r="UV8" s="132">
        <f>UV7+US8-UU8</f>
        <v>201</v>
      </c>
      <c r="UX8" s="482">
        <v>40439</v>
      </c>
      <c r="UY8" s="312" t="s">
        <v>504</v>
      </c>
      <c r="UZ8" s="22">
        <v>30813</v>
      </c>
      <c r="VA8" s="31">
        <v>40507</v>
      </c>
      <c r="VB8" s="76">
        <v>5000</v>
      </c>
      <c r="VC8" s="132">
        <f>VC7+UZ8-VB8</f>
        <v>25813</v>
      </c>
      <c r="VE8" s="49">
        <v>41517</v>
      </c>
      <c r="VF8" s="230" t="s">
        <v>3034</v>
      </c>
      <c r="VG8" s="105">
        <v>3935</v>
      </c>
      <c r="VH8" s="49">
        <v>41518</v>
      </c>
      <c r="VI8" s="140">
        <v>3935</v>
      </c>
      <c r="VJ8" s="132">
        <f>VJ7+VG8-VI8</f>
        <v>0</v>
      </c>
      <c r="VL8" s="49"/>
      <c r="VM8" s="230"/>
      <c r="VN8" s="105"/>
      <c r="VO8" s="564"/>
      <c r="VP8" s="140"/>
      <c r="VQ8" s="132">
        <f>VQ7+VN8-VP8</f>
        <v>0</v>
      </c>
      <c r="VS8" s="550">
        <v>40854</v>
      </c>
      <c r="VT8" s="230" t="s">
        <v>649</v>
      </c>
      <c r="VU8" s="105">
        <v>274.5</v>
      </c>
      <c r="VV8" s="49"/>
      <c r="VW8" s="140"/>
      <c r="VX8" s="132">
        <f>VX7+VU8-VW8</f>
        <v>274.5</v>
      </c>
      <c r="VZ8" s="49"/>
      <c r="WA8" s="230"/>
      <c r="WB8" s="105"/>
      <c r="WC8" s="49"/>
      <c r="WD8" s="140"/>
      <c r="WE8" s="132">
        <f>WE7+WB8-WD8</f>
        <v>0</v>
      </c>
      <c r="WG8" s="49"/>
      <c r="WH8" s="230"/>
      <c r="WI8" s="105"/>
      <c r="WJ8" s="49"/>
      <c r="WK8" s="140"/>
      <c r="WL8" s="132">
        <f>WL7+WI8-WK8</f>
        <v>0</v>
      </c>
      <c r="WN8" s="49"/>
      <c r="WO8" s="230"/>
      <c r="WP8" s="105"/>
      <c r="WQ8" s="49"/>
      <c r="WR8" s="140"/>
      <c r="WS8" s="132">
        <f>WS7+WP8-WR8</f>
        <v>0</v>
      </c>
      <c r="WU8" s="49"/>
      <c r="WV8" s="230"/>
      <c r="WW8" s="105"/>
      <c r="WX8" s="49"/>
      <c r="WY8" s="140"/>
      <c r="WZ8" s="132">
        <f>WZ7+WW8-WY8</f>
        <v>0</v>
      </c>
      <c r="XB8" s="31"/>
      <c r="XC8" s="312"/>
      <c r="XD8" s="22"/>
      <c r="XE8" s="49"/>
      <c r="XF8" s="140"/>
      <c r="XG8" s="132">
        <f>XG7+XD8-XF8</f>
        <v>0</v>
      </c>
      <c r="XI8" s="407"/>
      <c r="XJ8" s="312"/>
      <c r="XK8" s="22"/>
      <c r="XL8" s="49"/>
      <c r="XM8" s="140"/>
      <c r="XN8" s="132">
        <f>XN7+XK8-XM8</f>
        <v>0</v>
      </c>
      <c r="XP8" s="31"/>
      <c r="XQ8" s="312"/>
      <c r="XR8" s="22"/>
      <c r="XS8" s="49"/>
      <c r="XT8" s="140"/>
      <c r="XU8" s="132">
        <f>XU7+XR8-XT8</f>
        <v>0</v>
      </c>
      <c r="XW8" s="49"/>
      <c r="XX8" s="230"/>
      <c r="XY8" s="105"/>
      <c r="XZ8" s="49"/>
      <c r="YA8" s="140"/>
      <c r="YB8" s="132">
        <f>YB7+XY8-YA8</f>
        <v>0</v>
      </c>
      <c r="YD8" s="31"/>
      <c r="YE8" s="312"/>
      <c r="YF8" s="105"/>
      <c r="YG8" s="49"/>
      <c r="YH8" s="140"/>
      <c r="YI8" s="132">
        <f>YI7+YF8-YH8</f>
        <v>0</v>
      </c>
      <c r="YK8" s="49"/>
      <c r="YL8" s="230"/>
      <c r="YM8" s="262"/>
      <c r="YN8" s="49"/>
      <c r="YO8" s="140"/>
      <c r="YP8" s="132">
        <f>YP7+YM8-YO8</f>
        <v>0</v>
      </c>
      <c r="YR8" s="49"/>
      <c r="YS8" s="230"/>
      <c r="YT8" s="105"/>
      <c r="YU8" s="49"/>
      <c r="YV8" s="140"/>
      <c r="YW8" s="132">
        <f>YW7+YT8-YV8</f>
        <v>0</v>
      </c>
      <c r="YY8" s="49"/>
      <c r="YZ8" s="230"/>
      <c r="ZA8" s="105"/>
      <c r="ZB8" s="49"/>
      <c r="ZC8" s="140"/>
      <c r="ZD8" s="132">
        <f>ZD7+ZA8-ZC8</f>
        <v>0</v>
      </c>
      <c r="ZF8" s="31"/>
      <c r="ZG8" s="312"/>
      <c r="ZH8" s="22"/>
      <c r="ZI8" s="49"/>
      <c r="ZJ8" s="140"/>
      <c r="ZK8" s="132">
        <f>ZK7+ZH8-ZJ8</f>
        <v>0</v>
      </c>
      <c r="ZM8" s="482">
        <v>40206</v>
      </c>
      <c r="ZN8" s="312" t="s">
        <v>368</v>
      </c>
      <c r="ZO8" s="22">
        <v>21212</v>
      </c>
      <c r="ZP8" s="31">
        <v>40374</v>
      </c>
      <c r="ZQ8" s="76">
        <v>10000</v>
      </c>
      <c r="ZR8" s="132">
        <f>ZR7+ZO8-ZQ8</f>
        <v>11212</v>
      </c>
      <c r="ZT8" s="31"/>
      <c r="ZU8" s="312"/>
      <c r="ZV8" s="22"/>
      <c r="ZW8" s="31"/>
      <c r="ZX8" s="76"/>
      <c r="ZY8" s="132">
        <f>ZY7+ZV8-ZX8</f>
        <v>0</v>
      </c>
      <c r="AAA8" s="31"/>
      <c r="AAB8" s="312"/>
      <c r="AAC8" s="22"/>
      <c r="AAD8" s="31"/>
      <c r="AAE8" s="76"/>
      <c r="AAF8" s="132">
        <f>AAF7+AAC8-AAE8</f>
        <v>0</v>
      </c>
      <c r="AAH8" s="49"/>
      <c r="AAI8" s="230"/>
      <c r="AAJ8" s="105"/>
      <c r="AAK8" s="49"/>
      <c r="AAL8" s="140"/>
      <c r="AAM8" s="132">
        <f>AAM7+AAJ8-AAL8</f>
        <v>0</v>
      </c>
      <c r="AAO8" s="427"/>
      <c r="AAP8" s="230"/>
      <c r="AAQ8" s="105"/>
      <c r="AAR8" s="49"/>
      <c r="AAS8" s="140"/>
      <c r="AAT8" s="132">
        <f>AAT7+AAQ8-AAS8</f>
        <v>0</v>
      </c>
      <c r="AAV8" s="427"/>
      <c r="AAW8" s="230"/>
      <c r="AAX8" s="105"/>
      <c r="AAY8" s="322"/>
      <c r="AAZ8" s="140"/>
      <c r="ABA8" s="132">
        <f>ABA7+AAX8-AAZ8</f>
        <v>0</v>
      </c>
      <c r="ABC8" s="31">
        <v>41486</v>
      </c>
      <c r="ABD8" s="312" t="s">
        <v>2259</v>
      </c>
      <c r="ABE8" s="22">
        <v>3630</v>
      </c>
      <c r="ABF8" s="49">
        <v>41487</v>
      </c>
      <c r="ABG8" s="140">
        <v>3630</v>
      </c>
      <c r="ABH8" s="132">
        <f>ABH7+ABE8-ABG8</f>
        <v>0</v>
      </c>
      <c r="ABJ8" s="31"/>
      <c r="ABK8" s="312"/>
      <c r="ABL8" s="22"/>
      <c r="ABM8" s="384"/>
      <c r="ABN8" s="140"/>
      <c r="ABO8" s="132">
        <f>ABO7+ABL8-ABN8</f>
        <v>0</v>
      </c>
      <c r="ABQ8" s="31"/>
      <c r="ABR8" s="312"/>
      <c r="ABS8" s="22"/>
      <c r="ABT8" s="49"/>
      <c r="ABU8" s="140"/>
      <c r="ABV8" s="132">
        <f>ABV7+ABS8-ABU8</f>
        <v>0</v>
      </c>
      <c r="ABX8" s="322"/>
      <c r="ABY8" s="230"/>
      <c r="ABZ8" s="105"/>
      <c r="ACA8" s="427"/>
      <c r="ACB8" s="140"/>
      <c r="ACC8" s="132">
        <f>ACC7+ABZ8-ACB8</f>
        <v>0</v>
      </c>
      <c r="ACE8" s="322"/>
      <c r="ACF8" s="230"/>
      <c r="ACG8" s="105"/>
      <c r="ACH8" s="322"/>
      <c r="ACI8" s="140"/>
      <c r="ACJ8" s="132">
        <f>ACJ7+ACG8-ACI8</f>
        <v>0</v>
      </c>
      <c r="ACL8" s="31"/>
      <c r="ACM8" s="312"/>
      <c r="ACN8" s="22"/>
      <c r="ACO8" s="49"/>
      <c r="ACP8" s="140"/>
      <c r="ACQ8" s="132">
        <f t="shared" ref="ACQ8:ACQ44" si="1">ACQ7+ACN8-ACP8</f>
        <v>0</v>
      </c>
      <c r="ACS8" s="407"/>
      <c r="ACT8" s="312"/>
      <c r="ACU8" s="22"/>
      <c r="ACV8" s="427"/>
      <c r="ACW8" s="140"/>
      <c r="ACX8" s="132">
        <f>ACX7+ACU8-ACW8</f>
        <v>0</v>
      </c>
      <c r="ACZ8" s="427"/>
      <c r="ADA8" s="230"/>
      <c r="ADB8" s="105"/>
      <c r="ADC8" s="322"/>
      <c r="ADD8" s="140"/>
      <c r="ADE8" s="132">
        <f>ADE7+ADB8-ADD8</f>
        <v>0</v>
      </c>
      <c r="ADG8" s="49"/>
      <c r="ADH8" s="230"/>
      <c r="ADI8" s="105"/>
      <c r="ADJ8" s="49"/>
      <c r="ADK8" s="140"/>
      <c r="ADL8" s="132">
        <f>ADL7+ADI8-ADK8</f>
        <v>0</v>
      </c>
      <c r="ADN8" s="323"/>
      <c r="ADO8" s="1476"/>
      <c r="ADP8" s="780"/>
      <c r="ADQ8" s="427"/>
      <c r="ADR8" s="140"/>
      <c r="ADS8" s="132">
        <f>ADS7+ADP8-ADR8</f>
        <v>0</v>
      </c>
      <c r="ADU8" s="398">
        <v>40012</v>
      </c>
      <c r="ADV8" s="782" t="s">
        <v>288</v>
      </c>
      <c r="ADW8" s="780">
        <v>23275</v>
      </c>
      <c r="ADX8" s="31">
        <v>40017</v>
      </c>
      <c r="ADY8" s="140">
        <v>18275</v>
      </c>
      <c r="ADZ8" s="672">
        <f>ADZ7+ADW8-ADY8</f>
        <v>5000</v>
      </c>
      <c r="AEB8" s="49">
        <v>41510</v>
      </c>
      <c r="AEC8" s="303" t="s">
        <v>3035</v>
      </c>
      <c r="AED8" s="140">
        <v>5459</v>
      </c>
      <c r="AEE8" s="49"/>
      <c r="AEF8" s="1487"/>
      <c r="AEG8" s="132">
        <f>AEG7+AED8-AEF8</f>
        <v>5459</v>
      </c>
      <c r="AEI8" s="427"/>
      <c r="AEJ8" s="303"/>
      <c r="AEK8" s="140"/>
      <c r="AEL8" s="427"/>
      <c r="AEM8" s="140"/>
      <c r="AEN8" s="132">
        <f>AEN7+AEK8-AEM8</f>
        <v>0</v>
      </c>
      <c r="AEP8" s="49"/>
      <c r="AEQ8" s="230"/>
      <c r="AER8" s="105"/>
      <c r="AES8" s="49"/>
      <c r="AET8" s="140"/>
      <c r="AEU8" s="132">
        <f>AEU7+AER8-AET8</f>
        <v>0</v>
      </c>
      <c r="AEW8" s="31" t="s">
        <v>405</v>
      </c>
      <c r="AEX8" s="312" t="s">
        <v>313</v>
      </c>
      <c r="AEY8" s="22">
        <v>6523</v>
      </c>
      <c r="AEZ8" s="49"/>
      <c r="AFA8" s="140"/>
      <c r="AFB8" s="132">
        <f>AFB7+AEY8-AFA8</f>
        <v>6523</v>
      </c>
      <c r="AFD8" s="407"/>
      <c r="AFE8" s="312"/>
      <c r="AFF8" s="22"/>
      <c r="AFG8" s="49"/>
      <c r="AFH8" s="140"/>
      <c r="AFI8" s="132">
        <f>AFI7+AFF8-AFH8</f>
        <v>0</v>
      </c>
      <c r="AFK8" s="427"/>
      <c r="AFL8" s="230"/>
      <c r="AFM8" s="105"/>
      <c r="AFN8" s="49"/>
      <c r="AFO8" s="140"/>
      <c r="AFP8" s="132">
        <f>AFP7+AFM8-AFO8</f>
        <v>0</v>
      </c>
      <c r="AFR8" s="31"/>
      <c r="AFS8" s="312"/>
      <c r="AFT8" s="22"/>
      <c r="AFU8" s="31"/>
      <c r="AFV8" s="76"/>
      <c r="AFW8" s="132">
        <f>AFW7+AFT8-AFV8</f>
        <v>0</v>
      </c>
      <c r="AFY8" s="31"/>
      <c r="AFZ8" s="312"/>
      <c r="AGA8" s="105"/>
      <c r="AGB8" s="49"/>
      <c r="AGC8" s="140"/>
      <c r="AGD8" s="132">
        <f>AGD7+AGA8-AGC8</f>
        <v>0</v>
      </c>
      <c r="AGF8" s="31"/>
      <c r="AGG8" s="230"/>
      <c r="AGH8" s="698"/>
      <c r="AGI8" s="31"/>
      <c r="AGJ8" s="76"/>
      <c r="AGK8" s="132">
        <f>AGK7+AGH8-AGJ8</f>
        <v>0</v>
      </c>
      <c r="AGM8" s="49"/>
      <c r="AGN8" s="230"/>
      <c r="AGO8" s="698"/>
      <c r="AGP8" s="49"/>
      <c r="AGQ8" s="140"/>
      <c r="AGR8" s="132">
        <f>AGR7+AGO8-AGQ8</f>
        <v>0</v>
      </c>
      <c r="AGT8" s="49">
        <v>41516</v>
      </c>
      <c r="AGU8" s="1476" t="s">
        <v>3058</v>
      </c>
      <c r="AGV8" s="351">
        <v>6864</v>
      </c>
      <c r="AGW8" s="49">
        <v>41523</v>
      </c>
      <c r="AGX8" s="140">
        <v>6864</v>
      </c>
      <c r="AGY8" s="132">
        <f>AGY7+AGV8-AGX8</f>
        <v>0</v>
      </c>
      <c r="AHA8" s="405">
        <v>39893</v>
      </c>
      <c r="AHB8" s="230" t="s">
        <v>197</v>
      </c>
      <c r="AHC8" s="262">
        <v>37741</v>
      </c>
      <c r="AHD8" s="49"/>
      <c r="AHE8" s="140"/>
      <c r="AHF8" s="132">
        <f>AHF7+AHC8-AHE8</f>
        <v>37741</v>
      </c>
      <c r="AHH8" s="49"/>
      <c r="AHI8" s="230"/>
      <c r="AHJ8" s="105"/>
      <c r="AHK8" s="49"/>
      <c r="AHL8" s="140"/>
      <c r="AHM8" s="132">
        <f>AHM7+AHJ8-AHL8</f>
        <v>0</v>
      </c>
      <c r="AHO8" s="49"/>
      <c r="AHP8" s="230"/>
      <c r="AHQ8" s="105"/>
      <c r="AHR8" s="49"/>
      <c r="AHS8" s="140"/>
      <c r="AHT8" s="132">
        <f>AHT7+AHQ8-AHS8</f>
        <v>0</v>
      </c>
      <c r="AHV8" s="427"/>
      <c r="AHW8" s="230"/>
      <c r="AHX8" s="105"/>
      <c r="AHY8" s="49"/>
      <c r="AHZ8" s="140"/>
      <c r="AIA8" s="132">
        <f>AIA7+AHX8-AHZ8</f>
        <v>0</v>
      </c>
      <c r="AIC8" s="323"/>
      <c r="AID8" s="230"/>
      <c r="AIE8" s="105"/>
      <c r="AIF8" s="49"/>
      <c r="AIG8" s="140"/>
      <c r="AIH8" s="132">
        <f>AIH7+AIE8-AIG8</f>
        <v>0</v>
      </c>
      <c r="AIJ8" s="427"/>
      <c r="AIK8" s="230"/>
      <c r="AIL8" s="262"/>
      <c r="AIM8" s="49"/>
      <c r="AIN8" s="262"/>
      <c r="AIO8" s="132">
        <f>AIO7+AIL8-AIN8</f>
        <v>0</v>
      </c>
      <c r="AIQ8" s="49"/>
      <c r="AIR8" s="230"/>
      <c r="AIS8" s="105"/>
      <c r="AIT8" s="49"/>
      <c r="AIU8" s="140"/>
      <c r="AIV8" s="132">
        <f>AIV7+AIS8-AIU8</f>
        <v>0</v>
      </c>
      <c r="AIX8" s="49"/>
      <c r="AIY8" s="1476"/>
      <c r="AIZ8" s="140"/>
      <c r="AJA8" s="49"/>
      <c r="AJB8" s="140"/>
      <c r="AJC8" s="132">
        <f>AJC7+AIZ8-AJB8</f>
        <v>0</v>
      </c>
      <c r="AJE8" s="49"/>
      <c r="AJF8" s="230"/>
      <c r="AJG8" s="105"/>
      <c r="AJH8" s="49"/>
      <c r="AJI8" s="140"/>
      <c r="AJJ8" s="132">
        <f>AJJ7+AJG8-AJI8</f>
        <v>0</v>
      </c>
      <c r="AJL8" s="49"/>
      <c r="AJM8" s="230"/>
      <c r="AJN8" s="105"/>
      <c r="AJO8" s="49"/>
      <c r="AJP8" s="140"/>
      <c r="AJQ8" s="132">
        <f>AJQ7+AJN8-AJP8</f>
        <v>0</v>
      </c>
      <c r="AJS8" s="49"/>
      <c r="AJT8" s="230"/>
      <c r="AJU8" s="105"/>
      <c r="AJV8" s="49"/>
      <c r="AJW8" s="140"/>
      <c r="AJX8" s="132">
        <f>AJX7+AJU8-AJW8</f>
        <v>0</v>
      </c>
      <c r="AJZ8" s="49"/>
      <c r="AKA8" s="230"/>
      <c r="AKB8" s="105"/>
      <c r="AKC8" s="49"/>
      <c r="AKD8" s="140"/>
      <c r="AKE8" s="132">
        <f>AKE7+AKB8-AKD8</f>
        <v>0</v>
      </c>
      <c r="AKG8" s="49"/>
      <c r="AKH8" s="230"/>
      <c r="AKI8" s="105"/>
      <c r="AKJ8" s="309"/>
      <c r="AKK8" s="140"/>
      <c r="AKL8" s="132">
        <f>AKL7+AKI8-AKK8</f>
        <v>0</v>
      </c>
      <c r="AKN8" s="49"/>
      <c r="AKO8" s="230"/>
      <c r="AKP8" s="105"/>
      <c r="AKQ8" s="309"/>
      <c r="AKR8" s="140"/>
      <c r="AKS8" s="132">
        <f t="shared" ref="AKS8:AKS44" si="2">AKS7+AKP8-AKR8</f>
        <v>0</v>
      </c>
      <c r="AKU8" s="31"/>
      <c r="AKV8" s="312"/>
      <c r="AKW8" s="22"/>
      <c r="AKX8" s="309"/>
      <c r="AKY8" s="140"/>
      <c r="AKZ8" s="132">
        <f>AKZ7+AKW8-AKY8</f>
        <v>0</v>
      </c>
      <c r="ALB8" s="49"/>
      <c r="ALC8" s="1476"/>
      <c r="ALD8" s="391"/>
      <c r="ALE8" s="309"/>
      <c r="ALF8" s="140"/>
      <c r="ALG8" s="132">
        <f>ALG7+ALD8-ALF8</f>
        <v>0</v>
      </c>
      <c r="ALI8" s="49"/>
      <c r="ALJ8" s="1476"/>
      <c r="ALK8" s="391"/>
      <c r="ALL8" s="309"/>
      <c r="ALM8" s="140"/>
      <c r="ALN8" s="132">
        <f>ALN7+ALK8-ALM8</f>
        <v>0</v>
      </c>
      <c r="ALP8" s="49"/>
      <c r="ALQ8" s="1476"/>
      <c r="ALR8" s="391"/>
      <c r="ALS8" s="309"/>
      <c r="ALT8" s="140"/>
      <c r="ALU8" s="132">
        <f>ALU7+ALR8-ALT8</f>
        <v>0</v>
      </c>
      <c r="ALW8" s="407"/>
      <c r="ALX8" s="312"/>
      <c r="ALY8" s="22"/>
      <c r="ALZ8" s="484"/>
      <c r="AMA8" s="140"/>
      <c r="AMB8" s="132">
        <f>AMB7+ALY8-AMA8</f>
        <v>0</v>
      </c>
      <c r="AMD8" s="49">
        <v>41517</v>
      </c>
      <c r="AME8" s="230" t="s">
        <v>3056</v>
      </c>
      <c r="AMF8" s="105">
        <v>8711</v>
      </c>
      <c r="AMG8" s="49">
        <v>41520</v>
      </c>
      <c r="AMH8" s="140">
        <v>8711</v>
      </c>
      <c r="AMI8" s="132">
        <f>AMI7+AMF8-AMH8</f>
        <v>0</v>
      </c>
      <c r="AMK8" s="31"/>
      <c r="AML8" s="1476"/>
      <c r="AMM8" s="140"/>
      <c r="AMN8" s="31"/>
      <c r="AMO8" s="76"/>
      <c r="AMP8" s="132">
        <f t="shared" ref="AMP8:AMP44" si="3">AMP7+AMM8-AMO8</f>
        <v>0</v>
      </c>
      <c r="AMR8" s="427"/>
      <c r="AMS8" s="230"/>
      <c r="AMT8" s="105"/>
      <c r="AMU8" s="322"/>
      <c r="AMV8" s="140"/>
      <c r="AMW8" s="132">
        <f>AMW7+AMT8-AMV8</f>
        <v>0</v>
      </c>
      <c r="AMY8" s="322"/>
      <c r="AMZ8" s="230"/>
      <c r="ANA8" s="105"/>
      <c r="ANB8" s="548"/>
      <c r="ANC8" s="140"/>
      <c r="AND8" s="132">
        <f>AND7+ANA8-ANC8</f>
        <v>0</v>
      </c>
      <c r="ANF8" s="31"/>
      <c r="ANG8" s="312"/>
      <c r="ANH8" s="22"/>
      <c r="ANI8" s="49"/>
      <c r="ANJ8" s="140"/>
      <c r="ANK8" s="132">
        <f>ANK7+ANH8-ANJ8</f>
        <v>0</v>
      </c>
      <c r="ANM8" s="31"/>
      <c r="ANN8" s="312"/>
      <c r="ANO8" s="22"/>
      <c r="ANP8" s="49"/>
      <c r="ANQ8" s="140"/>
      <c r="ANR8" s="132">
        <f>ANR7+ANO8-ANQ8</f>
        <v>0</v>
      </c>
      <c r="ANT8" s="49"/>
      <c r="ANU8" s="230"/>
      <c r="ANV8" s="105"/>
      <c r="ANW8" s="49"/>
      <c r="ANX8" s="140"/>
      <c r="ANY8" s="132">
        <f>ANY7+ANV8-ANX8</f>
        <v>0</v>
      </c>
      <c r="AOA8" s="322">
        <v>41514</v>
      </c>
      <c r="AOB8" s="230" t="s">
        <v>3036</v>
      </c>
      <c r="AOC8" s="105">
        <v>1412.5</v>
      </c>
      <c r="AOD8" s="572">
        <v>41521</v>
      </c>
      <c r="AOE8" s="140">
        <v>1412.5</v>
      </c>
      <c r="AOF8" s="132">
        <f>AOF7+AOC8-AOE8</f>
        <v>0</v>
      </c>
      <c r="AOH8" s="550">
        <v>40714</v>
      </c>
      <c r="AOI8" s="230" t="s">
        <v>622</v>
      </c>
      <c r="AOJ8" s="105">
        <v>8792</v>
      </c>
      <c r="AOK8" s="322">
        <v>40828</v>
      </c>
      <c r="AOL8" s="140">
        <v>500</v>
      </c>
      <c r="AOM8" s="132">
        <f>AOM7+AOJ8-AOL8</f>
        <v>8292</v>
      </c>
      <c r="AOO8" s="427"/>
      <c r="AOP8" s="230"/>
      <c r="AOQ8" s="105"/>
      <c r="AOR8" s="49"/>
      <c r="AOS8" s="140"/>
      <c r="AOT8" s="132">
        <f>AOT7+AOQ8-AOS8</f>
        <v>0</v>
      </c>
      <c r="AOV8" s="322">
        <v>41515</v>
      </c>
      <c r="AOW8" s="230" t="s">
        <v>3037</v>
      </c>
      <c r="AOX8" s="105">
        <v>6794</v>
      </c>
      <c r="AOY8" s="49">
        <v>41518</v>
      </c>
      <c r="AOZ8" s="140">
        <v>6794</v>
      </c>
      <c r="APA8" s="132">
        <f>APA7+AOX8-AOZ8</f>
        <v>0</v>
      </c>
      <c r="APC8" s="322"/>
      <c r="APD8" s="230"/>
      <c r="APE8" s="105"/>
      <c r="APF8" s="49"/>
      <c r="APG8" s="140"/>
      <c r="APH8" s="132">
        <f>APH7+APE8-APG8</f>
        <v>0</v>
      </c>
      <c r="APJ8" s="322"/>
      <c r="APK8" s="230"/>
      <c r="APL8" s="105"/>
      <c r="APM8" s="49"/>
      <c r="APN8" s="140"/>
      <c r="APO8" s="132">
        <f>APO7+APL8-APN8</f>
        <v>0</v>
      </c>
      <c r="APQ8" s="484"/>
      <c r="APR8" s="1476"/>
      <c r="APS8" s="391"/>
      <c r="APT8" s="427"/>
      <c r="APU8" s="140"/>
      <c r="APV8" s="132">
        <f t="shared" ref="APV8:APV27" si="4">APV7+APS8-APU8</f>
        <v>0</v>
      </c>
      <c r="APX8" s="501">
        <v>40829</v>
      </c>
      <c r="APY8" s="1488" t="s">
        <v>643</v>
      </c>
      <c r="APZ8" s="1489">
        <v>7383.5</v>
      </c>
      <c r="AQA8" s="31"/>
      <c r="AQB8" s="76"/>
      <c r="AQC8" s="132">
        <f t="shared" ref="AQC8:AQC43" si="5">AQC7+APZ8-AQB8</f>
        <v>7383.5</v>
      </c>
      <c r="AQE8" s="483"/>
      <c r="AQF8" s="1476"/>
      <c r="AQG8" s="391"/>
      <c r="AQH8" s="31"/>
      <c r="AQI8" s="76"/>
      <c r="AQJ8" s="132">
        <f t="shared" ref="AQJ8:AQJ43" si="6">AQJ7+AQG8-AQI8</f>
        <v>0</v>
      </c>
      <c r="AQL8" s="1484" t="s">
        <v>232</v>
      </c>
      <c r="AQM8" s="1476" t="s">
        <v>230</v>
      </c>
      <c r="AQN8" s="140">
        <v>20458.5</v>
      </c>
      <c r="AQO8" s="31" t="s">
        <v>233</v>
      </c>
      <c r="AQP8" s="140">
        <v>15940</v>
      </c>
      <c r="AQQ8" s="132">
        <f>AQQ7+AQN8-AQP8</f>
        <v>4518.5</v>
      </c>
      <c r="AQS8" s="322">
        <v>41515</v>
      </c>
      <c r="AQT8" s="1476" t="s">
        <v>3038</v>
      </c>
      <c r="AQU8" s="140">
        <v>12600</v>
      </c>
      <c r="AQV8" s="322">
        <v>41520</v>
      </c>
      <c r="AQW8" s="140">
        <v>12600</v>
      </c>
      <c r="AQX8" s="132">
        <f>AQX7+AQU8-AQW8</f>
        <v>0</v>
      </c>
      <c r="AQZ8" s="31"/>
      <c r="ARA8" s="1476"/>
      <c r="ARB8" s="140"/>
      <c r="ARC8" s="49"/>
      <c r="ARD8" s="140"/>
      <c r="ARE8" s="132">
        <f>ARE7+ARB8-ARD8</f>
        <v>0</v>
      </c>
      <c r="ARG8" s="427"/>
      <c r="ARH8" s="1476"/>
      <c r="ARI8" s="140"/>
      <c r="ARJ8" s="427"/>
      <c r="ARK8" s="140"/>
      <c r="ARL8" s="132">
        <f>ARL7+ARI8-ARK8</f>
        <v>0</v>
      </c>
      <c r="ARN8" s="427"/>
      <c r="ARO8" s="230"/>
      <c r="ARP8" s="698"/>
      <c r="ARQ8" s="322"/>
      <c r="ARR8" s="391"/>
      <c r="ARS8" s="132">
        <f t="shared" ref="ARS8:ARS44" si="7">ARS7+ARP8-ARR8</f>
        <v>0</v>
      </c>
      <c r="ARU8" s="427"/>
      <c r="ARV8" s="230"/>
      <c r="ARW8" s="105"/>
      <c r="ARX8" s="259"/>
      <c r="ARY8" s="66"/>
      <c r="ARZ8" s="132">
        <f>ARZ7+ARW8-ARY8</f>
        <v>0</v>
      </c>
      <c r="ASB8" s="427"/>
      <c r="ASC8" s="230"/>
      <c r="ASD8" s="105"/>
      <c r="ASE8" s="31"/>
      <c r="ASF8" s="76"/>
      <c r="ASG8" s="132">
        <f>ASG7+ASD8-ASF8</f>
        <v>0</v>
      </c>
      <c r="ASI8" s="49"/>
      <c r="ASJ8" s="230"/>
      <c r="ASK8" s="105"/>
      <c r="ASL8" s="49"/>
      <c r="ASM8" s="140"/>
      <c r="ASN8" s="132">
        <f>ASN7+ASK8-ASM8</f>
        <v>0</v>
      </c>
      <c r="ASP8" s="31"/>
      <c r="ASQ8" s="312"/>
      <c r="ASR8" s="22"/>
      <c r="ASS8" s="49"/>
      <c r="AST8" s="140"/>
      <c r="ASU8" s="132">
        <f>ASU7+ASR8-AST8</f>
        <v>0</v>
      </c>
      <c r="ASW8" s="49"/>
      <c r="ASX8" s="230"/>
      <c r="ASY8" s="105"/>
      <c r="ASZ8" s="49"/>
      <c r="ATA8" s="140"/>
      <c r="ATB8" s="132">
        <f>ATB7+ASY8-ATA8</f>
        <v>0</v>
      </c>
      <c r="ATD8" s="31"/>
      <c r="ATE8" s="312"/>
      <c r="ATF8" s="22"/>
      <c r="ATG8" s="49"/>
      <c r="ATH8" s="140"/>
      <c r="ATI8" s="132">
        <f>ATI7+ATF8-ATH8</f>
        <v>0</v>
      </c>
      <c r="ATK8" s="49"/>
      <c r="ATL8" s="230"/>
      <c r="ATM8" s="105"/>
      <c r="ATN8" s="49"/>
      <c r="ATO8" s="140"/>
      <c r="ATP8" s="132">
        <f>ATP7+ATM8-ATO8</f>
        <v>0</v>
      </c>
      <c r="ATR8" s="49"/>
      <c r="ATS8" s="230"/>
      <c r="ATT8" s="105"/>
      <c r="ATU8" s="49"/>
      <c r="ATV8" s="140"/>
      <c r="ATW8" s="132">
        <f>ATW7+ATT8-ATV8</f>
        <v>0</v>
      </c>
      <c r="ATY8" s="323"/>
      <c r="ATZ8" s="312"/>
      <c r="AUA8" s="22"/>
      <c r="AUB8" s="31"/>
      <c r="AUC8" s="76"/>
      <c r="AUD8" s="132">
        <f>AUD7+AUA8-AUC8</f>
        <v>0</v>
      </c>
      <c r="AUF8" s="49"/>
      <c r="AUG8" s="230"/>
      <c r="AUH8" s="262"/>
      <c r="AUI8" s="49"/>
      <c r="AUJ8" s="262"/>
      <c r="AUK8" s="132">
        <f>AUK7+AUH8-AUJ8</f>
        <v>0</v>
      </c>
      <c r="AUM8" s="31"/>
      <c r="AUN8" s="303"/>
      <c r="AUO8" s="140"/>
      <c r="AUP8" s="309"/>
      <c r="AUQ8" s="140"/>
      <c r="AUR8" s="132">
        <f>AUR7+AUO8-AUQ8</f>
        <v>0</v>
      </c>
      <c r="AUT8" s="31"/>
      <c r="AUU8" s="1476"/>
      <c r="AUV8" s="140"/>
      <c r="AUW8" s="309"/>
      <c r="AUX8" s="140"/>
      <c r="AUY8" s="132">
        <f>AUY7+AUV8-AUX8</f>
        <v>0</v>
      </c>
      <c r="AVA8" s="552">
        <v>41134</v>
      </c>
      <c r="AVB8" s="553" t="s">
        <v>720</v>
      </c>
      <c r="AVC8" s="554">
        <v>2512.5</v>
      </c>
      <c r="AVD8" s="49"/>
      <c r="AVE8" s="140"/>
      <c r="AVF8" s="132">
        <f>AVF7+AVC8-AVE8</f>
        <v>2512.5</v>
      </c>
      <c r="AVH8" s="322"/>
      <c r="AVI8" s="303"/>
      <c r="AVJ8" s="140"/>
      <c r="AVK8" s="49"/>
      <c r="AVL8" s="140"/>
      <c r="AVM8" s="132">
        <f>AVM7+AVJ8-AVL8</f>
        <v>0</v>
      </c>
      <c r="AVO8" s="49"/>
      <c r="AVP8" s="230"/>
      <c r="AVQ8" s="105"/>
      <c r="AVR8" s="384"/>
      <c r="AVS8" s="140"/>
      <c r="AVT8" s="132">
        <f>AVT7+AVQ8-AVS8</f>
        <v>0</v>
      </c>
      <c r="AVV8" s="31"/>
      <c r="AVW8" s="312"/>
      <c r="AVX8" s="22"/>
      <c r="AVY8" s="535"/>
      <c r="AVZ8" s="140"/>
      <c r="AWA8" s="132">
        <f>AWA7+AVX8-AVZ8</f>
        <v>0</v>
      </c>
      <c r="AWC8" s="49"/>
      <c r="AWD8" s="230"/>
      <c r="AWE8" s="105"/>
      <c r="AWF8" s="49"/>
      <c r="AWG8" s="140"/>
      <c r="AWH8" s="132">
        <f>AWH7+AWE8-AWG8</f>
        <v>0</v>
      </c>
      <c r="AWJ8" s="49">
        <v>41467</v>
      </c>
      <c r="AWK8" s="230" t="s">
        <v>2256</v>
      </c>
      <c r="AWL8" s="105">
        <v>529</v>
      </c>
      <c r="AWM8" s="49">
        <v>41489</v>
      </c>
      <c r="AWN8" s="140">
        <v>529</v>
      </c>
      <c r="AWO8" s="132">
        <f>AWO7+AWL8-AWN8</f>
        <v>0</v>
      </c>
      <c r="AWQ8" s="799">
        <v>41546</v>
      </c>
      <c r="AWR8" s="800"/>
      <c r="AWS8" s="841">
        <v>30000</v>
      </c>
      <c r="AWT8" s="49"/>
      <c r="AWU8" s="140"/>
      <c r="AWV8" s="132">
        <f>AWV7+AWS8-AWU8</f>
        <v>30000</v>
      </c>
      <c r="AWX8" s="49"/>
      <c r="AWY8" s="230"/>
      <c r="AWZ8" s="105"/>
      <c r="AXA8" s="384"/>
      <c r="AXB8" s="140"/>
      <c r="AXC8" s="132">
        <f>AXC7+AWZ8-AXB8</f>
        <v>0</v>
      </c>
      <c r="AXE8" s="31"/>
      <c r="AXF8" s="312"/>
      <c r="AXG8" s="22"/>
      <c r="AXH8" s="384"/>
      <c r="AXI8" s="140"/>
      <c r="AXJ8" s="132">
        <f>AXJ7+AXG8-AXI8</f>
        <v>0</v>
      </c>
      <c r="AXL8" s="31"/>
      <c r="AXM8" s="312"/>
      <c r="AXN8" s="22"/>
      <c r="AXO8" s="384"/>
      <c r="AXP8" s="140"/>
      <c r="AXQ8" s="132">
        <f>AXQ7+AXN8-AXP8</f>
        <v>0</v>
      </c>
      <c r="AXS8" s="49"/>
      <c r="AXT8" s="230"/>
      <c r="AXU8" s="105"/>
      <c r="AXV8" s="384"/>
      <c r="AXW8" s="140"/>
      <c r="AXX8" s="132">
        <f>AXX7+AXU8-AXW8</f>
        <v>0</v>
      </c>
      <c r="AXZ8" s="407"/>
      <c r="AYA8" s="312"/>
      <c r="AYB8" s="22"/>
      <c r="AYC8" s="49"/>
      <c r="AYD8" s="140"/>
      <c r="AYE8" s="132">
        <f>AYE7+AYB8-AYD8</f>
        <v>0</v>
      </c>
      <c r="AYG8" s="407"/>
      <c r="AYH8" s="312"/>
      <c r="AYI8" s="22"/>
      <c r="AYJ8" s="49"/>
      <c r="AYK8" s="140"/>
      <c r="AYL8" s="132">
        <f>AYL7+AYI8-AYK8</f>
        <v>0</v>
      </c>
      <c r="AYN8" s="407">
        <v>41517</v>
      </c>
      <c r="AYO8" s="312" t="s">
        <v>3039</v>
      </c>
      <c r="AYP8" s="22">
        <v>2382</v>
      </c>
      <c r="AYQ8" s="427">
        <v>41519</v>
      </c>
      <c r="AYR8" s="140">
        <v>2382</v>
      </c>
      <c r="AYS8" s="132">
        <f>AYS7+AYP8-AYR8</f>
        <v>0</v>
      </c>
      <c r="AYU8" s="49"/>
      <c r="AYV8" s="230"/>
      <c r="AYW8" s="105"/>
      <c r="AYX8" s="49"/>
      <c r="AYY8" s="140"/>
      <c r="AYZ8" s="132">
        <f>AYZ7+AYW8-AYY8</f>
        <v>0</v>
      </c>
      <c r="AZB8" s="531"/>
      <c r="AZC8" s="549"/>
      <c r="AZD8" s="105"/>
      <c r="AZE8" s="427"/>
      <c r="AZF8" s="140"/>
      <c r="AZG8" s="132">
        <f>AZG7+AZD8-AZF8</f>
        <v>0</v>
      </c>
      <c r="AZI8" s="531"/>
      <c r="AZJ8" s="549"/>
      <c r="AZK8" s="105"/>
      <c r="AZL8" s="427"/>
      <c r="AZM8" s="140"/>
      <c r="AZN8" s="132">
        <f>AZN7+AZK8-AZM8</f>
        <v>0</v>
      </c>
      <c r="AZP8" s="49"/>
      <c r="AZQ8" s="230"/>
      <c r="AZR8" s="105"/>
      <c r="AZS8" s="49"/>
      <c r="AZT8" s="140"/>
      <c r="AZU8" s="132">
        <f>AZU7+AZR8-AZT8</f>
        <v>0</v>
      </c>
      <c r="AZW8" s="49"/>
      <c r="AZX8" s="230"/>
      <c r="AZY8" s="105"/>
      <c r="AZZ8" s="49"/>
      <c r="BAA8" s="140"/>
      <c r="BAB8" s="132">
        <f>BAB7+AZY8-BAA8</f>
        <v>0</v>
      </c>
      <c r="BAD8" s="49"/>
      <c r="BAE8" s="230"/>
      <c r="BAF8" s="105"/>
      <c r="BAG8" s="49"/>
      <c r="BAH8" s="140"/>
      <c r="BAI8" s="132">
        <f>BAI7+BAF8-BAH8</f>
        <v>0</v>
      </c>
      <c r="BAK8" s="49"/>
      <c r="BAL8" s="230"/>
      <c r="BAM8" s="105"/>
      <c r="BAN8" s="49"/>
      <c r="BAO8" s="140"/>
      <c r="BAP8" s="132">
        <f>BAP7+BAM8-BAO8</f>
        <v>0</v>
      </c>
    </row>
    <row r="9" spans="1:1395" s="245" customFormat="1" x14ac:dyDescent="0.25">
      <c r="A9" s="31"/>
      <c r="B9" s="312"/>
      <c r="C9" s="704"/>
      <c r="D9" s="31"/>
      <c r="E9" s="140"/>
      <c r="F9" s="132">
        <f t="shared" ref="F9:F36" si="8">F8+C9-E9</f>
        <v>0</v>
      </c>
      <c r="H9" s="427"/>
      <c r="I9" s="1476"/>
      <c r="J9" s="262"/>
      <c r="K9" s="427"/>
      <c r="L9" s="140"/>
      <c r="M9" s="132">
        <f>M8+J9-L9</f>
        <v>0</v>
      </c>
      <c r="O9" s="322"/>
      <c r="P9" s="1476"/>
      <c r="Q9" s="262"/>
      <c r="R9" s="49"/>
      <c r="S9" s="140"/>
      <c r="T9" s="132">
        <f t="shared" ref="T9:T39" si="9">T8+Q9-S9</f>
        <v>0</v>
      </c>
      <c r="V9" s="49"/>
      <c r="W9" s="1476"/>
      <c r="X9" s="262"/>
      <c r="Y9" s="49"/>
      <c r="Z9" s="140"/>
      <c r="AA9" s="132">
        <f t="shared" ref="AA9:AA39" si="10">AA8+X9-Z9</f>
        <v>0</v>
      </c>
      <c r="AC9" s="49"/>
      <c r="AD9" s="1476"/>
      <c r="AE9" s="262"/>
      <c r="AF9" s="49"/>
      <c r="AG9" s="140"/>
      <c r="AH9" s="132">
        <f t="shared" ref="AH9:AH39" si="11">AH8+AE9-AG9</f>
        <v>0</v>
      </c>
      <c r="AJ9" s="49"/>
      <c r="AK9" s="1476"/>
      <c r="AL9" s="262"/>
      <c r="AM9" s="49"/>
      <c r="AN9" s="140"/>
      <c r="AO9" s="132">
        <f t="shared" ref="AO9:AO39" si="12">AO8+AL9-AN9</f>
        <v>0</v>
      </c>
      <c r="AQ9" s="49"/>
      <c r="AR9" s="1476"/>
      <c r="AS9" s="262"/>
      <c r="AT9" s="49"/>
      <c r="AU9" s="140"/>
      <c r="AV9" s="132">
        <f t="shared" ref="AV9:AV39" si="13">AV8+AS9-AU9</f>
        <v>0</v>
      </c>
      <c r="AX9" s="49"/>
      <c r="AY9" s="1476"/>
      <c r="AZ9" s="262"/>
      <c r="BA9" s="49"/>
      <c r="BB9" s="140"/>
      <c r="BC9" s="132">
        <f t="shared" ref="BC9:BC39" si="14">BC8+AZ9-BB9</f>
        <v>0</v>
      </c>
      <c r="BE9" s="49"/>
      <c r="BF9" s="1476"/>
      <c r="BG9" s="140"/>
      <c r="BH9" s="49"/>
      <c r="BI9" s="140"/>
      <c r="BJ9" s="132">
        <f t="shared" ref="BJ9:BJ44" si="15">BJ8+BG9-BI9</f>
        <v>0</v>
      </c>
      <c r="BL9" s="31"/>
      <c r="BM9" s="230"/>
      <c r="BN9" s="105"/>
      <c r="BO9" s="49"/>
      <c r="BP9" s="140"/>
      <c r="BQ9" s="132">
        <f t="shared" ref="BQ9:BQ44" si="16">BQ8+BN9-BP9</f>
        <v>0</v>
      </c>
      <c r="BS9" s="49"/>
      <c r="BT9" s="309"/>
      <c r="BU9" s="230"/>
      <c r="BV9" s="105"/>
      <c r="BW9" s="49"/>
      <c r="BX9" s="140"/>
      <c r="BY9" s="132">
        <f t="shared" ref="BY9:BY44" si="17">BY8+BV9-BX9</f>
        <v>0</v>
      </c>
      <c r="CA9" s="407">
        <v>40716</v>
      </c>
      <c r="CB9" s="1490" t="s">
        <v>609</v>
      </c>
      <c r="CC9" s="807">
        <v>1775</v>
      </c>
      <c r="CD9" s="379"/>
      <c r="CE9" s="704"/>
      <c r="CF9" s="132">
        <f t="shared" ref="CF9:CF68" si="18">CF8+CC9-CE9</f>
        <v>1775</v>
      </c>
      <c r="CH9" s="31"/>
      <c r="CI9" s="312"/>
      <c r="CJ9" s="22"/>
      <c r="CK9" s="524"/>
      <c r="CL9" s="140"/>
      <c r="CM9" s="132">
        <f t="shared" ref="CM9:CM68" si="19">CM8+CJ9-CL9</f>
        <v>0</v>
      </c>
      <c r="CO9" s="322"/>
      <c r="CP9" s="230"/>
      <c r="CQ9" s="262"/>
      <c r="CR9" s="401"/>
      <c r="CS9" s="262"/>
      <c r="CT9" s="132">
        <f>CT8+CQ9-CS9</f>
        <v>0</v>
      </c>
      <c r="CV9" s="49"/>
      <c r="CW9" s="230"/>
      <c r="CX9" s="105"/>
      <c r="CY9" s="49"/>
      <c r="CZ9" s="140"/>
      <c r="DA9" s="132">
        <f t="shared" ref="DA9:DA72" si="20">DA8+CX9-CZ9</f>
        <v>0</v>
      </c>
      <c r="DC9" s="49"/>
      <c r="DD9" s="309"/>
      <c r="DE9" s="230"/>
      <c r="DF9" s="105"/>
      <c r="DG9" s="49"/>
      <c r="DH9" s="140"/>
      <c r="DI9" s="132">
        <f t="shared" ref="DI9:DI44" si="21">DI8+DF9-DH9</f>
        <v>0</v>
      </c>
      <c r="DK9" s="427"/>
      <c r="DL9" s="230"/>
      <c r="DM9" s="105"/>
      <c r="DN9" s="618"/>
      <c r="DO9" s="140"/>
      <c r="DP9" s="132">
        <f t="shared" ref="DP9:DP44" si="22">DP8+DM9-DO9</f>
        <v>0</v>
      </c>
      <c r="DR9" s="49"/>
      <c r="DS9" s="230"/>
      <c r="DT9" s="105"/>
      <c r="DU9" s="49"/>
      <c r="DV9" s="140"/>
      <c r="DW9" s="132">
        <f t="shared" ref="DW9:DW44" si="23">DW8+DT9-DV9</f>
        <v>0</v>
      </c>
      <c r="DY9" s="49"/>
      <c r="DZ9" s="230"/>
      <c r="EA9" s="105"/>
      <c r="EB9" s="49">
        <v>41541</v>
      </c>
      <c r="EC9" s="140">
        <v>750</v>
      </c>
      <c r="ED9" s="132">
        <f t="shared" ref="ED9:ED44" si="24">ED8+EA9-EC9</f>
        <v>4197</v>
      </c>
      <c r="EF9" s="49"/>
      <c r="EG9" s="1476"/>
      <c r="EH9" s="262"/>
      <c r="EI9" s="49"/>
      <c r="EJ9" s="262"/>
      <c r="EK9" s="132">
        <f t="shared" ref="EK9:EK44" si="25">EK8+EH9-EJ9</f>
        <v>0</v>
      </c>
      <c r="EM9" s="323"/>
      <c r="EN9" s="312"/>
      <c r="EO9" s="22"/>
      <c r="EP9" s="309"/>
      <c r="EQ9" s="390"/>
      <c r="ER9" s="132">
        <f t="shared" ref="ER9:ER44" si="26">ER8+EO9-EQ9</f>
        <v>0</v>
      </c>
      <c r="ET9" s="322"/>
      <c r="EU9" s="230"/>
      <c r="EV9" s="105"/>
      <c r="EW9" s="49"/>
      <c r="EX9" s="140"/>
      <c r="EY9" s="132">
        <f t="shared" ref="EY9:EY44" si="27">EY8+EV9-EX9</f>
        <v>0</v>
      </c>
      <c r="FA9" s="49"/>
      <c r="FB9" s="230"/>
      <c r="FC9" s="105"/>
      <c r="FD9" s="49"/>
      <c r="FE9" s="140"/>
      <c r="FF9" s="132">
        <f t="shared" ref="FF9:FF41" si="28">FF8+FC9-FE9</f>
        <v>0</v>
      </c>
      <c r="FH9" s="31"/>
      <c r="FI9" s="312"/>
      <c r="FJ9" s="22"/>
      <c r="FK9" s="49"/>
      <c r="FL9" s="140"/>
      <c r="FM9" s="132">
        <f t="shared" ref="FM9:FM42" si="29">FM8+FJ9-FL9</f>
        <v>0</v>
      </c>
      <c r="FO9" s="427">
        <v>39678</v>
      </c>
      <c r="FP9" s="230">
        <v>807</v>
      </c>
      <c r="FQ9" s="105">
        <v>49312</v>
      </c>
      <c r="FR9" s="49">
        <v>39729</v>
      </c>
      <c r="FS9" s="140">
        <v>49312</v>
      </c>
      <c r="FT9" s="132">
        <f t="shared" ref="FT9:FT55" si="30">FT8+FQ9-FS9</f>
        <v>29768</v>
      </c>
      <c r="FV9" s="322"/>
      <c r="FW9" s="230"/>
      <c r="FX9" s="105"/>
      <c r="FY9" s="98"/>
      <c r="FZ9" s="140"/>
      <c r="GA9" s="132">
        <f t="shared" ref="GA9:GA44" si="31">GA8+FX9-FZ9</f>
        <v>0</v>
      </c>
      <c r="GC9" s="98"/>
      <c r="GD9" s="303"/>
      <c r="GE9" s="140"/>
      <c r="GF9" s="98"/>
      <c r="GG9" s="140"/>
      <c r="GH9" s="132">
        <f t="shared" ref="GH9:GH44" si="32">GH8+GE9-GG9</f>
        <v>0</v>
      </c>
      <c r="GJ9" s="98"/>
      <c r="GK9" s="303"/>
      <c r="GL9" s="140"/>
      <c r="GM9" s="98"/>
      <c r="GN9" s="140"/>
      <c r="GO9" s="132">
        <f t="shared" ref="GO9:GO44" si="33">GO8+GL9-GN9</f>
        <v>0</v>
      </c>
      <c r="GQ9" s="49"/>
      <c r="GR9" s="303"/>
      <c r="GS9" s="140"/>
      <c r="GT9" s="49"/>
      <c r="GU9" s="140"/>
      <c r="GV9" s="132">
        <f t="shared" ref="GV9:GV44" si="34">GV8+GS9-GU9</f>
        <v>0</v>
      </c>
      <c r="GX9" s="49"/>
      <c r="GY9" s="303"/>
      <c r="GZ9" s="140"/>
      <c r="HA9" s="49"/>
      <c r="HB9" s="140"/>
      <c r="HC9" s="132">
        <f t="shared" ref="HC9:HC44" si="35">HC8+GZ9-HB9</f>
        <v>0</v>
      </c>
      <c r="HE9" s="31"/>
      <c r="HF9" s="312"/>
      <c r="HG9" s="105"/>
      <c r="HH9" s="49"/>
      <c r="HI9" s="262"/>
      <c r="HJ9" s="132">
        <f t="shared" ref="HJ9:HJ44" si="36">HJ8+HG9-HI9</f>
        <v>0</v>
      </c>
      <c r="HL9" s="49"/>
      <c r="HM9" s="230"/>
      <c r="HN9" s="105"/>
      <c r="HO9" s="49"/>
      <c r="HP9" s="262"/>
      <c r="HQ9" s="132">
        <f t="shared" ref="HQ9:HQ44" si="37">HQ8+HN9-HP9</f>
        <v>0</v>
      </c>
      <c r="HS9" s="550"/>
      <c r="HT9" s="1476"/>
      <c r="HU9" s="804"/>
      <c r="HV9" s="805"/>
      <c r="HW9" s="76"/>
      <c r="HX9" s="132">
        <f t="shared" ref="HX9:HX43" si="38">HX8+HU9-HW9</f>
        <v>476</v>
      </c>
      <c r="HZ9" s="31"/>
      <c r="IA9" s="1476"/>
      <c r="IB9" s="140"/>
      <c r="IC9" s="346"/>
      <c r="ID9" s="140"/>
      <c r="IE9" s="132">
        <f t="shared" ref="IE9:IE44" si="39">IE8+IB9-ID9</f>
        <v>0</v>
      </c>
      <c r="IG9" s="49"/>
      <c r="IH9" s="230"/>
      <c r="II9" s="105"/>
      <c r="IJ9" s="49"/>
      <c r="IK9" s="140"/>
      <c r="IL9" s="132">
        <f t="shared" ref="IL9:IL44" si="40">IL8+II9-IK9</f>
        <v>0</v>
      </c>
      <c r="IN9" s="31"/>
      <c r="IO9" s="784"/>
      <c r="IP9" s="22"/>
      <c r="IQ9" s="49"/>
      <c r="IR9" s="140"/>
      <c r="IS9" s="132">
        <f t="shared" ref="IS9:IS44" si="41">IS8+IP9-IR9</f>
        <v>0</v>
      </c>
      <c r="IU9" s="31"/>
      <c r="IV9" s="312"/>
      <c r="IW9" s="22"/>
      <c r="IX9" s="31"/>
      <c r="IY9" s="76"/>
      <c r="IZ9" s="132">
        <f t="shared" ref="IZ9:IZ44" si="42">IZ8+IW9-IY9</f>
        <v>0</v>
      </c>
      <c r="JB9" s="49"/>
      <c r="JC9" s="230"/>
      <c r="JD9" s="105"/>
      <c r="JE9" s="49"/>
      <c r="JF9" s="140"/>
      <c r="JG9" s="132">
        <f>JG8+JD9-JF9</f>
        <v>0</v>
      </c>
      <c r="JI9" s="49"/>
      <c r="JJ9" s="230"/>
      <c r="JK9" s="105"/>
      <c r="JL9" s="49"/>
      <c r="JM9" s="140"/>
      <c r="JN9" s="132">
        <f t="shared" ref="JN9:JN43" si="43">JN8+JK9-JM9</f>
        <v>0</v>
      </c>
      <c r="JP9" s="49"/>
      <c r="JQ9" s="230"/>
      <c r="JR9" s="105"/>
      <c r="JS9" s="384"/>
      <c r="JT9" s="140"/>
      <c r="JU9" s="132">
        <f t="shared" ref="JU9:JU43" si="44">JU8+JR9-JT9</f>
        <v>0</v>
      </c>
      <c r="JW9" s="49"/>
      <c r="JX9" s="230"/>
      <c r="JY9" s="105"/>
      <c r="JZ9" s="619"/>
      <c r="KA9" s="140"/>
      <c r="KB9" s="132">
        <f t="shared" ref="KB9:KB43" si="45">KB8+JY9-KA9</f>
        <v>0</v>
      </c>
      <c r="KD9" s="49"/>
      <c r="KE9" s="230"/>
      <c r="KF9" s="105"/>
      <c r="KG9" s="619"/>
      <c r="KH9" s="140"/>
      <c r="KI9" s="132">
        <f t="shared" ref="KI9:KI43" si="46">KI8+KF9-KH9</f>
        <v>0</v>
      </c>
      <c r="KK9" s="407"/>
      <c r="KL9" s="312"/>
      <c r="KM9" s="22"/>
      <c r="KN9" s="564"/>
      <c r="KO9" s="140"/>
      <c r="KP9" s="132">
        <f t="shared" ref="KP9:KP43" si="47">KP8+KM9-KO9</f>
        <v>0</v>
      </c>
      <c r="KR9" s="31"/>
      <c r="KS9" s="312"/>
      <c r="KT9" s="22"/>
      <c r="KU9" s="384"/>
      <c r="KV9" s="140"/>
      <c r="KW9" s="132">
        <f t="shared" ref="KW9:KW43" si="48">KW8+KT9-KV9</f>
        <v>0</v>
      </c>
      <c r="KY9" s="49"/>
      <c r="KZ9" s="230"/>
      <c r="LA9" s="105"/>
      <c r="LB9" s="49"/>
      <c r="LC9" s="140"/>
      <c r="LD9" s="132">
        <f t="shared" ref="LD9:LD43" si="49">LD8+LA9-LC9</f>
        <v>0</v>
      </c>
      <c r="LF9" s="407"/>
      <c r="LG9" s="312"/>
      <c r="LH9" s="22"/>
      <c r="LI9" s="49"/>
      <c r="LJ9" s="140"/>
      <c r="LK9" s="132">
        <f t="shared" si="0"/>
        <v>0</v>
      </c>
      <c r="LM9" s="427"/>
      <c r="LN9" s="434"/>
      <c r="LO9" s="436"/>
      <c r="LP9" s="385"/>
      <c r="LQ9" s="436"/>
      <c r="LR9" s="132">
        <f t="shared" ref="LR9:LR44" si="50">LR8+LO9-LQ9</f>
        <v>0</v>
      </c>
      <c r="LT9" s="427"/>
      <c r="LU9" s="1476"/>
      <c r="LV9" s="262"/>
      <c r="LW9" s="434"/>
      <c r="LX9" s="140"/>
      <c r="LY9" s="132">
        <f t="shared" ref="LY9:LY44" si="51">LY8+LV9-LX9</f>
        <v>0</v>
      </c>
      <c r="MA9" s="427"/>
      <c r="MB9" s="230"/>
      <c r="MC9" s="698"/>
      <c r="MD9" s="49"/>
      <c r="ME9" s="262"/>
      <c r="MF9" s="132">
        <f t="shared" ref="MF9:MF40" si="52">MF8+MC9-ME9</f>
        <v>0</v>
      </c>
      <c r="MH9" s="49"/>
      <c r="MI9" s="1476"/>
      <c r="MJ9" s="262"/>
      <c r="MK9" s="49"/>
      <c r="ML9" s="262"/>
      <c r="MM9" s="132">
        <f t="shared" ref="MM9:MM44" si="53">MM8+MJ9-ML9</f>
        <v>0</v>
      </c>
      <c r="MO9" s="49"/>
      <c r="MP9" s="1476"/>
      <c r="MQ9" s="391"/>
      <c r="MR9" s="323">
        <v>40434</v>
      </c>
      <c r="MS9" s="140">
        <v>1000</v>
      </c>
      <c r="MT9" s="132">
        <f>MT8+MQ9-MS9</f>
        <v>20586.5</v>
      </c>
      <c r="MV9" s="49"/>
      <c r="MW9" s="1476"/>
      <c r="MX9" s="391"/>
      <c r="MY9" s="31"/>
      <c r="MZ9" s="140"/>
      <c r="NA9" s="132">
        <f t="shared" ref="NA9:NA43" si="54">NA8+MX9-MZ9</f>
        <v>0</v>
      </c>
      <c r="NC9" s="49"/>
      <c r="ND9" s="1476"/>
      <c r="NE9" s="391"/>
      <c r="NF9" s="31"/>
      <c r="NG9" s="140"/>
      <c r="NH9" s="132">
        <f t="shared" ref="NH9:NH18" si="55">NH8+NE9-NG9</f>
        <v>0</v>
      </c>
      <c r="NJ9" s="427"/>
      <c r="NK9" s="303"/>
      <c r="NL9" s="262"/>
      <c r="NM9" s="427"/>
      <c r="NN9" s="140"/>
      <c r="NO9" s="132">
        <f t="shared" ref="NO9:NO43" si="56">NO8+NL9-NN9</f>
        <v>0</v>
      </c>
      <c r="NQ9" s="49"/>
      <c r="NR9" s="230"/>
      <c r="NS9" s="105"/>
      <c r="NT9" s="49"/>
      <c r="NU9" s="140"/>
      <c r="NV9" s="132">
        <f t="shared" ref="NV9:NV44" si="57">NV8+NS9-NU9</f>
        <v>0</v>
      </c>
      <c r="NX9" s="49"/>
      <c r="NY9" s="230"/>
      <c r="NZ9" s="105"/>
      <c r="OA9" s="49"/>
      <c r="OB9" s="140"/>
      <c r="OC9" s="132">
        <f t="shared" ref="OC9:OC44" si="58">OC8+NZ9-OB9</f>
        <v>0</v>
      </c>
      <c r="OE9" s="49"/>
      <c r="OF9" s="230"/>
      <c r="OG9" s="105"/>
      <c r="OH9" s="49"/>
      <c r="OI9" s="140"/>
      <c r="OJ9" s="132">
        <f t="shared" ref="OJ9:OJ44" si="59">OJ8+OG9-OI9</f>
        <v>0</v>
      </c>
      <c r="OL9" s="49"/>
      <c r="OM9" s="230"/>
      <c r="ON9" s="105"/>
      <c r="OO9" s="49"/>
      <c r="OP9" s="140"/>
      <c r="OQ9" s="132">
        <f t="shared" ref="OQ9:OQ44" si="60">OQ8+ON9-OP9</f>
        <v>0</v>
      </c>
      <c r="OS9" s="49"/>
      <c r="OT9" s="230"/>
      <c r="OU9" s="105"/>
      <c r="OV9" s="49"/>
      <c r="OW9" s="140"/>
      <c r="OX9" s="132">
        <f t="shared" ref="OX9:OX44" si="61">OX8+OU9-OW9</f>
        <v>0</v>
      </c>
      <c r="OZ9" s="49"/>
      <c r="PA9" s="230"/>
      <c r="PB9" s="105"/>
      <c r="PC9" s="49"/>
      <c r="PD9" s="140"/>
      <c r="PE9" s="132">
        <f t="shared" ref="PE9:PE44" si="62">PE8+PB9-PD9</f>
        <v>0</v>
      </c>
      <c r="PG9" s="49"/>
      <c r="PH9" s="230"/>
      <c r="PI9" s="105"/>
      <c r="PJ9" s="49"/>
      <c r="PK9" s="140"/>
      <c r="PL9" s="132">
        <f t="shared" ref="PL9:PL44" si="63">PL8+PI9-PK9</f>
        <v>0</v>
      </c>
      <c r="PN9" s="31">
        <v>41486</v>
      </c>
      <c r="PO9" s="312" t="s">
        <v>2258</v>
      </c>
      <c r="PP9" s="22">
        <v>27953</v>
      </c>
      <c r="PQ9" s="49">
        <v>41493</v>
      </c>
      <c r="PR9" s="140">
        <v>27953</v>
      </c>
      <c r="PS9" s="132">
        <f t="shared" ref="PS9:PS44" si="64">PS8+PP9-PR9</f>
        <v>0</v>
      </c>
      <c r="PU9" s="49"/>
      <c r="PV9" s="230"/>
      <c r="PW9" s="105"/>
      <c r="PX9" s="49"/>
      <c r="PY9" s="140"/>
      <c r="PZ9" s="132">
        <f t="shared" ref="PZ9:PZ44" si="65">PZ8+PW9-PY9</f>
        <v>0</v>
      </c>
      <c r="QB9" s="427"/>
      <c r="QC9" s="230"/>
      <c r="QD9" s="105"/>
      <c r="QE9" s="49"/>
      <c r="QF9" s="140"/>
      <c r="QG9" s="132">
        <f t="shared" ref="QG9:QG44" si="66">QG8+QD9-QF9</f>
        <v>0</v>
      </c>
      <c r="QI9" s="407"/>
      <c r="QJ9" s="32"/>
      <c r="QK9" s="32"/>
      <c r="QL9" s="427">
        <v>40481</v>
      </c>
      <c r="QM9" s="140">
        <v>5250</v>
      </c>
      <c r="QN9" s="132">
        <f t="shared" ref="QN9:QN71" si="67">QN8+QK9-QM9</f>
        <v>11516</v>
      </c>
      <c r="QP9" s="523"/>
      <c r="QQ9" s="1483"/>
      <c r="QR9" s="704"/>
      <c r="QS9" s="49"/>
      <c r="QT9" s="140"/>
      <c r="QU9" s="132">
        <f t="shared" ref="QU9:QU45" si="68">QU8+QR9-QT9</f>
        <v>0</v>
      </c>
      <c r="QW9" s="49"/>
      <c r="QX9" s="673"/>
      <c r="QY9" s="262"/>
      <c r="QZ9" s="49"/>
      <c r="RA9" s="262"/>
      <c r="RB9" s="132">
        <f t="shared" ref="RB9:RB71" si="69">RB8+QY9-RA9</f>
        <v>0</v>
      </c>
      <c r="RD9" s="49"/>
      <c r="RE9" s="673"/>
      <c r="RF9" s="262"/>
      <c r="RG9" s="49"/>
      <c r="RH9" s="262"/>
      <c r="RI9" s="132">
        <f t="shared" ref="RI9:RI71" si="70">RI8+RF9-RH9</f>
        <v>0</v>
      </c>
      <c r="RK9" s="49"/>
      <c r="RL9" s="303"/>
      <c r="RM9" s="262"/>
      <c r="RN9" s="305"/>
      <c r="RO9" s="262"/>
      <c r="RP9" s="132">
        <f t="shared" ref="RP9:RP39" si="71">RP8+RM9-RO9</f>
        <v>0</v>
      </c>
      <c r="RS9" s="230"/>
      <c r="RT9" s="105"/>
      <c r="RU9" s="49"/>
      <c r="RV9" s="140"/>
      <c r="RW9" s="132">
        <f>RW8+RT9-RV9</f>
        <v>23250</v>
      </c>
      <c r="RY9" s="49"/>
      <c r="RZ9" s="230"/>
      <c r="SA9" s="105"/>
      <c r="SB9" s="49"/>
      <c r="SC9" s="140"/>
      <c r="SD9" s="132">
        <f>SD8+SA9-SC9</f>
        <v>0</v>
      </c>
      <c r="SF9" s="427"/>
      <c r="SG9" s="230"/>
      <c r="SH9" s="391"/>
      <c r="SI9" s="49"/>
      <c r="SJ9" s="140"/>
      <c r="SK9" s="132">
        <f t="shared" ref="SK9:SK43" si="72">SK8+SH9-SJ9</f>
        <v>0</v>
      </c>
      <c r="SM9" s="305"/>
      <c r="SN9" s="1476"/>
      <c r="SO9" s="262"/>
      <c r="SP9" s="49"/>
      <c r="SQ9" s="140"/>
      <c r="SR9" s="132">
        <f t="shared" ref="SR9:SR43" si="73">SR8+SO9-SQ9</f>
        <v>0</v>
      </c>
      <c r="ST9" s="427"/>
      <c r="SU9" s="230"/>
      <c r="SV9" s="105"/>
      <c r="SW9" s="49"/>
      <c r="SX9" s="140"/>
      <c r="SY9" s="132">
        <f t="shared" ref="SY9:SY43" si="74">SY8+SV9-SX9</f>
        <v>0</v>
      </c>
      <c r="TD9" s="49"/>
      <c r="TE9" s="140"/>
      <c r="TF9" s="132">
        <f t="shared" ref="TF9:TF19" si="75">TF8+TC9-TE9</f>
        <v>20668.5</v>
      </c>
      <c r="TH9" s="305"/>
      <c r="TI9" s="1476"/>
      <c r="TJ9" s="262"/>
      <c r="TK9" s="49"/>
      <c r="TL9" s="140"/>
      <c r="TM9" s="132">
        <f t="shared" ref="TM9:TM19" si="76">TM8+TJ9-TL9</f>
        <v>0</v>
      </c>
      <c r="TO9" s="407"/>
      <c r="TP9" s="312"/>
      <c r="TQ9" s="22"/>
      <c r="TR9" s="49"/>
      <c r="TS9" s="140"/>
      <c r="TT9" s="132">
        <f t="shared" ref="TT9:TT19" si="77">TT8+TQ9-TS9</f>
        <v>0</v>
      </c>
      <c r="TV9" s="427"/>
      <c r="TW9" s="230"/>
      <c r="TX9" s="105"/>
      <c r="TY9" s="49"/>
      <c r="TZ9" s="140"/>
      <c r="UA9" s="132">
        <f t="shared" ref="UA9:UA44" si="78">UA8+TX9-TZ9</f>
        <v>0</v>
      </c>
      <c r="UC9" s="427"/>
      <c r="UD9" s="230"/>
      <c r="UE9" s="105"/>
      <c r="UF9" s="49"/>
      <c r="UG9" s="140"/>
      <c r="UH9" s="132">
        <f t="shared" ref="UH9:UH44" si="79">UH8+UE9-UG9</f>
        <v>0</v>
      </c>
      <c r="UJ9" s="407"/>
      <c r="UK9" s="312"/>
      <c r="UL9" s="22"/>
      <c r="UM9" s="49"/>
      <c r="UN9" s="140"/>
      <c r="UO9" s="132">
        <f t="shared" ref="UO9:UO44" si="80">UO8+UL9-UN9</f>
        <v>0</v>
      </c>
      <c r="UQ9" s="407"/>
      <c r="UR9" s="312"/>
      <c r="US9" s="804"/>
      <c r="UT9" s="805"/>
      <c r="UU9" s="140"/>
      <c r="UV9" s="132">
        <f t="shared" ref="UV9:UV44" si="81">UV8+US9-UU9</f>
        <v>201</v>
      </c>
      <c r="UX9" s="482"/>
      <c r="UY9" s="312"/>
      <c r="UZ9" s="22"/>
      <c r="VA9" s="31">
        <v>40521</v>
      </c>
      <c r="VB9" s="76">
        <v>1000</v>
      </c>
      <c r="VC9" s="132">
        <f t="shared" ref="VC9:VC44" si="82">VC8+UZ9-VB9</f>
        <v>24813</v>
      </c>
      <c r="VE9" s="49"/>
      <c r="VF9" s="230"/>
      <c r="VG9" s="105"/>
      <c r="VH9" s="49"/>
      <c r="VI9" s="140"/>
      <c r="VJ9" s="132">
        <f t="shared" ref="VJ9:VJ44" si="83">VJ8+VG9-VI9</f>
        <v>0</v>
      </c>
      <c r="VL9" s="49"/>
      <c r="VM9" s="899"/>
      <c r="VN9" s="105"/>
      <c r="VO9" s="564"/>
      <c r="VP9" s="140"/>
      <c r="VQ9" s="132">
        <f t="shared" ref="VQ9:VQ44" si="84">VQ8+VN9-VP9</f>
        <v>0</v>
      </c>
      <c r="VS9" s="427"/>
      <c r="VT9" s="230"/>
      <c r="VU9" s="105"/>
      <c r="VV9" s="49"/>
      <c r="VW9" s="140"/>
      <c r="VX9" s="132">
        <f t="shared" ref="VX9:VX44" si="85">VX8+VU9-VW9</f>
        <v>274.5</v>
      </c>
      <c r="VZ9" s="49"/>
      <c r="WA9" s="230"/>
      <c r="WB9" s="105"/>
      <c r="WC9" s="49"/>
      <c r="WD9" s="140"/>
      <c r="WE9" s="132">
        <f t="shared" ref="WE9:WE44" si="86">WE8+WB9-WD9</f>
        <v>0</v>
      </c>
      <c r="WG9" s="49"/>
      <c r="WH9" s="230"/>
      <c r="WI9" s="105"/>
      <c r="WJ9" s="49"/>
      <c r="WK9" s="140"/>
      <c r="WL9" s="132">
        <f t="shared" ref="WL9:WL44" si="87">WL8+WI9-WK9</f>
        <v>0</v>
      </c>
      <c r="WN9" s="49"/>
      <c r="WO9" s="230"/>
      <c r="WP9" s="105"/>
      <c r="WQ9" s="49"/>
      <c r="WR9" s="140"/>
      <c r="WS9" s="132">
        <f t="shared" ref="WS9:WS44" si="88">WS8+WP9-WR9</f>
        <v>0</v>
      </c>
      <c r="WU9" s="49"/>
      <c r="WV9" s="230"/>
      <c r="WW9" s="105"/>
      <c r="WX9" s="49"/>
      <c r="WY9" s="140"/>
      <c r="WZ9" s="132">
        <f t="shared" ref="WZ9:WZ44" si="89">WZ8+WW9-WY9</f>
        <v>0</v>
      </c>
      <c r="XB9" s="31"/>
      <c r="XC9" s="312"/>
      <c r="XD9" s="22"/>
      <c r="XE9" s="49"/>
      <c r="XF9" s="140"/>
      <c r="XG9" s="132">
        <f t="shared" ref="XG9:XG44" si="90">XG8+XD9-XF9</f>
        <v>0</v>
      </c>
      <c r="XI9" s="407"/>
      <c r="XJ9" s="312"/>
      <c r="XK9" s="22"/>
      <c r="XL9" s="49"/>
      <c r="XM9" s="140"/>
      <c r="XN9" s="132">
        <f t="shared" ref="XN9:XN44" si="91">XN8+XK9-XM9</f>
        <v>0</v>
      </c>
      <c r="XP9" s="49"/>
      <c r="XQ9" s="230"/>
      <c r="XR9" s="262"/>
      <c r="XS9" s="49"/>
      <c r="XT9" s="140"/>
      <c r="XU9" s="132">
        <f t="shared" ref="XU9:XU44" si="92">XU8+XR9-XT9</f>
        <v>0</v>
      </c>
      <c r="XW9" s="49"/>
      <c r="XX9" s="230"/>
      <c r="XY9" s="105"/>
      <c r="XZ9" s="49"/>
      <c r="YA9" s="140"/>
      <c r="YB9" s="132">
        <f t="shared" ref="YB9:YB44" si="93">YB8+XY9-YA9</f>
        <v>0</v>
      </c>
      <c r="YD9" s="31"/>
      <c r="YE9" s="312"/>
      <c r="YF9" s="105"/>
      <c r="YG9" s="31"/>
      <c r="YH9" s="76"/>
      <c r="YI9" s="132">
        <f t="shared" ref="YI9:YI44" si="94">YI8+YF9-YH9</f>
        <v>0</v>
      </c>
      <c r="YK9" s="49"/>
      <c r="YL9" s="230"/>
      <c r="YM9" s="262"/>
      <c r="YN9" s="49"/>
      <c r="YO9" s="140"/>
      <c r="YP9" s="132">
        <f t="shared" ref="YP9:YP44" si="95">YP8+YM9-YO9</f>
        <v>0</v>
      </c>
      <c r="YR9" s="49"/>
      <c r="YS9" s="230"/>
      <c r="YT9" s="105"/>
      <c r="YU9" s="49"/>
      <c r="YV9" s="140"/>
      <c r="YW9" s="132">
        <f t="shared" ref="YW9:YW44" si="96">YW8+YT9-YV9</f>
        <v>0</v>
      </c>
      <c r="YY9" s="49"/>
      <c r="YZ9" s="230"/>
      <c r="ZA9" s="105"/>
      <c r="ZB9" s="49"/>
      <c r="ZC9" s="140"/>
      <c r="ZD9" s="132">
        <f t="shared" ref="ZD9:ZD42" si="97">ZD8+ZA9-ZC9</f>
        <v>0</v>
      </c>
      <c r="ZF9" s="49"/>
      <c r="ZG9" s="1476"/>
      <c r="ZH9" s="262"/>
      <c r="ZI9" s="49"/>
      <c r="ZJ9" s="262"/>
      <c r="ZK9" s="132">
        <f t="shared" ref="ZK9:ZK44" si="98">ZK8+ZH9-ZJ9</f>
        <v>0</v>
      </c>
      <c r="ZM9" s="31"/>
      <c r="ZN9" s="312"/>
      <c r="ZO9" s="804"/>
      <c r="ZP9" s="805"/>
      <c r="ZQ9" s="76"/>
      <c r="ZR9" s="132">
        <f t="shared" ref="ZR9:ZR44" si="99">ZR8+ZO9-ZQ9</f>
        <v>11212</v>
      </c>
      <c r="ZT9" s="31"/>
      <c r="ZU9" s="312"/>
      <c r="ZV9" s="22"/>
      <c r="ZW9" s="31"/>
      <c r="ZX9" s="76"/>
      <c r="ZY9" s="132">
        <f t="shared" ref="ZY9:ZY44" si="100">ZY8+ZV9-ZX9</f>
        <v>0</v>
      </c>
      <c r="AAA9" s="31"/>
      <c r="AAB9" s="312"/>
      <c r="AAC9" s="22"/>
      <c r="AAD9" s="31"/>
      <c r="AAE9" s="76"/>
      <c r="AAF9" s="132">
        <f t="shared" ref="AAF9:AAF44" si="101">AAF8+AAC9-AAE9</f>
        <v>0</v>
      </c>
      <c r="AAH9" s="49"/>
      <c r="AAI9" s="230"/>
      <c r="AAJ9" s="105"/>
      <c r="AAK9" s="564"/>
      <c r="AAL9" s="140"/>
      <c r="AAM9" s="132">
        <f t="shared" ref="AAM9:AAM44" si="102">AAM8+AAJ9-AAL9</f>
        <v>0</v>
      </c>
      <c r="AAO9" s="427"/>
      <c r="AAP9" s="230"/>
      <c r="AAQ9" s="105"/>
      <c r="AAR9" s="49"/>
      <c r="AAS9" s="140"/>
      <c r="AAT9" s="132">
        <f t="shared" ref="AAT9:AAT44" si="103">AAT8+AAQ9-AAS9</f>
        <v>0</v>
      </c>
      <c r="AAV9" s="427"/>
      <c r="AAW9" s="230"/>
      <c r="AAX9" s="105"/>
      <c r="AAY9" s="322"/>
      <c r="AAZ9" s="140"/>
      <c r="ABA9" s="132">
        <f t="shared" ref="ABA9:ABA44" si="104">ABA8+AAX9-AAZ9</f>
        <v>0</v>
      </c>
      <c r="ABC9" s="49">
        <v>41516</v>
      </c>
      <c r="ABD9" s="230" t="s">
        <v>3040</v>
      </c>
      <c r="ABE9" s="105">
        <v>19677</v>
      </c>
      <c r="ABF9" s="49">
        <v>41518</v>
      </c>
      <c r="ABG9" s="140">
        <v>19677</v>
      </c>
      <c r="ABH9" s="132">
        <f t="shared" ref="ABH9:ABH44" si="105">ABH8+ABE9-ABG9</f>
        <v>0</v>
      </c>
      <c r="ABJ9" s="31"/>
      <c r="ABK9" s="312"/>
      <c r="ABL9" s="22"/>
      <c r="ABM9" s="384"/>
      <c r="ABN9" s="140"/>
      <c r="ABO9" s="132">
        <f t="shared" ref="ABO9:ABO44" si="106">ABO8+ABL9-ABN9</f>
        <v>0</v>
      </c>
      <c r="ABQ9" s="49"/>
      <c r="ABR9" s="230"/>
      <c r="ABS9" s="105"/>
      <c r="ABT9" s="49"/>
      <c r="ABU9" s="140"/>
      <c r="ABV9" s="132">
        <f t="shared" ref="ABV9:ABV44" si="107">ABV8+ABS9-ABU9</f>
        <v>0</v>
      </c>
      <c r="ABX9" s="322"/>
      <c r="ABY9" s="230"/>
      <c r="ABZ9" s="105"/>
      <c r="ACA9" s="427"/>
      <c r="ACB9" s="140"/>
      <c r="ACC9" s="431">
        <f t="shared" ref="ACC9:ACC44" si="108">ACC8+ABZ9-ACB9</f>
        <v>0</v>
      </c>
      <c r="ACE9" s="322"/>
      <c r="ACF9" s="230"/>
      <c r="ACG9" s="105"/>
      <c r="ACH9" s="322"/>
      <c r="ACI9" s="140"/>
      <c r="ACJ9" s="132">
        <f t="shared" ref="ACJ9:ACJ44" si="109">ACJ8+ACG9-ACI9</f>
        <v>0</v>
      </c>
      <c r="ACL9" s="49"/>
      <c r="ACM9" s="230"/>
      <c r="ACN9" s="105"/>
      <c r="ACO9" s="49"/>
      <c r="ACP9" s="140"/>
      <c r="ACQ9" s="132">
        <f t="shared" si="1"/>
        <v>0</v>
      </c>
      <c r="ACS9" s="407"/>
      <c r="ACT9" s="312"/>
      <c r="ACU9" s="22"/>
      <c r="ACV9" s="427"/>
      <c r="ACW9" s="140"/>
      <c r="ACX9" s="132">
        <f t="shared" ref="ACX9:ACX44" si="110">ACX8+ACU9-ACW9</f>
        <v>0</v>
      </c>
      <c r="ACZ9" s="427"/>
      <c r="ADA9" s="230"/>
      <c r="ADB9" s="105"/>
      <c r="ADC9" s="322"/>
      <c r="ADD9" s="140"/>
      <c r="ADE9" s="132">
        <f t="shared" ref="ADE9:ADE44" si="111">ADE8+ADB9-ADD9</f>
        <v>0</v>
      </c>
      <c r="ADG9" s="49"/>
      <c r="ADH9" s="1476"/>
      <c r="ADI9" s="262"/>
      <c r="ADJ9" s="49"/>
      <c r="ADK9" s="140"/>
      <c r="ADL9" s="132">
        <f t="shared" ref="ADL9:ADL44" si="112">ADL8+ADI9-ADK9</f>
        <v>0</v>
      </c>
      <c r="ADN9" s="322"/>
      <c r="ADO9" s="230"/>
      <c r="ADP9" s="105"/>
      <c r="ADQ9" s="427"/>
      <c r="ADR9" s="140"/>
      <c r="ADS9" s="132">
        <f t="shared" ref="ADS9:ADS44" si="113">ADS8+ADP9-ADR9</f>
        <v>0</v>
      </c>
      <c r="ADU9" s="407"/>
      <c r="ADV9" s="817"/>
      <c r="ADW9" s="32"/>
      <c r="ADX9" s="49" t="s">
        <v>294</v>
      </c>
      <c r="ADY9" s="140"/>
      <c r="ADZ9" s="672">
        <f t="shared" ref="ADZ9:ADZ40" si="114">ADZ8+ADW9-ADY9</f>
        <v>5000</v>
      </c>
      <c r="AEB9" s="49"/>
      <c r="AEC9" s="303"/>
      <c r="AED9" s="391"/>
      <c r="AEE9" s="49"/>
      <c r="AEF9" s="391"/>
      <c r="AEG9" s="132">
        <f t="shared" ref="AEG9:AEG44" si="115">AEG8+AED9-AEF9</f>
        <v>5459</v>
      </c>
      <c r="AEI9" s="427"/>
      <c r="AEJ9" s="303"/>
      <c r="AEK9" s="351"/>
      <c r="AEL9" s="427"/>
      <c r="AEM9" s="140"/>
      <c r="AEN9" s="132">
        <f t="shared" ref="AEN9:AEN40" si="116">AEN8+AEK9-AEM9</f>
        <v>0</v>
      </c>
      <c r="AEP9" s="49"/>
      <c r="AEQ9" s="230"/>
      <c r="AER9" s="105"/>
      <c r="AES9" s="49"/>
      <c r="AET9" s="140"/>
      <c r="AEU9" s="132">
        <f t="shared" ref="AEU9:AEU44" si="117">AEU8+AER9-AET9</f>
        <v>0</v>
      </c>
      <c r="AEW9" s="31"/>
      <c r="AEX9" s="312"/>
      <c r="AEY9" s="22"/>
      <c r="AEZ9" s="49"/>
      <c r="AFA9" s="140"/>
      <c r="AFB9" s="132">
        <f t="shared" ref="AFB9:AFB44" si="118">AFB8+AEY9-AFA9</f>
        <v>6523</v>
      </c>
      <c r="AFD9" s="407"/>
      <c r="AFE9" s="115"/>
      <c r="AFF9" s="22"/>
      <c r="AFG9" s="49"/>
      <c r="AFH9" s="140"/>
      <c r="AFI9" s="132">
        <f t="shared" ref="AFI9:AFI44" si="119">AFI8+AFF9-AFH9</f>
        <v>0</v>
      </c>
      <c r="AFK9" s="407"/>
      <c r="AFL9" s="312"/>
      <c r="AFM9" s="22"/>
      <c r="AFN9" s="49"/>
      <c r="AFO9" s="140"/>
      <c r="AFP9" s="132">
        <f t="shared" ref="AFP9:AFP43" si="120">AFP8+AFM9-AFO9</f>
        <v>0</v>
      </c>
      <c r="AFR9" s="31"/>
      <c r="AFS9" s="312"/>
      <c r="AFT9" s="22"/>
      <c r="AFU9" s="49"/>
      <c r="AFV9" s="76"/>
      <c r="AFW9" s="132">
        <f t="shared" ref="AFW9:AFW43" si="121">AFW8+AFT9-AFV9</f>
        <v>0</v>
      </c>
      <c r="AFY9" s="31"/>
      <c r="AFZ9" s="230"/>
      <c r="AGA9" s="105"/>
      <c r="AGB9" s="49"/>
      <c r="AGC9" s="140"/>
      <c r="AGD9" s="132">
        <f t="shared" ref="AGD9:AGD43" si="122">AGD8+AGA9-AGC9</f>
        <v>0</v>
      </c>
      <c r="AGF9" s="31"/>
      <c r="AGG9" s="230"/>
      <c r="AGH9" s="698"/>
      <c r="AGI9" s="31"/>
      <c r="AGJ9" s="76"/>
      <c r="AGK9" s="132">
        <f t="shared" ref="AGK9:AGK43" si="123">AGK8+AGH9-AGJ9</f>
        <v>0</v>
      </c>
      <c r="AGM9" s="49"/>
      <c r="AGN9" s="230"/>
      <c r="AGO9" s="105"/>
      <c r="AGP9" s="49"/>
      <c r="AGQ9" s="140"/>
      <c r="AGR9" s="132">
        <f t="shared" ref="AGR9:AGR43" si="124">AGR8+AGO9-AGQ9</f>
        <v>0</v>
      </c>
      <c r="AGT9" s="49"/>
      <c r="AGU9" s="1476"/>
      <c r="AGV9" s="351"/>
      <c r="AGW9" s="49"/>
      <c r="AGX9" s="140"/>
      <c r="AGY9" s="132">
        <f t="shared" ref="AGY9:AGY43" si="125">AGY8+AGV9-AGX9</f>
        <v>0</v>
      </c>
      <c r="AHA9" s="405"/>
      <c r="AHB9" s="230"/>
      <c r="AHC9" s="262"/>
      <c r="AHD9" s="49"/>
      <c r="AHE9" s="140"/>
      <c r="AHF9" s="132">
        <f t="shared" ref="AHF9:AHF43" si="126">AHF8+AHC9-AHE9</f>
        <v>37741</v>
      </c>
      <c r="AHH9" s="405"/>
      <c r="AHI9" s="230"/>
      <c r="AHJ9" s="262"/>
      <c r="AHK9" s="49"/>
      <c r="AHL9" s="140"/>
      <c r="AHM9" s="132">
        <f t="shared" ref="AHM9:AHM43" si="127">AHM8+AHJ9-AHL9</f>
        <v>0</v>
      </c>
      <c r="AHO9" s="49"/>
      <c r="AHP9" s="230"/>
      <c r="AHQ9" s="262"/>
      <c r="AHR9" s="49"/>
      <c r="AHS9" s="140"/>
      <c r="AHT9" s="132">
        <f t="shared" ref="AHT9:AHT43" si="128">AHT8+AHQ9-AHS9</f>
        <v>0</v>
      </c>
      <c r="AHV9" s="427"/>
      <c r="AHW9" s="230"/>
      <c r="AHX9" s="105"/>
      <c r="AHY9" s="49"/>
      <c r="AHZ9" s="140"/>
      <c r="AIA9" s="132">
        <f t="shared" ref="AIA9:AIA43" si="129">AIA8+AHX9-AHZ9</f>
        <v>0</v>
      </c>
      <c r="AIC9" s="322"/>
      <c r="AID9" s="230"/>
      <c r="AIE9" s="105"/>
      <c r="AIF9" s="49"/>
      <c r="AIG9" s="140"/>
      <c r="AIH9" s="132">
        <f t="shared" ref="AIH9:AIH44" si="130">AIH8+AIE9-AIG9</f>
        <v>0</v>
      </c>
      <c r="AIJ9" s="427"/>
      <c r="AIK9" s="230"/>
      <c r="AIL9" s="105"/>
      <c r="AIM9" s="49"/>
      <c r="AIN9" s="140"/>
      <c r="AIO9" s="132">
        <f t="shared" ref="AIO9:AIO44" si="131">AIO8+AIL9-AIN9</f>
        <v>0</v>
      </c>
      <c r="AIQ9" s="49"/>
      <c r="AIR9" s="230"/>
      <c r="AIS9" s="105"/>
      <c r="AIT9" s="49"/>
      <c r="AIU9" s="140"/>
      <c r="AIV9" s="132">
        <f t="shared" ref="AIV9:AIV44" si="132">AIV8+AIS9-AIU9</f>
        <v>0</v>
      </c>
      <c r="AIX9" s="49"/>
      <c r="AIY9" s="230"/>
      <c r="AIZ9" s="105"/>
      <c r="AJA9" s="49"/>
      <c r="AJB9" s="140"/>
      <c r="AJC9" s="132">
        <f t="shared" ref="AJC9:AJC59" si="133">AJC8+AIZ9-AJB9</f>
        <v>0</v>
      </c>
      <c r="AJE9" s="49"/>
      <c r="AJF9" s="230"/>
      <c r="AJG9" s="105"/>
      <c r="AJH9" s="49"/>
      <c r="AJI9" s="140"/>
      <c r="AJJ9" s="132">
        <f t="shared" ref="AJJ9:AJJ44" si="134">AJJ8+AJG9-AJI9</f>
        <v>0</v>
      </c>
      <c r="AJL9" s="49"/>
      <c r="AJM9" s="230"/>
      <c r="AJN9" s="105"/>
      <c r="AJO9" s="49"/>
      <c r="AJP9" s="140"/>
      <c r="AJQ9" s="132">
        <f t="shared" ref="AJQ9:AJQ44" si="135">AJQ8+AJN9-AJP9</f>
        <v>0</v>
      </c>
      <c r="AJS9" s="49"/>
      <c r="AJT9" s="230"/>
      <c r="AJU9" s="105"/>
      <c r="AJV9" s="49"/>
      <c r="AJW9" s="140"/>
      <c r="AJX9" s="132">
        <f t="shared" ref="AJX9:AJX44" si="136">AJX8+AJU9-AJW9</f>
        <v>0</v>
      </c>
      <c r="AJZ9" s="49"/>
      <c r="AKA9" s="230"/>
      <c r="AKB9" s="105"/>
      <c r="AKC9" s="49"/>
      <c r="AKD9" s="140"/>
      <c r="AKE9" s="132">
        <f t="shared" ref="AKE9:AKE44" si="137">AKE8+AKB9-AKD9</f>
        <v>0</v>
      </c>
      <c r="AKG9" s="49"/>
      <c r="AKH9" s="1476"/>
      <c r="AKI9" s="391"/>
      <c r="AKJ9" s="49"/>
      <c r="AKK9" s="391"/>
      <c r="AKL9" s="132">
        <f t="shared" ref="AKL9:AKL44" si="138">AKL8+AKI9-AKK9</f>
        <v>0</v>
      </c>
      <c r="AKN9" s="49"/>
      <c r="AKO9" s="1476"/>
      <c r="AKP9" s="391"/>
      <c r="AKQ9" s="49"/>
      <c r="AKR9" s="391"/>
      <c r="AKS9" s="132">
        <f t="shared" si="2"/>
        <v>0</v>
      </c>
      <c r="AKU9" s="49"/>
      <c r="AKV9" s="1476"/>
      <c r="AKW9" s="391"/>
      <c r="AKX9" s="49"/>
      <c r="AKY9" s="391"/>
      <c r="AKZ9" s="132">
        <f t="shared" ref="AKZ9:AKZ44" si="139">AKZ8+AKW9-AKY9</f>
        <v>0</v>
      </c>
      <c r="ALB9" s="49"/>
      <c r="ALC9" s="1476"/>
      <c r="ALD9" s="391"/>
      <c r="ALE9" s="49"/>
      <c r="ALF9" s="391"/>
      <c r="ALG9" s="132">
        <f t="shared" ref="ALG9:ALG44" si="140">ALG8+ALD9-ALF9</f>
        <v>0</v>
      </c>
      <c r="ALI9" s="49"/>
      <c r="ALJ9" s="1476"/>
      <c r="ALK9" s="391"/>
      <c r="ALL9" s="49"/>
      <c r="ALM9" s="391"/>
      <c r="ALN9" s="132">
        <f t="shared" ref="ALN9:ALN44" si="141">ALN8+ALK9-ALM9</f>
        <v>0</v>
      </c>
      <c r="ALP9" s="49"/>
      <c r="ALQ9" s="1476"/>
      <c r="ALR9" s="391"/>
      <c r="ALS9" s="49"/>
      <c r="ALT9" s="391"/>
      <c r="ALU9" s="132">
        <f t="shared" ref="ALU9:ALU44" si="142">ALU8+ALR9-ALT9</f>
        <v>0</v>
      </c>
      <c r="ALW9" s="407"/>
      <c r="ALX9" s="312"/>
      <c r="ALY9" s="22"/>
      <c r="ALZ9" s="427"/>
      <c r="AMA9" s="140"/>
      <c r="AMB9" s="132">
        <f t="shared" ref="AMB9:AMB44" si="143">AMB8+ALY9-AMA9</f>
        <v>0</v>
      </c>
      <c r="AMD9" s="49"/>
      <c r="AME9" s="230"/>
      <c r="AMF9" s="105"/>
      <c r="AMG9" s="49"/>
      <c r="AMH9" s="140"/>
      <c r="AMI9" s="132">
        <f t="shared" ref="AMI9:AMI44" si="144">AMI8+AMF9-AMH9</f>
        <v>0</v>
      </c>
      <c r="AMK9" s="31"/>
      <c r="AML9" s="1476"/>
      <c r="AMM9" s="140"/>
      <c r="AMN9" s="31"/>
      <c r="AMO9" s="76"/>
      <c r="AMP9" s="132">
        <f t="shared" si="3"/>
        <v>0</v>
      </c>
      <c r="AMR9" s="427"/>
      <c r="AMS9" s="230"/>
      <c r="AMT9" s="105"/>
      <c r="AMU9" s="322"/>
      <c r="AMV9" s="140"/>
      <c r="AMW9" s="132">
        <f t="shared" ref="AMW9:AMW44" si="145">AMW8+AMT9-AMV9</f>
        <v>0</v>
      </c>
      <c r="AMY9" s="322"/>
      <c r="AMZ9" s="230"/>
      <c r="ANA9" s="105"/>
      <c r="ANB9" s="427"/>
      <c r="ANC9" s="140"/>
      <c r="AND9" s="132">
        <f t="shared" ref="AND9:AND44" si="146">AND8+ANA9-ANC9</f>
        <v>0</v>
      </c>
      <c r="ANF9" s="31"/>
      <c r="ANG9" s="312"/>
      <c r="ANH9" s="76"/>
      <c r="ANI9" s="49"/>
      <c r="ANJ9" s="140"/>
      <c r="ANK9" s="132">
        <f t="shared" ref="ANK9:ANK60" si="147">ANK8+ANH9-ANJ9</f>
        <v>0</v>
      </c>
      <c r="ANM9" s="49"/>
      <c r="ANN9" s="230"/>
      <c r="ANO9" s="105"/>
      <c r="ANP9" s="49"/>
      <c r="ANQ9" s="140"/>
      <c r="ANR9" s="132">
        <f t="shared" ref="ANR9:ANR44" si="148">ANR8+ANO9-ANQ9</f>
        <v>0</v>
      </c>
      <c r="ANT9" s="49"/>
      <c r="ANU9" s="303"/>
      <c r="ANV9" s="105"/>
      <c r="ANW9" s="346"/>
      <c r="ANX9" s="140"/>
      <c r="ANY9" s="132">
        <f t="shared" ref="ANY9:ANY44" si="149">ANY8+ANV9-ANX9</f>
        <v>0</v>
      </c>
      <c r="AOA9" s="322">
        <v>41542</v>
      </c>
      <c r="AOB9" s="303" t="s">
        <v>3069</v>
      </c>
      <c r="AOC9" s="105">
        <v>1532</v>
      </c>
      <c r="AOD9" s="572"/>
      <c r="AOE9" s="140"/>
      <c r="AOF9" s="132">
        <f t="shared" ref="AOF9:AOF44" si="150">AOF8+AOC9-AOE9</f>
        <v>1532</v>
      </c>
      <c r="AOH9" s="1527"/>
      <c r="AOI9" s="1476"/>
      <c r="AOJ9" s="1435"/>
      <c r="AOK9" s="538">
        <v>40905</v>
      </c>
      <c r="AOL9" s="140">
        <v>700</v>
      </c>
      <c r="AOM9" s="132">
        <f>AOM8+AOJ9-AOL9</f>
        <v>7592</v>
      </c>
      <c r="AOO9" s="427"/>
      <c r="AOP9" s="1476"/>
      <c r="AOQ9" s="391"/>
      <c r="AOR9" s="49"/>
      <c r="AOS9" s="140"/>
      <c r="AOT9" s="132">
        <f t="shared" ref="AOT9:AOT43" si="151">AOT8+AOQ9-AOS9</f>
        <v>0</v>
      </c>
      <c r="AOV9" s="322">
        <v>41517</v>
      </c>
      <c r="AOW9" s="230" t="s">
        <v>3041</v>
      </c>
      <c r="AOX9" s="105">
        <v>18010</v>
      </c>
      <c r="AOY9" s="49">
        <v>41518</v>
      </c>
      <c r="AOZ9" s="140">
        <v>18010</v>
      </c>
      <c r="APA9" s="132">
        <f t="shared" ref="APA9:APA43" si="152">APA8+AOX9-AOZ9</f>
        <v>0</v>
      </c>
      <c r="APC9" s="322"/>
      <c r="APD9" s="230"/>
      <c r="APE9" s="105"/>
      <c r="APF9" s="49"/>
      <c r="APG9" s="140"/>
      <c r="APH9" s="132">
        <f t="shared" ref="APH9:APH43" si="153">APH8+APE9-APG9</f>
        <v>0</v>
      </c>
      <c r="APJ9" s="322"/>
      <c r="APK9" s="230"/>
      <c r="APL9" s="105"/>
      <c r="APM9" s="49"/>
      <c r="APN9" s="140"/>
      <c r="APO9" s="132">
        <f t="shared" ref="APO9:APO43" si="154">APO8+APL9-APN9</f>
        <v>0</v>
      </c>
      <c r="APQ9" s="427"/>
      <c r="APR9" s="230"/>
      <c r="APS9" s="391"/>
      <c r="APT9" s="427"/>
      <c r="APU9" s="140"/>
      <c r="APV9" s="132">
        <f t="shared" si="4"/>
        <v>0</v>
      </c>
      <c r="APX9" s="31"/>
      <c r="APY9" s="312"/>
      <c r="APZ9" s="22"/>
      <c r="AQA9" s="49"/>
      <c r="AQB9" s="140"/>
      <c r="AQC9" s="132">
        <f t="shared" si="5"/>
        <v>7383.5</v>
      </c>
      <c r="AQE9" s="31"/>
      <c r="AQF9" s="312"/>
      <c r="AQG9" s="22"/>
      <c r="AQH9" s="49"/>
      <c r="AQI9" s="140"/>
      <c r="AQJ9" s="132">
        <f t="shared" si="6"/>
        <v>0</v>
      </c>
      <c r="AQL9" s="31"/>
      <c r="AQM9" s="1476"/>
      <c r="AQN9" s="780"/>
      <c r="AQO9" s="49"/>
      <c r="AQP9" s="140"/>
      <c r="AQQ9" s="132">
        <f t="shared" ref="AQQ9:AQQ43" si="155">AQQ8+AQN9-AQP9</f>
        <v>4518.5</v>
      </c>
      <c r="AQS9" s="322">
        <v>41517</v>
      </c>
      <c r="AQT9" s="1476" t="s">
        <v>3042</v>
      </c>
      <c r="AQU9" s="140">
        <v>4436</v>
      </c>
      <c r="AQV9" s="322">
        <v>41519</v>
      </c>
      <c r="AQW9" s="140">
        <v>4436</v>
      </c>
      <c r="AQX9" s="132">
        <f t="shared" ref="AQX9:AQX44" si="156">AQX8+AQU9-AQW9</f>
        <v>0</v>
      </c>
      <c r="AQZ9" s="31"/>
      <c r="ARA9" s="1476"/>
      <c r="ARB9" s="140"/>
      <c r="ARC9" s="49"/>
      <c r="ARD9" s="140"/>
      <c r="ARE9" s="132">
        <f t="shared" ref="ARE9:ARE44" si="157">ARE8+ARB9-ARD9</f>
        <v>0</v>
      </c>
      <c r="ARG9" s="427"/>
      <c r="ARH9" s="1476"/>
      <c r="ARI9" s="140"/>
      <c r="ARJ9" s="427"/>
      <c r="ARK9" s="140"/>
      <c r="ARL9" s="132">
        <f t="shared" ref="ARL9:ARL44" si="158">ARL8+ARI9-ARK9</f>
        <v>0</v>
      </c>
      <c r="ARN9" s="427"/>
      <c r="ARO9" s="1476"/>
      <c r="ARP9" s="351"/>
      <c r="ARQ9" s="322"/>
      <c r="ARR9" s="391"/>
      <c r="ARS9" s="132">
        <f t="shared" si="7"/>
        <v>0</v>
      </c>
      <c r="ARU9" s="427"/>
      <c r="ARV9" s="230"/>
      <c r="ARW9" s="105"/>
      <c r="ARX9" s="49"/>
      <c r="ARY9" s="140"/>
      <c r="ARZ9" s="132">
        <f t="shared" ref="ARZ9:ARZ44" si="159">ARZ8+ARW9-ARY9</f>
        <v>0</v>
      </c>
      <c r="ASB9" s="407"/>
      <c r="ASC9" s="312"/>
      <c r="ASD9" s="22"/>
      <c r="ASE9" s="49"/>
      <c r="ASF9" s="140"/>
      <c r="ASG9" s="132">
        <f t="shared" ref="ASG9:ASG40" si="160">ASG8+ASD9-ASF9</f>
        <v>0</v>
      </c>
      <c r="ASI9" s="49"/>
      <c r="ASJ9" s="230"/>
      <c r="ASK9" s="105"/>
      <c r="ASL9" s="31"/>
      <c r="ASM9" s="76"/>
      <c r="ASN9" s="132">
        <f t="shared" ref="ASN9:ASN44" si="161">ASN8+ASK9-ASM9</f>
        <v>0</v>
      </c>
      <c r="ASP9" s="31"/>
      <c r="ASQ9" s="312"/>
      <c r="ASR9" s="22"/>
      <c r="ASS9" s="49"/>
      <c r="AST9" s="140"/>
      <c r="ASU9" s="132">
        <f t="shared" ref="ASU9:ASU44" si="162">ASU8+ASR9-AST9</f>
        <v>0</v>
      </c>
      <c r="ASW9" s="49"/>
      <c r="ASX9" s="230"/>
      <c r="ASY9" s="105"/>
      <c r="ASZ9" s="49"/>
      <c r="ATA9" s="140"/>
      <c r="ATB9" s="132">
        <f t="shared" ref="ATB9:ATB44" si="163">ATB8+ASY9-ATA9</f>
        <v>0</v>
      </c>
      <c r="ATD9" s="31"/>
      <c r="ATE9" s="312"/>
      <c r="ATF9" s="22"/>
      <c r="ATG9" s="49"/>
      <c r="ATH9" s="140"/>
      <c r="ATI9" s="132">
        <f t="shared" ref="ATI9:ATI44" si="164">ATI8+ATF9-ATH9</f>
        <v>0</v>
      </c>
      <c r="ATK9" s="49"/>
      <c r="ATL9" s="230"/>
      <c r="ATM9" s="105"/>
      <c r="ATN9" s="49"/>
      <c r="ATO9" s="140"/>
      <c r="ATP9" s="132">
        <f t="shared" ref="ATP9:ATP44" si="165">ATP8+ATM9-ATO9</f>
        <v>0</v>
      </c>
      <c r="ATR9" s="49"/>
      <c r="ATS9" s="230"/>
      <c r="ATT9" s="105"/>
      <c r="ATU9" s="49"/>
      <c r="ATV9" s="140"/>
      <c r="ATW9" s="132">
        <f t="shared" ref="ATW9:ATW44" si="166">ATW8+ATT9-ATV9</f>
        <v>0</v>
      </c>
      <c r="ATY9" s="322"/>
      <c r="ATZ9" s="230"/>
      <c r="AUA9" s="105"/>
      <c r="AUB9" s="49"/>
      <c r="AUC9" s="140"/>
      <c r="AUD9" s="132">
        <f t="shared" ref="AUD9:AUD36" si="167">AUD8+AUA9-AUC9</f>
        <v>0</v>
      </c>
      <c r="AUF9" s="49"/>
      <c r="AUG9" s="1476"/>
      <c r="AUH9" s="140"/>
      <c r="AUI9" s="49"/>
      <c r="AUJ9" s="262"/>
      <c r="AUK9" s="132">
        <f t="shared" ref="AUK9:AUK60" si="168">AUK8+AUH9-AUJ9</f>
        <v>0</v>
      </c>
      <c r="AUM9" s="49"/>
      <c r="AUN9" s="303"/>
      <c r="AUO9" s="140"/>
      <c r="AUP9" s="49"/>
      <c r="AUQ9" s="140"/>
      <c r="AUR9" s="132">
        <f t="shared" ref="AUR9:AUR44" si="169">AUR8+AUO9-AUQ9</f>
        <v>0</v>
      </c>
      <c r="AUT9" s="49"/>
      <c r="AUU9" s="230"/>
      <c r="AUV9" s="105"/>
      <c r="AUW9" s="49"/>
      <c r="AUX9" s="140"/>
      <c r="AUY9" s="132">
        <f t="shared" ref="AUY9:AUY44" si="170">AUY8+AUV9-AUX9</f>
        <v>0</v>
      </c>
      <c r="AVA9" s="427"/>
      <c r="AVB9" s="230"/>
      <c r="AVC9" s="105"/>
      <c r="AVD9" s="49"/>
      <c r="AVE9" s="140"/>
      <c r="AVF9" s="132">
        <f t="shared" ref="AVF9:AVF44" si="171">AVF8+AVC9-AVE9</f>
        <v>2512.5</v>
      </c>
      <c r="AVH9" s="322"/>
      <c r="AVI9" s="303"/>
      <c r="AVJ9" s="391"/>
      <c r="AVK9" s="49"/>
      <c r="AVL9" s="391"/>
      <c r="AVM9" s="132">
        <f t="shared" ref="AVM9:AVM67" si="172">AVM8+AVJ9-AVL9</f>
        <v>0</v>
      </c>
      <c r="AVO9" s="49"/>
      <c r="AVP9" s="230"/>
      <c r="AVQ9" s="105"/>
      <c r="AVR9" s="384"/>
      <c r="AVS9" s="140"/>
      <c r="AVT9" s="132">
        <f>AVT8+AVQ9-AVS9</f>
        <v>0</v>
      </c>
      <c r="AVV9" s="49"/>
      <c r="AVW9" s="230"/>
      <c r="AVX9" s="105"/>
      <c r="AVY9" s="49"/>
      <c r="AVZ9" s="140"/>
      <c r="AWA9" s="132">
        <f>AWA8+AVX9-AVZ9</f>
        <v>0</v>
      </c>
      <c r="AWC9" s="49"/>
      <c r="AWD9" s="230"/>
      <c r="AWE9" s="105"/>
      <c r="AWF9" s="49"/>
      <c r="AWG9" s="140"/>
      <c r="AWH9" s="132">
        <f>AWH8+AWE9-AWG9</f>
        <v>0</v>
      </c>
      <c r="AWJ9" s="49"/>
      <c r="AWK9" s="230"/>
      <c r="AWL9" s="105"/>
      <c r="AWM9" s="49"/>
      <c r="AWN9" s="140"/>
      <c r="AWO9" s="132">
        <f>AWO8+AWL9-AWN9</f>
        <v>0</v>
      </c>
      <c r="AWQ9" s="799"/>
      <c r="AWR9" s="800"/>
      <c r="AWS9" s="841"/>
      <c r="AWT9" s="510"/>
      <c r="AWU9" s="140"/>
      <c r="AWV9" s="132">
        <f t="shared" ref="AWV9:AWV44" si="173">AWV8+AWS9-AWU9</f>
        <v>30000</v>
      </c>
      <c r="AWX9" s="49"/>
      <c r="AWY9" s="230"/>
      <c r="AWZ9" s="105"/>
      <c r="AXA9" s="384"/>
      <c r="AXB9" s="140"/>
      <c r="AXC9" s="132">
        <f t="shared" ref="AXC9:AXC44" si="174">AXC8+AWZ9-AXB9</f>
        <v>0</v>
      </c>
      <c r="AXE9" s="49"/>
      <c r="AXF9" s="230"/>
      <c r="AXG9" s="105"/>
      <c r="AXH9" s="49"/>
      <c r="AXI9" s="140"/>
      <c r="AXJ9" s="132">
        <f t="shared" ref="AXJ9:AXJ44" si="175">AXJ8+AXG9-AXI9</f>
        <v>0</v>
      </c>
      <c r="AXL9" s="49"/>
      <c r="AXM9" s="230"/>
      <c r="AXN9" s="105"/>
      <c r="AXO9" s="49"/>
      <c r="AXP9" s="140"/>
      <c r="AXQ9" s="132">
        <f t="shared" ref="AXQ9:AXQ44" si="176">AXQ8+AXN9-AXP9</f>
        <v>0</v>
      </c>
      <c r="AXS9" s="49"/>
      <c r="AXT9" s="230"/>
      <c r="AXU9" s="105"/>
      <c r="AXV9" s="49"/>
      <c r="AXW9" s="140"/>
      <c r="AXX9" s="132">
        <f t="shared" ref="AXX9:AXX44" si="177">AXX8+AXU9-AXW9</f>
        <v>0</v>
      </c>
      <c r="AXZ9" s="427"/>
      <c r="AYA9" s="230"/>
      <c r="AYB9" s="105"/>
      <c r="AYC9" s="49"/>
      <c r="AYD9" s="140"/>
      <c r="AYE9" s="132">
        <f t="shared" ref="AYE9:AYE44" si="178">AYE8+AYB9-AYD9</f>
        <v>0</v>
      </c>
      <c r="AYG9" s="427"/>
      <c r="AYH9" s="230"/>
      <c r="AYI9" s="105"/>
      <c r="AYJ9" s="49"/>
      <c r="AYK9" s="140"/>
      <c r="AYL9" s="132">
        <f t="shared" ref="AYL9:AYL44" si="179">AYL8+AYI9-AYK9</f>
        <v>0</v>
      </c>
      <c r="AYN9" s="407"/>
      <c r="AYO9" s="312"/>
      <c r="AYP9" s="22"/>
      <c r="AYQ9" s="427"/>
      <c r="AYR9" s="140"/>
      <c r="AYS9" s="132">
        <f t="shared" ref="AYS9:AYS44" si="180">AYS8+AYP9-AYR9</f>
        <v>0</v>
      </c>
      <c r="AYU9" s="49"/>
      <c r="AYV9" s="230"/>
      <c r="AYW9" s="105"/>
      <c r="AYX9" s="49"/>
      <c r="AYY9" s="140"/>
      <c r="AYZ9" s="132">
        <f t="shared" ref="AYZ9:AYZ44" si="181">AYZ8+AYW9-AYY9</f>
        <v>0</v>
      </c>
      <c r="AZB9" s="427"/>
      <c r="AZC9" s="230"/>
      <c r="AZD9" s="105"/>
      <c r="AZE9" s="427"/>
      <c r="AZF9" s="140"/>
      <c r="AZG9" s="132">
        <f t="shared" ref="AZG9:AZG44" si="182">AZG8+AZD9-AZF9</f>
        <v>0</v>
      </c>
      <c r="AZI9" s="427"/>
      <c r="AZJ9" s="230"/>
      <c r="AZK9" s="105"/>
      <c r="AZL9" s="495"/>
      <c r="AZM9" s="140"/>
      <c r="AZN9" s="132">
        <f t="shared" ref="AZN9:AZN44" si="183">AZN8+AZK9-AZM9</f>
        <v>0</v>
      </c>
      <c r="AZP9" s="49"/>
      <c r="AZQ9" s="230"/>
      <c r="AZR9" s="105"/>
      <c r="AZS9" s="49"/>
      <c r="AZT9" s="140"/>
      <c r="AZU9" s="132">
        <f t="shared" ref="AZU9:AZU44" si="184">AZU8+AZR9-AZT9</f>
        <v>0</v>
      </c>
      <c r="AZW9" s="49"/>
      <c r="AZX9" s="230"/>
      <c r="AZY9" s="105"/>
      <c r="AZZ9" s="49"/>
      <c r="BAA9" s="140"/>
      <c r="BAB9" s="132">
        <f t="shared" ref="BAB9:BAB44" si="185">BAB8+AZY9-BAA9</f>
        <v>0</v>
      </c>
      <c r="BAD9" s="49"/>
      <c r="BAE9" s="230"/>
      <c r="BAF9" s="105"/>
      <c r="BAG9" s="49"/>
      <c r="BAH9" s="140"/>
      <c r="BAI9" s="132">
        <f t="shared" ref="BAI9:BAI44" si="186">BAI8+BAF9-BAH9</f>
        <v>0</v>
      </c>
      <c r="BAK9" s="49"/>
      <c r="BAL9" s="230"/>
      <c r="BAM9" s="105"/>
      <c r="BAN9" s="49"/>
      <c r="BAO9" s="140"/>
      <c r="BAP9" s="132">
        <f t="shared" ref="BAP9:BAP44" si="187">BAP8+BAM9-BAO9</f>
        <v>0</v>
      </c>
    </row>
    <row r="10" spans="1:1395" s="245" customFormat="1" x14ac:dyDescent="0.25">
      <c r="A10" s="31"/>
      <c r="B10" s="312"/>
      <c r="C10" s="704"/>
      <c r="D10" s="49"/>
      <c r="E10" s="140"/>
      <c r="F10" s="132">
        <f t="shared" si="8"/>
        <v>0</v>
      </c>
      <c r="H10" s="427"/>
      <c r="I10" s="1476"/>
      <c r="J10" s="262"/>
      <c r="K10" s="427"/>
      <c r="L10" s="140"/>
      <c r="M10" s="132">
        <f t="shared" ref="M10:M44" si="188">M9+J10-L10</f>
        <v>0</v>
      </c>
      <c r="O10" s="322"/>
      <c r="P10" s="230"/>
      <c r="Q10" s="105"/>
      <c r="R10" s="49"/>
      <c r="S10" s="140"/>
      <c r="T10" s="132">
        <f t="shared" si="9"/>
        <v>0</v>
      </c>
      <c r="V10" s="49"/>
      <c r="W10" s="230"/>
      <c r="X10" s="105"/>
      <c r="Y10" s="49"/>
      <c r="Z10" s="140"/>
      <c r="AA10" s="132">
        <f t="shared" si="10"/>
        <v>0</v>
      </c>
      <c r="AC10" s="49"/>
      <c r="AD10" s="230"/>
      <c r="AE10" s="105"/>
      <c r="AF10" s="49"/>
      <c r="AG10" s="140"/>
      <c r="AH10" s="132">
        <f t="shared" si="11"/>
        <v>0</v>
      </c>
      <c r="AJ10" s="49"/>
      <c r="AK10" s="230"/>
      <c r="AL10" s="105"/>
      <c r="AM10" s="49"/>
      <c r="AN10" s="140"/>
      <c r="AO10" s="132">
        <f t="shared" si="12"/>
        <v>0</v>
      </c>
      <c r="AQ10" s="49"/>
      <c r="AR10" s="230"/>
      <c r="AS10" s="105"/>
      <c r="AT10" s="49"/>
      <c r="AU10" s="140"/>
      <c r="AV10" s="132">
        <f t="shared" si="13"/>
        <v>0</v>
      </c>
      <c r="AX10" s="49"/>
      <c r="AY10" s="1476"/>
      <c r="AZ10" s="262"/>
      <c r="BA10" s="49"/>
      <c r="BB10" s="140"/>
      <c r="BC10" s="132">
        <f t="shared" si="14"/>
        <v>0</v>
      </c>
      <c r="BE10" s="49"/>
      <c r="BF10" s="230"/>
      <c r="BG10" s="105"/>
      <c r="BH10" s="49"/>
      <c r="BI10" s="140"/>
      <c r="BJ10" s="132">
        <f t="shared" si="15"/>
        <v>0</v>
      </c>
      <c r="BL10" s="49"/>
      <c r="BM10" s="1476"/>
      <c r="BN10" s="140"/>
      <c r="BO10" s="49"/>
      <c r="BP10" s="140"/>
      <c r="BQ10" s="132">
        <f t="shared" si="16"/>
        <v>0</v>
      </c>
      <c r="BS10" s="49"/>
      <c r="BT10" s="309"/>
      <c r="BU10" s="1476"/>
      <c r="BV10" s="140"/>
      <c r="BW10" s="49"/>
      <c r="BX10" s="140"/>
      <c r="BY10" s="132">
        <f t="shared" si="17"/>
        <v>0</v>
      </c>
      <c r="CA10" s="407">
        <v>40732</v>
      </c>
      <c r="CB10" s="1490" t="s">
        <v>611</v>
      </c>
      <c r="CC10" s="807">
        <v>241877.56</v>
      </c>
      <c r="CD10" s="869"/>
      <c r="CE10" s="704"/>
      <c r="CF10" s="132">
        <f t="shared" si="18"/>
        <v>243652.56</v>
      </c>
      <c r="CH10" s="31"/>
      <c r="CI10" s="312"/>
      <c r="CJ10" s="22"/>
      <c r="CK10" s="524"/>
      <c r="CL10" s="140"/>
      <c r="CM10" s="132">
        <f t="shared" si="19"/>
        <v>0</v>
      </c>
      <c r="CO10" s="322"/>
      <c r="CP10" s="230"/>
      <c r="CQ10" s="262"/>
      <c r="CR10" s="401"/>
      <c r="CS10" s="391"/>
      <c r="CT10" s="132">
        <f t="shared" ref="CT10:CT73" si="189">CT9+CQ10-CS10</f>
        <v>0</v>
      </c>
      <c r="CV10" s="49"/>
      <c r="CW10" s="230"/>
      <c r="CX10" s="105"/>
      <c r="CY10" s="49"/>
      <c r="CZ10" s="140"/>
      <c r="DA10" s="132">
        <f t="shared" si="20"/>
        <v>0</v>
      </c>
      <c r="DC10" s="49"/>
      <c r="DD10" s="309"/>
      <c r="DE10" s="230"/>
      <c r="DF10" s="105"/>
      <c r="DG10" s="49"/>
      <c r="DH10" s="262"/>
      <c r="DI10" s="132">
        <f t="shared" si="21"/>
        <v>0</v>
      </c>
      <c r="DK10" s="427"/>
      <c r="DL10" s="230"/>
      <c r="DM10" s="105"/>
      <c r="DN10" s="618"/>
      <c r="DO10" s="262"/>
      <c r="DP10" s="132">
        <f t="shared" si="22"/>
        <v>0</v>
      </c>
      <c r="DR10" s="49"/>
      <c r="DS10" s="230"/>
      <c r="DT10" s="105"/>
      <c r="DU10" s="49"/>
      <c r="DV10" s="140"/>
      <c r="DW10" s="132">
        <f t="shared" si="23"/>
        <v>0</v>
      </c>
      <c r="DY10" s="49"/>
      <c r="DZ10" s="230"/>
      <c r="EA10" s="105"/>
      <c r="EB10" s="49"/>
      <c r="EC10" s="140"/>
      <c r="ED10" s="132">
        <f t="shared" si="24"/>
        <v>4197</v>
      </c>
      <c r="EF10" s="49"/>
      <c r="EG10" s="230"/>
      <c r="EH10" s="105"/>
      <c r="EI10" s="49"/>
      <c r="EJ10" s="140"/>
      <c r="EK10" s="132">
        <f t="shared" si="25"/>
        <v>0</v>
      </c>
      <c r="EM10" s="323"/>
      <c r="EN10" s="312"/>
      <c r="EO10" s="22"/>
      <c r="EP10" s="309"/>
      <c r="EQ10" s="390"/>
      <c r="ER10" s="132">
        <f t="shared" si="26"/>
        <v>0</v>
      </c>
      <c r="ET10" s="322"/>
      <c r="EU10" s="230"/>
      <c r="EV10" s="105"/>
      <c r="EW10" s="49"/>
      <c r="EX10" s="140"/>
      <c r="EY10" s="132">
        <f t="shared" si="27"/>
        <v>0</v>
      </c>
      <c r="FA10" s="49"/>
      <c r="FB10" s="230"/>
      <c r="FC10" s="105"/>
      <c r="FD10" s="49"/>
      <c r="FE10" s="140"/>
      <c r="FF10" s="132">
        <f t="shared" si="28"/>
        <v>0</v>
      </c>
      <c r="FH10" s="31"/>
      <c r="FI10" s="312"/>
      <c r="FJ10" s="22"/>
      <c r="FK10" s="49"/>
      <c r="FL10" s="140"/>
      <c r="FM10" s="132">
        <f t="shared" si="29"/>
        <v>0</v>
      </c>
      <c r="FO10" s="427">
        <v>39683</v>
      </c>
      <c r="FP10" s="230">
        <v>892</v>
      </c>
      <c r="FQ10" s="105">
        <v>16426.5</v>
      </c>
      <c r="FR10" s="49">
        <v>39725</v>
      </c>
      <c r="FS10" s="262">
        <v>16426.5</v>
      </c>
      <c r="FT10" s="132">
        <f t="shared" si="30"/>
        <v>29768</v>
      </c>
      <c r="FV10" s="322"/>
      <c r="FW10" s="230"/>
      <c r="FX10" s="105"/>
      <c r="FY10" s="98"/>
      <c r="FZ10" s="140"/>
      <c r="GA10" s="132">
        <f t="shared" si="31"/>
        <v>0</v>
      </c>
      <c r="GC10" s="98"/>
      <c r="GD10" s="303"/>
      <c r="GE10" s="140"/>
      <c r="GF10" s="98"/>
      <c r="GG10" s="140"/>
      <c r="GH10" s="132">
        <f t="shared" si="32"/>
        <v>0</v>
      </c>
      <c r="GJ10" s="98"/>
      <c r="GK10" s="303"/>
      <c r="GL10" s="140"/>
      <c r="GM10" s="98"/>
      <c r="GN10" s="140"/>
      <c r="GO10" s="132">
        <f t="shared" si="33"/>
        <v>0</v>
      </c>
      <c r="GQ10" s="98"/>
      <c r="GR10" s="303"/>
      <c r="GS10" s="140"/>
      <c r="GT10" s="98"/>
      <c r="GU10" s="140"/>
      <c r="GV10" s="132">
        <f t="shared" si="34"/>
        <v>0</v>
      </c>
      <c r="GX10" s="98"/>
      <c r="GY10" s="303"/>
      <c r="GZ10" s="140"/>
      <c r="HA10" s="98"/>
      <c r="HB10" s="140"/>
      <c r="HC10" s="132">
        <f t="shared" si="35"/>
        <v>0</v>
      </c>
      <c r="HE10" s="49"/>
      <c r="HF10" s="230"/>
      <c r="HG10" s="105"/>
      <c r="HH10" s="49"/>
      <c r="HI10" s="140"/>
      <c r="HJ10" s="132">
        <f t="shared" si="36"/>
        <v>0</v>
      </c>
      <c r="HL10" s="49"/>
      <c r="HM10" s="230"/>
      <c r="HN10" s="105"/>
      <c r="HO10" s="49"/>
      <c r="HP10" s="140"/>
      <c r="HQ10" s="132">
        <f t="shared" si="37"/>
        <v>0</v>
      </c>
      <c r="HS10" s="550"/>
      <c r="HT10" s="312"/>
      <c r="HU10" s="22"/>
      <c r="HV10" s="31"/>
      <c r="HW10" s="76"/>
      <c r="HX10" s="132">
        <f t="shared" si="38"/>
        <v>476</v>
      </c>
      <c r="HZ10" s="49"/>
      <c r="IA10" s="230"/>
      <c r="IB10" s="105"/>
      <c r="IC10" s="382"/>
      <c r="ID10" s="262"/>
      <c r="IE10" s="132">
        <f t="shared" si="39"/>
        <v>0</v>
      </c>
      <c r="IG10" s="49"/>
      <c r="IH10" s="230"/>
      <c r="II10" s="105"/>
      <c r="IJ10" s="49"/>
      <c r="IK10" s="140"/>
      <c r="IL10" s="132">
        <f t="shared" si="40"/>
        <v>0</v>
      </c>
      <c r="IN10" s="31"/>
      <c r="IO10" s="784"/>
      <c r="IP10" s="22"/>
      <c r="IQ10" s="49"/>
      <c r="IR10" s="140"/>
      <c r="IS10" s="132">
        <f t="shared" si="41"/>
        <v>0</v>
      </c>
      <c r="IU10" s="49"/>
      <c r="IV10" s="230"/>
      <c r="IW10" s="105"/>
      <c r="IX10" s="49"/>
      <c r="IY10" s="140"/>
      <c r="IZ10" s="132">
        <f t="shared" si="42"/>
        <v>0</v>
      </c>
      <c r="JB10" s="49"/>
      <c r="JC10" s="230"/>
      <c r="JD10" s="105"/>
      <c r="JE10" s="49"/>
      <c r="JF10" s="140"/>
      <c r="JG10" s="132">
        <f>JG9+JD10-JF10</f>
        <v>0</v>
      </c>
      <c r="JI10" s="49"/>
      <c r="JJ10" s="230"/>
      <c r="JK10" s="105"/>
      <c r="JL10" s="49"/>
      <c r="JM10" s="140"/>
      <c r="JN10" s="132">
        <f t="shared" si="43"/>
        <v>0</v>
      </c>
      <c r="JP10" s="49"/>
      <c r="JQ10" s="230"/>
      <c r="JR10" s="105"/>
      <c r="JS10" s="384"/>
      <c r="JT10" s="140"/>
      <c r="JU10" s="132">
        <f t="shared" si="44"/>
        <v>0</v>
      </c>
      <c r="JW10" s="49"/>
      <c r="JX10" s="230"/>
      <c r="JY10" s="105"/>
      <c r="JZ10" s="619"/>
      <c r="KA10" s="140"/>
      <c r="KB10" s="132">
        <f t="shared" si="45"/>
        <v>0</v>
      </c>
      <c r="KD10" s="49"/>
      <c r="KE10" s="230"/>
      <c r="KF10" s="105"/>
      <c r="KG10" s="619"/>
      <c r="KH10" s="140"/>
      <c r="KI10" s="132">
        <f t="shared" si="46"/>
        <v>0</v>
      </c>
      <c r="KK10" s="407"/>
      <c r="KL10" s="312"/>
      <c r="KM10" s="22"/>
      <c r="KN10" s="564"/>
      <c r="KO10" s="140"/>
      <c r="KP10" s="132">
        <f t="shared" si="47"/>
        <v>0</v>
      </c>
      <c r="KR10" s="31"/>
      <c r="KS10" s="312"/>
      <c r="KT10" s="22"/>
      <c r="KU10" s="384"/>
      <c r="KV10" s="140"/>
      <c r="KW10" s="132">
        <f t="shared" si="48"/>
        <v>0</v>
      </c>
      <c r="KY10" s="49"/>
      <c r="KZ10" s="230"/>
      <c r="LA10" s="105"/>
      <c r="LB10" s="49"/>
      <c r="LC10" s="140"/>
      <c r="LD10" s="132">
        <f t="shared" si="49"/>
        <v>0</v>
      </c>
      <c r="LF10" s="427"/>
      <c r="LG10" s="1476"/>
      <c r="LH10" s="262"/>
      <c r="LI10" s="49"/>
      <c r="LJ10" s="140"/>
      <c r="LK10" s="132">
        <f t="shared" si="0"/>
        <v>0</v>
      </c>
      <c r="LM10" s="427"/>
      <c r="LN10" s="1476"/>
      <c r="LO10" s="391"/>
      <c r="LP10" s="309"/>
      <c r="LQ10" s="351"/>
      <c r="LR10" s="132">
        <f t="shared" si="50"/>
        <v>0</v>
      </c>
      <c r="LT10" s="427"/>
      <c r="LU10" s="1476"/>
      <c r="LV10" s="262"/>
      <c r="LW10" s="49"/>
      <c r="LX10" s="140"/>
      <c r="LY10" s="132">
        <f t="shared" si="51"/>
        <v>0</v>
      </c>
      <c r="MA10" s="427"/>
      <c r="MB10" s="1440"/>
      <c r="MC10" s="698"/>
      <c r="MD10" s="49"/>
      <c r="ME10" s="140"/>
      <c r="MF10" s="132">
        <f t="shared" si="52"/>
        <v>0</v>
      </c>
      <c r="MH10" s="49"/>
      <c r="MI10" s="230"/>
      <c r="MJ10" s="105"/>
      <c r="MK10" s="49"/>
      <c r="ML10" s="140"/>
      <c r="MM10" s="132">
        <f t="shared" si="53"/>
        <v>0</v>
      </c>
      <c r="MO10" s="49"/>
      <c r="MP10" s="1476"/>
      <c r="MQ10" s="391"/>
      <c r="MR10" s="49"/>
      <c r="MS10" s="140"/>
      <c r="MT10" s="132">
        <f>MT9+MQ10-MS10</f>
        <v>20586.5</v>
      </c>
      <c r="MV10" s="49"/>
      <c r="MW10" s="1476"/>
      <c r="MX10" s="391"/>
      <c r="MY10" s="49"/>
      <c r="MZ10" s="140"/>
      <c r="NA10" s="132">
        <f t="shared" si="54"/>
        <v>0</v>
      </c>
      <c r="NC10" s="49"/>
      <c r="ND10" s="1476"/>
      <c r="NE10" s="391"/>
      <c r="NF10" s="49"/>
      <c r="NG10" s="140"/>
      <c r="NH10" s="132">
        <f t="shared" si="55"/>
        <v>0</v>
      </c>
      <c r="NJ10" s="427"/>
      <c r="NK10" s="303"/>
      <c r="NL10" s="262"/>
      <c r="NM10" s="427"/>
      <c r="NN10" s="140"/>
      <c r="NO10" s="132">
        <f t="shared" si="56"/>
        <v>0</v>
      </c>
      <c r="NQ10" s="49"/>
      <c r="NR10" s="230"/>
      <c r="NS10" s="105"/>
      <c r="NT10" s="49"/>
      <c r="NU10" s="140"/>
      <c r="NV10" s="132">
        <f t="shared" si="57"/>
        <v>0</v>
      </c>
      <c r="NX10" s="49"/>
      <c r="NY10" s="230"/>
      <c r="NZ10" s="105"/>
      <c r="OA10" s="49"/>
      <c r="OB10" s="140"/>
      <c r="OC10" s="132">
        <f t="shared" si="58"/>
        <v>0</v>
      </c>
      <c r="OE10" s="49"/>
      <c r="OF10" s="230"/>
      <c r="OG10" s="105"/>
      <c r="OH10" s="49"/>
      <c r="OI10" s="140"/>
      <c r="OJ10" s="132">
        <f t="shared" si="59"/>
        <v>0</v>
      </c>
      <c r="OL10" s="49"/>
      <c r="OM10" s="230"/>
      <c r="ON10" s="105"/>
      <c r="OO10" s="49"/>
      <c r="OP10" s="140"/>
      <c r="OQ10" s="132">
        <f t="shared" si="60"/>
        <v>0</v>
      </c>
      <c r="OS10" s="49"/>
      <c r="OT10" s="230"/>
      <c r="OU10" s="105"/>
      <c r="OV10" s="49"/>
      <c r="OW10" s="140"/>
      <c r="OX10" s="132">
        <f t="shared" si="61"/>
        <v>0</v>
      </c>
      <c r="OZ10" s="49"/>
      <c r="PA10" s="230"/>
      <c r="PB10" s="105"/>
      <c r="PC10" s="49"/>
      <c r="PD10" s="140"/>
      <c r="PE10" s="132">
        <f t="shared" si="62"/>
        <v>0</v>
      </c>
      <c r="PG10" s="49"/>
      <c r="PH10" s="230"/>
      <c r="PI10" s="105"/>
      <c r="PJ10" s="49"/>
      <c r="PK10" s="140"/>
      <c r="PL10" s="132">
        <f t="shared" si="63"/>
        <v>0</v>
      </c>
      <c r="PN10" s="31">
        <v>41516</v>
      </c>
      <c r="PO10" s="312" t="s">
        <v>3043</v>
      </c>
      <c r="PP10" s="22">
        <v>25816</v>
      </c>
      <c r="PQ10" s="49">
        <v>41520</v>
      </c>
      <c r="PR10" s="140">
        <v>25816</v>
      </c>
      <c r="PS10" s="132">
        <f t="shared" si="64"/>
        <v>0</v>
      </c>
      <c r="PU10" s="49"/>
      <c r="PV10" s="230"/>
      <c r="PW10" s="105"/>
      <c r="PX10" s="49"/>
      <c r="PY10" s="140"/>
      <c r="PZ10" s="132">
        <f t="shared" si="65"/>
        <v>0</v>
      </c>
      <c r="QB10" s="427"/>
      <c r="QC10" s="230"/>
      <c r="QD10" s="105"/>
      <c r="QE10" s="49"/>
      <c r="QF10" s="140"/>
      <c r="QG10" s="132">
        <f t="shared" si="66"/>
        <v>0</v>
      </c>
      <c r="QI10" s="407"/>
      <c r="QJ10" s="312"/>
      <c r="QK10" s="704"/>
      <c r="QL10" s="407">
        <v>40507</v>
      </c>
      <c r="QM10" s="140">
        <v>1700</v>
      </c>
      <c r="QN10" s="132">
        <f t="shared" si="67"/>
        <v>9816</v>
      </c>
      <c r="QP10" s="523"/>
      <c r="QQ10" s="1483"/>
      <c r="QR10" s="704"/>
      <c r="QS10" s="31"/>
      <c r="QT10" s="140"/>
      <c r="QU10" s="132">
        <f t="shared" si="68"/>
        <v>0</v>
      </c>
      <c r="QW10" s="49"/>
      <c r="QX10" s="230"/>
      <c r="QY10" s="391"/>
      <c r="QZ10" s="49"/>
      <c r="RA10" s="262"/>
      <c r="RB10" s="132">
        <f t="shared" si="69"/>
        <v>0</v>
      </c>
      <c r="RD10" s="49"/>
      <c r="RE10" s="230"/>
      <c r="RF10" s="391"/>
      <c r="RG10" s="49"/>
      <c r="RH10" s="262"/>
      <c r="RI10" s="132">
        <f t="shared" si="70"/>
        <v>0</v>
      </c>
      <c r="RK10" s="49"/>
      <c r="RL10" s="303"/>
      <c r="RM10" s="391"/>
      <c r="RN10" s="305"/>
      <c r="RO10" s="262"/>
      <c r="RP10" s="132">
        <f t="shared" si="71"/>
        <v>0</v>
      </c>
      <c r="RU10" s="49"/>
      <c r="RV10" s="140"/>
      <c r="RW10" s="132">
        <f>RW9+RT10-RV10</f>
        <v>23250</v>
      </c>
      <c r="RY10" s="49"/>
      <c r="RZ10" s="1476"/>
      <c r="SA10" s="391"/>
      <c r="SB10" s="49"/>
      <c r="SC10" s="140"/>
      <c r="SD10" s="132">
        <f>SD9+SA10-SC10</f>
        <v>0</v>
      </c>
      <c r="SF10" s="427"/>
      <c r="SG10" s="230"/>
      <c r="SH10" s="391"/>
      <c r="SI10" s="49"/>
      <c r="SJ10" s="140"/>
      <c r="SK10" s="132">
        <f t="shared" si="72"/>
        <v>0</v>
      </c>
      <c r="SM10" s="305"/>
      <c r="SN10" s="1476"/>
      <c r="SO10" s="391"/>
      <c r="SP10" s="49"/>
      <c r="SQ10" s="391"/>
      <c r="SR10" s="132">
        <f t="shared" si="73"/>
        <v>0</v>
      </c>
      <c r="ST10" s="407"/>
      <c r="SU10" s="312"/>
      <c r="SV10" s="22"/>
      <c r="SW10" s="49"/>
      <c r="SX10" s="140"/>
      <c r="SY10" s="132">
        <f t="shared" si="74"/>
        <v>0</v>
      </c>
      <c r="TF10" s="132">
        <f t="shared" si="75"/>
        <v>20668.5</v>
      </c>
      <c r="TH10" s="305"/>
      <c r="TI10" s="1476"/>
      <c r="TJ10" s="391"/>
      <c r="TK10" s="49"/>
      <c r="TL10" s="391"/>
      <c r="TM10" s="132">
        <f t="shared" si="76"/>
        <v>0</v>
      </c>
      <c r="TO10" s="427"/>
      <c r="TP10" s="1476"/>
      <c r="TQ10" s="391"/>
      <c r="TR10" s="49"/>
      <c r="TS10" s="391"/>
      <c r="TT10" s="132">
        <f t="shared" si="77"/>
        <v>0</v>
      </c>
      <c r="TV10" s="427"/>
      <c r="TW10" s="230"/>
      <c r="TX10" s="105"/>
      <c r="TY10" s="49"/>
      <c r="TZ10" s="140"/>
      <c r="UA10" s="132">
        <f t="shared" si="78"/>
        <v>0</v>
      </c>
      <c r="UC10" s="427"/>
      <c r="UD10" s="230"/>
      <c r="UE10" s="105"/>
      <c r="UF10" s="49"/>
      <c r="UG10" s="140"/>
      <c r="UH10" s="132">
        <f t="shared" si="79"/>
        <v>0</v>
      </c>
      <c r="UJ10" s="427"/>
      <c r="UK10" s="230"/>
      <c r="UL10" s="105"/>
      <c r="UM10" s="49"/>
      <c r="UN10" s="140"/>
      <c r="UO10" s="132">
        <f t="shared" si="80"/>
        <v>0</v>
      </c>
      <c r="UQ10" s="407"/>
      <c r="UR10" s="312"/>
      <c r="US10" s="22"/>
      <c r="UT10" s="49"/>
      <c r="UU10" s="140"/>
      <c r="UV10" s="132">
        <f t="shared" si="81"/>
        <v>201</v>
      </c>
      <c r="UX10" s="482"/>
      <c r="UY10" s="312"/>
      <c r="UZ10" s="22"/>
      <c r="VA10" s="31">
        <v>40525</v>
      </c>
      <c r="VB10" s="76">
        <v>1000</v>
      </c>
      <c r="VC10" s="132">
        <f t="shared" si="82"/>
        <v>23813</v>
      </c>
      <c r="VE10" s="49"/>
      <c r="VF10" s="230"/>
      <c r="VG10" s="105"/>
      <c r="VH10" s="49"/>
      <c r="VI10" s="140"/>
      <c r="VJ10" s="132">
        <f t="shared" si="83"/>
        <v>0</v>
      </c>
      <c r="VL10" s="49"/>
      <c r="VM10" s="230"/>
      <c r="VN10" s="105"/>
      <c r="VO10" s="1491"/>
      <c r="VP10" s="140"/>
      <c r="VQ10" s="132">
        <f t="shared" si="84"/>
        <v>0</v>
      </c>
      <c r="VS10" s="427"/>
      <c r="VT10" s="230"/>
      <c r="VU10" s="105"/>
      <c r="VV10" s="49"/>
      <c r="VW10" s="140"/>
      <c r="VX10" s="132">
        <f t="shared" si="85"/>
        <v>274.5</v>
      </c>
      <c r="VZ10" s="49"/>
      <c r="WA10" s="230"/>
      <c r="WB10" s="105"/>
      <c r="WC10" s="49"/>
      <c r="WD10" s="140"/>
      <c r="WE10" s="132">
        <f t="shared" si="86"/>
        <v>0</v>
      </c>
      <c r="WG10" s="49"/>
      <c r="WH10" s="230"/>
      <c r="WI10" s="105"/>
      <c r="WJ10" s="49"/>
      <c r="WK10" s="140"/>
      <c r="WL10" s="132">
        <f t="shared" si="87"/>
        <v>0</v>
      </c>
      <c r="WN10" s="49"/>
      <c r="WO10" s="230"/>
      <c r="WP10" s="105"/>
      <c r="WQ10" s="49"/>
      <c r="WR10" s="140"/>
      <c r="WS10" s="132">
        <f t="shared" si="88"/>
        <v>0</v>
      </c>
      <c r="WU10" s="49"/>
      <c r="WV10" s="230"/>
      <c r="WW10" s="105"/>
      <c r="WX10" s="49"/>
      <c r="WY10" s="140"/>
      <c r="WZ10" s="132">
        <f t="shared" si="89"/>
        <v>0</v>
      </c>
      <c r="XB10" s="31"/>
      <c r="XC10" s="312"/>
      <c r="XD10" s="22"/>
      <c r="XE10" s="477"/>
      <c r="XF10" s="140"/>
      <c r="XG10" s="132">
        <f t="shared" si="90"/>
        <v>0</v>
      </c>
      <c r="XI10" s="407"/>
      <c r="XJ10" s="312"/>
      <c r="XK10" s="22"/>
      <c r="XL10" s="49"/>
      <c r="XM10" s="140"/>
      <c r="XN10" s="132">
        <f t="shared" si="91"/>
        <v>0</v>
      </c>
      <c r="XP10" s="49"/>
      <c r="XQ10" s="230"/>
      <c r="XR10" s="105"/>
      <c r="XS10" s="49"/>
      <c r="XT10" s="140"/>
      <c r="XU10" s="132">
        <f t="shared" si="92"/>
        <v>0</v>
      </c>
      <c r="XW10" s="49"/>
      <c r="XX10" s="230"/>
      <c r="XY10" s="105"/>
      <c r="XZ10" s="49"/>
      <c r="YA10" s="140"/>
      <c r="YB10" s="132">
        <f t="shared" si="93"/>
        <v>0</v>
      </c>
      <c r="YD10" s="31"/>
      <c r="YE10" s="312"/>
      <c r="YF10" s="22"/>
      <c r="YG10" s="31"/>
      <c r="YH10" s="76"/>
      <c r="YI10" s="132">
        <f t="shared" si="94"/>
        <v>0</v>
      </c>
      <c r="YK10" s="49"/>
      <c r="YL10" s="230"/>
      <c r="YM10" s="105"/>
      <c r="YN10" s="49"/>
      <c r="YO10" s="140"/>
      <c r="YP10" s="132">
        <f t="shared" si="95"/>
        <v>0</v>
      </c>
      <c r="YR10" s="49"/>
      <c r="YS10" s="230"/>
      <c r="YT10" s="105"/>
      <c r="YU10" s="49"/>
      <c r="YV10" s="140"/>
      <c r="YW10" s="132">
        <f t="shared" si="96"/>
        <v>0</v>
      </c>
      <c r="YY10" s="49"/>
      <c r="YZ10" s="1476"/>
      <c r="ZA10" s="391"/>
      <c r="ZB10" s="49"/>
      <c r="ZC10" s="140"/>
      <c r="ZD10" s="132">
        <f t="shared" si="97"/>
        <v>0</v>
      </c>
      <c r="ZF10" s="49"/>
      <c r="ZG10" s="1476"/>
      <c r="ZH10" s="262"/>
      <c r="ZI10" s="49"/>
      <c r="ZJ10" s="140"/>
      <c r="ZK10" s="132">
        <f t="shared" si="98"/>
        <v>0</v>
      </c>
      <c r="ZM10" s="31"/>
      <c r="ZN10" s="784"/>
      <c r="ZO10" s="22"/>
      <c r="ZP10" s="31"/>
      <c r="ZQ10" s="76"/>
      <c r="ZR10" s="132">
        <f t="shared" si="99"/>
        <v>11212</v>
      </c>
      <c r="ZT10" s="31"/>
      <c r="ZU10" s="312"/>
      <c r="ZV10" s="22"/>
      <c r="ZW10" s="31"/>
      <c r="ZX10" s="76"/>
      <c r="ZY10" s="132">
        <f t="shared" si="100"/>
        <v>0</v>
      </c>
      <c r="AAA10" s="31"/>
      <c r="AAB10" s="312"/>
      <c r="AAC10" s="22"/>
      <c r="AAD10" s="31"/>
      <c r="AAE10" s="76"/>
      <c r="AAF10" s="132">
        <f t="shared" si="101"/>
        <v>0</v>
      </c>
      <c r="AAH10" s="49"/>
      <c r="AAI10" s="1476"/>
      <c r="AAJ10" s="105"/>
      <c r="AAK10" s="49"/>
      <c r="AAL10" s="140"/>
      <c r="AAM10" s="132">
        <f t="shared" si="102"/>
        <v>0</v>
      </c>
      <c r="AAO10" s="427"/>
      <c r="AAP10" s="230"/>
      <c r="AAQ10" s="105"/>
      <c r="AAR10" s="49"/>
      <c r="AAS10" s="140"/>
      <c r="AAT10" s="132">
        <f t="shared" si="103"/>
        <v>0</v>
      </c>
      <c r="AAV10" s="427"/>
      <c r="AAW10" s="230"/>
      <c r="AAX10" s="105"/>
      <c r="AAY10" s="322"/>
      <c r="AAZ10" s="140"/>
      <c r="ABA10" s="132">
        <f t="shared" si="104"/>
        <v>0</v>
      </c>
      <c r="ABC10" s="49">
        <v>41543</v>
      </c>
      <c r="ABD10" s="230" t="s">
        <v>3070</v>
      </c>
      <c r="ABE10" s="105">
        <v>11204</v>
      </c>
      <c r="ABF10" s="49"/>
      <c r="ABG10" s="140"/>
      <c r="ABH10" s="132">
        <f t="shared" si="105"/>
        <v>11204</v>
      </c>
      <c r="ABJ10" s="31"/>
      <c r="ABK10" s="312"/>
      <c r="ABL10" s="22"/>
      <c r="ABM10" s="49"/>
      <c r="ABN10" s="140"/>
      <c r="ABO10" s="132">
        <f t="shared" si="106"/>
        <v>0</v>
      </c>
      <c r="ABQ10" s="49"/>
      <c r="ABR10" s="230"/>
      <c r="ABS10" s="105"/>
      <c r="ABT10" s="49"/>
      <c r="ABU10" s="140"/>
      <c r="ABV10" s="132">
        <f t="shared" si="107"/>
        <v>0</v>
      </c>
      <c r="ABX10" s="322"/>
      <c r="ABY10" s="1018"/>
      <c r="ABZ10" s="105"/>
      <c r="ACA10" s="572"/>
      <c r="ACB10" s="571"/>
      <c r="ACC10" s="132">
        <f t="shared" si="108"/>
        <v>0</v>
      </c>
      <c r="ACE10" s="322"/>
      <c r="ACF10" s="230"/>
      <c r="ACG10" s="105"/>
      <c r="ACH10" s="322"/>
      <c r="ACI10" s="140"/>
      <c r="ACJ10" s="132">
        <f t="shared" si="109"/>
        <v>0</v>
      </c>
      <c r="ACL10" s="49"/>
      <c r="ACM10" s="230"/>
      <c r="ACN10" s="105"/>
      <c r="ACO10" s="49"/>
      <c r="ACP10" s="140"/>
      <c r="ACQ10" s="132">
        <f t="shared" si="1"/>
        <v>0</v>
      </c>
      <c r="ACS10" s="407"/>
      <c r="ACT10" s="312"/>
      <c r="ACU10" s="22"/>
      <c r="ACV10" s="427"/>
      <c r="ACW10" s="140"/>
      <c r="ACX10" s="132">
        <f t="shared" si="110"/>
        <v>0</v>
      </c>
      <c r="ACZ10" s="427"/>
      <c r="ADA10" s="230"/>
      <c r="ADB10" s="105"/>
      <c r="ADC10" s="322"/>
      <c r="ADD10" s="140"/>
      <c r="ADE10" s="132">
        <f t="shared" si="111"/>
        <v>0</v>
      </c>
      <c r="ADG10" s="49"/>
      <c r="ADH10" s="230"/>
      <c r="ADI10" s="105"/>
      <c r="ADJ10" s="49"/>
      <c r="ADK10" s="140"/>
      <c r="ADL10" s="132">
        <f t="shared" si="112"/>
        <v>0</v>
      </c>
      <c r="ADN10" s="322"/>
      <c r="ADO10" s="1476"/>
      <c r="ADP10" s="262"/>
      <c r="ADQ10" s="427"/>
      <c r="ADR10" s="140"/>
      <c r="ADS10" s="132">
        <f t="shared" si="113"/>
        <v>0</v>
      </c>
      <c r="ADU10" s="407"/>
      <c r="ADV10" s="782"/>
      <c r="ADW10" s="140"/>
      <c r="ADX10" s="1492">
        <v>40025</v>
      </c>
      <c r="ADY10" s="1493">
        <v>1000</v>
      </c>
      <c r="ADZ10" s="132">
        <f t="shared" si="114"/>
        <v>4000</v>
      </c>
      <c r="AEB10" s="49"/>
      <c r="AEC10" s="303"/>
      <c r="AED10" s="140"/>
      <c r="AEE10" s="49"/>
      <c r="AEF10" s="140"/>
      <c r="AEG10" s="132">
        <f t="shared" si="115"/>
        <v>5459</v>
      </c>
      <c r="AEI10" s="427"/>
      <c r="AEJ10" s="303"/>
      <c r="AEK10" s="391"/>
      <c r="AEL10" s="427"/>
      <c r="AEM10" s="140"/>
      <c r="AEN10" s="132">
        <f t="shared" si="116"/>
        <v>0</v>
      </c>
      <c r="AEP10" s="49"/>
      <c r="AEQ10" s="230"/>
      <c r="AER10" s="105"/>
      <c r="AES10" s="49"/>
      <c r="AET10" s="140"/>
      <c r="AEU10" s="132">
        <f t="shared" si="117"/>
        <v>0</v>
      </c>
      <c r="AEW10" s="31"/>
      <c r="AEX10" s="312"/>
      <c r="AEY10" s="22"/>
      <c r="AEZ10" s="49"/>
      <c r="AFA10" s="140"/>
      <c r="AFB10" s="132">
        <f t="shared" si="118"/>
        <v>6523</v>
      </c>
      <c r="AFD10" s="407"/>
      <c r="AFE10" s="312"/>
      <c r="AFF10" s="22"/>
      <c r="AFG10" s="49"/>
      <c r="AFH10" s="140"/>
      <c r="AFI10" s="132">
        <f t="shared" si="119"/>
        <v>0</v>
      </c>
      <c r="AFK10" s="407"/>
      <c r="AFL10" s="312"/>
      <c r="AFM10" s="22"/>
      <c r="AFN10" s="49"/>
      <c r="AFO10" s="140"/>
      <c r="AFP10" s="132">
        <f t="shared" si="120"/>
        <v>0</v>
      </c>
      <c r="AFR10" s="31"/>
      <c r="AFS10" s="312"/>
      <c r="AFT10" s="22"/>
      <c r="AFU10" s="31"/>
      <c r="AFV10" s="76"/>
      <c r="AFW10" s="132">
        <f t="shared" si="121"/>
        <v>0</v>
      </c>
      <c r="AFY10" s="31"/>
      <c r="AFZ10" s="230"/>
      <c r="AGA10" s="105"/>
      <c r="AGB10" s="49"/>
      <c r="AGC10" s="140"/>
      <c r="AGD10" s="132">
        <f t="shared" si="122"/>
        <v>0</v>
      </c>
      <c r="AGF10" s="31"/>
      <c r="AGG10" s="230"/>
      <c r="AGH10" s="698"/>
      <c r="AGI10" s="49"/>
      <c r="AGJ10" s="140"/>
      <c r="AGK10" s="132">
        <f t="shared" si="123"/>
        <v>0</v>
      </c>
      <c r="AGM10" s="49"/>
      <c r="AGN10" s="230"/>
      <c r="AGO10" s="391"/>
      <c r="AGP10" s="49"/>
      <c r="AGQ10" s="140"/>
      <c r="AGR10" s="132">
        <f t="shared" si="124"/>
        <v>0</v>
      </c>
      <c r="AGT10" s="49"/>
      <c r="AGU10" s="1476"/>
      <c r="AGV10" s="351"/>
      <c r="AGW10" s="49"/>
      <c r="AGX10" s="140"/>
      <c r="AGY10" s="132">
        <f t="shared" si="125"/>
        <v>0</v>
      </c>
      <c r="AHA10" s="49"/>
      <c r="AHB10" s="230"/>
      <c r="AHC10" s="105"/>
      <c r="AHD10" s="49"/>
      <c r="AHE10" s="140"/>
      <c r="AHF10" s="132">
        <f t="shared" si="126"/>
        <v>37741</v>
      </c>
      <c r="AHH10" s="49"/>
      <c r="AHI10" s="230"/>
      <c r="AHJ10" s="105"/>
      <c r="AHK10" s="49"/>
      <c r="AHL10" s="140"/>
      <c r="AHM10" s="132">
        <f t="shared" si="127"/>
        <v>0</v>
      </c>
      <c r="AHO10" s="49"/>
      <c r="AHP10" s="230"/>
      <c r="AHQ10" s="105"/>
      <c r="AHR10" s="49"/>
      <c r="AHS10" s="140"/>
      <c r="AHT10" s="132">
        <f t="shared" si="128"/>
        <v>0</v>
      </c>
      <c r="AHV10" s="427"/>
      <c r="AHW10" s="230"/>
      <c r="AHX10" s="105"/>
      <c r="AHY10" s="346"/>
      <c r="AHZ10" s="140"/>
      <c r="AIA10" s="132">
        <f t="shared" si="129"/>
        <v>0</v>
      </c>
      <c r="AIC10" s="322"/>
      <c r="AID10" s="230"/>
      <c r="AIE10" s="105"/>
      <c r="AIF10" s="49"/>
      <c r="AIG10" s="140"/>
      <c r="AIH10" s="132">
        <f t="shared" si="130"/>
        <v>0</v>
      </c>
      <c r="AIJ10" s="427"/>
      <c r="AIK10" s="230"/>
      <c r="AIL10" s="105"/>
      <c r="AIM10" s="49"/>
      <c r="AIN10" s="140"/>
      <c r="AIO10" s="132">
        <f t="shared" si="131"/>
        <v>0</v>
      </c>
      <c r="AIQ10" s="49"/>
      <c r="AIR10" s="230"/>
      <c r="AIS10" s="105"/>
      <c r="AIT10" s="49"/>
      <c r="AIU10" s="140"/>
      <c r="AIV10" s="132">
        <f t="shared" si="132"/>
        <v>0</v>
      </c>
      <c r="AIX10" s="49"/>
      <c r="AIY10" s="230"/>
      <c r="AIZ10" s="105"/>
      <c r="AJA10" s="49"/>
      <c r="AJB10" s="140"/>
      <c r="AJC10" s="132">
        <f t="shared" si="133"/>
        <v>0</v>
      </c>
      <c r="AJE10" s="49"/>
      <c r="AJF10" s="230"/>
      <c r="AJG10" s="105"/>
      <c r="AJH10" s="49"/>
      <c r="AJI10" s="140"/>
      <c r="AJJ10" s="132">
        <f t="shared" si="134"/>
        <v>0</v>
      </c>
      <c r="AJL10" s="49"/>
      <c r="AJM10" s="230"/>
      <c r="AJN10" s="105"/>
      <c r="AJO10" s="49"/>
      <c r="AJP10" s="140"/>
      <c r="AJQ10" s="132">
        <f t="shared" si="135"/>
        <v>0</v>
      </c>
      <c r="AJS10" s="49"/>
      <c r="AJT10" s="230"/>
      <c r="AJU10" s="105"/>
      <c r="AJV10" s="49"/>
      <c r="AJW10" s="140"/>
      <c r="AJX10" s="132">
        <f t="shared" si="136"/>
        <v>0</v>
      </c>
      <c r="AJZ10" s="49"/>
      <c r="AKA10" s="230"/>
      <c r="AKB10" s="105"/>
      <c r="AKC10" s="309"/>
      <c r="AKD10" s="140"/>
      <c r="AKE10" s="132">
        <f t="shared" si="137"/>
        <v>0</v>
      </c>
      <c r="AKG10" s="49"/>
      <c r="AKH10" s="1476"/>
      <c r="AKI10" s="391"/>
      <c r="AKJ10" s="49"/>
      <c r="AKK10" s="391"/>
      <c r="AKL10" s="132">
        <f t="shared" si="138"/>
        <v>0</v>
      </c>
      <c r="AKN10" s="49"/>
      <c r="AKO10" s="1476"/>
      <c r="AKP10" s="391"/>
      <c r="AKQ10" s="49"/>
      <c r="AKR10" s="391"/>
      <c r="AKS10" s="132">
        <f t="shared" si="2"/>
        <v>0</v>
      </c>
      <c r="AKU10" s="49"/>
      <c r="AKV10" s="1476"/>
      <c r="AKW10" s="391"/>
      <c r="AKX10" s="49"/>
      <c r="AKY10" s="391"/>
      <c r="AKZ10" s="132">
        <f t="shared" si="139"/>
        <v>0</v>
      </c>
      <c r="ALB10" s="49"/>
      <c r="ALC10" s="1476"/>
      <c r="ALD10" s="391"/>
      <c r="ALE10" s="49"/>
      <c r="ALF10" s="391"/>
      <c r="ALG10" s="132">
        <f t="shared" si="140"/>
        <v>0</v>
      </c>
      <c r="ALI10" s="49"/>
      <c r="ALJ10" s="1476"/>
      <c r="ALK10" s="391"/>
      <c r="ALL10" s="49"/>
      <c r="ALM10" s="391"/>
      <c r="ALN10" s="132">
        <f t="shared" si="141"/>
        <v>0</v>
      </c>
      <c r="ALP10" s="49"/>
      <c r="ALQ10" s="1476"/>
      <c r="ALR10" s="391"/>
      <c r="ALS10" s="49"/>
      <c r="ALT10" s="391"/>
      <c r="ALU10" s="132">
        <f t="shared" si="142"/>
        <v>0</v>
      </c>
      <c r="ALW10" s="427"/>
      <c r="ALX10" s="230"/>
      <c r="ALY10" s="105"/>
      <c r="ALZ10" s="427"/>
      <c r="AMA10" s="140"/>
      <c r="AMB10" s="132">
        <f t="shared" si="143"/>
        <v>0</v>
      </c>
      <c r="AMD10" s="49"/>
      <c r="AME10" s="230"/>
      <c r="AMF10" s="105"/>
      <c r="AMG10" s="49"/>
      <c r="AMH10" s="140"/>
      <c r="AMI10" s="132">
        <f t="shared" si="144"/>
        <v>0</v>
      </c>
      <c r="AMK10" s="49"/>
      <c r="AML10" s="1476"/>
      <c r="AMM10" s="140"/>
      <c r="AMN10" s="49"/>
      <c r="AMO10" s="76"/>
      <c r="AMP10" s="132">
        <f t="shared" si="3"/>
        <v>0</v>
      </c>
      <c r="AMR10" s="427"/>
      <c r="AMS10" s="1476"/>
      <c r="AMT10" s="140"/>
      <c r="AMU10" s="322"/>
      <c r="AMV10" s="140"/>
      <c r="AMW10" s="132">
        <f t="shared" si="145"/>
        <v>0</v>
      </c>
      <c r="AMY10" s="322"/>
      <c r="AMZ10" s="230"/>
      <c r="ANA10" s="105"/>
      <c r="ANB10" s="427"/>
      <c r="ANC10" s="140"/>
      <c r="AND10" s="132">
        <f t="shared" si="146"/>
        <v>0</v>
      </c>
      <c r="ANF10" s="49"/>
      <c r="ANG10" s="230"/>
      <c r="ANH10" s="105"/>
      <c r="ANI10" s="49"/>
      <c r="ANJ10" s="140"/>
      <c r="ANK10" s="132">
        <f t="shared" si="147"/>
        <v>0</v>
      </c>
      <c r="ANM10" s="49"/>
      <c r="ANN10" s="230"/>
      <c r="ANO10" s="105"/>
      <c r="ANP10" s="49"/>
      <c r="ANQ10" s="140"/>
      <c r="ANR10" s="132">
        <f t="shared" si="148"/>
        <v>0</v>
      </c>
      <c r="ANT10" s="49"/>
      <c r="ANU10" s="303"/>
      <c r="ANV10" s="105"/>
      <c r="ANW10" s="49"/>
      <c r="ANX10" s="140"/>
      <c r="ANY10" s="132">
        <f t="shared" si="149"/>
        <v>0</v>
      </c>
      <c r="AOA10" s="322"/>
      <c r="AOB10" s="230"/>
      <c r="AOC10" s="105"/>
      <c r="AOD10" s="572"/>
      <c r="AOE10" s="140"/>
      <c r="AOF10" s="132">
        <f t="shared" si="150"/>
        <v>1532</v>
      </c>
      <c r="AOH10" s="49"/>
      <c r="AOI10" s="230"/>
      <c r="AOJ10" s="105"/>
      <c r="AOK10" s="322">
        <v>40924</v>
      </c>
      <c r="AOL10" s="140">
        <v>200</v>
      </c>
      <c r="AOM10" s="132">
        <f>AOM9+AOJ10-AOL10</f>
        <v>7392</v>
      </c>
      <c r="AOO10" s="427"/>
      <c r="AOP10" s="303"/>
      <c r="AOQ10" s="105"/>
      <c r="AOR10" s="49"/>
      <c r="AOS10" s="140"/>
      <c r="AOT10" s="132">
        <f t="shared" si="151"/>
        <v>0</v>
      </c>
      <c r="AOV10" s="322"/>
      <c r="AOW10" s="230"/>
      <c r="AOX10" s="105"/>
      <c r="AOY10" s="49"/>
      <c r="AOZ10" s="140"/>
      <c r="APA10" s="132">
        <f t="shared" si="152"/>
        <v>0</v>
      </c>
      <c r="APC10" s="322"/>
      <c r="APD10" s="230"/>
      <c r="APE10" s="105"/>
      <c r="APF10" s="49"/>
      <c r="APG10" s="140"/>
      <c r="APH10" s="132">
        <f t="shared" si="153"/>
        <v>0</v>
      </c>
      <c r="APJ10" s="322"/>
      <c r="APK10" s="230"/>
      <c r="APL10" s="105"/>
      <c r="APM10" s="49"/>
      <c r="APN10" s="140"/>
      <c r="APO10" s="132">
        <f t="shared" si="154"/>
        <v>0</v>
      </c>
      <c r="APQ10" s="427"/>
      <c r="APR10" s="934"/>
      <c r="APS10" s="391"/>
      <c r="APT10" s="427"/>
      <c r="APU10" s="140"/>
      <c r="APV10" s="132">
        <f t="shared" si="4"/>
        <v>0</v>
      </c>
      <c r="APX10" s="49"/>
      <c r="APY10" s="1476"/>
      <c r="APZ10" s="391"/>
      <c r="AQA10" s="31"/>
      <c r="AQB10" s="76"/>
      <c r="AQC10" s="132">
        <f t="shared" si="5"/>
        <v>7383.5</v>
      </c>
      <c r="AQE10" s="49"/>
      <c r="AQF10" s="1476"/>
      <c r="AQG10" s="391"/>
      <c r="AQH10" s="31"/>
      <c r="AQI10" s="76"/>
      <c r="AQJ10" s="132">
        <f t="shared" si="6"/>
        <v>0</v>
      </c>
      <c r="AQL10" s="49"/>
      <c r="AQM10" s="1476"/>
      <c r="AQN10" s="262"/>
      <c r="AQO10" s="31"/>
      <c r="AQP10" s="76"/>
      <c r="AQQ10" s="132">
        <f t="shared" si="155"/>
        <v>4518.5</v>
      </c>
      <c r="AQS10" s="322">
        <v>41545</v>
      </c>
      <c r="AQT10" s="230" t="s">
        <v>3071</v>
      </c>
      <c r="AQU10" s="105">
        <v>53922</v>
      </c>
      <c r="AQV10" s="322"/>
      <c r="AQW10" s="140"/>
      <c r="AQX10" s="132">
        <f t="shared" si="156"/>
        <v>53922</v>
      </c>
      <c r="AQZ10" s="49"/>
      <c r="ARA10" s="230"/>
      <c r="ARB10" s="105"/>
      <c r="ARC10" s="535"/>
      <c r="ARD10" s="140"/>
      <c r="ARE10" s="132">
        <f t="shared" si="157"/>
        <v>0</v>
      </c>
      <c r="ARG10" s="407"/>
      <c r="ARH10" s="1476"/>
      <c r="ARI10" s="140"/>
      <c r="ARJ10" s="569"/>
      <c r="ARK10" s="140"/>
      <c r="ARL10" s="132">
        <f t="shared" si="158"/>
        <v>0</v>
      </c>
      <c r="ARN10" s="427"/>
      <c r="ARO10" s="230"/>
      <c r="ARP10" s="698"/>
      <c r="ARQ10" s="322"/>
      <c r="ARR10" s="351"/>
      <c r="ARS10" s="132">
        <f t="shared" si="7"/>
        <v>0</v>
      </c>
      <c r="ARU10" s="427"/>
      <c r="ARV10" s="1476"/>
      <c r="ARW10" s="140"/>
      <c r="ARX10" s="49"/>
      <c r="ARY10" s="140"/>
      <c r="ARZ10" s="132">
        <f t="shared" si="159"/>
        <v>0</v>
      </c>
      <c r="ASB10" s="407"/>
      <c r="ASC10" s="312"/>
      <c r="ASD10" s="22"/>
      <c r="ASE10" s="49"/>
      <c r="ASF10" s="140"/>
      <c r="ASG10" s="132">
        <f t="shared" si="160"/>
        <v>0</v>
      </c>
      <c r="ASI10" s="31"/>
      <c r="ASJ10" s="312"/>
      <c r="ASK10" s="22"/>
      <c r="ASL10" s="31"/>
      <c r="ASM10" s="76"/>
      <c r="ASN10" s="132">
        <f t="shared" si="161"/>
        <v>0</v>
      </c>
      <c r="ASP10" s="49"/>
      <c r="ASQ10" s="230"/>
      <c r="ASR10" s="105"/>
      <c r="ASS10" s="49"/>
      <c r="AST10" s="140"/>
      <c r="ASU10" s="132">
        <f t="shared" si="162"/>
        <v>0</v>
      </c>
      <c r="ASW10" s="49"/>
      <c r="ASX10" s="230"/>
      <c r="ASY10" s="105"/>
      <c r="ASZ10" s="49"/>
      <c r="ATA10" s="140"/>
      <c r="ATB10" s="132">
        <f t="shared" si="163"/>
        <v>0</v>
      </c>
      <c r="ATD10" s="49"/>
      <c r="ATE10" s="230"/>
      <c r="ATF10" s="105"/>
      <c r="ATG10" s="49"/>
      <c r="ATH10" s="140"/>
      <c r="ATI10" s="132">
        <f t="shared" si="164"/>
        <v>0</v>
      </c>
      <c r="ATK10" s="49"/>
      <c r="ATL10" s="230"/>
      <c r="ATM10" s="105"/>
      <c r="ATN10" s="49"/>
      <c r="ATO10" s="140"/>
      <c r="ATP10" s="132">
        <f t="shared" si="165"/>
        <v>0</v>
      </c>
      <c r="ATR10" s="49"/>
      <c r="ATS10" s="230"/>
      <c r="ATT10" s="105"/>
      <c r="ATU10" s="49"/>
      <c r="ATV10" s="140"/>
      <c r="ATW10" s="132">
        <f t="shared" si="166"/>
        <v>0</v>
      </c>
      <c r="ATY10" s="322"/>
      <c r="ATZ10" s="230"/>
      <c r="AUA10" s="105"/>
      <c r="AUB10" s="49"/>
      <c r="AUC10" s="140"/>
      <c r="AUD10" s="132">
        <f t="shared" si="167"/>
        <v>0</v>
      </c>
      <c r="AUF10" s="49"/>
      <c r="AUG10" s="1476"/>
      <c r="AUH10" s="140"/>
      <c r="AUI10" s="49"/>
      <c r="AUJ10" s="262"/>
      <c r="AUK10" s="132">
        <f t="shared" si="168"/>
        <v>0</v>
      </c>
      <c r="AUM10" s="49"/>
      <c r="AUN10" s="303"/>
      <c r="AUO10" s="140"/>
      <c r="AUP10" s="49"/>
      <c r="AUQ10" s="140"/>
      <c r="AUR10" s="132">
        <f t="shared" si="169"/>
        <v>0</v>
      </c>
      <c r="AUT10" s="49"/>
      <c r="AUU10" s="230"/>
      <c r="AUV10" s="105"/>
      <c r="AUW10" s="49"/>
      <c r="AUX10" s="140"/>
      <c r="AUY10" s="132">
        <f t="shared" si="170"/>
        <v>0</v>
      </c>
      <c r="AVA10" s="427"/>
      <c r="AVB10" s="230"/>
      <c r="AVC10" s="105"/>
      <c r="AVD10" s="49"/>
      <c r="AVE10" s="140"/>
      <c r="AVF10" s="132">
        <f t="shared" si="171"/>
        <v>2512.5</v>
      </c>
      <c r="AVH10" s="322"/>
      <c r="AVI10" s="303"/>
      <c r="AVJ10" s="391"/>
      <c r="AVK10" s="49"/>
      <c r="AVL10" s="351"/>
      <c r="AVM10" s="132">
        <f t="shared" si="172"/>
        <v>0</v>
      </c>
      <c r="AVO10" s="49"/>
      <c r="AVP10" s="230"/>
      <c r="AVQ10" s="1494"/>
      <c r="AVR10" s="384"/>
      <c r="AVS10" s="720"/>
      <c r="AVT10" s="132">
        <f t="shared" ref="AVT10:AVT44" si="190">AVT9+AVQ10-AVS10</f>
        <v>0</v>
      </c>
      <c r="AVV10" s="49"/>
      <c r="AVW10" s="230"/>
      <c r="AVX10" s="105"/>
      <c r="AVY10" s="49"/>
      <c r="AVZ10" s="140"/>
      <c r="AWA10" s="132">
        <f t="shared" ref="AWA10:AWA44" si="191">AWA9+AVX10-AVZ10</f>
        <v>0</v>
      </c>
      <c r="AWC10" s="49"/>
      <c r="AWD10" s="230"/>
      <c r="AWE10" s="105"/>
      <c r="AWF10" s="49"/>
      <c r="AWG10" s="140"/>
      <c r="AWH10" s="132">
        <f t="shared" ref="AWH10:AWH44" si="192">AWH9+AWE10-AWG10</f>
        <v>0</v>
      </c>
      <c r="AWJ10" s="49"/>
      <c r="AWK10" s="230"/>
      <c r="AWL10" s="105"/>
      <c r="AWM10" s="49"/>
      <c r="AWN10" s="140"/>
      <c r="AWO10" s="132">
        <f t="shared" ref="AWO10:AWO44" si="193">AWO9+AWL10-AWN10</f>
        <v>0</v>
      </c>
      <c r="AWQ10" s="427"/>
      <c r="AWR10" s="230"/>
      <c r="AWS10" s="105"/>
      <c r="AWT10" s="49"/>
      <c r="AWU10" s="140"/>
      <c r="AWV10" s="132">
        <f t="shared" si="173"/>
        <v>30000</v>
      </c>
      <c r="AWX10" s="49"/>
      <c r="AWY10" s="230"/>
      <c r="AWZ10" s="105"/>
      <c r="AXA10" s="384"/>
      <c r="AXB10" s="140"/>
      <c r="AXC10" s="132">
        <f t="shared" si="174"/>
        <v>0</v>
      </c>
      <c r="AXE10" s="49"/>
      <c r="AXF10" s="230"/>
      <c r="AXG10" s="105"/>
      <c r="AXH10" s="384"/>
      <c r="AXI10" s="140"/>
      <c r="AXJ10" s="132">
        <f t="shared" si="175"/>
        <v>0</v>
      </c>
      <c r="AXL10" s="49"/>
      <c r="AXM10" s="230"/>
      <c r="AXN10" s="105"/>
      <c r="AXO10" s="384"/>
      <c r="AXP10" s="140"/>
      <c r="AXQ10" s="132">
        <f t="shared" si="176"/>
        <v>0</v>
      </c>
      <c r="AXS10" s="49"/>
      <c r="AXT10" s="230"/>
      <c r="AXU10" s="105"/>
      <c r="AXV10" s="49"/>
      <c r="AXW10" s="140"/>
      <c r="AXX10" s="132">
        <f t="shared" si="177"/>
        <v>0</v>
      </c>
      <c r="AXZ10" s="427"/>
      <c r="AYA10" s="230"/>
      <c r="AYB10" s="105"/>
      <c r="AYC10" s="49"/>
      <c r="AYD10" s="140"/>
      <c r="AYE10" s="132">
        <f t="shared" si="178"/>
        <v>0</v>
      </c>
      <c r="AYG10" s="427"/>
      <c r="AYH10" s="230"/>
      <c r="AYI10" s="105"/>
      <c r="AYJ10" s="49"/>
      <c r="AYK10" s="140"/>
      <c r="AYL10" s="132">
        <f t="shared" si="179"/>
        <v>0</v>
      </c>
      <c r="AYN10" s="407"/>
      <c r="AYO10" s="312"/>
      <c r="AYP10" s="22"/>
      <c r="AYQ10" s="427"/>
      <c r="AYR10" s="140"/>
      <c r="AYS10" s="132">
        <f t="shared" si="180"/>
        <v>0</v>
      </c>
      <c r="AYU10" s="49"/>
      <c r="AYV10" s="230"/>
      <c r="AYW10" s="105"/>
      <c r="AYX10" s="49"/>
      <c r="AYY10" s="140"/>
      <c r="AYZ10" s="132">
        <f t="shared" si="181"/>
        <v>0</v>
      </c>
      <c r="AZB10" s="427"/>
      <c r="AZC10" s="230"/>
      <c r="AZD10" s="105"/>
      <c r="AZE10" s="427"/>
      <c r="AZF10" s="140"/>
      <c r="AZG10" s="132">
        <f t="shared" si="182"/>
        <v>0</v>
      </c>
      <c r="AZI10" s="427"/>
      <c r="AZJ10" s="230"/>
      <c r="AZK10" s="105"/>
      <c r="AZL10" s="427"/>
      <c r="AZM10" s="140"/>
      <c r="AZN10" s="132">
        <f t="shared" si="183"/>
        <v>0</v>
      </c>
      <c r="AZP10" s="49"/>
      <c r="AZQ10" s="230"/>
      <c r="AZR10" s="105"/>
      <c r="AZS10" s="49"/>
      <c r="AZT10" s="140"/>
      <c r="AZU10" s="132">
        <f t="shared" si="184"/>
        <v>0</v>
      </c>
      <c r="AZW10" s="49"/>
      <c r="AZX10" s="230"/>
      <c r="AZY10" s="105"/>
      <c r="AZZ10" s="49"/>
      <c r="BAA10" s="140"/>
      <c r="BAB10" s="132">
        <f t="shared" si="185"/>
        <v>0</v>
      </c>
      <c r="BAD10" s="49"/>
      <c r="BAE10" s="230"/>
      <c r="BAF10" s="105"/>
      <c r="BAG10" s="49"/>
      <c r="BAH10" s="140"/>
      <c r="BAI10" s="132">
        <f t="shared" si="186"/>
        <v>0</v>
      </c>
      <c r="BAK10" s="49"/>
      <c r="BAL10" s="230"/>
      <c r="BAM10" s="105"/>
      <c r="BAN10" s="49"/>
      <c r="BAO10" s="140"/>
      <c r="BAP10" s="132">
        <f t="shared" si="187"/>
        <v>0</v>
      </c>
    </row>
    <row r="11" spans="1:1395" s="245" customFormat="1" x14ac:dyDescent="0.25">
      <c r="A11" s="31"/>
      <c r="B11" s="312"/>
      <c r="C11" s="704"/>
      <c r="D11" s="65"/>
      <c r="E11" s="140"/>
      <c r="F11" s="132">
        <f t="shared" si="8"/>
        <v>0</v>
      </c>
      <c r="H11" s="427"/>
      <c r="I11" s="1476"/>
      <c r="J11" s="262"/>
      <c r="K11" s="427"/>
      <c r="L11" s="140"/>
      <c r="M11" s="132">
        <f t="shared" si="188"/>
        <v>0</v>
      </c>
      <c r="O11" s="322"/>
      <c r="P11" s="230"/>
      <c r="Q11" s="105"/>
      <c r="R11" s="49"/>
      <c r="S11" s="140"/>
      <c r="T11" s="132">
        <f t="shared" si="9"/>
        <v>0</v>
      </c>
      <c r="V11" s="49"/>
      <c r="W11" s="230"/>
      <c r="X11" s="105"/>
      <c r="Y11" s="49"/>
      <c r="Z11" s="140"/>
      <c r="AA11" s="132">
        <f t="shared" si="10"/>
        <v>0</v>
      </c>
      <c r="AC11" s="49"/>
      <c r="AD11" s="230"/>
      <c r="AE11" s="105"/>
      <c r="AF11" s="49"/>
      <c r="AG11" s="140"/>
      <c r="AH11" s="132">
        <f t="shared" si="11"/>
        <v>0</v>
      </c>
      <c r="AJ11" s="49"/>
      <c r="AK11" s="230"/>
      <c r="AL11" s="105"/>
      <c r="AM11" s="49"/>
      <c r="AN11" s="140"/>
      <c r="AO11" s="132">
        <f t="shared" si="12"/>
        <v>0</v>
      </c>
      <c r="AQ11" s="49"/>
      <c r="AR11" s="230"/>
      <c r="AS11" s="105"/>
      <c r="AT11" s="49"/>
      <c r="AU11" s="140"/>
      <c r="AV11" s="132">
        <f t="shared" si="13"/>
        <v>0</v>
      </c>
      <c r="AX11" s="49"/>
      <c r="AY11" s="230"/>
      <c r="AZ11" s="105"/>
      <c r="BA11" s="49"/>
      <c r="BB11" s="140"/>
      <c r="BC11" s="132">
        <f t="shared" si="14"/>
        <v>0</v>
      </c>
      <c r="BE11" s="49"/>
      <c r="BF11" s="230"/>
      <c r="BG11" s="105"/>
      <c r="BH11" s="49"/>
      <c r="BI11" s="140"/>
      <c r="BJ11" s="132">
        <f t="shared" si="15"/>
        <v>0</v>
      </c>
      <c r="BL11" s="49"/>
      <c r="BM11" s="230"/>
      <c r="BN11" s="105"/>
      <c r="BO11" s="49"/>
      <c r="BP11" s="140"/>
      <c r="BQ11" s="132">
        <f t="shared" si="16"/>
        <v>0</v>
      </c>
      <c r="BS11" s="49"/>
      <c r="BT11" s="309"/>
      <c r="BU11" s="1476"/>
      <c r="BV11" s="140"/>
      <c r="BW11" s="49"/>
      <c r="BX11" s="140"/>
      <c r="BY11" s="132">
        <f t="shared" si="17"/>
        <v>0</v>
      </c>
      <c r="CA11" s="407">
        <v>40738</v>
      </c>
      <c r="CB11" s="867" t="s">
        <v>612</v>
      </c>
      <c r="CC11" s="807">
        <v>40830</v>
      </c>
      <c r="CD11" s="379"/>
      <c r="CE11" s="704"/>
      <c r="CF11" s="132">
        <f t="shared" si="18"/>
        <v>284482.56</v>
      </c>
      <c r="CH11" s="31"/>
      <c r="CI11" s="312"/>
      <c r="CJ11" s="22"/>
      <c r="CK11" s="524"/>
      <c r="CL11" s="140"/>
      <c r="CM11" s="132">
        <f t="shared" si="19"/>
        <v>0</v>
      </c>
      <c r="CO11" s="322"/>
      <c r="CP11" s="230"/>
      <c r="CQ11" s="262"/>
      <c r="CR11" s="401"/>
      <c r="CS11" s="262"/>
      <c r="CT11" s="132">
        <f t="shared" si="189"/>
        <v>0</v>
      </c>
      <c r="CV11" s="49"/>
      <c r="CW11" s="230"/>
      <c r="CX11" s="105"/>
      <c r="CY11" s="49"/>
      <c r="CZ11" s="140"/>
      <c r="DA11" s="132">
        <f t="shared" si="20"/>
        <v>0</v>
      </c>
      <c r="DC11" s="49"/>
      <c r="DD11" s="309"/>
      <c r="DE11" s="49"/>
      <c r="DF11" s="105"/>
      <c r="DG11" s="49"/>
      <c r="DH11" s="140"/>
      <c r="DI11" s="132">
        <f t="shared" si="21"/>
        <v>0</v>
      </c>
      <c r="DK11" s="427"/>
      <c r="DL11" s="230"/>
      <c r="DM11" s="105"/>
      <c r="DN11" s="618"/>
      <c r="DO11" s="140"/>
      <c r="DP11" s="132">
        <f t="shared" si="22"/>
        <v>0</v>
      </c>
      <c r="DR11" s="49"/>
      <c r="DS11" s="230"/>
      <c r="DT11" s="105"/>
      <c r="DU11" s="49"/>
      <c r="DV11" s="140"/>
      <c r="DW11" s="132">
        <f t="shared" si="23"/>
        <v>0</v>
      </c>
      <c r="DY11" s="49"/>
      <c r="DZ11" s="230"/>
      <c r="EA11" s="105"/>
      <c r="EB11" s="49"/>
      <c r="EC11" s="140"/>
      <c r="ED11" s="132">
        <f t="shared" si="24"/>
        <v>4197</v>
      </c>
      <c r="EF11" s="49"/>
      <c r="EG11" s="230"/>
      <c r="EH11" s="105"/>
      <c r="EI11" s="49"/>
      <c r="EJ11" s="140"/>
      <c r="EK11" s="132">
        <f t="shared" si="25"/>
        <v>0</v>
      </c>
      <c r="EM11" s="323"/>
      <c r="EN11" s="312"/>
      <c r="EO11" s="22"/>
      <c r="EP11" s="309"/>
      <c r="EQ11" s="140"/>
      <c r="ER11" s="132">
        <f t="shared" si="26"/>
        <v>0</v>
      </c>
      <c r="ET11" s="322"/>
      <c r="EU11" s="230"/>
      <c r="EV11" s="105"/>
      <c r="EW11" s="49"/>
      <c r="EX11" s="140"/>
      <c r="EY11" s="132">
        <f t="shared" si="27"/>
        <v>0</v>
      </c>
      <c r="FA11" s="575"/>
      <c r="FB11" s="230"/>
      <c r="FC11" s="105"/>
      <c r="FD11" s="49"/>
      <c r="FE11" s="140"/>
      <c r="FF11" s="132">
        <f t="shared" si="28"/>
        <v>0</v>
      </c>
      <c r="FH11" s="575"/>
      <c r="FI11" s="230"/>
      <c r="FJ11" s="105"/>
      <c r="FK11" s="49"/>
      <c r="FL11" s="140"/>
      <c r="FM11" s="132">
        <f t="shared" si="29"/>
        <v>0</v>
      </c>
      <c r="FO11" s="427">
        <v>39686</v>
      </c>
      <c r="FP11" s="230">
        <v>928</v>
      </c>
      <c r="FQ11" s="105">
        <v>24436</v>
      </c>
      <c r="FR11" s="49">
        <v>39725</v>
      </c>
      <c r="FS11" s="140">
        <v>24436</v>
      </c>
      <c r="FT11" s="132">
        <f t="shared" si="30"/>
        <v>29768</v>
      </c>
      <c r="FV11" s="322"/>
      <c r="FW11" s="230"/>
      <c r="FX11" s="105"/>
      <c r="FY11" s="98"/>
      <c r="FZ11" s="140"/>
      <c r="GA11" s="132">
        <f t="shared" si="31"/>
        <v>0</v>
      </c>
      <c r="GC11" s="98"/>
      <c r="GD11" s="303"/>
      <c r="GE11" s="140"/>
      <c r="GF11" s="98"/>
      <c r="GG11" s="140"/>
      <c r="GH11" s="132">
        <f t="shared" si="32"/>
        <v>0</v>
      </c>
      <c r="GJ11" s="98"/>
      <c r="GK11" s="303"/>
      <c r="GL11" s="140"/>
      <c r="GM11" s="98"/>
      <c r="GN11" s="140"/>
      <c r="GO11" s="132">
        <f t="shared" si="33"/>
        <v>0</v>
      </c>
      <c r="GQ11" s="98"/>
      <c r="GR11" s="303"/>
      <c r="GS11" s="140"/>
      <c r="GT11" s="98"/>
      <c r="GU11" s="140"/>
      <c r="GV11" s="132">
        <f t="shared" si="34"/>
        <v>0</v>
      </c>
      <c r="GX11" s="98"/>
      <c r="GY11" s="303"/>
      <c r="GZ11" s="140"/>
      <c r="HA11" s="98"/>
      <c r="HB11" s="140"/>
      <c r="HC11" s="132">
        <f t="shared" si="35"/>
        <v>0</v>
      </c>
      <c r="HE11" s="49"/>
      <c r="HF11" s="230"/>
      <c r="HG11" s="105"/>
      <c r="HH11" s="49"/>
      <c r="HI11" s="140"/>
      <c r="HJ11" s="132">
        <f t="shared" si="36"/>
        <v>0</v>
      </c>
      <c r="HL11" s="49"/>
      <c r="HM11" s="230"/>
      <c r="HN11" s="105"/>
      <c r="HO11" s="49"/>
      <c r="HP11" s="140"/>
      <c r="HQ11" s="132">
        <f t="shared" si="37"/>
        <v>0</v>
      </c>
      <c r="HS11" s="407"/>
      <c r="HT11" s="312"/>
      <c r="HU11" s="22"/>
      <c r="HV11" s="31"/>
      <c r="HW11" s="76"/>
      <c r="HX11" s="132">
        <f t="shared" si="38"/>
        <v>476</v>
      </c>
      <c r="HZ11" s="49"/>
      <c r="IA11" s="230"/>
      <c r="IB11" s="475"/>
      <c r="IC11" s="346"/>
      <c r="ID11" s="140"/>
      <c r="IE11" s="132">
        <f t="shared" si="39"/>
        <v>0</v>
      </c>
      <c r="IG11" s="49"/>
      <c r="IH11" s="230"/>
      <c r="II11" s="105"/>
      <c r="IJ11" s="49"/>
      <c r="IK11" s="140"/>
      <c r="IL11" s="132">
        <f t="shared" si="40"/>
        <v>0</v>
      </c>
      <c r="IN11" s="31"/>
      <c r="IO11" s="784"/>
      <c r="IP11" s="22"/>
      <c r="IQ11" s="49"/>
      <c r="IR11" s="140"/>
      <c r="IS11" s="132">
        <f t="shared" si="41"/>
        <v>0</v>
      </c>
      <c r="IU11" s="49"/>
      <c r="IV11" s="230"/>
      <c r="IW11" s="105"/>
      <c r="IX11" s="49"/>
      <c r="IY11" s="140"/>
      <c r="IZ11" s="132">
        <f t="shared" si="42"/>
        <v>0</v>
      </c>
      <c r="JB11" s="49"/>
      <c r="JC11" s="230"/>
      <c r="JD11" s="105"/>
      <c r="JE11" s="49"/>
      <c r="JF11" s="140"/>
      <c r="JG11" s="132">
        <f>JG10+JD11-JF11</f>
        <v>0</v>
      </c>
      <c r="JI11" s="49"/>
      <c r="JJ11" s="230"/>
      <c r="JK11" s="105"/>
      <c r="JL11" s="49"/>
      <c r="JM11" s="140"/>
      <c r="JN11" s="132">
        <f t="shared" si="43"/>
        <v>0</v>
      </c>
      <c r="JP11" s="49"/>
      <c r="JQ11" s="230"/>
      <c r="JR11" s="105"/>
      <c r="JS11" s="384"/>
      <c r="JT11" s="140"/>
      <c r="JU11" s="132">
        <f t="shared" si="44"/>
        <v>0</v>
      </c>
      <c r="JW11" s="49"/>
      <c r="JX11" s="230"/>
      <c r="JY11" s="105"/>
      <c r="JZ11" s="619"/>
      <c r="KA11" s="140"/>
      <c r="KB11" s="132">
        <f t="shared" si="45"/>
        <v>0</v>
      </c>
      <c r="KD11" s="49"/>
      <c r="KE11" s="230"/>
      <c r="KF11" s="105"/>
      <c r="KG11" s="619"/>
      <c r="KH11" s="140"/>
      <c r="KI11" s="132">
        <f t="shared" si="46"/>
        <v>0</v>
      </c>
      <c r="KK11" s="407"/>
      <c r="KL11" s="312"/>
      <c r="KM11" s="22"/>
      <c r="KN11" s="564"/>
      <c r="KO11" s="76"/>
      <c r="KP11" s="132">
        <f t="shared" si="47"/>
        <v>0</v>
      </c>
      <c r="KR11" s="31"/>
      <c r="KS11" s="312"/>
      <c r="KT11" s="22"/>
      <c r="KU11" s="384"/>
      <c r="KV11" s="76"/>
      <c r="KW11" s="132">
        <f t="shared" si="48"/>
        <v>0</v>
      </c>
      <c r="KY11" s="31"/>
      <c r="KZ11" s="312"/>
      <c r="LA11" s="22"/>
      <c r="LB11" s="49"/>
      <c r="LC11" s="76"/>
      <c r="LD11" s="132">
        <f t="shared" si="49"/>
        <v>0</v>
      </c>
      <c r="LF11" s="407"/>
      <c r="LG11" s="312"/>
      <c r="LH11" s="22"/>
      <c r="LI11" s="49"/>
      <c r="LJ11" s="140"/>
      <c r="LK11" s="132">
        <f t="shared" si="0"/>
        <v>0</v>
      </c>
      <c r="LM11" s="427"/>
      <c r="LN11" s="230"/>
      <c r="LO11" s="698"/>
      <c r="LP11" s="49"/>
      <c r="LQ11" s="351"/>
      <c r="LR11" s="132">
        <f t="shared" si="50"/>
        <v>0</v>
      </c>
      <c r="LT11" s="427"/>
      <c r="LU11" s="230"/>
      <c r="LV11" s="105"/>
      <c r="LW11" s="49"/>
      <c r="LX11" s="140"/>
      <c r="LY11" s="132">
        <f t="shared" si="51"/>
        <v>0</v>
      </c>
      <c r="MA11" s="427"/>
      <c r="MB11" s="1476"/>
      <c r="MC11" s="262"/>
      <c r="MD11" s="346"/>
      <c r="ME11" s="140"/>
      <c r="MF11" s="132">
        <f t="shared" si="52"/>
        <v>0</v>
      </c>
      <c r="MH11" s="49"/>
      <c r="MI11" s="1476"/>
      <c r="MJ11" s="140"/>
      <c r="MK11" s="49"/>
      <c r="ML11" s="140"/>
      <c r="MM11" s="132">
        <f t="shared" si="53"/>
        <v>0</v>
      </c>
      <c r="MO11" s="31"/>
      <c r="MP11" s="1476"/>
      <c r="MQ11" s="704"/>
      <c r="MR11" s="49"/>
      <c r="MS11" s="140"/>
      <c r="MT11" s="132">
        <f>MT10+MQ11-MS11</f>
        <v>20586.5</v>
      </c>
      <c r="MV11" s="31"/>
      <c r="MW11" s="1476"/>
      <c r="MX11" s="704"/>
      <c r="MY11" s="49"/>
      <c r="MZ11" s="140"/>
      <c r="NA11" s="132">
        <f t="shared" si="54"/>
        <v>0</v>
      </c>
      <c r="NC11" s="31"/>
      <c r="ND11" s="1476"/>
      <c r="NE11" s="704"/>
      <c r="NF11" s="49"/>
      <c r="NG11" s="140"/>
      <c r="NH11" s="132">
        <f t="shared" si="55"/>
        <v>0</v>
      </c>
      <c r="NJ11" s="427"/>
      <c r="NK11" s="303"/>
      <c r="NL11" s="262"/>
      <c r="NM11" s="427"/>
      <c r="NN11" s="140"/>
      <c r="NO11" s="132">
        <f t="shared" si="56"/>
        <v>0</v>
      </c>
      <c r="NQ11" s="49"/>
      <c r="NR11" s="230"/>
      <c r="NS11" s="105"/>
      <c r="NT11" s="49"/>
      <c r="NU11" s="140"/>
      <c r="NV11" s="132">
        <f t="shared" si="57"/>
        <v>0</v>
      </c>
      <c r="NX11" s="49"/>
      <c r="NY11" s="230"/>
      <c r="NZ11" s="105"/>
      <c r="OA11" s="49"/>
      <c r="OB11" s="140"/>
      <c r="OC11" s="132">
        <f t="shared" si="58"/>
        <v>0</v>
      </c>
      <c r="OE11" s="49"/>
      <c r="OF11" s="230"/>
      <c r="OG11" s="105"/>
      <c r="OH11" s="49"/>
      <c r="OI11" s="140"/>
      <c r="OJ11" s="132">
        <f t="shared" si="59"/>
        <v>0</v>
      </c>
      <c r="OL11" s="49"/>
      <c r="OM11" s="230"/>
      <c r="ON11" s="105"/>
      <c r="OO11" s="49"/>
      <c r="OP11" s="140"/>
      <c r="OQ11" s="132">
        <f t="shared" si="60"/>
        <v>0</v>
      </c>
      <c r="OS11" s="49"/>
      <c r="OT11" s="230"/>
      <c r="OU11" s="105"/>
      <c r="OV11" s="49"/>
      <c r="OW11" s="140"/>
      <c r="OX11" s="132">
        <f t="shared" si="61"/>
        <v>0</v>
      </c>
      <c r="OZ11" s="49"/>
      <c r="PA11" s="230"/>
      <c r="PB11" s="105"/>
      <c r="PC11" s="49"/>
      <c r="PD11" s="140"/>
      <c r="PE11" s="132">
        <f t="shared" si="62"/>
        <v>0</v>
      </c>
      <c r="PG11" s="49"/>
      <c r="PH11" s="230"/>
      <c r="PI11" s="105"/>
      <c r="PJ11" s="49"/>
      <c r="PK11" s="140"/>
      <c r="PL11" s="132">
        <f t="shared" si="63"/>
        <v>0</v>
      </c>
      <c r="PN11" s="31">
        <v>41517</v>
      </c>
      <c r="PO11" s="312" t="s">
        <v>3044</v>
      </c>
      <c r="PP11" s="22">
        <v>27180</v>
      </c>
      <c r="PQ11" s="49">
        <v>41526</v>
      </c>
      <c r="PR11" s="140">
        <v>27180</v>
      </c>
      <c r="PS11" s="132">
        <f t="shared" si="64"/>
        <v>0</v>
      </c>
      <c r="PU11" s="49"/>
      <c r="PV11" s="230"/>
      <c r="PW11" s="105"/>
      <c r="PX11" s="49"/>
      <c r="PY11" s="140"/>
      <c r="PZ11" s="132">
        <f t="shared" si="65"/>
        <v>0</v>
      </c>
      <c r="QB11" s="427"/>
      <c r="QC11" s="230"/>
      <c r="QD11" s="105"/>
      <c r="QE11" s="49"/>
      <c r="QF11" s="140"/>
      <c r="QG11" s="132">
        <f t="shared" si="66"/>
        <v>0</v>
      </c>
      <c r="QI11" s="407"/>
      <c r="QJ11" s="312"/>
      <c r="QK11" s="704"/>
      <c r="QL11" s="407">
        <v>40542</v>
      </c>
      <c r="QM11" s="140">
        <v>1800</v>
      </c>
      <c r="QN11" s="132">
        <f t="shared" si="67"/>
        <v>8016</v>
      </c>
      <c r="QP11" s="31"/>
      <c r="QQ11" s="312"/>
      <c r="QR11" s="704"/>
      <c r="QS11" s="31"/>
      <c r="QT11" s="140"/>
      <c r="QU11" s="132">
        <f t="shared" si="68"/>
        <v>0</v>
      </c>
      <c r="QW11" s="49"/>
      <c r="QX11" s="230"/>
      <c r="QY11" s="262"/>
      <c r="QZ11" s="49"/>
      <c r="RA11" s="140"/>
      <c r="RB11" s="132">
        <f t="shared" si="69"/>
        <v>0</v>
      </c>
      <c r="RD11" s="49"/>
      <c r="RE11" s="230"/>
      <c r="RF11" s="262"/>
      <c r="RG11" s="49"/>
      <c r="RH11" s="140"/>
      <c r="RI11" s="132">
        <f t="shared" si="70"/>
        <v>0</v>
      </c>
      <c r="RK11" s="49"/>
      <c r="RL11" s="303"/>
      <c r="RM11" s="262"/>
      <c r="RN11" s="346"/>
      <c r="RO11" s="140"/>
      <c r="RP11" s="132">
        <f t="shared" si="71"/>
        <v>0</v>
      </c>
      <c r="RR11" s="49"/>
      <c r="RS11" s="230"/>
      <c r="RT11" s="105"/>
      <c r="RU11" s="49"/>
      <c r="RV11" s="140"/>
      <c r="RW11" s="132">
        <f t="shared" ref="RW11:RW43" si="194">RW10+RT11-RV11</f>
        <v>23250</v>
      </c>
      <c r="RY11" s="49"/>
      <c r="RZ11" s="230"/>
      <c r="SA11" s="698"/>
      <c r="SB11" s="49"/>
      <c r="SC11" s="140"/>
      <c r="SD11" s="132">
        <f t="shared" ref="SD11:SD43" si="195">SD10+SA11-SC11</f>
        <v>0</v>
      </c>
      <c r="SF11" s="427"/>
      <c r="SG11" s="230"/>
      <c r="SH11" s="698"/>
      <c r="SI11" s="49"/>
      <c r="SJ11" s="140"/>
      <c r="SK11" s="132">
        <f t="shared" si="72"/>
        <v>0</v>
      </c>
      <c r="SM11" s="49"/>
      <c r="SN11" s="230"/>
      <c r="SO11" s="698"/>
      <c r="SP11" s="49"/>
      <c r="SQ11" s="140"/>
      <c r="SR11" s="132">
        <f t="shared" si="73"/>
        <v>0</v>
      </c>
      <c r="ST11" s="427"/>
      <c r="SU11" s="230"/>
      <c r="SV11" s="105"/>
      <c r="SW11" s="49"/>
      <c r="SX11" s="140"/>
      <c r="SY11" s="132">
        <f t="shared" si="74"/>
        <v>0</v>
      </c>
      <c r="TF11" s="132">
        <f t="shared" si="75"/>
        <v>20668.5</v>
      </c>
      <c r="TH11" s="305"/>
      <c r="TI11" s="1476"/>
      <c r="TJ11" s="140"/>
      <c r="TK11" s="49"/>
      <c r="TL11" s="391"/>
      <c r="TM11" s="132">
        <f t="shared" si="76"/>
        <v>0</v>
      </c>
      <c r="TO11" s="427"/>
      <c r="TP11" s="1476"/>
      <c r="TQ11" s="140"/>
      <c r="TR11" s="49"/>
      <c r="TS11" s="391"/>
      <c r="TT11" s="132">
        <f t="shared" si="77"/>
        <v>0</v>
      </c>
      <c r="TV11" s="407"/>
      <c r="TW11" s="312"/>
      <c r="TX11" s="22"/>
      <c r="TY11" s="49"/>
      <c r="TZ11" s="140"/>
      <c r="UA11" s="132">
        <f t="shared" si="78"/>
        <v>0</v>
      </c>
      <c r="UC11" s="427"/>
      <c r="UD11" s="230"/>
      <c r="UE11" s="105"/>
      <c r="UF11" s="49"/>
      <c r="UG11" s="140"/>
      <c r="UH11" s="132">
        <f t="shared" si="79"/>
        <v>0</v>
      </c>
      <c r="UJ11" s="427"/>
      <c r="UK11" s="230"/>
      <c r="UL11" s="105"/>
      <c r="UM11" s="49"/>
      <c r="UN11" s="140"/>
      <c r="UO11" s="132">
        <f t="shared" si="80"/>
        <v>0</v>
      </c>
      <c r="UQ11" s="427"/>
      <c r="UR11" s="230"/>
      <c r="US11" s="105"/>
      <c r="UT11" s="49"/>
      <c r="UU11" s="140"/>
      <c r="UV11" s="132">
        <f t="shared" si="81"/>
        <v>201</v>
      </c>
      <c r="UX11" s="482"/>
      <c r="UY11" s="312"/>
      <c r="UZ11" s="22"/>
      <c r="VA11" s="1495" t="s">
        <v>599</v>
      </c>
      <c r="VB11" s="76">
        <v>3000</v>
      </c>
      <c r="VC11" s="132">
        <f t="shared" si="82"/>
        <v>20813</v>
      </c>
      <c r="VE11" s="49"/>
      <c r="VF11" s="230"/>
      <c r="VG11" s="105"/>
      <c r="VH11" s="49"/>
      <c r="VI11" s="140"/>
      <c r="VJ11" s="132">
        <f t="shared" si="83"/>
        <v>0</v>
      </c>
      <c r="VL11" s="49"/>
      <c r="VM11" s="230"/>
      <c r="VN11" s="105"/>
      <c r="VO11" s="575"/>
      <c r="VP11" s="140"/>
      <c r="VQ11" s="132">
        <f t="shared" si="84"/>
        <v>0</v>
      </c>
      <c r="VS11" s="427"/>
      <c r="VT11" s="230"/>
      <c r="VU11" s="105"/>
      <c r="VV11" s="49"/>
      <c r="VW11" s="140"/>
      <c r="VX11" s="132">
        <f t="shared" si="85"/>
        <v>274.5</v>
      </c>
      <c r="VZ11" s="49"/>
      <c r="WA11" s="230"/>
      <c r="WB11" s="105"/>
      <c r="WC11" s="49"/>
      <c r="WD11" s="140"/>
      <c r="WE11" s="132">
        <f t="shared" si="86"/>
        <v>0</v>
      </c>
      <c r="WG11" s="49"/>
      <c r="WH11" s="230"/>
      <c r="WI11" s="105"/>
      <c r="WJ11" s="49"/>
      <c r="WK11" s="140"/>
      <c r="WL11" s="132">
        <f t="shared" si="87"/>
        <v>0</v>
      </c>
      <c r="WN11" s="49"/>
      <c r="WO11" s="230"/>
      <c r="WP11" s="105"/>
      <c r="WQ11" s="49"/>
      <c r="WR11" s="140"/>
      <c r="WS11" s="132">
        <f t="shared" si="88"/>
        <v>0</v>
      </c>
      <c r="WU11" s="49"/>
      <c r="WV11" s="230"/>
      <c r="WW11" s="105"/>
      <c r="WX11" s="49"/>
      <c r="WY11" s="140"/>
      <c r="WZ11" s="132">
        <f t="shared" si="89"/>
        <v>0</v>
      </c>
      <c r="XB11" s="31"/>
      <c r="XC11" s="312"/>
      <c r="XD11" s="22"/>
      <c r="XE11" s="477"/>
      <c r="XF11" s="140"/>
      <c r="XG11" s="132">
        <f t="shared" si="90"/>
        <v>0</v>
      </c>
      <c r="XI11" s="427"/>
      <c r="XJ11" s="230"/>
      <c r="XK11" s="105"/>
      <c r="XL11" s="49"/>
      <c r="XM11" s="140"/>
      <c r="XN11" s="132">
        <f t="shared" si="91"/>
        <v>0</v>
      </c>
      <c r="XP11" s="49"/>
      <c r="XQ11" s="230"/>
      <c r="XR11" s="105"/>
      <c r="XS11" s="49"/>
      <c r="XT11" s="140"/>
      <c r="XU11" s="132">
        <f t="shared" si="92"/>
        <v>0</v>
      </c>
      <c r="XW11" s="49"/>
      <c r="XX11" s="230"/>
      <c r="XY11" s="105"/>
      <c r="XZ11" s="49"/>
      <c r="YA11" s="140"/>
      <c r="YB11" s="132">
        <f t="shared" si="93"/>
        <v>0</v>
      </c>
      <c r="YD11" s="49"/>
      <c r="YE11" s="230"/>
      <c r="YF11" s="105"/>
      <c r="YG11" s="49"/>
      <c r="YH11" s="140"/>
      <c r="YI11" s="132">
        <f t="shared" si="94"/>
        <v>0</v>
      </c>
      <c r="YK11" s="49"/>
      <c r="YL11" s="230"/>
      <c r="YM11" s="105"/>
      <c r="YN11" s="49"/>
      <c r="YO11" s="140"/>
      <c r="YP11" s="132">
        <f t="shared" si="95"/>
        <v>0</v>
      </c>
      <c r="YR11" s="49"/>
      <c r="YS11" s="230"/>
      <c r="YT11" s="105"/>
      <c r="YU11" s="49"/>
      <c r="YV11" s="140"/>
      <c r="YW11" s="132">
        <f t="shared" si="96"/>
        <v>0</v>
      </c>
      <c r="YY11" s="49"/>
      <c r="YZ11" s="1476"/>
      <c r="ZA11" s="140"/>
      <c r="ZB11" s="49"/>
      <c r="ZC11" s="140"/>
      <c r="ZD11" s="132">
        <f t="shared" si="97"/>
        <v>0</v>
      </c>
      <c r="ZF11" s="49"/>
      <c r="ZG11" s="1476"/>
      <c r="ZH11" s="262"/>
      <c r="ZI11" s="49"/>
      <c r="ZJ11" s="140"/>
      <c r="ZK11" s="132">
        <f t="shared" si="98"/>
        <v>0</v>
      </c>
      <c r="ZM11" s="31"/>
      <c r="ZN11" s="784"/>
      <c r="ZO11" s="22"/>
      <c r="ZP11" s="49"/>
      <c r="ZQ11" s="140"/>
      <c r="ZR11" s="132">
        <f t="shared" si="99"/>
        <v>11212</v>
      </c>
      <c r="ZT11" s="31"/>
      <c r="ZU11" s="312"/>
      <c r="ZV11" s="22"/>
      <c r="ZW11" s="49"/>
      <c r="ZX11" s="140"/>
      <c r="ZY11" s="132">
        <f t="shared" si="100"/>
        <v>0</v>
      </c>
      <c r="AAA11" s="31"/>
      <c r="AAB11" s="312"/>
      <c r="AAC11" s="22"/>
      <c r="AAD11" s="49"/>
      <c r="AAE11" s="140"/>
      <c r="AAF11" s="132">
        <f t="shared" si="101"/>
        <v>0</v>
      </c>
      <c r="AAH11" s="49"/>
      <c r="AAI11" s="230"/>
      <c r="AAJ11" s="105"/>
      <c r="AAK11" s="49"/>
      <c r="AAL11" s="140"/>
      <c r="AAM11" s="132">
        <f t="shared" si="102"/>
        <v>0</v>
      </c>
      <c r="AAO11" s="427"/>
      <c r="AAP11" s="230"/>
      <c r="AAQ11" s="105"/>
      <c r="AAR11" s="49"/>
      <c r="AAS11" s="140"/>
      <c r="AAT11" s="132">
        <f t="shared" si="103"/>
        <v>0</v>
      </c>
      <c r="AAV11" s="427"/>
      <c r="AAW11" s="230"/>
      <c r="AAX11" s="105"/>
      <c r="AAY11" s="322"/>
      <c r="AAZ11" s="140"/>
      <c r="ABA11" s="132">
        <f t="shared" si="104"/>
        <v>0</v>
      </c>
      <c r="ABC11" s="49">
        <v>41545</v>
      </c>
      <c r="ABD11" s="230" t="s">
        <v>3073</v>
      </c>
      <c r="ABE11" s="105">
        <v>14944</v>
      </c>
      <c r="ABF11" s="49"/>
      <c r="ABG11" s="140"/>
      <c r="ABH11" s="132">
        <f t="shared" si="105"/>
        <v>26148</v>
      </c>
      <c r="ABJ11" s="31"/>
      <c r="ABK11" s="312"/>
      <c r="ABL11" s="22"/>
      <c r="ABM11" s="384"/>
      <c r="ABN11" s="140"/>
      <c r="ABO11" s="132">
        <f t="shared" si="106"/>
        <v>0</v>
      </c>
      <c r="ABQ11" s="49"/>
      <c r="ABR11" s="230"/>
      <c r="ABS11" s="105"/>
      <c r="ABT11" s="49"/>
      <c r="ABU11" s="140"/>
      <c r="ABV11" s="132">
        <f t="shared" si="107"/>
        <v>0</v>
      </c>
      <c r="ABX11" s="322"/>
      <c r="ABY11" s="230"/>
      <c r="ABZ11" s="105"/>
      <c r="ACA11" s="572"/>
      <c r="ACB11" s="571"/>
      <c r="ACC11" s="132">
        <f t="shared" si="108"/>
        <v>0</v>
      </c>
      <c r="ACE11" s="322"/>
      <c r="ACF11" s="230"/>
      <c r="ACG11" s="105"/>
      <c r="ACH11" s="322"/>
      <c r="ACI11" s="140"/>
      <c r="ACJ11" s="132">
        <f t="shared" si="109"/>
        <v>0</v>
      </c>
      <c r="ACL11" s="49"/>
      <c r="ACM11" s="230"/>
      <c r="ACN11" s="105"/>
      <c r="ACO11" s="49"/>
      <c r="ACP11" s="140"/>
      <c r="ACQ11" s="132">
        <f t="shared" si="1"/>
        <v>0</v>
      </c>
      <c r="ACS11" s="427"/>
      <c r="ACT11" s="230"/>
      <c r="ACU11" s="105"/>
      <c r="ACV11" s="427"/>
      <c r="ACW11" s="140"/>
      <c r="ACX11" s="132">
        <f t="shared" si="110"/>
        <v>0</v>
      </c>
      <c r="ACZ11" s="427"/>
      <c r="ADA11" s="230"/>
      <c r="ADB11" s="105"/>
      <c r="ADC11" s="322"/>
      <c r="ADD11" s="140"/>
      <c r="ADE11" s="132">
        <f t="shared" si="111"/>
        <v>0</v>
      </c>
      <c r="ADG11" s="49"/>
      <c r="ADH11" s="1476"/>
      <c r="ADI11" s="262"/>
      <c r="ADJ11" s="49"/>
      <c r="ADK11" s="140"/>
      <c r="ADL11" s="132">
        <f t="shared" si="112"/>
        <v>0</v>
      </c>
      <c r="ADN11" s="322"/>
      <c r="ADO11" s="230"/>
      <c r="ADP11" s="105"/>
      <c r="ADQ11" s="427"/>
      <c r="ADR11" s="140"/>
      <c r="ADS11" s="132">
        <f t="shared" si="113"/>
        <v>0</v>
      </c>
      <c r="ADU11" s="407"/>
      <c r="ADV11" s="817"/>
      <c r="ADW11" s="32"/>
      <c r="ADX11" s="31"/>
      <c r="ADY11" s="76"/>
      <c r="ADZ11" s="132">
        <f t="shared" si="114"/>
        <v>4000</v>
      </c>
      <c r="AEB11" s="49"/>
      <c r="AEC11" s="303"/>
      <c r="AED11" s="140"/>
      <c r="AEE11" s="49"/>
      <c r="AEF11" s="140"/>
      <c r="AEG11" s="132">
        <f t="shared" si="115"/>
        <v>5459</v>
      </c>
      <c r="AEI11" s="427"/>
      <c r="AEJ11" s="303"/>
      <c r="AEK11" s="391"/>
      <c r="AEL11" s="427"/>
      <c r="AEM11" s="140"/>
      <c r="AEN11" s="132">
        <f t="shared" si="116"/>
        <v>0</v>
      </c>
      <c r="AEP11" s="49"/>
      <c r="AEQ11" s="230"/>
      <c r="AER11" s="105"/>
      <c r="AES11" s="49"/>
      <c r="AET11" s="140"/>
      <c r="AEU11" s="132">
        <f t="shared" si="117"/>
        <v>0</v>
      </c>
      <c r="AEW11" s="31"/>
      <c r="AEX11" s="312"/>
      <c r="AEY11" s="22"/>
      <c r="AEZ11" s="49"/>
      <c r="AFA11" s="76"/>
      <c r="AFB11" s="132">
        <f t="shared" si="118"/>
        <v>6523</v>
      </c>
      <c r="AFD11" s="407"/>
      <c r="AFE11" s="312"/>
      <c r="AFF11" s="22"/>
      <c r="AFG11" s="49"/>
      <c r="AFH11" s="76"/>
      <c r="AFI11" s="132">
        <f t="shared" si="119"/>
        <v>0</v>
      </c>
      <c r="AFK11" s="407"/>
      <c r="AFL11" s="230"/>
      <c r="AFM11" s="105"/>
      <c r="AFN11" s="49"/>
      <c r="AFO11" s="140"/>
      <c r="AFP11" s="132">
        <f t="shared" si="120"/>
        <v>0</v>
      </c>
      <c r="AFR11" s="31"/>
      <c r="AFS11" s="312"/>
      <c r="AFT11" s="22"/>
      <c r="AFU11" s="49"/>
      <c r="AFV11" s="76"/>
      <c r="AFW11" s="132">
        <f t="shared" si="121"/>
        <v>0</v>
      </c>
      <c r="AFY11" s="31"/>
      <c r="AFZ11" s="312"/>
      <c r="AGA11" s="22"/>
      <c r="AGB11" s="49"/>
      <c r="AGC11" s="76"/>
      <c r="AGD11" s="132">
        <f t="shared" si="122"/>
        <v>0</v>
      </c>
      <c r="AGF11" s="49"/>
      <c r="AGG11" s="230"/>
      <c r="AGH11" s="391"/>
      <c r="AGI11" s="49"/>
      <c r="AGJ11" s="140"/>
      <c r="AGK11" s="132">
        <f t="shared" si="123"/>
        <v>0</v>
      </c>
      <c r="AGM11" s="49"/>
      <c r="AGN11" s="230"/>
      <c r="AGO11" s="698"/>
      <c r="AGP11" s="49"/>
      <c r="AGQ11" s="140"/>
      <c r="AGR11" s="132">
        <f t="shared" si="124"/>
        <v>0</v>
      </c>
      <c r="AGT11" s="31"/>
      <c r="AGU11" s="230"/>
      <c r="AGV11" s="698"/>
      <c r="AGW11" s="49"/>
      <c r="AGX11" s="140"/>
      <c r="AGY11" s="132">
        <f t="shared" si="125"/>
        <v>0</v>
      </c>
      <c r="AHA11" s="49"/>
      <c r="AHB11" s="1476"/>
      <c r="AHC11" s="140"/>
      <c r="AHD11" s="49"/>
      <c r="AHE11" s="140"/>
      <c r="AHF11" s="132">
        <f t="shared" si="126"/>
        <v>37741</v>
      </c>
      <c r="AHH11" s="49"/>
      <c r="AHI11" s="1476"/>
      <c r="AHJ11" s="140"/>
      <c r="AHK11" s="49"/>
      <c r="AHL11" s="140"/>
      <c r="AHM11" s="132">
        <f t="shared" si="127"/>
        <v>0</v>
      </c>
      <c r="AHO11" s="49"/>
      <c r="AHP11" s="1476"/>
      <c r="AHQ11" s="140"/>
      <c r="AHR11" s="49"/>
      <c r="AHS11" s="140"/>
      <c r="AHT11" s="132">
        <f t="shared" si="128"/>
        <v>0</v>
      </c>
      <c r="AHV11" s="427"/>
      <c r="AHW11" s="230"/>
      <c r="AHX11" s="105"/>
      <c r="AHY11" s="49"/>
      <c r="AHZ11" s="140"/>
      <c r="AIA11" s="132">
        <f t="shared" si="129"/>
        <v>0</v>
      </c>
      <c r="AIC11" s="322"/>
      <c r="AID11" s="230"/>
      <c r="AIE11" s="105"/>
      <c r="AIF11" s="49"/>
      <c r="AIG11" s="140"/>
      <c r="AIH11" s="132">
        <f t="shared" si="130"/>
        <v>0</v>
      </c>
      <c r="AIJ11" s="427"/>
      <c r="AIK11" s="230"/>
      <c r="AIL11" s="105"/>
      <c r="AIM11" s="49"/>
      <c r="AIN11" s="140"/>
      <c r="AIO11" s="132">
        <f t="shared" si="131"/>
        <v>0</v>
      </c>
      <c r="AIQ11" s="49"/>
      <c r="AIR11" s="230"/>
      <c r="AIS11" s="105"/>
      <c r="AIT11" s="49"/>
      <c r="AIU11" s="140"/>
      <c r="AIV11" s="132">
        <f t="shared" si="132"/>
        <v>0</v>
      </c>
      <c r="AIX11" s="49"/>
      <c r="AIY11" s="230"/>
      <c r="AIZ11" s="105"/>
      <c r="AJA11" s="49"/>
      <c r="AJB11" s="140"/>
      <c r="AJC11" s="132">
        <f t="shared" si="133"/>
        <v>0</v>
      </c>
      <c r="AJE11" s="49"/>
      <c r="AJF11" s="230"/>
      <c r="AJG11" s="105"/>
      <c r="AJH11" s="49"/>
      <c r="AJI11" s="140"/>
      <c r="AJJ11" s="132">
        <f t="shared" si="134"/>
        <v>0</v>
      </c>
      <c r="AJL11" s="49"/>
      <c r="AJM11" s="230"/>
      <c r="AJN11" s="105"/>
      <c r="AJO11" s="49"/>
      <c r="AJP11" s="140"/>
      <c r="AJQ11" s="132">
        <f t="shared" si="135"/>
        <v>0</v>
      </c>
      <c r="AJS11" s="49"/>
      <c r="AJT11" s="230"/>
      <c r="AJU11" s="105"/>
      <c r="AJV11" s="49"/>
      <c r="AJW11" s="140"/>
      <c r="AJX11" s="132">
        <f t="shared" si="136"/>
        <v>0</v>
      </c>
      <c r="AJZ11" s="49"/>
      <c r="AKA11" s="230"/>
      <c r="AKB11" s="105"/>
      <c r="AKC11" s="49"/>
      <c r="AKD11" s="140"/>
      <c r="AKE11" s="132">
        <f t="shared" si="137"/>
        <v>0</v>
      </c>
      <c r="AKG11" s="49"/>
      <c r="AKH11" s="230"/>
      <c r="AKI11" s="105"/>
      <c r="AKJ11" s="49"/>
      <c r="AKK11" s="140"/>
      <c r="AKL11" s="132">
        <f t="shared" si="138"/>
        <v>0</v>
      </c>
      <c r="AKN11" s="49"/>
      <c r="AKO11" s="1476"/>
      <c r="AKP11" s="391"/>
      <c r="AKQ11" s="49"/>
      <c r="AKR11" s="391"/>
      <c r="AKS11" s="132">
        <f t="shared" si="2"/>
        <v>0</v>
      </c>
      <c r="AKU11" s="49"/>
      <c r="AKV11" s="1476"/>
      <c r="AKW11" s="391"/>
      <c r="AKX11" s="49"/>
      <c r="AKY11" s="391"/>
      <c r="AKZ11" s="132">
        <f t="shared" si="139"/>
        <v>0</v>
      </c>
      <c r="ALB11" s="49"/>
      <c r="ALC11" s="1476"/>
      <c r="ALD11" s="391"/>
      <c r="ALE11" s="49"/>
      <c r="ALF11" s="391"/>
      <c r="ALG11" s="132">
        <f t="shared" si="140"/>
        <v>0</v>
      </c>
      <c r="ALI11" s="49"/>
      <c r="ALJ11" s="1476"/>
      <c r="ALK11" s="391"/>
      <c r="ALL11" s="49"/>
      <c r="ALM11" s="391"/>
      <c r="ALN11" s="132">
        <f t="shared" si="141"/>
        <v>0</v>
      </c>
      <c r="ALP11" s="49"/>
      <c r="ALQ11" s="1476"/>
      <c r="ALR11" s="391"/>
      <c r="ALS11" s="49"/>
      <c r="ALT11" s="391"/>
      <c r="ALU11" s="132">
        <f t="shared" si="142"/>
        <v>0</v>
      </c>
      <c r="ALW11" s="427"/>
      <c r="ALX11" s="230"/>
      <c r="ALY11" s="105"/>
      <c r="ALZ11" s="427"/>
      <c r="AMA11" s="140"/>
      <c r="AMB11" s="132">
        <f t="shared" si="143"/>
        <v>0</v>
      </c>
      <c r="AMD11" s="49"/>
      <c r="AME11" s="230"/>
      <c r="AMF11" s="105"/>
      <c r="AMG11" s="49"/>
      <c r="AMH11" s="140"/>
      <c r="AMI11" s="132">
        <f t="shared" si="144"/>
        <v>0</v>
      </c>
      <c r="AMK11" s="49"/>
      <c r="AML11" s="1476"/>
      <c r="AMM11" s="140"/>
      <c r="AMN11" s="31"/>
      <c r="AMO11" s="140"/>
      <c r="AMP11" s="132">
        <f t="shared" si="3"/>
        <v>0</v>
      </c>
      <c r="AMR11" s="427"/>
      <c r="AMS11" s="230"/>
      <c r="AMT11" s="105"/>
      <c r="AMU11" s="322"/>
      <c r="AMV11" s="140"/>
      <c r="AMW11" s="132">
        <f t="shared" si="145"/>
        <v>0</v>
      </c>
      <c r="AMY11" s="322"/>
      <c r="AMZ11" s="230"/>
      <c r="ANA11" s="105"/>
      <c r="ANB11" s="427"/>
      <c r="ANC11" s="140"/>
      <c r="AND11" s="132">
        <f t="shared" si="146"/>
        <v>0</v>
      </c>
      <c r="ANF11" s="49"/>
      <c r="ANG11" s="230"/>
      <c r="ANH11" s="105"/>
      <c r="ANI11" s="49"/>
      <c r="ANJ11" s="140"/>
      <c r="ANK11" s="132">
        <f t="shared" si="147"/>
        <v>0</v>
      </c>
      <c r="ANM11" s="49"/>
      <c r="ANN11" s="230"/>
      <c r="ANO11" s="105"/>
      <c r="ANP11" s="49"/>
      <c r="ANQ11" s="140"/>
      <c r="ANR11" s="132">
        <f t="shared" si="148"/>
        <v>0</v>
      </c>
      <c r="ANT11" s="49"/>
      <c r="ANU11" s="230"/>
      <c r="ANV11" s="105"/>
      <c r="ANW11" s="49"/>
      <c r="ANX11" s="140"/>
      <c r="ANY11" s="132">
        <f t="shared" si="149"/>
        <v>0</v>
      </c>
      <c r="AOA11" s="322"/>
      <c r="AOB11" s="230"/>
      <c r="AOC11" s="105"/>
      <c r="AOD11" s="572"/>
      <c r="AOE11" s="140"/>
      <c r="AOF11" s="132">
        <f t="shared" si="150"/>
        <v>1532</v>
      </c>
      <c r="AOH11" s="49"/>
      <c r="AOI11" s="1476"/>
      <c r="AOJ11" s="391"/>
      <c r="AOK11" s="322">
        <v>40943</v>
      </c>
      <c r="AOL11" s="140">
        <v>300</v>
      </c>
      <c r="AOM11" s="132">
        <f>AOM10+AOJ11-AOL11</f>
        <v>7092</v>
      </c>
      <c r="AOO11" s="427"/>
      <c r="AOP11" s="230"/>
      <c r="AOQ11" s="105"/>
      <c r="AOR11" s="49"/>
      <c r="AOS11" s="140"/>
      <c r="AOT11" s="132">
        <f t="shared" si="151"/>
        <v>0</v>
      </c>
      <c r="AOV11" s="322"/>
      <c r="AOW11" s="230"/>
      <c r="AOX11" s="105"/>
      <c r="AOY11" s="49"/>
      <c r="AOZ11" s="140"/>
      <c r="APA11" s="132">
        <f t="shared" si="152"/>
        <v>0</v>
      </c>
      <c r="APC11" s="322"/>
      <c r="APD11" s="230"/>
      <c r="APE11" s="105"/>
      <c r="APF11" s="259"/>
      <c r="APG11" s="66"/>
      <c r="APH11" s="132">
        <f t="shared" si="153"/>
        <v>0</v>
      </c>
      <c r="APJ11" s="322"/>
      <c r="APK11" s="230"/>
      <c r="APL11" s="105"/>
      <c r="APM11" s="259"/>
      <c r="APN11" s="66"/>
      <c r="APO11" s="132">
        <f t="shared" si="154"/>
        <v>0</v>
      </c>
      <c r="APQ11" s="427"/>
      <c r="APR11" s="230"/>
      <c r="APS11" s="391"/>
      <c r="APT11" s="427"/>
      <c r="APU11" s="140"/>
      <c r="APV11" s="132">
        <f t="shared" si="4"/>
        <v>0</v>
      </c>
      <c r="APX11" s="31"/>
      <c r="APY11" s="312"/>
      <c r="APZ11" s="22"/>
      <c r="AQA11" s="49"/>
      <c r="AQB11" s="140"/>
      <c r="AQC11" s="132">
        <f t="shared" si="5"/>
        <v>7383.5</v>
      </c>
      <c r="AQE11" s="31"/>
      <c r="AQF11" s="312"/>
      <c r="AQG11" s="22"/>
      <c r="AQH11" s="49"/>
      <c r="AQI11" s="140"/>
      <c r="AQJ11" s="132">
        <f t="shared" si="6"/>
        <v>0</v>
      </c>
      <c r="AQL11" s="31"/>
      <c r="AQM11" s="312"/>
      <c r="AQN11" s="22"/>
      <c r="AQO11" s="49"/>
      <c r="AQP11" s="140"/>
      <c r="AQQ11" s="132">
        <f t="shared" si="155"/>
        <v>4518.5</v>
      </c>
      <c r="AQS11" s="322"/>
      <c r="AQT11" s="230"/>
      <c r="AQU11" s="105"/>
      <c r="AQV11" s="322"/>
      <c r="AQW11" s="140"/>
      <c r="AQX11" s="132">
        <f t="shared" si="156"/>
        <v>53922</v>
      </c>
      <c r="AQZ11" s="49"/>
      <c r="ARA11" s="230"/>
      <c r="ARB11" s="105"/>
      <c r="ARC11" s="49"/>
      <c r="ARD11" s="140"/>
      <c r="ARE11" s="132">
        <f t="shared" si="157"/>
        <v>0</v>
      </c>
      <c r="ARG11" s="427"/>
      <c r="ARH11" s="230"/>
      <c r="ARI11" s="105"/>
      <c r="ARJ11" s="427"/>
      <c r="ARK11" s="140"/>
      <c r="ARL11" s="132">
        <f t="shared" si="158"/>
        <v>0</v>
      </c>
      <c r="ARN11" s="427"/>
      <c r="ARO11" s="230"/>
      <c r="ARP11" s="698"/>
      <c r="ARQ11" s="322"/>
      <c r="ARR11" s="351"/>
      <c r="ARS11" s="132">
        <f t="shared" si="7"/>
        <v>0</v>
      </c>
      <c r="ARU11" s="427"/>
      <c r="ARV11" s="230"/>
      <c r="ARW11" s="105"/>
      <c r="ARX11" s="49"/>
      <c r="ARY11" s="140"/>
      <c r="ARZ11" s="132">
        <f t="shared" si="159"/>
        <v>0</v>
      </c>
      <c r="ASB11" s="427"/>
      <c r="ASC11" s="230"/>
      <c r="ASD11" s="105"/>
      <c r="ASE11" s="49"/>
      <c r="ASF11" s="140"/>
      <c r="ASG11" s="132">
        <f t="shared" si="160"/>
        <v>0</v>
      </c>
      <c r="ASI11" s="49"/>
      <c r="ASJ11" s="230"/>
      <c r="ASK11" s="105"/>
      <c r="ASL11" s="49"/>
      <c r="ASM11" s="140"/>
      <c r="ASN11" s="132">
        <f t="shared" si="161"/>
        <v>0</v>
      </c>
      <c r="ASP11" s="49"/>
      <c r="ASQ11" s="230"/>
      <c r="ASR11" s="105"/>
      <c r="ASS11" s="49"/>
      <c r="AST11" s="140"/>
      <c r="ASU11" s="132">
        <f t="shared" si="162"/>
        <v>0</v>
      </c>
      <c r="ASW11" s="49"/>
      <c r="ASX11" s="230"/>
      <c r="ASY11" s="105"/>
      <c r="ASZ11" s="49"/>
      <c r="ATA11" s="140"/>
      <c r="ATB11" s="132">
        <f t="shared" si="163"/>
        <v>0</v>
      </c>
      <c r="ATD11" s="49"/>
      <c r="ATE11" s="230"/>
      <c r="ATF11" s="105"/>
      <c r="ATG11" s="49"/>
      <c r="ATH11" s="140"/>
      <c r="ATI11" s="132">
        <f t="shared" si="164"/>
        <v>0</v>
      </c>
      <c r="ATK11" s="49"/>
      <c r="ATL11" s="230"/>
      <c r="ATM11" s="105"/>
      <c r="ATN11" s="49"/>
      <c r="ATO11" s="140"/>
      <c r="ATP11" s="132">
        <f t="shared" si="165"/>
        <v>0</v>
      </c>
      <c r="ATR11" s="49"/>
      <c r="ATS11" s="230"/>
      <c r="ATT11" s="105"/>
      <c r="ATU11" s="49"/>
      <c r="ATV11" s="140"/>
      <c r="ATW11" s="132">
        <f t="shared" si="166"/>
        <v>0</v>
      </c>
      <c r="ATY11" s="322"/>
      <c r="ATZ11" s="230"/>
      <c r="AUA11" s="105"/>
      <c r="AUB11" s="49"/>
      <c r="AUC11" s="140"/>
      <c r="AUD11" s="132">
        <f t="shared" si="167"/>
        <v>0</v>
      </c>
      <c r="AUF11" s="49"/>
      <c r="AUG11" s="1476"/>
      <c r="AUH11" s="140"/>
      <c r="AUI11" s="49"/>
      <c r="AUJ11" s="262"/>
      <c r="AUK11" s="132">
        <f t="shared" si="168"/>
        <v>0</v>
      </c>
      <c r="AUM11" s="49"/>
      <c r="AUN11" s="303"/>
      <c r="AUO11" s="140"/>
      <c r="AUP11" s="49"/>
      <c r="AUQ11" s="140"/>
      <c r="AUR11" s="132">
        <f t="shared" si="169"/>
        <v>0</v>
      </c>
      <c r="AUT11" s="49"/>
      <c r="AUU11" s="1476"/>
      <c r="AUV11" s="140"/>
      <c r="AUW11" s="49"/>
      <c r="AUX11" s="140"/>
      <c r="AUY11" s="132">
        <f t="shared" si="170"/>
        <v>0</v>
      </c>
      <c r="AVA11" s="427"/>
      <c r="AVB11" s="1476"/>
      <c r="AVC11" s="140"/>
      <c r="AVD11" s="49"/>
      <c r="AVE11" s="140"/>
      <c r="AVF11" s="132">
        <f t="shared" si="171"/>
        <v>2512.5</v>
      </c>
      <c r="AVH11" s="1496"/>
      <c r="AVI11" s="955"/>
      <c r="AVJ11" s="391"/>
      <c r="AVK11" s="49"/>
      <c r="AVL11" s="140"/>
      <c r="AVM11" s="132">
        <f t="shared" si="172"/>
        <v>0</v>
      </c>
      <c r="AVO11" s="427"/>
      <c r="AVP11" s="230"/>
      <c r="AVQ11" s="1494"/>
      <c r="AVR11" s="49"/>
      <c r="AVS11" s="720"/>
      <c r="AVT11" s="132">
        <f t="shared" si="190"/>
        <v>0</v>
      </c>
      <c r="AVV11" s="49"/>
      <c r="AVW11" s="230"/>
      <c r="AVX11" s="1494"/>
      <c r="AVY11" s="49"/>
      <c r="AVZ11" s="720"/>
      <c r="AWA11" s="132">
        <f t="shared" si="191"/>
        <v>0</v>
      </c>
      <c r="AWC11" s="49"/>
      <c r="AWD11" s="230"/>
      <c r="AWE11" s="105"/>
      <c r="AWF11" s="49"/>
      <c r="AWG11" s="140"/>
      <c r="AWH11" s="132">
        <f t="shared" si="192"/>
        <v>0</v>
      </c>
      <c r="AWJ11" s="49"/>
      <c r="AWK11" s="230"/>
      <c r="AWL11" s="105"/>
      <c r="AWM11" s="49"/>
      <c r="AWN11" s="140"/>
      <c r="AWO11" s="132">
        <f t="shared" si="193"/>
        <v>0</v>
      </c>
      <c r="AWQ11" s="427"/>
      <c r="AWR11" s="230"/>
      <c r="AWS11" s="105"/>
      <c r="AWT11" s="49"/>
      <c r="AWU11" s="140"/>
      <c r="AWV11" s="132">
        <f t="shared" si="173"/>
        <v>30000</v>
      </c>
      <c r="AWX11" s="31"/>
      <c r="AWY11" s="312"/>
      <c r="AWZ11" s="22"/>
      <c r="AXA11" s="386"/>
      <c r="AXB11" s="140"/>
      <c r="AXC11" s="132">
        <f t="shared" si="174"/>
        <v>0</v>
      </c>
      <c r="AXE11" s="49"/>
      <c r="AXF11" s="230"/>
      <c r="AXG11" s="105"/>
      <c r="AXH11" s="49"/>
      <c r="AXI11" s="140"/>
      <c r="AXJ11" s="132">
        <f t="shared" si="175"/>
        <v>0</v>
      </c>
      <c r="AXL11" s="49"/>
      <c r="AXM11" s="230"/>
      <c r="AXN11" s="105"/>
      <c r="AXO11" s="49"/>
      <c r="AXP11" s="140"/>
      <c r="AXQ11" s="132">
        <f t="shared" si="176"/>
        <v>0</v>
      </c>
      <c r="AXS11" s="49"/>
      <c r="AXT11" s="230"/>
      <c r="AXU11" s="105"/>
      <c r="AXV11" s="49"/>
      <c r="AXW11" s="140"/>
      <c r="AXX11" s="132">
        <f t="shared" si="177"/>
        <v>0</v>
      </c>
      <c r="AXZ11" s="427"/>
      <c r="AYA11" s="230"/>
      <c r="AYB11" s="105"/>
      <c r="AYC11" s="49"/>
      <c r="AYD11" s="140"/>
      <c r="AYE11" s="132">
        <f t="shared" si="178"/>
        <v>0</v>
      </c>
      <c r="AYG11" s="427"/>
      <c r="AYH11" s="230"/>
      <c r="AYI11" s="105"/>
      <c r="AYJ11" s="49"/>
      <c r="AYK11" s="140"/>
      <c r="AYL11" s="132">
        <f t="shared" si="179"/>
        <v>0</v>
      </c>
      <c r="AYN11" s="407"/>
      <c r="AYO11" s="312"/>
      <c r="AYP11" s="22"/>
      <c r="AYQ11" s="427"/>
      <c r="AYR11" s="140"/>
      <c r="AYS11" s="132">
        <f t="shared" si="180"/>
        <v>0</v>
      </c>
      <c r="AYU11" s="49"/>
      <c r="AYV11" s="230"/>
      <c r="AYW11" s="105"/>
      <c r="AYX11" s="49"/>
      <c r="AYY11" s="140"/>
      <c r="AYZ11" s="132">
        <f t="shared" si="181"/>
        <v>0</v>
      </c>
      <c r="AZB11" s="427"/>
      <c r="AZC11" s="230"/>
      <c r="AZD11" s="105"/>
      <c r="AZE11" s="427"/>
      <c r="AZF11" s="140"/>
      <c r="AZG11" s="132">
        <f t="shared" si="182"/>
        <v>0</v>
      </c>
      <c r="AZI11" s="427"/>
      <c r="AZJ11" s="230"/>
      <c r="AZK11" s="105"/>
      <c r="AZL11" s="427"/>
      <c r="AZM11" s="140"/>
      <c r="AZN11" s="132">
        <f t="shared" si="183"/>
        <v>0</v>
      </c>
      <c r="AZP11" s="49"/>
      <c r="AZQ11" s="230"/>
      <c r="AZR11" s="105"/>
      <c r="AZS11" s="49"/>
      <c r="AZT11" s="140"/>
      <c r="AZU11" s="132">
        <f t="shared" si="184"/>
        <v>0</v>
      </c>
      <c r="AZW11" s="49"/>
      <c r="AZX11" s="230"/>
      <c r="AZY11" s="105"/>
      <c r="AZZ11" s="49"/>
      <c r="BAA11" s="140"/>
      <c r="BAB11" s="132">
        <f t="shared" si="185"/>
        <v>0</v>
      </c>
      <c r="BAD11" s="49"/>
      <c r="BAE11" s="230"/>
      <c r="BAF11" s="105"/>
      <c r="BAG11" s="49"/>
      <c r="BAH11" s="140"/>
      <c r="BAI11" s="132">
        <f t="shared" si="186"/>
        <v>0</v>
      </c>
      <c r="BAK11" s="49"/>
      <c r="BAL11" s="230"/>
      <c r="BAM11" s="105"/>
      <c r="BAN11" s="49"/>
      <c r="BAO11" s="140"/>
      <c r="BAP11" s="132">
        <f t="shared" si="187"/>
        <v>0</v>
      </c>
    </row>
    <row r="12" spans="1:1395" s="245" customFormat="1" x14ac:dyDescent="0.25">
      <c r="A12" s="31"/>
      <c r="B12" s="312"/>
      <c r="C12" s="780"/>
      <c r="D12" s="31"/>
      <c r="E12" s="140"/>
      <c r="F12" s="132">
        <f t="shared" si="8"/>
        <v>0</v>
      </c>
      <c r="H12" s="427"/>
      <c r="I12" s="1476"/>
      <c r="J12" s="262"/>
      <c r="K12" s="427"/>
      <c r="L12" s="140"/>
      <c r="M12" s="132">
        <f t="shared" si="188"/>
        <v>0</v>
      </c>
      <c r="O12" s="322"/>
      <c r="P12" s="230"/>
      <c r="Q12" s="105"/>
      <c r="R12" s="49"/>
      <c r="S12" s="140"/>
      <c r="T12" s="132">
        <f t="shared" si="9"/>
        <v>0</v>
      </c>
      <c r="V12" s="49"/>
      <c r="W12" s="230"/>
      <c r="X12" s="105"/>
      <c r="Y12" s="49"/>
      <c r="Z12" s="140"/>
      <c r="AA12" s="132">
        <f t="shared" si="10"/>
        <v>0</v>
      </c>
      <c r="AC12" s="49"/>
      <c r="AD12" s="230"/>
      <c r="AE12" s="105"/>
      <c r="AF12" s="49"/>
      <c r="AG12" s="140"/>
      <c r="AH12" s="132">
        <f t="shared" si="11"/>
        <v>0</v>
      </c>
      <c r="AJ12" s="49"/>
      <c r="AK12" s="230"/>
      <c r="AL12" s="105"/>
      <c r="AM12" s="49"/>
      <c r="AN12" s="140"/>
      <c r="AO12" s="132">
        <f t="shared" si="12"/>
        <v>0</v>
      </c>
      <c r="AQ12" s="49"/>
      <c r="AR12" s="230"/>
      <c r="AS12" s="105"/>
      <c r="AT12" s="49"/>
      <c r="AU12" s="140"/>
      <c r="AV12" s="132">
        <f t="shared" si="13"/>
        <v>0</v>
      </c>
      <c r="AX12" s="49"/>
      <c r="AY12" s="230"/>
      <c r="AZ12" s="105"/>
      <c r="BA12" s="49"/>
      <c r="BB12" s="140"/>
      <c r="BC12" s="132">
        <f t="shared" si="14"/>
        <v>0</v>
      </c>
      <c r="BE12" s="49"/>
      <c r="BF12" s="230"/>
      <c r="BG12" s="105"/>
      <c r="BH12" s="49"/>
      <c r="BI12" s="140"/>
      <c r="BJ12" s="132">
        <f t="shared" si="15"/>
        <v>0</v>
      </c>
      <c r="BL12" s="49"/>
      <c r="BM12" s="230"/>
      <c r="BN12" s="105"/>
      <c r="BO12" s="49"/>
      <c r="BP12" s="140"/>
      <c r="BQ12" s="132">
        <f t="shared" si="16"/>
        <v>0</v>
      </c>
      <c r="BS12" s="49"/>
      <c r="BT12" s="309"/>
      <c r="BU12" s="230"/>
      <c r="BV12" s="105"/>
      <c r="BW12" s="49"/>
      <c r="BX12" s="140"/>
      <c r="BY12" s="132">
        <f t="shared" si="17"/>
        <v>0</v>
      </c>
      <c r="CA12" s="407">
        <v>40738</v>
      </c>
      <c r="CB12" s="825" t="s">
        <v>613</v>
      </c>
      <c r="CC12" s="422"/>
      <c r="CD12" s="379"/>
      <c r="CE12" s="795"/>
      <c r="CF12" s="132">
        <f t="shared" si="18"/>
        <v>284482.56</v>
      </c>
      <c r="CH12" s="31"/>
      <c r="CI12" s="312"/>
      <c r="CJ12" s="22"/>
      <c r="CK12" s="323"/>
      <c r="CL12" s="140"/>
      <c r="CM12" s="132">
        <f t="shared" si="19"/>
        <v>0</v>
      </c>
      <c r="CO12" s="322"/>
      <c r="CP12" s="230"/>
      <c r="CQ12" s="262"/>
      <c r="CR12" s="401"/>
      <c r="CS12" s="262"/>
      <c r="CT12" s="132">
        <f t="shared" si="189"/>
        <v>0</v>
      </c>
      <c r="CV12" s="49"/>
      <c r="CW12" s="230"/>
      <c r="CX12" s="105"/>
      <c r="CY12" s="49"/>
      <c r="CZ12" s="140"/>
      <c r="DA12" s="132">
        <f t="shared" si="20"/>
        <v>0</v>
      </c>
      <c r="DC12" s="49"/>
      <c r="DD12" s="309"/>
      <c r="DE12" s="230"/>
      <c r="DF12" s="105"/>
      <c r="DG12" s="49"/>
      <c r="DH12" s="140"/>
      <c r="DI12" s="132">
        <f t="shared" si="21"/>
        <v>0</v>
      </c>
      <c r="DK12" s="427"/>
      <c r="DL12" s="230"/>
      <c r="DM12" s="105"/>
      <c r="DN12" s="618"/>
      <c r="DO12" s="140"/>
      <c r="DP12" s="132">
        <f t="shared" si="22"/>
        <v>0</v>
      </c>
      <c r="DR12" s="230"/>
      <c r="DS12" s="230"/>
      <c r="DT12" s="105"/>
      <c r="DU12" s="49"/>
      <c r="DV12" s="140"/>
      <c r="DW12" s="132">
        <f t="shared" si="23"/>
        <v>0</v>
      </c>
      <c r="DY12" s="49"/>
      <c r="DZ12" s="230"/>
      <c r="EA12" s="105"/>
      <c r="EB12" s="49"/>
      <c r="EC12" s="140"/>
      <c r="ED12" s="132">
        <f t="shared" si="24"/>
        <v>4197</v>
      </c>
      <c r="EF12" s="49"/>
      <c r="EG12" s="230"/>
      <c r="EH12" s="105"/>
      <c r="EI12" s="49"/>
      <c r="EJ12" s="140"/>
      <c r="EK12" s="132">
        <f t="shared" si="25"/>
        <v>0</v>
      </c>
      <c r="EM12" s="323"/>
      <c r="EN12" s="312"/>
      <c r="EO12" s="22"/>
      <c r="EP12" s="309"/>
      <c r="EQ12" s="140"/>
      <c r="ER12" s="132">
        <f t="shared" si="26"/>
        <v>0</v>
      </c>
      <c r="ET12" s="322"/>
      <c r="EU12" s="230"/>
      <c r="EV12" s="105"/>
      <c r="EW12" s="49"/>
      <c r="EX12" s="140"/>
      <c r="EY12" s="132">
        <f t="shared" si="27"/>
        <v>0</v>
      </c>
      <c r="FA12" s="575"/>
      <c r="FB12" s="230"/>
      <c r="FC12" s="105"/>
      <c r="FD12" s="49"/>
      <c r="FE12" s="140"/>
      <c r="FF12" s="132">
        <f t="shared" si="28"/>
        <v>0</v>
      </c>
      <c r="FH12" s="575"/>
      <c r="FI12" s="230"/>
      <c r="FJ12" s="105"/>
      <c r="FK12" s="49"/>
      <c r="FL12" s="140"/>
      <c r="FM12" s="132">
        <f t="shared" si="29"/>
        <v>0</v>
      </c>
      <c r="FO12" s="427">
        <v>39691</v>
      </c>
      <c r="FP12" s="230">
        <v>999</v>
      </c>
      <c r="FQ12" s="105">
        <v>25297</v>
      </c>
      <c r="FR12" s="49">
        <v>39727</v>
      </c>
      <c r="FS12" s="140">
        <v>25297</v>
      </c>
      <c r="FT12" s="132">
        <f t="shared" si="30"/>
        <v>29768</v>
      </c>
      <c r="FV12" s="322"/>
      <c r="FW12" s="230"/>
      <c r="FX12" s="105"/>
      <c r="FY12" s="98"/>
      <c r="FZ12" s="140"/>
      <c r="GA12" s="132">
        <f t="shared" si="31"/>
        <v>0</v>
      </c>
      <c r="GC12" s="49"/>
      <c r="GD12" s="303"/>
      <c r="GE12" s="140"/>
      <c r="GF12" s="49"/>
      <c r="GG12" s="140"/>
      <c r="GH12" s="132">
        <f t="shared" si="32"/>
        <v>0</v>
      </c>
      <c r="GJ12" s="49"/>
      <c r="GK12" s="303"/>
      <c r="GL12" s="140"/>
      <c r="GM12" s="49"/>
      <c r="GN12" s="140"/>
      <c r="GO12" s="132">
        <f t="shared" si="33"/>
        <v>0</v>
      </c>
      <c r="GQ12" s="49"/>
      <c r="GR12" s="303"/>
      <c r="GS12" s="140"/>
      <c r="GT12" s="49"/>
      <c r="GU12" s="140"/>
      <c r="GV12" s="132">
        <f t="shared" si="34"/>
        <v>0</v>
      </c>
      <c r="GX12" s="49"/>
      <c r="GY12" s="303"/>
      <c r="GZ12" s="140"/>
      <c r="HA12" s="49"/>
      <c r="HB12" s="140"/>
      <c r="HC12" s="132">
        <f t="shared" si="35"/>
        <v>0</v>
      </c>
      <c r="HE12" s="49"/>
      <c r="HF12" s="230"/>
      <c r="HG12" s="105"/>
      <c r="HH12" s="49"/>
      <c r="HI12" s="140"/>
      <c r="HJ12" s="132">
        <f t="shared" si="36"/>
        <v>0</v>
      </c>
      <c r="HL12" s="49"/>
      <c r="HM12" s="230"/>
      <c r="HN12" s="105"/>
      <c r="HO12" s="49"/>
      <c r="HP12" s="140"/>
      <c r="HQ12" s="132">
        <f t="shared" si="37"/>
        <v>0</v>
      </c>
      <c r="HS12" s="407"/>
      <c r="HT12" s="1476"/>
      <c r="HU12" s="22"/>
      <c r="HV12" s="31"/>
      <c r="HW12" s="76"/>
      <c r="HX12" s="132">
        <f t="shared" si="38"/>
        <v>476</v>
      </c>
      <c r="HZ12" s="31"/>
      <c r="IA12" s="312"/>
      <c r="IB12" s="22"/>
      <c r="IC12" s="384"/>
      <c r="ID12" s="140"/>
      <c r="IE12" s="132">
        <f t="shared" si="39"/>
        <v>0</v>
      </c>
      <c r="IG12" s="49"/>
      <c r="IH12" s="230"/>
      <c r="II12" s="105"/>
      <c r="IJ12" s="49"/>
      <c r="IK12" s="140"/>
      <c r="IL12" s="132">
        <f t="shared" si="40"/>
        <v>0</v>
      </c>
      <c r="IN12" s="31"/>
      <c r="IO12" s="784"/>
      <c r="IP12" s="22"/>
      <c r="IQ12" s="49"/>
      <c r="IR12" s="140"/>
      <c r="IS12" s="132">
        <f t="shared" si="41"/>
        <v>0</v>
      </c>
      <c r="IU12" s="49"/>
      <c r="IV12" s="49"/>
      <c r="IW12" s="105"/>
      <c r="IX12" s="49"/>
      <c r="IY12" s="140"/>
      <c r="IZ12" s="132">
        <f t="shared" si="42"/>
        <v>0</v>
      </c>
      <c r="JB12" s="49"/>
      <c r="JC12" s="230"/>
      <c r="JD12" s="105"/>
      <c r="JE12" s="49"/>
      <c r="JF12" s="140"/>
      <c r="JG12" s="132">
        <f>JG11+JD12-JF12</f>
        <v>0</v>
      </c>
      <c r="JI12" s="49"/>
      <c r="JJ12" s="230"/>
      <c r="JK12" s="105"/>
      <c r="JL12" s="49"/>
      <c r="JM12" s="140"/>
      <c r="JN12" s="132">
        <f t="shared" si="43"/>
        <v>0</v>
      </c>
      <c r="JP12" s="49"/>
      <c r="JQ12" s="230"/>
      <c r="JR12" s="105"/>
      <c r="JS12" s="384"/>
      <c r="JT12" s="140"/>
      <c r="JU12" s="132">
        <f t="shared" si="44"/>
        <v>0</v>
      </c>
      <c r="JW12" s="49"/>
      <c r="JX12" s="230"/>
      <c r="JY12" s="105"/>
      <c r="JZ12" s="619"/>
      <c r="KA12" s="140"/>
      <c r="KB12" s="132">
        <f t="shared" si="45"/>
        <v>0</v>
      </c>
      <c r="KD12" s="49"/>
      <c r="KE12" s="230"/>
      <c r="KF12" s="105"/>
      <c r="KG12" s="619"/>
      <c r="KH12" s="140"/>
      <c r="KI12" s="132">
        <f t="shared" si="46"/>
        <v>0</v>
      </c>
      <c r="KK12" s="407"/>
      <c r="KL12" s="312"/>
      <c r="KM12" s="22"/>
      <c r="KN12" s="49"/>
      <c r="KO12" s="76"/>
      <c r="KP12" s="132">
        <f t="shared" si="47"/>
        <v>0</v>
      </c>
      <c r="KR12" s="31"/>
      <c r="KS12" s="312"/>
      <c r="KT12" s="22"/>
      <c r="KU12" s="384"/>
      <c r="KV12" s="76"/>
      <c r="KW12" s="132">
        <f t="shared" si="48"/>
        <v>0</v>
      </c>
      <c r="KY12" s="31"/>
      <c r="KZ12" s="312"/>
      <c r="LA12" s="22"/>
      <c r="LB12" s="49"/>
      <c r="LC12" s="76"/>
      <c r="LD12" s="132">
        <f t="shared" si="49"/>
        <v>0</v>
      </c>
      <c r="LF12" s="407"/>
      <c r="LG12" s="312"/>
      <c r="LH12" s="22"/>
      <c r="LI12" s="49"/>
      <c r="LJ12" s="140"/>
      <c r="LK12" s="132">
        <f t="shared" si="0"/>
        <v>0</v>
      </c>
      <c r="LM12" s="427"/>
      <c r="LN12" s="230"/>
      <c r="LO12" s="351"/>
      <c r="LP12" s="1497"/>
      <c r="LQ12" s="351"/>
      <c r="LR12" s="132">
        <f t="shared" si="50"/>
        <v>0</v>
      </c>
      <c r="LT12" s="427"/>
      <c r="LU12" s="230"/>
      <c r="LV12" s="105"/>
      <c r="LW12" s="49"/>
      <c r="LX12" s="140"/>
      <c r="LY12" s="132">
        <f t="shared" si="51"/>
        <v>0</v>
      </c>
      <c r="MA12" s="427"/>
      <c r="MB12" s="230"/>
      <c r="MC12" s="698"/>
      <c r="MD12" s="49"/>
      <c r="ME12" s="140"/>
      <c r="MF12" s="132">
        <f t="shared" si="52"/>
        <v>0</v>
      </c>
      <c r="MH12" s="49"/>
      <c r="MI12" s="230"/>
      <c r="MJ12" s="140"/>
      <c r="MK12" s="49"/>
      <c r="ML12" s="140"/>
      <c r="MM12" s="132">
        <f t="shared" si="53"/>
        <v>0</v>
      </c>
      <c r="MQ12" s="391"/>
      <c r="MR12" s="49"/>
      <c r="MS12" s="140"/>
      <c r="MT12" s="132">
        <f>MT11+MQ12-MS12</f>
        <v>20586.5</v>
      </c>
      <c r="MV12" s="49"/>
      <c r="MW12" s="1476"/>
      <c r="MX12" s="391"/>
      <c r="MY12" s="49"/>
      <c r="MZ12" s="140"/>
      <c r="NA12" s="132">
        <f t="shared" si="54"/>
        <v>0</v>
      </c>
      <c r="NC12" s="31"/>
      <c r="ND12" s="1476"/>
      <c r="NE12" s="391"/>
      <c r="NF12" s="49"/>
      <c r="NG12" s="140"/>
      <c r="NH12" s="132">
        <f t="shared" si="55"/>
        <v>0</v>
      </c>
      <c r="NJ12" s="427"/>
      <c r="NK12" s="303"/>
      <c r="NL12" s="262"/>
      <c r="NM12" s="427"/>
      <c r="NN12" s="140"/>
      <c r="NO12" s="132">
        <f t="shared" si="56"/>
        <v>0</v>
      </c>
      <c r="NQ12" s="49"/>
      <c r="NR12" s="230"/>
      <c r="NS12" s="105"/>
      <c r="NT12" s="49"/>
      <c r="NU12" s="140"/>
      <c r="NV12" s="132">
        <f t="shared" si="57"/>
        <v>0</v>
      </c>
      <c r="NX12" s="49"/>
      <c r="NY12" s="230"/>
      <c r="NZ12" s="105"/>
      <c r="OA12" s="49"/>
      <c r="OB12" s="140"/>
      <c r="OC12" s="132">
        <f t="shared" si="58"/>
        <v>0</v>
      </c>
      <c r="OE12" s="49"/>
      <c r="OF12" s="230"/>
      <c r="OG12" s="105"/>
      <c r="OH12" s="49"/>
      <c r="OI12" s="140"/>
      <c r="OJ12" s="132">
        <f t="shared" si="59"/>
        <v>0</v>
      </c>
      <c r="OL12" s="49"/>
      <c r="OM12" s="230"/>
      <c r="ON12" s="105"/>
      <c r="OO12" s="49"/>
      <c r="OP12" s="140"/>
      <c r="OQ12" s="132">
        <f t="shared" si="60"/>
        <v>0</v>
      </c>
      <c r="OS12" s="49"/>
      <c r="OT12" s="230"/>
      <c r="OU12" s="105"/>
      <c r="OV12" s="49"/>
      <c r="OW12" s="140"/>
      <c r="OX12" s="132">
        <f t="shared" si="61"/>
        <v>0</v>
      </c>
      <c r="OZ12" s="49"/>
      <c r="PA12" s="230"/>
      <c r="PB12" s="105"/>
      <c r="PC12" s="49"/>
      <c r="PD12" s="140"/>
      <c r="PE12" s="132">
        <f t="shared" si="62"/>
        <v>0</v>
      </c>
      <c r="PG12" s="49"/>
      <c r="PH12" s="230"/>
      <c r="PI12" s="105"/>
      <c r="PJ12" s="49"/>
      <c r="PK12" s="140"/>
      <c r="PL12" s="132">
        <f t="shared" si="63"/>
        <v>0</v>
      </c>
      <c r="PN12" s="49">
        <v>41545</v>
      </c>
      <c r="PO12" s="230" t="s">
        <v>3072</v>
      </c>
      <c r="PP12" s="105">
        <v>24400</v>
      </c>
      <c r="PQ12" s="49"/>
      <c r="PR12" s="140"/>
      <c r="PS12" s="132">
        <f t="shared" si="64"/>
        <v>24400</v>
      </c>
      <c r="PU12" s="49"/>
      <c r="PV12" s="899"/>
      <c r="PW12" s="105"/>
      <c r="PX12" s="49"/>
      <c r="PY12" s="140"/>
      <c r="PZ12" s="132">
        <f t="shared" si="65"/>
        <v>0</v>
      </c>
      <c r="QB12" s="427"/>
      <c r="QC12" s="230"/>
      <c r="QD12" s="105"/>
      <c r="QE12" s="49"/>
      <c r="QF12" s="140"/>
      <c r="QG12" s="132">
        <f t="shared" si="66"/>
        <v>0</v>
      </c>
      <c r="QI12" s="407"/>
      <c r="QJ12" s="312"/>
      <c r="QK12" s="704"/>
      <c r="QL12" s="407">
        <v>40829</v>
      </c>
      <c r="QM12" s="140">
        <v>2200</v>
      </c>
      <c r="QN12" s="132">
        <f t="shared" si="67"/>
        <v>5816</v>
      </c>
      <c r="QP12" s="523"/>
      <c r="QQ12" s="1483"/>
      <c r="QR12" s="704"/>
      <c r="QS12" s="31"/>
      <c r="QT12" s="140"/>
      <c r="QU12" s="132">
        <f t="shared" si="68"/>
        <v>0</v>
      </c>
      <c r="QW12" s="49"/>
      <c r="QX12" s="230"/>
      <c r="QY12" s="262"/>
      <c r="QZ12" s="49"/>
      <c r="RA12" s="140"/>
      <c r="RB12" s="132">
        <f t="shared" si="69"/>
        <v>0</v>
      </c>
      <c r="RD12" s="49"/>
      <c r="RE12" s="230"/>
      <c r="RF12" s="262"/>
      <c r="RG12" s="49"/>
      <c r="RH12" s="140"/>
      <c r="RI12" s="132">
        <f t="shared" si="70"/>
        <v>0</v>
      </c>
      <c r="RK12" s="49"/>
      <c r="RL12" s="303"/>
      <c r="RM12" s="262"/>
      <c r="RN12" s="346"/>
      <c r="RO12" s="140"/>
      <c r="RP12" s="132">
        <f t="shared" si="71"/>
        <v>0</v>
      </c>
      <c r="RR12" s="230"/>
      <c r="RS12" s="230"/>
      <c r="RT12" s="105"/>
      <c r="RU12" s="49"/>
      <c r="RV12" s="140"/>
      <c r="RW12" s="132">
        <f t="shared" si="194"/>
        <v>23250</v>
      </c>
      <c r="RY12" s="49"/>
      <c r="RZ12" s="230"/>
      <c r="SA12" s="698"/>
      <c r="SB12" s="49"/>
      <c r="SC12" s="140"/>
      <c r="SD12" s="132">
        <f t="shared" si="195"/>
        <v>0</v>
      </c>
      <c r="SF12" s="427"/>
      <c r="SG12" s="230"/>
      <c r="SH12" s="698"/>
      <c r="SI12" s="49"/>
      <c r="SJ12" s="140"/>
      <c r="SK12" s="132">
        <f t="shared" si="72"/>
        <v>0</v>
      </c>
      <c r="SM12" s="49"/>
      <c r="SN12" s="230"/>
      <c r="SO12" s="698"/>
      <c r="SP12" s="49"/>
      <c r="SQ12" s="140"/>
      <c r="SR12" s="132">
        <f t="shared" si="73"/>
        <v>0</v>
      </c>
      <c r="ST12" s="427"/>
      <c r="SU12" s="230"/>
      <c r="SV12" s="105"/>
      <c r="SW12" s="49"/>
      <c r="SX12" s="140"/>
      <c r="SY12" s="132">
        <f t="shared" si="74"/>
        <v>0</v>
      </c>
      <c r="TA12" s="49"/>
      <c r="TB12" s="230"/>
      <c r="TC12" s="105"/>
      <c r="TD12" s="49"/>
      <c r="TE12" s="140"/>
      <c r="TF12" s="132">
        <f t="shared" si="75"/>
        <v>20668.5</v>
      </c>
      <c r="TH12" s="346"/>
      <c r="TI12" s="230"/>
      <c r="TJ12" s="105"/>
      <c r="TK12" s="49"/>
      <c r="TL12" s="351"/>
      <c r="TM12" s="132">
        <f t="shared" si="76"/>
        <v>0</v>
      </c>
      <c r="TO12" s="427"/>
      <c r="TP12" s="230"/>
      <c r="TQ12" s="105"/>
      <c r="TR12" s="49"/>
      <c r="TS12" s="351"/>
      <c r="TT12" s="132">
        <f t="shared" si="77"/>
        <v>0</v>
      </c>
      <c r="TV12" s="427"/>
      <c r="TW12" s="230"/>
      <c r="TX12" s="105"/>
      <c r="TY12" s="49"/>
      <c r="TZ12" s="140"/>
      <c r="UA12" s="132">
        <f t="shared" si="78"/>
        <v>0</v>
      </c>
      <c r="UC12" s="427"/>
      <c r="UD12" s="230"/>
      <c r="UE12" s="105"/>
      <c r="UF12" s="49"/>
      <c r="UG12" s="140"/>
      <c r="UH12" s="132">
        <f t="shared" si="79"/>
        <v>0</v>
      </c>
      <c r="UJ12" s="427"/>
      <c r="UK12" s="230"/>
      <c r="UL12" s="105"/>
      <c r="UM12" s="49"/>
      <c r="UN12" s="140"/>
      <c r="UO12" s="132">
        <f t="shared" si="80"/>
        <v>0</v>
      </c>
      <c r="UQ12" s="427"/>
      <c r="UR12" s="230"/>
      <c r="US12" s="105"/>
      <c r="UT12" s="49"/>
      <c r="UU12" s="140"/>
      <c r="UV12" s="132">
        <f t="shared" si="81"/>
        <v>201</v>
      </c>
      <c r="UX12" s="482"/>
      <c r="UY12" s="312"/>
      <c r="UZ12" s="22"/>
      <c r="VA12" s="31">
        <v>40581</v>
      </c>
      <c r="VB12" s="76">
        <v>1000</v>
      </c>
      <c r="VC12" s="132">
        <f t="shared" si="82"/>
        <v>19813</v>
      </c>
      <c r="VE12" s="49"/>
      <c r="VF12" s="230"/>
      <c r="VG12" s="105"/>
      <c r="VH12" s="49"/>
      <c r="VI12" s="140"/>
      <c r="VJ12" s="132">
        <f t="shared" si="83"/>
        <v>0</v>
      </c>
      <c r="VL12" s="49"/>
      <c r="VM12" s="230"/>
      <c r="VN12" s="105"/>
      <c r="VO12" s="575"/>
      <c r="VP12" s="140"/>
      <c r="VQ12" s="132">
        <f t="shared" si="84"/>
        <v>0</v>
      </c>
      <c r="VS12" s="427"/>
      <c r="VT12" s="230"/>
      <c r="VU12" s="105"/>
      <c r="VV12" s="49"/>
      <c r="VW12" s="140"/>
      <c r="VX12" s="132">
        <f t="shared" si="85"/>
        <v>274.5</v>
      </c>
      <c r="VZ12" s="49"/>
      <c r="WA12" s="230"/>
      <c r="WB12" s="105"/>
      <c r="WC12" s="49"/>
      <c r="WD12" s="140"/>
      <c r="WE12" s="132">
        <f t="shared" si="86"/>
        <v>0</v>
      </c>
      <c r="WG12" s="49"/>
      <c r="WH12" s="230"/>
      <c r="WI12" s="105"/>
      <c r="WJ12" s="49"/>
      <c r="WK12" s="140"/>
      <c r="WL12" s="132">
        <f t="shared" si="87"/>
        <v>0</v>
      </c>
      <c r="WN12" s="49"/>
      <c r="WO12" s="230"/>
      <c r="WP12" s="105"/>
      <c r="WQ12" s="49"/>
      <c r="WR12" s="140"/>
      <c r="WS12" s="132">
        <f t="shared" si="88"/>
        <v>0</v>
      </c>
      <c r="WU12" s="49"/>
      <c r="WV12" s="230"/>
      <c r="WW12" s="105"/>
      <c r="WX12" s="49"/>
      <c r="WY12" s="140"/>
      <c r="WZ12" s="132">
        <f t="shared" si="89"/>
        <v>0</v>
      </c>
      <c r="XB12" s="49"/>
      <c r="XC12" s="230"/>
      <c r="XD12" s="105"/>
      <c r="XE12" s="49"/>
      <c r="XF12" s="140"/>
      <c r="XG12" s="132">
        <f t="shared" si="90"/>
        <v>0</v>
      </c>
      <c r="XI12" s="427"/>
      <c r="XJ12" s="230"/>
      <c r="XK12" s="105"/>
      <c r="XL12" s="49"/>
      <c r="XM12" s="140"/>
      <c r="XN12" s="132">
        <f t="shared" si="91"/>
        <v>0</v>
      </c>
      <c r="XP12" s="49"/>
      <c r="XQ12" s="230"/>
      <c r="XR12" s="105"/>
      <c r="XS12" s="49"/>
      <c r="XT12" s="140"/>
      <c r="XU12" s="132">
        <f t="shared" si="92"/>
        <v>0</v>
      </c>
      <c r="XW12" s="31"/>
      <c r="XX12" s="312"/>
      <c r="XY12" s="22"/>
      <c r="XZ12" s="49"/>
      <c r="YA12" s="140"/>
      <c r="YB12" s="132">
        <f t="shared" si="93"/>
        <v>0</v>
      </c>
      <c r="YD12" s="31"/>
      <c r="YE12" s="312"/>
      <c r="YF12" s="22"/>
      <c r="YG12" s="49"/>
      <c r="YH12" s="140"/>
      <c r="YI12" s="132">
        <f t="shared" si="94"/>
        <v>0</v>
      </c>
      <c r="YK12" s="49"/>
      <c r="YL12" s="230"/>
      <c r="YM12" s="105"/>
      <c r="YN12" s="49"/>
      <c r="YO12" s="140"/>
      <c r="YP12" s="132">
        <f t="shared" si="95"/>
        <v>0</v>
      </c>
      <c r="YR12" s="49"/>
      <c r="YS12" s="230"/>
      <c r="YT12" s="105"/>
      <c r="YU12" s="346"/>
      <c r="YV12" s="140"/>
      <c r="YW12" s="132">
        <f t="shared" si="96"/>
        <v>0</v>
      </c>
      <c r="YY12" s="305"/>
      <c r="YZ12" s="1476"/>
      <c r="ZA12" s="140"/>
      <c r="ZB12" s="49"/>
      <c r="ZC12" s="140"/>
      <c r="ZD12" s="132">
        <f t="shared" si="97"/>
        <v>0</v>
      </c>
      <c r="ZF12" s="49"/>
      <c r="ZG12" s="230"/>
      <c r="ZH12" s="105"/>
      <c r="ZI12" s="49"/>
      <c r="ZJ12" s="140"/>
      <c r="ZK12" s="132">
        <f t="shared" si="98"/>
        <v>0</v>
      </c>
      <c r="ZM12" s="49"/>
      <c r="ZN12" s="899"/>
      <c r="ZO12" s="105"/>
      <c r="ZP12" s="49"/>
      <c r="ZQ12" s="140"/>
      <c r="ZR12" s="132">
        <f t="shared" si="99"/>
        <v>11212</v>
      </c>
      <c r="ZT12" s="49"/>
      <c r="ZU12" s="230"/>
      <c r="ZV12" s="105"/>
      <c r="ZW12" s="49"/>
      <c r="ZX12" s="140"/>
      <c r="ZY12" s="132">
        <f t="shared" si="100"/>
        <v>0</v>
      </c>
      <c r="AAA12" s="49"/>
      <c r="AAB12" s="899"/>
      <c r="AAC12" s="105"/>
      <c r="AAD12" s="49"/>
      <c r="AAE12" s="140"/>
      <c r="AAF12" s="132">
        <f t="shared" si="101"/>
        <v>0</v>
      </c>
      <c r="AAH12" s="49"/>
      <c r="AAI12" s="230"/>
      <c r="AAJ12" s="105"/>
      <c r="AAK12" s="49"/>
      <c r="AAL12" s="140"/>
      <c r="AAM12" s="132">
        <f t="shared" si="102"/>
        <v>0</v>
      </c>
      <c r="AAO12" s="427"/>
      <c r="AAP12" s="230"/>
      <c r="AAQ12" s="105"/>
      <c r="AAR12" s="49"/>
      <c r="AAS12" s="140"/>
      <c r="AAT12" s="132">
        <f t="shared" si="103"/>
        <v>0</v>
      </c>
      <c r="AAV12" s="427"/>
      <c r="AAW12" s="230"/>
      <c r="AAX12" s="105"/>
      <c r="AAY12" s="322"/>
      <c r="AAZ12" s="140"/>
      <c r="ABA12" s="132">
        <f t="shared" si="104"/>
        <v>0</v>
      </c>
      <c r="ABC12" s="49"/>
      <c r="ABD12" s="230"/>
      <c r="ABE12" s="105"/>
      <c r="ABF12" s="49"/>
      <c r="ABG12" s="140"/>
      <c r="ABH12" s="132">
        <f t="shared" si="105"/>
        <v>26148</v>
      </c>
      <c r="ABJ12" s="31"/>
      <c r="ABK12" s="312"/>
      <c r="ABL12" s="22"/>
      <c r="ABM12" s="384"/>
      <c r="ABN12" s="140"/>
      <c r="ABO12" s="132">
        <f t="shared" si="106"/>
        <v>0</v>
      </c>
      <c r="ABQ12" s="49"/>
      <c r="ABR12" s="230"/>
      <c r="ABS12" s="105"/>
      <c r="ABT12" s="49"/>
      <c r="ABU12" s="140"/>
      <c r="ABV12" s="132">
        <f t="shared" si="107"/>
        <v>0</v>
      </c>
      <c r="ABX12" s="322"/>
      <c r="ABY12" s="230"/>
      <c r="ABZ12" s="105"/>
      <c r="ACA12" s="572"/>
      <c r="ACB12" s="571"/>
      <c r="ACC12" s="132">
        <f t="shared" si="108"/>
        <v>0</v>
      </c>
      <c r="ACE12" s="322"/>
      <c r="ACF12" s="230"/>
      <c r="ACG12" s="105"/>
      <c r="ACH12" s="322"/>
      <c r="ACI12" s="140"/>
      <c r="ACJ12" s="132">
        <f t="shared" si="109"/>
        <v>0</v>
      </c>
      <c r="ACL12" s="49"/>
      <c r="ACM12" s="230"/>
      <c r="ACN12" s="105"/>
      <c r="ACO12" s="49"/>
      <c r="ACP12" s="140"/>
      <c r="ACQ12" s="132">
        <f t="shared" si="1"/>
        <v>0</v>
      </c>
      <c r="ACS12" s="427"/>
      <c r="ACT12" s="230"/>
      <c r="ACU12" s="105"/>
      <c r="ACV12" s="427"/>
      <c r="ACW12" s="140"/>
      <c r="ACX12" s="132">
        <f t="shared" si="110"/>
        <v>0</v>
      </c>
      <c r="ACZ12" s="427"/>
      <c r="ADA12" s="230"/>
      <c r="ADB12" s="105"/>
      <c r="ADC12" s="322"/>
      <c r="ADD12" s="140"/>
      <c r="ADE12" s="132">
        <f t="shared" si="111"/>
        <v>0</v>
      </c>
      <c r="ADG12" s="49"/>
      <c r="ADH12" s="1476"/>
      <c r="ADI12" s="262"/>
      <c r="ADJ12" s="49"/>
      <c r="ADK12" s="140"/>
      <c r="ADL12" s="132">
        <f t="shared" si="112"/>
        <v>0</v>
      </c>
      <c r="ADN12" s="322"/>
      <c r="ADO12" s="230"/>
      <c r="ADP12" s="105"/>
      <c r="ADQ12" s="427"/>
      <c r="ADR12" s="140"/>
      <c r="ADS12" s="132">
        <f t="shared" si="113"/>
        <v>0</v>
      </c>
      <c r="ADU12" s="407"/>
      <c r="ADV12" s="782"/>
      <c r="ADW12" s="76"/>
      <c r="ADX12" s="31"/>
      <c r="ADY12" s="76"/>
      <c r="ADZ12" s="132"/>
      <c r="AEB12" s="49"/>
      <c r="AEC12" s="303"/>
      <c r="AED12" s="140"/>
      <c r="AEE12" s="49"/>
      <c r="AEF12" s="140"/>
      <c r="AEG12" s="132">
        <f t="shared" si="115"/>
        <v>5459</v>
      </c>
      <c r="AEI12" s="427"/>
      <c r="AEJ12" s="303"/>
      <c r="AEK12" s="140"/>
      <c r="AEL12" s="427"/>
      <c r="AEM12" s="140"/>
      <c r="AEN12" s="132">
        <f t="shared" si="116"/>
        <v>0</v>
      </c>
      <c r="AEP12" s="49"/>
      <c r="AEQ12" s="230"/>
      <c r="AER12" s="105"/>
      <c r="AES12" s="49"/>
      <c r="AET12" s="140"/>
      <c r="AEU12" s="132">
        <f t="shared" si="117"/>
        <v>0</v>
      </c>
      <c r="AEW12" s="31"/>
      <c r="AEX12" s="312"/>
      <c r="AEY12" s="22"/>
      <c r="AEZ12" s="31"/>
      <c r="AFA12" s="76"/>
      <c r="AFB12" s="132">
        <f t="shared" si="118"/>
        <v>6523</v>
      </c>
      <c r="AFD12" s="407"/>
      <c r="AFE12" s="312"/>
      <c r="AFF12" s="22"/>
      <c r="AFG12" s="31"/>
      <c r="AFH12" s="76"/>
      <c r="AFI12" s="132">
        <f t="shared" si="119"/>
        <v>0</v>
      </c>
      <c r="AFK12" s="407"/>
      <c r="AFL12" s="312"/>
      <c r="AFM12" s="22"/>
      <c r="AFN12" s="31"/>
      <c r="AFO12" s="76"/>
      <c r="AFP12" s="132">
        <f t="shared" si="120"/>
        <v>0</v>
      </c>
      <c r="AFR12" s="31"/>
      <c r="AFS12" s="312"/>
      <c r="AFT12" s="22"/>
      <c r="AFU12" s="31"/>
      <c r="AFV12" s="76"/>
      <c r="AFW12" s="132">
        <f t="shared" si="121"/>
        <v>0</v>
      </c>
      <c r="AFY12" s="31"/>
      <c r="AFZ12" s="312"/>
      <c r="AGA12" s="22"/>
      <c r="AGB12" s="31"/>
      <c r="AGC12" s="76"/>
      <c r="AGD12" s="132">
        <f t="shared" si="122"/>
        <v>0</v>
      </c>
      <c r="AGF12" s="31"/>
      <c r="AGG12" s="312"/>
      <c r="AGH12" s="785"/>
      <c r="AGI12" s="49"/>
      <c r="AGJ12" s="76"/>
      <c r="AGK12" s="132">
        <f t="shared" si="123"/>
        <v>0</v>
      </c>
      <c r="AGM12" s="49"/>
      <c r="AGN12" s="230"/>
      <c r="AGO12" s="698"/>
      <c r="AGP12" s="49"/>
      <c r="AGQ12" s="140"/>
      <c r="AGR12" s="132">
        <f t="shared" si="124"/>
        <v>0</v>
      </c>
      <c r="AGT12" s="31"/>
      <c r="AGU12" s="312"/>
      <c r="AGV12" s="785"/>
      <c r="AGW12" s="49"/>
      <c r="AGX12" s="76"/>
      <c r="AGY12" s="132">
        <f t="shared" si="125"/>
        <v>0</v>
      </c>
      <c r="AHA12" s="49"/>
      <c r="AHB12" s="230"/>
      <c r="AHC12" s="105"/>
      <c r="AHD12" s="49"/>
      <c r="AHE12" s="140"/>
      <c r="AHF12" s="132">
        <f t="shared" si="126"/>
        <v>37741</v>
      </c>
      <c r="AHH12" s="49"/>
      <c r="AHI12" s="230"/>
      <c r="AHJ12" s="105"/>
      <c r="AHK12" s="49"/>
      <c r="AHL12" s="140"/>
      <c r="AHM12" s="132">
        <f t="shared" si="127"/>
        <v>0</v>
      </c>
      <c r="AHO12" s="49"/>
      <c r="AHP12" s="230"/>
      <c r="AHQ12" s="105"/>
      <c r="AHR12" s="49"/>
      <c r="AHS12" s="140"/>
      <c r="AHT12" s="132">
        <f t="shared" si="128"/>
        <v>0</v>
      </c>
      <c r="AHV12" s="427"/>
      <c r="AHW12" s="230"/>
      <c r="AHX12" s="105"/>
      <c r="AHY12" s="49"/>
      <c r="AHZ12" s="140"/>
      <c r="AIA12" s="132">
        <f t="shared" si="129"/>
        <v>0</v>
      </c>
      <c r="AIC12" s="322"/>
      <c r="AID12" s="230"/>
      <c r="AIE12" s="105"/>
      <c r="AIF12" s="49"/>
      <c r="AIG12" s="140"/>
      <c r="AIH12" s="132">
        <f t="shared" si="130"/>
        <v>0</v>
      </c>
      <c r="AIJ12" s="427"/>
      <c r="AIK12" s="230"/>
      <c r="AIL12" s="105"/>
      <c r="AIM12" s="49"/>
      <c r="AIN12" s="140"/>
      <c r="AIO12" s="132">
        <f t="shared" si="131"/>
        <v>0</v>
      </c>
      <c r="AIQ12" s="49"/>
      <c r="AIR12" s="230"/>
      <c r="AIS12" s="105"/>
      <c r="AIT12" s="49"/>
      <c r="AIU12" s="140"/>
      <c r="AIV12" s="132">
        <f t="shared" si="132"/>
        <v>0</v>
      </c>
      <c r="AIX12" s="49"/>
      <c r="AIY12" s="230"/>
      <c r="AIZ12" s="105"/>
      <c r="AJA12" s="49"/>
      <c r="AJB12" s="140"/>
      <c r="AJC12" s="132">
        <f t="shared" si="133"/>
        <v>0</v>
      </c>
      <c r="AJE12" s="49"/>
      <c r="AJF12" s="230"/>
      <c r="AJG12" s="105"/>
      <c r="AJH12" s="49"/>
      <c r="AJI12" s="140"/>
      <c r="AJJ12" s="132">
        <f t="shared" si="134"/>
        <v>0</v>
      </c>
      <c r="AJL12" s="49"/>
      <c r="AJM12" s="230"/>
      <c r="AJN12" s="105"/>
      <c r="AJO12" s="49"/>
      <c r="AJP12" s="140"/>
      <c r="AJQ12" s="132">
        <f t="shared" si="135"/>
        <v>0</v>
      </c>
      <c r="AJS12" s="31"/>
      <c r="AJT12" s="312"/>
      <c r="AJU12" s="22"/>
      <c r="AJV12" s="31"/>
      <c r="AJW12" s="140"/>
      <c r="AJX12" s="132">
        <f t="shared" si="136"/>
        <v>0</v>
      </c>
      <c r="AJZ12" s="31"/>
      <c r="AKA12" s="312"/>
      <c r="AKB12" s="22"/>
      <c r="AKC12" s="31"/>
      <c r="AKD12" s="140"/>
      <c r="AKE12" s="132">
        <f t="shared" si="137"/>
        <v>0</v>
      </c>
      <c r="AKG12" s="49"/>
      <c r="AKH12" s="1476"/>
      <c r="AKI12" s="391"/>
      <c r="AKJ12" s="49"/>
      <c r="AKK12" s="391"/>
      <c r="AKL12" s="132">
        <f t="shared" si="138"/>
        <v>0</v>
      </c>
      <c r="AKN12" s="49"/>
      <c r="AKO12" s="1476"/>
      <c r="AKP12" s="391"/>
      <c r="AKQ12" s="49"/>
      <c r="AKR12" s="391"/>
      <c r="AKS12" s="132">
        <f t="shared" si="2"/>
        <v>0</v>
      </c>
      <c r="AKU12" s="49"/>
      <c r="AKV12" s="1476"/>
      <c r="AKW12" s="391"/>
      <c r="AKX12" s="49"/>
      <c r="AKY12" s="391"/>
      <c r="AKZ12" s="132">
        <f t="shared" si="139"/>
        <v>0</v>
      </c>
      <c r="ALB12" s="49"/>
      <c r="ALC12" s="1476"/>
      <c r="ALD12" s="391"/>
      <c r="ALE12" s="49"/>
      <c r="ALF12" s="391"/>
      <c r="ALG12" s="132">
        <f t="shared" si="140"/>
        <v>0</v>
      </c>
      <c r="ALI12" s="49"/>
      <c r="ALJ12" s="1476"/>
      <c r="ALK12" s="391"/>
      <c r="ALL12" s="49"/>
      <c r="ALM12" s="391"/>
      <c r="ALN12" s="132">
        <f t="shared" si="141"/>
        <v>0</v>
      </c>
      <c r="ALP12" s="49"/>
      <c r="ALQ12" s="1476"/>
      <c r="ALR12" s="391"/>
      <c r="ALS12" s="49"/>
      <c r="ALT12" s="391"/>
      <c r="ALU12" s="132">
        <f t="shared" si="142"/>
        <v>0</v>
      </c>
      <c r="ALW12" s="427"/>
      <c r="ALX12" s="230"/>
      <c r="ALY12" s="105"/>
      <c r="ALZ12" s="427"/>
      <c r="AMA12" s="140"/>
      <c r="AMB12" s="132">
        <f t="shared" si="143"/>
        <v>0</v>
      </c>
      <c r="AMD12" s="49"/>
      <c r="AME12" s="230"/>
      <c r="AMF12" s="105"/>
      <c r="AMG12" s="49"/>
      <c r="AMH12" s="140"/>
      <c r="AMI12" s="132">
        <f t="shared" si="144"/>
        <v>0</v>
      </c>
      <c r="AMK12" s="49"/>
      <c r="AML12" s="1476"/>
      <c r="AMM12" s="140"/>
      <c r="AMN12" s="49"/>
      <c r="AMO12" s="140"/>
      <c r="AMP12" s="132">
        <f t="shared" si="3"/>
        <v>0</v>
      </c>
      <c r="AMR12" s="427"/>
      <c r="AMS12" s="230"/>
      <c r="AMT12" s="105"/>
      <c r="AMU12" s="322"/>
      <c r="AMV12" s="140"/>
      <c r="AMW12" s="132">
        <f t="shared" si="145"/>
        <v>0</v>
      </c>
      <c r="AMY12" s="322"/>
      <c r="AMZ12" s="230"/>
      <c r="ANA12" s="105"/>
      <c r="ANB12" s="427"/>
      <c r="ANC12" s="140"/>
      <c r="AND12" s="132">
        <f t="shared" si="146"/>
        <v>0</v>
      </c>
      <c r="ANF12" s="49"/>
      <c r="ANG12" s="230"/>
      <c r="ANH12" s="105"/>
      <c r="ANI12" s="49"/>
      <c r="ANJ12" s="140"/>
      <c r="ANK12" s="132">
        <f t="shared" si="147"/>
        <v>0</v>
      </c>
      <c r="ANM12" s="49"/>
      <c r="ANN12" s="230"/>
      <c r="ANO12" s="105"/>
      <c r="ANP12" s="49"/>
      <c r="ANQ12" s="140"/>
      <c r="ANR12" s="132">
        <f t="shared" si="148"/>
        <v>0</v>
      </c>
      <c r="ANT12" s="49"/>
      <c r="ANU12" s="230"/>
      <c r="ANV12" s="105"/>
      <c r="ANW12" s="49"/>
      <c r="ANX12" s="140"/>
      <c r="ANY12" s="132">
        <f t="shared" si="149"/>
        <v>0</v>
      </c>
      <c r="AOA12" s="322"/>
      <c r="AOB12" s="230"/>
      <c r="AOC12" s="105"/>
      <c r="AOD12" s="572"/>
      <c r="AOE12" s="140"/>
      <c r="AOF12" s="132">
        <f t="shared" si="150"/>
        <v>1532</v>
      </c>
      <c r="AOH12" s="49"/>
      <c r="AOI12" s="230"/>
      <c r="AOJ12" s="105"/>
      <c r="AOK12" s="322">
        <v>40956</v>
      </c>
      <c r="AOL12" s="140">
        <v>200</v>
      </c>
      <c r="AOM12" s="132">
        <f>AOM11+AOJ12-AOL12</f>
        <v>6892</v>
      </c>
      <c r="AOO12" s="427"/>
      <c r="AOP12" s="230"/>
      <c r="AOQ12" s="105"/>
      <c r="AOR12" s="49"/>
      <c r="AOS12" s="140"/>
      <c r="AOT12" s="132">
        <f t="shared" si="151"/>
        <v>0</v>
      </c>
      <c r="AOV12" s="322"/>
      <c r="AOW12" s="230"/>
      <c r="AOX12" s="105"/>
      <c r="AOY12" s="49"/>
      <c r="AOZ12" s="140"/>
      <c r="APA12" s="132">
        <f t="shared" si="152"/>
        <v>0</v>
      </c>
      <c r="APC12" s="322"/>
      <c r="APD12" s="230"/>
      <c r="APE12" s="105"/>
      <c r="APF12" s="49"/>
      <c r="APG12" s="140"/>
      <c r="APH12" s="132">
        <f t="shared" si="153"/>
        <v>0</v>
      </c>
      <c r="APJ12" s="322"/>
      <c r="APK12" s="230"/>
      <c r="APL12" s="105"/>
      <c r="APM12" s="49"/>
      <c r="APN12" s="140"/>
      <c r="APO12" s="132">
        <f t="shared" si="154"/>
        <v>0</v>
      </c>
      <c r="APQ12" s="865"/>
      <c r="APT12" s="427"/>
      <c r="APU12" s="140"/>
      <c r="APV12" s="132">
        <f t="shared" si="4"/>
        <v>0</v>
      </c>
      <c r="APX12" s="49"/>
      <c r="APY12" s="1476"/>
      <c r="APZ12" s="140"/>
      <c r="AQA12" s="49"/>
      <c r="AQB12" s="140"/>
      <c r="AQC12" s="132">
        <f t="shared" si="5"/>
        <v>7383.5</v>
      </c>
      <c r="AQE12" s="49"/>
      <c r="AQF12" s="1476"/>
      <c r="AQG12" s="140"/>
      <c r="AQH12" s="49"/>
      <c r="AQI12" s="140"/>
      <c r="AQJ12" s="132">
        <f t="shared" si="6"/>
        <v>0</v>
      </c>
      <c r="AQL12" s="49"/>
      <c r="AQM12" s="230"/>
      <c r="AQN12" s="105"/>
      <c r="AQO12" s="49"/>
      <c r="AQP12" s="140"/>
      <c r="AQQ12" s="132">
        <f t="shared" si="155"/>
        <v>4518.5</v>
      </c>
      <c r="AQS12" s="322"/>
      <c r="AQT12" s="230"/>
      <c r="AQU12" s="105"/>
      <c r="AQV12" s="322"/>
      <c r="AQW12" s="140"/>
      <c r="AQX12" s="132">
        <f t="shared" si="156"/>
        <v>53922</v>
      </c>
      <c r="AQZ12" s="49"/>
      <c r="ARA12" s="230"/>
      <c r="ARB12" s="105"/>
      <c r="ARC12" s="49"/>
      <c r="ARD12" s="140"/>
      <c r="ARE12" s="132">
        <f t="shared" si="157"/>
        <v>0</v>
      </c>
      <c r="ARG12" s="427"/>
      <c r="ARH12" s="230"/>
      <c r="ARI12" s="105"/>
      <c r="ARJ12" s="427"/>
      <c r="ARK12" s="140"/>
      <c r="ARL12" s="132">
        <f t="shared" si="158"/>
        <v>0</v>
      </c>
      <c r="ARN12" s="427"/>
      <c r="ARO12" s="230"/>
      <c r="ARP12" s="698"/>
      <c r="ARQ12" s="322"/>
      <c r="ARR12" s="351"/>
      <c r="ARS12" s="132">
        <f t="shared" si="7"/>
        <v>0</v>
      </c>
      <c r="ARU12" s="427"/>
      <c r="ARV12" s="230"/>
      <c r="ARW12" s="105"/>
      <c r="ARX12" s="49"/>
      <c r="ARY12" s="140"/>
      <c r="ARZ12" s="132">
        <f t="shared" si="159"/>
        <v>0</v>
      </c>
      <c r="ASB12" s="427"/>
      <c r="ASC12" s="230"/>
      <c r="ASD12" s="105"/>
      <c r="ASE12" s="49"/>
      <c r="ASF12" s="140"/>
      <c r="ASG12" s="132">
        <f t="shared" si="160"/>
        <v>0</v>
      </c>
      <c r="ASI12" s="49"/>
      <c r="ASJ12" s="230"/>
      <c r="ASK12" s="105"/>
      <c r="ASL12" s="49"/>
      <c r="ASM12" s="140"/>
      <c r="ASN12" s="132">
        <f t="shared" si="161"/>
        <v>0</v>
      </c>
      <c r="ASP12" s="49"/>
      <c r="ASQ12" s="230"/>
      <c r="ASR12" s="105"/>
      <c r="ASS12" s="49"/>
      <c r="AST12" s="140"/>
      <c r="ASU12" s="132">
        <f t="shared" si="162"/>
        <v>0</v>
      </c>
      <c r="ASW12" s="49"/>
      <c r="ASX12" s="230"/>
      <c r="ASY12" s="105"/>
      <c r="ASZ12" s="49"/>
      <c r="ATA12" s="140"/>
      <c r="ATB12" s="132">
        <f t="shared" si="163"/>
        <v>0</v>
      </c>
      <c r="ATD12" s="49"/>
      <c r="ATE12" s="230"/>
      <c r="ATF12" s="105"/>
      <c r="ATG12" s="49"/>
      <c r="ATH12" s="140"/>
      <c r="ATI12" s="132">
        <f t="shared" si="164"/>
        <v>0</v>
      </c>
      <c r="ATK12" s="49"/>
      <c r="ATL12" s="230"/>
      <c r="ATM12" s="105"/>
      <c r="ATN12" s="49"/>
      <c r="ATO12" s="140"/>
      <c r="ATP12" s="132">
        <f t="shared" si="165"/>
        <v>0</v>
      </c>
      <c r="ATR12" s="49"/>
      <c r="ATS12" s="230"/>
      <c r="ATT12" s="105"/>
      <c r="ATU12" s="49"/>
      <c r="ATV12" s="140"/>
      <c r="ATW12" s="132">
        <f t="shared" si="166"/>
        <v>0</v>
      </c>
      <c r="ATY12" s="322"/>
      <c r="ATZ12" s="230"/>
      <c r="AUA12" s="105"/>
      <c r="AUB12" s="49"/>
      <c r="AUC12" s="140"/>
      <c r="AUD12" s="132">
        <f t="shared" si="167"/>
        <v>0</v>
      </c>
      <c r="AUF12" s="49"/>
      <c r="AUG12" s="673"/>
      <c r="AUH12" s="140"/>
      <c r="AUI12" s="49"/>
      <c r="AUJ12" s="262"/>
      <c r="AUK12" s="132">
        <f t="shared" si="168"/>
        <v>0</v>
      </c>
      <c r="AUM12" s="49"/>
      <c r="AUN12" s="303"/>
      <c r="AUO12" s="140"/>
      <c r="AUP12" s="49"/>
      <c r="AUQ12" s="140"/>
      <c r="AUR12" s="132">
        <f t="shared" si="169"/>
        <v>0</v>
      </c>
      <c r="AUT12" s="49"/>
      <c r="AUU12" s="230"/>
      <c r="AUV12" s="105"/>
      <c r="AUW12" s="49"/>
      <c r="AUX12" s="140"/>
      <c r="AUY12" s="132">
        <f t="shared" si="170"/>
        <v>0</v>
      </c>
      <c r="AVA12" s="427"/>
      <c r="AVB12" s="1476"/>
      <c r="AVC12" s="140"/>
      <c r="AVD12" s="519"/>
      <c r="AVE12" s="140"/>
      <c r="AVF12" s="132">
        <f t="shared" si="171"/>
        <v>2512.5</v>
      </c>
      <c r="AVH12" s="322"/>
      <c r="AVI12" s="955"/>
      <c r="AVJ12" s="351"/>
      <c r="AVK12" s="49"/>
      <c r="AVL12" s="391"/>
      <c r="AVM12" s="132">
        <f t="shared" si="172"/>
        <v>0</v>
      </c>
      <c r="AVO12" s="427"/>
      <c r="AVP12" s="230"/>
      <c r="AVQ12" s="1494"/>
      <c r="AVR12" s="49"/>
      <c r="AVS12" s="720"/>
      <c r="AVT12" s="132">
        <f t="shared" si="190"/>
        <v>0</v>
      </c>
      <c r="AVV12" s="230"/>
      <c r="AVW12" s="230"/>
      <c r="AVX12" s="1494"/>
      <c r="AVY12" s="49"/>
      <c r="AVZ12" s="720"/>
      <c r="AWA12" s="132">
        <f t="shared" si="191"/>
        <v>0</v>
      </c>
      <c r="AWC12" s="49"/>
      <c r="AWD12" s="230"/>
      <c r="AWE12" s="105"/>
      <c r="AWF12" s="49"/>
      <c r="AWG12" s="140"/>
      <c r="AWH12" s="132">
        <f t="shared" si="192"/>
        <v>0</v>
      </c>
      <c r="AWJ12" s="49"/>
      <c r="AWK12" s="230"/>
      <c r="AWL12" s="105"/>
      <c r="AWM12" s="49"/>
      <c r="AWN12" s="140"/>
      <c r="AWO12" s="132">
        <f t="shared" si="193"/>
        <v>0</v>
      </c>
      <c r="AWQ12" s="427"/>
      <c r="AWR12" s="230"/>
      <c r="AWS12" s="105"/>
      <c r="AWT12" s="49"/>
      <c r="AWU12" s="140"/>
      <c r="AWV12" s="132">
        <f t="shared" si="173"/>
        <v>30000</v>
      </c>
      <c r="AWX12" s="31"/>
      <c r="AWY12" s="312"/>
      <c r="AWZ12" s="22"/>
      <c r="AXA12" s="386"/>
      <c r="AXB12" s="140"/>
      <c r="AXC12" s="132">
        <f t="shared" si="174"/>
        <v>0</v>
      </c>
      <c r="AXE12" s="49"/>
      <c r="AXF12" s="230"/>
      <c r="AXG12" s="105"/>
      <c r="AXH12" s="49"/>
      <c r="AXI12" s="140"/>
      <c r="AXJ12" s="132">
        <f t="shared" si="175"/>
        <v>0</v>
      </c>
      <c r="AXL12" s="49"/>
      <c r="AXM12" s="230"/>
      <c r="AXN12" s="105"/>
      <c r="AXO12" s="49"/>
      <c r="AXP12" s="140"/>
      <c r="AXQ12" s="132">
        <f t="shared" si="176"/>
        <v>0</v>
      </c>
      <c r="AXS12" s="49"/>
      <c r="AXT12" s="230"/>
      <c r="AXU12" s="105"/>
      <c r="AXV12" s="49"/>
      <c r="AXW12" s="140"/>
      <c r="AXX12" s="132">
        <f t="shared" si="177"/>
        <v>0</v>
      </c>
      <c r="AXZ12" s="427"/>
      <c r="AYA12" s="230"/>
      <c r="AYB12" s="105"/>
      <c r="AYC12" s="49"/>
      <c r="AYD12" s="140"/>
      <c r="AYE12" s="132">
        <f t="shared" si="178"/>
        <v>0</v>
      </c>
      <c r="AYG12" s="427"/>
      <c r="AYH12" s="230"/>
      <c r="AYI12" s="105"/>
      <c r="AYJ12" s="49"/>
      <c r="AYK12" s="140"/>
      <c r="AYL12" s="132">
        <f t="shared" si="179"/>
        <v>0</v>
      </c>
      <c r="AYN12" s="407"/>
      <c r="AYO12" s="312"/>
      <c r="AYP12" s="22"/>
      <c r="AYQ12" s="427"/>
      <c r="AYR12" s="140"/>
      <c r="AYS12" s="132">
        <f t="shared" si="180"/>
        <v>0</v>
      </c>
      <c r="AYU12" s="49"/>
      <c r="AYV12" s="230"/>
      <c r="AYW12" s="105"/>
      <c r="AYX12" s="49"/>
      <c r="AYY12" s="140"/>
      <c r="AYZ12" s="132">
        <f t="shared" si="181"/>
        <v>0</v>
      </c>
      <c r="AZB12" s="427"/>
      <c r="AZC12" s="230"/>
      <c r="AZD12" s="105"/>
      <c r="AZE12" s="427"/>
      <c r="AZF12" s="140"/>
      <c r="AZG12" s="132">
        <f t="shared" si="182"/>
        <v>0</v>
      </c>
      <c r="AZI12" s="427"/>
      <c r="AZJ12" s="230"/>
      <c r="AZK12" s="105"/>
      <c r="AZL12" s="427"/>
      <c r="AZM12" s="140"/>
      <c r="AZN12" s="132">
        <f t="shared" si="183"/>
        <v>0</v>
      </c>
      <c r="AZP12" s="49"/>
      <c r="AZQ12" s="230"/>
      <c r="AZR12" s="105"/>
      <c r="AZS12" s="49"/>
      <c r="AZT12" s="140"/>
      <c r="AZU12" s="132">
        <f t="shared" si="184"/>
        <v>0</v>
      </c>
      <c r="AZW12" s="49"/>
      <c r="AZX12" s="230"/>
      <c r="AZY12" s="105"/>
      <c r="AZZ12" s="49"/>
      <c r="BAA12" s="140"/>
      <c r="BAB12" s="132">
        <f t="shared" si="185"/>
        <v>0</v>
      </c>
      <c r="BAD12" s="49"/>
      <c r="BAE12" s="230"/>
      <c r="BAF12" s="105"/>
      <c r="BAG12" s="49"/>
      <c r="BAH12" s="140"/>
      <c r="BAI12" s="132">
        <f t="shared" si="186"/>
        <v>0</v>
      </c>
      <c r="BAK12" s="49"/>
      <c r="BAL12" s="230"/>
      <c r="BAM12" s="105"/>
      <c r="BAN12" s="49"/>
      <c r="BAO12" s="140"/>
      <c r="BAP12" s="132">
        <f t="shared" si="187"/>
        <v>0</v>
      </c>
    </row>
    <row r="13" spans="1:1395" s="32" customFormat="1" x14ac:dyDescent="0.25">
      <c r="A13" s="31"/>
      <c r="B13" s="312"/>
      <c r="C13" s="704"/>
      <c r="D13" s="31"/>
      <c r="E13" s="140"/>
      <c r="F13" s="132">
        <f t="shared" si="8"/>
        <v>0</v>
      </c>
      <c r="H13" s="427"/>
      <c r="I13" s="1476"/>
      <c r="J13" s="262"/>
      <c r="K13" s="427"/>
      <c r="L13" s="140"/>
      <c r="M13" s="132">
        <f t="shared" si="188"/>
        <v>0</v>
      </c>
      <c r="O13" s="322"/>
      <c r="P13" s="230"/>
      <c r="Q13" s="105"/>
      <c r="R13" s="49"/>
      <c r="S13" s="140"/>
      <c r="T13" s="132">
        <f t="shared" si="9"/>
        <v>0</v>
      </c>
      <c r="V13" s="49"/>
      <c r="W13" s="230"/>
      <c r="X13" s="105"/>
      <c r="Y13" s="49"/>
      <c r="Z13" s="140"/>
      <c r="AA13" s="132">
        <f t="shared" si="10"/>
        <v>0</v>
      </c>
      <c r="AC13" s="49"/>
      <c r="AD13" s="230"/>
      <c r="AE13" s="105"/>
      <c r="AF13" s="49"/>
      <c r="AG13" s="140"/>
      <c r="AH13" s="132">
        <f t="shared" si="11"/>
        <v>0</v>
      </c>
      <c r="AJ13" s="49"/>
      <c r="AK13" s="230"/>
      <c r="AL13" s="105"/>
      <c r="AM13" s="49"/>
      <c r="AN13" s="140"/>
      <c r="AO13" s="132">
        <f t="shared" si="12"/>
        <v>0</v>
      </c>
      <c r="AQ13" s="31"/>
      <c r="AR13" s="312"/>
      <c r="AS13" s="22"/>
      <c r="AT13" s="31"/>
      <c r="AU13" s="76"/>
      <c r="AV13" s="132">
        <f t="shared" si="13"/>
        <v>0</v>
      </c>
      <c r="AX13" s="31"/>
      <c r="AY13" s="312"/>
      <c r="AZ13" s="22"/>
      <c r="BA13" s="31"/>
      <c r="BB13" s="76"/>
      <c r="BC13" s="132">
        <f t="shared" si="14"/>
        <v>0</v>
      </c>
      <c r="BE13" s="49"/>
      <c r="BF13" s="1476"/>
      <c r="BG13" s="140"/>
      <c r="BH13" s="49"/>
      <c r="BI13" s="140"/>
      <c r="BJ13" s="132">
        <f t="shared" si="15"/>
        <v>0</v>
      </c>
      <c r="BL13" s="49"/>
      <c r="BM13" s="230"/>
      <c r="BN13" s="105"/>
      <c r="BO13" s="49"/>
      <c r="BP13" s="140"/>
      <c r="BQ13" s="132">
        <f t="shared" si="16"/>
        <v>0</v>
      </c>
      <c r="BS13" s="49"/>
      <c r="BT13" s="49"/>
      <c r="BU13" s="230"/>
      <c r="BV13" s="105"/>
      <c r="BW13" s="49"/>
      <c r="BX13" s="140"/>
      <c r="BY13" s="132">
        <f t="shared" si="17"/>
        <v>0</v>
      </c>
      <c r="CA13" s="427">
        <v>40739</v>
      </c>
      <c r="CB13" s="800" t="s">
        <v>616</v>
      </c>
      <c r="CC13" s="841"/>
      <c r="CD13" s="379"/>
      <c r="CE13" s="704"/>
      <c r="CF13" s="132">
        <f t="shared" si="18"/>
        <v>284482.56</v>
      </c>
      <c r="CH13" s="31"/>
      <c r="CI13" s="312"/>
      <c r="CJ13" s="22"/>
      <c r="CK13" s="323"/>
      <c r="CL13" s="140"/>
      <c r="CM13" s="132">
        <f t="shared" si="19"/>
        <v>0</v>
      </c>
      <c r="CO13" s="322"/>
      <c r="CP13" s="230"/>
      <c r="CQ13" s="262"/>
      <c r="CR13" s="380"/>
      <c r="CS13" s="262"/>
      <c r="CT13" s="132">
        <f t="shared" si="189"/>
        <v>0</v>
      </c>
      <c r="CV13" s="31"/>
      <c r="CW13" s="312"/>
      <c r="CX13" s="22"/>
      <c r="CY13" s="31"/>
      <c r="CZ13" s="76"/>
      <c r="DA13" s="78">
        <f t="shared" si="20"/>
        <v>0</v>
      </c>
      <c r="DC13" s="49"/>
      <c r="DD13" s="309"/>
      <c r="DE13" s="49"/>
      <c r="DF13" s="105"/>
      <c r="DG13" s="49"/>
      <c r="DH13" s="140"/>
      <c r="DI13" s="132">
        <f t="shared" si="21"/>
        <v>0</v>
      </c>
      <c r="DK13" s="427"/>
      <c r="DL13" s="230"/>
      <c r="DM13" s="105"/>
      <c r="DN13" s="618"/>
      <c r="DO13" s="140"/>
      <c r="DP13" s="132">
        <f t="shared" si="22"/>
        <v>0</v>
      </c>
      <c r="DR13" s="312"/>
      <c r="DS13" s="312"/>
      <c r="DT13" s="22"/>
      <c r="DU13" s="31"/>
      <c r="DV13" s="76"/>
      <c r="DW13" s="78">
        <f t="shared" si="23"/>
        <v>0</v>
      </c>
      <c r="DY13" s="49"/>
      <c r="DZ13" s="230"/>
      <c r="EA13" s="105"/>
      <c r="EB13" s="49"/>
      <c r="EC13" s="140"/>
      <c r="ED13" s="78">
        <f t="shared" si="24"/>
        <v>4197</v>
      </c>
      <c r="EF13" s="31"/>
      <c r="EG13" s="312"/>
      <c r="EH13" s="22"/>
      <c r="EI13" s="31"/>
      <c r="EJ13" s="76"/>
      <c r="EK13" s="132">
        <f t="shared" si="25"/>
        <v>0</v>
      </c>
      <c r="EM13" s="323"/>
      <c r="EN13" s="312"/>
      <c r="EO13" s="22"/>
      <c r="EP13" s="309"/>
      <c r="EQ13" s="140"/>
      <c r="ER13" s="78">
        <f t="shared" si="26"/>
        <v>0</v>
      </c>
      <c r="ET13" s="322"/>
      <c r="EU13" s="230"/>
      <c r="EV13" s="105"/>
      <c r="EW13" s="49"/>
      <c r="EX13" s="140"/>
      <c r="EY13" s="78">
        <f t="shared" si="27"/>
        <v>0</v>
      </c>
      <c r="FA13" s="794"/>
      <c r="FB13" s="312"/>
      <c r="FC13" s="22"/>
      <c r="FD13" s="49"/>
      <c r="FE13" s="76"/>
      <c r="FF13" s="78">
        <f t="shared" si="28"/>
        <v>0</v>
      </c>
      <c r="FH13" s="794"/>
      <c r="FI13" s="312"/>
      <c r="FJ13" s="22"/>
      <c r="FK13" s="49"/>
      <c r="FL13" s="76"/>
      <c r="FM13" s="78">
        <f t="shared" si="29"/>
        <v>0</v>
      </c>
      <c r="FO13" s="407">
        <v>39703</v>
      </c>
      <c r="FP13" s="312" t="s">
        <v>471</v>
      </c>
      <c r="FQ13" s="22">
        <v>43182.5</v>
      </c>
      <c r="FR13" s="49">
        <v>39722</v>
      </c>
      <c r="FS13" s="76">
        <v>43182.5</v>
      </c>
      <c r="FT13" s="78">
        <f t="shared" si="30"/>
        <v>29768</v>
      </c>
      <c r="FV13" s="322"/>
      <c r="FW13" s="230"/>
      <c r="FX13" s="105"/>
      <c r="FY13" s="98"/>
      <c r="FZ13" s="140"/>
      <c r="GA13" s="78">
        <f t="shared" si="31"/>
        <v>0</v>
      </c>
      <c r="GC13" s="31"/>
      <c r="GD13" s="782"/>
      <c r="GE13" s="76"/>
      <c r="GF13" s="31"/>
      <c r="GG13" s="76"/>
      <c r="GH13" s="78">
        <f t="shared" si="32"/>
        <v>0</v>
      </c>
      <c r="GJ13" s="31"/>
      <c r="GK13" s="782"/>
      <c r="GL13" s="76"/>
      <c r="GM13" s="31"/>
      <c r="GN13" s="76"/>
      <c r="GO13" s="78">
        <f t="shared" si="33"/>
        <v>0</v>
      </c>
      <c r="GQ13" s="49"/>
      <c r="GR13" s="303"/>
      <c r="GS13" s="140"/>
      <c r="GT13" s="31"/>
      <c r="GU13" s="76"/>
      <c r="GV13" s="78">
        <f t="shared" si="34"/>
        <v>0</v>
      </c>
      <c r="GX13" s="49"/>
      <c r="GY13" s="303"/>
      <c r="GZ13" s="140"/>
      <c r="HA13" s="31"/>
      <c r="HB13" s="76"/>
      <c r="HC13" s="78">
        <f t="shared" si="35"/>
        <v>0</v>
      </c>
      <c r="HE13" s="31"/>
      <c r="HF13" s="312"/>
      <c r="HG13" s="22"/>
      <c r="HH13" s="31"/>
      <c r="HI13" s="76"/>
      <c r="HJ13" s="132">
        <f t="shared" si="36"/>
        <v>0</v>
      </c>
      <c r="HL13" s="31"/>
      <c r="HM13" s="312"/>
      <c r="HN13" s="22"/>
      <c r="HO13" s="31"/>
      <c r="HP13" s="76"/>
      <c r="HQ13" s="132">
        <f t="shared" si="37"/>
        <v>0</v>
      </c>
      <c r="HS13" s="407"/>
      <c r="HT13" s="1476"/>
      <c r="HU13" s="22"/>
      <c r="HV13" s="31"/>
      <c r="HW13" s="76"/>
      <c r="HX13" s="132">
        <f t="shared" si="38"/>
        <v>476</v>
      </c>
      <c r="HZ13" s="31"/>
      <c r="IA13" s="312"/>
      <c r="IB13" s="22"/>
      <c r="IC13" s="384"/>
      <c r="ID13" s="76"/>
      <c r="IE13" s="78">
        <f t="shared" si="39"/>
        <v>0</v>
      </c>
      <c r="IG13" s="31"/>
      <c r="IH13" s="312"/>
      <c r="II13" s="22"/>
      <c r="IJ13" s="31"/>
      <c r="IK13" s="76"/>
      <c r="IL13" s="78">
        <f t="shared" si="40"/>
        <v>0</v>
      </c>
      <c r="IN13" s="31"/>
      <c r="IO13" s="784"/>
      <c r="IP13" s="22"/>
      <c r="IQ13" s="31"/>
      <c r="IR13" s="76"/>
      <c r="IS13" s="78">
        <f t="shared" si="41"/>
        <v>0</v>
      </c>
      <c r="IU13" s="31"/>
      <c r="IV13" s="312"/>
      <c r="IW13" s="22"/>
      <c r="IX13" s="31"/>
      <c r="IY13" s="76"/>
      <c r="IZ13" s="78">
        <f t="shared" si="42"/>
        <v>0</v>
      </c>
      <c r="JB13" s="31"/>
      <c r="JC13" s="312"/>
      <c r="JD13" s="22"/>
      <c r="JE13" s="31"/>
      <c r="JF13" s="76"/>
      <c r="JG13" s="78">
        <f t="shared" ref="JG13:JG44" si="196">JG12+JD13-JF13</f>
        <v>0</v>
      </c>
      <c r="JI13" s="31"/>
      <c r="JJ13" s="312"/>
      <c r="JK13" s="22"/>
      <c r="JL13" s="31"/>
      <c r="JM13" s="76"/>
      <c r="JN13" s="78">
        <f t="shared" si="43"/>
        <v>0</v>
      </c>
      <c r="JP13" s="49"/>
      <c r="JQ13" s="230"/>
      <c r="JR13" s="105"/>
      <c r="JS13" s="309"/>
      <c r="JT13" s="140"/>
      <c r="JU13" s="132">
        <f t="shared" si="44"/>
        <v>0</v>
      </c>
      <c r="JW13" s="49"/>
      <c r="JX13" s="230"/>
      <c r="JY13" s="105"/>
      <c r="JZ13" s="309"/>
      <c r="KA13" s="140"/>
      <c r="KB13" s="132">
        <f t="shared" si="45"/>
        <v>0</v>
      </c>
      <c r="KC13" s="245"/>
      <c r="KD13" s="49"/>
      <c r="KE13" s="230"/>
      <c r="KF13" s="105"/>
      <c r="KG13" s="309"/>
      <c r="KH13" s="140"/>
      <c r="KI13" s="132">
        <f t="shared" si="46"/>
        <v>0</v>
      </c>
      <c r="KJ13" s="245"/>
      <c r="KK13" s="407"/>
      <c r="KL13" s="312"/>
      <c r="KM13" s="22"/>
      <c r="KN13" s="564"/>
      <c r="KO13" s="140"/>
      <c r="KP13" s="132">
        <f t="shared" si="47"/>
        <v>0</v>
      </c>
      <c r="KR13" s="31"/>
      <c r="KS13" s="312"/>
      <c r="KT13" s="22"/>
      <c r="KU13" s="384"/>
      <c r="KV13" s="140"/>
      <c r="KW13" s="132">
        <f t="shared" si="48"/>
        <v>0</v>
      </c>
      <c r="KY13" s="49"/>
      <c r="KZ13" s="303"/>
      <c r="LA13" s="140"/>
      <c r="LB13" s="49"/>
      <c r="LC13" s="140"/>
      <c r="LD13" s="132">
        <f t="shared" si="49"/>
        <v>0</v>
      </c>
      <c r="LF13" s="407"/>
      <c r="LG13" s="1476"/>
      <c r="LH13" s="140"/>
      <c r="LI13" s="31"/>
      <c r="LJ13" s="76"/>
      <c r="LK13" s="132">
        <f t="shared" si="0"/>
        <v>0</v>
      </c>
      <c r="LM13" s="427"/>
      <c r="LN13" s="230"/>
      <c r="LO13" s="698"/>
      <c r="LP13" s="49"/>
      <c r="LQ13" s="351"/>
      <c r="LR13" s="132">
        <f t="shared" si="50"/>
        <v>0</v>
      </c>
      <c r="LT13" s="427"/>
      <c r="LU13" s="230"/>
      <c r="LV13" s="105"/>
      <c r="LW13" s="49"/>
      <c r="LX13" s="140"/>
      <c r="LY13" s="132">
        <f t="shared" si="51"/>
        <v>0</v>
      </c>
      <c r="MA13" s="427"/>
      <c r="MB13" s="230"/>
      <c r="MC13" s="698"/>
      <c r="MD13" s="49"/>
      <c r="ME13" s="140"/>
      <c r="MF13" s="132">
        <f t="shared" si="52"/>
        <v>0</v>
      </c>
      <c r="MH13" s="49"/>
      <c r="MI13" s="230"/>
      <c r="MJ13" s="105"/>
      <c r="MK13" s="49"/>
      <c r="ML13" s="140"/>
      <c r="MM13" s="132">
        <f t="shared" si="53"/>
        <v>0</v>
      </c>
      <c r="MO13" s="31"/>
      <c r="MP13" s="312"/>
      <c r="MQ13" s="105"/>
      <c r="MR13" s="457"/>
      <c r="MS13" s="105"/>
      <c r="MT13" s="132">
        <f t="shared" ref="MT13:MT43" si="197">MT12+MQ13-MS13</f>
        <v>20586.5</v>
      </c>
      <c r="MV13" s="31"/>
      <c r="MW13" s="312"/>
      <c r="MX13" s="105"/>
      <c r="MY13" s="457"/>
      <c r="MZ13" s="105"/>
      <c r="NA13" s="132">
        <f t="shared" si="54"/>
        <v>0</v>
      </c>
      <c r="NC13" s="49"/>
      <c r="ND13" s="230"/>
      <c r="NE13" s="391"/>
      <c r="NF13" s="49"/>
      <c r="NG13" s="140"/>
      <c r="NH13" s="132">
        <f t="shared" si="55"/>
        <v>0</v>
      </c>
      <c r="NJ13" s="407"/>
      <c r="NK13" s="782"/>
      <c r="NL13" s="780"/>
      <c r="NM13" s="407"/>
      <c r="NN13" s="140"/>
      <c r="NO13" s="132">
        <f t="shared" si="56"/>
        <v>0</v>
      </c>
      <c r="NQ13" s="31"/>
      <c r="NR13" s="312"/>
      <c r="NS13" s="22"/>
      <c r="NT13" s="49"/>
      <c r="NU13" s="76"/>
      <c r="NV13" s="78">
        <f t="shared" si="57"/>
        <v>0</v>
      </c>
      <c r="NX13" s="49"/>
      <c r="NY13" s="230"/>
      <c r="NZ13" s="105"/>
      <c r="OA13" s="49"/>
      <c r="OB13" s="140"/>
      <c r="OC13" s="78">
        <f t="shared" si="58"/>
        <v>0</v>
      </c>
      <c r="OE13" s="49"/>
      <c r="OF13" s="230"/>
      <c r="OG13" s="105"/>
      <c r="OH13" s="49"/>
      <c r="OI13" s="76"/>
      <c r="OJ13" s="78">
        <f t="shared" si="59"/>
        <v>0</v>
      </c>
      <c r="OL13" s="49"/>
      <c r="OM13" s="230"/>
      <c r="ON13" s="105"/>
      <c r="OO13" s="49"/>
      <c r="OP13" s="76"/>
      <c r="OQ13" s="78">
        <f t="shared" si="60"/>
        <v>0</v>
      </c>
      <c r="OS13" s="49"/>
      <c r="OT13" s="230"/>
      <c r="OU13" s="105"/>
      <c r="OV13" s="49"/>
      <c r="OW13" s="76"/>
      <c r="OX13" s="78">
        <f t="shared" si="61"/>
        <v>0</v>
      </c>
      <c r="OZ13" s="49"/>
      <c r="PA13" s="230"/>
      <c r="PB13" s="105"/>
      <c r="PC13" s="49"/>
      <c r="PD13" s="76"/>
      <c r="PE13" s="78">
        <f t="shared" si="62"/>
        <v>0</v>
      </c>
      <c r="PG13" s="49"/>
      <c r="PH13" s="230"/>
      <c r="PI13" s="105"/>
      <c r="PJ13" s="49"/>
      <c r="PK13" s="140"/>
      <c r="PL13" s="78">
        <f t="shared" si="63"/>
        <v>0</v>
      </c>
      <c r="PN13" s="31">
        <v>41547</v>
      </c>
      <c r="PO13" s="312" t="s">
        <v>3074</v>
      </c>
      <c r="PP13" s="22">
        <v>24575</v>
      </c>
      <c r="PQ13" s="31"/>
      <c r="PR13" s="76"/>
      <c r="PS13" s="78">
        <f t="shared" si="64"/>
        <v>48975</v>
      </c>
      <c r="PU13" s="31"/>
      <c r="PV13" s="312"/>
      <c r="PW13" s="22"/>
      <c r="PX13" s="31"/>
      <c r="PY13" s="76"/>
      <c r="PZ13" s="78">
        <f t="shared" si="65"/>
        <v>0</v>
      </c>
      <c r="QB13" s="407"/>
      <c r="QC13" s="312"/>
      <c r="QD13" s="22"/>
      <c r="QE13" s="31"/>
      <c r="QF13" s="76"/>
      <c r="QG13" s="78">
        <f t="shared" si="66"/>
        <v>0</v>
      </c>
      <c r="QI13" s="407"/>
      <c r="QJ13" s="312"/>
      <c r="QK13" s="704"/>
      <c r="QL13" s="407">
        <v>40932</v>
      </c>
      <c r="QM13" s="140">
        <v>500</v>
      </c>
      <c r="QN13" s="132">
        <f t="shared" si="67"/>
        <v>5316</v>
      </c>
      <c r="QP13" s="523"/>
      <c r="QQ13" s="1483"/>
      <c r="QR13" s="704"/>
      <c r="QS13" s="31"/>
      <c r="QT13" s="140"/>
      <c r="QU13" s="132">
        <f t="shared" si="68"/>
        <v>0</v>
      </c>
      <c r="QW13" s="49"/>
      <c r="QX13" s="576"/>
      <c r="QY13" s="262"/>
      <c r="QZ13" s="49"/>
      <c r="RA13" s="140"/>
      <c r="RB13" s="132">
        <f t="shared" si="69"/>
        <v>0</v>
      </c>
      <c r="RD13" s="49"/>
      <c r="RE13" s="673"/>
      <c r="RF13" s="262"/>
      <c r="RG13" s="49"/>
      <c r="RH13" s="140"/>
      <c r="RI13" s="132">
        <f t="shared" si="70"/>
        <v>0</v>
      </c>
      <c r="RK13" s="49"/>
      <c r="RL13" s="303"/>
      <c r="RM13" s="262"/>
      <c r="RN13" s="346"/>
      <c r="RO13" s="140"/>
      <c r="RP13" s="132">
        <f t="shared" si="71"/>
        <v>0</v>
      </c>
      <c r="RR13" s="312"/>
      <c r="RS13" s="312"/>
      <c r="RT13" s="22"/>
      <c r="RU13" s="31"/>
      <c r="RV13" s="76"/>
      <c r="RW13" s="78">
        <f t="shared" si="194"/>
        <v>23250</v>
      </c>
      <c r="RY13" s="31"/>
      <c r="RZ13" s="312"/>
      <c r="SA13" s="785"/>
      <c r="SB13" s="31"/>
      <c r="SC13" s="76"/>
      <c r="SD13" s="78">
        <f t="shared" si="195"/>
        <v>0</v>
      </c>
      <c r="SF13" s="407"/>
      <c r="SG13" s="312"/>
      <c r="SH13" s="785"/>
      <c r="SI13" s="31"/>
      <c r="SJ13" s="76"/>
      <c r="SK13" s="78">
        <f t="shared" si="72"/>
        <v>0</v>
      </c>
      <c r="SM13" s="31"/>
      <c r="SN13" s="312"/>
      <c r="SO13" s="785"/>
      <c r="SP13" s="31"/>
      <c r="SQ13" s="76"/>
      <c r="SR13" s="78">
        <f t="shared" si="73"/>
        <v>0</v>
      </c>
      <c r="ST13" s="407"/>
      <c r="SU13" s="312"/>
      <c r="SV13" s="22"/>
      <c r="SW13" s="49"/>
      <c r="SX13" s="140"/>
      <c r="SY13" s="78">
        <f t="shared" si="74"/>
        <v>0</v>
      </c>
      <c r="TA13" s="49"/>
      <c r="TB13" s="230"/>
      <c r="TC13" s="105"/>
      <c r="TD13" s="49"/>
      <c r="TE13" s="140"/>
      <c r="TF13" s="132">
        <f t="shared" si="75"/>
        <v>20668.5</v>
      </c>
      <c r="TH13" s="442"/>
      <c r="TI13" s="230"/>
      <c r="TJ13" s="105"/>
      <c r="TK13" s="49"/>
      <c r="TL13" s="351"/>
      <c r="TM13" s="132">
        <f t="shared" si="76"/>
        <v>0</v>
      </c>
      <c r="TO13" s="427"/>
      <c r="TP13" s="230"/>
      <c r="TQ13" s="105"/>
      <c r="TR13" s="49"/>
      <c r="TS13" s="351"/>
      <c r="TT13" s="132">
        <f t="shared" si="77"/>
        <v>0</v>
      </c>
      <c r="TV13" s="407"/>
      <c r="TW13" s="312"/>
      <c r="TX13" s="22"/>
      <c r="TY13" s="31"/>
      <c r="TZ13" s="76"/>
      <c r="UA13" s="78">
        <f t="shared" si="78"/>
        <v>0</v>
      </c>
      <c r="UC13" s="407"/>
      <c r="UD13" s="312"/>
      <c r="UE13" s="22"/>
      <c r="UF13" s="31"/>
      <c r="UG13" s="76"/>
      <c r="UH13" s="78">
        <f t="shared" si="79"/>
        <v>0</v>
      </c>
      <c r="UJ13" s="407"/>
      <c r="UK13" s="312"/>
      <c r="UL13" s="22"/>
      <c r="UM13" s="31"/>
      <c r="UN13" s="76"/>
      <c r="UO13" s="78">
        <f t="shared" si="80"/>
        <v>0</v>
      </c>
      <c r="UQ13" s="427"/>
      <c r="UR13" s="230"/>
      <c r="US13" s="105"/>
      <c r="UT13" s="49"/>
      <c r="UU13" s="140"/>
      <c r="UV13" s="78">
        <f t="shared" si="81"/>
        <v>201</v>
      </c>
      <c r="UX13" s="482"/>
      <c r="UY13" s="312"/>
      <c r="UZ13" s="22"/>
      <c r="VA13" s="31">
        <v>40612</v>
      </c>
      <c r="VB13" s="76">
        <v>500</v>
      </c>
      <c r="VC13" s="132">
        <f t="shared" si="82"/>
        <v>19313</v>
      </c>
      <c r="VE13" s="49"/>
      <c r="VF13" s="230"/>
      <c r="VG13" s="105"/>
      <c r="VH13" s="49"/>
      <c r="VI13" s="140"/>
      <c r="VJ13" s="78">
        <f t="shared" si="83"/>
        <v>0</v>
      </c>
      <c r="VL13" s="230"/>
      <c r="VM13" s="230"/>
      <c r="VN13" s="105"/>
      <c r="VO13" s="575"/>
      <c r="VP13" s="140"/>
      <c r="VQ13" s="78">
        <f t="shared" si="84"/>
        <v>0</v>
      </c>
      <c r="VS13" s="407"/>
      <c r="VT13" s="312"/>
      <c r="VU13" s="22"/>
      <c r="VV13" s="31"/>
      <c r="VW13" s="76"/>
      <c r="VX13" s="78">
        <f t="shared" si="85"/>
        <v>274.5</v>
      </c>
      <c r="VZ13" s="31"/>
      <c r="WA13" s="312"/>
      <c r="WB13" s="22"/>
      <c r="WC13" s="31"/>
      <c r="WD13" s="76"/>
      <c r="WE13" s="78">
        <f t="shared" si="86"/>
        <v>0</v>
      </c>
      <c r="WG13" s="31"/>
      <c r="WH13" s="312"/>
      <c r="WI13" s="22"/>
      <c r="WJ13" s="31"/>
      <c r="WK13" s="76"/>
      <c r="WL13" s="78">
        <f t="shared" si="87"/>
        <v>0</v>
      </c>
      <c r="WN13" s="31"/>
      <c r="WO13" s="312"/>
      <c r="WP13" s="22"/>
      <c r="WQ13" s="31"/>
      <c r="WR13" s="76"/>
      <c r="WS13" s="78">
        <f t="shared" si="88"/>
        <v>0</v>
      </c>
      <c r="WU13" s="49"/>
      <c r="WV13" s="230"/>
      <c r="WW13" s="105"/>
      <c r="WX13" s="49"/>
      <c r="WY13" s="140"/>
      <c r="WZ13" s="132">
        <f t="shared" si="89"/>
        <v>0</v>
      </c>
      <c r="XA13" s="245"/>
      <c r="XB13" s="49"/>
      <c r="XC13" s="230"/>
      <c r="XD13" s="105"/>
      <c r="XE13" s="525"/>
      <c r="XF13" s="76"/>
      <c r="XG13" s="78">
        <f t="shared" si="90"/>
        <v>0</v>
      </c>
      <c r="XI13" s="407"/>
      <c r="XJ13" s="312"/>
      <c r="XK13" s="22"/>
      <c r="XL13" s="31"/>
      <c r="XM13" s="76"/>
      <c r="XN13" s="78">
        <f t="shared" si="91"/>
        <v>0</v>
      </c>
      <c r="XP13" s="31"/>
      <c r="XQ13" s="312"/>
      <c r="XR13" s="22"/>
      <c r="XS13" s="49"/>
      <c r="XT13" s="76"/>
      <c r="XU13" s="132">
        <f t="shared" si="92"/>
        <v>0</v>
      </c>
      <c r="XW13" s="31"/>
      <c r="XX13" s="312"/>
      <c r="XY13" s="22"/>
      <c r="XZ13" s="49"/>
      <c r="YA13" s="76"/>
      <c r="YB13" s="132">
        <f t="shared" si="93"/>
        <v>0</v>
      </c>
      <c r="YD13" s="31"/>
      <c r="YE13" s="312"/>
      <c r="YF13" s="22"/>
      <c r="YG13" s="49"/>
      <c r="YH13" s="76"/>
      <c r="YI13" s="132">
        <f t="shared" si="94"/>
        <v>0</v>
      </c>
      <c r="YK13" s="31"/>
      <c r="YL13" s="312"/>
      <c r="YM13" s="22"/>
      <c r="YN13" s="49"/>
      <c r="YO13" s="76"/>
      <c r="YP13" s="132">
        <f t="shared" si="95"/>
        <v>0</v>
      </c>
      <c r="YR13" s="49"/>
      <c r="YS13" s="230"/>
      <c r="YT13" s="105"/>
      <c r="YU13" s="49"/>
      <c r="YV13" s="140"/>
      <c r="YW13" s="132">
        <f t="shared" si="96"/>
        <v>0</v>
      </c>
      <c r="YY13" s="49"/>
      <c r="YZ13" s="230"/>
      <c r="ZA13" s="105"/>
      <c r="ZB13" s="50"/>
      <c r="ZC13" s="140"/>
      <c r="ZD13" s="132">
        <f t="shared" si="97"/>
        <v>0</v>
      </c>
      <c r="ZF13" s="31"/>
      <c r="ZG13" s="312"/>
      <c r="ZH13" s="22"/>
      <c r="ZI13" s="31"/>
      <c r="ZJ13" s="76"/>
      <c r="ZK13" s="132">
        <f t="shared" si="98"/>
        <v>0</v>
      </c>
      <c r="ZM13" s="31"/>
      <c r="ZN13" s="866"/>
      <c r="ZO13" s="22"/>
      <c r="ZP13" s="31"/>
      <c r="ZQ13" s="76"/>
      <c r="ZR13" s="132">
        <f t="shared" si="99"/>
        <v>11212</v>
      </c>
      <c r="ZT13" s="31"/>
      <c r="ZU13" s="312"/>
      <c r="ZV13" s="22"/>
      <c r="ZW13" s="31"/>
      <c r="ZX13" s="76"/>
      <c r="ZY13" s="132">
        <f t="shared" si="100"/>
        <v>0</v>
      </c>
      <c r="AAA13" s="31"/>
      <c r="AAB13" s="866"/>
      <c r="AAC13" s="22"/>
      <c r="AAD13" s="31"/>
      <c r="AAE13" s="76"/>
      <c r="AAF13" s="132">
        <f t="shared" si="101"/>
        <v>0</v>
      </c>
      <c r="AAH13" s="49"/>
      <c r="AAI13" s="230"/>
      <c r="AAJ13" s="105"/>
      <c r="AAK13" s="49"/>
      <c r="AAL13" s="140"/>
      <c r="AAM13" s="78">
        <f t="shared" si="102"/>
        <v>0</v>
      </c>
      <c r="AAO13" s="427"/>
      <c r="AAP13" s="230"/>
      <c r="AAQ13" s="105"/>
      <c r="AAR13" s="49"/>
      <c r="AAS13" s="140"/>
      <c r="AAT13" s="78">
        <f t="shared" si="103"/>
        <v>0</v>
      </c>
      <c r="AAV13" s="427"/>
      <c r="AAW13" s="230"/>
      <c r="AAX13" s="105"/>
      <c r="AAY13" s="322"/>
      <c r="AAZ13" s="140"/>
      <c r="ABA13" s="132">
        <f t="shared" si="104"/>
        <v>0</v>
      </c>
      <c r="ABC13" s="49"/>
      <c r="ABD13" s="230"/>
      <c r="ABE13" s="105"/>
      <c r="ABF13" s="49"/>
      <c r="ABG13" s="140"/>
      <c r="ABH13" s="132">
        <f t="shared" si="105"/>
        <v>26148</v>
      </c>
      <c r="ABJ13" s="31"/>
      <c r="ABK13" s="312"/>
      <c r="ABL13" s="22"/>
      <c r="ABM13" s="31"/>
      <c r="ABN13" s="76"/>
      <c r="ABO13" s="78">
        <f t="shared" si="106"/>
        <v>0</v>
      </c>
      <c r="ABQ13" s="31"/>
      <c r="ABR13" s="230"/>
      <c r="ABS13" s="105"/>
      <c r="ABT13" s="49"/>
      <c r="ABU13" s="140"/>
      <c r="ABV13" s="78">
        <f t="shared" si="107"/>
        <v>0</v>
      </c>
      <c r="ABX13" s="322"/>
      <c r="ABY13" s="230"/>
      <c r="ABZ13" s="105"/>
      <c r="ACA13" s="427"/>
      <c r="ACB13" s="140"/>
      <c r="ACC13" s="78">
        <f t="shared" si="108"/>
        <v>0</v>
      </c>
      <c r="ACE13" s="322"/>
      <c r="ACF13" s="230"/>
      <c r="ACG13" s="105"/>
      <c r="ACH13" s="322"/>
      <c r="ACI13" s="140"/>
      <c r="ACJ13" s="78">
        <f t="shared" si="109"/>
        <v>0</v>
      </c>
      <c r="ACL13" s="31"/>
      <c r="ACM13" s="230"/>
      <c r="ACN13" s="105"/>
      <c r="ACO13" s="49"/>
      <c r="ACP13" s="140"/>
      <c r="ACQ13" s="78">
        <f t="shared" si="1"/>
        <v>0</v>
      </c>
      <c r="ACS13" s="427"/>
      <c r="ACT13" s="230"/>
      <c r="ACU13" s="105"/>
      <c r="ACV13" s="427"/>
      <c r="ACW13" s="140"/>
      <c r="ACX13" s="78">
        <f t="shared" si="110"/>
        <v>0</v>
      </c>
      <c r="ACZ13" s="427"/>
      <c r="ADA13" s="230"/>
      <c r="ADB13" s="105"/>
      <c r="ADC13" s="322"/>
      <c r="ADD13" s="140"/>
      <c r="ADE13" s="78">
        <f t="shared" si="111"/>
        <v>0</v>
      </c>
      <c r="ADG13" s="49"/>
      <c r="ADH13" s="230"/>
      <c r="ADI13" s="105"/>
      <c r="ADJ13" s="49"/>
      <c r="ADK13" s="140"/>
      <c r="ADL13" s="132">
        <f t="shared" si="112"/>
        <v>0</v>
      </c>
      <c r="ADN13" s="322"/>
      <c r="ADO13" s="230"/>
      <c r="ADP13" s="105"/>
      <c r="ADQ13" s="427"/>
      <c r="ADR13" s="140"/>
      <c r="ADS13" s="132">
        <f t="shared" si="113"/>
        <v>0</v>
      </c>
      <c r="ADU13" s="407"/>
      <c r="ADV13" s="817"/>
      <c r="ADX13" s="31"/>
      <c r="ADY13" s="76"/>
      <c r="ADZ13" s="132"/>
      <c r="AEB13" s="49"/>
      <c r="AEC13" s="303"/>
      <c r="AED13" s="140"/>
      <c r="AEE13" s="49"/>
      <c r="AEF13" s="140"/>
      <c r="AEG13" s="132">
        <f t="shared" si="115"/>
        <v>5459</v>
      </c>
      <c r="AEI13" s="427"/>
      <c r="AEJ13" s="303"/>
      <c r="AEK13" s="140"/>
      <c r="AEL13" s="427"/>
      <c r="AEM13" s="140"/>
      <c r="AEN13" s="132">
        <f t="shared" si="116"/>
        <v>0</v>
      </c>
      <c r="AEP13" s="31"/>
      <c r="AEQ13" s="230"/>
      <c r="AER13" s="105"/>
      <c r="AES13" s="31"/>
      <c r="AET13" s="140"/>
      <c r="AEU13" s="78">
        <f t="shared" si="117"/>
        <v>0</v>
      </c>
      <c r="AEW13" s="31"/>
      <c r="AEX13" s="312"/>
      <c r="AEY13" s="22"/>
      <c r="AEZ13" s="31"/>
      <c r="AFA13" s="76"/>
      <c r="AFB13" s="78">
        <f t="shared" si="118"/>
        <v>6523</v>
      </c>
      <c r="AFD13" s="407"/>
      <c r="AFE13" s="312"/>
      <c r="AFF13" s="22"/>
      <c r="AFG13" s="31"/>
      <c r="AFH13" s="76"/>
      <c r="AFI13" s="78">
        <f t="shared" si="119"/>
        <v>0</v>
      </c>
      <c r="AFK13" s="407"/>
      <c r="AFL13" s="312"/>
      <c r="AFM13" s="22"/>
      <c r="AFN13" s="31"/>
      <c r="AFO13" s="76"/>
      <c r="AFP13" s="132">
        <f t="shared" si="120"/>
        <v>0</v>
      </c>
      <c r="AFR13" s="31"/>
      <c r="AFS13" s="312"/>
      <c r="AFT13" s="22"/>
      <c r="AFU13" s="31"/>
      <c r="AFV13" s="76"/>
      <c r="AFW13" s="132">
        <f t="shared" si="121"/>
        <v>0</v>
      </c>
      <c r="AFY13" s="31"/>
      <c r="AFZ13" s="312"/>
      <c r="AGA13" s="22"/>
      <c r="AGB13" s="31"/>
      <c r="AGC13" s="76"/>
      <c r="AGD13" s="132">
        <f t="shared" si="122"/>
        <v>0</v>
      </c>
      <c r="AGF13" s="31"/>
      <c r="AGG13" s="312"/>
      <c r="AGH13" s="785"/>
      <c r="AGI13" s="31"/>
      <c r="AGJ13" s="76"/>
      <c r="AGK13" s="132">
        <f t="shared" si="123"/>
        <v>0</v>
      </c>
      <c r="AGM13" s="49"/>
      <c r="AGN13" s="230"/>
      <c r="AGO13" s="698"/>
      <c r="AGP13" s="49"/>
      <c r="AGQ13" s="140"/>
      <c r="AGR13" s="132">
        <f t="shared" si="124"/>
        <v>0</v>
      </c>
      <c r="AGT13" s="31"/>
      <c r="AGU13" s="312"/>
      <c r="AGV13" s="785"/>
      <c r="AGW13" s="31"/>
      <c r="AGX13" s="76"/>
      <c r="AGY13" s="132">
        <f t="shared" si="125"/>
        <v>0</v>
      </c>
      <c r="AHA13" s="31"/>
      <c r="AHB13" s="230"/>
      <c r="AHC13" s="105"/>
      <c r="AHD13" s="49"/>
      <c r="AHE13" s="140"/>
      <c r="AHF13" s="132">
        <f t="shared" si="126"/>
        <v>37741</v>
      </c>
      <c r="AHH13" s="31"/>
      <c r="AHI13" s="230"/>
      <c r="AHJ13" s="105"/>
      <c r="AHK13" s="49"/>
      <c r="AHL13" s="140"/>
      <c r="AHM13" s="132">
        <f t="shared" si="127"/>
        <v>0</v>
      </c>
      <c r="AHO13" s="31"/>
      <c r="AHP13" s="230"/>
      <c r="AHQ13" s="105"/>
      <c r="AHR13" s="49"/>
      <c r="AHS13" s="140"/>
      <c r="AHT13" s="132">
        <f t="shared" si="128"/>
        <v>0</v>
      </c>
      <c r="AHV13" s="427"/>
      <c r="AHW13" s="230"/>
      <c r="AHX13" s="105"/>
      <c r="AHY13" s="49"/>
      <c r="AHZ13" s="140"/>
      <c r="AIA13" s="132">
        <f t="shared" si="129"/>
        <v>0</v>
      </c>
      <c r="AIC13" s="323"/>
      <c r="AID13" s="230"/>
      <c r="AIE13" s="105"/>
      <c r="AIF13" s="49"/>
      <c r="AIG13" s="140"/>
      <c r="AIH13" s="78">
        <f t="shared" si="130"/>
        <v>0</v>
      </c>
      <c r="AIJ13" s="407"/>
      <c r="AIK13" s="312"/>
      <c r="AIL13" s="22"/>
      <c r="AIM13" s="31"/>
      <c r="AIN13" s="76"/>
      <c r="AIO13" s="78">
        <f t="shared" si="131"/>
        <v>0</v>
      </c>
      <c r="AIQ13" s="49"/>
      <c r="AIR13" s="230"/>
      <c r="AIS13" s="105"/>
      <c r="AIT13" s="49"/>
      <c r="AIU13" s="140"/>
      <c r="AIV13" s="78">
        <f t="shared" si="132"/>
        <v>0</v>
      </c>
      <c r="AIX13" s="49"/>
      <c r="AIY13" s="230"/>
      <c r="AIZ13" s="105"/>
      <c r="AJA13" s="49"/>
      <c r="AJB13" s="140"/>
      <c r="AJC13" s="132">
        <f t="shared" si="133"/>
        <v>0</v>
      </c>
      <c r="AJE13" s="49"/>
      <c r="AJF13" s="230"/>
      <c r="AJG13" s="105"/>
      <c r="AJH13" s="49"/>
      <c r="AJI13" s="140"/>
      <c r="AJJ13" s="132">
        <f t="shared" si="134"/>
        <v>0</v>
      </c>
      <c r="AJL13" s="49"/>
      <c r="AJM13" s="230"/>
      <c r="AJN13" s="105"/>
      <c r="AJO13" s="49"/>
      <c r="AJP13" s="140"/>
      <c r="AJQ13" s="132">
        <f t="shared" si="135"/>
        <v>0</v>
      </c>
      <c r="AJR13" s="245"/>
      <c r="AJS13" s="31"/>
      <c r="AJT13" s="312"/>
      <c r="AJU13" s="105"/>
      <c r="AJV13" s="31"/>
      <c r="AJW13" s="76"/>
      <c r="AJX13" s="132">
        <f t="shared" si="136"/>
        <v>0</v>
      </c>
      <c r="AJZ13" s="31"/>
      <c r="AKA13" s="312"/>
      <c r="AKB13" s="105"/>
      <c r="AKC13" s="31"/>
      <c r="AKD13" s="76"/>
      <c r="AKE13" s="132">
        <f t="shared" si="137"/>
        <v>0</v>
      </c>
      <c r="AKG13" s="49"/>
      <c r="AKH13" s="1476"/>
      <c r="AKI13" s="391"/>
      <c r="AKJ13" s="49"/>
      <c r="AKK13" s="391"/>
      <c r="AKL13" s="132">
        <f t="shared" si="138"/>
        <v>0</v>
      </c>
      <c r="AKN13" s="49"/>
      <c r="AKO13" s="1476"/>
      <c r="AKP13" s="391"/>
      <c r="AKQ13" s="49"/>
      <c r="AKR13" s="391"/>
      <c r="AKS13" s="132">
        <f t="shared" si="2"/>
        <v>0</v>
      </c>
      <c r="AKU13" s="31"/>
      <c r="AKV13" s="1476"/>
      <c r="AKW13" s="704"/>
      <c r="AKX13" s="31"/>
      <c r="AKY13" s="391"/>
      <c r="AKZ13" s="132">
        <f t="shared" si="139"/>
        <v>0</v>
      </c>
      <c r="ALB13" s="31"/>
      <c r="ALC13" s="1476"/>
      <c r="ALD13" s="704"/>
      <c r="ALE13" s="31"/>
      <c r="ALF13" s="391"/>
      <c r="ALG13" s="132">
        <f t="shared" si="140"/>
        <v>0</v>
      </c>
      <c r="ALI13" s="31"/>
      <c r="ALJ13" s="1476"/>
      <c r="ALK13" s="704"/>
      <c r="ALL13" s="31"/>
      <c r="ALM13" s="391"/>
      <c r="ALN13" s="132">
        <f t="shared" si="141"/>
        <v>0</v>
      </c>
      <c r="ALP13" s="31"/>
      <c r="ALQ13" s="1476"/>
      <c r="ALR13" s="704"/>
      <c r="ALS13" s="31"/>
      <c r="ALT13" s="391"/>
      <c r="ALU13" s="132">
        <f t="shared" si="142"/>
        <v>0</v>
      </c>
      <c r="ALW13" s="407"/>
      <c r="ALX13" s="312"/>
      <c r="ALY13" s="22"/>
      <c r="ALZ13" s="407"/>
      <c r="AMA13" s="76"/>
      <c r="AMB13" s="78">
        <f t="shared" si="143"/>
        <v>0</v>
      </c>
      <c r="AMD13" s="31"/>
      <c r="AME13" s="312"/>
      <c r="AMF13" s="22"/>
      <c r="AMG13" s="31"/>
      <c r="AMH13" s="76"/>
      <c r="AMI13" s="78">
        <f t="shared" si="144"/>
        <v>0</v>
      </c>
      <c r="AMK13" s="49"/>
      <c r="AML13" s="1476"/>
      <c r="AMM13" s="140"/>
      <c r="AMN13" s="49"/>
      <c r="AMO13" s="76"/>
      <c r="AMP13" s="132">
        <f t="shared" si="3"/>
        <v>0</v>
      </c>
      <c r="AMR13" s="407"/>
      <c r="AMS13" s="312"/>
      <c r="AMT13" s="22"/>
      <c r="AMU13" s="323"/>
      <c r="AMV13" s="76"/>
      <c r="AMW13" s="78">
        <f t="shared" si="145"/>
        <v>0</v>
      </c>
      <c r="AMY13" s="323"/>
      <c r="AMZ13" s="312"/>
      <c r="ANA13" s="22"/>
      <c r="ANB13" s="407"/>
      <c r="ANC13" s="76"/>
      <c r="AND13" s="78">
        <f t="shared" si="146"/>
        <v>0</v>
      </c>
      <c r="ANF13" s="31"/>
      <c r="ANG13" s="312"/>
      <c r="ANH13" s="22"/>
      <c r="ANI13" s="31"/>
      <c r="ANJ13" s="76"/>
      <c r="ANK13" s="78">
        <f t="shared" si="147"/>
        <v>0</v>
      </c>
      <c r="ANM13" s="31"/>
      <c r="ANN13" s="312"/>
      <c r="ANO13" s="22"/>
      <c r="ANP13" s="31"/>
      <c r="ANQ13" s="76"/>
      <c r="ANR13" s="78">
        <f t="shared" si="148"/>
        <v>0</v>
      </c>
      <c r="ANT13" s="49"/>
      <c r="ANU13" s="303"/>
      <c r="ANV13" s="105"/>
      <c r="ANW13" s="49"/>
      <c r="ANX13" s="140"/>
      <c r="ANY13" s="78">
        <f t="shared" si="149"/>
        <v>0</v>
      </c>
      <c r="AOA13" s="322"/>
      <c r="AOB13" s="303"/>
      <c r="AOC13" s="105"/>
      <c r="AOD13" s="427"/>
      <c r="AOE13" s="140"/>
      <c r="AOF13" s="132">
        <f t="shared" si="150"/>
        <v>1532</v>
      </c>
      <c r="AOH13" s="49"/>
      <c r="AOI13" s="230"/>
      <c r="AOJ13" s="105"/>
      <c r="AOK13" s="322">
        <v>40969</v>
      </c>
      <c r="AOL13" s="140">
        <v>200</v>
      </c>
      <c r="AOM13" s="132">
        <f t="shared" ref="AOM13:AOM44" si="198">AOM12+AOJ13-AOL13</f>
        <v>6692</v>
      </c>
      <c r="AOO13" s="427"/>
      <c r="AOP13" s="230"/>
      <c r="AOQ13" s="105"/>
      <c r="AOR13" s="346"/>
      <c r="AOS13" s="140"/>
      <c r="AOT13" s="78">
        <f t="shared" si="151"/>
        <v>0</v>
      </c>
      <c r="AOV13" s="322"/>
      <c r="AOW13" s="230"/>
      <c r="AOX13" s="105"/>
      <c r="AOY13" s="49"/>
      <c r="AOZ13" s="140"/>
      <c r="APA13" s="78">
        <f t="shared" si="152"/>
        <v>0</v>
      </c>
      <c r="APC13" s="323"/>
      <c r="APD13" s="230"/>
      <c r="APE13" s="105"/>
      <c r="APF13" s="49"/>
      <c r="APG13" s="140"/>
      <c r="APH13" s="78">
        <f t="shared" si="153"/>
        <v>0</v>
      </c>
      <c r="APJ13" s="323"/>
      <c r="APK13" s="230"/>
      <c r="APL13" s="105"/>
      <c r="APM13" s="49"/>
      <c r="APN13" s="140"/>
      <c r="APO13" s="78">
        <f t="shared" si="154"/>
        <v>0</v>
      </c>
      <c r="APQ13" s="427"/>
      <c r="APR13" s="1476"/>
      <c r="APS13" s="391"/>
      <c r="APT13" s="427"/>
      <c r="APU13" s="140"/>
      <c r="APV13" s="132">
        <f t="shared" si="4"/>
        <v>0</v>
      </c>
      <c r="APX13" s="31"/>
      <c r="APY13" s="1476"/>
      <c r="APZ13" s="140"/>
      <c r="AQA13" s="31"/>
      <c r="AQB13" s="140"/>
      <c r="AQC13" s="132">
        <f t="shared" si="5"/>
        <v>7383.5</v>
      </c>
      <c r="AQE13" s="31"/>
      <c r="AQF13" s="1476"/>
      <c r="AQG13" s="140"/>
      <c r="AQH13" s="31"/>
      <c r="AQI13" s="140"/>
      <c r="AQJ13" s="132">
        <f t="shared" si="6"/>
        <v>0</v>
      </c>
      <c r="AQL13" s="31"/>
      <c r="AQM13" s="1476"/>
      <c r="AQN13" s="140"/>
      <c r="AQO13" s="31"/>
      <c r="AQP13" s="140"/>
      <c r="AQQ13" s="132">
        <f t="shared" si="155"/>
        <v>4518.5</v>
      </c>
      <c r="AQS13" s="322"/>
      <c r="AQT13" s="1476"/>
      <c r="AQU13" s="140"/>
      <c r="AQV13" s="322"/>
      <c r="AQW13" s="140"/>
      <c r="AQX13" s="78">
        <f t="shared" si="156"/>
        <v>53922</v>
      </c>
      <c r="AQZ13" s="49"/>
      <c r="ARA13" s="230"/>
      <c r="ARB13" s="105"/>
      <c r="ARC13" s="49"/>
      <c r="ARD13" s="140"/>
      <c r="ARE13" s="78">
        <f t="shared" si="157"/>
        <v>0</v>
      </c>
      <c r="ARG13" s="427"/>
      <c r="ARH13" s="230"/>
      <c r="ARI13" s="105"/>
      <c r="ARJ13" s="427"/>
      <c r="ARK13" s="140"/>
      <c r="ARL13" s="78">
        <f t="shared" si="158"/>
        <v>0</v>
      </c>
      <c r="ARN13" s="427"/>
      <c r="ARO13" s="1476"/>
      <c r="ARP13" s="351"/>
      <c r="ARQ13" s="322"/>
      <c r="ARR13" s="351"/>
      <c r="ARS13" s="132">
        <f t="shared" si="7"/>
        <v>0</v>
      </c>
      <c r="ARU13" s="407"/>
      <c r="ARV13" s="1476"/>
      <c r="ARW13" s="140"/>
      <c r="ARX13" s="259"/>
      <c r="ARY13" s="66"/>
      <c r="ARZ13" s="78">
        <f t="shared" si="159"/>
        <v>0</v>
      </c>
      <c r="ASB13" s="407"/>
      <c r="ASC13" s="230"/>
      <c r="ASD13" s="105"/>
      <c r="ASE13" s="49"/>
      <c r="ASF13" s="140"/>
      <c r="ASG13" s="132">
        <f t="shared" si="160"/>
        <v>0</v>
      </c>
      <c r="ASI13" s="49"/>
      <c r="ASJ13" s="230"/>
      <c r="ASK13" s="105"/>
      <c r="ASL13" s="49"/>
      <c r="ASM13" s="140"/>
      <c r="ASN13" s="132">
        <f t="shared" si="161"/>
        <v>0</v>
      </c>
      <c r="ASP13" s="31"/>
      <c r="ASQ13" s="312"/>
      <c r="ASR13" s="105"/>
      <c r="ASS13" s="49"/>
      <c r="AST13" s="140"/>
      <c r="ASU13" s="132">
        <f t="shared" si="162"/>
        <v>0</v>
      </c>
      <c r="ASW13" s="31"/>
      <c r="ASX13" s="312"/>
      <c r="ASY13" s="22"/>
      <c r="ASZ13" s="31"/>
      <c r="ATA13" s="76"/>
      <c r="ATB13" s="78">
        <f t="shared" si="163"/>
        <v>0</v>
      </c>
      <c r="ATD13" s="31"/>
      <c r="ATE13" s="312"/>
      <c r="ATF13" s="22"/>
      <c r="ATG13" s="31"/>
      <c r="ATH13" s="76"/>
      <c r="ATI13" s="78">
        <f t="shared" si="164"/>
        <v>0</v>
      </c>
      <c r="ATK13" s="31"/>
      <c r="ATL13" s="312"/>
      <c r="ATM13" s="22"/>
      <c r="ATN13" s="31"/>
      <c r="ATO13" s="76"/>
      <c r="ATP13" s="78">
        <f t="shared" si="165"/>
        <v>0</v>
      </c>
      <c r="ATR13" s="31"/>
      <c r="ATS13" s="312"/>
      <c r="ATT13" s="22"/>
      <c r="ATU13" s="31"/>
      <c r="ATV13" s="76"/>
      <c r="ATW13" s="78">
        <f t="shared" si="166"/>
        <v>0</v>
      </c>
      <c r="ATY13" s="323"/>
      <c r="ATZ13" s="312"/>
      <c r="AUA13" s="22"/>
      <c r="AUB13" s="31"/>
      <c r="AUC13" s="76"/>
      <c r="AUD13" s="78">
        <f t="shared" si="167"/>
        <v>0</v>
      </c>
      <c r="AUF13" s="49"/>
      <c r="AUG13" s="673"/>
      <c r="AUH13" s="140"/>
      <c r="AUI13" s="49"/>
      <c r="AUJ13" s="262"/>
      <c r="AUK13" s="132">
        <f t="shared" si="168"/>
        <v>0</v>
      </c>
      <c r="AUM13" s="31"/>
      <c r="AUN13" s="303"/>
      <c r="AUO13" s="140"/>
      <c r="AUP13" s="31"/>
      <c r="AUQ13" s="140"/>
      <c r="AUR13" s="132">
        <f t="shared" si="169"/>
        <v>0</v>
      </c>
      <c r="AUT13" s="31"/>
      <c r="AUU13" s="1476"/>
      <c r="AUV13" s="140"/>
      <c r="AUW13" s="31"/>
      <c r="AUX13" s="140"/>
      <c r="AUY13" s="132">
        <f t="shared" si="170"/>
        <v>0</v>
      </c>
      <c r="AVA13" s="427"/>
      <c r="AVB13" s="1476"/>
      <c r="AVC13" s="140"/>
      <c r="AVD13" s="346"/>
      <c r="AVE13" s="140"/>
      <c r="AVF13" s="132">
        <f t="shared" si="171"/>
        <v>2512.5</v>
      </c>
      <c r="AVH13" s="1498"/>
      <c r="AVI13" s="955"/>
      <c r="AVJ13" s="391"/>
      <c r="AVK13" s="49"/>
      <c r="AVL13" s="391"/>
      <c r="AVM13" s="132">
        <f t="shared" si="172"/>
        <v>0</v>
      </c>
      <c r="AVO13" s="407"/>
      <c r="AVP13" s="312"/>
      <c r="AVQ13" s="1499"/>
      <c r="AVR13" s="31"/>
      <c r="AVS13" s="1361"/>
      <c r="AVT13" s="78">
        <f t="shared" si="190"/>
        <v>0</v>
      </c>
      <c r="AVV13" s="312"/>
      <c r="AVW13" s="312"/>
      <c r="AVX13" s="1499"/>
      <c r="AVY13" s="31"/>
      <c r="AVZ13" s="1361"/>
      <c r="AWA13" s="78">
        <f t="shared" si="191"/>
        <v>0</v>
      </c>
      <c r="AWC13" s="31"/>
      <c r="AWD13" s="312"/>
      <c r="AWE13" s="22"/>
      <c r="AWF13" s="1500"/>
      <c r="AWG13" s="76"/>
      <c r="AWH13" s="78">
        <f t="shared" si="192"/>
        <v>0</v>
      </c>
      <c r="AWJ13" s="49"/>
      <c r="AWK13" s="230"/>
      <c r="AWL13" s="105"/>
      <c r="AWM13" s="543"/>
      <c r="AWN13" s="140"/>
      <c r="AWO13" s="132">
        <f t="shared" si="193"/>
        <v>0</v>
      </c>
      <c r="AWP13" s="245"/>
      <c r="AWQ13" s="427"/>
      <c r="AWR13" s="230"/>
      <c r="AWS13" s="105"/>
      <c r="AWT13" s="49"/>
      <c r="AWU13" s="140"/>
      <c r="AWV13" s="132">
        <f t="shared" si="173"/>
        <v>30000</v>
      </c>
      <c r="AWX13" s="31"/>
      <c r="AWY13" s="312"/>
      <c r="AWZ13" s="22"/>
      <c r="AXA13" s="386"/>
      <c r="AXB13" s="76"/>
      <c r="AXC13" s="78">
        <f t="shared" si="174"/>
        <v>0</v>
      </c>
      <c r="AXE13" s="31"/>
      <c r="AXF13" s="312"/>
      <c r="AXG13" s="22"/>
      <c r="AXH13" s="31"/>
      <c r="AXI13" s="76"/>
      <c r="AXJ13" s="78">
        <f t="shared" si="175"/>
        <v>0</v>
      </c>
      <c r="AXL13" s="31"/>
      <c r="AXM13" s="312"/>
      <c r="AXN13" s="22"/>
      <c r="AXO13" s="31"/>
      <c r="AXP13" s="76"/>
      <c r="AXQ13" s="78">
        <f t="shared" si="176"/>
        <v>0</v>
      </c>
      <c r="AXS13" s="31"/>
      <c r="AXT13" s="312"/>
      <c r="AXU13" s="22"/>
      <c r="AXV13" s="31"/>
      <c r="AXW13" s="76"/>
      <c r="AXX13" s="78">
        <f t="shared" si="177"/>
        <v>0</v>
      </c>
      <c r="AXZ13" s="407"/>
      <c r="AYA13" s="312"/>
      <c r="AYB13" s="22"/>
      <c r="AYC13" s="31"/>
      <c r="AYD13" s="76"/>
      <c r="AYE13" s="78">
        <f t="shared" si="178"/>
        <v>0</v>
      </c>
      <c r="AYG13" s="407"/>
      <c r="AYH13" s="312"/>
      <c r="AYI13" s="22"/>
      <c r="AYJ13" s="31"/>
      <c r="AYK13" s="76"/>
      <c r="AYL13" s="78">
        <f t="shared" si="179"/>
        <v>0</v>
      </c>
      <c r="AYN13" s="407"/>
      <c r="AYO13" s="312"/>
      <c r="AYP13" s="22"/>
      <c r="AYQ13" s="427"/>
      <c r="AYR13" s="140"/>
      <c r="AYS13" s="78">
        <f t="shared" si="180"/>
        <v>0</v>
      </c>
      <c r="AYU13" s="49"/>
      <c r="AYV13" s="230"/>
      <c r="AYW13" s="105"/>
      <c r="AYX13" s="49"/>
      <c r="AYY13" s="140"/>
      <c r="AYZ13" s="78">
        <f t="shared" si="181"/>
        <v>0</v>
      </c>
      <c r="AZB13" s="427"/>
      <c r="AZC13" s="230"/>
      <c r="AZD13" s="105"/>
      <c r="AZE13" s="427"/>
      <c r="AZF13" s="140"/>
      <c r="AZG13" s="132">
        <f t="shared" si="182"/>
        <v>0</v>
      </c>
      <c r="AZI13" s="427"/>
      <c r="AZJ13" s="230"/>
      <c r="AZK13" s="105"/>
      <c r="AZL13" s="427"/>
      <c r="AZM13" s="140"/>
      <c r="AZN13" s="132">
        <f t="shared" si="183"/>
        <v>0</v>
      </c>
      <c r="AZO13" s="245"/>
      <c r="AZP13" s="31"/>
      <c r="AZQ13" s="312"/>
      <c r="AZR13" s="22"/>
      <c r="AZS13" s="31"/>
      <c r="AZT13" s="76"/>
      <c r="AZU13" s="78">
        <f t="shared" si="184"/>
        <v>0</v>
      </c>
      <c r="AZW13" s="31"/>
      <c r="AZX13" s="312"/>
      <c r="AZY13" s="22"/>
      <c r="AZZ13" s="31"/>
      <c r="BAA13" s="76"/>
      <c r="BAB13" s="78">
        <f t="shared" si="185"/>
        <v>0</v>
      </c>
      <c r="BAD13" s="49"/>
      <c r="BAE13" s="230"/>
      <c r="BAF13" s="105"/>
      <c r="BAG13" s="49"/>
      <c r="BAH13" s="140"/>
      <c r="BAI13" s="78">
        <f t="shared" si="186"/>
        <v>0</v>
      </c>
      <c r="BAK13" s="49"/>
      <c r="BAL13" s="230"/>
      <c r="BAM13" s="105"/>
      <c r="BAN13" s="49"/>
      <c r="BAO13" s="140"/>
      <c r="BAP13" s="78">
        <f t="shared" si="187"/>
        <v>0</v>
      </c>
    </row>
    <row r="14" spans="1:1395" s="32" customFormat="1" x14ac:dyDescent="0.25">
      <c r="A14" s="794"/>
      <c r="B14" s="312"/>
      <c r="C14" s="704"/>
      <c r="D14" s="31"/>
      <c r="E14" s="140"/>
      <c r="F14" s="132">
        <f t="shared" si="8"/>
        <v>0</v>
      </c>
      <c r="H14" s="427"/>
      <c r="I14" s="230"/>
      <c r="J14" s="105"/>
      <c r="K14" s="427"/>
      <c r="L14" s="140"/>
      <c r="M14" s="132">
        <f t="shared" si="188"/>
        <v>0</v>
      </c>
      <c r="O14" s="322"/>
      <c r="P14" s="230"/>
      <c r="Q14" s="105"/>
      <c r="R14" s="49"/>
      <c r="S14" s="140"/>
      <c r="T14" s="132">
        <f t="shared" si="9"/>
        <v>0</v>
      </c>
      <c r="V14" s="49"/>
      <c r="W14" s="230"/>
      <c r="X14" s="105"/>
      <c r="Y14" s="49"/>
      <c r="Z14" s="140"/>
      <c r="AA14" s="132">
        <f t="shared" si="10"/>
        <v>0</v>
      </c>
      <c r="AC14" s="49"/>
      <c r="AD14" s="230"/>
      <c r="AE14" s="105"/>
      <c r="AF14" s="49"/>
      <c r="AG14" s="140"/>
      <c r="AH14" s="132">
        <f t="shared" si="11"/>
        <v>0</v>
      </c>
      <c r="AJ14" s="49"/>
      <c r="AK14" s="230"/>
      <c r="AL14" s="105"/>
      <c r="AM14" s="49"/>
      <c r="AN14" s="140"/>
      <c r="AO14" s="132">
        <f t="shared" si="12"/>
        <v>0</v>
      </c>
      <c r="AQ14" s="31"/>
      <c r="AR14" s="312"/>
      <c r="AS14" s="22"/>
      <c r="AT14" s="31"/>
      <c r="AU14" s="76"/>
      <c r="AV14" s="132">
        <f t="shared" si="13"/>
        <v>0</v>
      </c>
      <c r="AX14" s="31"/>
      <c r="AY14" s="312"/>
      <c r="AZ14" s="22"/>
      <c r="BA14" s="31"/>
      <c r="BB14" s="76"/>
      <c r="BC14" s="132">
        <f t="shared" si="14"/>
        <v>0</v>
      </c>
      <c r="BE14" s="49"/>
      <c r="BF14" s="230"/>
      <c r="BG14" s="105"/>
      <c r="BH14" s="49"/>
      <c r="BI14" s="140"/>
      <c r="BJ14" s="132">
        <f t="shared" si="15"/>
        <v>0</v>
      </c>
      <c r="BL14" s="49"/>
      <c r="BM14" s="230"/>
      <c r="BN14" s="105"/>
      <c r="BO14" s="49"/>
      <c r="BP14" s="140"/>
      <c r="BQ14" s="132">
        <f t="shared" si="16"/>
        <v>0</v>
      </c>
      <c r="BS14" s="49"/>
      <c r="BT14" s="49"/>
      <c r="BU14" s="230"/>
      <c r="BV14" s="105"/>
      <c r="BW14" s="49"/>
      <c r="BX14" s="140"/>
      <c r="BY14" s="132">
        <f t="shared" si="17"/>
        <v>0</v>
      </c>
      <c r="CA14" s="427">
        <v>40749</v>
      </c>
      <c r="CB14" s="800" t="s">
        <v>618</v>
      </c>
      <c r="CC14" s="841"/>
      <c r="CD14" s="379"/>
      <c r="CE14" s="704"/>
      <c r="CF14" s="132">
        <f t="shared" si="18"/>
        <v>284482.56</v>
      </c>
      <c r="CH14" s="31"/>
      <c r="CI14" s="312"/>
      <c r="CJ14" s="22"/>
      <c r="CK14" s="323"/>
      <c r="CL14" s="140"/>
      <c r="CM14" s="132">
        <f t="shared" si="19"/>
        <v>0</v>
      </c>
      <c r="CO14" s="322"/>
      <c r="CP14" s="1476"/>
      <c r="CQ14" s="391"/>
      <c r="CR14" s="380"/>
      <c r="CS14" s="262"/>
      <c r="CT14" s="132">
        <f t="shared" si="189"/>
        <v>0</v>
      </c>
      <c r="CV14" s="31"/>
      <c r="CW14" s="312"/>
      <c r="CX14" s="22"/>
      <c r="CY14" s="31"/>
      <c r="CZ14" s="76"/>
      <c r="DA14" s="78">
        <f t="shared" si="20"/>
        <v>0</v>
      </c>
      <c r="DC14" s="49"/>
      <c r="DD14" s="309"/>
      <c r="DE14" s="230"/>
      <c r="DF14" s="105"/>
      <c r="DG14" s="49"/>
      <c r="DH14" s="140"/>
      <c r="DI14" s="132">
        <f t="shared" si="21"/>
        <v>0</v>
      </c>
      <c r="DK14" s="427"/>
      <c r="DL14" s="230"/>
      <c r="DM14" s="105"/>
      <c r="DN14" s="618"/>
      <c r="DO14" s="140"/>
      <c r="DP14" s="132">
        <f t="shared" si="22"/>
        <v>0</v>
      </c>
      <c r="DR14" s="312"/>
      <c r="DS14" s="312"/>
      <c r="DT14" s="22"/>
      <c r="DU14" s="31"/>
      <c r="DV14" s="76"/>
      <c r="DW14" s="78">
        <f t="shared" si="23"/>
        <v>0</v>
      </c>
      <c r="DY14" s="230"/>
      <c r="DZ14" s="230"/>
      <c r="EA14" s="105"/>
      <c r="EB14" s="49"/>
      <c r="EC14" s="140"/>
      <c r="ED14" s="78">
        <f t="shared" si="24"/>
        <v>4197</v>
      </c>
      <c r="EF14" s="49"/>
      <c r="EG14" s="230"/>
      <c r="EH14" s="105"/>
      <c r="EI14" s="49"/>
      <c r="EJ14" s="140"/>
      <c r="EK14" s="132">
        <f t="shared" si="25"/>
        <v>0</v>
      </c>
      <c r="EM14" s="323"/>
      <c r="EN14" s="312"/>
      <c r="EO14" s="22"/>
      <c r="EP14" s="309"/>
      <c r="EQ14" s="140"/>
      <c r="ER14" s="78">
        <f t="shared" si="26"/>
        <v>0</v>
      </c>
      <c r="ET14" s="322"/>
      <c r="EU14" s="230"/>
      <c r="EV14" s="105"/>
      <c r="EW14" s="49"/>
      <c r="EX14" s="140"/>
      <c r="EY14" s="78">
        <f t="shared" si="27"/>
        <v>0</v>
      </c>
      <c r="FA14" s="794"/>
      <c r="FB14" s="312"/>
      <c r="FC14" s="22"/>
      <c r="FD14" s="49"/>
      <c r="FE14" s="76"/>
      <c r="FF14" s="78">
        <f t="shared" si="28"/>
        <v>0</v>
      </c>
      <c r="FH14" s="794"/>
      <c r="FI14" s="312"/>
      <c r="FJ14" s="22"/>
      <c r="FK14" s="49"/>
      <c r="FL14" s="76"/>
      <c r="FM14" s="78">
        <f t="shared" si="29"/>
        <v>0</v>
      </c>
      <c r="FO14" s="407">
        <v>39707</v>
      </c>
      <c r="FP14" s="312" t="s">
        <v>472</v>
      </c>
      <c r="FQ14" s="22">
        <v>15241</v>
      </c>
      <c r="FR14" s="49">
        <v>39722</v>
      </c>
      <c r="FS14" s="76">
        <v>15241</v>
      </c>
      <c r="FT14" s="78">
        <f t="shared" si="30"/>
        <v>29768</v>
      </c>
      <c r="FV14" s="323"/>
      <c r="FW14" s="312"/>
      <c r="FX14" s="22"/>
      <c r="FY14" s="98"/>
      <c r="FZ14" s="140"/>
      <c r="GA14" s="78">
        <f t="shared" si="31"/>
        <v>0</v>
      </c>
      <c r="GC14" s="31"/>
      <c r="GD14" s="312"/>
      <c r="GE14" s="22"/>
      <c r="GF14" s="31"/>
      <c r="GG14" s="76"/>
      <c r="GH14" s="78">
        <f t="shared" si="32"/>
        <v>0</v>
      </c>
      <c r="GJ14" s="31"/>
      <c r="GK14" s="312"/>
      <c r="GL14" s="22"/>
      <c r="GM14" s="31"/>
      <c r="GN14" s="76"/>
      <c r="GO14" s="78">
        <f t="shared" si="33"/>
        <v>0</v>
      </c>
      <c r="GQ14" s="31"/>
      <c r="GR14" s="312"/>
      <c r="GS14" s="22"/>
      <c r="GT14" s="31"/>
      <c r="GU14" s="76"/>
      <c r="GV14" s="78">
        <f t="shared" si="34"/>
        <v>0</v>
      </c>
      <c r="GX14" s="312"/>
      <c r="GY14" s="312"/>
      <c r="GZ14" s="22"/>
      <c r="HA14" s="31"/>
      <c r="HB14" s="76"/>
      <c r="HC14" s="78">
        <f t="shared" si="35"/>
        <v>0</v>
      </c>
      <c r="HE14" s="31"/>
      <c r="HF14" s="1476"/>
      <c r="HG14" s="140"/>
      <c r="HH14" s="31"/>
      <c r="HI14" s="140"/>
      <c r="HJ14" s="132">
        <f t="shared" si="36"/>
        <v>0</v>
      </c>
      <c r="HL14" s="31"/>
      <c r="HM14" s="1476"/>
      <c r="HN14" s="140"/>
      <c r="HO14" s="31"/>
      <c r="HP14" s="140"/>
      <c r="HQ14" s="132">
        <f t="shared" si="37"/>
        <v>0</v>
      </c>
      <c r="HS14" s="407"/>
      <c r="HT14" s="1476"/>
      <c r="HU14" s="22"/>
      <c r="HV14" s="31"/>
      <c r="HW14" s="76"/>
      <c r="HX14" s="132">
        <f t="shared" si="38"/>
        <v>476</v>
      </c>
      <c r="HZ14" s="31"/>
      <c r="IA14" s="312"/>
      <c r="IB14" s="22"/>
      <c r="IC14" s="384"/>
      <c r="ID14" s="76"/>
      <c r="IE14" s="78">
        <f t="shared" si="39"/>
        <v>0</v>
      </c>
      <c r="IG14" s="31"/>
      <c r="IH14" s="312"/>
      <c r="II14" s="22"/>
      <c r="IJ14" s="31"/>
      <c r="IK14" s="76"/>
      <c r="IL14" s="78">
        <f t="shared" si="40"/>
        <v>0</v>
      </c>
      <c r="IN14" s="31"/>
      <c r="IO14" s="784"/>
      <c r="IP14" s="22"/>
      <c r="IQ14" s="31"/>
      <c r="IR14" s="76"/>
      <c r="IS14" s="78">
        <f t="shared" si="41"/>
        <v>0</v>
      </c>
      <c r="IU14" s="31"/>
      <c r="IV14" s="312"/>
      <c r="IW14" s="22"/>
      <c r="IX14" s="31"/>
      <c r="IY14" s="76"/>
      <c r="IZ14" s="78">
        <f t="shared" si="42"/>
        <v>0</v>
      </c>
      <c r="JB14" s="31"/>
      <c r="JC14" s="312"/>
      <c r="JD14" s="22"/>
      <c r="JE14" s="31"/>
      <c r="JF14" s="76"/>
      <c r="JG14" s="78">
        <f t="shared" si="196"/>
        <v>0</v>
      </c>
      <c r="JI14" s="31"/>
      <c r="JJ14" s="312"/>
      <c r="JK14" s="22"/>
      <c r="JL14" s="31"/>
      <c r="JM14" s="76"/>
      <c r="JN14" s="78">
        <f t="shared" si="43"/>
        <v>0</v>
      </c>
      <c r="JP14" s="49"/>
      <c r="JQ14" s="230"/>
      <c r="JR14" s="105"/>
      <c r="JS14" s="309"/>
      <c r="JT14" s="140"/>
      <c r="JU14" s="132">
        <f t="shared" si="44"/>
        <v>0</v>
      </c>
      <c r="JW14" s="49"/>
      <c r="JX14" s="230"/>
      <c r="JY14" s="105"/>
      <c r="JZ14" s="309"/>
      <c r="KA14" s="140"/>
      <c r="KB14" s="132">
        <f t="shared" si="45"/>
        <v>0</v>
      </c>
      <c r="KC14" s="245"/>
      <c r="KD14" s="49"/>
      <c r="KE14" s="230"/>
      <c r="KF14" s="105"/>
      <c r="KG14" s="309"/>
      <c r="KH14" s="140"/>
      <c r="KI14" s="132">
        <f t="shared" si="46"/>
        <v>0</v>
      </c>
      <c r="KJ14" s="245"/>
      <c r="KK14" s="407"/>
      <c r="KL14" s="312"/>
      <c r="KM14" s="22"/>
      <c r="KN14" s="887"/>
      <c r="KO14" s="140"/>
      <c r="KP14" s="132">
        <f t="shared" si="47"/>
        <v>0</v>
      </c>
      <c r="KR14" s="31"/>
      <c r="KS14" s="312"/>
      <c r="KT14" s="22"/>
      <c r="KU14" s="386"/>
      <c r="KV14" s="140"/>
      <c r="KW14" s="132">
        <f t="shared" si="48"/>
        <v>0</v>
      </c>
      <c r="KY14" s="31"/>
      <c r="KZ14" s="303"/>
      <c r="LA14" s="140"/>
      <c r="LB14" s="1501"/>
      <c r="LC14" s="140"/>
      <c r="LD14" s="132">
        <f t="shared" si="49"/>
        <v>0</v>
      </c>
      <c r="LF14" s="407"/>
      <c r="LG14" s="1476"/>
      <c r="LH14" s="140"/>
      <c r="LI14" s="49"/>
      <c r="LJ14" s="76"/>
      <c r="LK14" s="132">
        <f t="shared" si="0"/>
        <v>0</v>
      </c>
      <c r="LM14" s="407"/>
      <c r="LN14" s="1476"/>
      <c r="LO14" s="704"/>
      <c r="LP14" s="908"/>
      <c r="LQ14" s="351"/>
      <c r="LR14" s="132">
        <f t="shared" si="50"/>
        <v>0</v>
      </c>
      <c r="LT14" s="407"/>
      <c r="LU14" s="1476"/>
      <c r="LV14" s="140"/>
      <c r="LW14" s="49"/>
      <c r="LX14" s="140"/>
      <c r="LY14" s="132">
        <f t="shared" si="51"/>
        <v>0</v>
      </c>
      <c r="MA14" s="427"/>
      <c r="MB14" s="230"/>
      <c r="MC14" s="698"/>
      <c r="MD14" s="49"/>
      <c r="ME14" s="140"/>
      <c r="MF14" s="132">
        <f t="shared" si="52"/>
        <v>0</v>
      </c>
      <c r="MH14" s="49"/>
      <c r="MI14" s="230"/>
      <c r="MJ14" s="105"/>
      <c r="MK14" s="49"/>
      <c r="ML14" s="140"/>
      <c r="MM14" s="132">
        <f t="shared" si="53"/>
        <v>0</v>
      </c>
      <c r="MO14" s="31"/>
      <c r="MP14" s="312"/>
      <c r="MQ14" s="105"/>
      <c r="MR14" s="457"/>
      <c r="MS14" s="105"/>
      <c r="MT14" s="132">
        <f t="shared" si="197"/>
        <v>20586.5</v>
      </c>
      <c r="MV14" s="31"/>
      <c r="MW14" s="312"/>
      <c r="MX14" s="105"/>
      <c r="MY14" s="457"/>
      <c r="MZ14" s="105"/>
      <c r="NA14" s="132">
        <f t="shared" si="54"/>
        <v>0</v>
      </c>
      <c r="NE14" s="704"/>
      <c r="NF14" s="49"/>
      <c r="NG14" s="140"/>
      <c r="NH14" s="132">
        <f t="shared" si="55"/>
        <v>0</v>
      </c>
      <c r="NJ14" s="407"/>
      <c r="NK14" s="303"/>
      <c r="NL14" s="140"/>
      <c r="NM14" s="407"/>
      <c r="NN14" s="76"/>
      <c r="NO14" s="132">
        <f t="shared" si="56"/>
        <v>0</v>
      </c>
      <c r="NQ14" s="31"/>
      <c r="NR14" s="312"/>
      <c r="NS14" s="22"/>
      <c r="NT14" s="31"/>
      <c r="NU14" s="76"/>
      <c r="NV14" s="78">
        <f t="shared" si="57"/>
        <v>0</v>
      </c>
      <c r="NX14" s="49"/>
      <c r="NY14" s="230"/>
      <c r="NZ14" s="105"/>
      <c r="OA14" s="49"/>
      <c r="OB14" s="140"/>
      <c r="OC14" s="78">
        <f t="shared" si="58"/>
        <v>0</v>
      </c>
      <c r="OE14" s="31"/>
      <c r="OF14" s="312"/>
      <c r="OG14" s="22"/>
      <c r="OH14" s="31"/>
      <c r="OI14" s="76"/>
      <c r="OJ14" s="78">
        <f t="shared" si="59"/>
        <v>0</v>
      </c>
      <c r="OL14" s="31"/>
      <c r="OM14" s="312"/>
      <c r="ON14" s="22"/>
      <c r="OO14" s="31"/>
      <c r="OP14" s="76"/>
      <c r="OQ14" s="78">
        <f t="shared" si="60"/>
        <v>0</v>
      </c>
      <c r="OS14" s="31"/>
      <c r="OT14" s="312"/>
      <c r="OU14" s="22"/>
      <c r="OV14" s="31"/>
      <c r="OW14" s="76"/>
      <c r="OX14" s="78">
        <f t="shared" si="61"/>
        <v>0</v>
      </c>
      <c r="OZ14" s="31"/>
      <c r="PA14" s="312"/>
      <c r="PB14" s="22"/>
      <c r="PC14" s="31"/>
      <c r="PD14" s="76"/>
      <c r="PE14" s="78">
        <f t="shared" si="62"/>
        <v>0</v>
      </c>
      <c r="PG14" s="49"/>
      <c r="PH14" s="230"/>
      <c r="PI14" s="105"/>
      <c r="PJ14" s="49"/>
      <c r="PK14" s="140"/>
      <c r="PL14" s="78">
        <f t="shared" si="63"/>
        <v>0</v>
      </c>
      <c r="PN14" s="31"/>
      <c r="PO14" s="312"/>
      <c r="PP14" s="22"/>
      <c r="PQ14" s="31"/>
      <c r="PR14" s="76"/>
      <c r="PS14" s="78">
        <f t="shared" si="64"/>
        <v>48975</v>
      </c>
      <c r="PU14" s="31"/>
      <c r="PV14" s="312"/>
      <c r="PW14" s="22"/>
      <c r="PX14" s="31"/>
      <c r="PY14" s="76"/>
      <c r="PZ14" s="78">
        <f t="shared" si="65"/>
        <v>0</v>
      </c>
      <c r="QB14" s="407"/>
      <c r="QC14" s="312"/>
      <c r="QD14" s="22"/>
      <c r="QE14" s="31"/>
      <c r="QF14" s="76"/>
      <c r="QG14" s="78">
        <f t="shared" si="66"/>
        <v>0</v>
      </c>
      <c r="QI14" s="407"/>
      <c r="QJ14" s="312"/>
      <c r="QK14" s="704"/>
      <c r="QL14" s="407">
        <v>40966</v>
      </c>
      <c r="QM14" s="140">
        <v>150</v>
      </c>
      <c r="QN14" s="132">
        <f t="shared" si="67"/>
        <v>5166</v>
      </c>
      <c r="QP14" s="523"/>
      <c r="QQ14" s="1483"/>
      <c r="QR14" s="704"/>
      <c r="QS14" s="31"/>
      <c r="QT14" s="140"/>
      <c r="QU14" s="132">
        <f t="shared" si="68"/>
        <v>0</v>
      </c>
      <c r="QW14" s="49"/>
      <c r="QX14" s="1306"/>
      <c r="QY14" s="140"/>
      <c r="QZ14" s="49"/>
      <c r="RA14" s="140"/>
      <c r="RB14" s="132">
        <f t="shared" si="69"/>
        <v>0</v>
      </c>
      <c r="RD14" s="49"/>
      <c r="RE14" s="230"/>
      <c r="RF14" s="140"/>
      <c r="RG14" s="49"/>
      <c r="RH14" s="140"/>
      <c r="RI14" s="132">
        <f t="shared" si="70"/>
        <v>0</v>
      </c>
      <c r="RK14" s="49"/>
      <c r="RL14" s="303"/>
      <c r="RM14" s="140"/>
      <c r="RN14" s="346"/>
      <c r="RO14" s="140"/>
      <c r="RP14" s="132">
        <f t="shared" si="71"/>
        <v>0</v>
      </c>
      <c r="RR14" s="312"/>
      <c r="RS14" s="312"/>
      <c r="RT14" s="22"/>
      <c r="RU14" s="31"/>
      <c r="RV14" s="76"/>
      <c r="RW14" s="78">
        <f t="shared" si="194"/>
        <v>23250</v>
      </c>
      <c r="RY14" s="31"/>
      <c r="RZ14" s="312"/>
      <c r="SA14" s="785"/>
      <c r="SB14" s="31"/>
      <c r="SC14" s="76"/>
      <c r="SD14" s="78">
        <f t="shared" si="195"/>
        <v>0</v>
      </c>
      <c r="SF14" s="407"/>
      <c r="SG14" s="312"/>
      <c r="SH14" s="785"/>
      <c r="SI14" s="31"/>
      <c r="SJ14" s="76"/>
      <c r="SK14" s="78">
        <f t="shared" si="72"/>
        <v>0</v>
      </c>
      <c r="SM14" s="31"/>
      <c r="SN14" s="312"/>
      <c r="SO14" s="785"/>
      <c r="SP14" s="31"/>
      <c r="SQ14" s="76"/>
      <c r="SR14" s="78">
        <f t="shared" si="73"/>
        <v>0</v>
      </c>
      <c r="ST14" s="427"/>
      <c r="SU14" s="230"/>
      <c r="SV14" s="105"/>
      <c r="SW14" s="49"/>
      <c r="SX14" s="140"/>
      <c r="SY14" s="78">
        <f t="shared" si="74"/>
        <v>0</v>
      </c>
      <c r="TA14" s="49"/>
      <c r="TB14" s="230"/>
      <c r="TC14" s="105"/>
      <c r="TD14" s="49"/>
      <c r="TE14" s="140"/>
      <c r="TF14" s="132">
        <f t="shared" si="75"/>
        <v>20668.5</v>
      </c>
      <c r="TH14" s="442"/>
      <c r="TI14" s="230"/>
      <c r="TJ14" s="105"/>
      <c r="TK14" s="49"/>
      <c r="TL14" s="351"/>
      <c r="TM14" s="132">
        <f t="shared" si="76"/>
        <v>0</v>
      </c>
      <c r="TO14" s="427"/>
      <c r="TP14" s="230"/>
      <c r="TQ14" s="105"/>
      <c r="TR14" s="49"/>
      <c r="TS14" s="351"/>
      <c r="TT14" s="132">
        <f t="shared" si="77"/>
        <v>0</v>
      </c>
      <c r="TV14" s="407"/>
      <c r="TW14" s="312"/>
      <c r="TX14" s="22"/>
      <c r="TY14" s="31"/>
      <c r="TZ14" s="76"/>
      <c r="UA14" s="78">
        <f t="shared" si="78"/>
        <v>0</v>
      </c>
      <c r="UC14" s="407"/>
      <c r="UD14" s="312"/>
      <c r="UE14" s="22"/>
      <c r="UF14" s="31"/>
      <c r="UG14" s="76"/>
      <c r="UH14" s="78">
        <f t="shared" si="79"/>
        <v>0</v>
      </c>
      <c r="UJ14" s="407"/>
      <c r="UK14" s="312"/>
      <c r="UL14" s="22"/>
      <c r="UM14" s="31"/>
      <c r="UN14" s="76"/>
      <c r="UO14" s="78">
        <f t="shared" si="80"/>
        <v>0</v>
      </c>
      <c r="UQ14" s="427"/>
      <c r="UR14" s="230"/>
      <c r="US14" s="105"/>
      <c r="UT14" s="31"/>
      <c r="UU14" s="76"/>
      <c r="UV14" s="78">
        <f t="shared" si="81"/>
        <v>201</v>
      </c>
      <c r="UX14" s="482"/>
      <c r="UY14" s="312"/>
      <c r="UZ14" s="22"/>
      <c r="VA14" s="31">
        <v>40620</v>
      </c>
      <c r="VB14" s="76">
        <v>500</v>
      </c>
      <c r="VC14" s="132">
        <f t="shared" si="82"/>
        <v>18813</v>
      </c>
      <c r="VE14" s="49"/>
      <c r="VF14" s="647"/>
      <c r="VG14" s="105"/>
      <c r="VH14" s="49"/>
      <c r="VI14" s="140"/>
      <c r="VJ14" s="78">
        <f t="shared" si="83"/>
        <v>0</v>
      </c>
      <c r="VL14" s="312"/>
      <c r="VM14" s="312"/>
      <c r="VN14" s="22"/>
      <c r="VO14" s="794"/>
      <c r="VP14" s="76"/>
      <c r="VQ14" s="78">
        <f t="shared" si="84"/>
        <v>0</v>
      </c>
      <c r="VS14" s="407"/>
      <c r="VT14" s="312"/>
      <c r="VU14" s="22"/>
      <c r="VV14" s="31"/>
      <c r="VW14" s="76"/>
      <c r="VX14" s="78">
        <f t="shared" si="85"/>
        <v>274.5</v>
      </c>
      <c r="VZ14" s="31"/>
      <c r="WA14" s="312"/>
      <c r="WB14" s="22"/>
      <c r="WC14" s="31"/>
      <c r="WD14" s="76"/>
      <c r="WE14" s="78">
        <f t="shared" si="86"/>
        <v>0</v>
      </c>
      <c r="WG14" s="31"/>
      <c r="WH14" s="312"/>
      <c r="WI14" s="22"/>
      <c r="WJ14" s="31"/>
      <c r="WK14" s="76"/>
      <c r="WL14" s="78">
        <f t="shared" si="87"/>
        <v>0</v>
      </c>
      <c r="WN14" s="31"/>
      <c r="WO14" s="312"/>
      <c r="WP14" s="22"/>
      <c r="WQ14" s="31"/>
      <c r="WR14" s="76"/>
      <c r="WS14" s="78">
        <f t="shared" si="88"/>
        <v>0</v>
      </c>
      <c r="WU14" s="49"/>
      <c r="WV14" s="230"/>
      <c r="WW14" s="105"/>
      <c r="WX14" s="49"/>
      <c r="WY14" s="140"/>
      <c r="WZ14" s="132">
        <f t="shared" si="89"/>
        <v>0</v>
      </c>
      <c r="XA14" s="245"/>
      <c r="XB14" s="49"/>
      <c r="XC14" s="230"/>
      <c r="XD14" s="105"/>
      <c r="XE14" s="31"/>
      <c r="XF14" s="76"/>
      <c r="XG14" s="78">
        <f t="shared" si="90"/>
        <v>0</v>
      </c>
      <c r="XI14" s="407"/>
      <c r="XJ14" s="312"/>
      <c r="XK14" s="22"/>
      <c r="XL14" s="31"/>
      <c r="XM14" s="76"/>
      <c r="XN14" s="78">
        <f t="shared" si="91"/>
        <v>0</v>
      </c>
      <c r="XP14" s="31"/>
      <c r="XQ14" s="312"/>
      <c r="XR14" s="22"/>
      <c r="XS14" s="31"/>
      <c r="XT14" s="76"/>
      <c r="XU14" s="132">
        <f t="shared" si="92"/>
        <v>0</v>
      </c>
      <c r="XW14" s="31"/>
      <c r="XX14" s="312"/>
      <c r="XY14" s="22"/>
      <c r="XZ14" s="31"/>
      <c r="YA14" s="76"/>
      <c r="YB14" s="132">
        <f t="shared" si="93"/>
        <v>0</v>
      </c>
      <c r="YD14" s="49"/>
      <c r="YE14" s="230"/>
      <c r="YF14" s="105"/>
      <c r="YG14" s="31"/>
      <c r="YH14" s="76"/>
      <c r="YI14" s="132">
        <f t="shared" si="94"/>
        <v>0</v>
      </c>
      <c r="YK14" s="31"/>
      <c r="YL14" s="312"/>
      <c r="YM14" s="22"/>
      <c r="YN14" s="31"/>
      <c r="YO14" s="76"/>
      <c r="YP14" s="132">
        <f t="shared" si="95"/>
        <v>0</v>
      </c>
      <c r="YR14" s="49"/>
      <c r="YS14" s="230"/>
      <c r="YT14" s="105"/>
      <c r="YU14" s="49"/>
      <c r="YV14" s="140"/>
      <c r="YW14" s="132">
        <f t="shared" si="96"/>
        <v>0</v>
      </c>
      <c r="YY14" s="49"/>
      <c r="YZ14" s="230"/>
      <c r="ZA14" s="105"/>
      <c r="ZB14" s="49"/>
      <c r="ZC14" s="140"/>
      <c r="ZD14" s="132">
        <f t="shared" si="97"/>
        <v>0</v>
      </c>
      <c r="ZF14" s="31"/>
      <c r="ZG14" s="312"/>
      <c r="ZH14" s="22"/>
      <c r="ZI14" s="31"/>
      <c r="ZJ14" s="76"/>
      <c r="ZK14" s="132">
        <f t="shared" si="98"/>
        <v>0</v>
      </c>
      <c r="ZM14" s="31"/>
      <c r="ZN14" s="784"/>
      <c r="ZO14" s="22"/>
      <c r="ZP14" s="31"/>
      <c r="ZQ14" s="76"/>
      <c r="ZR14" s="132">
        <f t="shared" si="99"/>
        <v>11212</v>
      </c>
      <c r="ZT14" s="31"/>
      <c r="ZU14" s="312"/>
      <c r="ZV14" s="22"/>
      <c r="ZW14" s="31"/>
      <c r="ZX14" s="76"/>
      <c r="ZY14" s="132">
        <f t="shared" si="100"/>
        <v>0</v>
      </c>
      <c r="AAA14" s="31"/>
      <c r="AAB14" s="784"/>
      <c r="AAC14" s="22"/>
      <c r="AAD14" s="31"/>
      <c r="AAE14" s="76"/>
      <c r="AAF14" s="132">
        <f t="shared" si="101"/>
        <v>0</v>
      </c>
      <c r="AAH14" s="49"/>
      <c r="AAI14" s="230"/>
      <c r="AAJ14" s="105"/>
      <c r="AAK14" s="49"/>
      <c r="AAL14" s="140"/>
      <c r="AAM14" s="78">
        <f t="shared" si="102"/>
        <v>0</v>
      </c>
      <c r="AAO14" s="407"/>
      <c r="AAP14" s="312"/>
      <c r="AAQ14" s="22"/>
      <c r="AAR14" s="31"/>
      <c r="AAS14" s="76"/>
      <c r="AAT14" s="78">
        <f t="shared" si="103"/>
        <v>0</v>
      </c>
      <c r="AAV14" s="427"/>
      <c r="AAW14" s="230"/>
      <c r="AAX14" s="105"/>
      <c r="AAY14" s="322"/>
      <c r="AAZ14" s="140"/>
      <c r="ABA14" s="132">
        <f t="shared" si="104"/>
        <v>0</v>
      </c>
      <c r="ABC14" s="49"/>
      <c r="ABD14" s="230"/>
      <c r="ABE14" s="105"/>
      <c r="ABF14" s="49"/>
      <c r="ABG14" s="140"/>
      <c r="ABH14" s="132">
        <f t="shared" si="105"/>
        <v>26148</v>
      </c>
      <c r="ABJ14" s="31"/>
      <c r="ABK14" s="312"/>
      <c r="ABL14" s="22"/>
      <c r="ABM14" s="31"/>
      <c r="ABN14" s="76"/>
      <c r="ABO14" s="78">
        <f t="shared" si="106"/>
        <v>0</v>
      </c>
      <c r="ABQ14" s="49"/>
      <c r="ABR14" s="230"/>
      <c r="ABS14" s="105"/>
      <c r="ABT14" s="49"/>
      <c r="ABU14" s="140"/>
      <c r="ABV14" s="78">
        <f t="shared" si="107"/>
        <v>0</v>
      </c>
      <c r="ABX14" s="322"/>
      <c r="ABY14" s="230"/>
      <c r="ABZ14" s="105"/>
      <c r="ACA14" s="427"/>
      <c r="ACB14" s="140"/>
      <c r="ACC14" s="78">
        <f t="shared" si="108"/>
        <v>0</v>
      </c>
      <c r="ACE14" s="322"/>
      <c r="ACF14" s="230"/>
      <c r="ACG14" s="105"/>
      <c r="ACH14" s="322"/>
      <c r="ACI14" s="140"/>
      <c r="ACJ14" s="78">
        <f t="shared" si="109"/>
        <v>0</v>
      </c>
      <c r="ACL14" s="49"/>
      <c r="ACM14" s="230"/>
      <c r="ACN14" s="105"/>
      <c r="ACO14" s="49"/>
      <c r="ACP14" s="140"/>
      <c r="ACQ14" s="78">
        <f t="shared" si="1"/>
        <v>0</v>
      </c>
      <c r="ACS14" s="427"/>
      <c r="ACT14" s="230"/>
      <c r="ACU14" s="105"/>
      <c r="ACV14" s="427"/>
      <c r="ACW14" s="140"/>
      <c r="ACX14" s="78">
        <f t="shared" si="110"/>
        <v>0</v>
      </c>
      <c r="ACZ14" s="427"/>
      <c r="ADA14" s="230"/>
      <c r="ADB14" s="105"/>
      <c r="ADC14" s="322"/>
      <c r="ADD14" s="140"/>
      <c r="ADE14" s="78">
        <f t="shared" si="111"/>
        <v>0</v>
      </c>
      <c r="ADG14" s="49"/>
      <c r="ADH14" s="1476"/>
      <c r="ADI14" s="262"/>
      <c r="ADJ14" s="49"/>
      <c r="ADK14" s="140"/>
      <c r="ADL14" s="132">
        <f t="shared" si="112"/>
        <v>0</v>
      </c>
      <c r="ADN14" s="323"/>
      <c r="ADO14" s="1476"/>
      <c r="ADP14" s="780"/>
      <c r="ADQ14" s="407"/>
      <c r="ADR14" s="140"/>
      <c r="ADS14" s="132">
        <f t="shared" si="113"/>
        <v>0</v>
      </c>
      <c r="ADU14" s="407"/>
      <c r="ADV14" s="782"/>
      <c r="ADW14" s="391"/>
      <c r="ADX14" s="346"/>
      <c r="ADY14" s="391"/>
      <c r="ADZ14" s="132">
        <f t="shared" si="114"/>
        <v>0</v>
      </c>
      <c r="AEB14" s="49"/>
      <c r="AEC14" s="303"/>
      <c r="AED14" s="140"/>
      <c r="AEE14" s="49"/>
      <c r="AEF14" s="140"/>
      <c r="AEG14" s="132">
        <f t="shared" si="115"/>
        <v>5459</v>
      </c>
      <c r="AEI14" s="427"/>
      <c r="AEJ14" s="303"/>
      <c r="AEK14" s="351"/>
      <c r="AEL14" s="427"/>
      <c r="AEM14" s="1487"/>
      <c r="AEN14" s="132">
        <f t="shared" si="116"/>
        <v>0</v>
      </c>
      <c r="AEP14" s="31"/>
      <c r="AEQ14" s="230"/>
      <c r="AER14" s="105"/>
      <c r="AES14" s="31"/>
      <c r="AET14" s="140"/>
      <c r="AEU14" s="78">
        <f t="shared" si="117"/>
        <v>0</v>
      </c>
      <c r="AEW14" s="31"/>
      <c r="AEX14" s="312"/>
      <c r="AEY14" s="22"/>
      <c r="AEZ14" s="31"/>
      <c r="AFA14" s="76"/>
      <c r="AFB14" s="78">
        <f t="shared" si="118"/>
        <v>6523</v>
      </c>
      <c r="AFD14" s="407"/>
      <c r="AFE14" s="312"/>
      <c r="AFF14" s="22"/>
      <c r="AFG14" s="31"/>
      <c r="AFH14" s="76"/>
      <c r="AFI14" s="78">
        <f t="shared" si="119"/>
        <v>0</v>
      </c>
      <c r="AFK14" s="407"/>
      <c r="AFL14" s="312"/>
      <c r="AFM14" s="22"/>
      <c r="AFN14" s="31"/>
      <c r="AFO14" s="76"/>
      <c r="AFP14" s="132">
        <f t="shared" si="120"/>
        <v>0</v>
      </c>
      <c r="AFR14" s="31"/>
      <c r="AFS14" s="312"/>
      <c r="AFT14" s="22"/>
      <c r="AFU14" s="31"/>
      <c r="AFV14" s="76"/>
      <c r="AFW14" s="132">
        <f t="shared" si="121"/>
        <v>0</v>
      </c>
      <c r="AFY14" s="31"/>
      <c r="AFZ14" s="312"/>
      <c r="AGA14" s="22"/>
      <c r="AGB14" s="31"/>
      <c r="AGC14" s="76"/>
      <c r="AGD14" s="132">
        <f t="shared" si="122"/>
        <v>0</v>
      </c>
      <c r="AGF14" s="31"/>
      <c r="AGG14" s="312"/>
      <c r="AGH14" s="785"/>
      <c r="AGI14" s="31"/>
      <c r="AGJ14" s="76"/>
      <c r="AGK14" s="132">
        <f t="shared" si="123"/>
        <v>0</v>
      </c>
      <c r="AGM14" s="49"/>
      <c r="AGN14" s="230"/>
      <c r="AGO14" s="698"/>
      <c r="AGP14" s="49"/>
      <c r="AGQ14" s="140"/>
      <c r="AGR14" s="132">
        <f t="shared" si="124"/>
        <v>0</v>
      </c>
      <c r="AGT14" s="31"/>
      <c r="AGU14" s="312"/>
      <c r="AGV14" s="785"/>
      <c r="AGW14" s="31"/>
      <c r="AGX14" s="76"/>
      <c r="AGY14" s="132">
        <f t="shared" si="125"/>
        <v>0</v>
      </c>
      <c r="AHA14" s="312"/>
      <c r="AHB14" s="230"/>
      <c r="AHC14" s="105"/>
      <c r="AHD14" s="49"/>
      <c r="AHE14" s="140"/>
      <c r="AHF14" s="132">
        <f t="shared" si="126"/>
        <v>37741</v>
      </c>
      <c r="AHH14" s="312"/>
      <c r="AHI14" s="230"/>
      <c r="AHJ14" s="105"/>
      <c r="AHK14" s="49"/>
      <c r="AHL14" s="140"/>
      <c r="AHM14" s="132">
        <f t="shared" si="127"/>
        <v>0</v>
      </c>
      <c r="AHO14" s="312"/>
      <c r="AHP14" s="230"/>
      <c r="AHQ14" s="105"/>
      <c r="AHR14" s="49"/>
      <c r="AHS14" s="140"/>
      <c r="AHT14" s="132">
        <f t="shared" si="128"/>
        <v>0</v>
      </c>
      <c r="AHV14" s="427"/>
      <c r="AHW14" s="230"/>
      <c r="AHX14" s="105"/>
      <c r="AHY14" s="49"/>
      <c r="AHZ14" s="140"/>
      <c r="AIA14" s="132">
        <f t="shared" si="129"/>
        <v>0</v>
      </c>
      <c r="AIC14" s="322"/>
      <c r="AID14" s="230"/>
      <c r="AIE14" s="105"/>
      <c r="AIF14" s="49"/>
      <c r="AIG14" s="140"/>
      <c r="AIH14" s="78">
        <f t="shared" si="130"/>
        <v>0</v>
      </c>
      <c r="AIJ14" s="407"/>
      <c r="AIK14" s="312"/>
      <c r="AIL14" s="22"/>
      <c r="AIM14" s="31"/>
      <c r="AIN14" s="76"/>
      <c r="AIO14" s="78">
        <f t="shared" si="131"/>
        <v>0</v>
      </c>
      <c r="AIQ14" s="49"/>
      <c r="AIR14" s="230"/>
      <c r="AIS14" s="105"/>
      <c r="AIT14" s="49"/>
      <c r="AIU14" s="140"/>
      <c r="AIV14" s="78">
        <f t="shared" si="132"/>
        <v>0</v>
      </c>
      <c r="AIX14" s="49"/>
      <c r="AIY14" s="230"/>
      <c r="AIZ14" s="105"/>
      <c r="AJA14" s="49"/>
      <c r="AJB14" s="140"/>
      <c r="AJC14" s="132">
        <f t="shared" si="133"/>
        <v>0</v>
      </c>
      <c r="AJE14" s="49"/>
      <c r="AJF14" s="230"/>
      <c r="AJG14" s="105"/>
      <c r="AJH14" s="49"/>
      <c r="AJI14" s="140"/>
      <c r="AJJ14" s="132">
        <f t="shared" si="134"/>
        <v>0</v>
      </c>
      <c r="AJL14" s="49"/>
      <c r="AJM14" s="230"/>
      <c r="AJN14" s="105"/>
      <c r="AJO14" s="49"/>
      <c r="AJP14" s="140"/>
      <c r="AJQ14" s="132">
        <f t="shared" si="135"/>
        <v>0</v>
      </c>
      <c r="AJR14" s="245"/>
      <c r="AJS14" s="31"/>
      <c r="AJT14" s="312"/>
      <c r="AJU14" s="22"/>
      <c r="AJV14" s="31"/>
      <c r="AJW14" s="76"/>
      <c r="AJX14" s="132">
        <f t="shared" si="136"/>
        <v>0</v>
      </c>
      <c r="AJZ14" s="31"/>
      <c r="AKA14" s="312"/>
      <c r="AKB14" s="22"/>
      <c r="AKC14" s="31"/>
      <c r="AKD14" s="76"/>
      <c r="AKE14" s="132">
        <f t="shared" si="137"/>
        <v>0</v>
      </c>
      <c r="AKG14" s="31"/>
      <c r="AKH14" s="1476"/>
      <c r="AKI14" s="704"/>
      <c r="AKJ14" s="31"/>
      <c r="AKK14" s="391"/>
      <c r="AKL14" s="132">
        <f t="shared" si="138"/>
        <v>0</v>
      </c>
      <c r="AKN14" s="49"/>
      <c r="AKO14" s="230"/>
      <c r="AKP14" s="105"/>
      <c r="AKQ14" s="49"/>
      <c r="AKR14" s="140"/>
      <c r="AKS14" s="132">
        <f t="shared" si="2"/>
        <v>0</v>
      </c>
      <c r="AKU14" s="31"/>
      <c r="AKV14" s="312"/>
      <c r="AKW14" s="22"/>
      <c r="AKX14" s="31"/>
      <c r="AKY14" s="76"/>
      <c r="AKZ14" s="132">
        <f t="shared" si="139"/>
        <v>0</v>
      </c>
      <c r="ALB14" s="31"/>
      <c r="ALC14" s="312"/>
      <c r="ALD14" s="22"/>
      <c r="ALE14" s="31"/>
      <c r="ALF14" s="76"/>
      <c r="ALG14" s="132">
        <f t="shared" si="140"/>
        <v>0</v>
      </c>
      <c r="ALI14" s="31"/>
      <c r="ALJ14" s="312"/>
      <c r="ALK14" s="22"/>
      <c r="ALL14" s="31"/>
      <c r="ALM14" s="76"/>
      <c r="ALN14" s="132">
        <f t="shared" si="141"/>
        <v>0</v>
      </c>
      <c r="ALP14" s="31"/>
      <c r="ALQ14" s="312"/>
      <c r="ALR14" s="22"/>
      <c r="ALS14" s="31"/>
      <c r="ALT14" s="76"/>
      <c r="ALU14" s="132">
        <f t="shared" si="142"/>
        <v>0</v>
      </c>
      <c r="ALW14" s="407"/>
      <c r="ALX14" s="312"/>
      <c r="ALY14" s="22"/>
      <c r="ALZ14" s="407"/>
      <c r="AMA14" s="76"/>
      <c r="AMB14" s="78">
        <f t="shared" si="143"/>
        <v>0</v>
      </c>
      <c r="AMD14" s="31"/>
      <c r="AME14" s="312"/>
      <c r="AMF14" s="22"/>
      <c r="AMG14" s="31"/>
      <c r="AMH14" s="76"/>
      <c r="AMI14" s="78">
        <f t="shared" si="144"/>
        <v>0</v>
      </c>
      <c r="AMK14" s="31"/>
      <c r="AML14" s="1476"/>
      <c r="AMM14" s="140"/>
      <c r="AMN14" s="31"/>
      <c r="AMO14" s="140"/>
      <c r="AMP14" s="132">
        <f t="shared" si="3"/>
        <v>0</v>
      </c>
      <c r="AMR14" s="407"/>
      <c r="AMS14" s="312"/>
      <c r="AMT14" s="22"/>
      <c r="AMU14" s="323"/>
      <c r="AMV14" s="76"/>
      <c r="AMW14" s="78">
        <f t="shared" si="145"/>
        <v>0</v>
      </c>
      <c r="AMY14" s="323"/>
      <c r="AMZ14" s="312"/>
      <c r="ANA14" s="22"/>
      <c r="ANB14" s="407"/>
      <c r="ANC14" s="76"/>
      <c r="AND14" s="78">
        <f t="shared" si="146"/>
        <v>0</v>
      </c>
      <c r="ANF14" s="31"/>
      <c r="ANG14" s="312"/>
      <c r="ANH14" s="22"/>
      <c r="ANI14" s="31"/>
      <c r="ANJ14" s="76"/>
      <c r="ANK14" s="78">
        <f t="shared" si="147"/>
        <v>0</v>
      </c>
      <c r="ANM14" s="31"/>
      <c r="ANN14" s="312"/>
      <c r="ANO14" s="22"/>
      <c r="ANP14" s="31"/>
      <c r="ANQ14" s="76"/>
      <c r="ANR14" s="78">
        <f t="shared" si="148"/>
        <v>0</v>
      </c>
      <c r="ANT14" s="49"/>
      <c r="ANU14" s="230"/>
      <c r="ANV14" s="105"/>
      <c r="ANW14" s="49"/>
      <c r="ANX14" s="140"/>
      <c r="ANY14" s="78">
        <f t="shared" si="149"/>
        <v>0</v>
      </c>
      <c r="AOA14" s="323"/>
      <c r="AOB14" s="312"/>
      <c r="AOC14" s="22"/>
      <c r="AOD14" s="407"/>
      <c r="AOE14" s="76"/>
      <c r="AOF14" s="132">
        <f t="shared" si="150"/>
        <v>1532</v>
      </c>
      <c r="AOH14" s="31"/>
      <c r="AOI14" s="312"/>
      <c r="AOJ14" s="22"/>
      <c r="AOK14" s="323">
        <v>40977</v>
      </c>
      <c r="AOL14" s="76">
        <v>200</v>
      </c>
      <c r="AOM14" s="132">
        <f t="shared" si="198"/>
        <v>6492</v>
      </c>
      <c r="AOO14" s="427"/>
      <c r="AOP14" s="230"/>
      <c r="AOQ14" s="105"/>
      <c r="AOR14" s="49"/>
      <c r="AOS14" s="140"/>
      <c r="AOT14" s="78">
        <f t="shared" si="151"/>
        <v>0</v>
      </c>
      <c r="AOV14" s="322"/>
      <c r="AOW14" s="230"/>
      <c r="AOX14" s="105"/>
      <c r="AOY14" s="49"/>
      <c r="AOZ14" s="140"/>
      <c r="APA14" s="78">
        <f t="shared" si="152"/>
        <v>0</v>
      </c>
      <c r="APC14" s="323"/>
      <c r="APD14" s="312"/>
      <c r="APE14" s="22"/>
      <c r="APF14" s="31"/>
      <c r="APG14" s="76"/>
      <c r="APH14" s="78">
        <f t="shared" si="153"/>
        <v>0</v>
      </c>
      <c r="APJ14" s="323"/>
      <c r="APK14" s="312"/>
      <c r="APL14" s="22"/>
      <c r="APM14" s="31"/>
      <c r="APN14" s="76"/>
      <c r="APO14" s="78">
        <f t="shared" si="154"/>
        <v>0</v>
      </c>
      <c r="APQ14" s="865"/>
      <c r="APR14" s="245"/>
      <c r="APS14" s="245"/>
      <c r="APT14" s="427"/>
      <c r="APU14" s="140"/>
      <c r="APV14" s="132">
        <f t="shared" si="4"/>
        <v>0</v>
      </c>
      <c r="APX14" s="31"/>
      <c r="APY14" s="1476"/>
      <c r="APZ14" s="140"/>
      <c r="AQA14" s="31"/>
      <c r="AQB14" s="140"/>
      <c r="AQC14" s="132">
        <f t="shared" si="5"/>
        <v>7383.5</v>
      </c>
      <c r="AQE14" s="31"/>
      <c r="AQF14" s="1476"/>
      <c r="AQG14" s="140"/>
      <c r="AQH14" s="31"/>
      <c r="AQI14" s="140"/>
      <c r="AQJ14" s="132">
        <f t="shared" si="6"/>
        <v>0</v>
      </c>
      <c r="AQL14" s="31"/>
      <c r="AQM14" s="1476"/>
      <c r="AQN14" s="140"/>
      <c r="AQO14" s="31"/>
      <c r="AQP14" s="140"/>
      <c r="AQQ14" s="132">
        <f t="shared" si="155"/>
        <v>4518.5</v>
      </c>
      <c r="AQS14" s="322"/>
      <c r="AQT14" s="1476"/>
      <c r="AQU14" s="140"/>
      <c r="AQV14" s="322"/>
      <c r="AQW14" s="140"/>
      <c r="AQX14" s="78">
        <f t="shared" si="156"/>
        <v>53922</v>
      </c>
      <c r="AQZ14" s="31"/>
      <c r="ARA14" s="1476"/>
      <c r="ARB14" s="140"/>
      <c r="ARC14" s="49"/>
      <c r="ARD14" s="140"/>
      <c r="ARE14" s="78">
        <f t="shared" si="157"/>
        <v>0</v>
      </c>
      <c r="ARG14" s="407"/>
      <c r="ARH14" s="1476"/>
      <c r="ARI14" s="140"/>
      <c r="ARJ14" s="427"/>
      <c r="ARK14" s="140"/>
      <c r="ARL14" s="78">
        <f t="shared" si="158"/>
        <v>0</v>
      </c>
      <c r="ARN14" s="427"/>
      <c r="ARO14" s="1476"/>
      <c r="ARP14" s="351"/>
      <c r="ARQ14" s="322"/>
      <c r="ARR14" s="351"/>
      <c r="ARS14" s="78">
        <f t="shared" si="7"/>
        <v>0</v>
      </c>
      <c r="ARU14" s="407"/>
      <c r="ARV14" s="1476"/>
      <c r="ARW14" s="140"/>
      <c r="ARX14" s="259"/>
      <c r="ARY14" s="66"/>
      <c r="ARZ14" s="78">
        <f t="shared" si="159"/>
        <v>0</v>
      </c>
      <c r="ASB14" s="407"/>
      <c r="ASC14" s="230"/>
      <c r="ASD14" s="105"/>
      <c r="ASE14" s="49"/>
      <c r="ASF14" s="140"/>
      <c r="ASG14" s="132">
        <f t="shared" si="160"/>
        <v>0</v>
      </c>
      <c r="ASI14" s="49"/>
      <c r="ASJ14" s="230"/>
      <c r="ASK14" s="105"/>
      <c r="ASL14" s="49"/>
      <c r="ASM14" s="140"/>
      <c r="ASN14" s="132">
        <f t="shared" si="161"/>
        <v>0</v>
      </c>
      <c r="ASP14" s="31"/>
      <c r="ASQ14" s="312"/>
      <c r="ASR14" s="105"/>
      <c r="ASS14" s="49"/>
      <c r="AST14" s="140"/>
      <c r="ASU14" s="132">
        <f t="shared" si="162"/>
        <v>0</v>
      </c>
      <c r="ASW14" s="31"/>
      <c r="ASX14" s="312"/>
      <c r="ASY14" s="22"/>
      <c r="ASZ14" s="31"/>
      <c r="ATA14" s="76"/>
      <c r="ATB14" s="78">
        <f t="shared" si="163"/>
        <v>0</v>
      </c>
      <c r="ATD14" s="31"/>
      <c r="ATE14" s="312"/>
      <c r="ATF14" s="22"/>
      <c r="ATG14" s="31"/>
      <c r="ATH14" s="76"/>
      <c r="ATI14" s="78">
        <f t="shared" si="164"/>
        <v>0</v>
      </c>
      <c r="ATK14" s="31"/>
      <c r="ATL14" s="312"/>
      <c r="ATM14" s="22"/>
      <c r="ATN14" s="31"/>
      <c r="ATO14" s="76"/>
      <c r="ATP14" s="78">
        <f t="shared" si="165"/>
        <v>0</v>
      </c>
      <c r="ATR14" s="31"/>
      <c r="ATS14" s="312"/>
      <c r="ATT14" s="22"/>
      <c r="ATU14" s="31"/>
      <c r="ATV14" s="76"/>
      <c r="ATW14" s="78">
        <f t="shared" si="166"/>
        <v>0</v>
      </c>
      <c r="ATY14" s="323"/>
      <c r="ATZ14" s="312"/>
      <c r="AUA14" s="22"/>
      <c r="AUB14" s="31"/>
      <c r="AUC14" s="76"/>
      <c r="AUD14" s="78">
        <f t="shared" si="167"/>
        <v>0</v>
      </c>
      <c r="AUF14" s="49"/>
      <c r="AUG14" s="1476"/>
      <c r="AUH14" s="140"/>
      <c r="AUI14" s="49"/>
      <c r="AUJ14" s="262"/>
      <c r="AUK14" s="132">
        <f t="shared" si="168"/>
        <v>0</v>
      </c>
      <c r="AUM14" s="31"/>
      <c r="AUN14" s="782"/>
      <c r="AUO14" s="76"/>
      <c r="AUP14" s="49"/>
      <c r="AUQ14" s="76"/>
      <c r="AUR14" s="132">
        <f t="shared" si="169"/>
        <v>0</v>
      </c>
      <c r="AUT14" s="31"/>
      <c r="AUU14" s="312"/>
      <c r="AUV14" s="22"/>
      <c r="AUW14" s="49"/>
      <c r="AUX14" s="76"/>
      <c r="AUY14" s="132">
        <f t="shared" si="170"/>
        <v>0</v>
      </c>
      <c r="AVA14" s="427"/>
      <c r="AVB14" s="230"/>
      <c r="AVC14" s="105"/>
      <c r="AVD14" s="49"/>
      <c r="AVE14" s="140"/>
      <c r="AVF14" s="132">
        <f>AVF13+AVC14-AVE14</f>
        <v>2512.5</v>
      </c>
      <c r="AVH14" s="1496"/>
      <c r="AVI14" s="303"/>
      <c r="AVJ14" s="391"/>
      <c r="AVK14" s="49"/>
      <c r="AVL14" s="351"/>
      <c r="AVM14" s="132">
        <f t="shared" si="172"/>
        <v>0</v>
      </c>
      <c r="AVO14" s="407"/>
      <c r="AVP14" s="312"/>
      <c r="AVQ14" s="1499"/>
      <c r="AVR14" s="31"/>
      <c r="AVS14" s="1361"/>
      <c r="AVT14" s="78">
        <f t="shared" si="190"/>
        <v>0</v>
      </c>
      <c r="AVV14" s="312"/>
      <c r="AVW14" s="312"/>
      <c r="AVX14" s="1499"/>
      <c r="AVY14" s="31"/>
      <c r="AVZ14" s="1361"/>
      <c r="AWA14" s="78">
        <f t="shared" si="191"/>
        <v>0</v>
      </c>
      <c r="AWC14" s="31"/>
      <c r="AWD14" s="312"/>
      <c r="AWE14" s="22"/>
      <c r="AWF14" s="1500"/>
      <c r="AWG14" s="76"/>
      <c r="AWH14" s="78">
        <f t="shared" si="192"/>
        <v>0</v>
      </c>
      <c r="AWJ14" s="49"/>
      <c r="AWK14" s="230"/>
      <c r="AWL14" s="105"/>
      <c r="AWM14" s="543"/>
      <c r="AWN14" s="140"/>
      <c r="AWO14" s="132">
        <f t="shared" si="193"/>
        <v>0</v>
      </c>
      <c r="AWP14" s="245"/>
      <c r="AWQ14" s="427"/>
      <c r="AWR14" s="230"/>
      <c r="AWS14" s="105"/>
      <c r="AWT14" s="49"/>
      <c r="AWU14" s="140"/>
      <c r="AWV14" s="132">
        <f t="shared" si="173"/>
        <v>30000</v>
      </c>
      <c r="AWX14" s="31"/>
      <c r="AWY14" s="312"/>
      <c r="AWZ14" s="22"/>
      <c r="AXA14" s="386"/>
      <c r="AXB14" s="76"/>
      <c r="AXC14" s="78">
        <f t="shared" si="174"/>
        <v>0</v>
      </c>
      <c r="AXE14" s="31"/>
      <c r="AXF14" s="312"/>
      <c r="AXG14" s="22"/>
      <c r="AXH14" s="31"/>
      <c r="AXI14" s="76"/>
      <c r="AXJ14" s="78">
        <f t="shared" si="175"/>
        <v>0</v>
      </c>
      <c r="AXL14" s="31"/>
      <c r="AXM14" s="312"/>
      <c r="AXN14" s="22"/>
      <c r="AXO14" s="31"/>
      <c r="AXP14" s="76"/>
      <c r="AXQ14" s="78">
        <f t="shared" si="176"/>
        <v>0</v>
      </c>
      <c r="AXS14" s="31"/>
      <c r="AXT14" s="312"/>
      <c r="AXU14" s="22"/>
      <c r="AXV14" s="31"/>
      <c r="AXW14" s="76"/>
      <c r="AXX14" s="78">
        <f t="shared" si="177"/>
        <v>0</v>
      </c>
      <c r="AXZ14" s="407"/>
      <c r="AYA14" s="312"/>
      <c r="AYB14" s="22"/>
      <c r="AYC14" s="31"/>
      <c r="AYD14" s="76"/>
      <c r="AYE14" s="78">
        <f t="shared" si="178"/>
        <v>0</v>
      </c>
      <c r="AYG14" s="407"/>
      <c r="AYH14" s="312"/>
      <c r="AYI14" s="22"/>
      <c r="AYJ14" s="31"/>
      <c r="AYK14" s="76"/>
      <c r="AYL14" s="78">
        <f t="shared" si="179"/>
        <v>0</v>
      </c>
      <c r="AYN14" s="427"/>
      <c r="AYO14" s="230"/>
      <c r="AYP14" s="105"/>
      <c r="AYQ14" s="427"/>
      <c r="AYR14" s="140"/>
      <c r="AYS14" s="78">
        <f t="shared" si="180"/>
        <v>0</v>
      </c>
      <c r="AYU14" s="49"/>
      <c r="AYV14" s="230"/>
      <c r="AYW14" s="105"/>
      <c r="AYX14" s="49"/>
      <c r="AYY14" s="140"/>
      <c r="AYZ14" s="78">
        <f t="shared" si="181"/>
        <v>0</v>
      </c>
      <c r="AZB14" s="427"/>
      <c r="AZC14" s="230"/>
      <c r="AZD14" s="105"/>
      <c r="AZE14" s="427"/>
      <c r="AZF14" s="140"/>
      <c r="AZG14" s="132">
        <f t="shared" si="182"/>
        <v>0</v>
      </c>
      <c r="AZI14" s="427"/>
      <c r="AZJ14" s="230"/>
      <c r="AZK14" s="105"/>
      <c r="AZL14" s="427"/>
      <c r="AZM14" s="140"/>
      <c r="AZN14" s="132">
        <f t="shared" si="183"/>
        <v>0</v>
      </c>
      <c r="AZO14" s="245"/>
      <c r="AZP14" s="31"/>
      <c r="AZQ14" s="312"/>
      <c r="AZR14" s="22"/>
      <c r="AZS14" s="31"/>
      <c r="AZT14" s="76"/>
      <c r="AZU14" s="78">
        <f t="shared" si="184"/>
        <v>0</v>
      </c>
      <c r="AZW14" s="31"/>
      <c r="AZX14" s="312"/>
      <c r="AZY14" s="22"/>
      <c r="AZZ14" s="31"/>
      <c r="BAA14" s="76"/>
      <c r="BAB14" s="78">
        <f t="shared" si="185"/>
        <v>0</v>
      </c>
      <c r="BAD14" s="31"/>
      <c r="BAE14" s="312"/>
      <c r="BAF14" s="22"/>
      <c r="BAG14" s="31"/>
      <c r="BAH14" s="76"/>
      <c r="BAI14" s="78">
        <f t="shared" si="186"/>
        <v>0</v>
      </c>
      <c r="BAK14" s="49"/>
      <c r="BAL14" s="230"/>
      <c r="BAM14" s="105"/>
      <c r="BAN14" s="49"/>
      <c r="BAO14" s="140"/>
      <c r="BAP14" s="78">
        <f t="shared" si="187"/>
        <v>0</v>
      </c>
    </row>
    <row r="15" spans="1:1395" s="32" customFormat="1" x14ac:dyDescent="0.25">
      <c r="A15" s="31"/>
      <c r="B15" s="312"/>
      <c r="C15" s="704"/>
      <c r="D15" s="31"/>
      <c r="E15" s="140"/>
      <c r="F15" s="132">
        <f t="shared" si="8"/>
        <v>0</v>
      </c>
      <c r="H15" s="427"/>
      <c r="I15" s="230"/>
      <c r="J15" s="105"/>
      <c r="K15" s="427"/>
      <c r="L15" s="140"/>
      <c r="M15" s="132">
        <f t="shared" si="188"/>
        <v>0</v>
      </c>
      <c r="O15" s="322"/>
      <c r="P15" s="230"/>
      <c r="Q15" s="105"/>
      <c r="R15" s="49"/>
      <c r="S15" s="140"/>
      <c r="T15" s="132">
        <f t="shared" si="9"/>
        <v>0</v>
      </c>
      <c r="V15" s="49"/>
      <c r="W15" s="230"/>
      <c r="X15" s="105"/>
      <c r="Y15" s="49"/>
      <c r="Z15" s="140"/>
      <c r="AA15" s="132">
        <f t="shared" si="10"/>
        <v>0</v>
      </c>
      <c r="AC15" s="49"/>
      <c r="AD15" s="230"/>
      <c r="AE15" s="105"/>
      <c r="AF15" s="49"/>
      <c r="AG15" s="140"/>
      <c r="AH15" s="132">
        <f t="shared" si="11"/>
        <v>0</v>
      </c>
      <c r="AJ15" s="49"/>
      <c r="AK15" s="230"/>
      <c r="AL15" s="105"/>
      <c r="AM15" s="49"/>
      <c r="AN15" s="140"/>
      <c r="AO15" s="132">
        <f t="shared" si="12"/>
        <v>0</v>
      </c>
      <c r="AQ15" s="31"/>
      <c r="AR15" s="312"/>
      <c r="AS15" s="22"/>
      <c r="AT15" s="31"/>
      <c r="AU15" s="76"/>
      <c r="AV15" s="132">
        <f t="shared" si="13"/>
        <v>0</v>
      </c>
      <c r="AX15" s="31"/>
      <c r="AY15" s="312"/>
      <c r="AZ15" s="22"/>
      <c r="BA15" s="31"/>
      <c r="BB15" s="76"/>
      <c r="BC15" s="132">
        <f t="shared" si="14"/>
        <v>0</v>
      </c>
      <c r="BE15" s="49"/>
      <c r="BF15" s="230"/>
      <c r="BG15" s="105"/>
      <c r="BH15" s="49"/>
      <c r="BI15" s="140"/>
      <c r="BJ15" s="132">
        <f t="shared" si="15"/>
        <v>0</v>
      </c>
      <c r="BL15" s="31"/>
      <c r="BM15" s="1476"/>
      <c r="BN15" s="140"/>
      <c r="BO15" s="31"/>
      <c r="BP15" s="140"/>
      <c r="BQ15" s="78">
        <f t="shared" si="16"/>
        <v>0</v>
      </c>
      <c r="BS15" s="31"/>
      <c r="BT15" s="31"/>
      <c r="BU15" s="1476"/>
      <c r="BV15" s="140"/>
      <c r="BW15" s="31"/>
      <c r="BX15" s="140"/>
      <c r="BY15" s="78">
        <f t="shared" si="17"/>
        <v>0</v>
      </c>
      <c r="CA15" s="427">
        <v>40754</v>
      </c>
      <c r="CB15" s="800" t="s">
        <v>619</v>
      </c>
      <c r="CC15" s="841"/>
      <c r="CD15" s="420" t="s">
        <v>620</v>
      </c>
      <c r="CE15" s="704"/>
      <c r="CF15" s="132">
        <f t="shared" si="18"/>
        <v>284482.56</v>
      </c>
      <c r="CH15" s="31"/>
      <c r="CI15" s="312"/>
      <c r="CJ15" s="22"/>
      <c r="CK15" s="323"/>
      <c r="CL15" s="140"/>
      <c r="CM15" s="132">
        <f t="shared" si="19"/>
        <v>0</v>
      </c>
      <c r="CO15" s="322"/>
      <c r="CP15" s="1476"/>
      <c r="CQ15" s="391"/>
      <c r="CR15" s="380"/>
      <c r="CS15" s="262"/>
      <c r="CT15" s="132">
        <f t="shared" si="189"/>
        <v>0</v>
      </c>
      <c r="CV15" s="31"/>
      <c r="CW15" s="312"/>
      <c r="CX15" s="22"/>
      <c r="CY15" s="31"/>
      <c r="CZ15" s="76"/>
      <c r="DA15" s="78">
        <f t="shared" si="20"/>
        <v>0</v>
      </c>
      <c r="DC15" s="49"/>
      <c r="DD15" s="259"/>
      <c r="DE15" s="49"/>
      <c r="DF15" s="105"/>
      <c r="DG15" s="49"/>
      <c r="DH15" s="140"/>
      <c r="DI15" s="132">
        <f t="shared" si="21"/>
        <v>0</v>
      </c>
      <c r="DK15" s="407"/>
      <c r="DL15" s="312"/>
      <c r="DM15" s="22"/>
      <c r="DN15" s="677"/>
      <c r="DO15" s="76"/>
      <c r="DP15" s="132">
        <f t="shared" si="22"/>
        <v>0</v>
      </c>
      <c r="DR15" s="312"/>
      <c r="DS15" s="312"/>
      <c r="DT15" s="22"/>
      <c r="DU15" s="31"/>
      <c r="DV15" s="76"/>
      <c r="DW15" s="78">
        <f t="shared" si="23"/>
        <v>0</v>
      </c>
      <c r="DY15" s="230"/>
      <c r="DZ15" s="230"/>
      <c r="EA15" s="105"/>
      <c r="EB15" s="49"/>
      <c r="EC15" s="140"/>
      <c r="ED15" s="78">
        <f t="shared" si="24"/>
        <v>4197</v>
      </c>
      <c r="EF15" s="31"/>
      <c r="EG15" s="312"/>
      <c r="EH15" s="22"/>
      <c r="EI15" s="31"/>
      <c r="EJ15" s="76"/>
      <c r="EK15" s="132">
        <f t="shared" si="25"/>
        <v>0</v>
      </c>
      <c r="EM15" s="323"/>
      <c r="EN15" s="312"/>
      <c r="EO15" s="22"/>
      <c r="EP15" s="309"/>
      <c r="EQ15" s="140"/>
      <c r="ER15" s="78">
        <f t="shared" si="26"/>
        <v>0</v>
      </c>
      <c r="ET15" s="322"/>
      <c r="EU15" s="230"/>
      <c r="EV15" s="105"/>
      <c r="EW15" s="49"/>
      <c r="EX15" s="140"/>
      <c r="EY15" s="78">
        <f t="shared" si="27"/>
        <v>0</v>
      </c>
      <c r="FA15" s="794"/>
      <c r="FB15" s="312"/>
      <c r="FC15" s="22"/>
      <c r="FD15" s="49"/>
      <c r="FE15" s="76"/>
      <c r="FF15" s="78">
        <f t="shared" si="28"/>
        <v>0</v>
      </c>
      <c r="FH15" s="794"/>
      <c r="FI15" s="312"/>
      <c r="FJ15" s="22"/>
      <c r="FK15" s="49"/>
      <c r="FL15" s="76"/>
      <c r="FM15" s="78">
        <f t="shared" si="29"/>
        <v>0</v>
      </c>
      <c r="FO15" s="407">
        <v>39708</v>
      </c>
      <c r="FP15" s="312" t="s">
        <v>473</v>
      </c>
      <c r="FQ15" s="22">
        <v>24582</v>
      </c>
      <c r="FR15" s="49">
        <v>39722</v>
      </c>
      <c r="FS15" s="76">
        <v>24582</v>
      </c>
      <c r="FT15" s="78">
        <f t="shared" si="30"/>
        <v>29768</v>
      </c>
      <c r="FV15" s="323"/>
      <c r="FW15" s="312"/>
      <c r="FX15" s="22"/>
      <c r="FY15" s="812"/>
      <c r="FZ15" s="76"/>
      <c r="GA15" s="78">
        <f t="shared" si="31"/>
        <v>0</v>
      </c>
      <c r="GC15" s="31"/>
      <c r="GD15" s="312"/>
      <c r="GE15" s="22"/>
      <c r="GF15" s="31"/>
      <c r="GG15" s="76"/>
      <c r="GH15" s="78">
        <f t="shared" si="32"/>
        <v>0</v>
      </c>
      <c r="GJ15" s="31"/>
      <c r="GK15" s="312"/>
      <c r="GL15" s="22"/>
      <c r="GM15" s="31"/>
      <c r="GN15" s="76"/>
      <c r="GO15" s="78">
        <f t="shared" si="33"/>
        <v>0</v>
      </c>
      <c r="GQ15" s="31"/>
      <c r="GR15" s="312"/>
      <c r="GS15" s="22"/>
      <c r="GT15" s="31"/>
      <c r="GU15" s="76"/>
      <c r="GV15" s="78">
        <f t="shared" si="34"/>
        <v>0</v>
      </c>
      <c r="GX15" s="312"/>
      <c r="GY15" s="312"/>
      <c r="GZ15" s="22"/>
      <c r="HA15" s="31"/>
      <c r="HB15" s="76"/>
      <c r="HC15" s="78">
        <f t="shared" si="35"/>
        <v>0</v>
      </c>
      <c r="HE15" s="31"/>
      <c r="HF15" s="312"/>
      <c r="HG15" s="22"/>
      <c r="HH15" s="49"/>
      <c r="HI15" s="76"/>
      <c r="HJ15" s="132">
        <f t="shared" si="36"/>
        <v>0</v>
      </c>
      <c r="HL15" s="31"/>
      <c r="HM15" s="312"/>
      <c r="HN15" s="22"/>
      <c r="HO15" s="49"/>
      <c r="HP15" s="76"/>
      <c r="HQ15" s="132">
        <f t="shared" si="37"/>
        <v>0</v>
      </c>
      <c r="HS15" s="407"/>
      <c r="HT15" s="1476"/>
      <c r="HU15" s="22"/>
      <c r="HV15" s="31"/>
      <c r="HW15" s="76"/>
      <c r="HX15" s="132">
        <f t="shared" si="38"/>
        <v>476</v>
      </c>
      <c r="HZ15" s="31"/>
      <c r="IA15" s="312"/>
      <c r="IB15" s="22"/>
      <c r="IC15" s="384"/>
      <c r="ID15" s="76"/>
      <c r="IE15" s="78">
        <f t="shared" si="39"/>
        <v>0</v>
      </c>
      <c r="IG15" s="31"/>
      <c r="IH15" s="312"/>
      <c r="II15" s="22"/>
      <c r="IJ15" s="31"/>
      <c r="IK15" s="76"/>
      <c r="IL15" s="78">
        <f t="shared" si="40"/>
        <v>0</v>
      </c>
      <c r="IN15" s="31"/>
      <c r="IO15" s="784"/>
      <c r="IP15" s="22"/>
      <c r="IQ15" s="31"/>
      <c r="IR15" s="76"/>
      <c r="IS15" s="78">
        <f t="shared" si="41"/>
        <v>0</v>
      </c>
      <c r="IU15" s="31"/>
      <c r="IV15" s="312"/>
      <c r="IW15" s="22"/>
      <c r="IX15" s="31"/>
      <c r="IY15" s="76"/>
      <c r="IZ15" s="78">
        <f t="shared" si="42"/>
        <v>0</v>
      </c>
      <c r="JB15" s="31"/>
      <c r="JC15" s="312"/>
      <c r="JD15" s="22"/>
      <c r="JE15" s="31"/>
      <c r="JF15" s="76"/>
      <c r="JG15" s="78">
        <f t="shared" si="196"/>
        <v>0</v>
      </c>
      <c r="JI15" s="312"/>
      <c r="JJ15" s="312"/>
      <c r="JK15" s="22"/>
      <c r="JL15" s="31"/>
      <c r="JM15" s="76"/>
      <c r="JN15" s="78">
        <f t="shared" si="43"/>
        <v>0</v>
      </c>
      <c r="JP15" s="49"/>
      <c r="JQ15" s="230"/>
      <c r="JR15" s="105"/>
      <c r="JS15" s="309"/>
      <c r="JT15" s="140"/>
      <c r="JU15" s="132">
        <f t="shared" si="44"/>
        <v>0</v>
      </c>
      <c r="JW15" s="49"/>
      <c r="JX15" s="230"/>
      <c r="JY15" s="105"/>
      <c r="JZ15" s="309"/>
      <c r="KA15" s="140"/>
      <c r="KB15" s="132">
        <f t="shared" si="45"/>
        <v>0</v>
      </c>
      <c r="KC15" s="245"/>
      <c r="KD15" s="49"/>
      <c r="KE15" s="230"/>
      <c r="KF15" s="105"/>
      <c r="KG15" s="309"/>
      <c r="KH15" s="140"/>
      <c r="KI15" s="132">
        <f t="shared" si="46"/>
        <v>0</v>
      </c>
      <c r="KJ15" s="245"/>
      <c r="KK15" s="407"/>
      <c r="KL15" s="312"/>
      <c r="KM15" s="22"/>
      <c r="KN15" s="49"/>
      <c r="KO15" s="140"/>
      <c r="KP15" s="132">
        <f t="shared" si="47"/>
        <v>0</v>
      </c>
      <c r="KR15" s="31"/>
      <c r="KS15" s="312"/>
      <c r="KT15" s="22"/>
      <c r="KU15" s="49"/>
      <c r="KV15" s="140"/>
      <c r="KW15" s="132">
        <f t="shared" si="48"/>
        <v>0</v>
      </c>
      <c r="KY15" s="31"/>
      <c r="KZ15" s="312"/>
      <c r="LA15" s="105"/>
      <c r="LB15" s="49"/>
      <c r="LC15" s="140"/>
      <c r="LD15" s="132">
        <f t="shared" si="49"/>
        <v>0</v>
      </c>
      <c r="LF15" s="407"/>
      <c r="LG15" s="1476"/>
      <c r="LH15" s="140"/>
      <c r="LI15" s="31"/>
      <c r="LJ15" s="140"/>
      <c r="LK15" s="132">
        <f t="shared" si="0"/>
        <v>0</v>
      </c>
      <c r="LM15" s="407"/>
      <c r="LN15" s="1476"/>
      <c r="LO15" s="351"/>
      <c r="LP15" s="49"/>
      <c r="LQ15" s="351"/>
      <c r="LR15" s="132">
        <f t="shared" si="50"/>
        <v>0</v>
      </c>
      <c r="LT15" s="407"/>
      <c r="LU15" s="1476"/>
      <c r="LV15" s="140"/>
      <c r="LW15" s="49"/>
      <c r="LX15" s="140"/>
      <c r="LY15" s="132">
        <f t="shared" si="51"/>
        <v>0</v>
      </c>
      <c r="MA15" s="407"/>
      <c r="MB15" s="1476"/>
      <c r="MC15" s="698"/>
      <c r="MD15" s="49"/>
      <c r="ME15" s="140"/>
      <c r="MF15" s="132">
        <f t="shared" si="52"/>
        <v>0</v>
      </c>
      <c r="MH15" s="31"/>
      <c r="MI15" s="1476"/>
      <c r="MJ15" s="140"/>
      <c r="MK15" s="49"/>
      <c r="ML15" s="140"/>
      <c r="MM15" s="132">
        <f t="shared" si="53"/>
        <v>0</v>
      </c>
      <c r="MO15" s="31"/>
      <c r="MP15" s="312"/>
      <c r="MQ15" s="105"/>
      <c r="MR15" s="457"/>
      <c r="MS15" s="22"/>
      <c r="MT15" s="132">
        <f t="shared" si="197"/>
        <v>20586.5</v>
      </c>
      <c r="MV15" s="31"/>
      <c r="MW15" s="312"/>
      <c r="MX15" s="105"/>
      <c r="MY15" s="457"/>
      <c r="MZ15" s="22"/>
      <c r="NA15" s="132">
        <f t="shared" si="54"/>
        <v>0</v>
      </c>
      <c r="NF15" s="49"/>
      <c r="NG15" s="140"/>
      <c r="NH15" s="132">
        <f t="shared" si="55"/>
        <v>0</v>
      </c>
      <c r="NJ15" s="427"/>
      <c r="NK15" s="303"/>
      <c r="NL15" s="351"/>
      <c r="NM15" s="427"/>
      <c r="NN15" s="140"/>
      <c r="NO15" s="132">
        <f t="shared" si="56"/>
        <v>0</v>
      </c>
      <c r="NQ15" s="31"/>
      <c r="NR15" s="312"/>
      <c r="NS15" s="22"/>
      <c r="NT15" s="31"/>
      <c r="NU15" s="76"/>
      <c r="NV15" s="78">
        <f t="shared" si="57"/>
        <v>0</v>
      </c>
      <c r="NX15" s="49"/>
      <c r="NY15" s="230"/>
      <c r="NZ15" s="105"/>
      <c r="OA15" s="346"/>
      <c r="OB15" s="140"/>
      <c r="OC15" s="78">
        <f t="shared" si="58"/>
        <v>0</v>
      </c>
      <c r="OE15" s="49"/>
      <c r="OF15" s="230"/>
      <c r="OG15" s="105"/>
      <c r="OH15" s="49"/>
      <c r="OI15" s="140"/>
      <c r="OJ15" s="78">
        <f t="shared" si="59"/>
        <v>0</v>
      </c>
      <c r="OL15" s="49"/>
      <c r="OM15" s="230"/>
      <c r="ON15" s="105"/>
      <c r="OO15" s="49"/>
      <c r="OP15" s="140"/>
      <c r="OQ15" s="78">
        <f t="shared" si="60"/>
        <v>0</v>
      </c>
      <c r="OS15" s="49"/>
      <c r="OT15" s="230"/>
      <c r="OU15" s="105"/>
      <c r="OV15" s="49"/>
      <c r="OW15" s="140"/>
      <c r="OX15" s="78">
        <f t="shared" si="61"/>
        <v>0</v>
      </c>
      <c r="OZ15" s="49"/>
      <c r="PA15" s="230"/>
      <c r="PB15" s="105"/>
      <c r="PC15" s="49"/>
      <c r="PD15" s="140"/>
      <c r="PE15" s="78">
        <f t="shared" si="62"/>
        <v>0</v>
      </c>
      <c r="PG15" s="49"/>
      <c r="PH15" s="230"/>
      <c r="PI15" s="105"/>
      <c r="PJ15" s="49"/>
      <c r="PK15" s="140"/>
      <c r="PL15" s="78">
        <f t="shared" si="63"/>
        <v>0</v>
      </c>
      <c r="PN15" s="31"/>
      <c r="PO15" s="312"/>
      <c r="PP15" s="22"/>
      <c r="PQ15" s="31"/>
      <c r="PR15" s="76"/>
      <c r="PS15" s="78">
        <f t="shared" si="64"/>
        <v>48975</v>
      </c>
      <c r="PU15" s="312"/>
      <c r="PV15" s="312"/>
      <c r="PW15" s="22"/>
      <c r="PX15" s="31"/>
      <c r="PY15" s="76"/>
      <c r="PZ15" s="78">
        <f t="shared" si="65"/>
        <v>0</v>
      </c>
      <c r="QB15" s="407"/>
      <c r="QC15" s="312"/>
      <c r="QD15" s="22"/>
      <c r="QE15" s="31"/>
      <c r="QF15" s="76"/>
      <c r="QG15" s="78">
        <f t="shared" si="66"/>
        <v>0</v>
      </c>
      <c r="QI15" s="407"/>
      <c r="QJ15" s="312"/>
      <c r="QK15" s="704"/>
      <c r="QL15" s="407">
        <v>40984</v>
      </c>
      <c r="QM15" s="140">
        <v>2400</v>
      </c>
      <c r="QN15" s="132">
        <f t="shared" si="67"/>
        <v>2766</v>
      </c>
      <c r="QP15" s="523"/>
      <c r="QQ15" s="1483"/>
      <c r="QR15" s="704"/>
      <c r="QS15" s="31"/>
      <c r="QT15" s="140"/>
      <c r="QU15" s="132">
        <f t="shared" si="68"/>
        <v>0</v>
      </c>
      <c r="QW15" s="49"/>
      <c r="QX15" s="230"/>
      <c r="QY15" s="140"/>
      <c r="QZ15" s="49"/>
      <c r="RA15" s="140"/>
      <c r="RB15" s="132">
        <f t="shared" si="69"/>
        <v>0</v>
      </c>
      <c r="RD15" s="49"/>
      <c r="RE15" s="230"/>
      <c r="RF15" s="140"/>
      <c r="RG15" s="49"/>
      <c r="RH15" s="140"/>
      <c r="RI15" s="132">
        <f t="shared" si="70"/>
        <v>0</v>
      </c>
      <c r="RK15" s="49"/>
      <c r="RL15" s="303"/>
      <c r="RM15" s="140"/>
      <c r="RN15" s="346"/>
      <c r="RO15" s="140"/>
      <c r="RP15" s="132">
        <f t="shared" si="71"/>
        <v>0</v>
      </c>
      <c r="RR15" s="31"/>
      <c r="RS15" s="312"/>
      <c r="RT15" s="22"/>
      <c r="RU15" s="31"/>
      <c r="RV15" s="76"/>
      <c r="RW15" s="78">
        <f t="shared" si="194"/>
        <v>23250</v>
      </c>
      <c r="RY15" s="31"/>
      <c r="RZ15" s="312"/>
      <c r="SA15" s="785"/>
      <c r="SB15" s="31"/>
      <c r="SC15" s="76"/>
      <c r="SD15" s="78">
        <f t="shared" si="195"/>
        <v>0</v>
      </c>
      <c r="SF15" s="407"/>
      <c r="SG15" s="312"/>
      <c r="SH15" s="785"/>
      <c r="SI15" s="31"/>
      <c r="SJ15" s="76"/>
      <c r="SK15" s="78">
        <f t="shared" si="72"/>
        <v>0</v>
      </c>
      <c r="SM15" s="31"/>
      <c r="SN15" s="312"/>
      <c r="SO15" s="785"/>
      <c r="SP15" s="31"/>
      <c r="SQ15" s="76"/>
      <c r="SR15" s="78">
        <f t="shared" si="73"/>
        <v>0</v>
      </c>
      <c r="ST15" s="427"/>
      <c r="SU15" s="230"/>
      <c r="SV15" s="105"/>
      <c r="SW15" s="49"/>
      <c r="SX15" s="140"/>
      <c r="SY15" s="78">
        <f t="shared" si="74"/>
        <v>0</v>
      </c>
      <c r="TA15" s="245"/>
      <c r="TB15" s="245"/>
      <c r="TC15" s="245"/>
      <c r="TD15" s="49"/>
      <c r="TE15" s="140"/>
      <c r="TF15" s="132">
        <f t="shared" si="75"/>
        <v>20668.5</v>
      </c>
      <c r="TH15" s="442"/>
      <c r="TI15" s="1476"/>
      <c r="TJ15" s="140"/>
      <c r="TK15" s="49"/>
      <c r="TL15" s="351"/>
      <c r="TM15" s="132">
        <f t="shared" si="76"/>
        <v>0</v>
      </c>
      <c r="TO15" s="427"/>
      <c r="TP15" s="1476"/>
      <c r="TQ15" s="140"/>
      <c r="TR15" s="49"/>
      <c r="TS15" s="351"/>
      <c r="TT15" s="132">
        <f t="shared" si="77"/>
        <v>0</v>
      </c>
      <c r="TV15" s="407"/>
      <c r="TW15" s="312"/>
      <c r="TX15" s="22"/>
      <c r="TY15" s="31"/>
      <c r="TZ15" s="76"/>
      <c r="UA15" s="78">
        <f t="shared" si="78"/>
        <v>0</v>
      </c>
      <c r="UC15" s="407"/>
      <c r="UD15" s="312"/>
      <c r="UE15" s="22"/>
      <c r="UF15" s="31"/>
      <c r="UG15" s="76"/>
      <c r="UH15" s="78">
        <f t="shared" si="79"/>
        <v>0</v>
      </c>
      <c r="UJ15" s="407"/>
      <c r="UK15" s="312"/>
      <c r="UL15" s="22"/>
      <c r="UM15" s="31"/>
      <c r="UN15" s="76"/>
      <c r="UO15" s="78">
        <f t="shared" si="80"/>
        <v>0</v>
      </c>
      <c r="UQ15" s="407"/>
      <c r="UR15" s="312"/>
      <c r="US15" s="22"/>
      <c r="UT15" s="31"/>
      <c r="UU15" s="76"/>
      <c r="UV15" s="78">
        <f t="shared" si="81"/>
        <v>201</v>
      </c>
      <c r="UX15" s="482"/>
      <c r="UY15" s="312"/>
      <c r="UZ15" s="22"/>
      <c r="VA15" s="31">
        <v>40627</v>
      </c>
      <c r="VB15" s="76">
        <v>500</v>
      </c>
      <c r="VC15" s="132">
        <f t="shared" si="82"/>
        <v>18313</v>
      </c>
      <c r="VE15" s="49"/>
      <c r="VF15" s="647"/>
      <c r="VG15" s="105"/>
      <c r="VH15" s="49"/>
      <c r="VI15" s="140"/>
      <c r="VJ15" s="78">
        <f t="shared" si="83"/>
        <v>0</v>
      </c>
      <c r="VL15" s="312"/>
      <c r="VM15" s="312"/>
      <c r="VN15" s="22"/>
      <c r="VO15" s="794"/>
      <c r="VP15" s="76"/>
      <c r="VQ15" s="78">
        <f t="shared" si="84"/>
        <v>0</v>
      </c>
      <c r="VS15" s="407"/>
      <c r="VT15" s="312"/>
      <c r="VU15" s="22"/>
      <c r="VV15" s="31"/>
      <c r="VW15" s="76"/>
      <c r="VX15" s="78">
        <f t="shared" si="85"/>
        <v>274.5</v>
      </c>
      <c r="VZ15" s="31"/>
      <c r="WA15" s="312"/>
      <c r="WB15" s="22"/>
      <c r="WC15" s="31"/>
      <c r="WD15" s="76"/>
      <c r="WE15" s="78">
        <f t="shared" si="86"/>
        <v>0</v>
      </c>
      <c r="WG15" s="31"/>
      <c r="WH15" s="312"/>
      <c r="WI15" s="22"/>
      <c r="WJ15" s="31"/>
      <c r="WK15" s="76"/>
      <c r="WL15" s="78">
        <f t="shared" si="87"/>
        <v>0</v>
      </c>
      <c r="WN15" s="31"/>
      <c r="WO15" s="312"/>
      <c r="WP15" s="22"/>
      <c r="WQ15" s="31"/>
      <c r="WR15" s="76"/>
      <c r="WS15" s="78">
        <f t="shared" si="88"/>
        <v>0</v>
      </c>
      <c r="WU15" s="49"/>
      <c r="WV15" s="230"/>
      <c r="WW15" s="105"/>
      <c r="WX15" s="49"/>
      <c r="WY15" s="140"/>
      <c r="WZ15" s="132">
        <f t="shared" si="89"/>
        <v>0</v>
      </c>
      <c r="XA15" s="245"/>
      <c r="XB15" s="49"/>
      <c r="XC15" s="230"/>
      <c r="XD15" s="105"/>
      <c r="XE15" s="31"/>
      <c r="XF15" s="76"/>
      <c r="XG15" s="78">
        <f t="shared" si="90"/>
        <v>0</v>
      </c>
      <c r="XI15" s="407"/>
      <c r="XJ15" s="312"/>
      <c r="XK15" s="22"/>
      <c r="XL15" s="31"/>
      <c r="XM15" s="76"/>
      <c r="XN15" s="78">
        <f t="shared" si="91"/>
        <v>0</v>
      </c>
      <c r="XP15" s="31"/>
      <c r="XQ15" s="312"/>
      <c r="XR15" s="22"/>
      <c r="XS15" s="31"/>
      <c r="XT15" s="76"/>
      <c r="XU15" s="132">
        <f t="shared" si="92"/>
        <v>0</v>
      </c>
      <c r="XW15" s="31"/>
      <c r="XX15" s="312"/>
      <c r="XY15" s="22"/>
      <c r="XZ15" s="31"/>
      <c r="YA15" s="76"/>
      <c r="YB15" s="132">
        <f t="shared" si="93"/>
        <v>0</v>
      </c>
      <c r="YD15" s="31"/>
      <c r="YE15" s="312"/>
      <c r="YF15" s="22"/>
      <c r="YG15" s="31"/>
      <c r="YH15" s="76"/>
      <c r="YI15" s="132">
        <f t="shared" si="94"/>
        <v>0</v>
      </c>
      <c r="YK15" s="31"/>
      <c r="YL15" s="312"/>
      <c r="YM15" s="22"/>
      <c r="YN15" s="31"/>
      <c r="YO15" s="76"/>
      <c r="YP15" s="132">
        <f t="shared" si="95"/>
        <v>0</v>
      </c>
      <c r="YR15" s="31"/>
      <c r="YS15" s="312"/>
      <c r="YT15" s="22"/>
      <c r="YU15" s="31"/>
      <c r="YV15" s="76"/>
      <c r="YW15" s="132">
        <f t="shared" si="96"/>
        <v>0</v>
      </c>
      <c r="YY15" s="49"/>
      <c r="YZ15" s="230"/>
      <c r="ZA15" s="105"/>
      <c r="ZB15" s="49"/>
      <c r="ZC15" s="140"/>
      <c r="ZD15" s="132">
        <f t="shared" si="97"/>
        <v>0</v>
      </c>
      <c r="ZF15" s="31"/>
      <c r="ZG15" s="312"/>
      <c r="ZH15" s="22"/>
      <c r="ZI15" s="31"/>
      <c r="ZJ15" s="76"/>
      <c r="ZK15" s="132">
        <f t="shared" si="98"/>
        <v>0</v>
      </c>
      <c r="ZM15" s="31"/>
      <c r="ZN15" s="784"/>
      <c r="ZO15" s="22"/>
      <c r="ZP15" s="31"/>
      <c r="ZQ15" s="76"/>
      <c r="ZR15" s="132">
        <f t="shared" si="99"/>
        <v>11212</v>
      </c>
      <c r="ZT15" s="31"/>
      <c r="ZU15" s="784"/>
      <c r="ZV15" s="22"/>
      <c r="ZW15" s="31"/>
      <c r="ZX15" s="76"/>
      <c r="ZY15" s="132">
        <f t="shared" si="100"/>
        <v>0</v>
      </c>
      <c r="AAA15" s="31"/>
      <c r="AAB15" s="784"/>
      <c r="AAC15" s="22"/>
      <c r="AAD15" s="31"/>
      <c r="AAE15" s="76"/>
      <c r="AAF15" s="132">
        <f t="shared" si="101"/>
        <v>0</v>
      </c>
      <c r="AAH15" s="230"/>
      <c r="AAI15" s="230"/>
      <c r="AAJ15" s="105"/>
      <c r="AAK15" s="49"/>
      <c r="AAL15" s="140"/>
      <c r="AAM15" s="78">
        <f t="shared" si="102"/>
        <v>0</v>
      </c>
      <c r="AAO15" s="427"/>
      <c r="AAP15" s="230"/>
      <c r="AAQ15" s="105"/>
      <c r="AAR15" s="31"/>
      <c r="AAS15" s="76"/>
      <c r="AAT15" s="78">
        <f t="shared" si="103"/>
        <v>0</v>
      </c>
      <c r="AAV15" s="427"/>
      <c r="AAW15" s="230"/>
      <c r="AAX15" s="105"/>
      <c r="AAY15" s="322"/>
      <c r="AAZ15" s="140"/>
      <c r="ABA15" s="132">
        <f t="shared" si="104"/>
        <v>0</v>
      </c>
      <c r="ABC15" s="49"/>
      <c r="ABD15" s="230"/>
      <c r="ABE15" s="105"/>
      <c r="ABF15" s="49"/>
      <c r="ABG15" s="140"/>
      <c r="ABH15" s="132">
        <f t="shared" si="105"/>
        <v>26148</v>
      </c>
      <c r="ABJ15" s="31"/>
      <c r="ABK15" s="312"/>
      <c r="ABL15" s="22"/>
      <c r="ABM15" s="31"/>
      <c r="ABN15" s="76"/>
      <c r="ABO15" s="78">
        <f t="shared" si="106"/>
        <v>0</v>
      </c>
      <c r="ABQ15" s="31"/>
      <c r="ABR15" s="312"/>
      <c r="ABS15" s="22"/>
      <c r="ABT15" s="31"/>
      <c r="ABU15" s="76"/>
      <c r="ABV15" s="78">
        <f t="shared" si="107"/>
        <v>0</v>
      </c>
      <c r="ABX15" s="322"/>
      <c r="ABY15" s="230"/>
      <c r="ABZ15" s="105"/>
      <c r="ACA15" s="427"/>
      <c r="ACB15" s="140"/>
      <c r="ACC15" s="78">
        <f t="shared" si="108"/>
        <v>0</v>
      </c>
      <c r="ACE15" s="322"/>
      <c r="ACF15" s="230"/>
      <c r="ACG15" s="105"/>
      <c r="ACH15" s="322"/>
      <c r="ACI15" s="140"/>
      <c r="ACJ15" s="78">
        <f t="shared" si="109"/>
        <v>0</v>
      </c>
      <c r="ACL15" s="49"/>
      <c r="ACM15" s="230"/>
      <c r="ACN15" s="105"/>
      <c r="ACO15" s="49"/>
      <c r="ACP15" s="140"/>
      <c r="ACQ15" s="78">
        <f t="shared" si="1"/>
        <v>0</v>
      </c>
      <c r="ACS15" s="427"/>
      <c r="ACT15" s="230"/>
      <c r="ACU15" s="105"/>
      <c r="ACV15" s="427"/>
      <c r="ACW15" s="140"/>
      <c r="ACX15" s="78">
        <f t="shared" si="110"/>
        <v>0</v>
      </c>
      <c r="ACZ15" s="427"/>
      <c r="ADA15" s="230"/>
      <c r="ADB15" s="105"/>
      <c r="ADC15" s="322"/>
      <c r="ADD15" s="140"/>
      <c r="ADE15" s="78">
        <f t="shared" si="111"/>
        <v>0</v>
      </c>
      <c r="ADG15" s="49"/>
      <c r="ADH15" s="230"/>
      <c r="ADI15" s="105"/>
      <c r="ADJ15" s="49"/>
      <c r="ADK15" s="140"/>
      <c r="ADL15" s="132">
        <f t="shared" si="112"/>
        <v>0</v>
      </c>
      <c r="ADN15" s="323"/>
      <c r="ADO15" s="312"/>
      <c r="ADP15" s="105"/>
      <c r="ADQ15" s="407"/>
      <c r="ADR15" s="140"/>
      <c r="ADS15" s="132">
        <f t="shared" si="113"/>
        <v>0</v>
      </c>
      <c r="ADU15" s="427"/>
      <c r="ADV15" s="230"/>
      <c r="ADW15" s="105"/>
      <c r="ADX15" s="49"/>
      <c r="ADY15" s="378"/>
      <c r="ADZ15" s="132">
        <f t="shared" si="114"/>
        <v>0</v>
      </c>
      <c r="AEB15" s="49"/>
      <c r="AEC15" s="303"/>
      <c r="AED15" s="351"/>
      <c r="AEE15" s="49"/>
      <c r="AEF15" s="1487"/>
      <c r="AEG15" s="132">
        <f t="shared" si="115"/>
        <v>5459</v>
      </c>
      <c r="AEI15" s="427"/>
      <c r="AEJ15" s="303"/>
      <c r="AEK15" s="391"/>
      <c r="AEL15" s="427"/>
      <c r="AEM15" s="391"/>
      <c r="AEN15" s="132">
        <f t="shared" si="116"/>
        <v>0</v>
      </c>
      <c r="AEP15" s="31"/>
      <c r="AEQ15" s="230"/>
      <c r="AER15" s="105"/>
      <c r="AES15" s="49"/>
      <c r="AET15" s="140"/>
      <c r="AEU15" s="78">
        <f t="shared" si="117"/>
        <v>0</v>
      </c>
      <c r="AEW15" s="31"/>
      <c r="AEX15" s="312"/>
      <c r="AEY15" s="22"/>
      <c r="AEZ15" s="31"/>
      <c r="AFA15" s="76"/>
      <c r="AFB15" s="78">
        <f t="shared" si="118"/>
        <v>6523</v>
      </c>
      <c r="AFD15" s="407"/>
      <c r="AFE15" s="312"/>
      <c r="AFF15" s="22"/>
      <c r="AFG15" s="31"/>
      <c r="AFH15" s="76"/>
      <c r="AFI15" s="78">
        <f t="shared" si="119"/>
        <v>0</v>
      </c>
      <c r="AFK15" s="407"/>
      <c r="AFL15" s="312"/>
      <c r="AFM15" s="22"/>
      <c r="AFN15" s="31"/>
      <c r="AFO15" s="76"/>
      <c r="AFP15" s="132">
        <f t="shared" si="120"/>
        <v>0</v>
      </c>
      <c r="AFR15" s="31"/>
      <c r="AFS15" s="312"/>
      <c r="AFT15" s="22"/>
      <c r="AFU15" s="49"/>
      <c r="AFV15" s="76"/>
      <c r="AFW15" s="132">
        <f t="shared" si="121"/>
        <v>0</v>
      </c>
      <c r="AFY15" s="31"/>
      <c r="AFZ15" s="312"/>
      <c r="AGA15" s="22"/>
      <c r="AGB15" s="31"/>
      <c r="AGC15" s="76"/>
      <c r="AGD15" s="132">
        <f t="shared" si="122"/>
        <v>0</v>
      </c>
      <c r="AGF15" s="31"/>
      <c r="AGG15" s="312"/>
      <c r="AGH15" s="785"/>
      <c r="AGI15" s="31"/>
      <c r="AGJ15" s="76"/>
      <c r="AGK15" s="132">
        <f t="shared" si="123"/>
        <v>0</v>
      </c>
      <c r="AGM15" s="31"/>
      <c r="AGN15" s="312"/>
      <c r="AGO15" s="785"/>
      <c r="AGP15" s="31"/>
      <c r="AGQ15" s="76"/>
      <c r="AGR15" s="132">
        <f t="shared" si="124"/>
        <v>0</v>
      </c>
      <c r="AGT15" s="31"/>
      <c r="AGU15" s="312"/>
      <c r="AGV15" s="785"/>
      <c r="AGW15" s="31"/>
      <c r="AGX15" s="76"/>
      <c r="AGY15" s="132">
        <f t="shared" si="125"/>
        <v>0</v>
      </c>
      <c r="AHA15" s="312"/>
      <c r="AHB15" s="230"/>
      <c r="AHC15" s="105"/>
      <c r="AHD15" s="49"/>
      <c r="AHE15" s="140"/>
      <c r="AHF15" s="132">
        <f t="shared" si="126"/>
        <v>37741</v>
      </c>
      <c r="AHH15" s="312"/>
      <c r="AHI15" s="230"/>
      <c r="AHJ15" s="105"/>
      <c r="AHK15" s="49"/>
      <c r="AHL15" s="140"/>
      <c r="AHM15" s="132">
        <f t="shared" si="127"/>
        <v>0</v>
      </c>
      <c r="AHO15" s="312"/>
      <c r="AHP15" s="230"/>
      <c r="AHQ15" s="105"/>
      <c r="AHR15" s="49"/>
      <c r="AHS15" s="140"/>
      <c r="AHT15" s="132">
        <f t="shared" si="128"/>
        <v>0</v>
      </c>
      <c r="AHV15" s="427"/>
      <c r="AHW15" s="230"/>
      <c r="AHX15" s="105"/>
      <c r="AHY15" s="49"/>
      <c r="AHZ15" s="140"/>
      <c r="AIA15" s="132">
        <f t="shared" si="129"/>
        <v>0</v>
      </c>
      <c r="AIC15" s="322"/>
      <c r="AID15" s="230"/>
      <c r="AIE15" s="105"/>
      <c r="AIF15" s="49"/>
      <c r="AIG15" s="140"/>
      <c r="AIH15" s="78">
        <f t="shared" si="130"/>
        <v>0</v>
      </c>
      <c r="AIJ15" s="407"/>
      <c r="AIK15" s="312"/>
      <c r="AIL15" s="22"/>
      <c r="AIM15" s="31"/>
      <c r="AIN15" s="76"/>
      <c r="AIO15" s="78">
        <f t="shared" si="131"/>
        <v>0</v>
      </c>
      <c r="AIQ15" s="31"/>
      <c r="AIR15" s="312"/>
      <c r="AIS15" s="22"/>
      <c r="AIT15" s="31"/>
      <c r="AIU15" s="76"/>
      <c r="AIV15" s="78">
        <f t="shared" si="132"/>
        <v>0</v>
      </c>
      <c r="AIX15" s="49"/>
      <c r="AIY15" s="230"/>
      <c r="AIZ15" s="105"/>
      <c r="AJA15" s="49"/>
      <c r="AJB15" s="140"/>
      <c r="AJC15" s="132">
        <f t="shared" si="133"/>
        <v>0</v>
      </c>
      <c r="AJE15" s="49"/>
      <c r="AJF15" s="230"/>
      <c r="AJG15" s="105"/>
      <c r="AJH15" s="49"/>
      <c r="AJI15" s="140"/>
      <c r="AJJ15" s="132">
        <f t="shared" si="134"/>
        <v>0</v>
      </c>
      <c r="AJL15" s="49"/>
      <c r="AJM15" s="230"/>
      <c r="AJN15" s="105"/>
      <c r="AJO15" s="49"/>
      <c r="AJP15" s="140"/>
      <c r="AJQ15" s="132">
        <f t="shared" si="135"/>
        <v>0</v>
      </c>
      <c r="AJR15" s="245"/>
      <c r="AJS15" s="31"/>
      <c r="AJT15" s="312"/>
      <c r="AJU15" s="22"/>
      <c r="AJV15" s="31"/>
      <c r="AJW15" s="76"/>
      <c r="AJX15" s="132">
        <f t="shared" si="136"/>
        <v>0</v>
      </c>
      <c r="AJZ15" s="31"/>
      <c r="AKA15" s="312"/>
      <c r="AKB15" s="22"/>
      <c r="AKC15" s="31"/>
      <c r="AKD15" s="76"/>
      <c r="AKE15" s="132">
        <f t="shared" si="137"/>
        <v>0</v>
      </c>
      <c r="AKG15" s="49"/>
      <c r="AKH15" s="230"/>
      <c r="AKI15" s="391"/>
      <c r="AKJ15" s="49"/>
      <c r="AKK15" s="391"/>
      <c r="AKL15" s="132">
        <f t="shared" si="138"/>
        <v>0</v>
      </c>
      <c r="AKN15" s="49"/>
      <c r="AKO15" s="230"/>
      <c r="AKP15" s="105"/>
      <c r="AKQ15" s="49"/>
      <c r="AKR15" s="140"/>
      <c r="AKS15" s="132">
        <f t="shared" si="2"/>
        <v>0</v>
      </c>
      <c r="AKU15" s="31"/>
      <c r="AKV15" s="312"/>
      <c r="AKW15" s="22"/>
      <c r="AKX15" s="31"/>
      <c r="AKY15" s="76"/>
      <c r="AKZ15" s="132">
        <f t="shared" si="139"/>
        <v>0</v>
      </c>
      <c r="ALB15" s="31"/>
      <c r="ALC15" s="312"/>
      <c r="ALD15" s="22"/>
      <c r="ALE15" s="31"/>
      <c r="ALF15" s="76"/>
      <c r="ALG15" s="132">
        <f t="shared" si="140"/>
        <v>0</v>
      </c>
      <c r="ALI15" s="31"/>
      <c r="ALJ15" s="312"/>
      <c r="ALK15" s="22"/>
      <c r="ALL15" s="31"/>
      <c r="ALM15" s="76"/>
      <c r="ALN15" s="132">
        <f t="shared" si="141"/>
        <v>0</v>
      </c>
      <c r="ALP15" s="31"/>
      <c r="ALQ15" s="312"/>
      <c r="ALR15" s="22"/>
      <c r="ALS15" s="31"/>
      <c r="ALT15" s="76"/>
      <c r="ALU15" s="132">
        <f t="shared" si="142"/>
        <v>0</v>
      </c>
      <c r="ALW15" s="407"/>
      <c r="ALX15" s="312"/>
      <c r="ALY15" s="22"/>
      <c r="ALZ15" s="407"/>
      <c r="AMA15" s="76"/>
      <c r="AMB15" s="78">
        <f t="shared" si="143"/>
        <v>0</v>
      </c>
      <c r="AMD15" s="31"/>
      <c r="AME15" s="312"/>
      <c r="AMF15" s="22"/>
      <c r="AMG15" s="31"/>
      <c r="AMH15" s="76"/>
      <c r="AMI15" s="78">
        <f t="shared" si="144"/>
        <v>0</v>
      </c>
      <c r="AMK15" s="31"/>
      <c r="AML15" s="1476"/>
      <c r="AMM15" s="140"/>
      <c r="AMN15" s="49"/>
      <c r="AMO15" s="140"/>
      <c r="AMP15" s="132">
        <f t="shared" si="3"/>
        <v>0</v>
      </c>
      <c r="AMR15" s="407"/>
      <c r="AMS15" s="312"/>
      <c r="AMT15" s="22"/>
      <c r="AMU15" s="323"/>
      <c r="AMV15" s="76"/>
      <c r="AMW15" s="78">
        <f t="shared" si="145"/>
        <v>0</v>
      </c>
      <c r="AMY15" s="323"/>
      <c r="AMZ15" s="312"/>
      <c r="ANA15" s="22"/>
      <c r="ANB15" s="407"/>
      <c r="ANC15" s="76"/>
      <c r="AND15" s="78">
        <f t="shared" si="146"/>
        <v>0</v>
      </c>
      <c r="ANF15" s="31"/>
      <c r="ANG15" s="312"/>
      <c r="ANH15" s="22"/>
      <c r="ANI15" s="31"/>
      <c r="ANJ15" s="76"/>
      <c r="ANK15" s="78">
        <f t="shared" si="147"/>
        <v>0</v>
      </c>
      <c r="ANM15" s="31"/>
      <c r="ANN15" s="312"/>
      <c r="ANO15" s="22"/>
      <c r="ANP15" s="31"/>
      <c r="ANQ15" s="76"/>
      <c r="ANR15" s="78">
        <f t="shared" si="148"/>
        <v>0</v>
      </c>
      <c r="ANT15" s="49"/>
      <c r="ANU15" s="230"/>
      <c r="ANV15" s="105"/>
      <c r="ANW15" s="49"/>
      <c r="ANX15" s="140"/>
      <c r="ANY15" s="78">
        <f t="shared" si="149"/>
        <v>0</v>
      </c>
      <c r="AOA15" s="323"/>
      <c r="AOB15" s="312"/>
      <c r="AOC15" s="105"/>
      <c r="AOD15" s="407"/>
      <c r="AOE15" s="76"/>
      <c r="AOF15" s="132">
        <f t="shared" si="150"/>
        <v>1532</v>
      </c>
      <c r="AOH15" s="31"/>
      <c r="AOI15" s="312"/>
      <c r="AOJ15" s="105"/>
      <c r="AOK15" s="323">
        <v>41021</v>
      </c>
      <c r="AOL15" s="76">
        <v>200</v>
      </c>
      <c r="AOM15" s="132">
        <f t="shared" si="198"/>
        <v>6292</v>
      </c>
      <c r="AOO15" s="427"/>
      <c r="AOP15" s="230"/>
      <c r="AOQ15" s="105"/>
      <c r="AOR15" s="49"/>
      <c r="AOS15" s="140"/>
      <c r="AOT15" s="78">
        <f t="shared" si="151"/>
        <v>0</v>
      </c>
      <c r="AOV15" s="322"/>
      <c r="AOW15" s="230"/>
      <c r="AOX15" s="105"/>
      <c r="AOY15" s="49"/>
      <c r="AOZ15" s="140"/>
      <c r="APA15" s="78">
        <f t="shared" si="152"/>
        <v>0</v>
      </c>
      <c r="APC15" s="323"/>
      <c r="APD15" s="312"/>
      <c r="APE15" s="22"/>
      <c r="APF15" s="31"/>
      <c r="APG15" s="76"/>
      <c r="APH15" s="78">
        <f t="shared" si="153"/>
        <v>0</v>
      </c>
      <c r="APJ15" s="323"/>
      <c r="APK15" s="312"/>
      <c r="APL15" s="22"/>
      <c r="APM15" s="31"/>
      <c r="APN15" s="76"/>
      <c r="APO15" s="78">
        <f t="shared" si="154"/>
        <v>0</v>
      </c>
      <c r="APQ15" s="427"/>
      <c r="APR15" s="1476"/>
      <c r="APS15" s="391"/>
      <c r="APT15" s="427"/>
      <c r="APU15" s="140"/>
      <c r="APV15" s="132">
        <f t="shared" si="4"/>
        <v>0</v>
      </c>
      <c r="APX15" s="31"/>
      <c r="APY15" s="1476"/>
      <c r="APZ15" s="140"/>
      <c r="AQA15" s="31"/>
      <c r="AQB15" s="140"/>
      <c r="AQC15" s="132">
        <f t="shared" si="5"/>
        <v>7383.5</v>
      </c>
      <c r="AQE15" s="31"/>
      <c r="AQF15" s="1476"/>
      <c r="AQG15" s="140"/>
      <c r="AQH15" s="31"/>
      <c r="AQI15" s="140"/>
      <c r="AQJ15" s="132">
        <f t="shared" si="6"/>
        <v>0</v>
      </c>
      <c r="AQL15" s="312"/>
      <c r="AQN15" s="780"/>
      <c r="AQO15" s="49"/>
      <c r="AQP15" s="140"/>
      <c r="AQQ15" s="132">
        <f t="shared" si="155"/>
        <v>4518.5</v>
      </c>
      <c r="AQS15" s="322"/>
      <c r="AQT15" s="1476"/>
      <c r="AQU15" s="140"/>
      <c r="AQV15" s="322"/>
      <c r="AQW15" s="140"/>
      <c r="AQX15" s="78">
        <f t="shared" si="156"/>
        <v>53922</v>
      </c>
      <c r="AQZ15" s="31"/>
      <c r="ARA15" s="1476"/>
      <c r="ARB15" s="140"/>
      <c r="ARC15" s="49"/>
      <c r="ARD15" s="140"/>
      <c r="ARE15" s="78">
        <f t="shared" si="157"/>
        <v>0</v>
      </c>
      <c r="ARG15" s="407"/>
      <c r="ARH15" s="1476"/>
      <c r="ARI15" s="140"/>
      <c r="ARJ15" s="427"/>
      <c r="ARK15" s="140"/>
      <c r="ARL15" s="78">
        <f t="shared" si="158"/>
        <v>0</v>
      </c>
      <c r="ARN15" s="427"/>
      <c r="ARO15" s="1476"/>
      <c r="ARP15" s="351"/>
      <c r="ARQ15" s="322"/>
      <c r="ARR15" s="351"/>
      <c r="ARS15" s="78">
        <f t="shared" si="7"/>
        <v>0</v>
      </c>
      <c r="ARU15" s="407"/>
      <c r="ARV15" s="1476"/>
      <c r="ARW15" s="140"/>
      <c r="ARX15" s="259"/>
      <c r="ARY15" s="66"/>
      <c r="ARZ15" s="78">
        <f t="shared" si="159"/>
        <v>0</v>
      </c>
      <c r="ASB15" s="407"/>
      <c r="ASC15" s="312"/>
      <c r="ASD15" s="105"/>
      <c r="ASE15" s="49"/>
      <c r="ASF15" s="140"/>
      <c r="ASG15" s="132">
        <f t="shared" si="160"/>
        <v>0</v>
      </c>
      <c r="ASI15" s="49"/>
      <c r="ASJ15" s="230"/>
      <c r="ASK15" s="105"/>
      <c r="ASL15" s="49"/>
      <c r="ASM15" s="140"/>
      <c r="ASN15" s="132">
        <f t="shared" si="161"/>
        <v>0</v>
      </c>
      <c r="ASP15" s="31"/>
      <c r="ASQ15" s="312"/>
      <c r="ASR15" s="105"/>
      <c r="ASS15" s="49"/>
      <c r="AST15" s="140"/>
      <c r="ASU15" s="132">
        <f t="shared" si="162"/>
        <v>0</v>
      </c>
      <c r="ASW15" s="31"/>
      <c r="ASX15" s="312"/>
      <c r="ASY15" s="22"/>
      <c r="ASZ15" s="31"/>
      <c r="ATA15" s="76"/>
      <c r="ATB15" s="78">
        <f t="shared" si="163"/>
        <v>0</v>
      </c>
      <c r="ATD15" s="31"/>
      <c r="ATE15" s="312"/>
      <c r="ATF15" s="22"/>
      <c r="ATG15" s="31"/>
      <c r="ATH15" s="76"/>
      <c r="ATI15" s="78">
        <f t="shared" si="164"/>
        <v>0</v>
      </c>
      <c r="ATK15" s="31"/>
      <c r="ATL15" s="312"/>
      <c r="ATM15" s="22"/>
      <c r="ATN15" s="31"/>
      <c r="ATO15" s="76"/>
      <c r="ATP15" s="78">
        <f t="shared" si="165"/>
        <v>0</v>
      </c>
      <c r="ATR15" s="31"/>
      <c r="ATS15" s="312"/>
      <c r="ATT15" s="22"/>
      <c r="ATU15" s="31"/>
      <c r="ATV15" s="76"/>
      <c r="ATW15" s="78">
        <f t="shared" si="166"/>
        <v>0</v>
      </c>
      <c r="ATY15" s="323"/>
      <c r="ATZ15" s="312"/>
      <c r="AUA15" s="22"/>
      <c r="AUB15" s="31"/>
      <c r="AUC15" s="76"/>
      <c r="AUD15" s="78">
        <f t="shared" si="167"/>
        <v>0</v>
      </c>
      <c r="AUF15" s="49"/>
      <c r="AUG15" s="1476"/>
      <c r="AUH15" s="140"/>
      <c r="AUI15" s="49"/>
      <c r="AUJ15" s="262"/>
      <c r="AUK15" s="132">
        <f t="shared" si="168"/>
        <v>0</v>
      </c>
      <c r="AUM15" s="31"/>
      <c r="AUN15" s="303"/>
      <c r="AUO15" s="140"/>
      <c r="AUP15" s="31"/>
      <c r="AUQ15" s="140"/>
      <c r="AUR15" s="132">
        <f t="shared" si="169"/>
        <v>0</v>
      </c>
      <c r="AUT15" s="31"/>
      <c r="AUU15" s="1476"/>
      <c r="AUV15" s="140"/>
      <c r="AUW15" s="31"/>
      <c r="AUX15" s="140"/>
      <c r="AUY15" s="132">
        <f t="shared" si="170"/>
        <v>0</v>
      </c>
      <c r="AVA15" s="427"/>
      <c r="AVB15" s="1476"/>
      <c r="AVC15" s="140"/>
      <c r="AVD15" s="49"/>
      <c r="AVE15" s="140"/>
      <c r="AVF15" s="132">
        <f>AVF14+AVC15-AVE15</f>
        <v>2512.5</v>
      </c>
      <c r="AVH15" s="1496"/>
      <c r="AVI15" s="955"/>
      <c r="AVJ15" s="391"/>
      <c r="AVK15" s="49"/>
      <c r="AVL15" s="391"/>
      <c r="AVM15" s="132">
        <f t="shared" si="172"/>
        <v>0</v>
      </c>
      <c r="AVO15" s="407"/>
      <c r="AVP15" s="312"/>
      <c r="AVQ15" s="1499"/>
      <c r="AVR15" s="31"/>
      <c r="AVS15" s="1361"/>
      <c r="AVT15" s="78">
        <f t="shared" si="190"/>
        <v>0</v>
      </c>
      <c r="AVV15" s="312"/>
      <c r="AVW15" s="312"/>
      <c r="AVX15" s="1499"/>
      <c r="AVY15" s="31"/>
      <c r="AVZ15" s="1361"/>
      <c r="AWA15" s="78">
        <f t="shared" si="191"/>
        <v>0</v>
      </c>
      <c r="AWC15" s="312"/>
      <c r="AWD15" s="312"/>
      <c r="AWE15" s="22"/>
      <c r="AWF15" s="31"/>
      <c r="AWG15" s="76"/>
      <c r="AWH15" s="78">
        <f t="shared" si="192"/>
        <v>0</v>
      </c>
      <c r="AWJ15" s="230"/>
      <c r="AWK15" s="230"/>
      <c r="AWL15" s="105"/>
      <c r="AWM15" s="49"/>
      <c r="AWN15" s="140"/>
      <c r="AWO15" s="132">
        <f t="shared" si="193"/>
        <v>0</v>
      </c>
      <c r="AWP15" s="245"/>
      <c r="AWQ15" s="427"/>
      <c r="AWR15" s="230"/>
      <c r="AWS15" s="105"/>
      <c r="AWT15" s="49"/>
      <c r="AWU15" s="140"/>
      <c r="AWV15" s="132">
        <f t="shared" si="173"/>
        <v>30000</v>
      </c>
      <c r="AWX15" s="31"/>
      <c r="AWY15" s="312"/>
      <c r="AWZ15" s="22"/>
      <c r="AXA15" s="386"/>
      <c r="AXB15" s="76"/>
      <c r="AXC15" s="78">
        <f t="shared" si="174"/>
        <v>0</v>
      </c>
      <c r="AXE15" s="31"/>
      <c r="AXF15" s="312"/>
      <c r="AXG15" s="22"/>
      <c r="AXH15" s="31"/>
      <c r="AXI15" s="76"/>
      <c r="AXJ15" s="78">
        <f t="shared" si="175"/>
        <v>0</v>
      </c>
      <c r="AXL15" s="31"/>
      <c r="AXM15" s="312"/>
      <c r="AXN15" s="22"/>
      <c r="AXO15" s="31"/>
      <c r="AXP15" s="76"/>
      <c r="AXQ15" s="78">
        <f t="shared" si="176"/>
        <v>0</v>
      </c>
      <c r="AXS15" s="31"/>
      <c r="AXT15" s="312"/>
      <c r="AXU15" s="22"/>
      <c r="AXV15" s="31"/>
      <c r="AXW15" s="76"/>
      <c r="AXX15" s="78">
        <f t="shared" si="177"/>
        <v>0</v>
      </c>
      <c r="AXZ15" s="407"/>
      <c r="AYA15" s="312"/>
      <c r="AYB15" s="22"/>
      <c r="AYC15" s="31"/>
      <c r="AYD15" s="76"/>
      <c r="AYE15" s="78">
        <f t="shared" si="178"/>
        <v>0</v>
      </c>
      <c r="AYG15" s="407"/>
      <c r="AYH15" s="312"/>
      <c r="AYI15" s="22"/>
      <c r="AYJ15" s="31"/>
      <c r="AYK15" s="76"/>
      <c r="AYL15" s="78">
        <f t="shared" si="179"/>
        <v>0</v>
      </c>
      <c r="AYN15" s="427"/>
      <c r="AYO15" s="230"/>
      <c r="AYP15" s="105"/>
      <c r="AYQ15" s="427"/>
      <c r="AYR15" s="140"/>
      <c r="AYS15" s="78">
        <f t="shared" si="180"/>
        <v>0</v>
      </c>
      <c r="AYU15" s="31"/>
      <c r="AYV15" s="312"/>
      <c r="AYW15" s="22"/>
      <c r="AYX15" s="31"/>
      <c r="AYY15" s="76"/>
      <c r="AYZ15" s="78">
        <f t="shared" si="181"/>
        <v>0</v>
      </c>
      <c r="AZB15" s="427"/>
      <c r="AZC15" s="230"/>
      <c r="AZD15" s="105"/>
      <c r="AZE15" s="427"/>
      <c r="AZF15" s="140"/>
      <c r="AZG15" s="132">
        <f t="shared" si="182"/>
        <v>0</v>
      </c>
      <c r="AZI15" s="427"/>
      <c r="AZJ15" s="230"/>
      <c r="AZK15" s="105"/>
      <c r="AZL15" s="427"/>
      <c r="AZM15" s="140"/>
      <c r="AZN15" s="132">
        <f t="shared" si="183"/>
        <v>0</v>
      </c>
      <c r="AZO15" s="245"/>
      <c r="AZP15" s="31"/>
      <c r="AZQ15" s="312"/>
      <c r="AZR15" s="22"/>
      <c r="AZS15" s="31"/>
      <c r="AZT15" s="76"/>
      <c r="AZU15" s="78">
        <f t="shared" si="184"/>
        <v>0</v>
      </c>
      <c r="AZW15" s="31"/>
      <c r="AZX15" s="312"/>
      <c r="AZY15" s="22"/>
      <c r="AZZ15" s="31"/>
      <c r="BAA15" s="76"/>
      <c r="BAB15" s="78">
        <f t="shared" si="185"/>
        <v>0</v>
      </c>
      <c r="BAD15" s="312"/>
      <c r="BAE15" s="312"/>
      <c r="BAF15" s="22"/>
      <c r="BAG15" s="31"/>
      <c r="BAH15" s="76"/>
      <c r="BAI15" s="78">
        <f t="shared" si="186"/>
        <v>0</v>
      </c>
      <c r="BAK15" s="49"/>
      <c r="BAL15" s="230"/>
      <c r="BAM15" s="105"/>
      <c r="BAN15" s="49"/>
      <c r="BAO15" s="140"/>
      <c r="BAP15" s="78">
        <f t="shared" si="187"/>
        <v>0</v>
      </c>
    </row>
    <row r="16" spans="1:1395" s="32" customFormat="1" x14ac:dyDescent="0.25">
      <c r="A16" s="794"/>
      <c r="B16" s="312"/>
      <c r="C16" s="704"/>
      <c r="D16" s="31"/>
      <c r="E16" s="140"/>
      <c r="F16" s="132">
        <f t="shared" si="8"/>
        <v>0</v>
      </c>
      <c r="H16" s="427"/>
      <c r="I16" s="230"/>
      <c r="J16" s="105"/>
      <c r="K16" s="427"/>
      <c r="L16" s="140"/>
      <c r="M16" s="132">
        <f t="shared" si="188"/>
        <v>0</v>
      </c>
      <c r="O16" s="322"/>
      <c r="P16" s="230"/>
      <c r="Q16" s="105"/>
      <c r="R16" s="49"/>
      <c r="S16" s="140"/>
      <c r="T16" s="132">
        <f t="shared" si="9"/>
        <v>0</v>
      </c>
      <c r="V16" s="49"/>
      <c r="W16" s="230"/>
      <c r="X16" s="105"/>
      <c r="Y16" s="49"/>
      <c r="Z16" s="140"/>
      <c r="AA16" s="132">
        <f t="shared" si="10"/>
        <v>0</v>
      </c>
      <c r="AC16" s="49"/>
      <c r="AD16" s="230"/>
      <c r="AE16" s="105"/>
      <c r="AF16" s="49"/>
      <c r="AG16" s="140"/>
      <c r="AH16" s="132">
        <f t="shared" si="11"/>
        <v>0</v>
      </c>
      <c r="AJ16" s="49"/>
      <c r="AK16" s="230"/>
      <c r="AL16" s="105"/>
      <c r="AM16" s="49"/>
      <c r="AN16" s="140"/>
      <c r="AO16" s="132">
        <f t="shared" si="12"/>
        <v>0</v>
      </c>
      <c r="AQ16" s="31"/>
      <c r="AR16" s="312"/>
      <c r="AS16" s="22"/>
      <c r="AT16" s="31"/>
      <c r="AU16" s="76"/>
      <c r="AV16" s="132">
        <f t="shared" si="13"/>
        <v>0</v>
      </c>
      <c r="AX16" s="31"/>
      <c r="AY16" s="312"/>
      <c r="AZ16" s="22"/>
      <c r="BA16" s="31"/>
      <c r="BB16" s="76"/>
      <c r="BC16" s="132">
        <f t="shared" si="14"/>
        <v>0</v>
      </c>
      <c r="BE16" s="49"/>
      <c r="BF16" s="230"/>
      <c r="BG16" s="105"/>
      <c r="BH16" s="49"/>
      <c r="BI16" s="140"/>
      <c r="BJ16" s="132">
        <f t="shared" si="15"/>
        <v>0</v>
      </c>
      <c r="BL16" s="31"/>
      <c r="BM16" s="1476"/>
      <c r="BN16" s="140"/>
      <c r="BO16" s="31"/>
      <c r="BP16" s="140"/>
      <c r="BQ16" s="78">
        <f t="shared" si="16"/>
        <v>0</v>
      </c>
      <c r="BS16" s="31"/>
      <c r="BT16" s="31"/>
      <c r="BU16" s="1476"/>
      <c r="BV16" s="140"/>
      <c r="BW16" s="31"/>
      <c r="BX16" s="140"/>
      <c r="BY16" s="78">
        <f t="shared" si="17"/>
        <v>0</v>
      </c>
      <c r="CA16" s="427"/>
      <c r="CB16" s="230"/>
      <c r="CC16" s="105"/>
      <c r="CD16" s="380"/>
      <c r="CE16" s="704">
        <v>284482.56</v>
      </c>
      <c r="CF16" s="132">
        <f t="shared" si="18"/>
        <v>0</v>
      </c>
      <c r="CH16" s="31"/>
      <c r="CI16" s="312"/>
      <c r="CJ16" s="22"/>
      <c r="CK16" s="379"/>
      <c r="CL16" s="140"/>
      <c r="CM16" s="132">
        <f t="shared" si="19"/>
        <v>0</v>
      </c>
      <c r="CO16" s="322"/>
      <c r="CP16" s="1476"/>
      <c r="CQ16" s="391"/>
      <c r="CR16" s="380"/>
      <c r="CS16" s="262"/>
      <c r="CT16" s="132">
        <f t="shared" si="189"/>
        <v>0</v>
      </c>
      <c r="CV16" s="31"/>
      <c r="CW16" s="312"/>
      <c r="CX16" s="22"/>
      <c r="CY16" s="31"/>
      <c r="CZ16" s="76"/>
      <c r="DA16" s="78">
        <f t="shared" si="20"/>
        <v>0</v>
      </c>
      <c r="DC16" s="49"/>
      <c r="DD16" s="348"/>
      <c r="DE16" s="1476"/>
      <c r="DF16" s="140"/>
      <c r="DG16" s="49"/>
      <c r="DH16" s="140"/>
      <c r="DI16" s="78">
        <f t="shared" si="21"/>
        <v>0</v>
      </c>
      <c r="DK16" s="407"/>
      <c r="DL16" s="312"/>
      <c r="DM16" s="22"/>
      <c r="DN16" s="677"/>
      <c r="DO16" s="76"/>
      <c r="DP16" s="78">
        <f t="shared" si="22"/>
        <v>0</v>
      </c>
      <c r="DR16" s="312"/>
      <c r="DS16" s="312"/>
      <c r="DT16" s="22"/>
      <c r="DU16" s="31"/>
      <c r="DV16" s="76"/>
      <c r="DW16" s="78">
        <f t="shared" si="23"/>
        <v>0</v>
      </c>
      <c r="DY16" s="312"/>
      <c r="DZ16" s="312"/>
      <c r="EA16" s="22"/>
      <c r="EB16" s="31"/>
      <c r="EC16" s="76"/>
      <c r="ED16" s="78">
        <f t="shared" si="24"/>
        <v>4197</v>
      </c>
      <c r="EF16" s="31"/>
      <c r="EG16" s="312"/>
      <c r="EH16" s="22"/>
      <c r="EI16" s="31"/>
      <c r="EJ16" s="76"/>
      <c r="EK16" s="132">
        <f t="shared" si="25"/>
        <v>0</v>
      </c>
      <c r="EM16" s="323"/>
      <c r="EN16" s="312"/>
      <c r="EO16" s="22"/>
      <c r="EP16" s="309"/>
      <c r="EQ16" s="140"/>
      <c r="ER16" s="78">
        <f t="shared" si="26"/>
        <v>0</v>
      </c>
      <c r="ET16" s="322"/>
      <c r="EU16" s="230"/>
      <c r="EV16" s="105"/>
      <c r="EW16" s="49"/>
      <c r="EX16" s="140"/>
      <c r="EY16" s="78">
        <f t="shared" si="27"/>
        <v>0</v>
      </c>
      <c r="FA16" s="794"/>
      <c r="FB16" s="312"/>
      <c r="FC16" s="22"/>
      <c r="FD16" s="49"/>
      <c r="FE16" s="76"/>
      <c r="FF16" s="78">
        <f t="shared" si="28"/>
        <v>0</v>
      </c>
      <c r="FH16" s="794"/>
      <c r="FI16" s="312"/>
      <c r="FJ16" s="22"/>
      <c r="FK16" s="49"/>
      <c r="FL16" s="76"/>
      <c r="FM16" s="78">
        <f t="shared" si="29"/>
        <v>0</v>
      </c>
      <c r="FO16" s="407">
        <v>39709</v>
      </c>
      <c r="FP16" s="312" t="s">
        <v>474</v>
      </c>
      <c r="FQ16" s="76">
        <v>22305</v>
      </c>
      <c r="FR16" s="31">
        <v>39724</v>
      </c>
      <c r="FS16" s="76">
        <v>22305</v>
      </c>
      <c r="FT16" s="78">
        <f t="shared" si="30"/>
        <v>29768</v>
      </c>
      <c r="FV16" s="323"/>
      <c r="FW16" s="312"/>
      <c r="FX16" s="22"/>
      <c r="FY16" s="31"/>
      <c r="FZ16" s="76"/>
      <c r="GA16" s="78">
        <f t="shared" si="31"/>
        <v>0</v>
      </c>
      <c r="GC16" s="31"/>
      <c r="GD16" s="312"/>
      <c r="GE16" s="22"/>
      <c r="GF16" s="31"/>
      <c r="GG16" s="76"/>
      <c r="GH16" s="78">
        <f t="shared" si="32"/>
        <v>0</v>
      </c>
      <c r="GJ16" s="31"/>
      <c r="GK16" s="312"/>
      <c r="GL16" s="22"/>
      <c r="GM16" s="31"/>
      <c r="GN16" s="76"/>
      <c r="GO16" s="78">
        <f t="shared" si="33"/>
        <v>0</v>
      </c>
      <c r="GQ16" s="31"/>
      <c r="GR16" s="312"/>
      <c r="GS16" s="22"/>
      <c r="GT16" s="31"/>
      <c r="GU16" s="76"/>
      <c r="GV16" s="78">
        <f t="shared" si="34"/>
        <v>0</v>
      </c>
      <c r="GX16" s="312"/>
      <c r="GY16" s="312"/>
      <c r="GZ16" s="22"/>
      <c r="HA16" s="31"/>
      <c r="HB16" s="76"/>
      <c r="HC16" s="78">
        <f t="shared" si="35"/>
        <v>0</v>
      </c>
      <c r="HE16" s="31"/>
      <c r="HF16" s="312"/>
      <c r="HG16" s="22"/>
      <c r="HH16" s="49"/>
      <c r="HI16" s="76"/>
      <c r="HJ16" s="132">
        <f t="shared" si="36"/>
        <v>0</v>
      </c>
      <c r="HL16" s="31"/>
      <c r="HM16" s="312"/>
      <c r="HN16" s="22"/>
      <c r="HO16" s="49"/>
      <c r="HP16" s="76"/>
      <c r="HQ16" s="132">
        <f t="shared" si="37"/>
        <v>0</v>
      </c>
      <c r="HS16" s="407"/>
      <c r="HT16" s="1476"/>
      <c r="HU16" s="22"/>
      <c r="HV16" s="31"/>
      <c r="HW16" s="76"/>
      <c r="HX16" s="132">
        <f t="shared" si="38"/>
        <v>476</v>
      </c>
      <c r="HZ16" s="31"/>
      <c r="IA16" s="312"/>
      <c r="IB16" s="22"/>
      <c r="IC16" s="49"/>
      <c r="ID16" s="76"/>
      <c r="IE16" s="78">
        <f t="shared" si="39"/>
        <v>0</v>
      </c>
      <c r="IG16" s="31"/>
      <c r="IH16" s="312"/>
      <c r="II16" s="22"/>
      <c r="IJ16" s="31"/>
      <c r="IK16" s="76"/>
      <c r="IL16" s="78">
        <f t="shared" si="40"/>
        <v>0</v>
      </c>
      <c r="IN16" s="31"/>
      <c r="IO16" s="784"/>
      <c r="IP16" s="22"/>
      <c r="IQ16" s="31"/>
      <c r="IR16" s="76"/>
      <c r="IS16" s="78">
        <f t="shared" si="41"/>
        <v>0</v>
      </c>
      <c r="IU16" s="31"/>
      <c r="IV16" s="312"/>
      <c r="IW16" s="22"/>
      <c r="IX16" s="31"/>
      <c r="IY16" s="76"/>
      <c r="IZ16" s="78">
        <f t="shared" si="42"/>
        <v>0</v>
      </c>
      <c r="JB16" s="31"/>
      <c r="JC16" s="312"/>
      <c r="JD16" s="22"/>
      <c r="JE16" s="31"/>
      <c r="JF16" s="76"/>
      <c r="JG16" s="78">
        <f t="shared" si="196"/>
        <v>0</v>
      </c>
      <c r="JI16" s="312"/>
      <c r="JJ16" s="312"/>
      <c r="JK16" s="22"/>
      <c r="JL16" s="31"/>
      <c r="JM16" s="76"/>
      <c r="JN16" s="78">
        <f t="shared" si="43"/>
        <v>0</v>
      </c>
      <c r="JP16" s="49"/>
      <c r="JQ16" s="230"/>
      <c r="JR16" s="105"/>
      <c r="JS16" s="309"/>
      <c r="JT16" s="140"/>
      <c r="JU16" s="132">
        <f t="shared" si="44"/>
        <v>0</v>
      </c>
      <c r="JW16" s="49"/>
      <c r="JX16" s="230"/>
      <c r="JY16" s="105"/>
      <c r="JZ16" s="309"/>
      <c r="KA16" s="140"/>
      <c r="KB16" s="132">
        <f t="shared" si="45"/>
        <v>0</v>
      </c>
      <c r="KC16" s="245"/>
      <c r="KD16" s="49"/>
      <c r="KE16" s="230"/>
      <c r="KF16" s="105"/>
      <c r="KG16" s="309"/>
      <c r="KH16" s="140"/>
      <c r="KI16" s="132">
        <f t="shared" si="46"/>
        <v>0</v>
      </c>
      <c r="KJ16" s="245"/>
      <c r="KK16" s="407"/>
      <c r="KL16" s="312"/>
      <c r="KM16" s="22"/>
      <c r="KN16" s="31"/>
      <c r="KO16" s="140"/>
      <c r="KP16" s="132">
        <f t="shared" si="47"/>
        <v>0</v>
      </c>
      <c r="KQ16" s="869"/>
      <c r="KR16" s="31"/>
      <c r="KS16" s="303"/>
      <c r="KT16" s="140"/>
      <c r="KU16" s="31"/>
      <c r="KV16" s="140"/>
      <c r="KW16" s="132">
        <f t="shared" si="48"/>
        <v>0</v>
      </c>
      <c r="KY16" s="31"/>
      <c r="KZ16" s="312"/>
      <c r="LA16" s="105"/>
      <c r="LB16" s="49"/>
      <c r="LC16" s="140"/>
      <c r="LD16" s="132">
        <f t="shared" si="49"/>
        <v>0</v>
      </c>
      <c r="LF16" s="407"/>
      <c r="LG16" s="1476"/>
      <c r="LH16" s="140"/>
      <c r="LI16" s="49"/>
      <c r="LJ16" s="76"/>
      <c r="LK16" s="132">
        <f t="shared" si="0"/>
        <v>0</v>
      </c>
      <c r="LM16" s="427"/>
      <c r="LN16" s="230"/>
      <c r="LO16" s="698"/>
      <c r="LP16" s="49"/>
      <c r="LQ16" s="351"/>
      <c r="LR16" s="132">
        <f t="shared" si="50"/>
        <v>0</v>
      </c>
      <c r="LT16" s="427"/>
      <c r="LU16" s="230"/>
      <c r="LV16" s="105"/>
      <c r="LW16" s="49"/>
      <c r="LX16" s="140"/>
      <c r="LY16" s="132">
        <f t="shared" si="51"/>
        <v>0</v>
      </c>
      <c r="MA16" s="427"/>
      <c r="MB16" s="230"/>
      <c r="MC16" s="698"/>
      <c r="MD16" s="49"/>
      <c r="ME16" s="140"/>
      <c r="MF16" s="132">
        <f t="shared" si="52"/>
        <v>0</v>
      </c>
      <c r="MH16" s="49"/>
      <c r="MI16" s="230"/>
      <c r="MJ16" s="105"/>
      <c r="MK16" s="49"/>
      <c r="ML16" s="140"/>
      <c r="MM16" s="132">
        <f t="shared" si="53"/>
        <v>0</v>
      </c>
      <c r="MO16" s="31"/>
      <c r="MP16" s="312"/>
      <c r="MQ16" s="105"/>
      <c r="MR16" s="457"/>
      <c r="MS16" s="22"/>
      <c r="MT16" s="132">
        <f t="shared" si="197"/>
        <v>20586.5</v>
      </c>
      <c r="MV16" s="31"/>
      <c r="MW16" s="312"/>
      <c r="MX16" s="105"/>
      <c r="MY16" s="457"/>
      <c r="MZ16" s="22"/>
      <c r="NA16" s="132">
        <f t="shared" si="54"/>
        <v>0</v>
      </c>
      <c r="NC16" s="31"/>
      <c r="ND16" s="312"/>
      <c r="NE16" s="704"/>
      <c r="NF16" s="49"/>
      <c r="NG16" s="140"/>
      <c r="NH16" s="132">
        <f t="shared" si="55"/>
        <v>0</v>
      </c>
      <c r="NJ16" s="427"/>
      <c r="NK16" s="1476"/>
      <c r="NL16" s="391"/>
      <c r="NM16" s="427"/>
      <c r="NN16" s="140"/>
      <c r="NO16" s="132">
        <f t="shared" si="56"/>
        <v>0</v>
      </c>
      <c r="NQ16" s="49"/>
      <c r="NR16" s="230"/>
      <c r="NS16" s="105"/>
      <c r="NT16" s="49"/>
      <c r="NU16" s="140"/>
      <c r="NV16" s="78">
        <f t="shared" si="57"/>
        <v>0</v>
      </c>
      <c r="NX16" s="49"/>
      <c r="NY16" s="230"/>
      <c r="NZ16" s="105"/>
      <c r="OA16" s="49"/>
      <c r="OB16" s="140"/>
      <c r="OC16" s="78">
        <f t="shared" si="58"/>
        <v>0</v>
      </c>
      <c r="OE16" s="49"/>
      <c r="OF16" s="230"/>
      <c r="OG16" s="105"/>
      <c r="OH16" s="49"/>
      <c r="OI16" s="140"/>
      <c r="OJ16" s="78">
        <f t="shared" si="59"/>
        <v>0</v>
      </c>
      <c r="OL16" s="49"/>
      <c r="OM16" s="230"/>
      <c r="ON16" s="105"/>
      <c r="OO16" s="49"/>
      <c r="OP16" s="140"/>
      <c r="OQ16" s="78">
        <f t="shared" si="60"/>
        <v>0</v>
      </c>
      <c r="OS16" s="49"/>
      <c r="OT16" s="230"/>
      <c r="OU16" s="105"/>
      <c r="OV16" s="49"/>
      <c r="OW16" s="140"/>
      <c r="OX16" s="78">
        <f t="shared" si="61"/>
        <v>0</v>
      </c>
      <c r="OZ16" s="49"/>
      <c r="PA16" s="230"/>
      <c r="PB16" s="105"/>
      <c r="PC16" s="49"/>
      <c r="PD16" s="140"/>
      <c r="PE16" s="78">
        <f t="shared" si="62"/>
        <v>0</v>
      </c>
      <c r="PG16" s="49"/>
      <c r="PH16" s="230"/>
      <c r="PI16" s="105"/>
      <c r="PJ16" s="49"/>
      <c r="PK16" s="140"/>
      <c r="PL16" s="78">
        <f t="shared" si="63"/>
        <v>0</v>
      </c>
      <c r="PN16" s="31"/>
      <c r="PO16" s="312"/>
      <c r="PP16" s="22"/>
      <c r="PQ16" s="31"/>
      <c r="PR16" s="76"/>
      <c r="PS16" s="78">
        <f t="shared" si="64"/>
        <v>48975</v>
      </c>
      <c r="PU16" s="312"/>
      <c r="PV16" s="312"/>
      <c r="PW16" s="22"/>
      <c r="PX16" s="31"/>
      <c r="PY16" s="76"/>
      <c r="PZ16" s="78">
        <f t="shared" si="65"/>
        <v>0</v>
      </c>
      <c r="QB16" s="407"/>
      <c r="QC16" s="312"/>
      <c r="QD16" s="22"/>
      <c r="QE16" s="31"/>
      <c r="QF16" s="76"/>
      <c r="QG16" s="78">
        <f t="shared" si="66"/>
        <v>0</v>
      </c>
      <c r="QI16" s="407"/>
      <c r="QJ16" s="312"/>
      <c r="QK16" s="704"/>
      <c r="QL16" s="407">
        <v>40992</v>
      </c>
      <c r="QM16" s="140">
        <v>300</v>
      </c>
      <c r="QN16" s="132">
        <f t="shared" si="67"/>
        <v>2466</v>
      </c>
      <c r="QP16" s="523"/>
      <c r="QQ16" s="1483"/>
      <c r="QR16" s="704"/>
      <c r="QS16" s="31"/>
      <c r="QT16" s="140"/>
      <c r="QU16" s="132">
        <f t="shared" si="68"/>
        <v>0</v>
      </c>
      <c r="QW16" s="49"/>
      <c r="QX16" s="230"/>
      <c r="QY16" s="140"/>
      <c r="QZ16" s="49"/>
      <c r="RA16" s="140"/>
      <c r="RB16" s="132">
        <f t="shared" si="69"/>
        <v>0</v>
      </c>
      <c r="RD16" s="49"/>
      <c r="RE16" s="230"/>
      <c r="RF16" s="140"/>
      <c r="RG16" s="49"/>
      <c r="RH16" s="140"/>
      <c r="RI16" s="132">
        <f t="shared" si="70"/>
        <v>0</v>
      </c>
      <c r="RK16" s="49"/>
      <c r="RL16" s="303"/>
      <c r="RM16" s="140"/>
      <c r="RN16" s="346"/>
      <c r="RO16" s="140"/>
      <c r="RP16" s="132">
        <f t="shared" si="71"/>
        <v>0</v>
      </c>
      <c r="RR16" s="31"/>
      <c r="RS16" s="312"/>
      <c r="RT16" s="22"/>
      <c r="RU16" s="31"/>
      <c r="RV16" s="76"/>
      <c r="RW16" s="78">
        <f t="shared" si="194"/>
        <v>23250</v>
      </c>
      <c r="RY16" s="31"/>
      <c r="RZ16" s="312"/>
      <c r="SA16" s="785"/>
      <c r="SB16" s="31"/>
      <c r="SC16" s="76"/>
      <c r="SD16" s="78">
        <f t="shared" si="195"/>
        <v>0</v>
      </c>
      <c r="SF16" s="407"/>
      <c r="SG16" s="312"/>
      <c r="SH16" s="785"/>
      <c r="SI16" s="31"/>
      <c r="SJ16" s="76"/>
      <c r="SK16" s="78">
        <f t="shared" si="72"/>
        <v>0</v>
      </c>
      <c r="SM16" s="31"/>
      <c r="SN16" s="312"/>
      <c r="SO16" s="785"/>
      <c r="SP16" s="31"/>
      <c r="SQ16" s="76"/>
      <c r="SR16" s="78">
        <f t="shared" si="73"/>
        <v>0</v>
      </c>
      <c r="ST16" s="427"/>
      <c r="SU16" s="230"/>
      <c r="SV16" s="262"/>
      <c r="SW16" s="49"/>
      <c r="SX16" s="140"/>
      <c r="SY16" s="78">
        <f t="shared" si="74"/>
        <v>0</v>
      </c>
      <c r="TA16" s="49"/>
      <c r="TB16" s="230"/>
      <c r="TC16" s="105"/>
      <c r="TD16" s="49"/>
      <c r="TE16" s="140"/>
      <c r="TF16" s="132">
        <f t="shared" si="75"/>
        <v>20668.5</v>
      </c>
      <c r="TH16" s="442"/>
      <c r="TI16" s="230"/>
      <c r="TJ16" s="105"/>
      <c r="TK16" s="49"/>
      <c r="TL16" s="351"/>
      <c r="TM16" s="132">
        <f t="shared" si="76"/>
        <v>0</v>
      </c>
      <c r="TO16" s="427"/>
      <c r="TP16" s="230"/>
      <c r="TQ16" s="105"/>
      <c r="TR16" s="49"/>
      <c r="TS16" s="351"/>
      <c r="TT16" s="132">
        <f t="shared" si="77"/>
        <v>0</v>
      </c>
      <c r="TV16" s="407"/>
      <c r="TW16" s="312"/>
      <c r="TX16" s="22"/>
      <c r="TY16" s="31"/>
      <c r="TZ16" s="76"/>
      <c r="UA16" s="78">
        <f t="shared" si="78"/>
        <v>0</v>
      </c>
      <c r="UC16" s="407"/>
      <c r="UD16" s="312"/>
      <c r="UE16" s="22"/>
      <c r="UF16" s="31"/>
      <c r="UG16" s="76"/>
      <c r="UH16" s="78">
        <f t="shared" si="79"/>
        <v>0</v>
      </c>
      <c r="UJ16" s="407"/>
      <c r="UK16" s="312"/>
      <c r="UL16" s="22"/>
      <c r="UM16" s="31"/>
      <c r="UN16" s="76"/>
      <c r="UO16" s="78">
        <f t="shared" si="80"/>
        <v>0</v>
      </c>
      <c r="UQ16" s="407"/>
      <c r="UR16" s="312"/>
      <c r="US16" s="22"/>
      <c r="UT16" s="31"/>
      <c r="UU16" s="76"/>
      <c r="UV16" s="78">
        <f t="shared" si="81"/>
        <v>201</v>
      </c>
      <c r="UX16" s="482"/>
      <c r="UY16" s="312"/>
      <c r="UZ16" s="22"/>
      <c r="VA16" s="31"/>
      <c r="VB16" s="76"/>
      <c r="VC16" s="132">
        <f t="shared" si="82"/>
        <v>18313</v>
      </c>
      <c r="VE16" s="49"/>
      <c r="VF16" s="230"/>
      <c r="VG16" s="105"/>
      <c r="VH16" s="49"/>
      <c r="VI16" s="140"/>
      <c r="VJ16" s="78">
        <f t="shared" si="83"/>
        <v>0</v>
      </c>
      <c r="VL16" s="312"/>
      <c r="VM16" s="312"/>
      <c r="VN16" s="22"/>
      <c r="VO16" s="794"/>
      <c r="VP16" s="76"/>
      <c r="VQ16" s="78">
        <f t="shared" si="84"/>
        <v>0</v>
      </c>
      <c r="VS16" s="407"/>
      <c r="VT16" s="312"/>
      <c r="VU16" s="22"/>
      <c r="VV16" s="31"/>
      <c r="VW16" s="76"/>
      <c r="VX16" s="78">
        <f t="shared" si="85"/>
        <v>274.5</v>
      </c>
      <c r="VZ16" s="31"/>
      <c r="WA16" s="312"/>
      <c r="WB16" s="22"/>
      <c r="WC16" s="31"/>
      <c r="WD16" s="76"/>
      <c r="WE16" s="78">
        <f t="shared" si="86"/>
        <v>0</v>
      </c>
      <c r="WG16" s="31"/>
      <c r="WH16" s="312"/>
      <c r="WI16" s="22"/>
      <c r="WJ16" s="31"/>
      <c r="WK16" s="76"/>
      <c r="WL16" s="78">
        <f t="shared" si="87"/>
        <v>0</v>
      </c>
      <c r="WN16" s="31"/>
      <c r="WO16" s="312"/>
      <c r="WP16" s="22"/>
      <c r="WQ16" s="31"/>
      <c r="WR16" s="76"/>
      <c r="WS16" s="78">
        <f t="shared" si="88"/>
        <v>0</v>
      </c>
      <c r="WU16" s="49"/>
      <c r="WV16" s="230"/>
      <c r="WW16" s="105"/>
      <c r="WX16" s="49"/>
      <c r="WY16" s="140"/>
      <c r="WZ16" s="132">
        <f t="shared" si="89"/>
        <v>0</v>
      </c>
      <c r="XA16" s="245"/>
      <c r="XB16" s="31"/>
      <c r="XC16" s="312"/>
      <c r="XD16" s="22"/>
      <c r="XE16" s="31"/>
      <c r="XF16" s="76"/>
      <c r="XG16" s="78">
        <f t="shared" si="90"/>
        <v>0</v>
      </c>
      <c r="XI16" s="407"/>
      <c r="XJ16" s="312"/>
      <c r="XK16" s="22"/>
      <c r="XL16" s="31"/>
      <c r="XM16" s="76"/>
      <c r="XN16" s="78">
        <f t="shared" si="91"/>
        <v>0</v>
      </c>
      <c r="XP16" s="31"/>
      <c r="XQ16" s="312"/>
      <c r="XR16" s="22"/>
      <c r="XS16" s="31"/>
      <c r="XT16" s="76"/>
      <c r="XU16" s="132">
        <f t="shared" si="92"/>
        <v>0</v>
      </c>
      <c r="XW16" s="31"/>
      <c r="XX16" s="312"/>
      <c r="XY16" s="22"/>
      <c r="XZ16" s="31"/>
      <c r="YA16" s="76"/>
      <c r="YB16" s="132">
        <f t="shared" si="93"/>
        <v>0</v>
      </c>
      <c r="YD16" s="31"/>
      <c r="YE16" s="312"/>
      <c r="YF16" s="22"/>
      <c r="YG16" s="31"/>
      <c r="YH16" s="76"/>
      <c r="YI16" s="132">
        <f t="shared" si="94"/>
        <v>0</v>
      </c>
      <c r="YK16" s="31"/>
      <c r="YL16" s="312"/>
      <c r="YM16" s="22"/>
      <c r="YN16" s="31"/>
      <c r="YO16" s="76"/>
      <c r="YP16" s="132">
        <f t="shared" si="95"/>
        <v>0</v>
      </c>
      <c r="YR16" s="31"/>
      <c r="YS16" s="312"/>
      <c r="YT16" s="22"/>
      <c r="YU16" s="31"/>
      <c r="YV16" s="76"/>
      <c r="YW16" s="132">
        <f t="shared" si="96"/>
        <v>0</v>
      </c>
      <c r="YY16" s="49"/>
      <c r="YZ16" s="230"/>
      <c r="ZA16" s="105"/>
      <c r="ZB16" s="49"/>
      <c r="ZC16" s="140"/>
      <c r="ZD16" s="132">
        <f t="shared" si="97"/>
        <v>0</v>
      </c>
      <c r="ZF16" s="31"/>
      <c r="ZG16" s="312"/>
      <c r="ZH16" s="22"/>
      <c r="ZI16" s="31"/>
      <c r="ZJ16" s="76"/>
      <c r="ZK16" s="78">
        <f t="shared" si="98"/>
        <v>0</v>
      </c>
      <c r="ZM16" s="31"/>
      <c r="ZN16" s="784"/>
      <c r="ZO16" s="22"/>
      <c r="ZP16" s="31"/>
      <c r="ZQ16" s="76"/>
      <c r="ZR16" s="78">
        <f t="shared" si="99"/>
        <v>11212</v>
      </c>
      <c r="ZT16" s="31"/>
      <c r="ZU16" s="784"/>
      <c r="ZV16" s="22"/>
      <c r="ZW16" s="31"/>
      <c r="ZX16" s="76"/>
      <c r="ZY16" s="78">
        <f t="shared" si="100"/>
        <v>0</v>
      </c>
      <c r="AAA16" s="31"/>
      <c r="AAB16" s="784"/>
      <c r="AAC16" s="22"/>
      <c r="AAD16" s="31"/>
      <c r="AAE16" s="76"/>
      <c r="AAF16" s="78">
        <f t="shared" si="101"/>
        <v>0</v>
      </c>
      <c r="AAH16" s="312"/>
      <c r="AAI16" s="312"/>
      <c r="AAJ16" s="22"/>
      <c r="AAK16" s="31"/>
      <c r="AAL16" s="76"/>
      <c r="AAM16" s="78">
        <f t="shared" si="102"/>
        <v>0</v>
      </c>
      <c r="AAO16" s="407"/>
      <c r="AAP16" s="312"/>
      <c r="AAQ16" s="22"/>
      <c r="AAR16" s="31"/>
      <c r="AAS16" s="76"/>
      <c r="AAT16" s="78">
        <f t="shared" si="103"/>
        <v>0</v>
      </c>
      <c r="AAV16" s="427"/>
      <c r="AAW16" s="230"/>
      <c r="AAX16" s="105"/>
      <c r="AAY16" s="322"/>
      <c r="AAZ16" s="140"/>
      <c r="ABA16" s="132">
        <f t="shared" si="104"/>
        <v>0</v>
      </c>
      <c r="ABC16" s="49"/>
      <c r="ABD16" s="230"/>
      <c r="ABE16" s="105"/>
      <c r="ABF16" s="49"/>
      <c r="ABG16" s="140"/>
      <c r="ABH16" s="132">
        <f t="shared" si="105"/>
        <v>26148</v>
      </c>
      <c r="ABJ16" s="31"/>
      <c r="ABK16" s="312"/>
      <c r="ABL16" s="22"/>
      <c r="ABM16" s="31"/>
      <c r="ABN16" s="76"/>
      <c r="ABO16" s="78">
        <f t="shared" si="106"/>
        <v>0</v>
      </c>
      <c r="ABQ16" s="31"/>
      <c r="ABR16" s="312"/>
      <c r="ABS16" s="22"/>
      <c r="ABT16" s="31"/>
      <c r="ABU16" s="76"/>
      <c r="ABV16" s="78">
        <f t="shared" si="107"/>
        <v>0</v>
      </c>
      <c r="ABX16" s="322"/>
      <c r="ABY16" s="230"/>
      <c r="ABZ16" s="105"/>
      <c r="ACA16" s="427"/>
      <c r="ACB16" s="140"/>
      <c r="ACC16" s="78">
        <f t="shared" si="108"/>
        <v>0</v>
      </c>
      <c r="ACE16" s="322"/>
      <c r="ACF16" s="230"/>
      <c r="ACG16" s="105"/>
      <c r="ACH16" s="322"/>
      <c r="ACI16" s="140"/>
      <c r="ACJ16" s="78">
        <f t="shared" si="109"/>
        <v>0</v>
      </c>
      <c r="ACL16" s="49"/>
      <c r="ACM16" s="230"/>
      <c r="ACN16" s="105"/>
      <c r="ACO16" s="434"/>
      <c r="ACP16" s="140"/>
      <c r="ACQ16" s="78">
        <f t="shared" si="1"/>
        <v>0</v>
      </c>
      <c r="ACS16" s="427"/>
      <c r="ACT16" s="230"/>
      <c r="ACU16" s="105"/>
      <c r="ACV16" s="506"/>
      <c r="ACW16" s="140"/>
      <c r="ACX16" s="78">
        <f t="shared" si="110"/>
        <v>0</v>
      </c>
      <c r="ACZ16" s="427"/>
      <c r="ADA16" s="230"/>
      <c r="ADB16" s="105"/>
      <c r="ADC16" s="322"/>
      <c r="ADD16" s="140"/>
      <c r="ADE16" s="78">
        <f t="shared" si="111"/>
        <v>0</v>
      </c>
      <c r="ADG16" s="49"/>
      <c r="ADH16" s="1476"/>
      <c r="ADI16" s="140"/>
      <c r="ADJ16" s="49"/>
      <c r="ADK16" s="140"/>
      <c r="ADL16" s="132">
        <f t="shared" si="112"/>
        <v>0</v>
      </c>
      <c r="ADN16" s="323"/>
      <c r="ADO16" s="1476"/>
      <c r="ADP16" s="140"/>
      <c r="ADQ16" s="407"/>
      <c r="ADR16" s="140"/>
      <c r="ADS16" s="132">
        <f t="shared" si="113"/>
        <v>0</v>
      </c>
      <c r="ADU16" s="427"/>
      <c r="ADV16" s="230"/>
      <c r="ADW16" s="105"/>
      <c r="ADX16" s="31"/>
      <c r="ADY16" s="378"/>
      <c r="ADZ16" s="132">
        <f t="shared" si="114"/>
        <v>0</v>
      </c>
      <c r="AEB16" s="49"/>
      <c r="AEC16" s="303"/>
      <c r="AED16" s="391"/>
      <c r="AEE16" s="49"/>
      <c r="AEF16" s="391"/>
      <c r="AEG16" s="132">
        <f t="shared" si="115"/>
        <v>5459</v>
      </c>
      <c r="AEI16" s="427"/>
      <c r="AEJ16" s="303"/>
      <c r="AEK16" s="391"/>
      <c r="AEL16" s="427"/>
      <c r="AEM16" s="391"/>
      <c r="AEN16" s="132">
        <f t="shared" si="116"/>
        <v>0</v>
      </c>
      <c r="AEP16" s="31"/>
      <c r="AEQ16" s="312"/>
      <c r="AER16" s="22"/>
      <c r="AES16" s="31"/>
      <c r="AET16" s="76"/>
      <c r="AEU16" s="78">
        <f t="shared" si="117"/>
        <v>0</v>
      </c>
      <c r="AEW16" s="312"/>
      <c r="AEX16" s="312"/>
      <c r="AEY16" s="22"/>
      <c r="AEZ16" s="31"/>
      <c r="AFA16" s="76"/>
      <c r="AFB16" s="78">
        <f t="shared" si="118"/>
        <v>6523</v>
      </c>
      <c r="AFD16" s="407"/>
      <c r="AFE16" s="312"/>
      <c r="AFF16" s="22"/>
      <c r="AFG16" s="31"/>
      <c r="AFH16" s="76"/>
      <c r="AFI16" s="78">
        <f t="shared" si="119"/>
        <v>0</v>
      </c>
      <c r="AFK16" s="407"/>
      <c r="AFL16" s="312"/>
      <c r="AFM16" s="105"/>
      <c r="AFN16" s="31"/>
      <c r="AFO16" s="140"/>
      <c r="AFP16" s="132">
        <f t="shared" si="120"/>
        <v>0</v>
      </c>
      <c r="AFR16" s="31"/>
      <c r="AFS16" s="312"/>
      <c r="AFT16" s="22"/>
      <c r="AFU16" s="31"/>
      <c r="AFV16" s="76"/>
      <c r="AFW16" s="132">
        <f t="shared" si="121"/>
        <v>0</v>
      </c>
      <c r="AFY16" s="31"/>
      <c r="AFZ16" s="312"/>
      <c r="AGA16" s="105"/>
      <c r="AGB16" s="31"/>
      <c r="AGC16" s="140"/>
      <c r="AGD16" s="132">
        <f t="shared" si="122"/>
        <v>0</v>
      </c>
      <c r="AGF16" s="31"/>
      <c r="AGG16" s="1476"/>
      <c r="AGH16" s="351"/>
      <c r="AGI16" s="31"/>
      <c r="AGJ16" s="140"/>
      <c r="AGK16" s="132">
        <f t="shared" si="123"/>
        <v>0</v>
      </c>
      <c r="AGM16" s="31"/>
      <c r="AGN16" s="1476"/>
      <c r="AGO16" s="351"/>
      <c r="AGP16" s="31"/>
      <c r="AGQ16" s="140"/>
      <c r="AGR16" s="132">
        <f t="shared" si="124"/>
        <v>0</v>
      </c>
      <c r="AGT16" s="31"/>
      <c r="AGU16" s="1476"/>
      <c r="AGV16" s="351"/>
      <c r="AGW16" s="31"/>
      <c r="AGX16" s="140"/>
      <c r="AGY16" s="132">
        <f t="shared" si="125"/>
        <v>0</v>
      </c>
      <c r="AHA16" s="312"/>
      <c r="AHB16" s="312"/>
      <c r="AHC16" s="22"/>
      <c r="AHD16" s="31"/>
      <c r="AHE16" s="76"/>
      <c r="AHF16" s="132">
        <f t="shared" si="126"/>
        <v>37741</v>
      </c>
      <c r="AHH16" s="312"/>
      <c r="AHI16" s="312"/>
      <c r="AHJ16" s="22"/>
      <c r="AHK16" s="31"/>
      <c r="AHL16" s="76"/>
      <c r="AHM16" s="132">
        <f t="shared" si="127"/>
        <v>0</v>
      </c>
      <c r="AHO16" s="312"/>
      <c r="AHP16" s="312"/>
      <c r="AHQ16" s="22"/>
      <c r="AHR16" s="31"/>
      <c r="AHS16" s="76"/>
      <c r="AHT16" s="132">
        <f t="shared" si="128"/>
        <v>0</v>
      </c>
      <c r="AHV16" s="427"/>
      <c r="AHW16" s="230"/>
      <c r="AHX16" s="105"/>
      <c r="AHY16" s="49"/>
      <c r="AHZ16" s="140"/>
      <c r="AIA16" s="132">
        <f t="shared" si="129"/>
        <v>0</v>
      </c>
      <c r="AIC16" s="322"/>
      <c r="AID16" s="230"/>
      <c r="AIE16" s="105"/>
      <c r="AIF16" s="49"/>
      <c r="AIG16" s="140"/>
      <c r="AIH16" s="78">
        <f t="shared" si="130"/>
        <v>0</v>
      </c>
      <c r="AIJ16" s="407"/>
      <c r="AIK16" s="312"/>
      <c r="AIL16" s="22"/>
      <c r="AIM16" s="31"/>
      <c r="AIN16" s="76"/>
      <c r="AIO16" s="78">
        <f t="shared" si="131"/>
        <v>0</v>
      </c>
      <c r="AIQ16" s="31"/>
      <c r="AIR16" s="312"/>
      <c r="AIS16" s="105"/>
      <c r="AIT16" s="31"/>
      <c r="AIU16" s="140"/>
      <c r="AIV16" s="78">
        <f t="shared" si="132"/>
        <v>0</v>
      </c>
      <c r="AIX16" s="49"/>
      <c r="AIY16" s="230"/>
      <c r="AIZ16" s="105"/>
      <c r="AJA16" s="49"/>
      <c r="AJB16" s="140"/>
      <c r="AJC16" s="132">
        <f t="shared" si="133"/>
        <v>0</v>
      </c>
      <c r="AJE16" s="49"/>
      <c r="AJF16" s="230"/>
      <c r="AJG16" s="105"/>
      <c r="AJH16" s="49"/>
      <c r="AJI16" s="140"/>
      <c r="AJJ16" s="132">
        <f t="shared" si="134"/>
        <v>0</v>
      </c>
      <c r="AJL16" s="49"/>
      <c r="AJM16" s="230"/>
      <c r="AJN16" s="105"/>
      <c r="AJO16" s="49"/>
      <c r="AJP16" s="140"/>
      <c r="AJQ16" s="132">
        <f t="shared" si="135"/>
        <v>0</v>
      </c>
      <c r="AJR16" s="245"/>
      <c r="AJS16" s="31"/>
      <c r="AJT16" s="312"/>
      <c r="AJU16" s="22"/>
      <c r="AJV16" s="31"/>
      <c r="AJW16" s="76"/>
      <c r="AJX16" s="132">
        <f t="shared" si="136"/>
        <v>0</v>
      </c>
      <c r="AJZ16" s="31"/>
      <c r="AKA16" s="312"/>
      <c r="AKB16" s="22"/>
      <c r="AKC16" s="31"/>
      <c r="AKD16" s="76"/>
      <c r="AKE16" s="132">
        <f t="shared" si="137"/>
        <v>0</v>
      </c>
      <c r="AKG16" s="31"/>
      <c r="AKH16" s="312"/>
      <c r="AKI16" s="704"/>
      <c r="AKJ16" s="31"/>
      <c r="AKK16" s="1502"/>
      <c r="AKL16" s="132">
        <f t="shared" si="138"/>
        <v>0</v>
      </c>
      <c r="AKN16" s="49"/>
      <c r="AKO16" s="230"/>
      <c r="AKP16" s="105"/>
      <c r="AKQ16" s="49"/>
      <c r="AKR16" s="140"/>
      <c r="AKS16" s="132">
        <f t="shared" si="2"/>
        <v>0</v>
      </c>
      <c r="AKU16" s="31"/>
      <c r="AKV16" s="312"/>
      <c r="AKW16" s="22"/>
      <c r="AKX16" s="31"/>
      <c r="AKY16" s="76"/>
      <c r="AKZ16" s="132">
        <f t="shared" si="139"/>
        <v>0</v>
      </c>
      <c r="ALB16" s="31"/>
      <c r="ALC16" s="312"/>
      <c r="ALD16" s="22"/>
      <c r="ALE16" s="31"/>
      <c r="ALF16" s="76"/>
      <c r="ALG16" s="132">
        <f t="shared" si="140"/>
        <v>0</v>
      </c>
      <c r="ALI16" s="31"/>
      <c r="ALJ16" s="312"/>
      <c r="ALK16" s="22"/>
      <c r="ALL16" s="31"/>
      <c r="ALM16" s="76"/>
      <c r="ALN16" s="132">
        <f t="shared" si="141"/>
        <v>0</v>
      </c>
      <c r="ALP16" s="31"/>
      <c r="ALQ16" s="312"/>
      <c r="ALR16" s="22"/>
      <c r="ALS16" s="31"/>
      <c r="ALT16" s="76"/>
      <c r="ALU16" s="132">
        <f t="shared" si="142"/>
        <v>0</v>
      </c>
      <c r="ALW16" s="407"/>
      <c r="ALX16" s="312"/>
      <c r="ALY16" s="22"/>
      <c r="ALZ16" s="407"/>
      <c r="AMA16" s="76"/>
      <c r="AMB16" s="78">
        <f t="shared" si="143"/>
        <v>0</v>
      </c>
      <c r="AMD16" s="31"/>
      <c r="AME16" s="312"/>
      <c r="AMF16" s="22"/>
      <c r="AMG16" s="31"/>
      <c r="AMH16" s="76"/>
      <c r="AMI16" s="78">
        <f t="shared" si="144"/>
        <v>0</v>
      </c>
      <c r="AMK16" s="49"/>
      <c r="AML16" s="1476"/>
      <c r="AMM16" s="140"/>
      <c r="AMN16" s="49"/>
      <c r="AMO16" s="76"/>
      <c r="AMP16" s="132">
        <f t="shared" si="3"/>
        <v>0</v>
      </c>
      <c r="AMR16" s="407"/>
      <c r="AMS16" s="312"/>
      <c r="AMT16" s="22"/>
      <c r="AMU16" s="323"/>
      <c r="AMV16" s="76"/>
      <c r="AMW16" s="78">
        <f t="shared" si="145"/>
        <v>0</v>
      </c>
      <c r="AMY16" s="323"/>
      <c r="AMZ16" s="312"/>
      <c r="ANA16" s="22"/>
      <c r="ANB16" s="407"/>
      <c r="ANC16" s="76"/>
      <c r="AND16" s="78">
        <f t="shared" si="146"/>
        <v>0</v>
      </c>
      <c r="ANF16" s="31"/>
      <c r="ANG16" s="312"/>
      <c r="ANH16" s="22"/>
      <c r="ANI16" s="31"/>
      <c r="ANJ16" s="76"/>
      <c r="ANK16" s="78">
        <f t="shared" si="147"/>
        <v>0</v>
      </c>
      <c r="ANM16" s="31"/>
      <c r="ANN16" s="312"/>
      <c r="ANO16" s="22"/>
      <c r="ANP16" s="31"/>
      <c r="ANQ16" s="76"/>
      <c r="ANR16" s="78">
        <f t="shared" si="148"/>
        <v>0</v>
      </c>
      <c r="ANT16" s="49"/>
      <c r="ANU16" s="230"/>
      <c r="ANV16" s="105"/>
      <c r="ANW16" s="49"/>
      <c r="ANX16" s="140"/>
      <c r="ANY16" s="78">
        <f t="shared" si="149"/>
        <v>0</v>
      </c>
      <c r="AOA16" s="323"/>
      <c r="AOB16" s="312"/>
      <c r="AOC16" s="22"/>
      <c r="AOD16" s="427"/>
      <c r="AOE16" s="76"/>
      <c r="AOF16" s="132">
        <f t="shared" si="150"/>
        <v>1532</v>
      </c>
      <c r="AOH16" s="31"/>
      <c r="AOI16" s="312"/>
      <c r="AOJ16" s="22"/>
      <c r="AOK16" s="322">
        <v>41023</v>
      </c>
      <c r="AOL16" s="76">
        <v>100</v>
      </c>
      <c r="AOM16" s="132">
        <f t="shared" si="198"/>
        <v>6192</v>
      </c>
      <c r="AOO16" s="427"/>
      <c r="AOP16" s="230"/>
      <c r="AOQ16" s="105"/>
      <c r="AOR16" s="49"/>
      <c r="AOS16" s="140"/>
      <c r="AOT16" s="78">
        <f t="shared" si="151"/>
        <v>0</v>
      </c>
      <c r="AOV16" s="322"/>
      <c r="AOW16" s="230"/>
      <c r="AOX16" s="105"/>
      <c r="AOY16" s="49"/>
      <c r="AOZ16" s="140"/>
      <c r="APA16" s="78">
        <f t="shared" si="152"/>
        <v>0</v>
      </c>
      <c r="APC16" s="323"/>
      <c r="APD16" s="312"/>
      <c r="APE16" s="22"/>
      <c r="APF16" s="31"/>
      <c r="APG16" s="76"/>
      <c r="APH16" s="78">
        <f t="shared" si="153"/>
        <v>0</v>
      </c>
      <c r="APJ16" s="312"/>
      <c r="APK16" s="312"/>
      <c r="APL16" s="22"/>
      <c r="APM16" s="31"/>
      <c r="APN16" s="76"/>
      <c r="APO16" s="78">
        <f t="shared" si="154"/>
        <v>0</v>
      </c>
      <c r="APQ16" s="484"/>
      <c r="APR16" s="318"/>
      <c r="APS16" s="408"/>
      <c r="APT16" s="427"/>
      <c r="APU16" s="140"/>
      <c r="APV16" s="132">
        <f t="shared" si="4"/>
        <v>0</v>
      </c>
      <c r="APX16" s="31"/>
      <c r="APY16" s="1476"/>
      <c r="APZ16" s="140"/>
      <c r="AQA16" s="31"/>
      <c r="AQB16" s="76"/>
      <c r="AQC16" s="132">
        <f t="shared" si="5"/>
        <v>7383.5</v>
      </c>
      <c r="AQE16" s="31"/>
      <c r="AQF16" s="1476"/>
      <c r="AQG16" s="140"/>
      <c r="AQH16" s="31"/>
      <c r="AQI16" s="76"/>
      <c r="AQJ16" s="132">
        <f t="shared" si="6"/>
        <v>0</v>
      </c>
      <c r="AQL16" s="31"/>
      <c r="AQM16" s="1476"/>
      <c r="AQN16" s="140"/>
      <c r="AQO16" s="31"/>
      <c r="AQP16" s="76"/>
      <c r="AQQ16" s="132">
        <f t="shared" si="155"/>
        <v>4518.5</v>
      </c>
      <c r="AQS16" s="322"/>
      <c r="AQT16" s="1476"/>
      <c r="AQU16" s="140"/>
      <c r="AQV16" s="322"/>
      <c r="AQW16" s="140"/>
      <c r="AQX16" s="78">
        <f t="shared" si="156"/>
        <v>53922</v>
      </c>
      <c r="AQZ16" s="31"/>
      <c r="ARA16" s="1476"/>
      <c r="ARB16" s="140"/>
      <c r="ARC16" s="31"/>
      <c r="ARD16" s="76"/>
      <c r="ARE16" s="78">
        <f t="shared" si="157"/>
        <v>0</v>
      </c>
      <c r="ARG16" s="407"/>
      <c r="ARH16" s="1476"/>
      <c r="ARI16" s="140"/>
      <c r="ARJ16" s="407"/>
      <c r="ARK16" s="76"/>
      <c r="ARL16" s="78">
        <f t="shared" si="158"/>
        <v>0</v>
      </c>
      <c r="ARN16" s="407"/>
      <c r="ARO16" s="1476"/>
      <c r="ARP16" s="351"/>
      <c r="ARQ16" s="323"/>
      <c r="ARR16" s="795"/>
      <c r="ARS16" s="78">
        <f t="shared" si="7"/>
        <v>0</v>
      </c>
      <c r="ARU16" s="407"/>
      <c r="ARV16" s="1476"/>
      <c r="ARW16" s="140"/>
      <c r="ARX16" s="61"/>
      <c r="ARY16" s="67"/>
      <c r="ARZ16" s="78">
        <f t="shared" si="159"/>
        <v>0</v>
      </c>
      <c r="ASB16" s="407"/>
      <c r="ASC16" s="1476"/>
      <c r="ASD16" s="140"/>
      <c r="ASE16" s="49"/>
      <c r="ASF16" s="140"/>
      <c r="ASG16" s="132">
        <f t="shared" si="160"/>
        <v>0</v>
      </c>
      <c r="ASI16" s="49"/>
      <c r="ASJ16" s="786"/>
      <c r="ASK16" s="105"/>
      <c r="ASL16" s="49"/>
      <c r="ASM16" s="140"/>
      <c r="ASN16" s="132">
        <f t="shared" si="161"/>
        <v>0</v>
      </c>
      <c r="ASP16" s="31"/>
      <c r="ASQ16" s="1476"/>
      <c r="ASR16" s="140"/>
      <c r="ASS16" s="49"/>
      <c r="AST16" s="140"/>
      <c r="ASU16" s="132">
        <f t="shared" si="162"/>
        <v>0</v>
      </c>
      <c r="ASW16" s="31"/>
      <c r="ASX16" s="312"/>
      <c r="ASY16" s="22"/>
      <c r="ASZ16" s="31"/>
      <c r="ATA16" s="76"/>
      <c r="ATB16" s="78">
        <f t="shared" si="163"/>
        <v>0</v>
      </c>
      <c r="ATD16" s="31"/>
      <c r="ATE16" s="312"/>
      <c r="ATF16" s="22"/>
      <c r="ATG16" s="31"/>
      <c r="ATH16" s="76"/>
      <c r="ATI16" s="78">
        <f t="shared" si="164"/>
        <v>0</v>
      </c>
      <c r="ATK16" s="31"/>
      <c r="ATL16" s="312"/>
      <c r="ATM16" s="22"/>
      <c r="ATN16" s="31"/>
      <c r="ATO16" s="76"/>
      <c r="ATP16" s="78">
        <f t="shared" si="165"/>
        <v>0</v>
      </c>
      <c r="ATR16" s="31"/>
      <c r="ATS16" s="312"/>
      <c r="ATT16" s="22"/>
      <c r="ATU16" s="31"/>
      <c r="ATV16" s="76"/>
      <c r="ATW16" s="78">
        <f t="shared" si="166"/>
        <v>0</v>
      </c>
      <c r="ATY16" s="323"/>
      <c r="ATZ16" s="312"/>
      <c r="AUA16" s="22"/>
      <c r="AUB16" s="31"/>
      <c r="AUC16" s="76"/>
      <c r="AUD16" s="78">
        <f t="shared" si="167"/>
        <v>0</v>
      </c>
      <c r="AUF16" s="49"/>
      <c r="AUG16" s="1476"/>
      <c r="AUH16" s="140"/>
      <c r="AUI16" s="434"/>
      <c r="AUJ16" s="140"/>
      <c r="AUK16" s="132">
        <f t="shared" si="168"/>
        <v>0</v>
      </c>
      <c r="AUM16" s="31"/>
      <c r="AUN16" s="303"/>
      <c r="AUO16" s="140"/>
      <c r="AUP16" s="31"/>
      <c r="AUQ16" s="140"/>
      <c r="AUR16" s="132">
        <f t="shared" si="169"/>
        <v>0</v>
      </c>
      <c r="AUT16" s="31"/>
      <c r="AUU16" s="1476"/>
      <c r="AUV16" s="140"/>
      <c r="AUW16" s="31"/>
      <c r="AUX16" s="140"/>
      <c r="AUY16" s="132">
        <f t="shared" si="170"/>
        <v>0</v>
      </c>
      <c r="AVA16" s="427"/>
      <c r="AVB16" s="1476"/>
      <c r="AVC16" s="140"/>
      <c r="AVD16" s="346"/>
      <c r="AVE16" s="140"/>
      <c r="AVF16" s="132">
        <f t="shared" si="171"/>
        <v>2512.5</v>
      </c>
      <c r="AVH16" s="1503"/>
      <c r="AVI16" s="955"/>
      <c r="AVJ16" s="391"/>
      <c r="AVK16" s="49"/>
      <c r="AVL16" s="391"/>
      <c r="AVM16" s="132">
        <f t="shared" si="172"/>
        <v>0</v>
      </c>
      <c r="AVO16" s="407"/>
      <c r="AVP16" s="312"/>
      <c r="AVQ16" s="1499"/>
      <c r="AVR16" s="31"/>
      <c r="AVS16" s="1361"/>
      <c r="AVT16" s="78">
        <f t="shared" si="190"/>
        <v>0</v>
      </c>
      <c r="AVV16" s="312"/>
      <c r="AVW16" s="312"/>
      <c r="AVX16" s="1499"/>
      <c r="AVY16" s="31"/>
      <c r="AVZ16" s="1361"/>
      <c r="AWA16" s="78">
        <f t="shared" si="191"/>
        <v>0</v>
      </c>
      <c r="AWC16" s="312"/>
      <c r="AWD16" s="312"/>
      <c r="AWE16" s="22"/>
      <c r="AWF16" s="31"/>
      <c r="AWG16" s="76"/>
      <c r="AWH16" s="78">
        <f t="shared" si="192"/>
        <v>0</v>
      </c>
      <c r="AWJ16" s="230"/>
      <c r="AWK16" s="230"/>
      <c r="AWL16" s="105"/>
      <c r="AWM16" s="49"/>
      <c r="AWN16" s="140"/>
      <c r="AWO16" s="132">
        <f t="shared" si="193"/>
        <v>0</v>
      </c>
      <c r="AWP16" s="245"/>
      <c r="AWQ16" s="427"/>
      <c r="AWR16" s="230"/>
      <c r="AWS16" s="105"/>
      <c r="AWT16" s="49"/>
      <c r="AWU16" s="140"/>
      <c r="AWV16" s="78">
        <f t="shared" si="173"/>
        <v>30000</v>
      </c>
      <c r="AWX16" s="31"/>
      <c r="AWY16" s="312"/>
      <c r="AWZ16" s="22"/>
      <c r="AXA16" s="386"/>
      <c r="AXB16" s="76"/>
      <c r="AXC16" s="78">
        <f t="shared" si="174"/>
        <v>0</v>
      </c>
      <c r="AXE16" s="31"/>
      <c r="AXF16" s="312"/>
      <c r="AXG16" s="22"/>
      <c r="AXH16" s="31"/>
      <c r="AXI16" s="76"/>
      <c r="AXJ16" s="78">
        <f t="shared" si="175"/>
        <v>0</v>
      </c>
      <c r="AXL16" s="31"/>
      <c r="AXM16" s="312"/>
      <c r="AXN16" s="22"/>
      <c r="AXO16" s="31"/>
      <c r="AXP16" s="76"/>
      <c r="AXQ16" s="78">
        <f t="shared" si="176"/>
        <v>0</v>
      </c>
      <c r="AXS16" s="31"/>
      <c r="AXT16" s="312"/>
      <c r="AXU16" s="22"/>
      <c r="AXV16" s="31"/>
      <c r="AXW16" s="76"/>
      <c r="AXX16" s="78">
        <f t="shared" si="177"/>
        <v>0</v>
      </c>
      <c r="AXZ16" s="407"/>
      <c r="AYA16" s="312"/>
      <c r="AYB16" s="22"/>
      <c r="AYC16" s="31"/>
      <c r="AYD16" s="76"/>
      <c r="AYE16" s="78">
        <f t="shared" si="178"/>
        <v>0</v>
      </c>
      <c r="AYG16" s="407"/>
      <c r="AYH16" s="312"/>
      <c r="AYI16" s="22"/>
      <c r="AYJ16" s="31"/>
      <c r="AYK16" s="76"/>
      <c r="AYL16" s="78">
        <f t="shared" si="179"/>
        <v>0</v>
      </c>
      <c r="AYN16" s="407"/>
      <c r="AYO16" s="312"/>
      <c r="AYP16" s="22"/>
      <c r="AYQ16" s="407"/>
      <c r="AYR16" s="76"/>
      <c r="AYS16" s="78">
        <f t="shared" si="180"/>
        <v>0</v>
      </c>
      <c r="AYU16" s="31"/>
      <c r="AYV16" s="312"/>
      <c r="AYW16" s="22"/>
      <c r="AYX16" s="31"/>
      <c r="AYY16" s="76"/>
      <c r="AYZ16" s="78">
        <f t="shared" si="181"/>
        <v>0</v>
      </c>
      <c r="AZB16" s="427"/>
      <c r="AZC16" s="230"/>
      <c r="AZD16" s="105"/>
      <c r="AZE16" s="427"/>
      <c r="AZF16" s="140"/>
      <c r="AZG16" s="132">
        <f t="shared" si="182"/>
        <v>0</v>
      </c>
      <c r="AZI16" s="427"/>
      <c r="AZJ16" s="230"/>
      <c r="AZK16" s="105"/>
      <c r="AZL16" s="427"/>
      <c r="AZM16" s="140"/>
      <c r="AZN16" s="132">
        <f t="shared" si="183"/>
        <v>0</v>
      </c>
      <c r="AZO16" s="245"/>
      <c r="AZP16" s="31"/>
      <c r="AZQ16" s="312"/>
      <c r="AZR16" s="22"/>
      <c r="AZS16" s="31"/>
      <c r="AZT16" s="76"/>
      <c r="AZU16" s="78">
        <f t="shared" si="184"/>
        <v>0</v>
      </c>
      <c r="AZW16" s="31"/>
      <c r="AZX16" s="312"/>
      <c r="AZY16" s="22"/>
      <c r="AZZ16" s="31"/>
      <c r="BAA16" s="76"/>
      <c r="BAB16" s="78">
        <f t="shared" si="185"/>
        <v>0</v>
      </c>
      <c r="BAD16" s="312"/>
      <c r="BAE16" s="312"/>
      <c r="BAF16" s="22"/>
      <c r="BAG16" s="31"/>
      <c r="BAH16" s="76"/>
      <c r="BAI16" s="78">
        <f t="shared" si="186"/>
        <v>0</v>
      </c>
      <c r="BAK16" s="312"/>
      <c r="BAL16" s="312"/>
      <c r="BAM16" s="22"/>
      <c r="BAN16" s="31"/>
      <c r="BAO16" s="76"/>
      <c r="BAP16" s="78">
        <f t="shared" si="187"/>
        <v>0</v>
      </c>
    </row>
    <row r="17" spans="1:1023 1025:1394" s="32" customFormat="1" x14ac:dyDescent="0.25">
      <c r="A17" s="31"/>
      <c r="B17" s="312"/>
      <c r="C17" s="704"/>
      <c r="D17" s="31"/>
      <c r="E17" s="140"/>
      <c r="F17" s="132">
        <f t="shared" si="8"/>
        <v>0</v>
      </c>
      <c r="H17" s="427"/>
      <c r="I17" s="230"/>
      <c r="J17" s="105"/>
      <c r="K17" s="427"/>
      <c r="L17" s="140"/>
      <c r="M17" s="132">
        <f t="shared" si="188"/>
        <v>0</v>
      </c>
      <c r="O17" s="322"/>
      <c r="P17" s="230"/>
      <c r="Q17" s="105"/>
      <c r="R17" s="49"/>
      <c r="S17" s="140"/>
      <c r="T17" s="132">
        <f t="shared" si="9"/>
        <v>0</v>
      </c>
      <c r="V17" s="49"/>
      <c r="W17" s="230"/>
      <c r="X17" s="105"/>
      <c r="Y17" s="49"/>
      <c r="Z17" s="140"/>
      <c r="AA17" s="132">
        <f t="shared" si="10"/>
        <v>0</v>
      </c>
      <c r="AC17" s="49"/>
      <c r="AD17" s="230"/>
      <c r="AE17" s="105"/>
      <c r="AF17" s="49"/>
      <c r="AG17" s="140"/>
      <c r="AH17" s="132">
        <f t="shared" si="11"/>
        <v>0</v>
      </c>
      <c r="AJ17" s="49"/>
      <c r="AK17" s="230"/>
      <c r="AL17" s="105"/>
      <c r="AM17" s="49"/>
      <c r="AN17" s="140"/>
      <c r="AO17" s="132">
        <f t="shared" si="12"/>
        <v>0</v>
      </c>
      <c r="AQ17" s="31"/>
      <c r="AR17" s="312"/>
      <c r="AS17" s="22"/>
      <c r="AT17" s="31"/>
      <c r="AU17" s="76"/>
      <c r="AV17" s="132">
        <f t="shared" si="13"/>
        <v>0</v>
      </c>
      <c r="AX17" s="31"/>
      <c r="AY17" s="312"/>
      <c r="AZ17" s="22"/>
      <c r="BA17" s="31"/>
      <c r="BB17" s="76"/>
      <c r="BC17" s="132">
        <f t="shared" si="14"/>
        <v>0</v>
      </c>
      <c r="BE17" s="49"/>
      <c r="BF17" s="230"/>
      <c r="BG17" s="105"/>
      <c r="BH17" s="49"/>
      <c r="BI17" s="140"/>
      <c r="BJ17" s="132">
        <f t="shared" si="15"/>
        <v>0</v>
      </c>
      <c r="BL17" s="49"/>
      <c r="BM17" s="230"/>
      <c r="BN17" s="105"/>
      <c r="BO17" s="49"/>
      <c r="BP17" s="140"/>
      <c r="BQ17" s="78">
        <f t="shared" si="16"/>
        <v>0</v>
      </c>
      <c r="BS17" s="49"/>
      <c r="BT17" s="49"/>
      <c r="BU17" s="230"/>
      <c r="BV17" s="105"/>
      <c r="BW17" s="49"/>
      <c r="BX17" s="140"/>
      <c r="BY17" s="78">
        <f t="shared" si="17"/>
        <v>0</v>
      </c>
      <c r="CA17" s="427"/>
      <c r="CB17" s="230"/>
      <c r="CC17" s="105"/>
      <c r="CD17" s="401"/>
      <c r="CE17" s="704"/>
      <c r="CF17" s="132">
        <f t="shared" si="18"/>
        <v>0</v>
      </c>
      <c r="CH17" s="31"/>
      <c r="CI17" s="312"/>
      <c r="CJ17" s="22"/>
      <c r="CK17" s="379"/>
      <c r="CL17" s="140"/>
      <c r="CM17" s="132">
        <f t="shared" si="19"/>
        <v>0</v>
      </c>
      <c r="CO17" s="322"/>
      <c r="CP17" s="1476"/>
      <c r="CQ17" s="391"/>
      <c r="CR17" s="380"/>
      <c r="CS17" s="262"/>
      <c r="CT17" s="132">
        <f t="shared" si="189"/>
        <v>0</v>
      </c>
      <c r="CV17" s="31"/>
      <c r="CW17" s="312"/>
      <c r="CX17" s="22"/>
      <c r="CY17" s="31"/>
      <c r="CZ17" s="76"/>
      <c r="DA17" s="78">
        <f t="shared" si="20"/>
        <v>0</v>
      </c>
      <c r="DC17" s="575"/>
      <c r="DD17" s="309"/>
      <c r="DE17" s="49"/>
      <c r="DF17" s="105"/>
      <c r="DG17" s="49"/>
      <c r="DH17" s="140"/>
      <c r="DI17" s="78">
        <f t="shared" si="21"/>
        <v>0</v>
      </c>
      <c r="DK17" s="407"/>
      <c r="DL17" s="312"/>
      <c r="DM17" s="22"/>
      <c r="DN17" s="323"/>
      <c r="DO17" s="76"/>
      <c r="DP17" s="78">
        <f t="shared" si="22"/>
        <v>0</v>
      </c>
      <c r="DR17" s="312"/>
      <c r="DS17" s="312"/>
      <c r="DT17" s="22"/>
      <c r="DU17" s="31"/>
      <c r="DV17" s="76"/>
      <c r="DW17" s="78">
        <f t="shared" si="23"/>
        <v>0</v>
      </c>
      <c r="DY17" s="312"/>
      <c r="DZ17" s="312"/>
      <c r="EA17" s="22"/>
      <c r="EB17" s="31"/>
      <c r="EC17" s="76"/>
      <c r="ED17" s="78">
        <f t="shared" si="24"/>
        <v>4197</v>
      </c>
      <c r="EF17" s="31"/>
      <c r="EG17" s="312"/>
      <c r="EH17" s="22"/>
      <c r="EI17" s="31"/>
      <c r="EJ17" s="76"/>
      <c r="EK17" s="132">
        <f t="shared" si="25"/>
        <v>0</v>
      </c>
      <c r="EM17" s="323"/>
      <c r="EN17" s="312"/>
      <c r="EO17" s="22"/>
      <c r="EP17" s="384"/>
      <c r="EQ17" s="140"/>
      <c r="ER17" s="78">
        <f t="shared" si="26"/>
        <v>0</v>
      </c>
      <c r="ET17" s="322"/>
      <c r="EU17" s="230"/>
      <c r="EV17" s="105"/>
      <c r="EW17" s="49"/>
      <c r="EX17" s="140"/>
      <c r="EY17" s="78">
        <f t="shared" si="27"/>
        <v>0</v>
      </c>
      <c r="FA17" s="794"/>
      <c r="FB17" s="312"/>
      <c r="FC17" s="22"/>
      <c r="FD17" s="49"/>
      <c r="FE17" s="76"/>
      <c r="FF17" s="78">
        <f t="shared" si="28"/>
        <v>0</v>
      </c>
      <c r="FH17" s="794"/>
      <c r="FI17" s="312"/>
      <c r="FJ17" s="22"/>
      <c r="FK17" s="49"/>
      <c r="FL17" s="76"/>
      <c r="FM17" s="78">
        <f t="shared" si="29"/>
        <v>0</v>
      </c>
      <c r="FO17" s="407">
        <v>39710</v>
      </c>
      <c r="FP17" s="312" t="s">
        <v>475</v>
      </c>
      <c r="FQ17" s="140">
        <v>20608</v>
      </c>
      <c r="FR17" s="31">
        <v>39724</v>
      </c>
      <c r="FS17" s="140">
        <v>20608</v>
      </c>
      <c r="FT17" s="78">
        <f t="shared" si="30"/>
        <v>29768</v>
      </c>
      <c r="FV17" s="323"/>
      <c r="FW17" s="312"/>
      <c r="FX17" s="22"/>
      <c r="FY17" s="31"/>
      <c r="FZ17" s="76"/>
      <c r="GA17" s="78">
        <f t="shared" si="31"/>
        <v>0</v>
      </c>
      <c r="GC17" s="31"/>
      <c r="GD17" s="312"/>
      <c r="GE17" s="22"/>
      <c r="GF17" s="31"/>
      <c r="GG17" s="76"/>
      <c r="GH17" s="78">
        <f t="shared" si="32"/>
        <v>0</v>
      </c>
      <c r="GJ17" s="31"/>
      <c r="GK17" s="312"/>
      <c r="GL17" s="22"/>
      <c r="GM17" s="31"/>
      <c r="GN17" s="76"/>
      <c r="GO17" s="78">
        <f t="shared" si="33"/>
        <v>0</v>
      </c>
      <c r="GQ17" s="31"/>
      <c r="GR17" s="312"/>
      <c r="GS17" s="22"/>
      <c r="GT17" s="31"/>
      <c r="GU17" s="76"/>
      <c r="GV17" s="78">
        <f t="shared" si="34"/>
        <v>0</v>
      </c>
      <c r="GX17" s="312"/>
      <c r="GY17" s="312"/>
      <c r="GZ17" s="22"/>
      <c r="HA17" s="31"/>
      <c r="HB17" s="76"/>
      <c r="HC17" s="78">
        <f t="shared" si="35"/>
        <v>0</v>
      </c>
      <c r="HE17" s="31"/>
      <c r="HF17" s="312"/>
      <c r="HG17" s="22"/>
      <c r="HH17" s="31"/>
      <c r="HI17" s="76"/>
      <c r="HJ17" s="132">
        <f t="shared" si="36"/>
        <v>0</v>
      </c>
      <c r="HL17" s="31"/>
      <c r="HM17" s="312"/>
      <c r="HN17" s="22"/>
      <c r="HO17" s="31"/>
      <c r="HP17" s="76"/>
      <c r="HQ17" s="132">
        <f t="shared" si="37"/>
        <v>0</v>
      </c>
      <c r="HS17" s="407"/>
      <c r="HT17" s="1476"/>
      <c r="HU17" s="22"/>
      <c r="HV17" s="31"/>
      <c r="HW17" s="76"/>
      <c r="HX17" s="132">
        <f t="shared" si="38"/>
        <v>476</v>
      </c>
      <c r="HZ17" s="31"/>
      <c r="IA17" s="312"/>
      <c r="IB17" s="140"/>
      <c r="IC17" s="386"/>
      <c r="ID17" s="140"/>
      <c r="IE17" s="78">
        <f t="shared" si="39"/>
        <v>0</v>
      </c>
      <c r="IG17" s="31"/>
      <c r="IH17" s="312"/>
      <c r="II17" s="22"/>
      <c r="IJ17" s="31"/>
      <c r="IK17" s="76"/>
      <c r="IL17" s="78">
        <f t="shared" si="40"/>
        <v>0</v>
      </c>
      <c r="IN17" s="31"/>
      <c r="IO17" s="784"/>
      <c r="IP17" s="22"/>
      <c r="IQ17" s="31"/>
      <c r="IR17" s="76"/>
      <c r="IS17" s="78">
        <f t="shared" si="41"/>
        <v>0</v>
      </c>
      <c r="IU17" s="31"/>
      <c r="IV17" s="312"/>
      <c r="IW17" s="22"/>
      <c r="IX17" s="31"/>
      <c r="IY17" s="76"/>
      <c r="IZ17" s="78">
        <f t="shared" si="42"/>
        <v>0</v>
      </c>
      <c r="JB17" s="31"/>
      <c r="JC17" s="312"/>
      <c r="JD17" s="22"/>
      <c r="JE17" s="31"/>
      <c r="JF17" s="76"/>
      <c r="JG17" s="78">
        <f t="shared" si="196"/>
        <v>0</v>
      </c>
      <c r="JI17" s="312"/>
      <c r="JJ17" s="312"/>
      <c r="JK17" s="22"/>
      <c r="JL17" s="31"/>
      <c r="JM17" s="76"/>
      <c r="JN17" s="78">
        <f t="shared" si="43"/>
        <v>0</v>
      </c>
      <c r="JP17" s="49"/>
      <c r="JQ17" s="230"/>
      <c r="JR17" s="105"/>
      <c r="JS17" s="309"/>
      <c r="JT17" s="140"/>
      <c r="JU17" s="132">
        <f t="shared" si="44"/>
        <v>0</v>
      </c>
      <c r="JW17" s="49"/>
      <c r="JX17" s="230"/>
      <c r="JY17" s="105"/>
      <c r="JZ17" s="309"/>
      <c r="KA17" s="140"/>
      <c r="KB17" s="132">
        <f t="shared" si="45"/>
        <v>0</v>
      </c>
      <c r="KC17" s="245"/>
      <c r="KD17" s="49"/>
      <c r="KE17" s="230"/>
      <c r="KF17" s="105"/>
      <c r="KG17" s="309"/>
      <c r="KH17" s="140"/>
      <c r="KI17" s="132">
        <f t="shared" si="46"/>
        <v>0</v>
      </c>
      <c r="KJ17" s="245"/>
      <c r="KK17" s="407"/>
      <c r="KL17" s="312"/>
      <c r="KM17" s="22"/>
      <c r="KN17" s="49"/>
      <c r="KO17" s="140"/>
      <c r="KP17" s="132">
        <f t="shared" si="47"/>
        <v>0</v>
      </c>
      <c r="KR17" s="49"/>
      <c r="KS17" s="230"/>
      <c r="KT17" s="105"/>
      <c r="KU17" s="49"/>
      <c r="KV17" s="140"/>
      <c r="KW17" s="132">
        <f t="shared" si="48"/>
        <v>0</v>
      </c>
      <c r="KY17" s="49"/>
      <c r="KZ17" s="230"/>
      <c r="LA17" s="105"/>
      <c r="LB17" s="49"/>
      <c r="LC17" s="140"/>
      <c r="LD17" s="132">
        <f t="shared" si="49"/>
        <v>0</v>
      </c>
      <c r="LF17" s="407"/>
      <c r="LG17" s="312"/>
      <c r="LH17" s="22"/>
      <c r="LI17" s="49"/>
      <c r="LJ17" s="76"/>
      <c r="LK17" s="132">
        <f t="shared" si="0"/>
        <v>0</v>
      </c>
      <c r="LM17" s="427"/>
      <c r="LN17" s="230"/>
      <c r="LO17" s="698"/>
      <c r="LP17" s="49"/>
      <c r="LQ17" s="351"/>
      <c r="LR17" s="132">
        <f t="shared" si="50"/>
        <v>0</v>
      </c>
      <c r="LT17" s="427"/>
      <c r="LU17" s="230"/>
      <c r="LV17" s="105"/>
      <c r="LW17" s="49"/>
      <c r="LX17" s="140"/>
      <c r="LY17" s="132">
        <f t="shared" si="51"/>
        <v>0</v>
      </c>
      <c r="MA17" s="407"/>
      <c r="MB17" s="1476"/>
      <c r="MC17" s="698"/>
      <c r="MD17" s="49"/>
      <c r="ME17" s="140"/>
      <c r="MF17" s="132">
        <f t="shared" si="52"/>
        <v>0</v>
      </c>
      <c r="MH17" s="49"/>
      <c r="MI17" s="230"/>
      <c r="MJ17" s="105"/>
      <c r="MK17" s="49"/>
      <c r="ML17" s="140"/>
      <c r="MM17" s="132">
        <f t="shared" si="53"/>
        <v>0</v>
      </c>
      <c r="MO17" s="31"/>
      <c r="MP17" s="312"/>
      <c r="MQ17" s="22"/>
      <c r="MR17" s="457"/>
      <c r="MS17" s="22"/>
      <c r="MT17" s="132">
        <f t="shared" si="197"/>
        <v>20586.5</v>
      </c>
      <c r="MV17" s="31"/>
      <c r="MW17" s="312"/>
      <c r="MX17" s="22"/>
      <c r="MY17" s="457"/>
      <c r="MZ17" s="22"/>
      <c r="NA17" s="132">
        <f t="shared" si="54"/>
        <v>0</v>
      </c>
      <c r="NC17" s="31"/>
      <c r="ND17" s="1476"/>
      <c r="NE17" s="704"/>
      <c r="NF17" s="49"/>
      <c r="NG17" s="140"/>
      <c r="NH17" s="132">
        <f t="shared" si="55"/>
        <v>0</v>
      </c>
      <c r="NJ17" s="427"/>
      <c r="NK17" s="303"/>
      <c r="NL17" s="351"/>
      <c r="NM17" s="427"/>
      <c r="NN17" s="140"/>
      <c r="NO17" s="132">
        <f t="shared" si="56"/>
        <v>0</v>
      </c>
      <c r="NQ17" s="312"/>
      <c r="NR17" s="312"/>
      <c r="NS17" s="22"/>
      <c r="NT17" s="31"/>
      <c r="NU17" s="76"/>
      <c r="NV17" s="78">
        <f t="shared" si="57"/>
        <v>0</v>
      </c>
      <c r="NX17" s="49"/>
      <c r="NY17" s="230"/>
      <c r="NZ17" s="105"/>
      <c r="OA17" s="49"/>
      <c r="OB17" s="140"/>
      <c r="OC17" s="78">
        <f t="shared" si="58"/>
        <v>0</v>
      </c>
      <c r="OE17" s="31"/>
      <c r="OF17" s="312"/>
      <c r="OG17" s="22"/>
      <c r="OH17" s="31"/>
      <c r="OI17" s="76"/>
      <c r="OJ17" s="78">
        <f t="shared" si="59"/>
        <v>0</v>
      </c>
      <c r="OL17" s="31"/>
      <c r="OM17" s="312"/>
      <c r="ON17" s="22"/>
      <c r="OO17" s="31"/>
      <c r="OP17" s="76"/>
      <c r="OQ17" s="78">
        <f t="shared" si="60"/>
        <v>0</v>
      </c>
      <c r="OS17" s="31"/>
      <c r="OT17" s="312"/>
      <c r="OU17" s="22"/>
      <c r="OV17" s="31"/>
      <c r="OW17" s="76"/>
      <c r="OX17" s="78">
        <f t="shared" si="61"/>
        <v>0</v>
      </c>
      <c r="OZ17" s="31"/>
      <c r="PA17" s="312"/>
      <c r="PB17" s="22"/>
      <c r="PC17" s="31"/>
      <c r="PD17" s="76"/>
      <c r="PE17" s="78">
        <f t="shared" si="62"/>
        <v>0</v>
      </c>
      <c r="PG17" s="49"/>
      <c r="PH17" s="230"/>
      <c r="PI17" s="105"/>
      <c r="PJ17" s="49"/>
      <c r="PK17" s="140"/>
      <c r="PL17" s="78">
        <f t="shared" si="63"/>
        <v>0</v>
      </c>
      <c r="PN17" s="31"/>
      <c r="PO17" s="312"/>
      <c r="PP17" s="22"/>
      <c r="PQ17" s="31"/>
      <c r="PR17" s="76"/>
      <c r="PS17" s="78">
        <f t="shared" si="64"/>
        <v>48975</v>
      </c>
      <c r="PU17" s="312"/>
      <c r="PV17" s="312"/>
      <c r="PW17" s="22"/>
      <c r="PX17" s="31"/>
      <c r="PY17" s="76"/>
      <c r="PZ17" s="78">
        <f t="shared" si="65"/>
        <v>0</v>
      </c>
      <c r="QB17" s="407"/>
      <c r="QC17" s="312"/>
      <c r="QD17" s="22"/>
      <c r="QE17" s="31"/>
      <c r="QF17" s="76"/>
      <c r="QG17" s="78">
        <f t="shared" si="66"/>
        <v>0</v>
      </c>
      <c r="QI17" s="407"/>
      <c r="QJ17" s="312"/>
      <c r="QK17" s="704"/>
      <c r="QL17" s="407">
        <v>40995</v>
      </c>
      <c r="QM17" s="140">
        <v>200</v>
      </c>
      <c r="QN17" s="132">
        <f t="shared" si="67"/>
        <v>2266</v>
      </c>
      <c r="QP17" s="523"/>
      <c r="QQ17" s="1483"/>
      <c r="QR17" s="704"/>
      <c r="QS17" s="31"/>
      <c r="QT17" s="140"/>
      <c r="QU17" s="132">
        <f t="shared" si="68"/>
        <v>0</v>
      </c>
      <c r="QW17" s="49"/>
      <c r="QX17" s="673"/>
      <c r="QY17" s="140"/>
      <c r="QZ17" s="49"/>
      <c r="RA17" s="140"/>
      <c r="RB17" s="132">
        <f t="shared" si="69"/>
        <v>0</v>
      </c>
      <c r="RD17" s="49"/>
      <c r="RE17" s="673"/>
      <c r="RF17" s="140"/>
      <c r="RG17" s="49"/>
      <c r="RH17" s="140"/>
      <c r="RI17" s="132">
        <f t="shared" si="70"/>
        <v>0</v>
      </c>
      <c r="RK17" s="49"/>
      <c r="RL17" s="303"/>
      <c r="RM17" s="140"/>
      <c r="RN17" s="346"/>
      <c r="RO17" s="140"/>
      <c r="RP17" s="132">
        <f t="shared" si="71"/>
        <v>0</v>
      </c>
      <c r="RR17" s="31"/>
      <c r="RS17" s="312"/>
      <c r="RT17" s="22"/>
      <c r="RU17" s="31"/>
      <c r="RV17" s="76"/>
      <c r="RW17" s="78">
        <f t="shared" si="194"/>
        <v>23250</v>
      </c>
      <c r="RY17" s="31"/>
      <c r="RZ17" s="312"/>
      <c r="SA17" s="785"/>
      <c r="SB17" s="31"/>
      <c r="SC17" s="76"/>
      <c r="SD17" s="78">
        <f t="shared" si="195"/>
        <v>0</v>
      </c>
      <c r="SF17" s="407"/>
      <c r="SG17" s="312"/>
      <c r="SH17" s="785"/>
      <c r="SI17" s="31"/>
      <c r="SJ17" s="76"/>
      <c r="SK17" s="78">
        <f t="shared" si="72"/>
        <v>0</v>
      </c>
      <c r="SM17" s="31"/>
      <c r="SN17" s="312"/>
      <c r="SO17" s="785"/>
      <c r="SP17" s="31"/>
      <c r="SQ17" s="76"/>
      <c r="SR17" s="78">
        <f t="shared" si="73"/>
        <v>0</v>
      </c>
      <c r="ST17" s="427"/>
      <c r="SU17" s="230"/>
      <c r="SV17" s="262"/>
      <c r="SW17" s="49"/>
      <c r="SX17" s="140"/>
      <c r="SY17" s="78">
        <f t="shared" si="74"/>
        <v>0</v>
      </c>
      <c r="TA17" s="2144"/>
      <c r="TB17" s="2144"/>
      <c r="TC17" s="2144"/>
      <c r="TD17" s="2144"/>
      <c r="TE17" s="245"/>
      <c r="TF17" s="132">
        <f t="shared" si="75"/>
        <v>20668.5</v>
      </c>
      <c r="TH17" s="430"/>
      <c r="TI17" s="435"/>
      <c r="TJ17" s="436"/>
      <c r="TK17" s="434"/>
      <c r="TL17" s="351"/>
      <c r="TM17" s="132">
        <f t="shared" si="76"/>
        <v>0</v>
      </c>
      <c r="TO17" s="506"/>
      <c r="TP17" s="435"/>
      <c r="TQ17" s="436"/>
      <c r="TR17" s="434"/>
      <c r="TS17" s="351"/>
      <c r="TT17" s="132">
        <f t="shared" si="77"/>
        <v>0</v>
      </c>
      <c r="TV17" s="407"/>
      <c r="TW17" s="312"/>
      <c r="TX17" s="22"/>
      <c r="TY17" s="31"/>
      <c r="TZ17" s="76"/>
      <c r="UA17" s="78">
        <f t="shared" si="78"/>
        <v>0</v>
      </c>
      <c r="UC17" s="407"/>
      <c r="UD17" s="312"/>
      <c r="UE17" s="22"/>
      <c r="UF17" s="31"/>
      <c r="UG17" s="76"/>
      <c r="UH17" s="78">
        <f t="shared" si="79"/>
        <v>0</v>
      </c>
      <c r="UJ17" s="407"/>
      <c r="UK17" s="312"/>
      <c r="UL17" s="22"/>
      <c r="UM17" s="31"/>
      <c r="UN17" s="76"/>
      <c r="UO17" s="78">
        <f t="shared" si="80"/>
        <v>0</v>
      </c>
      <c r="UQ17" s="407"/>
      <c r="UR17" s="312"/>
      <c r="US17" s="22"/>
      <c r="UT17" s="31"/>
      <c r="UU17" s="76"/>
      <c r="UV17" s="78">
        <f t="shared" si="81"/>
        <v>201</v>
      </c>
      <c r="UX17" s="482">
        <v>40442</v>
      </c>
      <c r="UY17" s="312" t="s">
        <v>505</v>
      </c>
      <c r="UZ17" s="22">
        <v>29462</v>
      </c>
      <c r="VA17" s="31"/>
      <c r="VB17" s="76"/>
      <c r="VC17" s="132">
        <f t="shared" si="82"/>
        <v>47775</v>
      </c>
      <c r="VE17" s="49"/>
      <c r="VF17" s="230"/>
      <c r="VG17" s="105"/>
      <c r="VH17" s="49"/>
      <c r="VI17" s="140"/>
      <c r="VJ17" s="78">
        <f t="shared" si="83"/>
        <v>0</v>
      </c>
      <c r="VL17" s="312"/>
      <c r="VM17" s="312"/>
      <c r="VN17" s="22"/>
      <c r="VO17" s="794"/>
      <c r="VP17" s="76"/>
      <c r="VQ17" s="78">
        <f t="shared" si="84"/>
        <v>0</v>
      </c>
      <c r="VS17" s="407"/>
      <c r="VT17" s="312"/>
      <c r="VU17" s="22"/>
      <c r="VV17" s="31"/>
      <c r="VW17" s="76"/>
      <c r="VX17" s="78">
        <f t="shared" si="85"/>
        <v>274.5</v>
      </c>
      <c r="VZ17" s="31"/>
      <c r="WA17" s="312"/>
      <c r="WB17" s="22"/>
      <c r="WC17" s="31"/>
      <c r="WD17" s="76"/>
      <c r="WE17" s="78">
        <f t="shared" si="86"/>
        <v>0</v>
      </c>
      <c r="WG17" s="31"/>
      <c r="WH17" s="312"/>
      <c r="WI17" s="22"/>
      <c r="WJ17" s="31"/>
      <c r="WK17" s="76"/>
      <c r="WL17" s="78">
        <f t="shared" si="87"/>
        <v>0</v>
      </c>
      <c r="WN17" s="31"/>
      <c r="WO17" s="312"/>
      <c r="WP17" s="22"/>
      <c r="WQ17" s="31"/>
      <c r="WR17" s="76"/>
      <c r="WS17" s="78">
        <f t="shared" si="88"/>
        <v>0</v>
      </c>
      <c r="WU17" s="49"/>
      <c r="WV17" s="230"/>
      <c r="WW17" s="105"/>
      <c r="WX17" s="49"/>
      <c r="WY17" s="140"/>
      <c r="WZ17" s="132">
        <f t="shared" si="89"/>
        <v>0</v>
      </c>
      <c r="XA17" s="245"/>
      <c r="XB17" s="31"/>
      <c r="XC17" s="312"/>
      <c r="XD17" s="22"/>
      <c r="XE17" s="337"/>
      <c r="XF17" s="76"/>
      <c r="XG17" s="78">
        <f t="shared" si="90"/>
        <v>0</v>
      </c>
      <c r="XI17" s="407"/>
      <c r="XJ17" s="312"/>
      <c r="XK17" s="22"/>
      <c r="XL17" s="31"/>
      <c r="XM17" s="76"/>
      <c r="XN17" s="78">
        <f t="shared" si="91"/>
        <v>0</v>
      </c>
      <c r="XP17" s="31"/>
      <c r="XQ17" s="312"/>
      <c r="XR17" s="105"/>
      <c r="XS17" s="31"/>
      <c r="XT17" s="140"/>
      <c r="XU17" s="132">
        <f t="shared" si="92"/>
        <v>0</v>
      </c>
      <c r="XW17" s="31"/>
      <c r="XX17" s="312"/>
      <c r="XY17" s="22"/>
      <c r="XZ17" s="49"/>
      <c r="YA17" s="76"/>
      <c r="YB17" s="132">
        <f t="shared" si="93"/>
        <v>0</v>
      </c>
      <c r="YD17" s="31"/>
      <c r="YE17" s="312"/>
      <c r="YF17" s="22"/>
      <c r="YG17" s="49"/>
      <c r="YH17" s="76"/>
      <c r="YI17" s="132">
        <f t="shared" si="94"/>
        <v>0</v>
      </c>
      <c r="YK17" s="31"/>
      <c r="YL17" s="312"/>
      <c r="YM17" s="22"/>
      <c r="YN17" s="49"/>
      <c r="YO17" s="76"/>
      <c r="YP17" s="132">
        <f t="shared" si="95"/>
        <v>0</v>
      </c>
      <c r="YR17" s="31"/>
      <c r="YS17" s="312"/>
      <c r="YT17" s="22"/>
      <c r="YU17" s="49"/>
      <c r="YV17" s="76"/>
      <c r="YW17" s="132">
        <f t="shared" si="96"/>
        <v>0</v>
      </c>
      <c r="YY17" s="49"/>
      <c r="YZ17" s="230"/>
      <c r="ZA17" s="105"/>
      <c r="ZB17" s="49"/>
      <c r="ZC17" s="140"/>
      <c r="ZD17" s="132">
        <f t="shared" si="97"/>
        <v>0</v>
      </c>
      <c r="ZF17" s="31"/>
      <c r="ZG17" s="312"/>
      <c r="ZH17" s="22"/>
      <c r="ZI17" s="31"/>
      <c r="ZJ17" s="76"/>
      <c r="ZK17" s="78">
        <f t="shared" si="98"/>
        <v>0</v>
      </c>
      <c r="ZM17" s="31"/>
      <c r="ZN17" s="784"/>
      <c r="ZO17" s="22"/>
      <c r="ZP17" s="31"/>
      <c r="ZQ17" s="76"/>
      <c r="ZR17" s="78">
        <f t="shared" si="99"/>
        <v>11212</v>
      </c>
      <c r="ZT17" s="31"/>
      <c r="ZU17" s="784"/>
      <c r="ZV17" s="22"/>
      <c r="ZW17" s="31"/>
      <c r="ZX17" s="76"/>
      <c r="ZY17" s="78">
        <f t="shared" si="100"/>
        <v>0</v>
      </c>
      <c r="AAA17" s="31"/>
      <c r="AAB17" s="784"/>
      <c r="AAC17" s="22"/>
      <c r="AAD17" s="31"/>
      <c r="AAE17" s="76"/>
      <c r="AAF17" s="78">
        <f t="shared" si="101"/>
        <v>0</v>
      </c>
      <c r="AAH17" s="312"/>
      <c r="AAI17" s="312"/>
      <c r="AAJ17" s="22"/>
      <c r="AAK17" s="31"/>
      <c r="AAL17" s="76"/>
      <c r="AAM17" s="78">
        <f t="shared" si="102"/>
        <v>0</v>
      </c>
      <c r="AAO17" s="407"/>
      <c r="AAP17" s="312"/>
      <c r="AAQ17" s="22"/>
      <c r="AAR17" s="31"/>
      <c r="AAS17" s="76"/>
      <c r="AAT17" s="78">
        <f t="shared" si="103"/>
        <v>0</v>
      </c>
      <c r="AAV17" s="427"/>
      <c r="AAW17" s="230"/>
      <c r="AAX17" s="105"/>
      <c r="AAY17" s="322"/>
      <c r="AAZ17" s="140"/>
      <c r="ABA17" s="132">
        <f t="shared" si="104"/>
        <v>0</v>
      </c>
      <c r="ABC17" s="49"/>
      <c r="ABD17" s="230"/>
      <c r="ABE17" s="105"/>
      <c r="ABF17" s="49"/>
      <c r="ABG17" s="140"/>
      <c r="ABH17" s="132">
        <f t="shared" si="105"/>
        <v>26148</v>
      </c>
      <c r="ABJ17" s="312"/>
      <c r="ABK17" s="312"/>
      <c r="ABL17" s="22"/>
      <c r="ABM17" s="31"/>
      <c r="ABN17" s="76"/>
      <c r="ABO17" s="78">
        <f t="shared" si="106"/>
        <v>0</v>
      </c>
      <c r="ABQ17" s="31"/>
      <c r="ABR17" s="312"/>
      <c r="ABS17" s="105"/>
      <c r="ABT17" s="31"/>
      <c r="ABU17" s="140"/>
      <c r="ABV17" s="78">
        <f t="shared" si="107"/>
        <v>0</v>
      </c>
      <c r="ABX17" s="322"/>
      <c r="ABY17" s="230"/>
      <c r="ABZ17" s="105"/>
      <c r="ACA17" s="427"/>
      <c r="ACB17" s="140"/>
      <c r="ACC17" s="78">
        <f t="shared" si="108"/>
        <v>0</v>
      </c>
      <c r="ACE17" s="322"/>
      <c r="ACF17" s="230"/>
      <c r="ACG17" s="105"/>
      <c r="ACH17" s="322"/>
      <c r="ACI17" s="140"/>
      <c r="ACJ17" s="78">
        <f t="shared" si="109"/>
        <v>0</v>
      </c>
      <c r="ACL17" s="31"/>
      <c r="ACM17" s="312"/>
      <c r="ACN17" s="22"/>
      <c r="ACO17" s="31"/>
      <c r="ACP17" s="76"/>
      <c r="ACQ17" s="78">
        <f t="shared" si="1"/>
        <v>0</v>
      </c>
      <c r="ACS17" s="427"/>
      <c r="ACT17" s="230"/>
      <c r="ACU17" s="105"/>
      <c r="ACV17" s="407"/>
      <c r="ACW17" s="76"/>
      <c r="ACX17" s="78">
        <f t="shared" si="110"/>
        <v>0</v>
      </c>
      <c r="ACZ17" s="427"/>
      <c r="ADA17" s="230"/>
      <c r="ADB17" s="105"/>
      <c r="ADC17" s="322"/>
      <c r="ADD17" s="140"/>
      <c r="ADE17" s="78">
        <f t="shared" si="111"/>
        <v>0</v>
      </c>
      <c r="ADG17" s="31"/>
      <c r="ADH17" s="312"/>
      <c r="ADI17" s="22"/>
      <c r="ADJ17" s="31"/>
      <c r="ADK17" s="76"/>
      <c r="ADL17" s="132">
        <f t="shared" si="112"/>
        <v>0</v>
      </c>
      <c r="ADN17" s="323"/>
      <c r="ADO17" s="312"/>
      <c r="ADP17" s="22"/>
      <c r="ADQ17" s="407"/>
      <c r="ADR17" s="76"/>
      <c r="ADS17" s="132">
        <f t="shared" si="113"/>
        <v>0</v>
      </c>
      <c r="ADU17" s="407"/>
      <c r="ADV17" s="303"/>
      <c r="ADW17" s="351"/>
      <c r="ADX17" s="49"/>
      <c r="ADY17" s="1504"/>
      <c r="ADZ17" s="132">
        <f t="shared" si="114"/>
        <v>0</v>
      </c>
      <c r="AEB17" s="49"/>
      <c r="AEC17" s="303"/>
      <c r="AED17" s="391"/>
      <c r="AEE17" s="49"/>
      <c r="AEF17" s="391"/>
      <c r="AEG17" s="132">
        <f t="shared" si="115"/>
        <v>5459</v>
      </c>
      <c r="AEI17" s="427"/>
      <c r="AEJ17" s="303"/>
      <c r="AEK17" s="351"/>
      <c r="AEL17" s="427"/>
      <c r="AEM17" s="1487"/>
      <c r="AEN17" s="132">
        <f t="shared" si="116"/>
        <v>0</v>
      </c>
      <c r="AEP17" s="31"/>
      <c r="AEQ17" s="312"/>
      <c r="AER17" s="22"/>
      <c r="AES17" s="31"/>
      <c r="AET17" s="76"/>
      <c r="AEU17" s="78">
        <f t="shared" si="117"/>
        <v>0</v>
      </c>
      <c r="AEW17" s="312"/>
      <c r="AEX17" s="312"/>
      <c r="AEY17" s="22"/>
      <c r="AEZ17" s="31"/>
      <c r="AFA17" s="76"/>
      <c r="AFB17" s="78">
        <f t="shared" si="118"/>
        <v>6523</v>
      </c>
      <c r="AFD17" s="407"/>
      <c r="AFE17" s="312"/>
      <c r="AFF17" s="22"/>
      <c r="AFG17" s="31"/>
      <c r="AFH17" s="76"/>
      <c r="AFI17" s="78">
        <f t="shared" si="119"/>
        <v>0</v>
      </c>
      <c r="AFK17" s="407"/>
      <c r="AFL17" s="312"/>
      <c r="AFM17" s="780"/>
      <c r="AFN17" s="31"/>
      <c r="AFO17" s="140"/>
      <c r="AFP17" s="132">
        <f t="shared" si="120"/>
        <v>0</v>
      </c>
      <c r="AFR17" s="31"/>
      <c r="AFS17" s="312"/>
      <c r="AFT17" s="22"/>
      <c r="AFU17" s="49"/>
      <c r="AFV17" s="76"/>
      <c r="AFW17" s="132">
        <f t="shared" si="121"/>
        <v>0</v>
      </c>
      <c r="AFY17" s="31"/>
      <c r="AFZ17" s="312"/>
      <c r="AGA17" s="105"/>
      <c r="AGB17" s="31"/>
      <c r="AGC17" s="140"/>
      <c r="AGD17" s="132">
        <f t="shared" si="122"/>
        <v>0</v>
      </c>
      <c r="AGF17" s="31"/>
      <c r="AGG17" s="312"/>
      <c r="AGH17" s="351"/>
      <c r="AGI17" s="31"/>
      <c r="AGJ17" s="140"/>
      <c r="AGK17" s="132">
        <f t="shared" si="123"/>
        <v>0</v>
      </c>
      <c r="AGM17" s="31"/>
      <c r="AGN17" s="312"/>
      <c r="AGO17" s="351"/>
      <c r="AGP17" s="31"/>
      <c r="AGQ17" s="140"/>
      <c r="AGR17" s="132">
        <f t="shared" si="124"/>
        <v>0</v>
      </c>
      <c r="AGT17" s="31"/>
      <c r="AGU17" s="312"/>
      <c r="AGV17" s="351"/>
      <c r="AGW17" s="31"/>
      <c r="AGX17" s="140"/>
      <c r="AGY17" s="132">
        <f t="shared" si="125"/>
        <v>0</v>
      </c>
      <c r="AHA17" s="312"/>
      <c r="AHB17" s="312"/>
      <c r="AHC17" s="22"/>
      <c r="AHD17" s="31"/>
      <c r="AHE17" s="76"/>
      <c r="AHF17" s="78">
        <f t="shared" si="126"/>
        <v>37741</v>
      </c>
      <c r="AHH17" s="312"/>
      <c r="AHI17" s="312"/>
      <c r="AHJ17" s="22"/>
      <c r="AHK17" s="31"/>
      <c r="AHL17" s="76"/>
      <c r="AHM17" s="78">
        <f t="shared" si="127"/>
        <v>0</v>
      </c>
      <c r="AHO17" s="312"/>
      <c r="AHP17" s="312"/>
      <c r="AHQ17" s="22"/>
      <c r="AHR17" s="31"/>
      <c r="AHS17" s="76"/>
      <c r="AHT17" s="78">
        <f t="shared" si="128"/>
        <v>0</v>
      </c>
      <c r="AHV17" s="427"/>
      <c r="AHW17" s="230"/>
      <c r="AHX17" s="105"/>
      <c r="AHY17" s="49"/>
      <c r="AHZ17" s="140"/>
      <c r="AIA17" s="78">
        <f t="shared" si="129"/>
        <v>0</v>
      </c>
      <c r="AIC17" s="322"/>
      <c r="AID17" s="230"/>
      <c r="AIE17" s="105"/>
      <c r="AIF17" s="49"/>
      <c r="AIG17" s="140"/>
      <c r="AIH17" s="78">
        <f t="shared" si="130"/>
        <v>0</v>
      </c>
      <c r="AIJ17" s="407"/>
      <c r="AIK17" s="312"/>
      <c r="AIL17" s="22"/>
      <c r="AIM17" s="31"/>
      <c r="AIN17" s="76"/>
      <c r="AIO17" s="78">
        <f t="shared" si="131"/>
        <v>0</v>
      </c>
      <c r="AIQ17" s="31"/>
      <c r="AIR17" s="312"/>
      <c r="AIS17" s="105"/>
      <c r="AIT17" s="31"/>
      <c r="AIU17" s="140"/>
      <c r="AIV17" s="78">
        <f t="shared" si="132"/>
        <v>0</v>
      </c>
      <c r="AIX17" s="49"/>
      <c r="AIY17" s="230"/>
      <c r="AIZ17" s="105"/>
      <c r="AJA17" s="49"/>
      <c r="AJB17" s="140"/>
      <c r="AJC17" s="132">
        <f t="shared" si="133"/>
        <v>0</v>
      </c>
      <c r="AJE17" s="49"/>
      <c r="AJF17" s="230"/>
      <c r="AJG17" s="105"/>
      <c r="AJH17" s="49"/>
      <c r="AJI17" s="140"/>
      <c r="AJJ17" s="132">
        <f t="shared" si="134"/>
        <v>0</v>
      </c>
      <c r="AJL17" s="49"/>
      <c r="AJM17" s="230"/>
      <c r="AJN17" s="105"/>
      <c r="AJO17" s="49"/>
      <c r="AJP17" s="140"/>
      <c r="AJQ17" s="132">
        <f t="shared" si="135"/>
        <v>0</v>
      </c>
      <c r="AJR17" s="245"/>
      <c r="AJS17" s="31"/>
      <c r="AJT17" s="312"/>
      <c r="AJU17" s="22"/>
      <c r="AJV17" s="31"/>
      <c r="AJW17" s="76"/>
      <c r="AJX17" s="132">
        <f t="shared" si="136"/>
        <v>0</v>
      </c>
      <c r="AJZ17" s="31"/>
      <c r="AKA17" s="312"/>
      <c r="AKB17" s="22"/>
      <c r="AKC17" s="31"/>
      <c r="AKD17" s="76"/>
      <c r="AKE17" s="132">
        <f t="shared" si="137"/>
        <v>0</v>
      </c>
      <c r="AKG17" s="49"/>
      <c r="AKH17" s="230"/>
      <c r="AKI17" s="698"/>
      <c r="AKJ17" s="49"/>
      <c r="AKK17" s="1505"/>
      <c r="AKL17" s="132">
        <f t="shared" si="138"/>
        <v>0</v>
      </c>
      <c r="AKN17" s="49"/>
      <c r="AKO17" s="230"/>
      <c r="AKP17" s="105"/>
      <c r="AKQ17" s="49"/>
      <c r="AKR17" s="140"/>
      <c r="AKS17" s="132">
        <f t="shared" si="2"/>
        <v>0</v>
      </c>
      <c r="AKU17" s="31"/>
      <c r="AKV17" s="312"/>
      <c r="AKW17" s="22"/>
      <c r="AKX17" s="31"/>
      <c r="AKY17" s="76"/>
      <c r="AKZ17" s="132">
        <f t="shared" si="139"/>
        <v>0</v>
      </c>
      <c r="ALB17" s="31"/>
      <c r="ALC17" s="312"/>
      <c r="ALD17" s="22"/>
      <c r="ALE17" s="31"/>
      <c r="ALF17" s="76"/>
      <c r="ALG17" s="132">
        <f t="shared" si="140"/>
        <v>0</v>
      </c>
      <c r="ALI17" s="31"/>
      <c r="ALJ17" s="312"/>
      <c r="ALK17" s="22"/>
      <c r="ALL17" s="31"/>
      <c r="ALM17" s="76"/>
      <c r="ALN17" s="132">
        <f t="shared" si="141"/>
        <v>0</v>
      </c>
      <c r="ALP17" s="31"/>
      <c r="ALQ17" s="312"/>
      <c r="ALR17" s="22"/>
      <c r="ALS17" s="31"/>
      <c r="ALT17" s="76"/>
      <c r="ALU17" s="132">
        <f t="shared" si="142"/>
        <v>0</v>
      </c>
      <c r="ALW17" s="407"/>
      <c r="ALX17" s="312"/>
      <c r="ALY17" s="22"/>
      <c r="ALZ17" s="407"/>
      <c r="AMA17" s="76"/>
      <c r="AMB17" s="78">
        <f t="shared" si="143"/>
        <v>0</v>
      </c>
      <c r="AMD17" s="31"/>
      <c r="AME17" s="312"/>
      <c r="AMF17" s="22"/>
      <c r="AMG17" s="31"/>
      <c r="AMH17" s="76"/>
      <c r="AMI17" s="78">
        <f t="shared" si="144"/>
        <v>0</v>
      </c>
      <c r="AMK17" s="31"/>
      <c r="AML17" s="1476"/>
      <c r="AMM17" s="140"/>
      <c r="AMN17" s="31"/>
      <c r="AMO17" s="76"/>
      <c r="AMP17" s="132">
        <f t="shared" si="3"/>
        <v>0</v>
      </c>
      <c r="AMR17" s="407"/>
      <c r="AMS17" s="312"/>
      <c r="AMT17" s="22"/>
      <c r="AMU17" s="323"/>
      <c r="AMV17" s="76"/>
      <c r="AMW17" s="78">
        <f t="shared" si="145"/>
        <v>0</v>
      </c>
      <c r="AMY17" s="323"/>
      <c r="AMZ17" s="312"/>
      <c r="ANA17" s="22"/>
      <c r="ANB17" s="407"/>
      <c r="ANC17" s="76"/>
      <c r="AND17" s="78">
        <f t="shared" si="146"/>
        <v>0</v>
      </c>
      <c r="ANF17" s="31"/>
      <c r="ANG17" s="312"/>
      <c r="ANH17" s="22"/>
      <c r="ANI17" s="31"/>
      <c r="ANJ17" s="76"/>
      <c r="ANK17" s="78">
        <f t="shared" si="147"/>
        <v>0</v>
      </c>
      <c r="ANM17" s="31"/>
      <c r="ANN17" s="312"/>
      <c r="ANO17" s="22"/>
      <c r="ANP17" s="31"/>
      <c r="ANQ17" s="76"/>
      <c r="ANR17" s="78">
        <f t="shared" si="148"/>
        <v>0</v>
      </c>
      <c r="ANT17" s="49"/>
      <c r="ANU17" s="230"/>
      <c r="ANV17" s="105"/>
      <c r="ANW17" s="49"/>
      <c r="ANX17" s="140"/>
      <c r="ANY17" s="78">
        <f t="shared" si="149"/>
        <v>0</v>
      </c>
      <c r="AOA17" s="323"/>
      <c r="AOB17" s="312"/>
      <c r="AOC17" s="22"/>
      <c r="AOD17" s="427"/>
      <c r="AOE17" s="76"/>
      <c r="AOF17" s="132">
        <f t="shared" si="150"/>
        <v>1532</v>
      </c>
      <c r="AOH17" s="31"/>
      <c r="AOI17" s="312"/>
      <c r="AOJ17" s="22"/>
      <c r="AOK17" s="322">
        <v>41028</v>
      </c>
      <c r="AOL17" s="76">
        <v>200</v>
      </c>
      <c r="AOM17" s="132">
        <f t="shared" si="198"/>
        <v>5992</v>
      </c>
      <c r="AOO17" s="427"/>
      <c r="AOP17" s="230"/>
      <c r="AOQ17" s="105"/>
      <c r="AOR17" s="49"/>
      <c r="AOS17" s="140"/>
      <c r="AOT17" s="78">
        <f t="shared" si="151"/>
        <v>0</v>
      </c>
      <c r="AOV17" s="323"/>
      <c r="AOW17" s="312"/>
      <c r="AOX17" s="22"/>
      <c r="AOY17" s="31"/>
      <c r="AOZ17" s="76"/>
      <c r="APA17" s="78">
        <f t="shared" si="152"/>
        <v>0</v>
      </c>
      <c r="APC17" s="323"/>
      <c r="APD17" s="312"/>
      <c r="APE17" s="22"/>
      <c r="APF17" s="31"/>
      <c r="APG17" s="76"/>
      <c r="APH17" s="78">
        <f t="shared" si="153"/>
        <v>0</v>
      </c>
      <c r="APJ17" s="312"/>
      <c r="APK17" s="312"/>
      <c r="APL17" s="22"/>
      <c r="APM17" s="31"/>
      <c r="APN17" s="76"/>
      <c r="APO17" s="78">
        <f t="shared" si="154"/>
        <v>0</v>
      </c>
      <c r="APQ17" s="427"/>
      <c r="APR17" s="245"/>
      <c r="APS17" s="391"/>
      <c r="APT17" s="427"/>
      <c r="APU17" s="140"/>
      <c r="APV17" s="132">
        <f t="shared" si="4"/>
        <v>0</v>
      </c>
      <c r="APX17" s="31"/>
      <c r="APY17" s="1476"/>
      <c r="APZ17" s="140"/>
      <c r="AQA17" s="31"/>
      <c r="AQB17" s="76"/>
      <c r="AQC17" s="132">
        <f t="shared" si="5"/>
        <v>7383.5</v>
      </c>
      <c r="AQE17" s="31"/>
      <c r="AQF17" s="1476"/>
      <c r="AQG17" s="140"/>
      <c r="AQH17" s="31"/>
      <c r="AQI17" s="76"/>
      <c r="AQJ17" s="132">
        <f t="shared" si="6"/>
        <v>0</v>
      </c>
      <c r="AQL17" s="31"/>
      <c r="AQM17" s="1476"/>
      <c r="AQN17" s="140"/>
      <c r="AQO17" s="31"/>
      <c r="AQP17" s="76"/>
      <c r="AQQ17" s="132">
        <f t="shared" si="155"/>
        <v>4518.5</v>
      </c>
      <c r="AQS17" s="322"/>
      <c r="AQT17" s="230"/>
      <c r="AQU17" s="105"/>
      <c r="AQV17" s="322"/>
      <c r="AQW17" s="571"/>
      <c r="AQX17" s="78">
        <f t="shared" si="156"/>
        <v>53922</v>
      </c>
      <c r="AQZ17" s="31"/>
      <c r="ARA17" s="312"/>
      <c r="ARB17" s="22"/>
      <c r="ARC17" s="61"/>
      <c r="ARD17" s="67"/>
      <c r="ARE17" s="78">
        <f t="shared" si="157"/>
        <v>0</v>
      </c>
      <c r="ARG17" s="407"/>
      <c r="ARH17" s="312"/>
      <c r="ARI17" s="22"/>
      <c r="ARJ17" s="494"/>
      <c r="ARK17" s="67"/>
      <c r="ARL17" s="78">
        <f t="shared" si="158"/>
        <v>0</v>
      </c>
      <c r="ARN17" s="407"/>
      <c r="ARO17" s="312"/>
      <c r="ARP17" s="785"/>
      <c r="ARQ17" s="323"/>
      <c r="ARR17" s="795"/>
      <c r="ARS17" s="78">
        <f t="shared" si="7"/>
        <v>0</v>
      </c>
      <c r="ARU17" s="407"/>
      <c r="ARV17" s="312"/>
      <c r="ARW17" s="22"/>
      <c r="ARX17" s="61"/>
      <c r="ARY17" s="67"/>
      <c r="ARZ17" s="78">
        <f t="shared" si="159"/>
        <v>0</v>
      </c>
      <c r="ASB17" s="407"/>
      <c r="ASC17" s="1476"/>
      <c r="ASD17" s="140"/>
      <c r="ASE17" s="49"/>
      <c r="ASF17" s="140"/>
      <c r="ASG17" s="132">
        <f t="shared" si="160"/>
        <v>0</v>
      </c>
      <c r="ASI17" s="49"/>
      <c r="ASJ17" s="230"/>
      <c r="ASK17" s="105"/>
      <c r="ASL17" s="49"/>
      <c r="ASM17" s="140"/>
      <c r="ASN17" s="132">
        <f t="shared" si="161"/>
        <v>0</v>
      </c>
      <c r="ASP17" s="31"/>
      <c r="ASQ17" s="312"/>
      <c r="ASR17" s="105"/>
      <c r="ASS17" s="31"/>
      <c r="AST17" s="76"/>
      <c r="ASU17" s="132">
        <f t="shared" si="162"/>
        <v>0</v>
      </c>
      <c r="ASW17" s="31"/>
      <c r="ASX17" s="312"/>
      <c r="ASY17" s="22"/>
      <c r="ASZ17" s="31"/>
      <c r="ATA17" s="76"/>
      <c r="ATB17" s="78">
        <f t="shared" si="163"/>
        <v>0</v>
      </c>
      <c r="ATD17" s="31"/>
      <c r="ATE17" s="312"/>
      <c r="ATF17" s="22"/>
      <c r="ATG17" s="31"/>
      <c r="ATH17" s="76"/>
      <c r="ATI17" s="78">
        <f t="shared" si="164"/>
        <v>0</v>
      </c>
      <c r="ATK17" s="31"/>
      <c r="ATL17" s="312"/>
      <c r="ATM17" s="22"/>
      <c r="ATN17" s="31"/>
      <c r="ATO17" s="76"/>
      <c r="ATP17" s="78">
        <f t="shared" si="165"/>
        <v>0</v>
      </c>
      <c r="ATR17" s="31"/>
      <c r="ATS17" s="312"/>
      <c r="ATT17" s="22"/>
      <c r="ATU17" s="31"/>
      <c r="ATV17" s="76"/>
      <c r="ATW17" s="78">
        <f t="shared" si="166"/>
        <v>0</v>
      </c>
      <c r="ATY17" s="323"/>
      <c r="ATZ17" s="312"/>
      <c r="AUA17" s="22"/>
      <c r="AUB17" s="31"/>
      <c r="AUC17" s="76"/>
      <c r="AUD17" s="78">
        <f t="shared" si="167"/>
        <v>0</v>
      </c>
      <c r="AUF17" s="31"/>
      <c r="AUG17" s="1476"/>
      <c r="AUH17" s="140"/>
      <c r="AUI17" s="31"/>
      <c r="AUJ17" s="140"/>
      <c r="AUK17" s="132">
        <f t="shared" si="168"/>
        <v>0</v>
      </c>
      <c r="AUM17" s="31"/>
      <c r="AUN17" s="782"/>
      <c r="AUO17" s="76"/>
      <c r="AUP17" s="31"/>
      <c r="AUQ17" s="76"/>
      <c r="AUR17" s="132">
        <f t="shared" si="169"/>
        <v>0</v>
      </c>
      <c r="AUT17" s="31"/>
      <c r="AUU17" s="312"/>
      <c r="AUV17" s="22"/>
      <c r="AUW17" s="31"/>
      <c r="AUX17" s="76"/>
      <c r="AUY17" s="132">
        <f t="shared" si="170"/>
        <v>0</v>
      </c>
      <c r="AVA17" s="427"/>
      <c r="AVB17" s="230"/>
      <c r="AVC17" s="105"/>
      <c r="AVD17" s="49"/>
      <c r="AVE17" s="140"/>
      <c r="AVF17" s="132">
        <f t="shared" si="171"/>
        <v>2512.5</v>
      </c>
      <c r="AVH17" s="653"/>
      <c r="AVI17" s="303"/>
      <c r="AVJ17" s="351"/>
      <c r="AVK17" s="49"/>
      <c r="AVL17" s="391"/>
      <c r="AVM17" s="132">
        <f t="shared" si="172"/>
        <v>0</v>
      </c>
      <c r="AVO17" s="407"/>
      <c r="AVP17" s="312"/>
      <c r="AVQ17" s="1499"/>
      <c r="AVR17" s="31"/>
      <c r="AVS17" s="1361"/>
      <c r="AVT17" s="78">
        <f t="shared" si="190"/>
        <v>0</v>
      </c>
      <c r="AVV17" s="312"/>
      <c r="AVW17" s="312"/>
      <c r="AVX17" s="1499"/>
      <c r="AVY17" s="31"/>
      <c r="AVZ17" s="1361"/>
      <c r="AWA17" s="78">
        <f t="shared" si="191"/>
        <v>0</v>
      </c>
      <c r="AWC17" s="312"/>
      <c r="AWD17" s="312"/>
      <c r="AWE17" s="22"/>
      <c r="AWF17" s="31"/>
      <c r="AWG17" s="76"/>
      <c r="AWH17" s="78">
        <f t="shared" si="192"/>
        <v>0</v>
      </c>
      <c r="AWJ17" s="230"/>
      <c r="AWK17" s="230"/>
      <c r="AWL17" s="105"/>
      <c r="AWM17" s="49"/>
      <c r="AWN17" s="140"/>
      <c r="AWO17" s="132">
        <f t="shared" si="193"/>
        <v>0</v>
      </c>
      <c r="AWP17" s="245"/>
      <c r="AWQ17" s="427"/>
      <c r="AWR17" s="230"/>
      <c r="AWS17" s="105"/>
      <c r="AWT17" s="49"/>
      <c r="AWU17" s="140"/>
      <c r="AWV17" s="78">
        <f t="shared" si="173"/>
        <v>30000</v>
      </c>
      <c r="AWX17" s="31"/>
      <c r="AWY17" s="312"/>
      <c r="AWZ17" s="22"/>
      <c r="AXA17" s="386"/>
      <c r="AXB17" s="76"/>
      <c r="AXC17" s="78">
        <f t="shared" si="174"/>
        <v>0</v>
      </c>
      <c r="AXE17" s="31"/>
      <c r="AXF17" s="312"/>
      <c r="AXG17" s="22"/>
      <c r="AXH17" s="31"/>
      <c r="AXI17" s="76"/>
      <c r="AXJ17" s="78">
        <f t="shared" si="175"/>
        <v>0</v>
      </c>
      <c r="AXL17" s="31"/>
      <c r="AXM17" s="312"/>
      <c r="AXN17" s="22"/>
      <c r="AXO17" s="31"/>
      <c r="AXP17" s="76"/>
      <c r="AXQ17" s="78">
        <f t="shared" si="176"/>
        <v>0</v>
      </c>
      <c r="AXS17" s="31"/>
      <c r="AXT17" s="312"/>
      <c r="AXU17" s="22"/>
      <c r="AXV17" s="31"/>
      <c r="AXW17" s="76"/>
      <c r="AXX17" s="78">
        <f t="shared" si="177"/>
        <v>0</v>
      </c>
      <c r="AXZ17" s="407"/>
      <c r="AYA17" s="312"/>
      <c r="AYB17" s="22"/>
      <c r="AYC17" s="31"/>
      <c r="AYD17" s="76"/>
      <c r="AYE17" s="78">
        <f t="shared" si="178"/>
        <v>0</v>
      </c>
      <c r="AYG17" s="407"/>
      <c r="AYH17" s="312"/>
      <c r="AYI17" s="22"/>
      <c r="AYJ17" s="31"/>
      <c r="AYK17" s="76"/>
      <c r="AYL17" s="78">
        <f t="shared" si="179"/>
        <v>0</v>
      </c>
      <c r="AYN17" s="407"/>
      <c r="AYO17" s="312"/>
      <c r="AYP17" s="22"/>
      <c r="AYQ17" s="407"/>
      <c r="AYR17" s="76"/>
      <c r="AYS17" s="78">
        <f t="shared" si="180"/>
        <v>0</v>
      </c>
      <c r="AYU17" s="31"/>
      <c r="AYV17" s="312"/>
      <c r="AYW17" s="22"/>
      <c r="AYX17" s="31"/>
      <c r="AYY17" s="76"/>
      <c r="AYZ17" s="78">
        <f t="shared" si="181"/>
        <v>0</v>
      </c>
      <c r="AZB17" s="427"/>
      <c r="AZC17" s="230"/>
      <c r="AZD17" s="105"/>
      <c r="AZE17" s="427"/>
      <c r="AZF17" s="140"/>
      <c r="AZG17" s="132">
        <f t="shared" si="182"/>
        <v>0</v>
      </c>
      <c r="AZI17" s="427"/>
      <c r="AZJ17" s="230"/>
      <c r="AZK17" s="105"/>
      <c r="AZL17" s="427"/>
      <c r="AZM17" s="140"/>
      <c r="AZN17" s="132">
        <f t="shared" si="183"/>
        <v>0</v>
      </c>
      <c r="AZO17" s="245"/>
      <c r="AZP17" s="31"/>
      <c r="AZQ17" s="312"/>
      <c r="AZR17" s="22"/>
      <c r="AZS17" s="31"/>
      <c r="AZT17" s="76"/>
      <c r="AZU17" s="78">
        <f t="shared" si="184"/>
        <v>0</v>
      </c>
      <c r="AZW17" s="31"/>
      <c r="AZX17" s="312"/>
      <c r="AZY17" s="22"/>
      <c r="AZZ17" s="31"/>
      <c r="BAA17" s="76"/>
      <c r="BAB17" s="78">
        <f t="shared" si="185"/>
        <v>0</v>
      </c>
      <c r="BAD17" s="312"/>
      <c r="BAE17" s="312"/>
      <c r="BAF17" s="22"/>
      <c r="BAG17" s="31"/>
      <c r="BAH17" s="76"/>
      <c r="BAI17" s="78">
        <f t="shared" si="186"/>
        <v>0</v>
      </c>
      <c r="BAK17" s="312"/>
      <c r="BAL17" s="312"/>
      <c r="BAM17" s="22"/>
      <c r="BAN17" s="31"/>
      <c r="BAO17" s="76"/>
      <c r="BAP17" s="78">
        <f t="shared" si="187"/>
        <v>0</v>
      </c>
    </row>
    <row r="18" spans="1:1023 1025:1394" s="32" customFormat="1" x14ac:dyDescent="0.25">
      <c r="A18" s="31"/>
      <c r="B18" s="312"/>
      <c r="C18" s="704"/>
      <c r="D18" s="31"/>
      <c r="E18" s="140"/>
      <c r="F18" s="132">
        <f t="shared" si="8"/>
        <v>0</v>
      </c>
      <c r="H18" s="427"/>
      <c r="I18" s="230"/>
      <c r="J18" s="105"/>
      <c r="K18" s="427"/>
      <c r="L18" s="140"/>
      <c r="M18" s="132">
        <f t="shared" si="188"/>
        <v>0</v>
      </c>
      <c r="O18" s="322"/>
      <c r="P18" s="230"/>
      <c r="Q18" s="105"/>
      <c r="R18" s="49"/>
      <c r="S18" s="140"/>
      <c r="T18" s="132">
        <f t="shared" si="9"/>
        <v>0</v>
      </c>
      <c r="V18" s="49"/>
      <c r="W18" s="230"/>
      <c r="X18" s="105"/>
      <c r="Y18" s="49"/>
      <c r="Z18" s="140"/>
      <c r="AA18" s="132">
        <f t="shared" si="10"/>
        <v>0</v>
      </c>
      <c r="AC18" s="49"/>
      <c r="AD18" s="230"/>
      <c r="AE18" s="105"/>
      <c r="AF18" s="49"/>
      <c r="AG18" s="140"/>
      <c r="AH18" s="132">
        <f t="shared" si="11"/>
        <v>0</v>
      </c>
      <c r="AJ18" s="49"/>
      <c r="AK18" s="230"/>
      <c r="AL18" s="105"/>
      <c r="AM18" s="49"/>
      <c r="AN18" s="140"/>
      <c r="AO18" s="132">
        <f t="shared" si="12"/>
        <v>0</v>
      </c>
      <c r="AQ18" s="31"/>
      <c r="AR18" s="312"/>
      <c r="AS18" s="22"/>
      <c r="AT18" s="31"/>
      <c r="AU18" s="76"/>
      <c r="AV18" s="132">
        <f t="shared" si="13"/>
        <v>0</v>
      </c>
      <c r="AX18" s="31"/>
      <c r="AY18" s="312"/>
      <c r="AZ18" s="22"/>
      <c r="BA18" s="31"/>
      <c r="BB18" s="76"/>
      <c r="BC18" s="132">
        <f t="shared" si="14"/>
        <v>0</v>
      </c>
      <c r="BE18" s="49"/>
      <c r="BF18" s="230"/>
      <c r="BG18" s="105"/>
      <c r="BH18" s="49"/>
      <c r="BI18" s="140"/>
      <c r="BJ18" s="132">
        <f t="shared" si="15"/>
        <v>0</v>
      </c>
      <c r="BL18" s="49"/>
      <c r="BM18" s="230"/>
      <c r="BN18" s="105"/>
      <c r="BO18" s="49"/>
      <c r="BP18" s="140"/>
      <c r="BQ18" s="78">
        <f t="shared" si="16"/>
        <v>0</v>
      </c>
      <c r="BS18" s="49"/>
      <c r="BT18" s="49"/>
      <c r="BU18" s="230"/>
      <c r="BV18" s="105"/>
      <c r="BW18" s="49"/>
      <c r="BX18" s="140"/>
      <c r="BY18" s="78">
        <f t="shared" si="17"/>
        <v>0</v>
      </c>
      <c r="CA18" s="427"/>
      <c r="CB18" s="673"/>
      <c r="CC18" s="351"/>
      <c r="CD18" s="49"/>
      <c r="CE18" s="140"/>
      <c r="CF18" s="132">
        <f t="shared" si="18"/>
        <v>0</v>
      </c>
      <c r="CH18" s="31"/>
      <c r="CI18" s="312"/>
      <c r="CJ18" s="22"/>
      <c r="CK18" s="379"/>
      <c r="CL18" s="140"/>
      <c r="CM18" s="132">
        <f t="shared" si="19"/>
        <v>0</v>
      </c>
      <c r="CO18" s="322"/>
      <c r="CP18" s="230"/>
      <c r="CQ18" s="140"/>
      <c r="CR18" s="380"/>
      <c r="CS18" s="262"/>
      <c r="CT18" s="132">
        <f t="shared" si="189"/>
        <v>0</v>
      </c>
      <c r="CV18" s="31"/>
      <c r="CW18" s="312"/>
      <c r="CX18" s="22"/>
      <c r="CY18" s="31"/>
      <c r="CZ18" s="76"/>
      <c r="DA18" s="78">
        <f t="shared" si="20"/>
        <v>0</v>
      </c>
      <c r="DC18" s="575"/>
      <c r="DD18" s="230"/>
      <c r="DE18" s="230"/>
      <c r="DF18" s="105"/>
      <c r="DG18" s="49"/>
      <c r="DH18" s="140"/>
      <c r="DI18" s="78">
        <f t="shared" si="21"/>
        <v>0</v>
      </c>
      <c r="DK18" s="407"/>
      <c r="DL18" s="312"/>
      <c r="DM18" s="22"/>
      <c r="DN18" s="323"/>
      <c r="DO18" s="76"/>
      <c r="DP18" s="78">
        <f t="shared" si="22"/>
        <v>0</v>
      </c>
      <c r="DR18" s="312"/>
      <c r="DS18" s="312"/>
      <c r="DT18" s="22"/>
      <c r="DU18" s="31"/>
      <c r="DV18" s="76"/>
      <c r="DW18" s="78">
        <f t="shared" si="23"/>
        <v>0</v>
      </c>
      <c r="DY18" s="312"/>
      <c r="DZ18" s="312"/>
      <c r="EA18" s="22"/>
      <c r="EB18" s="31"/>
      <c r="EC18" s="76"/>
      <c r="ED18" s="78">
        <f t="shared" si="24"/>
        <v>4197</v>
      </c>
      <c r="EF18" s="31"/>
      <c r="EG18" s="312"/>
      <c r="EH18" s="22"/>
      <c r="EI18" s="31"/>
      <c r="EJ18" s="76"/>
      <c r="EK18" s="132">
        <f t="shared" si="25"/>
        <v>0</v>
      </c>
      <c r="EM18" s="323"/>
      <c r="EN18" s="312"/>
      <c r="EO18" s="22"/>
      <c r="EP18" s="384"/>
      <c r="EQ18" s="22"/>
      <c r="ER18" s="78">
        <f t="shared" si="26"/>
        <v>0</v>
      </c>
      <c r="ET18" s="322"/>
      <c r="EU18" s="230"/>
      <c r="EV18" s="105"/>
      <c r="EW18" s="49"/>
      <c r="EX18" s="140"/>
      <c r="EY18" s="78">
        <f t="shared" si="27"/>
        <v>0</v>
      </c>
      <c r="FA18" s="31"/>
      <c r="FB18" s="312"/>
      <c r="FC18" s="22"/>
      <c r="FD18" s="49"/>
      <c r="FE18" s="76"/>
      <c r="FF18" s="78">
        <f t="shared" si="28"/>
        <v>0</v>
      </c>
      <c r="FH18" s="31"/>
      <c r="FI18" s="312"/>
      <c r="FJ18" s="22"/>
      <c r="FK18" s="49"/>
      <c r="FL18" s="76"/>
      <c r="FM18" s="78">
        <f t="shared" si="29"/>
        <v>0</v>
      </c>
      <c r="FO18" s="407">
        <v>39710</v>
      </c>
      <c r="FP18" s="1476" t="s">
        <v>476</v>
      </c>
      <c r="FQ18" s="140">
        <v>9145</v>
      </c>
      <c r="FR18" s="31">
        <v>39724</v>
      </c>
      <c r="FS18" s="76">
        <v>9145</v>
      </c>
      <c r="FT18" s="78">
        <f t="shared" si="30"/>
        <v>29768</v>
      </c>
      <c r="FV18" s="323"/>
      <c r="FW18" s="312"/>
      <c r="FX18" s="22"/>
      <c r="FY18" s="31"/>
      <c r="FZ18" s="76"/>
      <c r="GA18" s="78">
        <f t="shared" si="31"/>
        <v>0</v>
      </c>
      <c r="GC18" s="312"/>
      <c r="GD18" s="312"/>
      <c r="GE18" s="22"/>
      <c r="GF18" s="31"/>
      <c r="GG18" s="76"/>
      <c r="GH18" s="78">
        <f t="shared" si="32"/>
        <v>0</v>
      </c>
      <c r="GJ18" s="312"/>
      <c r="GK18" s="312"/>
      <c r="GL18" s="22"/>
      <c r="GM18" s="31"/>
      <c r="GN18" s="76"/>
      <c r="GO18" s="78">
        <f t="shared" si="33"/>
        <v>0</v>
      </c>
      <c r="GQ18" s="31"/>
      <c r="GR18" s="312"/>
      <c r="GS18" s="22"/>
      <c r="GT18" s="31"/>
      <c r="GU18" s="76"/>
      <c r="GV18" s="78">
        <f t="shared" si="34"/>
        <v>0</v>
      </c>
      <c r="GX18" s="312"/>
      <c r="GY18" s="312"/>
      <c r="GZ18" s="22"/>
      <c r="HA18" s="31"/>
      <c r="HB18" s="76"/>
      <c r="HC18" s="78">
        <f t="shared" si="35"/>
        <v>0</v>
      </c>
      <c r="HE18" s="31"/>
      <c r="HF18" s="312"/>
      <c r="HG18" s="22"/>
      <c r="HH18" s="31"/>
      <c r="HI18" s="76"/>
      <c r="HJ18" s="78">
        <f t="shared" si="36"/>
        <v>0</v>
      </c>
      <c r="HL18" s="31"/>
      <c r="HM18" s="312"/>
      <c r="HN18" s="22"/>
      <c r="HO18" s="31"/>
      <c r="HP18" s="76"/>
      <c r="HQ18" s="78">
        <f t="shared" si="37"/>
        <v>0</v>
      </c>
      <c r="HS18" s="407"/>
      <c r="HT18" s="1476"/>
      <c r="HU18" s="22"/>
      <c r="HV18" s="31"/>
      <c r="HW18" s="76"/>
      <c r="HX18" s="132">
        <f t="shared" si="38"/>
        <v>476</v>
      </c>
      <c r="HZ18" s="31"/>
      <c r="IA18" s="1476"/>
      <c r="IB18" s="140"/>
      <c r="IC18" s="386"/>
      <c r="ID18" s="76"/>
      <c r="IE18" s="78">
        <f t="shared" si="39"/>
        <v>0</v>
      </c>
      <c r="IG18" s="31"/>
      <c r="IH18" s="312"/>
      <c r="II18" s="22"/>
      <c r="IJ18" s="31"/>
      <c r="IK18" s="76"/>
      <c r="IL18" s="78">
        <f t="shared" si="40"/>
        <v>0</v>
      </c>
      <c r="IN18" s="31"/>
      <c r="IO18" s="784"/>
      <c r="IP18" s="22"/>
      <c r="IQ18" s="31"/>
      <c r="IR18" s="76"/>
      <c r="IS18" s="78">
        <f t="shared" si="41"/>
        <v>0</v>
      </c>
      <c r="IU18" s="31"/>
      <c r="IV18" s="312"/>
      <c r="IW18" s="22"/>
      <c r="IX18" s="31"/>
      <c r="IY18" s="76"/>
      <c r="IZ18" s="78">
        <f t="shared" si="42"/>
        <v>0</v>
      </c>
      <c r="JB18" s="31"/>
      <c r="JC18" s="312"/>
      <c r="JD18" s="22"/>
      <c r="JE18" s="31"/>
      <c r="JF18" s="76"/>
      <c r="JG18" s="78">
        <f t="shared" si="196"/>
        <v>0</v>
      </c>
      <c r="JI18" s="312"/>
      <c r="JJ18" s="312"/>
      <c r="JK18" s="22"/>
      <c r="JL18" s="31"/>
      <c r="JM18" s="76"/>
      <c r="JN18" s="78">
        <f t="shared" si="43"/>
        <v>0</v>
      </c>
      <c r="JP18" s="49"/>
      <c r="JQ18" s="230"/>
      <c r="JR18" s="105"/>
      <c r="JS18" s="382"/>
      <c r="JT18" s="140"/>
      <c r="JU18" s="132">
        <f t="shared" si="44"/>
        <v>0</v>
      </c>
      <c r="JW18" s="49"/>
      <c r="JX18" s="230"/>
      <c r="JY18" s="105"/>
      <c r="JZ18" s="382"/>
      <c r="KA18" s="140"/>
      <c r="KB18" s="132">
        <f t="shared" si="45"/>
        <v>0</v>
      </c>
      <c r="KC18" s="245"/>
      <c r="KD18" s="49"/>
      <c r="KE18" s="230"/>
      <c r="KF18" s="105"/>
      <c r="KG18" s="382"/>
      <c r="KH18" s="140"/>
      <c r="KI18" s="132">
        <f t="shared" si="46"/>
        <v>0</v>
      </c>
      <c r="KJ18" s="245"/>
      <c r="KK18" s="407"/>
      <c r="KL18" s="312"/>
      <c r="KM18" s="22"/>
      <c r="KN18" s="49"/>
      <c r="KO18" s="140"/>
      <c r="KP18" s="132">
        <f t="shared" si="47"/>
        <v>0</v>
      </c>
      <c r="KR18" s="49"/>
      <c r="KS18" s="230"/>
      <c r="KT18" s="105"/>
      <c r="KU18" s="49"/>
      <c r="KV18" s="140"/>
      <c r="KW18" s="132">
        <f t="shared" si="48"/>
        <v>0</v>
      </c>
      <c r="KY18" s="49"/>
      <c r="KZ18" s="647"/>
      <c r="LA18" s="105"/>
      <c r="LB18" s="49"/>
      <c r="LC18" s="140"/>
      <c r="LD18" s="132">
        <f t="shared" si="49"/>
        <v>0</v>
      </c>
      <c r="LF18" s="407"/>
      <c r="LG18" s="312"/>
      <c r="LH18" s="22"/>
      <c r="LI18" s="31"/>
      <c r="LJ18" s="76"/>
      <c r="LK18" s="132">
        <f t="shared" si="0"/>
        <v>0</v>
      </c>
      <c r="LM18" s="427"/>
      <c r="LN18" s="230"/>
      <c r="LO18" s="698"/>
      <c r="LP18" s="49"/>
      <c r="LQ18" s="351"/>
      <c r="LR18" s="132">
        <f t="shared" si="50"/>
        <v>0</v>
      </c>
      <c r="LT18" s="427"/>
      <c r="LU18" s="230"/>
      <c r="LV18" s="105"/>
      <c r="LW18" s="49"/>
      <c r="LX18" s="140"/>
      <c r="LY18" s="132">
        <f t="shared" si="51"/>
        <v>0</v>
      </c>
      <c r="MA18" s="427"/>
      <c r="MB18" s="230"/>
      <c r="MC18" s="698"/>
      <c r="MD18" s="31"/>
      <c r="ME18" s="140"/>
      <c r="MF18" s="132">
        <f t="shared" si="52"/>
        <v>0</v>
      </c>
      <c r="MH18" s="31"/>
      <c r="MI18" s="1476"/>
      <c r="MJ18" s="140"/>
      <c r="MK18" s="31"/>
      <c r="ML18" s="140"/>
      <c r="MM18" s="132">
        <f t="shared" si="53"/>
        <v>0</v>
      </c>
      <c r="MO18" s="31"/>
      <c r="MP18" s="312"/>
      <c r="MQ18" s="105"/>
      <c r="MR18" s="457"/>
      <c r="MS18" s="105"/>
      <c r="MT18" s="132">
        <f t="shared" si="197"/>
        <v>20586.5</v>
      </c>
      <c r="MV18" s="31"/>
      <c r="MW18" s="312"/>
      <c r="MX18" s="105"/>
      <c r="MY18" s="457"/>
      <c r="MZ18" s="105"/>
      <c r="NA18" s="132">
        <f t="shared" si="54"/>
        <v>0</v>
      </c>
      <c r="NC18" s="31"/>
      <c r="ND18" s="312"/>
      <c r="NE18" s="704"/>
      <c r="NF18" s="31"/>
      <c r="NG18" s="140"/>
      <c r="NH18" s="132">
        <f t="shared" si="55"/>
        <v>0</v>
      </c>
      <c r="NJ18" s="427"/>
      <c r="NK18" s="303"/>
      <c r="NL18" s="351"/>
      <c r="NM18" s="427"/>
      <c r="NN18" s="140"/>
      <c r="NO18" s="132">
        <f t="shared" si="56"/>
        <v>0</v>
      </c>
      <c r="NQ18" s="312"/>
      <c r="NR18" s="312"/>
      <c r="NS18" s="22"/>
      <c r="NT18" s="31"/>
      <c r="NU18" s="76"/>
      <c r="NV18" s="78">
        <f t="shared" si="57"/>
        <v>0</v>
      </c>
      <c r="NX18" s="31"/>
      <c r="NY18" s="312"/>
      <c r="NZ18" s="22"/>
      <c r="OA18" s="31"/>
      <c r="OB18" s="76"/>
      <c r="OC18" s="78">
        <f t="shared" si="58"/>
        <v>0</v>
      </c>
      <c r="OE18" s="31"/>
      <c r="OF18" s="312"/>
      <c r="OG18" s="22"/>
      <c r="OH18" s="31"/>
      <c r="OI18" s="76"/>
      <c r="OJ18" s="78">
        <f t="shared" si="59"/>
        <v>0</v>
      </c>
      <c r="OL18" s="31"/>
      <c r="OM18" s="312"/>
      <c r="ON18" s="22"/>
      <c r="OO18" s="520"/>
      <c r="OP18" s="406"/>
      <c r="OQ18" s="78">
        <f t="shared" si="60"/>
        <v>0</v>
      </c>
      <c r="OS18" s="31"/>
      <c r="OT18" s="312"/>
      <c r="OU18" s="22"/>
      <c r="OV18" s="31"/>
      <c r="OW18" s="76"/>
      <c r="OX18" s="78">
        <f t="shared" si="61"/>
        <v>0</v>
      </c>
      <c r="OZ18" s="31"/>
      <c r="PA18" s="312"/>
      <c r="PB18" s="22"/>
      <c r="PC18" s="31"/>
      <c r="PD18" s="76"/>
      <c r="PE18" s="78">
        <f t="shared" si="62"/>
        <v>0</v>
      </c>
      <c r="PG18" s="49"/>
      <c r="PH18" s="230"/>
      <c r="PI18" s="105"/>
      <c r="PJ18" s="49"/>
      <c r="PK18" s="140"/>
      <c r="PL18" s="78">
        <f t="shared" si="63"/>
        <v>0</v>
      </c>
      <c r="PN18" s="31"/>
      <c r="PO18" s="312"/>
      <c r="PP18" s="22"/>
      <c r="PQ18" s="31"/>
      <c r="PR18" s="76"/>
      <c r="PS18" s="78">
        <f t="shared" si="64"/>
        <v>48975</v>
      </c>
      <c r="PU18" s="312"/>
      <c r="PV18" s="312"/>
      <c r="PW18" s="22"/>
      <c r="PX18" s="31"/>
      <c r="PY18" s="76"/>
      <c r="PZ18" s="78">
        <f t="shared" si="65"/>
        <v>0</v>
      </c>
      <c r="QB18" s="407"/>
      <c r="QC18" s="312"/>
      <c r="QD18" s="22"/>
      <c r="QE18" s="31"/>
      <c r="QF18" s="76"/>
      <c r="QG18" s="78">
        <f t="shared" si="66"/>
        <v>0</v>
      </c>
      <c r="QI18" s="31"/>
      <c r="QJ18" s="312"/>
      <c r="QK18" s="530"/>
      <c r="QL18" s="531">
        <v>40996</v>
      </c>
      <c r="QM18" s="458">
        <v>200</v>
      </c>
      <c r="QN18" s="532">
        <f t="shared" si="67"/>
        <v>2066</v>
      </c>
      <c r="QP18" s="31"/>
      <c r="QQ18" s="312"/>
      <c r="QR18" s="704"/>
      <c r="QS18" s="31"/>
      <c r="QT18" s="140"/>
      <c r="QU18" s="132">
        <f t="shared" si="68"/>
        <v>0</v>
      </c>
      <c r="QW18" s="49"/>
      <c r="QX18" s="673"/>
      <c r="QY18" s="262"/>
      <c r="QZ18" s="49"/>
      <c r="RA18" s="140"/>
      <c r="RB18" s="132">
        <f t="shared" si="69"/>
        <v>0</v>
      </c>
      <c r="RD18" s="49"/>
      <c r="RE18" s="673"/>
      <c r="RF18" s="262"/>
      <c r="RG18" s="49"/>
      <c r="RH18" s="140"/>
      <c r="RI18" s="132">
        <f t="shared" si="70"/>
        <v>0</v>
      </c>
      <c r="RK18" s="49"/>
      <c r="RL18" s="303"/>
      <c r="RM18" s="262"/>
      <c r="RN18" s="346"/>
      <c r="RO18" s="140"/>
      <c r="RP18" s="132">
        <f t="shared" si="71"/>
        <v>0</v>
      </c>
      <c r="RR18" s="31"/>
      <c r="RS18" s="312"/>
      <c r="RT18" s="22"/>
      <c r="RU18" s="31"/>
      <c r="RV18" s="76"/>
      <c r="RW18" s="78">
        <f t="shared" si="194"/>
        <v>23250</v>
      </c>
      <c r="RY18" s="312"/>
      <c r="RZ18" s="312"/>
      <c r="SA18" s="785"/>
      <c r="SB18" s="31"/>
      <c r="SC18" s="76"/>
      <c r="SD18" s="78">
        <f t="shared" si="195"/>
        <v>0</v>
      </c>
      <c r="SF18" s="407"/>
      <c r="SG18" s="312"/>
      <c r="SH18" s="785"/>
      <c r="SI18" s="31"/>
      <c r="SJ18" s="76"/>
      <c r="SK18" s="78">
        <f t="shared" si="72"/>
        <v>0</v>
      </c>
      <c r="SM18" s="31"/>
      <c r="SN18" s="312"/>
      <c r="SO18" s="785"/>
      <c r="SP18" s="31"/>
      <c r="SQ18" s="76"/>
      <c r="SR18" s="78">
        <f t="shared" si="73"/>
        <v>0</v>
      </c>
      <c r="ST18" s="427"/>
      <c r="SU18" s="230"/>
      <c r="SV18" s="105"/>
      <c r="SW18" s="49"/>
      <c r="SX18" s="140"/>
      <c r="SY18" s="78">
        <f t="shared" si="74"/>
        <v>0</v>
      </c>
      <c r="TA18" s="2144"/>
      <c r="TB18" s="2144"/>
      <c r="TC18" s="2144"/>
      <c r="TD18" s="2144"/>
      <c r="TE18" s="140"/>
      <c r="TF18" s="132">
        <f t="shared" si="75"/>
        <v>20668.5</v>
      </c>
      <c r="TH18" s="430"/>
      <c r="TI18" s="435"/>
      <c r="TJ18" s="436"/>
      <c r="TK18" s="434"/>
      <c r="TL18" s="140"/>
      <c r="TM18" s="132">
        <f t="shared" si="76"/>
        <v>0</v>
      </c>
      <c r="TO18" s="506"/>
      <c r="TP18" s="435"/>
      <c r="TQ18" s="436"/>
      <c r="TR18" s="434"/>
      <c r="TS18" s="140"/>
      <c r="TT18" s="132">
        <f t="shared" si="77"/>
        <v>0</v>
      </c>
      <c r="TV18" s="407"/>
      <c r="TW18" s="312"/>
      <c r="TX18" s="22"/>
      <c r="TY18" s="31"/>
      <c r="TZ18" s="76"/>
      <c r="UA18" s="78">
        <f t="shared" si="78"/>
        <v>0</v>
      </c>
      <c r="UC18" s="407"/>
      <c r="UD18" s="312"/>
      <c r="UE18" s="22"/>
      <c r="UF18" s="31"/>
      <c r="UG18" s="76"/>
      <c r="UH18" s="78">
        <f t="shared" si="79"/>
        <v>0</v>
      </c>
      <c r="UJ18" s="407"/>
      <c r="UK18" s="312"/>
      <c r="UL18" s="22"/>
      <c r="UM18" s="31"/>
      <c r="UN18" s="76"/>
      <c r="UO18" s="78">
        <f t="shared" si="80"/>
        <v>0</v>
      </c>
      <c r="UQ18" s="407"/>
      <c r="UR18" s="312"/>
      <c r="US18" s="22"/>
      <c r="UT18" s="31"/>
      <c r="UU18" s="76"/>
      <c r="UV18" s="78">
        <f t="shared" si="81"/>
        <v>201</v>
      </c>
      <c r="UX18" s="482"/>
      <c r="UY18" s="312"/>
      <c r="UZ18" s="22"/>
      <c r="VA18" s="31"/>
      <c r="VB18" s="76"/>
      <c r="VC18" s="132">
        <f t="shared" si="82"/>
        <v>47775</v>
      </c>
      <c r="VE18" s="31"/>
      <c r="VF18" s="312"/>
      <c r="VG18" s="22"/>
      <c r="VH18" s="31"/>
      <c r="VI18" s="76"/>
      <c r="VJ18" s="78">
        <f t="shared" si="83"/>
        <v>0</v>
      </c>
      <c r="VL18" s="312"/>
      <c r="VM18" s="312"/>
      <c r="VN18" s="22"/>
      <c r="VO18" s="794"/>
      <c r="VP18" s="76"/>
      <c r="VQ18" s="78">
        <f t="shared" si="84"/>
        <v>0</v>
      </c>
      <c r="VS18" s="407"/>
      <c r="VT18" s="312"/>
      <c r="VU18" s="22"/>
      <c r="VV18" s="31"/>
      <c r="VW18" s="76"/>
      <c r="VX18" s="78">
        <f t="shared" si="85"/>
        <v>274.5</v>
      </c>
      <c r="VZ18" s="31"/>
      <c r="WA18" s="312"/>
      <c r="WB18" s="22"/>
      <c r="WC18" s="31"/>
      <c r="WD18" s="76"/>
      <c r="WE18" s="78">
        <f t="shared" si="86"/>
        <v>0</v>
      </c>
      <c r="WG18" s="31"/>
      <c r="WH18" s="312"/>
      <c r="WI18" s="22"/>
      <c r="WJ18" s="31"/>
      <c r="WK18" s="76"/>
      <c r="WL18" s="78">
        <f t="shared" si="87"/>
        <v>0</v>
      </c>
      <c r="WN18" s="31"/>
      <c r="WO18" s="312"/>
      <c r="WP18" s="22"/>
      <c r="WQ18" s="31"/>
      <c r="WR18" s="76"/>
      <c r="WS18" s="78">
        <f t="shared" si="88"/>
        <v>0</v>
      </c>
      <c r="WU18" s="49"/>
      <c r="WV18" s="230"/>
      <c r="WW18" s="105"/>
      <c r="WX18" s="49"/>
      <c r="WY18" s="140"/>
      <c r="WZ18" s="132">
        <f t="shared" si="89"/>
        <v>0</v>
      </c>
      <c r="XA18" s="245"/>
      <c r="XB18" s="31"/>
      <c r="XC18" s="312"/>
      <c r="XD18" s="22"/>
      <c r="XE18" s="337"/>
      <c r="XF18" s="76"/>
      <c r="XG18" s="78">
        <f t="shared" si="90"/>
        <v>0</v>
      </c>
      <c r="XI18" s="407"/>
      <c r="XJ18" s="312"/>
      <c r="XK18" s="22"/>
      <c r="XL18" s="31"/>
      <c r="XM18" s="76"/>
      <c r="XN18" s="78">
        <f t="shared" si="91"/>
        <v>0</v>
      </c>
      <c r="XP18" s="31"/>
      <c r="XQ18" s="312"/>
      <c r="XR18" s="105"/>
      <c r="XS18" s="31"/>
      <c r="XT18" s="140"/>
      <c r="XU18" s="132">
        <f t="shared" si="92"/>
        <v>0</v>
      </c>
      <c r="XW18" s="31"/>
      <c r="XX18" s="312"/>
      <c r="XY18" s="105"/>
      <c r="XZ18" s="31"/>
      <c r="YA18" s="140"/>
      <c r="YB18" s="132">
        <f t="shared" si="93"/>
        <v>0</v>
      </c>
      <c r="YD18" s="31"/>
      <c r="YE18" s="312"/>
      <c r="YF18" s="105"/>
      <c r="YG18" s="31"/>
      <c r="YH18" s="140"/>
      <c r="YI18" s="132">
        <f t="shared" si="94"/>
        <v>0</v>
      </c>
      <c r="YK18" s="31"/>
      <c r="YL18" s="312"/>
      <c r="YM18" s="105"/>
      <c r="YN18" s="31"/>
      <c r="YO18" s="140"/>
      <c r="YP18" s="132">
        <f t="shared" si="95"/>
        <v>0</v>
      </c>
      <c r="YR18" s="31"/>
      <c r="YS18" s="312"/>
      <c r="YT18" s="105"/>
      <c r="YU18" s="31"/>
      <c r="YV18" s="140"/>
      <c r="YW18" s="132">
        <f t="shared" si="96"/>
        <v>0</v>
      </c>
      <c r="YY18" s="49"/>
      <c r="YZ18" s="230"/>
      <c r="ZA18" s="105"/>
      <c r="ZB18" s="49"/>
      <c r="ZC18" s="140"/>
      <c r="ZD18" s="78">
        <f t="shared" si="97"/>
        <v>0</v>
      </c>
      <c r="ZF18" s="31"/>
      <c r="ZG18" s="312"/>
      <c r="ZH18" s="22"/>
      <c r="ZI18" s="31"/>
      <c r="ZJ18" s="76"/>
      <c r="ZK18" s="78">
        <f t="shared" si="98"/>
        <v>0</v>
      </c>
      <c r="ZM18" s="31"/>
      <c r="ZN18" s="784"/>
      <c r="ZO18" s="22"/>
      <c r="ZP18" s="31"/>
      <c r="ZQ18" s="76"/>
      <c r="ZR18" s="78">
        <f t="shared" si="99"/>
        <v>11212</v>
      </c>
      <c r="ZT18" s="31"/>
      <c r="ZU18" s="784"/>
      <c r="ZV18" s="22"/>
      <c r="ZW18" s="31"/>
      <c r="ZX18" s="76"/>
      <c r="ZY18" s="78">
        <f t="shared" si="100"/>
        <v>0</v>
      </c>
      <c r="AAA18" s="31"/>
      <c r="AAB18" s="784"/>
      <c r="AAC18" s="22"/>
      <c r="AAD18" s="31"/>
      <c r="AAE18" s="76"/>
      <c r="AAF18" s="78">
        <f t="shared" si="101"/>
        <v>0</v>
      </c>
      <c r="AAH18" s="312"/>
      <c r="AAI18" s="312"/>
      <c r="AAJ18" s="22"/>
      <c r="AAK18" s="31"/>
      <c r="AAL18" s="76"/>
      <c r="AAM18" s="78">
        <f t="shared" si="102"/>
        <v>0</v>
      </c>
      <c r="AAO18" s="407"/>
      <c r="AAP18" s="312"/>
      <c r="AAQ18" s="22"/>
      <c r="AAR18" s="31"/>
      <c r="AAS18" s="76"/>
      <c r="AAT18" s="78">
        <f t="shared" si="103"/>
        <v>0</v>
      </c>
      <c r="AAV18" s="427"/>
      <c r="AAW18" s="230"/>
      <c r="AAX18" s="105"/>
      <c r="AAY18" s="322"/>
      <c r="AAZ18" s="140"/>
      <c r="ABA18" s="132">
        <f t="shared" si="104"/>
        <v>0</v>
      </c>
      <c r="ABC18" s="49"/>
      <c r="ABD18" s="230"/>
      <c r="ABE18" s="105"/>
      <c r="ABF18" s="49"/>
      <c r="ABG18" s="140"/>
      <c r="ABH18" s="132">
        <f t="shared" si="105"/>
        <v>26148</v>
      </c>
      <c r="ABJ18" s="312"/>
      <c r="ABK18" s="312"/>
      <c r="ABL18" s="22"/>
      <c r="ABM18" s="31"/>
      <c r="ABN18" s="76"/>
      <c r="ABO18" s="78">
        <f t="shared" si="106"/>
        <v>0</v>
      </c>
      <c r="ABQ18" s="31"/>
      <c r="ABR18" s="312"/>
      <c r="ABS18" s="22"/>
      <c r="ABT18" s="31"/>
      <c r="ABU18" s="76"/>
      <c r="ABV18" s="78">
        <f t="shared" si="107"/>
        <v>0</v>
      </c>
      <c r="ABX18" s="322"/>
      <c r="ABY18" s="230"/>
      <c r="ABZ18" s="105"/>
      <c r="ACA18" s="427"/>
      <c r="ACB18" s="140"/>
      <c r="ACC18" s="78">
        <f t="shared" si="108"/>
        <v>0</v>
      </c>
      <c r="ACE18" s="322"/>
      <c r="ACF18" s="230"/>
      <c r="ACG18" s="105"/>
      <c r="ACH18" s="322"/>
      <c r="ACI18" s="140"/>
      <c r="ACJ18" s="78">
        <f t="shared" si="109"/>
        <v>0</v>
      </c>
      <c r="ACL18" s="31"/>
      <c r="ACM18" s="312"/>
      <c r="ACN18" s="22"/>
      <c r="ACO18" s="31"/>
      <c r="ACP18" s="76"/>
      <c r="ACQ18" s="78">
        <f t="shared" si="1"/>
        <v>0</v>
      </c>
      <c r="ACS18" s="407"/>
      <c r="ACT18" s="312"/>
      <c r="ACU18" s="22"/>
      <c r="ACV18" s="407"/>
      <c r="ACW18" s="76"/>
      <c r="ACX18" s="78">
        <f t="shared" si="110"/>
        <v>0</v>
      </c>
      <c r="ACZ18" s="427"/>
      <c r="ADA18" s="230"/>
      <c r="ADB18" s="105"/>
      <c r="ADC18" s="322"/>
      <c r="ADD18" s="140"/>
      <c r="ADE18" s="78">
        <f t="shared" si="111"/>
        <v>0</v>
      </c>
      <c r="ADG18" s="312"/>
      <c r="ADH18" s="312"/>
      <c r="ADI18" s="22"/>
      <c r="ADJ18" s="31"/>
      <c r="ADK18" s="76"/>
      <c r="ADL18" s="132">
        <f t="shared" si="112"/>
        <v>0</v>
      </c>
      <c r="ADN18" s="323"/>
      <c r="ADO18" s="312"/>
      <c r="ADP18" s="22"/>
      <c r="ADQ18" s="407"/>
      <c r="ADR18" s="76"/>
      <c r="ADS18" s="132">
        <f t="shared" si="113"/>
        <v>0</v>
      </c>
      <c r="ADU18" s="407"/>
      <c r="ADV18" s="782"/>
      <c r="ADW18" s="391"/>
      <c r="ADX18" s="346"/>
      <c r="ADY18" s="391"/>
      <c r="ADZ18" s="132">
        <f t="shared" si="114"/>
        <v>0</v>
      </c>
      <c r="AEB18" s="49"/>
      <c r="AEC18" s="303"/>
      <c r="AED18" s="351"/>
      <c r="AEE18" s="49"/>
      <c r="AEF18" s="1487"/>
      <c r="AEG18" s="132">
        <f t="shared" si="115"/>
        <v>5459</v>
      </c>
      <c r="AEI18" s="427"/>
      <c r="AEJ18" s="303"/>
      <c r="AEK18" s="391"/>
      <c r="AEL18" s="427"/>
      <c r="AEM18" s="391"/>
      <c r="AEN18" s="132">
        <f t="shared" si="116"/>
        <v>0</v>
      </c>
      <c r="AEP18" s="31"/>
      <c r="AEQ18" s="312"/>
      <c r="AER18" s="22"/>
      <c r="AES18" s="31"/>
      <c r="AET18" s="76"/>
      <c r="AEU18" s="78">
        <f t="shared" si="117"/>
        <v>0</v>
      </c>
      <c r="AEW18" s="312"/>
      <c r="AEX18" s="312"/>
      <c r="AEY18" s="22"/>
      <c r="AEZ18" s="31"/>
      <c r="AFA18" s="76"/>
      <c r="AFB18" s="78">
        <f t="shared" si="118"/>
        <v>6523</v>
      </c>
      <c r="AFD18" s="407"/>
      <c r="AFE18" s="312"/>
      <c r="AFF18" s="22"/>
      <c r="AFG18" s="31"/>
      <c r="AFH18" s="76"/>
      <c r="AFI18" s="78">
        <f t="shared" si="119"/>
        <v>0</v>
      </c>
      <c r="AFK18" s="407"/>
      <c r="AFL18" s="312"/>
      <c r="AFM18" s="780"/>
      <c r="AFN18" s="31"/>
      <c r="AFO18" s="140"/>
      <c r="AFP18" s="132">
        <f t="shared" si="120"/>
        <v>0</v>
      </c>
      <c r="AFR18" s="31"/>
      <c r="AFS18" s="312"/>
      <c r="AFT18" s="105"/>
      <c r="AFU18" s="49"/>
      <c r="AFV18" s="76"/>
      <c r="AFW18" s="132">
        <f t="shared" si="121"/>
        <v>0</v>
      </c>
      <c r="AFY18" s="31"/>
      <c r="AFZ18" s="312"/>
      <c r="AGA18" s="105"/>
      <c r="AGB18" s="31"/>
      <c r="AGC18" s="140"/>
      <c r="AGD18" s="132">
        <f t="shared" si="122"/>
        <v>0</v>
      </c>
      <c r="AGF18" s="31"/>
      <c r="AGG18" s="1476"/>
      <c r="AGH18" s="351"/>
      <c r="AGI18" s="31"/>
      <c r="AGJ18" s="140"/>
      <c r="AGK18" s="132">
        <f t="shared" si="123"/>
        <v>0</v>
      </c>
      <c r="AGM18" s="31"/>
      <c r="AGN18" s="1476"/>
      <c r="AGO18" s="351"/>
      <c r="AGP18" s="31"/>
      <c r="AGQ18" s="140"/>
      <c r="AGR18" s="132">
        <f t="shared" si="124"/>
        <v>0</v>
      </c>
      <c r="AGT18" s="49"/>
      <c r="AGU18" s="1476"/>
      <c r="AGV18" s="351"/>
      <c r="AGW18" s="49"/>
      <c r="AGX18" s="140"/>
      <c r="AGY18" s="132">
        <f t="shared" si="125"/>
        <v>0</v>
      </c>
      <c r="AHA18" s="312"/>
      <c r="AHB18" s="312"/>
      <c r="AHC18" s="22"/>
      <c r="AHD18" s="31"/>
      <c r="AHE18" s="76"/>
      <c r="AHF18" s="78">
        <f t="shared" si="126"/>
        <v>37741</v>
      </c>
      <c r="AHH18" s="312"/>
      <c r="AHI18" s="312"/>
      <c r="AHJ18" s="22"/>
      <c r="AHK18" s="31"/>
      <c r="AHL18" s="76"/>
      <c r="AHM18" s="78">
        <f t="shared" si="127"/>
        <v>0</v>
      </c>
      <c r="AHO18" s="312"/>
      <c r="AHP18" s="312"/>
      <c r="AHQ18" s="22"/>
      <c r="AHR18" s="31"/>
      <c r="AHS18" s="76"/>
      <c r="AHT18" s="78">
        <f t="shared" si="128"/>
        <v>0</v>
      </c>
      <c r="AHV18" s="427"/>
      <c r="AHW18" s="230"/>
      <c r="AHX18" s="105"/>
      <c r="AHY18" s="49"/>
      <c r="AHZ18" s="140"/>
      <c r="AIA18" s="78">
        <f t="shared" si="129"/>
        <v>0</v>
      </c>
      <c r="AIC18" s="322"/>
      <c r="AID18" s="230"/>
      <c r="AIE18" s="105"/>
      <c r="AIF18" s="49"/>
      <c r="AIG18" s="140"/>
      <c r="AIH18" s="78">
        <f t="shared" si="130"/>
        <v>0</v>
      </c>
      <c r="AIJ18" s="407"/>
      <c r="AIK18" s="312"/>
      <c r="AIL18" s="22"/>
      <c r="AIM18" s="31"/>
      <c r="AIN18" s="76"/>
      <c r="AIO18" s="78">
        <f t="shared" si="131"/>
        <v>0</v>
      </c>
      <c r="AIQ18" s="31"/>
      <c r="AIR18" s="312"/>
      <c r="AIS18" s="22"/>
      <c r="AIT18" s="31"/>
      <c r="AIU18" s="76"/>
      <c r="AIV18" s="78">
        <f t="shared" si="132"/>
        <v>0</v>
      </c>
      <c r="AIX18" s="49"/>
      <c r="AIY18" s="230"/>
      <c r="AIZ18" s="105"/>
      <c r="AJA18" s="49"/>
      <c r="AJB18" s="140"/>
      <c r="AJC18" s="132">
        <f t="shared" si="133"/>
        <v>0</v>
      </c>
      <c r="AJE18" s="49"/>
      <c r="AJF18" s="230"/>
      <c r="AJG18" s="105"/>
      <c r="AJH18" s="49"/>
      <c r="AJI18" s="140"/>
      <c r="AJJ18" s="132">
        <f t="shared" si="134"/>
        <v>0</v>
      </c>
      <c r="AJL18" s="49"/>
      <c r="AJM18" s="230"/>
      <c r="AJN18" s="105"/>
      <c r="AJO18" s="49"/>
      <c r="AJP18" s="140"/>
      <c r="AJQ18" s="132">
        <f t="shared" si="135"/>
        <v>0</v>
      </c>
      <c r="AJR18" s="245"/>
      <c r="AJS18" s="31"/>
      <c r="AJT18" s="312"/>
      <c r="AJU18" s="22"/>
      <c r="AJV18" s="31"/>
      <c r="AJW18" s="76"/>
      <c r="AJX18" s="132">
        <f t="shared" si="136"/>
        <v>0</v>
      </c>
      <c r="AJZ18" s="31"/>
      <c r="AKA18" s="312"/>
      <c r="AKB18" s="22"/>
      <c r="AKC18" s="31"/>
      <c r="AKD18" s="76"/>
      <c r="AKE18" s="132">
        <f t="shared" si="137"/>
        <v>0</v>
      </c>
      <c r="AKG18" s="49"/>
      <c r="AKH18" s="230"/>
      <c r="AKI18" s="698"/>
      <c r="AKJ18" s="49"/>
      <c r="AKK18" s="1505"/>
      <c r="AKL18" s="132">
        <f t="shared" si="138"/>
        <v>0</v>
      </c>
      <c r="AKN18" s="49"/>
      <c r="AKO18" s="230"/>
      <c r="AKP18" s="105"/>
      <c r="AKQ18" s="49"/>
      <c r="AKR18" s="140"/>
      <c r="AKS18" s="132">
        <f t="shared" si="2"/>
        <v>0</v>
      </c>
      <c r="AKU18" s="31"/>
      <c r="AKV18" s="312"/>
      <c r="AKW18" s="22"/>
      <c r="AKX18" s="31"/>
      <c r="AKY18" s="76"/>
      <c r="AKZ18" s="132">
        <f t="shared" si="139"/>
        <v>0</v>
      </c>
      <c r="ALB18" s="312"/>
      <c r="ALC18" s="312"/>
      <c r="ALD18" s="22"/>
      <c r="ALE18" s="31"/>
      <c r="ALF18" s="76"/>
      <c r="ALG18" s="132">
        <f t="shared" si="140"/>
        <v>0</v>
      </c>
      <c r="ALI18" s="312"/>
      <c r="ALJ18" s="312"/>
      <c r="ALK18" s="22"/>
      <c r="ALL18" s="31"/>
      <c r="ALM18" s="76"/>
      <c r="ALN18" s="132">
        <f t="shared" si="141"/>
        <v>0</v>
      </c>
      <c r="ALP18" s="312"/>
      <c r="ALQ18" s="312"/>
      <c r="ALR18" s="22"/>
      <c r="ALS18" s="31"/>
      <c r="ALT18" s="76"/>
      <c r="ALU18" s="132">
        <f t="shared" si="142"/>
        <v>0</v>
      </c>
      <c r="ALW18" s="407"/>
      <c r="ALX18" s="312"/>
      <c r="ALY18" s="22"/>
      <c r="ALZ18" s="407"/>
      <c r="AMA18" s="76"/>
      <c r="AMB18" s="78">
        <f t="shared" si="143"/>
        <v>0</v>
      </c>
      <c r="AMD18" s="31"/>
      <c r="AME18" s="312"/>
      <c r="AMF18" s="22"/>
      <c r="AMG18" s="31"/>
      <c r="AMH18" s="76"/>
      <c r="AMI18" s="78">
        <f t="shared" si="144"/>
        <v>0</v>
      </c>
      <c r="AMK18" s="31"/>
      <c r="AML18" s="1476"/>
      <c r="AMM18" s="140"/>
      <c r="AMN18" s="49"/>
      <c r="AMO18" s="140"/>
      <c r="AMP18" s="132">
        <f t="shared" si="3"/>
        <v>0</v>
      </c>
      <c r="AMR18" s="407"/>
      <c r="AMS18" s="312"/>
      <c r="AMT18" s="22"/>
      <c r="AMU18" s="323"/>
      <c r="AMV18" s="76"/>
      <c r="AMW18" s="78">
        <f t="shared" si="145"/>
        <v>0</v>
      </c>
      <c r="AMY18" s="323"/>
      <c r="AMZ18" s="312"/>
      <c r="ANA18" s="22"/>
      <c r="ANB18" s="407"/>
      <c r="ANC18" s="76"/>
      <c r="AND18" s="78">
        <f t="shared" si="146"/>
        <v>0</v>
      </c>
      <c r="ANF18" s="31"/>
      <c r="ANG18" s="312"/>
      <c r="ANH18" s="22"/>
      <c r="ANI18" s="31"/>
      <c r="ANJ18" s="76"/>
      <c r="ANK18" s="78">
        <f t="shared" si="147"/>
        <v>0</v>
      </c>
      <c r="ANM18" s="31"/>
      <c r="ANN18" s="312"/>
      <c r="ANO18" s="22"/>
      <c r="ANP18" s="31"/>
      <c r="ANQ18" s="76"/>
      <c r="ANR18" s="78">
        <f t="shared" si="148"/>
        <v>0</v>
      </c>
      <c r="ANT18" s="49"/>
      <c r="ANU18" s="230"/>
      <c r="ANV18" s="105"/>
      <c r="ANW18" s="49"/>
      <c r="ANX18" s="140"/>
      <c r="ANY18" s="78">
        <f t="shared" si="149"/>
        <v>0</v>
      </c>
      <c r="AOA18" s="323"/>
      <c r="AOB18" s="312"/>
      <c r="AOC18" s="22"/>
      <c r="AOD18" s="407"/>
      <c r="AOE18" s="76"/>
      <c r="AOF18" s="132">
        <f t="shared" si="150"/>
        <v>1532</v>
      </c>
      <c r="AOH18" s="31"/>
      <c r="AOI18" s="312"/>
      <c r="AOJ18" s="22"/>
      <c r="AOK18" s="323">
        <v>41035</v>
      </c>
      <c r="AOL18" s="76">
        <v>200</v>
      </c>
      <c r="AOM18" s="132">
        <f t="shared" si="198"/>
        <v>5792</v>
      </c>
      <c r="AOO18" s="427"/>
      <c r="AOP18" s="230"/>
      <c r="AOQ18" s="105"/>
      <c r="AOR18" s="49"/>
      <c r="AOS18" s="140"/>
      <c r="AOT18" s="78">
        <f t="shared" si="151"/>
        <v>0</v>
      </c>
      <c r="AOV18" s="323"/>
      <c r="AOW18" s="312"/>
      <c r="AOX18" s="22"/>
      <c r="AOY18" s="31"/>
      <c r="AOZ18" s="76"/>
      <c r="APA18" s="78">
        <f t="shared" si="152"/>
        <v>0</v>
      </c>
      <c r="APC18" s="323"/>
      <c r="APD18" s="312"/>
      <c r="APE18" s="22"/>
      <c r="APF18" s="31"/>
      <c r="APG18" s="76"/>
      <c r="APH18" s="78">
        <f t="shared" si="153"/>
        <v>0</v>
      </c>
      <c r="APJ18" s="312"/>
      <c r="APK18" s="312"/>
      <c r="APL18" s="22"/>
      <c r="APM18" s="31"/>
      <c r="APN18" s="76"/>
      <c r="APO18" s="78">
        <f t="shared" si="154"/>
        <v>0</v>
      </c>
      <c r="APQ18" s="427"/>
      <c r="APR18" s="230"/>
      <c r="APS18" s="391"/>
      <c r="APT18" s="484"/>
      <c r="APU18" s="390"/>
      <c r="APV18" s="132">
        <f t="shared" si="4"/>
        <v>0</v>
      </c>
      <c r="APX18" s="31"/>
      <c r="APY18" s="312"/>
      <c r="APZ18" s="22"/>
      <c r="AQA18" s="31"/>
      <c r="AQB18" s="76"/>
      <c r="AQC18" s="132">
        <f t="shared" si="5"/>
        <v>7383.5</v>
      </c>
      <c r="AQE18" s="31"/>
      <c r="AQF18" s="312"/>
      <c r="AQG18" s="22"/>
      <c r="AQH18" s="31"/>
      <c r="AQI18" s="76"/>
      <c r="AQJ18" s="132">
        <f t="shared" si="6"/>
        <v>0</v>
      </c>
      <c r="AQL18" s="31"/>
      <c r="AQM18" s="312"/>
      <c r="AQN18" s="22"/>
      <c r="AQO18" s="31"/>
      <c r="AQP18" s="76"/>
      <c r="AQQ18" s="132">
        <f t="shared" si="155"/>
        <v>4518.5</v>
      </c>
      <c r="AQS18" s="322"/>
      <c r="AQT18" s="230"/>
      <c r="AQU18" s="105"/>
      <c r="AQV18" s="322"/>
      <c r="AQW18" s="571"/>
      <c r="AQX18" s="78">
        <f t="shared" si="156"/>
        <v>53922</v>
      </c>
      <c r="AQZ18" s="31"/>
      <c r="ARA18" s="312"/>
      <c r="ARB18" s="22"/>
      <c r="ARC18" s="31"/>
      <c r="ARD18" s="76"/>
      <c r="ARE18" s="78">
        <f t="shared" si="157"/>
        <v>0</v>
      </c>
      <c r="ARG18" s="407"/>
      <c r="ARH18" s="312"/>
      <c r="ARI18" s="22"/>
      <c r="ARJ18" s="407"/>
      <c r="ARK18" s="76"/>
      <c r="ARL18" s="78">
        <f t="shared" si="158"/>
        <v>0</v>
      </c>
      <c r="ARN18" s="407"/>
      <c r="ARO18" s="312"/>
      <c r="ARP18" s="22"/>
      <c r="ARQ18" s="323"/>
      <c r="ARR18" s="795"/>
      <c r="ARS18" s="78">
        <f t="shared" si="7"/>
        <v>0</v>
      </c>
      <c r="ARU18" s="407"/>
      <c r="ARV18" s="312"/>
      <c r="ARW18" s="22"/>
      <c r="ARX18" s="31"/>
      <c r="ARY18" s="76"/>
      <c r="ARZ18" s="78">
        <f t="shared" si="159"/>
        <v>0</v>
      </c>
      <c r="ASB18" s="407"/>
      <c r="ASC18" s="312"/>
      <c r="ASD18" s="22"/>
      <c r="ASE18" s="31"/>
      <c r="ASF18" s="76"/>
      <c r="ASG18" s="132">
        <f t="shared" si="160"/>
        <v>0</v>
      </c>
      <c r="ASI18" s="49"/>
      <c r="ASJ18" s="230"/>
      <c r="ASK18" s="105"/>
      <c r="ASL18" s="49"/>
      <c r="ASM18" s="140"/>
      <c r="ASN18" s="132">
        <f t="shared" si="161"/>
        <v>0</v>
      </c>
      <c r="ASP18" s="31"/>
      <c r="ASQ18" s="312"/>
      <c r="ASR18" s="22"/>
      <c r="ASS18" s="31"/>
      <c r="AST18" s="76"/>
      <c r="ASU18" s="132">
        <f t="shared" si="162"/>
        <v>0</v>
      </c>
      <c r="ASW18" s="31"/>
      <c r="ASX18" s="312"/>
      <c r="ASY18" s="22"/>
      <c r="ASZ18" s="31"/>
      <c r="ATA18" s="76"/>
      <c r="ATB18" s="78">
        <f t="shared" si="163"/>
        <v>0</v>
      </c>
      <c r="ATD18" s="31"/>
      <c r="ATE18" s="312"/>
      <c r="ATF18" s="22"/>
      <c r="ATG18" s="31"/>
      <c r="ATH18" s="76"/>
      <c r="ATI18" s="78">
        <f t="shared" si="164"/>
        <v>0</v>
      </c>
      <c r="ATK18" s="31"/>
      <c r="ATL18" s="312"/>
      <c r="ATM18" s="22"/>
      <c r="ATN18" s="31"/>
      <c r="ATO18" s="76"/>
      <c r="ATP18" s="78">
        <f t="shared" si="165"/>
        <v>0</v>
      </c>
      <c r="ATR18" s="31"/>
      <c r="ATS18" s="312"/>
      <c r="ATT18" s="22"/>
      <c r="ATU18" s="31"/>
      <c r="ATV18" s="76"/>
      <c r="ATW18" s="78">
        <f t="shared" si="166"/>
        <v>0</v>
      </c>
      <c r="ATY18" s="323"/>
      <c r="ATZ18" s="312"/>
      <c r="AUA18" s="22"/>
      <c r="AUB18" s="31"/>
      <c r="AUC18" s="76"/>
      <c r="AUD18" s="78">
        <f t="shared" si="167"/>
        <v>0</v>
      </c>
      <c r="AUF18" s="31"/>
      <c r="AUG18" s="866"/>
      <c r="AUH18" s="780"/>
      <c r="AUI18" s="31"/>
      <c r="AUJ18" s="76"/>
      <c r="AUK18" s="132">
        <f t="shared" si="168"/>
        <v>0</v>
      </c>
      <c r="AUM18" s="31"/>
      <c r="AUN18" s="782"/>
      <c r="AUO18" s="76"/>
      <c r="AUP18" s="31"/>
      <c r="AUQ18" s="76"/>
      <c r="AUR18" s="132">
        <f t="shared" si="169"/>
        <v>0</v>
      </c>
      <c r="AUT18" s="31"/>
      <c r="AUU18" s="312"/>
      <c r="AUV18" s="22"/>
      <c r="AUW18" s="31"/>
      <c r="AUX18" s="76"/>
      <c r="AUY18" s="132">
        <f t="shared" si="170"/>
        <v>0</v>
      </c>
      <c r="AVA18" s="427"/>
      <c r="AVB18" s="230"/>
      <c r="AVC18" s="105"/>
      <c r="AVD18" s="49"/>
      <c r="AVE18" s="140"/>
      <c r="AVF18" s="132">
        <f t="shared" si="171"/>
        <v>2512.5</v>
      </c>
      <c r="AVH18" s="322"/>
      <c r="AVI18" s="303"/>
      <c r="AVJ18" s="351"/>
      <c r="AVK18" s="49"/>
      <c r="AVL18" s="140"/>
      <c r="AVM18" s="132">
        <f t="shared" si="172"/>
        <v>0</v>
      </c>
      <c r="AVO18" s="407"/>
      <c r="AVP18" s="312"/>
      <c r="AVQ18" s="1499"/>
      <c r="AVR18" s="31"/>
      <c r="AVS18" s="1361"/>
      <c r="AVT18" s="78">
        <f t="shared" si="190"/>
        <v>0</v>
      </c>
      <c r="AVV18" s="312"/>
      <c r="AVW18" s="312"/>
      <c r="AVX18" s="1499"/>
      <c r="AVY18" s="31"/>
      <c r="AVZ18" s="1361"/>
      <c r="AWA18" s="78">
        <f t="shared" si="191"/>
        <v>0</v>
      </c>
      <c r="AWC18" s="312"/>
      <c r="AWD18" s="312"/>
      <c r="AWE18" s="22"/>
      <c r="AWF18" s="31"/>
      <c r="AWG18" s="76"/>
      <c r="AWH18" s="78">
        <f t="shared" si="192"/>
        <v>0</v>
      </c>
      <c r="AWJ18" s="230"/>
      <c r="AWK18" s="230"/>
      <c r="AWL18" s="105"/>
      <c r="AWM18" s="49"/>
      <c r="AWN18" s="140"/>
      <c r="AWO18" s="132">
        <f t="shared" si="193"/>
        <v>0</v>
      </c>
      <c r="AWP18" s="245"/>
      <c r="AWQ18" s="427"/>
      <c r="AWR18" s="230"/>
      <c r="AWS18" s="105"/>
      <c r="AWT18" s="49"/>
      <c r="AWU18" s="140"/>
      <c r="AWV18" s="78">
        <f t="shared" si="173"/>
        <v>30000</v>
      </c>
      <c r="AWX18" s="31"/>
      <c r="AWY18" s="312"/>
      <c r="AWZ18" s="22"/>
      <c r="AXA18" s="386"/>
      <c r="AXB18" s="76"/>
      <c r="AXC18" s="78">
        <f t="shared" si="174"/>
        <v>0</v>
      </c>
      <c r="AXE18" s="31"/>
      <c r="AXF18" s="312"/>
      <c r="AXG18" s="22"/>
      <c r="AXH18" s="31"/>
      <c r="AXI18" s="76"/>
      <c r="AXJ18" s="78">
        <f t="shared" si="175"/>
        <v>0</v>
      </c>
      <c r="AXL18" s="31"/>
      <c r="AXM18" s="312"/>
      <c r="AXN18" s="22"/>
      <c r="AXO18" s="31"/>
      <c r="AXP18" s="76"/>
      <c r="AXQ18" s="78">
        <f t="shared" si="176"/>
        <v>0</v>
      </c>
      <c r="AXS18" s="31"/>
      <c r="AXT18" s="312"/>
      <c r="AXU18" s="22"/>
      <c r="AXV18" s="31"/>
      <c r="AXW18" s="76"/>
      <c r="AXX18" s="78">
        <f t="shared" si="177"/>
        <v>0</v>
      </c>
      <c r="AXZ18" s="407"/>
      <c r="AYA18" s="312"/>
      <c r="AYB18" s="22"/>
      <c r="AYC18" s="31"/>
      <c r="AYD18" s="76"/>
      <c r="AYE18" s="78">
        <f t="shared" si="178"/>
        <v>0</v>
      </c>
      <c r="AYG18" s="407"/>
      <c r="AYH18" s="312"/>
      <c r="AYI18" s="22"/>
      <c r="AYJ18" s="31"/>
      <c r="AYK18" s="76"/>
      <c r="AYL18" s="78">
        <f t="shared" si="179"/>
        <v>0</v>
      </c>
      <c r="AYN18" s="407"/>
      <c r="AYO18" s="312"/>
      <c r="AYP18" s="22"/>
      <c r="AYQ18" s="407"/>
      <c r="AYR18" s="76"/>
      <c r="AYS18" s="78">
        <f t="shared" si="180"/>
        <v>0</v>
      </c>
      <c r="AYU18" s="31"/>
      <c r="AYV18" s="312"/>
      <c r="AYW18" s="22"/>
      <c r="AYX18" s="31"/>
      <c r="AYY18" s="76"/>
      <c r="AYZ18" s="78">
        <f t="shared" si="181"/>
        <v>0</v>
      </c>
      <c r="AZB18" s="427"/>
      <c r="AZC18" s="230"/>
      <c r="AZD18" s="105"/>
      <c r="AZE18" s="427"/>
      <c r="AZF18" s="140"/>
      <c r="AZG18" s="132">
        <f t="shared" si="182"/>
        <v>0</v>
      </c>
      <c r="AZI18" s="427"/>
      <c r="AZJ18" s="230"/>
      <c r="AZK18" s="105"/>
      <c r="AZL18" s="427"/>
      <c r="AZM18" s="140"/>
      <c r="AZN18" s="132">
        <f t="shared" si="183"/>
        <v>0</v>
      </c>
      <c r="AZO18" s="245"/>
      <c r="AZP18" s="810"/>
      <c r="AZQ18" s="312"/>
      <c r="AZR18" s="22"/>
      <c r="AZS18" s="31"/>
      <c r="AZT18" s="76"/>
      <c r="AZU18" s="78">
        <f t="shared" si="184"/>
        <v>0</v>
      </c>
      <c r="AZW18" s="810"/>
      <c r="AZX18" s="312"/>
      <c r="AZY18" s="22"/>
      <c r="AZZ18" s="31"/>
      <c r="BAA18" s="76"/>
      <c r="BAB18" s="78">
        <f t="shared" si="185"/>
        <v>0</v>
      </c>
      <c r="BAD18" s="312"/>
      <c r="BAE18" s="312"/>
      <c r="BAF18" s="22"/>
      <c r="BAG18" s="31"/>
      <c r="BAH18" s="76"/>
      <c r="BAI18" s="78">
        <f t="shared" si="186"/>
        <v>0</v>
      </c>
      <c r="BAK18" s="312"/>
      <c r="BAL18" s="312"/>
      <c r="BAM18" s="22"/>
      <c r="BAN18" s="31"/>
      <c r="BAO18" s="76"/>
      <c r="BAP18" s="78">
        <f t="shared" si="187"/>
        <v>0</v>
      </c>
    </row>
    <row r="19" spans="1:1023 1025:1394" s="32" customFormat="1" x14ac:dyDescent="0.25">
      <c r="A19" s="31"/>
      <c r="B19" s="312"/>
      <c r="C19" s="704"/>
      <c r="D19" s="31"/>
      <c r="E19" s="140"/>
      <c r="F19" s="132">
        <f t="shared" si="8"/>
        <v>0</v>
      </c>
      <c r="H19" s="427"/>
      <c r="I19" s="230"/>
      <c r="J19" s="105"/>
      <c r="K19" s="427"/>
      <c r="L19" s="140"/>
      <c r="M19" s="132">
        <f t="shared" si="188"/>
        <v>0</v>
      </c>
      <c r="O19" s="323"/>
      <c r="P19" s="312"/>
      <c r="Q19" s="22"/>
      <c r="R19" s="31"/>
      <c r="S19" s="76"/>
      <c r="T19" s="132">
        <f t="shared" si="9"/>
        <v>0</v>
      </c>
      <c r="V19" s="31"/>
      <c r="W19" s="312"/>
      <c r="X19" s="22"/>
      <c r="Y19" s="31"/>
      <c r="Z19" s="76"/>
      <c r="AA19" s="132">
        <f t="shared" si="10"/>
        <v>0</v>
      </c>
      <c r="AC19" s="31"/>
      <c r="AD19" s="312"/>
      <c r="AE19" s="22"/>
      <c r="AF19" s="31"/>
      <c r="AG19" s="76"/>
      <c r="AH19" s="132">
        <f t="shared" si="11"/>
        <v>0</v>
      </c>
      <c r="AJ19" s="31"/>
      <c r="AK19" s="312"/>
      <c r="AL19" s="22"/>
      <c r="AM19" s="31"/>
      <c r="AN19" s="76"/>
      <c r="AO19" s="132">
        <f t="shared" si="12"/>
        <v>0</v>
      </c>
      <c r="AQ19" s="31"/>
      <c r="AR19" s="312"/>
      <c r="AS19" s="22"/>
      <c r="AT19" s="31"/>
      <c r="AU19" s="76"/>
      <c r="AV19" s="132">
        <f t="shared" si="13"/>
        <v>0</v>
      </c>
      <c r="AX19" s="31"/>
      <c r="AY19" s="312"/>
      <c r="AZ19" s="22"/>
      <c r="BA19" s="31"/>
      <c r="BB19" s="76"/>
      <c r="BC19" s="132">
        <f t="shared" si="14"/>
        <v>0</v>
      </c>
      <c r="BE19" s="49"/>
      <c r="BF19" s="230"/>
      <c r="BG19" s="105"/>
      <c r="BH19" s="49"/>
      <c r="BI19" s="140"/>
      <c r="BJ19" s="132">
        <f t="shared" si="15"/>
        <v>0</v>
      </c>
      <c r="BL19" s="49"/>
      <c r="BM19" s="230"/>
      <c r="BN19" s="105"/>
      <c r="BO19" s="49"/>
      <c r="BP19" s="140"/>
      <c r="BQ19" s="78">
        <f t="shared" si="16"/>
        <v>0</v>
      </c>
      <c r="BS19" s="49"/>
      <c r="BT19" s="49"/>
      <c r="BU19" s="230"/>
      <c r="BV19" s="105"/>
      <c r="BW19" s="49"/>
      <c r="BX19" s="140"/>
      <c r="BY19" s="78">
        <f t="shared" si="17"/>
        <v>0</v>
      </c>
      <c r="CA19" s="427"/>
      <c r="CB19" s="673"/>
      <c r="CC19" s="351"/>
      <c r="CD19" s="49"/>
      <c r="CE19" s="140"/>
      <c r="CF19" s="132">
        <f t="shared" si="18"/>
        <v>0</v>
      </c>
      <c r="CH19" s="31"/>
      <c r="CI19" s="312"/>
      <c r="CJ19" s="22"/>
      <c r="CK19" s="379"/>
      <c r="CL19" s="140"/>
      <c r="CM19" s="132">
        <f t="shared" si="19"/>
        <v>0</v>
      </c>
      <c r="CO19" s="322"/>
      <c r="CP19" s="1476"/>
      <c r="CQ19" s="391"/>
      <c r="CR19" s="305"/>
      <c r="CS19" s="262"/>
      <c r="CT19" s="132">
        <f t="shared" si="189"/>
        <v>0</v>
      </c>
      <c r="CV19" s="31"/>
      <c r="CW19" s="312"/>
      <c r="CX19" s="22"/>
      <c r="CY19" s="31"/>
      <c r="CZ19" s="76"/>
      <c r="DA19" s="78">
        <f t="shared" si="20"/>
        <v>0</v>
      </c>
      <c r="DC19" s="794"/>
      <c r="DD19" s="61"/>
      <c r="DE19" s="31"/>
      <c r="DF19" s="22"/>
      <c r="DG19" s="31"/>
      <c r="DH19" s="76"/>
      <c r="DI19" s="78">
        <f t="shared" si="21"/>
        <v>0</v>
      </c>
      <c r="DK19" s="407"/>
      <c r="DL19" s="312"/>
      <c r="DM19" s="22"/>
      <c r="DN19" s="323"/>
      <c r="DO19" s="76"/>
      <c r="DP19" s="78">
        <f t="shared" si="22"/>
        <v>0</v>
      </c>
      <c r="DR19" s="312"/>
      <c r="DS19" s="312"/>
      <c r="DT19" s="22"/>
      <c r="DU19" s="31"/>
      <c r="DV19" s="76"/>
      <c r="DW19" s="78">
        <f t="shared" si="23"/>
        <v>0</v>
      </c>
      <c r="DY19" s="312"/>
      <c r="DZ19" s="312"/>
      <c r="EA19" s="22"/>
      <c r="EB19" s="31"/>
      <c r="EC19" s="76"/>
      <c r="ED19" s="78">
        <f t="shared" si="24"/>
        <v>4197</v>
      </c>
      <c r="EF19" s="31"/>
      <c r="EG19" s="312"/>
      <c r="EH19" s="22"/>
      <c r="EI19" s="31"/>
      <c r="EJ19" s="76"/>
      <c r="EK19" s="132">
        <f t="shared" si="25"/>
        <v>0</v>
      </c>
      <c r="EM19" s="323"/>
      <c r="EN19" s="312"/>
      <c r="EO19" s="22"/>
      <c r="EP19" s="384"/>
      <c r="EQ19" s="22"/>
      <c r="ER19" s="78">
        <f t="shared" si="26"/>
        <v>0</v>
      </c>
      <c r="ET19" s="322"/>
      <c r="EU19" s="230"/>
      <c r="EV19" s="105"/>
      <c r="EW19" s="49"/>
      <c r="EX19" s="140"/>
      <c r="EY19" s="78">
        <f t="shared" si="27"/>
        <v>0</v>
      </c>
      <c r="FA19" s="312"/>
      <c r="FB19" s="312"/>
      <c r="FC19" s="22"/>
      <c r="FD19" s="31"/>
      <c r="FE19" s="76"/>
      <c r="FF19" s="78">
        <f t="shared" si="28"/>
        <v>0</v>
      </c>
      <c r="FH19" s="312"/>
      <c r="FI19" s="312"/>
      <c r="FJ19" s="22"/>
      <c r="FK19" s="31"/>
      <c r="FL19" s="76"/>
      <c r="FM19" s="78">
        <f t="shared" si="29"/>
        <v>0</v>
      </c>
      <c r="FO19" s="407">
        <v>39711</v>
      </c>
      <c r="FP19" s="1476" t="s">
        <v>477</v>
      </c>
      <c r="FQ19" s="140">
        <v>25719</v>
      </c>
      <c r="FR19" s="259">
        <v>39728</v>
      </c>
      <c r="FS19" s="67">
        <v>25719</v>
      </c>
      <c r="FT19" s="78">
        <f t="shared" si="30"/>
        <v>29768</v>
      </c>
      <c r="FV19" s="323"/>
      <c r="FW19" s="312"/>
      <c r="FX19" s="22"/>
      <c r="FY19" s="31"/>
      <c r="FZ19" s="76"/>
      <c r="GA19" s="78">
        <f t="shared" si="31"/>
        <v>0</v>
      </c>
      <c r="GC19" s="312"/>
      <c r="GD19" s="312"/>
      <c r="GE19" s="22"/>
      <c r="GF19" s="31"/>
      <c r="GG19" s="76"/>
      <c r="GH19" s="78">
        <f t="shared" si="32"/>
        <v>0</v>
      </c>
      <c r="GJ19" s="312"/>
      <c r="GK19" s="312"/>
      <c r="GL19" s="22"/>
      <c r="GM19" s="31"/>
      <c r="GN19" s="76"/>
      <c r="GO19" s="78">
        <f t="shared" si="33"/>
        <v>0</v>
      </c>
      <c r="GQ19" s="31"/>
      <c r="GR19" s="312"/>
      <c r="GS19" s="22"/>
      <c r="GT19" s="31"/>
      <c r="GU19" s="76"/>
      <c r="GV19" s="78">
        <f t="shared" si="34"/>
        <v>0</v>
      </c>
      <c r="GX19" s="312"/>
      <c r="GY19" s="312"/>
      <c r="GZ19" s="22"/>
      <c r="HA19" s="31"/>
      <c r="HB19" s="76"/>
      <c r="HC19" s="78">
        <f t="shared" si="35"/>
        <v>0</v>
      </c>
      <c r="HE19" s="31"/>
      <c r="HF19" s="312"/>
      <c r="HG19" s="22"/>
      <c r="HH19" s="31"/>
      <c r="HI19" s="76"/>
      <c r="HJ19" s="78">
        <f t="shared" si="36"/>
        <v>0</v>
      </c>
      <c r="HL19" s="31"/>
      <c r="HM19" s="312"/>
      <c r="HN19" s="22"/>
      <c r="HO19" s="31"/>
      <c r="HP19" s="76"/>
      <c r="HQ19" s="78">
        <f t="shared" si="37"/>
        <v>0</v>
      </c>
      <c r="HS19" s="407"/>
      <c r="HT19" s="1476"/>
      <c r="HU19" s="22"/>
      <c r="HV19" s="31"/>
      <c r="HW19" s="76"/>
      <c r="HX19" s="132">
        <f t="shared" si="38"/>
        <v>476</v>
      </c>
      <c r="HZ19" s="31"/>
      <c r="IA19" s="1476"/>
      <c r="IB19" s="140"/>
      <c r="IC19" s="415"/>
      <c r="ID19" s="67"/>
      <c r="IE19" s="78">
        <f t="shared" si="39"/>
        <v>0</v>
      </c>
      <c r="IG19" s="31"/>
      <c r="IH19" s="312"/>
      <c r="II19" s="22"/>
      <c r="IJ19" s="31"/>
      <c r="IK19" s="76"/>
      <c r="IL19" s="78">
        <f t="shared" si="40"/>
        <v>0</v>
      </c>
      <c r="IN19" s="31"/>
      <c r="IO19" s="784"/>
      <c r="IP19" s="22"/>
      <c r="IQ19" s="31"/>
      <c r="IR19" s="76"/>
      <c r="IS19" s="78">
        <f t="shared" si="41"/>
        <v>0</v>
      </c>
      <c r="IU19" s="312"/>
      <c r="IV19" s="312"/>
      <c r="IW19" s="22"/>
      <c r="IX19" s="31"/>
      <c r="IY19" s="76"/>
      <c r="IZ19" s="78">
        <f t="shared" si="42"/>
        <v>0</v>
      </c>
      <c r="JB19" s="31"/>
      <c r="JC19" s="312"/>
      <c r="JD19" s="22"/>
      <c r="JE19" s="31"/>
      <c r="JF19" s="76"/>
      <c r="JG19" s="78">
        <f t="shared" si="196"/>
        <v>0</v>
      </c>
      <c r="JI19" s="49"/>
      <c r="JJ19" s="899"/>
      <c r="JK19" s="105"/>
      <c r="JL19" s="49"/>
      <c r="JM19" s="140"/>
      <c r="JN19" s="132">
        <f t="shared" si="43"/>
        <v>0</v>
      </c>
      <c r="JP19" s="49"/>
      <c r="JQ19" s="230"/>
      <c r="JR19" s="105"/>
      <c r="JS19" s="382"/>
      <c r="JT19" s="140"/>
      <c r="JU19" s="132">
        <f t="shared" si="44"/>
        <v>0</v>
      </c>
      <c r="JW19" s="49"/>
      <c r="JX19" s="230"/>
      <c r="JY19" s="105"/>
      <c r="JZ19" s="382"/>
      <c r="KA19" s="140"/>
      <c r="KB19" s="132">
        <f t="shared" si="45"/>
        <v>0</v>
      </c>
      <c r="KC19" s="245"/>
      <c r="KD19" s="49"/>
      <c r="KE19" s="230"/>
      <c r="KF19" s="105"/>
      <c r="KG19" s="382"/>
      <c r="KH19" s="140"/>
      <c r="KI19" s="132">
        <f t="shared" si="46"/>
        <v>0</v>
      </c>
      <c r="KJ19" s="245"/>
      <c r="KK19" s="407"/>
      <c r="KL19" s="312"/>
      <c r="KM19" s="22"/>
      <c r="KN19" s="49"/>
      <c r="KO19" s="140"/>
      <c r="KP19" s="132">
        <f t="shared" si="47"/>
        <v>0</v>
      </c>
      <c r="KR19" s="49"/>
      <c r="KS19" s="230"/>
      <c r="KT19" s="105"/>
      <c r="KU19" s="49"/>
      <c r="KV19" s="140"/>
      <c r="KW19" s="132">
        <f t="shared" si="48"/>
        <v>0</v>
      </c>
      <c r="KY19" s="49"/>
      <c r="KZ19" s="230"/>
      <c r="LA19" s="105"/>
      <c r="LB19" s="49"/>
      <c r="LC19" s="140"/>
      <c r="LD19" s="132">
        <f t="shared" si="49"/>
        <v>0</v>
      </c>
      <c r="LF19" s="546"/>
      <c r="LG19" s="1476"/>
      <c r="LH19" s="140"/>
      <c r="LI19" s="31"/>
      <c r="LJ19" s="140"/>
      <c r="LK19" s="132">
        <f t="shared" si="0"/>
        <v>0</v>
      </c>
      <c r="LM19" s="427"/>
      <c r="LN19" s="230"/>
      <c r="LO19" s="698"/>
      <c r="LP19" s="49"/>
      <c r="LQ19" s="140"/>
      <c r="LR19" s="78">
        <f t="shared" si="50"/>
        <v>0</v>
      </c>
      <c r="LT19" s="427"/>
      <c r="LU19" s="230"/>
      <c r="LV19" s="105"/>
      <c r="LW19" s="49"/>
      <c r="LX19" s="140"/>
      <c r="LY19" s="132">
        <f t="shared" si="51"/>
        <v>0</v>
      </c>
      <c r="MA19" s="427"/>
      <c r="MB19" s="230"/>
      <c r="MC19" s="698"/>
      <c r="MD19" s="49"/>
      <c r="ME19" s="140"/>
      <c r="MF19" s="132">
        <f t="shared" si="52"/>
        <v>0</v>
      </c>
      <c r="MH19" s="49"/>
      <c r="MI19" s="230"/>
      <c r="MJ19" s="105"/>
      <c r="MK19" s="49"/>
      <c r="ML19" s="140"/>
      <c r="MM19" s="132">
        <f t="shared" si="53"/>
        <v>0</v>
      </c>
      <c r="MO19" s="31"/>
      <c r="MP19" s="312"/>
      <c r="MQ19" s="105"/>
      <c r="MR19" s="457"/>
      <c r="MS19" s="105"/>
      <c r="MT19" s="132">
        <f t="shared" si="197"/>
        <v>20586.5</v>
      </c>
      <c r="MV19" s="31"/>
      <c r="MW19" s="312"/>
      <c r="MX19" s="105"/>
      <c r="MY19" s="457"/>
      <c r="MZ19" s="105"/>
      <c r="NA19" s="132">
        <f t="shared" si="54"/>
        <v>0</v>
      </c>
      <c r="NC19" s="31"/>
      <c r="ND19" s="312"/>
      <c r="NE19" s="704"/>
      <c r="NF19" s="49"/>
      <c r="NG19" s="140"/>
      <c r="NH19" s="132">
        <f>NH18+NE19-NG19</f>
        <v>0</v>
      </c>
      <c r="NJ19" s="427"/>
      <c r="NK19" s="303"/>
      <c r="NL19" s="351"/>
      <c r="NM19" s="427"/>
      <c r="NN19" s="140"/>
      <c r="NO19" s="132">
        <f t="shared" si="56"/>
        <v>0</v>
      </c>
      <c r="NQ19" s="312"/>
      <c r="NR19" s="312"/>
      <c r="NS19" s="22"/>
      <c r="NT19" s="31"/>
      <c r="NU19" s="76"/>
      <c r="NV19" s="78">
        <f t="shared" si="57"/>
        <v>0</v>
      </c>
      <c r="NX19" s="31"/>
      <c r="NY19" s="312"/>
      <c r="NZ19" s="22"/>
      <c r="OA19" s="31"/>
      <c r="OB19" s="76"/>
      <c r="OC19" s="78">
        <f t="shared" si="58"/>
        <v>0</v>
      </c>
      <c r="OE19" s="31"/>
      <c r="OF19" s="312"/>
      <c r="OG19" s="22"/>
      <c r="OH19" s="31"/>
      <c r="OI19" s="76"/>
      <c r="OJ19" s="78">
        <f t="shared" si="59"/>
        <v>0</v>
      </c>
      <c r="OL19" s="31"/>
      <c r="OM19" s="312"/>
      <c r="ON19" s="22"/>
      <c r="OO19" s="31"/>
      <c r="OP19" s="76"/>
      <c r="OQ19" s="78">
        <f t="shared" si="60"/>
        <v>0</v>
      </c>
      <c r="OS19" s="31"/>
      <c r="OT19" s="312"/>
      <c r="OU19" s="22"/>
      <c r="OV19" s="31"/>
      <c r="OW19" s="76"/>
      <c r="OX19" s="78">
        <f t="shared" si="61"/>
        <v>0</v>
      </c>
      <c r="OZ19" s="31"/>
      <c r="PA19" s="312"/>
      <c r="PB19" s="22"/>
      <c r="PC19" s="31"/>
      <c r="PD19" s="76"/>
      <c r="PE19" s="78">
        <f t="shared" si="62"/>
        <v>0</v>
      </c>
      <c r="PG19" s="49"/>
      <c r="PH19" s="230"/>
      <c r="PI19" s="105"/>
      <c r="PJ19" s="49"/>
      <c r="PK19" s="140"/>
      <c r="PL19" s="78">
        <f t="shared" si="63"/>
        <v>0</v>
      </c>
      <c r="PN19" s="31"/>
      <c r="PO19" s="312"/>
      <c r="PP19" s="22"/>
      <c r="PQ19" s="31"/>
      <c r="PR19" s="76"/>
      <c r="PS19" s="78">
        <f t="shared" si="64"/>
        <v>48975</v>
      </c>
      <c r="PU19" s="312"/>
      <c r="PV19" s="312"/>
      <c r="PW19" s="22"/>
      <c r="PX19" s="31"/>
      <c r="PY19" s="76"/>
      <c r="PZ19" s="78">
        <f t="shared" si="65"/>
        <v>0</v>
      </c>
      <c r="QB19" s="407"/>
      <c r="QC19" s="312"/>
      <c r="QD19" s="22"/>
      <c r="QE19" s="31"/>
      <c r="QF19" s="76"/>
      <c r="QG19" s="78">
        <f t="shared" si="66"/>
        <v>0</v>
      </c>
      <c r="QI19" s="49"/>
      <c r="QJ19" s="230"/>
      <c r="QK19" s="530"/>
      <c r="QL19" s="531">
        <v>40997</v>
      </c>
      <c r="QM19" s="458">
        <v>100</v>
      </c>
      <c r="QN19" s="532">
        <f t="shared" si="67"/>
        <v>1966</v>
      </c>
      <c r="QP19" s="1506"/>
      <c r="QQ19" s="673"/>
      <c r="QR19" s="391"/>
      <c r="QS19" s="31"/>
      <c r="QT19" s="140"/>
      <c r="QU19" s="132">
        <f t="shared" si="68"/>
        <v>0</v>
      </c>
      <c r="QW19" s="49"/>
      <c r="QX19" s="673"/>
      <c r="QY19" s="262"/>
      <c r="QZ19" s="49"/>
      <c r="RA19" s="140"/>
      <c r="RB19" s="132">
        <f t="shared" si="69"/>
        <v>0</v>
      </c>
      <c r="RD19" s="49"/>
      <c r="RE19" s="673"/>
      <c r="RF19" s="262"/>
      <c r="RG19" s="49"/>
      <c r="RH19" s="140"/>
      <c r="RI19" s="132">
        <f t="shared" si="70"/>
        <v>0</v>
      </c>
      <c r="RK19" s="49"/>
      <c r="RL19" s="303"/>
      <c r="RM19" s="262"/>
      <c r="RN19" s="346"/>
      <c r="RO19" s="140"/>
      <c r="RP19" s="132">
        <f t="shared" si="71"/>
        <v>0</v>
      </c>
      <c r="RR19" s="312"/>
      <c r="RS19" s="312"/>
      <c r="RT19" s="22"/>
      <c r="RU19" s="31"/>
      <c r="RV19" s="76"/>
      <c r="RW19" s="78">
        <f t="shared" si="194"/>
        <v>23250</v>
      </c>
      <c r="RY19" s="312"/>
      <c r="RZ19" s="312"/>
      <c r="SA19" s="785"/>
      <c r="SB19" s="31"/>
      <c r="SC19" s="76"/>
      <c r="SD19" s="78">
        <f t="shared" si="195"/>
        <v>0</v>
      </c>
      <c r="SF19" s="407"/>
      <c r="SG19" s="312"/>
      <c r="SH19" s="785"/>
      <c r="SI19" s="31"/>
      <c r="SJ19" s="76"/>
      <c r="SK19" s="78">
        <f t="shared" si="72"/>
        <v>0</v>
      </c>
      <c r="SM19" s="31"/>
      <c r="SN19" s="312"/>
      <c r="SO19" s="785"/>
      <c r="SP19" s="31"/>
      <c r="SQ19" s="76"/>
      <c r="SR19" s="78">
        <f t="shared" si="73"/>
        <v>0</v>
      </c>
      <c r="ST19" s="427"/>
      <c r="SU19" s="230"/>
      <c r="SV19" s="105"/>
      <c r="SW19" s="49"/>
      <c r="SX19" s="140"/>
      <c r="SY19" s="78">
        <f t="shared" si="74"/>
        <v>0</v>
      </c>
      <c r="TA19" s="245"/>
      <c r="TB19" s="245"/>
      <c r="TC19" s="245"/>
      <c r="TD19" s="245"/>
      <c r="TE19" s="245"/>
      <c r="TF19" s="132">
        <f t="shared" si="75"/>
        <v>20668.5</v>
      </c>
      <c r="TH19" s="305"/>
      <c r="TI19" s="1476"/>
      <c r="TJ19" s="391"/>
      <c r="TK19" s="49"/>
      <c r="TL19" s="351"/>
      <c r="TM19" s="132">
        <f t="shared" si="76"/>
        <v>0</v>
      </c>
      <c r="TO19" s="427"/>
      <c r="TP19" s="230"/>
      <c r="TQ19" s="391"/>
      <c r="TR19" s="305"/>
      <c r="TS19" s="351"/>
      <c r="TT19" s="132">
        <f t="shared" si="77"/>
        <v>0</v>
      </c>
      <c r="TV19" s="407"/>
      <c r="TW19" s="312"/>
      <c r="TX19" s="22"/>
      <c r="TY19" s="31"/>
      <c r="TZ19" s="76"/>
      <c r="UA19" s="78">
        <f t="shared" si="78"/>
        <v>0</v>
      </c>
      <c r="UC19" s="407"/>
      <c r="UD19" s="312"/>
      <c r="UE19" s="22"/>
      <c r="UF19" s="31"/>
      <c r="UG19" s="76"/>
      <c r="UH19" s="78">
        <f t="shared" si="79"/>
        <v>0</v>
      </c>
      <c r="UJ19" s="407"/>
      <c r="UK19" s="312"/>
      <c r="UL19" s="22"/>
      <c r="UM19" s="31"/>
      <c r="UN19" s="76"/>
      <c r="UO19" s="78">
        <f t="shared" si="80"/>
        <v>0</v>
      </c>
      <c r="UQ19" s="407"/>
      <c r="UR19" s="312"/>
      <c r="US19" s="22"/>
      <c r="UT19" s="31"/>
      <c r="UU19" s="76"/>
      <c r="UV19" s="78">
        <f t="shared" si="81"/>
        <v>201</v>
      </c>
      <c r="UX19" s="482"/>
      <c r="UY19" s="312"/>
      <c r="UZ19" s="22"/>
      <c r="VA19" s="31"/>
      <c r="VB19" s="76"/>
      <c r="VC19" s="78">
        <f t="shared" si="82"/>
        <v>47775</v>
      </c>
      <c r="VE19" s="31"/>
      <c r="VF19" s="312"/>
      <c r="VG19" s="22"/>
      <c r="VH19" s="31"/>
      <c r="VI19" s="76"/>
      <c r="VJ19" s="78">
        <f t="shared" si="83"/>
        <v>0</v>
      </c>
      <c r="VL19" s="312"/>
      <c r="VM19" s="312"/>
      <c r="VN19" s="22"/>
      <c r="VO19" s="794"/>
      <c r="VP19" s="76"/>
      <c r="VQ19" s="78">
        <f t="shared" si="84"/>
        <v>0</v>
      </c>
      <c r="VS19" s="407"/>
      <c r="VT19" s="312"/>
      <c r="VU19" s="22"/>
      <c r="VV19" s="31"/>
      <c r="VW19" s="76"/>
      <c r="VX19" s="78">
        <f t="shared" si="85"/>
        <v>274.5</v>
      </c>
      <c r="VZ19" s="312"/>
      <c r="WA19" s="312"/>
      <c r="WB19" s="22"/>
      <c r="WC19" s="31"/>
      <c r="WD19" s="76"/>
      <c r="WE19" s="78">
        <f t="shared" si="86"/>
        <v>0</v>
      </c>
      <c r="WG19" s="31"/>
      <c r="WH19" s="312"/>
      <c r="WI19" s="22"/>
      <c r="WJ19" s="31"/>
      <c r="WK19" s="76"/>
      <c r="WL19" s="78">
        <f t="shared" si="87"/>
        <v>0</v>
      </c>
      <c r="WN19" s="31"/>
      <c r="WO19" s="312"/>
      <c r="WP19" s="22"/>
      <c r="WQ19" s="31"/>
      <c r="WR19" s="76"/>
      <c r="WS19" s="78">
        <f t="shared" si="88"/>
        <v>0</v>
      </c>
      <c r="WU19" s="49"/>
      <c r="WV19" s="230"/>
      <c r="WW19" s="105"/>
      <c r="WX19" s="49"/>
      <c r="WY19" s="140"/>
      <c r="WZ19" s="132">
        <f t="shared" si="89"/>
        <v>0</v>
      </c>
      <c r="XA19" s="245"/>
      <c r="XB19" s="31"/>
      <c r="XC19" s="312"/>
      <c r="XD19" s="22"/>
      <c r="XE19" s="31"/>
      <c r="XF19" s="76"/>
      <c r="XG19" s="78">
        <f t="shared" si="90"/>
        <v>0</v>
      </c>
      <c r="XI19" s="407"/>
      <c r="XJ19" s="312"/>
      <c r="XK19" s="22"/>
      <c r="XL19" s="31"/>
      <c r="XM19" s="76"/>
      <c r="XN19" s="78">
        <f t="shared" si="91"/>
        <v>0</v>
      </c>
      <c r="XP19" s="31"/>
      <c r="XQ19" s="312"/>
      <c r="XR19" s="105"/>
      <c r="XS19" s="31"/>
      <c r="XT19" s="76"/>
      <c r="XU19" s="132">
        <f t="shared" si="92"/>
        <v>0</v>
      </c>
      <c r="XW19" s="31"/>
      <c r="XX19" s="312"/>
      <c r="XY19" s="105"/>
      <c r="XZ19" s="31"/>
      <c r="YA19" s="140"/>
      <c r="YB19" s="132">
        <f t="shared" si="93"/>
        <v>0</v>
      </c>
      <c r="YD19" s="31"/>
      <c r="YE19" s="312"/>
      <c r="YF19" s="105"/>
      <c r="YG19" s="31"/>
      <c r="YH19" s="140"/>
      <c r="YI19" s="132">
        <f t="shared" si="94"/>
        <v>0</v>
      </c>
      <c r="YK19" s="31"/>
      <c r="YL19" s="312"/>
      <c r="YM19" s="105"/>
      <c r="YN19" s="31"/>
      <c r="YO19" s="140"/>
      <c r="YP19" s="132">
        <f t="shared" si="95"/>
        <v>0</v>
      </c>
      <c r="YR19" s="31"/>
      <c r="YS19" s="312"/>
      <c r="YT19" s="105"/>
      <c r="YU19" s="31"/>
      <c r="YV19" s="140"/>
      <c r="YW19" s="132">
        <f t="shared" si="96"/>
        <v>0</v>
      </c>
      <c r="YY19" s="49"/>
      <c r="YZ19" s="230"/>
      <c r="ZA19" s="105"/>
      <c r="ZB19" s="49"/>
      <c r="ZC19" s="140"/>
      <c r="ZD19" s="78">
        <f t="shared" si="97"/>
        <v>0</v>
      </c>
      <c r="ZF19" s="31"/>
      <c r="ZG19" s="312"/>
      <c r="ZH19" s="22"/>
      <c r="ZI19" s="31"/>
      <c r="ZJ19" s="76"/>
      <c r="ZK19" s="78">
        <f t="shared" si="98"/>
        <v>0</v>
      </c>
      <c r="ZM19" s="31"/>
      <c r="ZN19" s="784"/>
      <c r="ZO19" s="22"/>
      <c r="ZP19" s="31"/>
      <c r="ZQ19" s="76"/>
      <c r="ZR19" s="78">
        <f t="shared" si="99"/>
        <v>11212</v>
      </c>
      <c r="ZT19" s="31"/>
      <c r="ZU19" s="784"/>
      <c r="ZV19" s="22"/>
      <c r="ZW19" s="31"/>
      <c r="ZX19" s="76"/>
      <c r="ZY19" s="78">
        <f t="shared" si="100"/>
        <v>0</v>
      </c>
      <c r="AAA19" s="31"/>
      <c r="AAB19" s="784"/>
      <c r="AAC19" s="22"/>
      <c r="AAD19" s="31"/>
      <c r="AAE19" s="76"/>
      <c r="AAF19" s="78">
        <f t="shared" si="101"/>
        <v>0</v>
      </c>
      <c r="AAH19" s="312"/>
      <c r="AAI19" s="312"/>
      <c r="AAJ19" s="22"/>
      <c r="AAK19" s="31"/>
      <c r="AAL19" s="76"/>
      <c r="AAM19" s="78">
        <f t="shared" si="102"/>
        <v>0</v>
      </c>
      <c r="AAO19" s="407"/>
      <c r="AAP19" s="312"/>
      <c r="AAQ19" s="22"/>
      <c r="AAR19" s="31"/>
      <c r="AAS19" s="76"/>
      <c r="AAT19" s="78">
        <f t="shared" si="103"/>
        <v>0</v>
      </c>
      <c r="AAV19" s="427"/>
      <c r="AAW19" s="230"/>
      <c r="AAX19" s="105"/>
      <c r="AAY19" s="322"/>
      <c r="AAZ19" s="140"/>
      <c r="ABA19" s="78">
        <f t="shared" si="104"/>
        <v>0</v>
      </c>
      <c r="ABC19" s="49"/>
      <c r="ABD19" s="230"/>
      <c r="ABE19" s="105"/>
      <c r="ABF19" s="49"/>
      <c r="ABG19" s="140"/>
      <c r="ABH19" s="78">
        <f t="shared" si="105"/>
        <v>26148</v>
      </c>
      <c r="ABJ19" s="312"/>
      <c r="ABK19" s="312"/>
      <c r="ABL19" s="22"/>
      <c r="ABM19" s="31"/>
      <c r="ABN19" s="76"/>
      <c r="ABO19" s="78">
        <f t="shared" si="106"/>
        <v>0</v>
      </c>
      <c r="ABQ19" s="31"/>
      <c r="ABR19" s="312"/>
      <c r="ABS19" s="22"/>
      <c r="ABT19" s="31"/>
      <c r="ABU19" s="76"/>
      <c r="ABV19" s="78">
        <f t="shared" si="107"/>
        <v>0</v>
      </c>
      <c r="ABX19" s="322"/>
      <c r="ABY19" s="230"/>
      <c r="ABZ19" s="105"/>
      <c r="ACA19" s="427"/>
      <c r="ACB19" s="140"/>
      <c r="ACC19" s="78">
        <f t="shared" si="108"/>
        <v>0</v>
      </c>
      <c r="ACE19" s="322"/>
      <c r="ACF19" s="230"/>
      <c r="ACG19" s="105"/>
      <c r="ACH19" s="322"/>
      <c r="ACI19" s="140"/>
      <c r="ACJ19" s="78">
        <f t="shared" si="109"/>
        <v>0</v>
      </c>
      <c r="ACL19" s="49"/>
      <c r="ACM19" s="230"/>
      <c r="ACN19" s="105"/>
      <c r="ACO19" s="31"/>
      <c r="ACP19" s="76"/>
      <c r="ACQ19" s="78">
        <f t="shared" si="1"/>
        <v>0</v>
      </c>
      <c r="ACS19" s="407"/>
      <c r="ACT19" s="312"/>
      <c r="ACU19" s="22"/>
      <c r="ACV19" s="407"/>
      <c r="ACW19" s="76"/>
      <c r="ACX19" s="78">
        <f t="shared" si="110"/>
        <v>0</v>
      </c>
      <c r="ACZ19" s="427"/>
      <c r="ADA19" s="230"/>
      <c r="ADB19" s="105"/>
      <c r="ADC19" s="322"/>
      <c r="ADD19" s="140"/>
      <c r="ADE19" s="78">
        <f t="shared" si="111"/>
        <v>0</v>
      </c>
      <c r="ADG19" s="31"/>
      <c r="ADH19" s="312"/>
      <c r="ADI19" s="22"/>
      <c r="ADJ19" s="31"/>
      <c r="ADK19" s="76"/>
      <c r="ADL19" s="132">
        <f t="shared" si="112"/>
        <v>0</v>
      </c>
      <c r="ADN19" s="323"/>
      <c r="ADO19" s="312"/>
      <c r="ADP19" s="22"/>
      <c r="ADQ19" s="407"/>
      <c r="ADR19" s="76"/>
      <c r="ADS19" s="132">
        <f t="shared" si="113"/>
        <v>0</v>
      </c>
      <c r="ADU19" s="427"/>
      <c r="ADV19" s="230"/>
      <c r="ADW19" s="105"/>
      <c r="ADX19" s="31"/>
      <c r="ADY19" s="378"/>
      <c r="ADZ19" s="132">
        <f t="shared" si="114"/>
        <v>0</v>
      </c>
      <c r="AEB19" s="49"/>
      <c r="AEC19" s="303"/>
      <c r="AED19" s="391"/>
      <c r="AEE19" s="49"/>
      <c r="AEF19" s="391"/>
      <c r="AEG19" s="132">
        <f t="shared" si="115"/>
        <v>5459</v>
      </c>
      <c r="AEI19" s="427"/>
      <c r="AEJ19" s="303"/>
      <c r="AEK19" s="351"/>
      <c r="AEL19" s="427"/>
      <c r="AEM19" s="1507"/>
      <c r="AEN19" s="132">
        <f t="shared" si="116"/>
        <v>0</v>
      </c>
      <c r="AEP19" s="31"/>
      <c r="AEQ19" s="312"/>
      <c r="AER19" s="22"/>
      <c r="AES19" s="31"/>
      <c r="AET19" s="76"/>
      <c r="AEU19" s="78">
        <f t="shared" si="117"/>
        <v>0</v>
      </c>
      <c r="AEW19" s="312"/>
      <c r="AEX19" s="312"/>
      <c r="AEY19" s="22"/>
      <c r="AEZ19" s="31"/>
      <c r="AFA19" s="76"/>
      <c r="AFB19" s="78">
        <f t="shared" si="118"/>
        <v>6523</v>
      </c>
      <c r="AFD19" s="407"/>
      <c r="AFE19" s="312"/>
      <c r="AFF19" s="22"/>
      <c r="AFG19" s="31"/>
      <c r="AFH19" s="76"/>
      <c r="AFI19" s="78">
        <f t="shared" si="119"/>
        <v>0</v>
      </c>
      <c r="AFK19" s="407"/>
      <c r="AFL19" s="312"/>
      <c r="AFM19" s="780"/>
      <c r="AFN19" s="31"/>
      <c r="AFO19" s="140"/>
      <c r="AFP19" s="132">
        <f t="shared" si="120"/>
        <v>0</v>
      </c>
      <c r="AFR19" s="31"/>
      <c r="AFS19" s="312"/>
      <c r="AFT19" s="105"/>
      <c r="AFU19" s="31"/>
      <c r="AFV19" s="76"/>
      <c r="AFW19" s="132">
        <f t="shared" si="121"/>
        <v>0</v>
      </c>
      <c r="AFY19" s="31"/>
      <c r="AFZ19" s="312"/>
      <c r="AGA19" s="105"/>
      <c r="AGB19" s="31"/>
      <c r="AGC19" s="140"/>
      <c r="AGD19" s="132">
        <f t="shared" si="122"/>
        <v>0</v>
      </c>
      <c r="AGF19" s="31"/>
      <c r="AGG19" s="312"/>
      <c r="AGH19" s="704"/>
      <c r="AGI19" s="31"/>
      <c r="AGJ19" s="140"/>
      <c r="AGK19" s="132">
        <f t="shared" si="123"/>
        <v>0</v>
      </c>
      <c r="AGM19" s="31"/>
      <c r="AGN19" s="312"/>
      <c r="AGO19" s="704"/>
      <c r="AGP19" s="31"/>
      <c r="AGQ19" s="140"/>
      <c r="AGR19" s="132">
        <f t="shared" si="124"/>
        <v>0</v>
      </c>
      <c r="AGT19" s="49"/>
      <c r="AGU19" s="230"/>
      <c r="AGV19" s="391"/>
      <c r="AGW19" s="49"/>
      <c r="AGX19" s="140"/>
      <c r="AGY19" s="132">
        <f t="shared" si="125"/>
        <v>0</v>
      </c>
      <c r="AHA19" s="312"/>
      <c r="AHB19" s="312"/>
      <c r="AHC19" s="22"/>
      <c r="AHD19" s="31"/>
      <c r="AHE19" s="76"/>
      <c r="AHF19" s="78">
        <f t="shared" si="126"/>
        <v>37741</v>
      </c>
      <c r="AHH19" s="312"/>
      <c r="AHI19" s="312"/>
      <c r="AHJ19" s="22"/>
      <c r="AHK19" s="31"/>
      <c r="AHL19" s="76"/>
      <c r="AHM19" s="78">
        <f t="shared" si="127"/>
        <v>0</v>
      </c>
      <c r="AHO19" s="312"/>
      <c r="AHP19" s="312"/>
      <c r="AHQ19" s="22"/>
      <c r="AHR19" s="31"/>
      <c r="AHS19" s="76"/>
      <c r="AHT19" s="78">
        <f t="shared" si="128"/>
        <v>0</v>
      </c>
      <c r="AHV19" s="427"/>
      <c r="AHW19" s="230"/>
      <c r="AHX19" s="105"/>
      <c r="AHY19" s="49"/>
      <c r="AHZ19" s="140"/>
      <c r="AIA19" s="78">
        <f t="shared" si="129"/>
        <v>0</v>
      </c>
      <c r="AIC19" s="798"/>
      <c r="AIH19" s="78">
        <f t="shared" si="130"/>
        <v>0</v>
      </c>
      <c r="AIJ19" s="407"/>
      <c r="AIK19" s="312"/>
      <c r="AIL19" s="22"/>
      <c r="AIM19" s="31"/>
      <c r="AIN19" s="76"/>
      <c r="AIO19" s="78">
        <f t="shared" si="131"/>
        <v>0</v>
      </c>
      <c r="AIQ19" s="31"/>
      <c r="AIR19" s="312"/>
      <c r="AIS19" s="22"/>
      <c r="AIT19" s="31"/>
      <c r="AIU19" s="76"/>
      <c r="AIV19" s="78">
        <f t="shared" si="132"/>
        <v>0</v>
      </c>
      <c r="AIX19" s="49"/>
      <c r="AIY19" s="230"/>
      <c r="AIZ19" s="105"/>
      <c r="AJA19" s="49"/>
      <c r="AJB19" s="140"/>
      <c r="AJC19" s="132">
        <f t="shared" si="133"/>
        <v>0</v>
      </c>
      <c r="AJE19" s="49"/>
      <c r="AJF19" s="230"/>
      <c r="AJG19" s="105"/>
      <c r="AJH19" s="49"/>
      <c r="AJI19" s="140"/>
      <c r="AJJ19" s="132">
        <f t="shared" si="134"/>
        <v>0</v>
      </c>
      <c r="AJL19" s="49"/>
      <c r="AJM19" s="230"/>
      <c r="AJN19" s="105"/>
      <c r="AJO19" s="49"/>
      <c r="AJP19" s="140"/>
      <c r="AJQ19" s="132">
        <f t="shared" si="135"/>
        <v>0</v>
      </c>
      <c r="AJR19" s="245"/>
      <c r="AJS19" s="31"/>
      <c r="AJT19" s="312"/>
      <c r="AJU19" s="22"/>
      <c r="AJV19" s="31"/>
      <c r="AJW19" s="76"/>
      <c r="AJX19" s="132">
        <f t="shared" si="136"/>
        <v>0</v>
      </c>
      <c r="AJZ19" s="31"/>
      <c r="AKA19" s="312"/>
      <c r="AKB19" s="22"/>
      <c r="AKC19" s="31"/>
      <c r="AKD19" s="76"/>
      <c r="AKE19" s="132">
        <f t="shared" si="137"/>
        <v>0</v>
      </c>
      <c r="AKG19" s="49"/>
      <c r="AKH19" s="230"/>
      <c r="AKI19" s="698"/>
      <c r="AKJ19" s="49"/>
      <c r="AKK19" s="1314"/>
      <c r="AKL19" s="132">
        <f t="shared" si="138"/>
        <v>0</v>
      </c>
      <c r="AKN19" s="49"/>
      <c r="AKO19" s="230"/>
      <c r="AKP19" s="105"/>
      <c r="AKQ19" s="49"/>
      <c r="AKR19" s="140"/>
      <c r="AKS19" s="132">
        <f t="shared" si="2"/>
        <v>0</v>
      </c>
      <c r="AKU19" s="31"/>
      <c r="AKV19" s="312"/>
      <c r="AKW19" s="22"/>
      <c r="AKX19" s="31"/>
      <c r="AKY19" s="76"/>
      <c r="AKZ19" s="132">
        <f t="shared" si="139"/>
        <v>0</v>
      </c>
      <c r="ALB19" s="312"/>
      <c r="ALC19" s="312"/>
      <c r="ALD19" s="22"/>
      <c r="ALE19" s="31"/>
      <c r="ALF19" s="76"/>
      <c r="ALG19" s="132">
        <f t="shared" si="140"/>
        <v>0</v>
      </c>
      <c r="ALI19" s="312"/>
      <c r="ALJ19" s="312"/>
      <c r="ALK19" s="22"/>
      <c r="ALL19" s="31"/>
      <c r="ALM19" s="76"/>
      <c r="ALN19" s="132">
        <f t="shared" si="141"/>
        <v>0</v>
      </c>
      <c r="ALP19" s="312"/>
      <c r="ALQ19" s="312"/>
      <c r="ALR19" s="22"/>
      <c r="ALS19" s="31"/>
      <c r="ALT19" s="76"/>
      <c r="ALU19" s="132">
        <f t="shared" si="142"/>
        <v>0</v>
      </c>
      <c r="ALW19" s="407"/>
      <c r="ALX19" s="312"/>
      <c r="ALY19" s="22"/>
      <c r="ALZ19" s="407"/>
      <c r="AMA19" s="76"/>
      <c r="AMB19" s="78">
        <f t="shared" si="143"/>
        <v>0</v>
      </c>
      <c r="AMD19" s="31"/>
      <c r="AME19" s="312"/>
      <c r="AMF19" s="22"/>
      <c r="AMG19" s="31"/>
      <c r="AMH19" s="76"/>
      <c r="AMI19" s="78">
        <f t="shared" si="144"/>
        <v>0</v>
      </c>
      <c r="AMK19" s="31"/>
      <c r="AML19" s="1476"/>
      <c r="AMM19" s="140"/>
      <c r="AMN19" s="31"/>
      <c r="AMO19" s="140"/>
      <c r="AMP19" s="132">
        <f t="shared" si="3"/>
        <v>0</v>
      </c>
      <c r="AMR19" s="407"/>
      <c r="AMS19" s="312"/>
      <c r="AMT19" s="22"/>
      <c r="AMU19" s="323"/>
      <c r="AMV19" s="76"/>
      <c r="AMW19" s="78">
        <f t="shared" si="145"/>
        <v>0</v>
      </c>
      <c r="AMY19" s="323"/>
      <c r="AMZ19" s="312"/>
      <c r="ANA19" s="22"/>
      <c r="ANB19" s="407"/>
      <c r="ANC19" s="76"/>
      <c r="AND19" s="78">
        <f t="shared" si="146"/>
        <v>0</v>
      </c>
      <c r="ANF19" s="31"/>
      <c r="ANG19" s="312"/>
      <c r="ANH19" s="22"/>
      <c r="ANI19" s="31"/>
      <c r="ANJ19" s="76"/>
      <c r="ANK19" s="78">
        <f t="shared" si="147"/>
        <v>0</v>
      </c>
      <c r="ANM19" s="31"/>
      <c r="ANN19" s="312"/>
      <c r="ANO19" s="22"/>
      <c r="ANP19" s="31"/>
      <c r="ANQ19" s="76"/>
      <c r="ANR19" s="78">
        <f t="shared" si="148"/>
        <v>0</v>
      </c>
      <c r="ANT19" s="49"/>
      <c r="ANU19" s="230"/>
      <c r="ANV19" s="105"/>
      <c r="ANW19" s="49"/>
      <c r="ANX19" s="140"/>
      <c r="ANY19" s="78">
        <f t="shared" si="149"/>
        <v>0</v>
      </c>
      <c r="AOA19" s="323"/>
      <c r="AOB19" s="312"/>
      <c r="AOC19" s="22"/>
      <c r="AOD19" s="407"/>
      <c r="AOE19" s="76"/>
      <c r="AOF19" s="132">
        <f t="shared" si="150"/>
        <v>1532</v>
      </c>
      <c r="AOH19" s="31"/>
      <c r="AOI19" s="312"/>
      <c r="AOJ19" s="22"/>
      <c r="AOK19" s="323">
        <v>41043</v>
      </c>
      <c r="AOL19" s="76">
        <v>200</v>
      </c>
      <c r="AOM19" s="132">
        <f t="shared" si="198"/>
        <v>5592</v>
      </c>
      <c r="AOO19" s="427"/>
      <c r="AOP19" s="230"/>
      <c r="AOQ19" s="105"/>
      <c r="AOR19" s="49"/>
      <c r="AOS19" s="140"/>
      <c r="AOT19" s="78">
        <f t="shared" si="151"/>
        <v>0</v>
      </c>
      <c r="AOV19" s="323"/>
      <c r="AOW19" s="312"/>
      <c r="AOX19" s="22"/>
      <c r="AOY19" s="31"/>
      <c r="AOZ19" s="76"/>
      <c r="APA19" s="78">
        <f t="shared" si="152"/>
        <v>0</v>
      </c>
      <c r="APC19" s="323"/>
      <c r="APD19" s="312"/>
      <c r="APE19" s="22"/>
      <c r="APF19" s="31"/>
      <c r="APG19" s="76"/>
      <c r="APH19" s="78">
        <f t="shared" si="153"/>
        <v>0</v>
      </c>
      <c r="APJ19" s="312"/>
      <c r="APK19" s="312"/>
      <c r="APL19" s="22"/>
      <c r="APM19" s="31"/>
      <c r="APN19" s="76"/>
      <c r="APO19" s="78">
        <f t="shared" si="154"/>
        <v>0</v>
      </c>
      <c r="APQ19" s="427"/>
      <c r="APR19" s="1476"/>
      <c r="APS19" s="391"/>
      <c r="APT19" s="427"/>
      <c r="APU19" s="140"/>
      <c r="APV19" s="132">
        <f t="shared" si="4"/>
        <v>0</v>
      </c>
      <c r="APX19" s="31"/>
      <c r="APY19" s="1476"/>
      <c r="APZ19" s="140"/>
      <c r="AQA19" s="31"/>
      <c r="AQB19" s="76"/>
      <c r="AQC19" s="132">
        <f t="shared" si="5"/>
        <v>7383.5</v>
      </c>
      <c r="AQE19" s="31"/>
      <c r="AQF19" s="1476"/>
      <c r="AQG19" s="140"/>
      <c r="AQH19" s="31"/>
      <c r="AQI19" s="76"/>
      <c r="AQJ19" s="132">
        <f t="shared" si="6"/>
        <v>0</v>
      </c>
      <c r="AQL19" s="31"/>
      <c r="AQM19" s="1476"/>
      <c r="AQN19" s="140"/>
      <c r="AQO19" s="31"/>
      <c r="AQP19" s="76"/>
      <c r="AQQ19" s="132">
        <f t="shared" si="155"/>
        <v>4518.5</v>
      </c>
      <c r="AQS19" s="322"/>
      <c r="AQT19" s="1476"/>
      <c r="AQU19" s="140"/>
      <c r="AQV19" s="322"/>
      <c r="AQW19" s="571"/>
      <c r="AQX19" s="78">
        <f t="shared" si="156"/>
        <v>53922</v>
      </c>
      <c r="AQZ19" s="31"/>
      <c r="ARA19" s="1476"/>
      <c r="ARB19" s="140"/>
      <c r="ARC19" s="31"/>
      <c r="ARD19" s="76"/>
      <c r="ARE19" s="78">
        <f t="shared" si="157"/>
        <v>0</v>
      </c>
      <c r="ARG19" s="407"/>
      <c r="ARH19" s="1476"/>
      <c r="ARI19" s="140"/>
      <c r="ARJ19" s="407"/>
      <c r="ARK19" s="76"/>
      <c r="ARL19" s="78">
        <f t="shared" si="158"/>
        <v>0</v>
      </c>
      <c r="ARN19" s="407"/>
      <c r="ARO19" s="1476"/>
      <c r="ARP19" s="140"/>
      <c r="ARQ19" s="323"/>
      <c r="ARR19" s="76"/>
      <c r="ARS19" s="78">
        <f t="shared" si="7"/>
        <v>0</v>
      </c>
      <c r="ARU19" s="407"/>
      <c r="ARV19" s="1476"/>
      <c r="ARW19" s="140"/>
      <c r="ARX19" s="31"/>
      <c r="ARY19" s="76"/>
      <c r="ARZ19" s="78">
        <f t="shared" si="159"/>
        <v>0</v>
      </c>
      <c r="ASB19" s="407"/>
      <c r="ASC19" s="312"/>
      <c r="ASD19" s="105"/>
      <c r="ASE19" s="49"/>
      <c r="ASF19" s="76"/>
      <c r="ASG19" s="132">
        <f t="shared" si="160"/>
        <v>0</v>
      </c>
      <c r="ASI19" s="49"/>
      <c r="ASJ19" s="230"/>
      <c r="ASK19" s="105"/>
      <c r="ASL19" s="49"/>
      <c r="ASM19" s="140"/>
      <c r="ASN19" s="132">
        <f t="shared" si="161"/>
        <v>0</v>
      </c>
      <c r="ASP19" s="31"/>
      <c r="ASQ19" s="312"/>
      <c r="ASR19" s="105"/>
      <c r="ASS19" s="49"/>
      <c r="AST19" s="76"/>
      <c r="ASU19" s="132">
        <f t="shared" si="162"/>
        <v>0</v>
      </c>
      <c r="ASW19" s="31"/>
      <c r="ASX19" s="312"/>
      <c r="ASY19" s="22"/>
      <c r="ASZ19" s="31"/>
      <c r="ATA19" s="76"/>
      <c r="ATB19" s="78">
        <f t="shared" si="163"/>
        <v>0</v>
      </c>
      <c r="ATD19" s="31"/>
      <c r="ATE19" s="312"/>
      <c r="ATF19" s="22"/>
      <c r="ATG19" s="31"/>
      <c r="ATH19" s="76"/>
      <c r="ATI19" s="78">
        <f t="shared" si="164"/>
        <v>0</v>
      </c>
      <c r="ATK19" s="31"/>
      <c r="ATL19" s="312"/>
      <c r="ATM19" s="22"/>
      <c r="ATN19" s="31"/>
      <c r="ATO19" s="76"/>
      <c r="ATP19" s="78">
        <f t="shared" si="165"/>
        <v>0</v>
      </c>
      <c r="ATR19" s="31"/>
      <c r="ATS19" s="312"/>
      <c r="ATT19" s="22"/>
      <c r="ATU19" s="31"/>
      <c r="ATV19" s="76"/>
      <c r="ATW19" s="78">
        <f t="shared" si="166"/>
        <v>0</v>
      </c>
      <c r="ATY19" s="323"/>
      <c r="ATZ19" s="312"/>
      <c r="AUA19" s="105"/>
      <c r="AUB19" s="49"/>
      <c r="AUC19" s="76"/>
      <c r="AUD19" s="78">
        <f t="shared" si="167"/>
        <v>0</v>
      </c>
      <c r="AUF19" s="31"/>
      <c r="AUG19" s="312"/>
      <c r="AUH19" s="780"/>
      <c r="AUI19" s="31"/>
      <c r="AUJ19" s="76"/>
      <c r="AUK19" s="132">
        <f t="shared" si="168"/>
        <v>0</v>
      </c>
      <c r="AUM19" s="31"/>
      <c r="AUN19" s="303"/>
      <c r="AUO19" s="140"/>
      <c r="AUP19" s="49"/>
      <c r="AUQ19" s="76"/>
      <c r="AUR19" s="132">
        <f t="shared" si="169"/>
        <v>0</v>
      </c>
      <c r="AUT19" s="31"/>
      <c r="AUU19" s="1476"/>
      <c r="AUV19" s="140"/>
      <c r="AUW19" s="49"/>
      <c r="AUX19" s="76"/>
      <c r="AUY19" s="132">
        <f t="shared" si="170"/>
        <v>0</v>
      </c>
      <c r="AVA19" s="427"/>
      <c r="AVB19" s="1476"/>
      <c r="AVC19" s="140"/>
      <c r="AVD19" s="49"/>
      <c r="AVE19" s="140"/>
      <c r="AVF19" s="132">
        <f t="shared" si="171"/>
        <v>2512.5</v>
      </c>
      <c r="AVH19" s="322"/>
      <c r="AVI19" s="303"/>
      <c r="AVJ19" s="391"/>
      <c r="AVK19" s="49"/>
      <c r="AVL19" s="140"/>
      <c r="AVM19" s="132">
        <f t="shared" si="172"/>
        <v>0</v>
      </c>
      <c r="AVO19" s="407"/>
      <c r="AVP19" s="312"/>
      <c r="AVQ19" s="1499"/>
      <c r="AVR19" s="31"/>
      <c r="AVS19" s="1361"/>
      <c r="AVT19" s="78">
        <f t="shared" si="190"/>
        <v>0</v>
      </c>
      <c r="AVV19" s="312"/>
      <c r="AVW19" s="312"/>
      <c r="AVX19" s="1499"/>
      <c r="AVY19" s="31"/>
      <c r="AVZ19" s="1361"/>
      <c r="AWA19" s="78">
        <f t="shared" si="191"/>
        <v>0</v>
      </c>
      <c r="AWC19" s="312"/>
      <c r="AWD19" s="312"/>
      <c r="AWE19" s="22"/>
      <c r="AWF19" s="31"/>
      <c r="AWG19" s="76"/>
      <c r="AWH19" s="78">
        <f t="shared" si="192"/>
        <v>0</v>
      </c>
      <c r="AWJ19" s="230"/>
      <c r="AWK19" s="230"/>
      <c r="AWL19" s="105"/>
      <c r="AWM19" s="49"/>
      <c r="AWN19" s="140"/>
      <c r="AWO19" s="132">
        <f t="shared" si="193"/>
        <v>0</v>
      </c>
      <c r="AWP19" s="245"/>
      <c r="AWQ19" s="427"/>
      <c r="AWR19" s="230"/>
      <c r="AWS19" s="105"/>
      <c r="AWT19" s="49"/>
      <c r="AWU19" s="140"/>
      <c r="AWV19" s="78">
        <f t="shared" si="173"/>
        <v>30000</v>
      </c>
      <c r="AWX19" s="31"/>
      <c r="AWY19" s="312"/>
      <c r="AWZ19" s="22"/>
      <c r="AXA19" s="386"/>
      <c r="AXB19" s="76"/>
      <c r="AXC19" s="78">
        <f t="shared" si="174"/>
        <v>0</v>
      </c>
      <c r="AXE19" s="31"/>
      <c r="AXF19" s="312"/>
      <c r="AXG19" s="22"/>
      <c r="AXH19" s="31"/>
      <c r="AXI19" s="76"/>
      <c r="AXJ19" s="78">
        <f t="shared" si="175"/>
        <v>0</v>
      </c>
      <c r="AXL19" s="31"/>
      <c r="AXM19" s="312"/>
      <c r="AXN19" s="22"/>
      <c r="AXO19" s="31"/>
      <c r="AXP19" s="76"/>
      <c r="AXQ19" s="78">
        <f t="shared" si="176"/>
        <v>0</v>
      </c>
      <c r="AXS19" s="31"/>
      <c r="AXT19" s="312"/>
      <c r="AXU19" s="22"/>
      <c r="AXV19" s="31"/>
      <c r="AXW19" s="76"/>
      <c r="AXX19" s="78">
        <f t="shared" si="177"/>
        <v>0</v>
      </c>
      <c r="AXZ19" s="407"/>
      <c r="AYA19" s="312"/>
      <c r="AYB19" s="22"/>
      <c r="AYC19" s="31"/>
      <c r="AYD19" s="76"/>
      <c r="AYE19" s="78">
        <f t="shared" si="178"/>
        <v>0</v>
      </c>
      <c r="AYG19" s="407"/>
      <c r="AYH19" s="312"/>
      <c r="AYI19" s="22"/>
      <c r="AYJ19" s="31"/>
      <c r="AYK19" s="76"/>
      <c r="AYL19" s="78">
        <f t="shared" si="179"/>
        <v>0</v>
      </c>
      <c r="AYN19" s="407"/>
      <c r="AYO19" s="312"/>
      <c r="AYP19" s="22"/>
      <c r="AYQ19" s="407"/>
      <c r="AYR19" s="76"/>
      <c r="AYS19" s="78">
        <f t="shared" si="180"/>
        <v>0</v>
      </c>
      <c r="AYU19" s="31"/>
      <c r="AYV19" s="312"/>
      <c r="AYW19" s="22"/>
      <c r="AYX19" s="31"/>
      <c r="AYY19" s="76"/>
      <c r="AYZ19" s="78">
        <f t="shared" si="181"/>
        <v>0</v>
      </c>
      <c r="AZB19" s="427"/>
      <c r="AZC19" s="230"/>
      <c r="AZD19" s="105"/>
      <c r="AZE19" s="427"/>
      <c r="AZF19" s="390"/>
      <c r="AZG19" s="132">
        <f t="shared" si="182"/>
        <v>0</v>
      </c>
      <c r="AZI19" s="427"/>
      <c r="AZJ19" s="230"/>
      <c r="AZK19" s="105"/>
      <c r="AZL19" s="427"/>
      <c r="AZM19" s="390"/>
      <c r="AZN19" s="132">
        <f t="shared" si="183"/>
        <v>0</v>
      </c>
      <c r="AZO19" s="245"/>
      <c r="AZP19" s="810"/>
      <c r="AZQ19" s="312"/>
      <c r="AZR19" s="22"/>
      <c r="AZS19" s="31"/>
      <c r="AZT19" s="76"/>
      <c r="AZU19" s="78">
        <f t="shared" si="184"/>
        <v>0</v>
      </c>
      <c r="AZW19" s="810"/>
      <c r="AZX19" s="312"/>
      <c r="AZY19" s="22"/>
      <c r="AZZ19" s="31"/>
      <c r="BAA19" s="76"/>
      <c r="BAB19" s="78">
        <f t="shared" si="185"/>
        <v>0</v>
      </c>
      <c r="BAD19" s="312"/>
      <c r="BAE19" s="312"/>
      <c r="BAF19" s="22"/>
      <c r="BAG19" s="31"/>
      <c r="BAH19" s="76"/>
      <c r="BAI19" s="78">
        <f t="shared" si="186"/>
        <v>0</v>
      </c>
      <c r="BAK19" s="312"/>
      <c r="BAL19" s="312"/>
      <c r="BAM19" s="22"/>
      <c r="BAN19" s="31"/>
      <c r="BAO19" s="76"/>
      <c r="BAP19" s="78">
        <f t="shared" si="187"/>
        <v>0</v>
      </c>
    </row>
    <row r="20" spans="1:1023 1025:1394" s="32" customFormat="1" x14ac:dyDescent="0.25">
      <c r="A20" s="31"/>
      <c r="B20" s="312"/>
      <c r="C20" s="704"/>
      <c r="D20" s="31"/>
      <c r="E20" s="140"/>
      <c r="F20" s="132">
        <f t="shared" si="8"/>
        <v>0</v>
      </c>
      <c r="H20" s="427"/>
      <c r="I20" s="230"/>
      <c r="J20" s="105"/>
      <c r="K20" s="427"/>
      <c r="L20" s="140"/>
      <c r="M20" s="132">
        <f t="shared" si="188"/>
        <v>0</v>
      </c>
      <c r="O20" s="323"/>
      <c r="P20" s="312"/>
      <c r="Q20" s="22"/>
      <c r="R20" s="31"/>
      <c r="S20" s="76"/>
      <c r="T20" s="132">
        <f t="shared" si="9"/>
        <v>0</v>
      </c>
      <c r="V20" s="31"/>
      <c r="W20" s="312"/>
      <c r="X20" s="22"/>
      <c r="Y20" s="31"/>
      <c r="Z20" s="76"/>
      <c r="AA20" s="132">
        <f t="shared" si="10"/>
        <v>0</v>
      </c>
      <c r="AC20" s="31"/>
      <c r="AD20" s="312"/>
      <c r="AE20" s="22"/>
      <c r="AF20" s="31"/>
      <c r="AG20" s="76"/>
      <c r="AH20" s="132">
        <f t="shared" si="11"/>
        <v>0</v>
      </c>
      <c r="AJ20" s="31"/>
      <c r="AK20" s="312"/>
      <c r="AL20" s="22"/>
      <c r="AM20" s="31"/>
      <c r="AN20" s="76"/>
      <c r="AO20" s="132">
        <f t="shared" si="12"/>
        <v>0</v>
      </c>
      <c r="AQ20" s="31"/>
      <c r="AR20" s="312"/>
      <c r="AS20" s="22"/>
      <c r="AT20" s="31"/>
      <c r="AU20" s="76"/>
      <c r="AV20" s="132">
        <f t="shared" si="13"/>
        <v>0</v>
      </c>
      <c r="AX20" s="31"/>
      <c r="AY20" s="312"/>
      <c r="AZ20" s="22"/>
      <c r="BA20" s="31"/>
      <c r="BB20" s="76"/>
      <c r="BC20" s="132">
        <f t="shared" si="14"/>
        <v>0</v>
      </c>
      <c r="BE20" s="49"/>
      <c r="BF20" s="230"/>
      <c r="BG20" s="105"/>
      <c r="BH20" s="49"/>
      <c r="BI20" s="140"/>
      <c r="BJ20" s="132">
        <f t="shared" si="15"/>
        <v>0</v>
      </c>
      <c r="BL20" s="49"/>
      <c r="BM20" s="230"/>
      <c r="BN20" s="105"/>
      <c r="BO20" s="49"/>
      <c r="BP20" s="140"/>
      <c r="BQ20" s="78">
        <f t="shared" si="16"/>
        <v>0</v>
      </c>
      <c r="BS20" s="49"/>
      <c r="BT20" s="49"/>
      <c r="BU20" s="230"/>
      <c r="BV20" s="105"/>
      <c r="BW20" s="49"/>
      <c r="BX20" s="140"/>
      <c r="BY20" s="78">
        <f t="shared" si="17"/>
        <v>0</v>
      </c>
      <c r="CA20" s="427">
        <v>40787</v>
      </c>
      <c r="CB20" s="673" t="s">
        <v>624</v>
      </c>
      <c r="CC20" s="351">
        <v>328393</v>
      </c>
      <c r="CD20" s="49"/>
      <c r="CE20" s="140"/>
      <c r="CF20" s="132">
        <f t="shared" si="18"/>
        <v>328393</v>
      </c>
      <c r="CH20" s="31"/>
      <c r="CI20" s="312"/>
      <c r="CJ20" s="22"/>
      <c r="CK20" s="379"/>
      <c r="CL20" s="140"/>
      <c r="CM20" s="132">
        <f t="shared" si="19"/>
        <v>0</v>
      </c>
      <c r="CO20" s="322"/>
      <c r="CP20" s="1476"/>
      <c r="CQ20" s="391"/>
      <c r="CR20" s="380"/>
      <c r="CS20" s="262"/>
      <c r="CT20" s="132">
        <f t="shared" si="189"/>
        <v>0</v>
      </c>
      <c r="CV20" s="31"/>
      <c r="CW20" s="312"/>
      <c r="CX20" s="22"/>
      <c r="CY20" s="31"/>
      <c r="CZ20" s="76"/>
      <c r="DA20" s="78">
        <f t="shared" si="20"/>
        <v>0</v>
      </c>
      <c r="DC20" s="794"/>
      <c r="DD20" s="312"/>
      <c r="DE20" s="312"/>
      <c r="DF20" s="22"/>
      <c r="DG20" s="31"/>
      <c r="DH20" s="76"/>
      <c r="DI20" s="132">
        <f t="shared" si="21"/>
        <v>0</v>
      </c>
      <c r="DK20" s="407"/>
      <c r="DL20" s="312"/>
      <c r="DM20" s="22"/>
      <c r="DN20" s="323"/>
      <c r="DO20" s="76"/>
      <c r="DP20" s="78">
        <f t="shared" si="22"/>
        <v>0</v>
      </c>
      <c r="DR20" s="312"/>
      <c r="DS20" s="312"/>
      <c r="DT20" s="22"/>
      <c r="DU20" s="31"/>
      <c r="DV20" s="76"/>
      <c r="DW20" s="78">
        <f t="shared" si="23"/>
        <v>0</v>
      </c>
      <c r="DY20" s="312"/>
      <c r="DZ20" s="312"/>
      <c r="EA20" s="22"/>
      <c r="EB20" s="31"/>
      <c r="EC20" s="76"/>
      <c r="ED20" s="78">
        <f t="shared" si="24"/>
        <v>4197</v>
      </c>
      <c r="EF20" s="312"/>
      <c r="EG20" s="312"/>
      <c r="EH20" s="22"/>
      <c r="EI20" s="31"/>
      <c r="EJ20" s="76"/>
      <c r="EK20" s="78">
        <f t="shared" si="25"/>
        <v>0</v>
      </c>
      <c r="EM20" s="323"/>
      <c r="EN20" s="312"/>
      <c r="EO20" s="22"/>
      <c r="EP20" s="384"/>
      <c r="EQ20" s="22"/>
      <c r="ER20" s="78">
        <f t="shared" si="26"/>
        <v>0</v>
      </c>
      <c r="ET20" s="322"/>
      <c r="EU20" s="230"/>
      <c r="EV20" s="105"/>
      <c r="EW20" s="49"/>
      <c r="EX20" s="140"/>
      <c r="EY20" s="78">
        <f t="shared" si="27"/>
        <v>0</v>
      </c>
      <c r="FA20" s="31"/>
      <c r="FB20" s="312"/>
      <c r="FC20" s="22"/>
      <c r="FD20" s="31"/>
      <c r="FE20" s="76"/>
      <c r="FF20" s="78">
        <f t="shared" si="28"/>
        <v>0</v>
      </c>
      <c r="FH20" s="31"/>
      <c r="FI20" s="312"/>
      <c r="FJ20" s="22"/>
      <c r="FK20" s="31"/>
      <c r="FL20" s="76"/>
      <c r="FM20" s="78">
        <f t="shared" si="29"/>
        <v>0</v>
      </c>
      <c r="FO20" s="407">
        <v>39713</v>
      </c>
      <c r="FP20" s="1476" t="s">
        <v>478</v>
      </c>
      <c r="FQ20" s="140">
        <v>42136.5</v>
      </c>
      <c r="FR20" s="31">
        <v>39732</v>
      </c>
      <c r="FS20" s="76">
        <v>42136.5</v>
      </c>
      <c r="FT20" s="78">
        <f t="shared" si="30"/>
        <v>29768</v>
      </c>
      <c r="FV20" s="323"/>
      <c r="FW20" s="312"/>
      <c r="FX20" s="22"/>
      <c r="FY20" s="31"/>
      <c r="FZ20" s="76"/>
      <c r="GA20" s="78">
        <f t="shared" si="31"/>
        <v>0</v>
      </c>
      <c r="GC20" s="312"/>
      <c r="GD20" s="312"/>
      <c r="GE20" s="22"/>
      <c r="GF20" s="31"/>
      <c r="GG20" s="76"/>
      <c r="GH20" s="78">
        <f t="shared" si="32"/>
        <v>0</v>
      </c>
      <c r="GJ20" s="312"/>
      <c r="GK20" s="312"/>
      <c r="GL20" s="22"/>
      <c r="GM20" s="31"/>
      <c r="GN20" s="76"/>
      <c r="GO20" s="78">
        <f t="shared" si="33"/>
        <v>0</v>
      </c>
      <c r="GQ20" s="31"/>
      <c r="GR20" s="312"/>
      <c r="GS20" s="22"/>
      <c r="GT20" s="31"/>
      <c r="GU20" s="76"/>
      <c r="GV20" s="78">
        <f t="shared" si="34"/>
        <v>0</v>
      </c>
      <c r="GX20" s="312"/>
      <c r="GY20" s="312"/>
      <c r="GZ20" s="22"/>
      <c r="HA20" s="31"/>
      <c r="HB20" s="76"/>
      <c r="HC20" s="78">
        <f t="shared" si="35"/>
        <v>0</v>
      </c>
      <c r="HE20" s="31"/>
      <c r="HF20" s="312"/>
      <c r="HG20" s="22"/>
      <c r="HH20" s="31"/>
      <c r="HI20" s="76"/>
      <c r="HJ20" s="78">
        <f t="shared" si="36"/>
        <v>0</v>
      </c>
      <c r="HL20" s="31"/>
      <c r="HM20" s="312"/>
      <c r="HN20" s="22"/>
      <c r="HO20" s="31"/>
      <c r="HP20" s="76"/>
      <c r="HQ20" s="78">
        <f t="shared" si="37"/>
        <v>0</v>
      </c>
      <c r="HS20" s="546"/>
      <c r="HU20" s="22"/>
      <c r="HV20" s="31"/>
      <c r="HW20" s="76"/>
      <c r="HX20" s="132">
        <f t="shared" si="38"/>
        <v>476</v>
      </c>
      <c r="HZ20" s="31"/>
      <c r="IA20" s="1476"/>
      <c r="IB20" s="140"/>
      <c r="IC20" s="31"/>
      <c r="ID20" s="76"/>
      <c r="IE20" s="78">
        <f t="shared" si="39"/>
        <v>0</v>
      </c>
      <c r="IG20" s="31"/>
      <c r="IH20" s="312"/>
      <c r="II20" s="22"/>
      <c r="IJ20" s="31"/>
      <c r="IK20" s="76"/>
      <c r="IL20" s="78">
        <f t="shared" si="40"/>
        <v>0</v>
      </c>
      <c r="IN20" s="31"/>
      <c r="IO20" s="784"/>
      <c r="IP20" s="22"/>
      <c r="IQ20" s="31"/>
      <c r="IR20" s="76"/>
      <c r="IS20" s="78">
        <f t="shared" si="41"/>
        <v>0</v>
      </c>
      <c r="IU20" s="31"/>
      <c r="IV20" s="312"/>
      <c r="IW20" s="22"/>
      <c r="IX20" s="31"/>
      <c r="IY20" s="76"/>
      <c r="IZ20" s="78">
        <f t="shared" si="42"/>
        <v>0</v>
      </c>
      <c r="JB20" s="31"/>
      <c r="JC20" s="312"/>
      <c r="JD20" s="22"/>
      <c r="JE20" s="31"/>
      <c r="JF20" s="76"/>
      <c r="JG20" s="78">
        <f t="shared" si="196"/>
        <v>0</v>
      </c>
      <c r="JI20" s="49"/>
      <c r="JJ20" s="899"/>
      <c r="JK20" s="105"/>
      <c r="JL20" s="49"/>
      <c r="JM20" s="140"/>
      <c r="JN20" s="132">
        <f t="shared" si="43"/>
        <v>0</v>
      </c>
      <c r="JP20" s="49"/>
      <c r="JQ20" s="230"/>
      <c r="JR20" s="105"/>
      <c r="JS20" s="382"/>
      <c r="JT20" s="140"/>
      <c r="JU20" s="132">
        <f t="shared" si="44"/>
        <v>0</v>
      </c>
      <c r="JW20" s="49"/>
      <c r="JX20" s="230"/>
      <c r="JY20" s="105"/>
      <c r="JZ20" s="382"/>
      <c r="KA20" s="140"/>
      <c r="KB20" s="132">
        <f t="shared" si="45"/>
        <v>0</v>
      </c>
      <c r="KC20" s="245"/>
      <c r="KD20" s="49"/>
      <c r="KE20" s="230"/>
      <c r="KF20" s="105"/>
      <c r="KG20" s="382"/>
      <c r="KH20" s="140"/>
      <c r="KI20" s="132">
        <f t="shared" si="46"/>
        <v>0</v>
      </c>
      <c r="KJ20" s="245"/>
      <c r="KK20" s="427"/>
      <c r="KL20" s="230"/>
      <c r="KM20" s="105"/>
      <c r="KN20" s="49"/>
      <c r="KO20" s="140"/>
      <c r="KP20" s="132">
        <f t="shared" si="47"/>
        <v>0</v>
      </c>
      <c r="KR20" s="49"/>
      <c r="KS20" s="230"/>
      <c r="KT20" s="105"/>
      <c r="KU20" s="49"/>
      <c r="KV20" s="140"/>
      <c r="KW20" s="132">
        <f t="shared" si="48"/>
        <v>0</v>
      </c>
      <c r="KY20" s="49"/>
      <c r="KZ20" s="230"/>
      <c r="LA20" s="105"/>
      <c r="LB20" s="49"/>
      <c r="LC20" s="140"/>
      <c r="LD20" s="132">
        <f t="shared" si="49"/>
        <v>0</v>
      </c>
      <c r="LF20" s="407"/>
      <c r="LG20" s="1476"/>
      <c r="LH20" s="140"/>
      <c r="LI20" s="31"/>
      <c r="LJ20" s="76"/>
      <c r="LK20" s="132">
        <f t="shared" si="0"/>
        <v>0</v>
      </c>
      <c r="LM20" s="427"/>
      <c r="LN20" s="230"/>
      <c r="LO20" s="140"/>
      <c r="LP20" s="49"/>
      <c r="LQ20" s="140"/>
      <c r="LR20" s="78">
        <f t="shared" si="50"/>
        <v>0</v>
      </c>
      <c r="LT20" s="427"/>
      <c r="LU20" s="230"/>
      <c r="LV20" s="140"/>
      <c r="LW20" s="49"/>
      <c r="LX20" s="140"/>
      <c r="LY20" s="132">
        <f t="shared" si="51"/>
        <v>0</v>
      </c>
      <c r="MA20" s="407"/>
      <c r="MB20" s="1476"/>
      <c r="MC20" s="140"/>
      <c r="MD20" s="49"/>
      <c r="ME20" s="140"/>
      <c r="MF20" s="132">
        <f t="shared" si="52"/>
        <v>0</v>
      </c>
      <c r="MH20" s="31"/>
      <c r="MI20" s="1476"/>
      <c r="MJ20" s="140"/>
      <c r="MK20" s="49"/>
      <c r="ML20" s="140"/>
      <c r="MM20" s="132">
        <f t="shared" si="53"/>
        <v>0</v>
      </c>
      <c r="MO20" s="31"/>
      <c r="MP20" s="312"/>
      <c r="MQ20" s="22"/>
      <c r="MR20" s="457"/>
      <c r="MS20" s="22"/>
      <c r="MT20" s="132">
        <f t="shared" si="197"/>
        <v>20586.5</v>
      </c>
      <c r="MV20" s="31"/>
      <c r="MW20" s="312"/>
      <c r="MX20" s="22"/>
      <c r="MY20" s="457"/>
      <c r="MZ20" s="22"/>
      <c r="NA20" s="132">
        <f t="shared" si="54"/>
        <v>0</v>
      </c>
      <c r="NC20" s="312"/>
      <c r="ND20" s="312"/>
      <c r="NE20" s="704"/>
      <c r="NF20" s="49"/>
      <c r="NG20" s="140"/>
      <c r="NH20" s="132">
        <f t="shared" ref="NH20:NH29" si="199">NH19+NE20-NG20</f>
        <v>0</v>
      </c>
      <c r="NJ20" s="427"/>
      <c r="NK20" s="303"/>
      <c r="NL20" s="140"/>
      <c r="NM20" s="427"/>
      <c r="NN20" s="140"/>
      <c r="NO20" s="132">
        <f t="shared" si="56"/>
        <v>0</v>
      </c>
      <c r="NQ20" s="312"/>
      <c r="NR20" s="312"/>
      <c r="NS20" s="22"/>
      <c r="NT20" s="31"/>
      <c r="NU20" s="76"/>
      <c r="NV20" s="78">
        <f t="shared" si="57"/>
        <v>0</v>
      </c>
      <c r="NX20" s="31"/>
      <c r="NY20" s="312"/>
      <c r="NZ20" s="22"/>
      <c r="OA20" s="31"/>
      <c r="OB20" s="76"/>
      <c r="OC20" s="78">
        <f t="shared" si="58"/>
        <v>0</v>
      </c>
      <c r="OE20" s="31"/>
      <c r="OF20" s="312"/>
      <c r="OG20" s="22"/>
      <c r="OH20" s="31"/>
      <c r="OI20" s="76"/>
      <c r="OJ20" s="78">
        <f t="shared" si="59"/>
        <v>0</v>
      </c>
      <c r="OL20" s="31"/>
      <c r="OM20" s="312"/>
      <c r="ON20" s="22"/>
      <c r="OO20" s="31"/>
      <c r="OP20" s="76"/>
      <c r="OQ20" s="78">
        <f t="shared" si="60"/>
        <v>0</v>
      </c>
      <c r="OS20" s="31"/>
      <c r="OT20" s="312"/>
      <c r="OU20" s="22"/>
      <c r="OV20" s="31"/>
      <c r="OW20" s="76"/>
      <c r="OX20" s="78">
        <f t="shared" si="61"/>
        <v>0</v>
      </c>
      <c r="OZ20" s="31"/>
      <c r="PA20" s="312"/>
      <c r="PB20" s="22"/>
      <c r="PC20" s="31"/>
      <c r="PD20" s="76"/>
      <c r="PE20" s="78">
        <f t="shared" si="62"/>
        <v>0</v>
      </c>
      <c r="PG20" s="49"/>
      <c r="PH20" s="230"/>
      <c r="PI20" s="105"/>
      <c r="PJ20" s="49"/>
      <c r="PK20" s="140"/>
      <c r="PL20" s="78">
        <f t="shared" si="63"/>
        <v>0</v>
      </c>
      <c r="PN20" s="31"/>
      <c r="PO20" s="312"/>
      <c r="PP20" s="22"/>
      <c r="PQ20" s="31"/>
      <c r="PR20" s="76"/>
      <c r="PS20" s="78">
        <f t="shared" si="64"/>
        <v>48975</v>
      </c>
      <c r="PU20" s="312"/>
      <c r="PV20" s="312"/>
      <c r="PW20" s="22"/>
      <c r="PX20" s="31"/>
      <c r="PY20" s="76"/>
      <c r="PZ20" s="78">
        <f t="shared" si="65"/>
        <v>0</v>
      </c>
      <c r="QB20" s="407"/>
      <c r="QC20" s="312"/>
      <c r="QD20" s="22"/>
      <c r="QE20" s="31"/>
      <c r="QF20" s="76"/>
      <c r="QG20" s="78">
        <f t="shared" si="66"/>
        <v>0</v>
      </c>
      <c r="QI20" s="407"/>
      <c r="QJ20" s="312"/>
      <c r="QK20" s="391"/>
      <c r="QL20" s="427">
        <v>40998</v>
      </c>
      <c r="QM20" s="140">
        <v>200</v>
      </c>
      <c r="QN20" s="132">
        <f t="shared" si="67"/>
        <v>1766</v>
      </c>
      <c r="QP20" s="1508"/>
      <c r="QQ20" s="1509"/>
      <c r="QS20" s="49"/>
      <c r="QT20" s="140"/>
      <c r="QU20" s="132">
        <f t="shared" si="68"/>
        <v>0</v>
      </c>
      <c r="QW20" s="49"/>
      <c r="QX20" s="230"/>
      <c r="QY20" s="140"/>
      <c r="QZ20" s="49"/>
      <c r="RA20" s="140"/>
      <c r="RB20" s="132">
        <f t="shared" si="69"/>
        <v>0</v>
      </c>
      <c r="RD20" s="49"/>
      <c r="RE20" s="230"/>
      <c r="RF20" s="140"/>
      <c r="RG20" s="49"/>
      <c r="RH20" s="140"/>
      <c r="RI20" s="132">
        <f t="shared" si="70"/>
        <v>0</v>
      </c>
      <c r="RK20" s="49"/>
      <c r="RL20" s="303"/>
      <c r="RM20" s="140"/>
      <c r="RN20" s="346"/>
      <c r="RO20" s="140"/>
      <c r="RP20" s="132">
        <f t="shared" si="71"/>
        <v>0</v>
      </c>
      <c r="RR20" s="312"/>
      <c r="RS20" s="312"/>
      <c r="RT20" s="22"/>
      <c r="RU20" s="31"/>
      <c r="RV20" s="76"/>
      <c r="RW20" s="78">
        <f t="shared" si="194"/>
        <v>23250</v>
      </c>
      <c r="RY20" s="312"/>
      <c r="RZ20" s="312"/>
      <c r="SA20" s="785"/>
      <c r="SB20" s="31"/>
      <c r="SC20" s="76"/>
      <c r="SD20" s="78">
        <f t="shared" si="195"/>
        <v>0</v>
      </c>
      <c r="SF20" s="407"/>
      <c r="SG20" s="312"/>
      <c r="SH20" s="22"/>
      <c r="SI20" s="31"/>
      <c r="SJ20" s="76"/>
      <c r="SK20" s="78">
        <f t="shared" si="72"/>
        <v>0</v>
      </c>
      <c r="SM20" s="31"/>
      <c r="SN20" s="312"/>
      <c r="SO20" s="22"/>
      <c r="SP20" s="31"/>
      <c r="SQ20" s="76"/>
      <c r="SR20" s="78">
        <f t="shared" si="73"/>
        <v>0</v>
      </c>
      <c r="ST20" s="427"/>
      <c r="SU20" s="230"/>
      <c r="SV20" s="105"/>
      <c r="SW20" s="49"/>
      <c r="SX20" s="140"/>
      <c r="SY20" s="78">
        <f t="shared" si="74"/>
        <v>0</v>
      </c>
      <c r="TA20" s="49"/>
      <c r="TB20" s="230"/>
      <c r="TC20" s="105"/>
      <c r="TD20" s="49"/>
      <c r="TE20" s="140"/>
      <c r="TF20" s="132">
        <f>TF19+TC20-TE20</f>
        <v>20668.5</v>
      </c>
      <c r="TH20" s="346"/>
      <c r="TI20" s="230"/>
      <c r="TJ20" s="698"/>
      <c r="TK20" s="49"/>
      <c r="TL20" s="140"/>
      <c r="TM20" s="132">
        <f>TM19+TJ20-TL20</f>
        <v>0</v>
      </c>
      <c r="TO20" s="427"/>
      <c r="TP20" s="230"/>
      <c r="TQ20" s="391"/>
      <c r="TR20" s="49"/>
      <c r="TS20" s="140"/>
      <c r="TT20" s="132">
        <f>TT19+TQ20-TS20</f>
        <v>0</v>
      </c>
      <c r="TV20" s="407"/>
      <c r="TW20" s="312"/>
      <c r="TX20" s="22"/>
      <c r="TY20" s="31"/>
      <c r="TZ20" s="76"/>
      <c r="UA20" s="78">
        <f t="shared" si="78"/>
        <v>0</v>
      </c>
      <c r="UC20" s="407"/>
      <c r="UD20" s="312"/>
      <c r="UE20" s="22"/>
      <c r="UF20" s="31"/>
      <c r="UG20" s="76"/>
      <c r="UH20" s="78">
        <f t="shared" si="79"/>
        <v>0</v>
      </c>
      <c r="UJ20" s="407"/>
      <c r="UK20" s="312"/>
      <c r="UL20" s="22"/>
      <c r="UM20" s="31"/>
      <c r="UN20" s="76"/>
      <c r="UO20" s="78">
        <f t="shared" si="80"/>
        <v>0</v>
      </c>
      <c r="UQ20" s="407"/>
      <c r="UR20" s="312"/>
      <c r="US20" s="22"/>
      <c r="UT20" s="31"/>
      <c r="UU20" s="76"/>
      <c r="UV20" s="78">
        <f t="shared" si="81"/>
        <v>201</v>
      </c>
      <c r="UX20" s="482"/>
      <c r="UY20" s="312"/>
      <c r="UZ20" s="22"/>
      <c r="VA20" s="31"/>
      <c r="VB20" s="76"/>
      <c r="VC20" s="78">
        <f t="shared" si="82"/>
        <v>47775</v>
      </c>
      <c r="VE20" s="31"/>
      <c r="VF20" s="312"/>
      <c r="VG20" s="22"/>
      <c r="VH20" s="31"/>
      <c r="VI20" s="76"/>
      <c r="VJ20" s="78">
        <f t="shared" si="83"/>
        <v>0</v>
      </c>
      <c r="VL20" s="312"/>
      <c r="VM20" s="312"/>
      <c r="VN20" s="22"/>
      <c r="VO20" s="31"/>
      <c r="VP20" s="76"/>
      <c r="VQ20" s="78">
        <f t="shared" si="84"/>
        <v>0</v>
      </c>
      <c r="VS20" s="407"/>
      <c r="VT20" s="312"/>
      <c r="VU20" s="22"/>
      <c r="VV20" s="31"/>
      <c r="VW20" s="76"/>
      <c r="VX20" s="78">
        <f t="shared" si="85"/>
        <v>274.5</v>
      </c>
      <c r="VZ20" s="312"/>
      <c r="WA20" s="312"/>
      <c r="WB20" s="22"/>
      <c r="WC20" s="31"/>
      <c r="WD20" s="76"/>
      <c r="WE20" s="78">
        <f t="shared" si="86"/>
        <v>0</v>
      </c>
      <c r="WG20" s="31"/>
      <c r="WH20" s="312"/>
      <c r="WI20" s="22"/>
      <c r="WJ20" s="31"/>
      <c r="WK20" s="76"/>
      <c r="WL20" s="78">
        <f t="shared" si="87"/>
        <v>0</v>
      </c>
      <c r="WN20" s="31"/>
      <c r="WO20" s="312"/>
      <c r="WP20" s="22"/>
      <c r="WQ20" s="31"/>
      <c r="WR20" s="76"/>
      <c r="WS20" s="78">
        <f t="shared" si="88"/>
        <v>0</v>
      </c>
      <c r="WU20" s="49"/>
      <c r="WV20" s="230"/>
      <c r="WW20" s="105"/>
      <c r="WX20" s="49"/>
      <c r="WY20" s="140"/>
      <c r="WZ20" s="132">
        <f t="shared" si="89"/>
        <v>0</v>
      </c>
      <c r="XA20" s="245"/>
      <c r="XB20" s="31"/>
      <c r="XC20" s="312"/>
      <c r="XD20" s="22"/>
      <c r="XE20" s="31"/>
      <c r="XF20" s="76"/>
      <c r="XG20" s="78">
        <f t="shared" si="90"/>
        <v>0</v>
      </c>
      <c r="XI20" s="407"/>
      <c r="XJ20" s="312"/>
      <c r="XK20" s="22"/>
      <c r="XL20" s="31"/>
      <c r="XM20" s="76"/>
      <c r="XN20" s="78">
        <f t="shared" si="91"/>
        <v>0</v>
      </c>
      <c r="XP20" s="31"/>
      <c r="XQ20" s="312"/>
      <c r="XR20" s="105"/>
      <c r="XS20" s="31"/>
      <c r="XT20" s="76"/>
      <c r="XU20" s="132">
        <f t="shared" si="92"/>
        <v>0</v>
      </c>
      <c r="XW20" s="31"/>
      <c r="XX20" s="312"/>
      <c r="XY20" s="105"/>
      <c r="XZ20" s="31"/>
      <c r="YA20" s="140"/>
      <c r="YB20" s="132">
        <f t="shared" si="93"/>
        <v>0</v>
      </c>
      <c r="YD20" s="31"/>
      <c r="YE20" s="312"/>
      <c r="YF20" s="105"/>
      <c r="YG20" s="31"/>
      <c r="YH20" s="140"/>
      <c r="YI20" s="132">
        <f t="shared" si="94"/>
        <v>0</v>
      </c>
      <c r="YK20" s="31"/>
      <c r="YL20" s="312"/>
      <c r="YM20" s="105"/>
      <c r="YN20" s="31"/>
      <c r="YO20" s="140"/>
      <c r="YP20" s="132">
        <f t="shared" si="95"/>
        <v>0</v>
      </c>
      <c r="YR20" s="31"/>
      <c r="YS20" s="312"/>
      <c r="YT20" s="105"/>
      <c r="YU20" s="31"/>
      <c r="YV20" s="140"/>
      <c r="YW20" s="132">
        <f t="shared" si="96"/>
        <v>0</v>
      </c>
      <c r="YY20" s="49"/>
      <c r="YZ20" s="230"/>
      <c r="ZA20" s="105"/>
      <c r="ZB20" s="49"/>
      <c r="ZC20" s="140"/>
      <c r="ZD20" s="78">
        <f t="shared" si="97"/>
        <v>0</v>
      </c>
      <c r="ZF20" s="31"/>
      <c r="ZG20" s="312"/>
      <c r="ZH20" s="22"/>
      <c r="ZI20" s="31"/>
      <c r="ZJ20" s="76"/>
      <c r="ZK20" s="78">
        <f t="shared" si="98"/>
        <v>0</v>
      </c>
      <c r="ZM20" s="31"/>
      <c r="ZN20" s="784"/>
      <c r="ZO20" s="22"/>
      <c r="ZP20" s="31"/>
      <c r="ZQ20" s="76"/>
      <c r="ZR20" s="78">
        <f t="shared" si="99"/>
        <v>11212</v>
      </c>
      <c r="ZT20" s="31"/>
      <c r="ZU20" s="784"/>
      <c r="ZV20" s="22"/>
      <c r="ZW20" s="31"/>
      <c r="ZX20" s="76"/>
      <c r="ZY20" s="78">
        <f t="shared" si="100"/>
        <v>0</v>
      </c>
      <c r="AAA20" s="31"/>
      <c r="AAB20" s="784"/>
      <c r="AAC20" s="22"/>
      <c r="AAD20" s="31"/>
      <c r="AAE20" s="76"/>
      <c r="AAF20" s="78">
        <f t="shared" si="101"/>
        <v>0</v>
      </c>
      <c r="AAH20" s="312"/>
      <c r="AAI20" s="312"/>
      <c r="AAJ20" s="22"/>
      <c r="AAK20" s="31"/>
      <c r="AAL20" s="76"/>
      <c r="AAM20" s="78">
        <f t="shared" si="102"/>
        <v>0</v>
      </c>
      <c r="AAO20" s="407"/>
      <c r="AAP20" s="312"/>
      <c r="AAQ20" s="22"/>
      <c r="AAR20" s="31"/>
      <c r="AAS20" s="76"/>
      <c r="AAT20" s="78">
        <f t="shared" si="103"/>
        <v>0</v>
      </c>
      <c r="AAV20" s="427"/>
      <c r="AAW20" s="230"/>
      <c r="AAX20" s="105"/>
      <c r="AAY20" s="322"/>
      <c r="AAZ20" s="140"/>
      <c r="ABA20" s="78">
        <f t="shared" si="104"/>
        <v>0</v>
      </c>
      <c r="ABC20" s="49"/>
      <c r="ABD20" s="230"/>
      <c r="ABE20" s="105"/>
      <c r="ABF20" s="49"/>
      <c r="ABG20" s="140"/>
      <c r="ABH20" s="78">
        <f t="shared" si="105"/>
        <v>26148</v>
      </c>
      <c r="ABJ20" s="312"/>
      <c r="ABK20" s="312"/>
      <c r="ABL20" s="22"/>
      <c r="ABM20" s="31"/>
      <c r="ABN20" s="76"/>
      <c r="ABO20" s="78">
        <f t="shared" si="106"/>
        <v>0</v>
      </c>
      <c r="ABQ20" s="31"/>
      <c r="ABR20" s="312"/>
      <c r="ABS20" s="22"/>
      <c r="ABT20" s="31"/>
      <c r="ABU20" s="76"/>
      <c r="ABV20" s="78">
        <f t="shared" si="107"/>
        <v>0</v>
      </c>
      <c r="ABX20" s="322"/>
      <c r="ABY20" s="230"/>
      <c r="ABZ20" s="105"/>
      <c r="ACA20" s="427"/>
      <c r="ACB20" s="140"/>
      <c r="ACC20" s="78">
        <f t="shared" si="108"/>
        <v>0</v>
      </c>
      <c r="ACE20" s="322"/>
      <c r="ACF20" s="230"/>
      <c r="ACG20" s="105"/>
      <c r="ACH20" s="322"/>
      <c r="ACI20" s="140"/>
      <c r="ACJ20" s="78">
        <f t="shared" si="109"/>
        <v>0</v>
      </c>
      <c r="ACL20" s="31"/>
      <c r="ACM20" s="312"/>
      <c r="ACN20" s="22"/>
      <c r="ACO20" s="31"/>
      <c r="ACP20" s="76"/>
      <c r="ACQ20" s="78">
        <f t="shared" si="1"/>
        <v>0</v>
      </c>
      <c r="ACS20" s="407"/>
      <c r="ACT20" s="312"/>
      <c r="ACU20" s="22"/>
      <c r="ACV20" s="407"/>
      <c r="ACW20" s="76"/>
      <c r="ACX20" s="78">
        <f t="shared" si="110"/>
        <v>0</v>
      </c>
      <c r="ACZ20" s="427"/>
      <c r="ADA20" s="230"/>
      <c r="ADB20" s="105"/>
      <c r="ADC20" s="322"/>
      <c r="ADD20" s="140"/>
      <c r="ADE20" s="78">
        <f t="shared" si="111"/>
        <v>0</v>
      </c>
      <c r="ADG20" s="312"/>
      <c r="ADH20" s="312"/>
      <c r="ADI20" s="22"/>
      <c r="ADJ20" s="31"/>
      <c r="ADK20" s="76"/>
      <c r="ADL20" s="132">
        <f t="shared" si="112"/>
        <v>0</v>
      </c>
      <c r="ADN20" s="323"/>
      <c r="ADO20" s="312"/>
      <c r="ADP20" s="22"/>
      <c r="ADQ20" s="407"/>
      <c r="ADR20" s="76"/>
      <c r="ADS20" s="132">
        <f t="shared" si="113"/>
        <v>0</v>
      </c>
      <c r="ADU20" s="427"/>
      <c r="ADV20" s="230"/>
      <c r="ADW20" s="105"/>
      <c r="ADX20" s="31"/>
      <c r="ADY20" s="378"/>
      <c r="ADZ20" s="132">
        <f t="shared" si="114"/>
        <v>0</v>
      </c>
      <c r="AEB20" s="49"/>
      <c r="AEC20" s="303"/>
      <c r="AED20" s="351"/>
      <c r="AEE20" s="49"/>
      <c r="AEF20" s="1507"/>
      <c r="AEG20" s="132">
        <f t="shared" si="115"/>
        <v>5459</v>
      </c>
      <c r="AEI20" s="427"/>
      <c r="AEJ20" s="303"/>
      <c r="AEK20" s="391"/>
      <c r="AEL20" s="427"/>
      <c r="AEM20" s="391"/>
      <c r="AEN20" s="132">
        <f t="shared" si="116"/>
        <v>0</v>
      </c>
      <c r="AEP20" s="31"/>
      <c r="AEQ20" s="312"/>
      <c r="AER20" s="22"/>
      <c r="AES20" s="31"/>
      <c r="AET20" s="76"/>
      <c r="AEU20" s="78">
        <f t="shared" si="117"/>
        <v>0</v>
      </c>
      <c r="AEW20" s="312"/>
      <c r="AEX20" s="312"/>
      <c r="AEY20" s="22"/>
      <c r="AEZ20" s="31"/>
      <c r="AFA20" s="76"/>
      <c r="AFB20" s="78">
        <f t="shared" si="118"/>
        <v>6523</v>
      </c>
      <c r="AFD20" s="407"/>
      <c r="AFE20" s="312"/>
      <c r="AFF20" s="22"/>
      <c r="AFG20" s="31"/>
      <c r="AFH20" s="76"/>
      <c r="AFI20" s="78">
        <f t="shared" si="119"/>
        <v>0</v>
      </c>
      <c r="AFK20" s="407"/>
      <c r="AFL20" s="312"/>
      <c r="AFM20" s="780"/>
      <c r="AFN20" s="31"/>
      <c r="AFO20" s="140"/>
      <c r="AFP20" s="132">
        <f t="shared" si="120"/>
        <v>0</v>
      </c>
      <c r="AFR20" s="31"/>
      <c r="AFS20" s="312"/>
      <c r="AFT20" s="105"/>
      <c r="AFU20" s="49"/>
      <c r="AFV20" s="76"/>
      <c r="AFW20" s="132">
        <f t="shared" si="121"/>
        <v>0</v>
      </c>
      <c r="AFY20" s="31"/>
      <c r="AFZ20" s="312"/>
      <c r="AGA20" s="105"/>
      <c r="AGB20" s="31"/>
      <c r="AGC20" s="140"/>
      <c r="AGD20" s="132">
        <f t="shared" si="122"/>
        <v>0</v>
      </c>
      <c r="AGF20" s="31"/>
      <c r="AGG20" s="1476"/>
      <c r="AGH20" s="351"/>
      <c r="AGI20" s="31"/>
      <c r="AGJ20" s="140"/>
      <c r="AGK20" s="132">
        <f t="shared" si="123"/>
        <v>0</v>
      </c>
      <c r="AGM20" s="31"/>
      <c r="AGN20" s="1476"/>
      <c r="AGO20" s="351"/>
      <c r="AGP20" s="31"/>
      <c r="AGQ20" s="140"/>
      <c r="AGR20" s="132">
        <f t="shared" si="124"/>
        <v>0</v>
      </c>
      <c r="AGT20" s="49"/>
      <c r="AGU20" s="1476"/>
      <c r="AGV20" s="351"/>
      <c r="AGW20" s="49"/>
      <c r="AGX20" s="140"/>
      <c r="AGY20" s="132">
        <f t="shared" si="125"/>
        <v>0</v>
      </c>
      <c r="AHA20" s="312"/>
      <c r="AHB20" s="312"/>
      <c r="AHC20" s="22"/>
      <c r="AHD20" s="31"/>
      <c r="AHE20" s="76"/>
      <c r="AHF20" s="78">
        <f t="shared" si="126"/>
        <v>37741</v>
      </c>
      <c r="AHH20" s="312"/>
      <c r="AHI20" s="312"/>
      <c r="AHJ20" s="22"/>
      <c r="AHK20" s="31"/>
      <c r="AHL20" s="76"/>
      <c r="AHM20" s="78">
        <f t="shared" si="127"/>
        <v>0</v>
      </c>
      <c r="AHO20" s="312"/>
      <c r="AHP20" s="312"/>
      <c r="AHQ20" s="22"/>
      <c r="AHR20" s="31"/>
      <c r="AHS20" s="76"/>
      <c r="AHT20" s="78">
        <f t="shared" si="128"/>
        <v>0</v>
      </c>
      <c r="AHV20" s="427"/>
      <c r="AHW20" s="230"/>
      <c r="AHX20" s="105"/>
      <c r="AHY20" s="49"/>
      <c r="AHZ20" s="140"/>
      <c r="AIA20" s="78">
        <f t="shared" si="129"/>
        <v>0</v>
      </c>
      <c r="AIC20" s="798"/>
      <c r="AIH20" s="78">
        <f t="shared" si="130"/>
        <v>0</v>
      </c>
      <c r="AIJ20" s="407"/>
      <c r="AIK20" s="312"/>
      <c r="AIL20" s="22"/>
      <c r="AIM20" s="31"/>
      <c r="AIN20" s="76"/>
      <c r="AIO20" s="78">
        <f t="shared" si="131"/>
        <v>0</v>
      </c>
      <c r="AIQ20" s="31"/>
      <c r="AIR20" s="312"/>
      <c r="AIS20" s="105"/>
      <c r="AIT20" s="31"/>
      <c r="AIU20" s="140"/>
      <c r="AIV20" s="78">
        <f t="shared" si="132"/>
        <v>0</v>
      </c>
      <c r="AIX20" s="49"/>
      <c r="AIY20" s="230"/>
      <c r="AIZ20" s="105"/>
      <c r="AJA20" s="49"/>
      <c r="AJB20" s="140"/>
      <c r="AJC20" s="132">
        <f t="shared" si="133"/>
        <v>0</v>
      </c>
      <c r="AJE20" s="49"/>
      <c r="AJF20" s="230"/>
      <c r="AJG20" s="105"/>
      <c r="AJH20" s="49"/>
      <c r="AJI20" s="140"/>
      <c r="AJJ20" s="132">
        <f t="shared" si="134"/>
        <v>0</v>
      </c>
      <c r="AJL20" s="49"/>
      <c r="AJM20" s="230"/>
      <c r="AJN20" s="105"/>
      <c r="AJO20" s="49"/>
      <c r="AJP20" s="140"/>
      <c r="AJQ20" s="132">
        <f t="shared" si="135"/>
        <v>0</v>
      </c>
      <c r="AJR20" s="245"/>
      <c r="AJS20" s="31"/>
      <c r="AJT20" s="312"/>
      <c r="AJU20" s="22"/>
      <c r="AJV20" s="31"/>
      <c r="AJW20" s="76"/>
      <c r="AJX20" s="132">
        <f t="shared" si="136"/>
        <v>0</v>
      </c>
      <c r="AJZ20" s="31"/>
      <c r="AKA20" s="312"/>
      <c r="AKB20" s="22"/>
      <c r="AKC20" s="337"/>
      <c r="AKD20" s="76"/>
      <c r="AKE20" s="132">
        <f t="shared" si="137"/>
        <v>0</v>
      </c>
      <c r="AKG20" s="31"/>
      <c r="AKH20" s="312"/>
      <c r="AKI20" s="785"/>
      <c r="AKJ20" s="31"/>
      <c r="AKK20" s="1314"/>
      <c r="AKL20" s="132">
        <f t="shared" si="138"/>
        <v>0</v>
      </c>
      <c r="AKN20" s="49"/>
      <c r="AKO20" s="230"/>
      <c r="AKP20" s="105"/>
      <c r="AKQ20" s="49"/>
      <c r="AKR20" s="140"/>
      <c r="AKS20" s="132">
        <f t="shared" si="2"/>
        <v>0</v>
      </c>
      <c r="AKU20" s="31"/>
      <c r="AKV20" s="312"/>
      <c r="AKW20" s="22"/>
      <c r="AKX20" s="31"/>
      <c r="AKY20" s="76"/>
      <c r="AKZ20" s="132">
        <f t="shared" si="139"/>
        <v>0</v>
      </c>
      <c r="ALB20" s="810"/>
      <c r="ALC20" s="312"/>
      <c r="ALD20" s="22"/>
      <c r="ALE20" s="31"/>
      <c r="ALF20" s="76"/>
      <c r="ALG20" s="132">
        <f t="shared" si="140"/>
        <v>0</v>
      </c>
      <c r="ALI20" s="810"/>
      <c r="ALJ20" s="312"/>
      <c r="ALK20" s="22"/>
      <c r="ALL20" s="31"/>
      <c r="ALM20" s="76"/>
      <c r="ALN20" s="132">
        <f t="shared" si="141"/>
        <v>0</v>
      </c>
      <c r="ALP20" s="810"/>
      <c r="ALQ20" s="312"/>
      <c r="ALR20" s="22"/>
      <c r="ALS20" s="31"/>
      <c r="ALT20" s="76"/>
      <c r="ALU20" s="132">
        <f t="shared" si="142"/>
        <v>0</v>
      </c>
      <c r="ALW20" s="407"/>
      <c r="ALX20" s="312"/>
      <c r="ALY20" s="22"/>
      <c r="ALZ20" s="407"/>
      <c r="AMA20" s="76"/>
      <c r="AMB20" s="78">
        <f t="shared" si="143"/>
        <v>0</v>
      </c>
      <c r="AMD20" s="31"/>
      <c r="AME20" s="312"/>
      <c r="AMF20" s="22"/>
      <c r="AMG20" s="31"/>
      <c r="AMH20" s="76"/>
      <c r="AMI20" s="78">
        <f t="shared" si="144"/>
        <v>0</v>
      </c>
      <c r="AMN20" s="869"/>
      <c r="AMO20" s="140"/>
      <c r="AMP20" s="132">
        <f t="shared" si="3"/>
        <v>0</v>
      </c>
      <c r="AMR20" s="407"/>
      <c r="AMS20" s="312"/>
      <c r="AMT20" s="22"/>
      <c r="AMU20" s="323"/>
      <c r="AMV20" s="76"/>
      <c r="AMW20" s="78">
        <f t="shared" si="145"/>
        <v>0</v>
      </c>
      <c r="AMY20" s="323"/>
      <c r="AMZ20" s="312"/>
      <c r="ANA20" s="22"/>
      <c r="ANB20" s="407"/>
      <c r="ANC20" s="76"/>
      <c r="AND20" s="78">
        <f t="shared" si="146"/>
        <v>0</v>
      </c>
      <c r="ANF20" s="31"/>
      <c r="ANG20" s="312"/>
      <c r="ANH20" s="22"/>
      <c r="ANI20" s="31"/>
      <c r="ANJ20" s="76"/>
      <c r="ANK20" s="78">
        <f t="shared" si="147"/>
        <v>0</v>
      </c>
      <c r="ANM20" s="312"/>
      <c r="ANN20" s="312"/>
      <c r="ANO20" s="22"/>
      <c r="ANP20" s="31"/>
      <c r="ANQ20" s="76"/>
      <c r="ANR20" s="78">
        <f t="shared" si="148"/>
        <v>0</v>
      </c>
      <c r="ANT20" s="49"/>
      <c r="ANU20" s="230"/>
      <c r="ANV20" s="105"/>
      <c r="ANW20" s="49"/>
      <c r="ANX20" s="140"/>
      <c r="ANY20" s="78">
        <f t="shared" si="149"/>
        <v>0</v>
      </c>
      <c r="AOA20" s="323"/>
      <c r="AOB20" s="312"/>
      <c r="AOC20" s="22"/>
      <c r="AOD20" s="407"/>
      <c r="AOE20" s="76"/>
      <c r="AOF20" s="78">
        <f t="shared" si="150"/>
        <v>1532</v>
      </c>
      <c r="AOH20" s="31"/>
      <c r="AOI20" s="312"/>
      <c r="AOJ20" s="22"/>
      <c r="AOK20" s="323">
        <v>41047</v>
      </c>
      <c r="AOL20" s="76">
        <v>200</v>
      </c>
      <c r="AOM20" s="78">
        <f t="shared" si="198"/>
        <v>5392</v>
      </c>
      <c r="AOO20" s="407"/>
      <c r="AOP20" s="312"/>
      <c r="AOQ20" s="22"/>
      <c r="AOR20" s="31"/>
      <c r="AOS20" s="76"/>
      <c r="AOT20" s="78">
        <f t="shared" si="151"/>
        <v>0</v>
      </c>
      <c r="AOV20" s="323"/>
      <c r="AOW20" s="312"/>
      <c r="AOX20" s="22"/>
      <c r="AOY20" s="31"/>
      <c r="AOZ20" s="76"/>
      <c r="APA20" s="78">
        <f t="shared" si="152"/>
        <v>0</v>
      </c>
      <c r="APC20" s="323"/>
      <c r="APD20" s="312"/>
      <c r="APE20" s="22"/>
      <c r="APF20" s="31"/>
      <c r="APG20" s="76"/>
      <c r="APH20" s="78">
        <f t="shared" si="153"/>
        <v>0</v>
      </c>
      <c r="APJ20" s="312"/>
      <c r="APK20" s="312"/>
      <c r="APL20" s="22"/>
      <c r="APM20" s="31"/>
      <c r="APN20" s="76"/>
      <c r="APO20" s="78">
        <f t="shared" si="154"/>
        <v>0</v>
      </c>
      <c r="APQ20" s="427"/>
      <c r="APR20" s="230"/>
      <c r="APS20" s="391"/>
      <c r="APT20" s="427"/>
      <c r="APU20" s="140"/>
      <c r="APV20" s="132">
        <f t="shared" si="4"/>
        <v>0</v>
      </c>
      <c r="APX20" s="31"/>
      <c r="APY20" s="1476"/>
      <c r="APZ20" s="140"/>
      <c r="AQA20" s="31"/>
      <c r="AQB20" s="76"/>
      <c r="AQC20" s="132">
        <f t="shared" si="5"/>
        <v>7383.5</v>
      </c>
      <c r="AQE20" s="31"/>
      <c r="AQF20" s="1476"/>
      <c r="AQG20" s="140"/>
      <c r="AQH20" s="31"/>
      <c r="AQI20" s="76"/>
      <c r="AQJ20" s="132">
        <f t="shared" si="6"/>
        <v>0</v>
      </c>
      <c r="AQL20" s="31"/>
      <c r="AQM20" s="1476"/>
      <c r="AQN20" s="140"/>
      <c r="AQO20" s="31"/>
      <c r="AQP20" s="76"/>
      <c r="AQQ20" s="132">
        <f t="shared" si="155"/>
        <v>4518.5</v>
      </c>
      <c r="AQS20" s="322"/>
      <c r="AQT20" s="1476"/>
      <c r="AQU20" s="140"/>
      <c r="AQV20" s="322"/>
      <c r="AQW20" s="140"/>
      <c r="AQX20" s="78">
        <f t="shared" si="156"/>
        <v>53922</v>
      </c>
      <c r="AQZ20" s="312"/>
      <c r="ARC20" s="31"/>
      <c r="ARD20" s="76"/>
      <c r="ARE20" s="78">
        <f t="shared" si="157"/>
        <v>0</v>
      </c>
      <c r="ARG20" s="407"/>
      <c r="ARJ20" s="407"/>
      <c r="ARK20" s="76"/>
      <c r="ARL20" s="78">
        <f t="shared" si="158"/>
        <v>0</v>
      </c>
      <c r="ARN20" s="407"/>
      <c r="ARO20" s="1476"/>
      <c r="ARP20" s="351"/>
      <c r="ARQ20" s="323"/>
      <c r="ARR20" s="76"/>
      <c r="ARS20" s="78">
        <f t="shared" si="7"/>
        <v>0</v>
      </c>
      <c r="ARU20" s="407"/>
      <c r="ARX20" s="31"/>
      <c r="ARY20" s="76"/>
      <c r="ARZ20" s="78">
        <f t="shared" si="159"/>
        <v>0</v>
      </c>
      <c r="ASB20" s="407"/>
      <c r="ASC20" s="312"/>
      <c r="ASD20" s="105"/>
      <c r="ASE20" s="49"/>
      <c r="ASF20" s="76"/>
      <c r="ASG20" s="132">
        <f t="shared" si="160"/>
        <v>0</v>
      </c>
      <c r="ASI20" s="49"/>
      <c r="ASJ20" s="230"/>
      <c r="ASK20" s="105"/>
      <c r="ASL20" s="49"/>
      <c r="ASM20" s="140"/>
      <c r="ASN20" s="132">
        <f t="shared" si="161"/>
        <v>0</v>
      </c>
      <c r="ASP20" s="31"/>
      <c r="ASQ20" s="312"/>
      <c r="ASR20" s="105"/>
      <c r="ASS20" s="49"/>
      <c r="AST20" s="76"/>
      <c r="ASU20" s="132">
        <f t="shared" si="162"/>
        <v>0</v>
      </c>
      <c r="ASW20" s="312"/>
      <c r="ASX20" s="312"/>
      <c r="ASY20" s="22"/>
      <c r="ASZ20" s="31"/>
      <c r="ATA20" s="76"/>
      <c r="ATB20" s="78">
        <f t="shared" si="163"/>
        <v>0</v>
      </c>
      <c r="ATD20" s="31"/>
      <c r="ATE20" s="312"/>
      <c r="ATF20" s="22"/>
      <c r="ATG20" s="31"/>
      <c r="ATH20" s="76"/>
      <c r="ATI20" s="78">
        <f t="shared" si="164"/>
        <v>0</v>
      </c>
      <c r="ATK20" s="312"/>
      <c r="ATL20" s="312"/>
      <c r="ATM20" s="22"/>
      <c r="ATN20" s="31"/>
      <c r="ATO20" s="76"/>
      <c r="ATP20" s="78">
        <f t="shared" si="165"/>
        <v>0</v>
      </c>
      <c r="ATR20" s="312"/>
      <c r="ATS20" s="312"/>
      <c r="ATT20" s="22"/>
      <c r="ATU20" s="31"/>
      <c r="ATV20" s="76"/>
      <c r="ATW20" s="78">
        <f t="shared" si="166"/>
        <v>0</v>
      </c>
      <c r="ATY20" s="323"/>
      <c r="ATZ20" s="312"/>
      <c r="AUA20" s="22"/>
      <c r="AUB20" s="31"/>
      <c r="AUC20" s="76"/>
      <c r="AUD20" s="78">
        <f t="shared" si="167"/>
        <v>0</v>
      </c>
      <c r="AUF20" s="31"/>
      <c r="AUG20" s="1510"/>
      <c r="AUH20" s="140"/>
      <c r="AUI20" s="49"/>
      <c r="AUJ20" s="140"/>
      <c r="AUK20" s="132">
        <f t="shared" si="168"/>
        <v>0</v>
      </c>
      <c r="AUM20" s="31"/>
      <c r="AUN20" s="782"/>
      <c r="AUO20" s="76"/>
      <c r="AUP20" s="31"/>
      <c r="AUQ20" s="140"/>
      <c r="AUR20" s="132">
        <f t="shared" si="169"/>
        <v>0</v>
      </c>
      <c r="AUT20" s="31"/>
      <c r="AUU20" s="312"/>
      <c r="AUV20" s="22"/>
      <c r="AUW20" s="31"/>
      <c r="AUX20" s="140"/>
      <c r="AUY20" s="132">
        <f t="shared" si="170"/>
        <v>0</v>
      </c>
      <c r="AVA20" s="427"/>
      <c r="AVB20" s="230"/>
      <c r="AVC20" s="475"/>
      <c r="AVD20" s="346"/>
      <c r="AVE20" s="140"/>
      <c r="AVF20" s="132">
        <f t="shared" si="171"/>
        <v>2512.5</v>
      </c>
      <c r="AVH20" s="322"/>
      <c r="AVI20" s="303"/>
      <c r="AVJ20" s="391"/>
      <c r="AVK20" s="49"/>
      <c r="AVL20" s="391"/>
      <c r="AVM20" s="132">
        <f t="shared" si="172"/>
        <v>0</v>
      </c>
      <c r="AVO20" s="407"/>
      <c r="AVP20" s="312"/>
      <c r="AVQ20" s="1499"/>
      <c r="AVR20" s="31"/>
      <c r="AVS20" s="1361"/>
      <c r="AVT20" s="78">
        <f t="shared" si="190"/>
        <v>0</v>
      </c>
      <c r="AVV20" s="312"/>
      <c r="AVW20" s="312"/>
      <c r="AVX20" s="1499"/>
      <c r="AVY20" s="31"/>
      <c r="AVZ20" s="1361"/>
      <c r="AWA20" s="78">
        <f t="shared" si="191"/>
        <v>0</v>
      </c>
      <c r="AWC20" s="312"/>
      <c r="AWD20" s="312"/>
      <c r="AWE20" s="22"/>
      <c r="AWF20" s="31"/>
      <c r="AWG20" s="76"/>
      <c r="AWH20" s="78">
        <f t="shared" si="192"/>
        <v>0</v>
      </c>
      <c r="AWJ20" s="230"/>
      <c r="AWK20" s="230"/>
      <c r="AWL20" s="105"/>
      <c r="AWM20" s="49"/>
      <c r="AWN20" s="140"/>
      <c r="AWO20" s="132">
        <f t="shared" si="193"/>
        <v>0</v>
      </c>
      <c r="AWP20" s="245"/>
      <c r="AWQ20" s="427"/>
      <c r="AWR20" s="230"/>
      <c r="AWS20" s="105"/>
      <c r="AWT20" s="49"/>
      <c r="AWU20" s="140"/>
      <c r="AWV20" s="78">
        <f t="shared" si="173"/>
        <v>30000</v>
      </c>
      <c r="AWX20" s="31"/>
      <c r="AWY20" s="312"/>
      <c r="AWZ20" s="22"/>
      <c r="AXA20" s="386"/>
      <c r="AXB20" s="76"/>
      <c r="AXC20" s="78">
        <f t="shared" si="174"/>
        <v>0</v>
      </c>
      <c r="AXE20" s="31"/>
      <c r="AXF20" s="312"/>
      <c r="AXG20" s="22"/>
      <c r="AXH20" s="31"/>
      <c r="AXI20" s="76"/>
      <c r="AXJ20" s="78">
        <f t="shared" si="175"/>
        <v>0</v>
      </c>
      <c r="AXL20" s="31"/>
      <c r="AXM20" s="312"/>
      <c r="AXN20" s="22"/>
      <c r="AXO20" s="31"/>
      <c r="AXP20" s="76"/>
      <c r="AXQ20" s="78">
        <f t="shared" si="176"/>
        <v>0</v>
      </c>
      <c r="AXS20" s="31"/>
      <c r="AXT20" s="312"/>
      <c r="AXU20" s="22"/>
      <c r="AXV20" s="31"/>
      <c r="AXW20" s="76"/>
      <c r="AXX20" s="78">
        <f t="shared" si="177"/>
        <v>0</v>
      </c>
      <c r="AXZ20" s="407"/>
      <c r="AYA20" s="312"/>
      <c r="AYB20" s="22"/>
      <c r="AYC20" s="31"/>
      <c r="AYD20" s="76"/>
      <c r="AYE20" s="78">
        <f t="shared" si="178"/>
        <v>0</v>
      </c>
      <c r="AYG20" s="407"/>
      <c r="AYH20" s="312"/>
      <c r="AYI20" s="22"/>
      <c r="AYJ20" s="31"/>
      <c r="AYK20" s="76"/>
      <c r="AYL20" s="78">
        <f t="shared" si="179"/>
        <v>0</v>
      </c>
      <c r="AYN20" s="407"/>
      <c r="AYO20" s="312"/>
      <c r="AYP20" s="22"/>
      <c r="AYQ20" s="407"/>
      <c r="AYR20" s="76"/>
      <c r="AYS20" s="78">
        <f t="shared" si="180"/>
        <v>0</v>
      </c>
      <c r="AYU20" s="31"/>
      <c r="AYV20" s="312"/>
      <c r="AYW20" s="22"/>
      <c r="AYX20" s="31"/>
      <c r="AYY20" s="76"/>
      <c r="AYZ20" s="78">
        <f t="shared" si="181"/>
        <v>0</v>
      </c>
      <c r="AZB20" s="427"/>
      <c r="AZC20" s="230"/>
      <c r="AZD20" s="105"/>
      <c r="AZE20" s="427"/>
      <c r="AZF20" s="140"/>
      <c r="AZG20" s="132">
        <f t="shared" si="182"/>
        <v>0</v>
      </c>
      <c r="AZI20" s="427"/>
      <c r="AZJ20" s="230"/>
      <c r="AZK20" s="105"/>
      <c r="AZL20" s="427"/>
      <c r="AZM20" s="140"/>
      <c r="AZN20" s="132">
        <f t="shared" si="183"/>
        <v>0</v>
      </c>
      <c r="AZO20" s="245"/>
      <c r="AZP20" s="810"/>
      <c r="AZQ20" s="312"/>
      <c r="AZR20" s="22"/>
      <c r="AZS20" s="31"/>
      <c r="AZT20" s="76"/>
      <c r="AZU20" s="78">
        <f t="shared" si="184"/>
        <v>0</v>
      </c>
      <c r="AZW20" s="810"/>
      <c r="AZX20" s="312"/>
      <c r="AZY20" s="22"/>
      <c r="AZZ20" s="31"/>
      <c r="BAA20" s="76"/>
      <c r="BAB20" s="78">
        <f t="shared" si="185"/>
        <v>0</v>
      </c>
      <c r="BAD20" s="312"/>
      <c r="BAE20" s="312"/>
      <c r="BAF20" s="22"/>
      <c r="BAG20" s="31"/>
      <c r="BAH20" s="76"/>
      <c r="BAI20" s="78">
        <f t="shared" si="186"/>
        <v>0</v>
      </c>
      <c r="BAK20" s="312"/>
      <c r="BAL20" s="312"/>
      <c r="BAM20" s="22"/>
      <c r="BAN20" s="31"/>
      <c r="BAO20" s="76"/>
      <c r="BAP20" s="78">
        <f t="shared" si="187"/>
        <v>0</v>
      </c>
    </row>
    <row r="21" spans="1:1023 1025:1394" s="32" customFormat="1" x14ac:dyDescent="0.25">
      <c r="A21" s="31"/>
      <c r="B21" s="312"/>
      <c r="C21" s="704"/>
      <c r="D21" s="31"/>
      <c r="E21" s="140"/>
      <c r="F21" s="132">
        <f t="shared" si="8"/>
        <v>0</v>
      </c>
      <c r="H21" s="427"/>
      <c r="I21" s="230"/>
      <c r="J21" s="105"/>
      <c r="K21" s="427"/>
      <c r="L21" s="140"/>
      <c r="M21" s="78">
        <f t="shared" si="188"/>
        <v>0</v>
      </c>
      <c r="O21" s="323"/>
      <c r="P21" s="312"/>
      <c r="Q21" s="22"/>
      <c r="R21" s="31"/>
      <c r="S21" s="76"/>
      <c r="T21" s="78">
        <f t="shared" si="9"/>
        <v>0</v>
      </c>
      <c r="V21" s="31"/>
      <c r="W21" s="312"/>
      <c r="X21" s="22"/>
      <c r="Y21" s="31"/>
      <c r="Z21" s="76"/>
      <c r="AA21" s="78">
        <f t="shared" si="10"/>
        <v>0</v>
      </c>
      <c r="AC21" s="31"/>
      <c r="AD21" s="312"/>
      <c r="AE21" s="22"/>
      <c r="AF21" s="31"/>
      <c r="AG21" s="76"/>
      <c r="AH21" s="78">
        <f t="shared" si="11"/>
        <v>0</v>
      </c>
      <c r="AJ21" s="31"/>
      <c r="AK21" s="312"/>
      <c r="AL21" s="22"/>
      <c r="AM21" s="31"/>
      <c r="AN21" s="76"/>
      <c r="AO21" s="78">
        <f t="shared" si="12"/>
        <v>0</v>
      </c>
      <c r="AQ21" s="31"/>
      <c r="AR21" s="312"/>
      <c r="AS21" s="22"/>
      <c r="AT21" s="31"/>
      <c r="AU21" s="76"/>
      <c r="AV21" s="78">
        <f t="shared" si="13"/>
        <v>0</v>
      </c>
      <c r="AX21" s="31"/>
      <c r="AY21" s="312"/>
      <c r="AZ21" s="22"/>
      <c r="BA21" s="31"/>
      <c r="BB21" s="76"/>
      <c r="BC21" s="78">
        <f t="shared" si="14"/>
        <v>0</v>
      </c>
      <c r="BE21" s="31"/>
      <c r="BF21" s="230"/>
      <c r="BG21" s="105"/>
      <c r="BH21" s="31"/>
      <c r="BI21" s="140"/>
      <c r="BJ21" s="78">
        <f t="shared" si="15"/>
        <v>0</v>
      </c>
      <c r="BL21" s="31"/>
      <c r="BM21" s="1476"/>
      <c r="BN21" s="140"/>
      <c r="BO21" s="31"/>
      <c r="BP21" s="140"/>
      <c r="BQ21" s="78">
        <f t="shared" si="16"/>
        <v>0</v>
      </c>
      <c r="BS21" s="31"/>
      <c r="BT21" s="31"/>
      <c r="BU21" s="1476"/>
      <c r="BV21" s="140"/>
      <c r="BW21" s="31"/>
      <c r="BX21" s="140"/>
      <c r="BY21" s="78">
        <f t="shared" si="17"/>
        <v>0</v>
      </c>
      <c r="CA21" s="427">
        <v>40788</v>
      </c>
      <c r="CB21" s="673" t="s">
        <v>625</v>
      </c>
      <c r="CC21" s="351"/>
      <c r="CD21" s="400" t="s">
        <v>626</v>
      </c>
      <c r="CE21" s="140"/>
      <c r="CF21" s="132">
        <f t="shared" si="18"/>
        <v>328393</v>
      </c>
      <c r="CH21" s="31"/>
      <c r="CI21" s="312"/>
      <c r="CJ21" s="22"/>
      <c r="CK21" s="379"/>
      <c r="CL21" s="140"/>
      <c r="CM21" s="132">
        <f t="shared" si="19"/>
        <v>0</v>
      </c>
      <c r="CO21" s="322"/>
      <c r="CP21" s="1476"/>
      <c r="CQ21" s="391"/>
      <c r="CR21" s="380"/>
      <c r="CS21" s="262"/>
      <c r="CT21" s="132">
        <f t="shared" si="189"/>
        <v>0</v>
      </c>
      <c r="CV21" s="31"/>
      <c r="CW21" s="312"/>
      <c r="CX21" s="22"/>
      <c r="CY21" s="31"/>
      <c r="CZ21" s="76"/>
      <c r="DA21" s="78">
        <f t="shared" si="20"/>
        <v>0</v>
      </c>
      <c r="DC21" s="794"/>
      <c r="DD21" s="312"/>
      <c r="DE21" s="31"/>
      <c r="DF21" s="22"/>
      <c r="DG21" s="31"/>
      <c r="DH21" s="76"/>
      <c r="DI21" s="78">
        <f t="shared" si="21"/>
        <v>0</v>
      </c>
      <c r="DK21" s="407"/>
      <c r="DL21" s="312"/>
      <c r="DM21" s="22"/>
      <c r="DN21" s="323"/>
      <c r="DO21" s="76"/>
      <c r="DP21" s="78">
        <f t="shared" si="22"/>
        <v>0</v>
      </c>
      <c r="DR21" s="312"/>
      <c r="DS21" s="312"/>
      <c r="DT21" s="22"/>
      <c r="DU21" s="31"/>
      <c r="DV21" s="76"/>
      <c r="DW21" s="78">
        <f t="shared" si="23"/>
        <v>0</v>
      </c>
      <c r="DY21" s="312"/>
      <c r="DZ21" s="312"/>
      <c r="EA21" s="22"/>
      <c r="EB21" s="31"/>
      <c r="EC21" s="76"/>
      <c r="ED21" s="78">
        <f t="shared" si="24"/>
        <v>4197</v>
      </c>
      <c r="EF21" s="312"/>
      <c r="EG21" s="312"/>
      <c r="EH21" s="22"/>
      <c r="EI21" s="31"/>
      <c r="EJ21" s="76"/>
      <c r="EK21" s="78">
        <f t="shared" si="25"/>
        <v>0</v>
      </c>
      <c r="EM21" s="323"/>
      <c r="EN21" s="312"/>
      <c r="EO21" s="22"/>
      <c r="EP21" s="384"/>
      <c r="EQ21" s="22"/>
      <c r="ER21" s="78">
        <f t="shared" si="26"/>
        <v>0</v>
      </c>
      <c r="ET21" s="323"/>
      <c r="EU21" s="312"/>
      <c r="EV21" s="22"/>
      <c r="EW21" s="49"/>
      <c r="EX21" s="76"/>
      <c r="EY21" s="78">
        <f t="shared" si="27"/>
        <v>0</v>
      </c>
      <c r="FA21" s="31"/>
      <c r="FB21" s="312"/>
      <c r="FC21" s="22"/>
      <c r="FD21" s="31"/>
      <c r="FE21" s="76"/>
      <c r="FF21" s="78">
        <f t="shared" si="28"/>
        <v>0</v>
      </c>
      <c r="FH21" s="31"/>
      <c r="FI21" s="312"/>
      <c r="FJ21" s="22"/>
      <c r="FK21" s="31"/>
      <c r="FL21" s="76"/>
      <c r="FM21" s="78">
        <f t="shared" si="29"/>
        <v>0</v>
      </c>
      <c r="FO21" s="407">
        <v>39713</v>
      </c>
      <c r="FP21" s="1476" t="s">
        <v>479</v>
      </c>
      <c r="FQ21" s="140">
        <v>18513</v>
      </c>
      <c r="FR21" s="259">
        <v>39728</v>
      </c>
      <c r="FS21" s="66">
        <v>18513</v>
      </c>
      <c r="FT21" s="78">
        <f t="shared" si="30"/>
        <v>29768</v>
      </c>
      <c r="FV21" s="323"/>
      <c r="FW21" s="312"/>
      <c r="FX21" s="22"/>
      <c r="FY21" s="31"/>
      <c r="FZ21" s="76"/>
      <c r="GA21" s="78">
        <f t="shared" si="31"/>
        <v>0</v>
      </c>
      <c r="GC21" s="312"/>
      <c r="GD21" s="312"/>
      <c r="GE21" s="22"/>
      <c r="GF21" s="31"/>
      <c r="GG21" s="76"/>
      <c r="GH21" s="78">
        <f t="shared" si="32"/>
        <v>0</v>
      </c>
      <c r="GJ21" s="312"/>
      <c r="GK21" s="312"/>
      <c r="GL21" s="22"/>
      <c r="GM21" s="31"/>
      <c r="GN21" s="76"/>
      <c r="GO21" s="78">
        <f t="shared" si="33"/>
        <v>0</v>
      </c>
      <c r="GQ21" s="31"/>
      <c r="GR21" s="312"/>
      <c r="GS21" s="22"/>
      <c r="GT21" s="31"/>
      <c r="GU21" s="76"/>
      <c r="GV21" s="78">
        <f t="shared" si="34"/>
        <v>0</v>
      </c>
      <c r="GX21" s="312"/>
      <c r="GY21" s="312"/>
      <c r="GZ21" s="22"/>
      <c r="HA21" s="31"/>
      <c r="HB21" s="76"/>
      <c r="HC21" s="78">
        <f t="shared" si="35"/>
        <v>0</v>
      </c>
      <c r="HE21" s="31"/>
      <c r="HF21" s="312"/>
      <c r="HG21" s="22"/>
      <c r="HH21" s="31"/>
      <c r="HI21" s="76"/>
      <c r="HJ21" s="78">
        <f t="shared" si="36"/>
        <v>0</v>
      </c>
      <c r="HL21" s="31"/>
      <c r="HM21" s="312"/>
      <c r="HN21" s="22"/>
      <c r="HO21" s="31"/>
      <c r="HP21" s="76"/>
      <c r="HQ21" s="78">
        <f t="shared" si="37"/>
        <v>0</v>
      </c>
      <c r="HS21" s="546"/>
      <c r="HV21" s="31"/>
      <c r="HW21" s="76"/>
      <c r="HX21" s="132">
        <f t="shared" si="38"/>
        <v>476</v>
      </c>
      <c r="HZ21" s="31"/>
      <c r="IA21" s="1476"/>
      <c r="IB21" s="140"/>
      <c r="IC21" s="259"/>
      <c r="ID21" s="66"/>
      <c r="IE21" s="78">
        <f t="shared" si="39"/>
        <v>0</v>
      </c>
      <c r="IG21" s="312"/>
      <c r="IH21" s="312"/>
      <c r="II21" s="22"/>
      <c r="IJ21" s="31"/>
      <c r="IK21" s="76"/>
      <c r="IL21" s="78">
        <f t="shared" si="40"/>
        <v>0</v>
      </c>
      <c r="IN21" s="31"/>
      <c r="IO21" s="784"/>
      <c r="IP21" s="22"/>
      <c r="IQ21" s="31"/>
      <c r="IR21" s="76"/>
      <c r="IS21" s="78">
        <f t="shared" si="41"/>
        <v>0</v>
      </c>
      <c r="IU21" s="31"/>
      <c r="IV21" s="312"/>
      <c r="IW21" s="22"/>
      <c r="IX21" s="31"/>
      <c r="IY21" s="76"/>
      <c r="IZ21" s="78">
        <f t="shared" si="42"/>
        <v>0</v>
      </c>
      <c r="JB21" s="31"/>
      <c r="JC21" s="312"/>
      <c r="JD21" s="22"/>
      <c r="JE21" s="31"/>
      <c r="JF21" s="76"/>
      <c r="JG21" s="78">
        <f t="shared" si="196"/>
        <v>0</v>
      </c>
      <c r="JI21" s="49"/>
      <c r="JJ21" s="899"/>
      <c r="JK21" s="105"/>
      <c r="JL21" s="49"/>
      <c r="JM21" s="140"/>
      <c r="JN21" s="132">
        <f t="shared" si="43"/>
        <v>0</v>
      </c>
      <c r="JP21" s="49"/>
      <c r="JQ21" s="230"/>
      <c r="JR21" s="105"/>
      <c r="JS21" s="382"/>
      <c r="JT21" s="140"/>
      <c r="JU21" s="132">
        <f t="shared" si="44"/>
        <v>0</v>
      </c>
      <c r="JW21" s="49"/>
      <c r="JX21" s="230"/>
      <c r="JY21" s="105"/>
      <c r="JZ21" s="382"/>
      <c r="KA21" s="140"/>
      <c r="KB21" s="132">
        <f t="shared" si="45"/>
        <v>0</v>
      </c>
      <c r="KC21" s="245"/>
      <c r="KD21" s="49"/>
      <c r="KE21" s="230"/>
      <c r="KF21" s="105"/>
      <c r="KG21" s="382"/>
      <c r="KH21" s="140"/>
      <c r="KI21" s="132">
        <f t="shared" si="46"/>
        <v>0</v>
      </c>
      <c r="KJ21" s="245"/>
      <c r="KK21" s="427"/>
      <c r="KL21" s="230"/>
      <c r="KM21" s="105"/>
      <c r="KN21" s="309"/>
      <c r="KO21" s="140"/>
      <c r="KP21" s="132">
        <f t="shared" si="47"/>
        <v>0</v>
      </c>
      <c r="KR21" s="49"/>
      <c r="KS21" s="230"/>
      <c r="KT21" s="105"/>
      <c r="KU21" s="49"/>
      <c r="KV21" s="140"/>
      <c r="KW21" s="132">
        <f t="shared" si="48"/>
        <v>0</v>
      </c>
      <c r="KY21" s="49"/>
      <c r="KZ21" s="230"/>
      <c r="LA21" s="105"/>
      <c r="LB21" s="49"/>
      <c r="LC21" s="140"/>
      <c r="LD21" s="132">
        <f t="shared" si="49"/>
        <v>0</v>
      </c>
      <c r="LF21" s="407"/>
      <c r="LG21" s="1476"/>
      <c r="LH21" s="140"/>
      <c r="LI21" s="31"/>
      <c r="LJ21" s="76"/>
      <c r="LK21" s="132">
        <f t="shared" si="0"/>
        <v>0</v>
      </c>
      <c r="LM21" s="427"/>
      <c r="LN21" s="230"/>
      <c r="LO21" s="105"/>
      <c r="LP21" s="49"/>
      <c r="LQ21" s="140"/>
      <c r="LR21" s="78">
        <f t="shared" si="50"/>
        <v>0</v>
      </c>
      <c r="LT21" s="427"/>
      <c r="LU21" s="230"/>
      <c r="LV21" s="105"/>
      <c r="LW21" s="49"/>
      <c r="LX21" s="140"/>
      <c r="LY21" s="132">
        <f t="shared" si="51"/>
        <v>0</v>
      </c>
      <c r="MA21" s="407"/>
      <c r="MB21" s="312"/>
      <c r="MC21" s="22"/>
      <c r="MD21" s="31"/>
      <c r="ME21" s="76"/>
      <c r="MF21" s="132">
        <f t="shared" si="52"/>
        <v>0</v>
      </c>
      <c r="MH21" s="31"/>
      <c r="MI21" s="312"/>
      <c r="MJ21" s="22"/>
      <c r="MK21" s="31"/>
      <c r="ML21" s="76"/>
      <c r="MM21" s="132">
        <f t="shared" si="53"/>
        <v>0</v>
      </c>
      <c r="MO21" s="31"/>
      <c r="MP21" s="312"/>
      <c r="MQ21" s="105"/>
      <c r="MR21" s="457"/>
      <c r="MS21" s="105"/>
      <c r="MT21" s="132">
        <f t="shared" si="197"/>
        <v>20586.5</v>
      </c>
      <c r="MV21" s="31"/>
      <c r="MW21" s="312"/>
      <c r="MX21" s="105"/>
      <c r="MY21" s="457"/>
      <c r="MZ21" s="105"/>
      <c r="NA21" s="132">
        <f t="shared" si="54"/>
        <v>0</v>
      </c>
      <c r="NC21" s="31"/>
      <c r="ND21" s="312"/>
      <c r="NE21" s="704"/>
      <c r="NF21" s="31"/>
      <c r="NG21" s="140"/>
      <c r="NH21" s="132">
        <f t="shared" si="199"/>
        <v>0</v>
      </c>
      <c r="NJ21" s="427"/>
      <c r="NK21" s="303"/>
      <c r="NL21" s="140"/>
      <c r="NM21" s="558"/>
      <c r="NN21" s="140"/>
      <c r="NO21" s="132">
        <f t="shared" si="56"/>
        <v>0</v>
      </c>
      <c r="NQ21" s="312"/>
      <c r="NR21" s="312"/>
      <c r="NS21" s="22"/>
      <c r="NT21" s="31"/>
      <c r="NU21" s="76"/>
      <c r="NV21" s="78">
        <f t="shared" si="57"/>
        <v>0</v>
      </c>
      <c r="NX21" s="31"/>
      <c r="NY21" s="312"/>
      <c r="NZ21" s="22"/>
      <c r="OA21" s="31"/>
      <c r="OB21" s="76"/>
      <c r="OC21" s="78">
        <f t="shared" si="58"/>
        <v>0</v>
      </c>
      <c r="OE21" s="31"/>
      <c r="OF21" s="312"/>
      <c r="OG21" s="22"/>
      <c r="OH21" s="31"/>
      <c r="OI21" s="76"/>
      <c r="OJ21" s="78">
        <f t="shared" si="59"/>
        <v>0</v>
      </c>
      <c r="OL21" s="31"/>
      <c r="OM21" s="312"/>
      <c r="ON21" s="22"/>
      <c r="OO21" s="31"/>
      <c r="OP21" s="76"/>
      <c r="OQ21" s="78">
        <f t="shared" si="60"/>
        <v>0</v>
      </c>
      <c r="OS21" s="31"/>
      <c r="OT21" s="312"/>
      <c r="OU21" s="22"/>
      <c r="OV21" s="31"/>
      <c r="OW21" s="76"/>
      <c r="OX21" s="78">
        <f t="shared" si="61"/>
        <v>0</v>
      </c>
      <c r="OZ21" s="31"/>
      <c r="PA21" s="312"/>
      <c r="PB21" s="22"/>
      <c r="PC21" s="31"/>
      <c r="PD21" s="76"/>
      <c r="PE21" s="78">
        <f t="shared" si="62"/>
        <v>0</v>
      </c>
      <c r="PG21" s="49"/>
      <c r="PH21" s="230"/>
      <c r="PI21" s="105"/>
      <c r="PJ21" s="49"/>
      <c r="PK21" s="140"/>
      <c r="PL21" s="78">
        <f t="shared" si="63"/>
        <v>0</v>
      </c>
      <c r="PN21" s="31"/>
      <c r="PO21" s="312"/>
      <c r="PP21" s="22"/>
      <c r="PQ21" s="31"/>
      <c r="PR21" s="76"/>
      <c r="PS21" s="78">
        <f t="shared" si="64"/>
        <v>48975</v>
      </c>
      <c r="PU21" s="312"/>
      <c r="PV21" s="312"/>
      <c r="PW21" s="22"/>
      <c r="PX21" s="31"/>
      <c r="PY21" s="76"/>
      <c r="PZ21" s="78">
        <f t="shared" si="65"/>
        <v>0</v>
      </c>
      <c r="QB21" s="407"/>
      <c r="QC21" s="312"/>
      <c r="QD21" s="22"/>
      <c r="QE21" s="31"/>
      <c r="QF21" s="76"/>
      <c r="QG21" s="78">
        <f t="shared" si="66"/>
        <v>0</v>
      </c>
      <c r="QI21" s="31"/>
      <c r="QJ21" s="312"/>
      <c r="QK21" s="391"/>
      <c r="QL21" s="49">
        <v>41001</v>
      </c>
      <c r="QM21" s="140">
        <v>100</v>
      </c>
      <c r="QN21" s="132">
        <f t="shared" si="67"/>
        <v>1666</v>
      </c>
      <c r="QP21" s="523"/>
      <c r="QQ21" s="1483"/>
      <c r="QR21" s="704"/>
      <c r="QS21" s="31"/>
      <c r="QT21" s="140"/>
      <c r="QU21" s="132">
        <f t="shared" si="68"/>
        <v>0</v>
      </c>
      <c r="QW21" s="49"/>
      <c r="QX21" s="673"/>
      <c r="QY21" s="262"/>
      <c r="QZ21" s="49"/>
      <c r="RA21" s="140"/>
      <c r="RB21" s="132">
        <f t="shared" si="69"/>
        <v>0</v>
      </c>
      <c r="RD21" s="49"/>
      <c r="RE21" s="673"/>
      <c r="RF21" s="262"/>
      <c r="RG21" s="49"/>
      <c r="RH21" s="140"/>
      <c r="RI21" s="132">
        <f t="shared" si="70"/>
        <v>0</v>
      </c>
      <c r="RK21" s="49"/>
      <c r="RL21" s="303"/>
      <c r="RM21" s="262"/>
      <c r="RN21" s="49"/>
      <c r="RO21" s="140"/>
      <c r="RP21" s="132">
        <f t="shared" si="71"/>
        <v>0</v>
      </c>
      <c r="RR21" s="312"/>
      <c r="RS21" s="312"/>
      <c r="RT21" s="22"/>
      <c r="RU21" s="31"/>
      <c r="RV21" s="76"/>
      <c r="RW21" s="78">
        <f t="shared" si="194"/>
        <v>23250</v>
      </c>
      <c r="RY21" s="312"/>
      <c r="RZ21" s="312"/>
      <c r="SA21" s="785"/>
      <c r="SB21" s="31"/>
      <c r="SC21" s="76"/>
      <c r="SD21" s="78">
        <f t="shared" si="195"/>
        <v>0</v>
      </c>
      <c r="SF21" s="407"/>
      <c r="SG21" s="312"/>
      <c r="SH21" s="22"/>
      <c r="SI21" s="31"/>
      <c r="SJ21" s="76"/>
      <c r="SK21" s="78">
        <f t="shared" si="72"/>
        <v>0</v>
      </c>
      <c r="SM21" s="31"/>
      <c r="SN21" s="312"/>
      <c r="SO21" s="22"/>
      <c r="SP21" s="31"/>
      <c r="SQ21" s="76"/>
      <c r="SR21" s="78">
        <f t="shared" si="73"/>
        <v>0</v>
      </c>
      <c r="ST21" s="427"/>
      <c r="SU21" s="230"/>
      <c r="SV21" s="105"/>
      <c r="SW21" s="49"/>
      <c r="SX21" s="140"/>
      <c r="SY21" s="78">
        <f t="shared" si="74"/>
        <v>0</v>
      </c>
      <c r="TA21" s="49"/>
      <c r="TB21" s="230"/>
      <c r="TC21" s="105"/>
      <c r="TD21" s="49"/>
      <c r="TE21" s="140"/>
      <c r="TF21" s="132">
        <f>TF20+TC21-TE21</f>
        <v>20668.5</v>
      </c>
      <c r="TH21" s="49"/>
      <c r="TI21" s="230"/>
      <c r="TJ21" s="698"/>
      <c r="TK21" s="49"/>
      <c r="TL21" s="140"/>
      <c r="TM21" s="132">
        <f>TM20+TJ21-TL21</f>
        <v>0</v>
      </c>
      <c r="TO21" s="427"/>
      <c r="TP21" s="230"/>
      <c r="TQ21" s="698"/>
      <c r="TR21" s="49"/>
      <c r="TS21" s="140"/>
      <c r="TT21" s="132">
        <f>TT20+TQ21-TS21</f>
        <v>0</v>
      </c>
      <c r="TV21" s="407"/>
      <c r="TW21" s="312"/>
      <c r="TX21" s="22"/>
      <c r="TY21" s="31"/>
      <c r="TZ21" s="76"/>
      <c r="UA21" s="78">
        <f t="shared" si="78"/>
        <v>0</v>
      </c>
      <c r="UC21" s="407"/>
      <c r="UD21" s="312"/>
      <c r="UE21" s="22"/>
      <c r="UF21" s="31"/>
      <c r="UG21" s="76"/>
      <c r="UH21" s="78">
        <f t="shared" si="79"/>
        <v>0</v>
      </c>
      <c r="UJ21" s="407"/>
      <c r="UK21" s="312"/>
      <c r="UL21" s="22"/>
      <c r="UM21" s="31"/>
      <c r="UN21" s="76"/>
      <c r="UO21" s="78">
        <f t="shared" si="80"/>
        <v>0</v>
      </c>
      <c r="UQ21" s="407"/>
      <c r="UR21" s="312"/>
      <c r="US21" s="22"/>
      <c r="UT21" s="31"/>
      <c r="UU21" s="76"/>
      <c r="UV21" s="78">
        <f t="shared" si="81"/>
        <v>201</v>
      </c>
      <c r="UX21" s="31"/>
      <c r="UY21" s="312"/>
      <c r="UZ21" s="22"/>
      <c r="VA21" s="31"/>
      <c r="VB21" s="76"/>
      <c r="VC21" s="78">
        <f t="shared" si="82"/>
        <v>47775</v>
      </c>
      <c r="VE21" s="312"/>
      <c r="VF21" s="312"/>
      <c r="VG21" s="22"/>
      <c r="VH21" s="31"/>
      <c r="VI21" s="76"/>
      <c r="VJ21" s="78">
        <f t="shared" si="83"/>
        <v>0</v>
      </c>
      <c r="VL21" s="312"/>
      <c r="VM21" s="312"/>
      <c r="VN21" s="22"/>
      <c r="VO21" s="31"/>
      <c r="VP21" s="76"/>
      <c r="VQ21" s="78">
        <f t="shared" si="84"/>
        <v>0</v>
      </c>
      <c r="VS21" s="407"/>
      <c r="VT21" s="312"/>
      <c r="VU21" s="22"/>
      <c r="VV21" s="31"/>
      <c r="VW21" s="76"/>
      <c r="VX21" s="78">
        <f t="shared" si="85"/>
        <v>274.5</v>
      </c>
      <c r="VZ21" s="312"/>
      <c r="WA21" s="312"/>
      <c r="WB21" s="22"/>
      <c r="WC21" s="31"/>
      <c r="WD21" s="76"/>
      <c r="WE21" s="78">
        <f t="shared" si="86"/>
        <v>0</v>
      </c>
      <c r="WG21" s="31"/>
      <c r="WH21" s="312"/>
      <c r="WI21" s="22"/>
      <c r="WJ21" s="31"/>
      <c r="WK21" s="76"/>
      <c r="WL21" s="78">
        <f t="shared" si="87"/>
        <v>0</v>
      </c>
      <c r="WN21" s="31"/>
      <c r="WO21" s="312"/>
      <c r="WP21" s="22"/>
      <c r="WQ21" s="31"/>
      <c r="WR21" s="76"/>
      <c r="WS21" s="78">
        <f t="shared" si="88"/>
        <v>0</v>
      </c>
      <c r="WU21" s="49"/>
      <c r="WV21" s="230"/>
      <c r="WW21" s="105"/>
      <c r="WX21" s="49"/>
      <c r="WY21" s="140"/>
      <c r="WZ21" s="132">
        <f t="shared" si="89"/>
        <v>0</v>
      </c>
      <c r="XA21" s="245"/>
      <c r="XB21" s="31"/>
      <c r="XC21" s="312"/>
      <c r="XD21" s="22"/>
      <c r="XE21" s="31"/>
      <c r="XF21" s="76"/>
      <c r="XG21" s="78">
        <f t="shared" si="90"/>
        <v>0</v>
      </c>
      <c r="XI21" s="407"/>
      <c r="XJ21" s="312"/>
      <c r="XK21" s="22"/>
      <c r="XL21" s="31"/>
      <c r="XM21" s="76"/>
      <c r="XN21" s="78">
        <f t="shared" si="91"/>
        <v>0</v>
      </c>
      <c r="XP21" s="31"/>
      <c r="XQ21" s="312"/>
      <c r="XR21" s="22"/>
      <c r="XS21" s="31"/>
      <c r="XT21" s="76"/>
      <c r="XU21" s="132">
        <f t="shared" si="92"/>
        <v>0</v>
      </c>
      <c r="XW21" s="31"/>
      <c r="XX21" s="312"/>
      <c r="XY21" s="105"/>
      <c r="XZ21" s="31"/>
      <c r="YA21" s="76"/>
      <c r="YB21" s="132">
        <f t="shared" si="93"/>
        <v>0</v>
      </c>
      <c r="YD21" s="31"/>
      <c r="YE21" s="312"/>
      <c r="YF21" s="105"/>
      <c r="YG21" s="31"/>
      <c r="YH21" s="76"/>
      <c r="YI21" s="132">
        <f t="shared" si="94"/>
        <v>0</v>
      </c>
      <c r="YK21" s="31"/>
      <c r="YL21" s="312"/>
      <c r="YM21" s="105"/>
      <c r="YN21" s="31"/>
      <c r="YO21" s="76"/>
      <c r="YP21" s="132">
        <f t="shared" si="95"/>
        <v>0</v>
      </c>
      <c r="YR21" s="31"/>
      <c r="YS21" s="312"/>
      <c r="YT21" s="105"/>
      <c r="YU21" s="31"/>
      <c r="YV21" s="76"/>
      <c r="YW21" s="132">
        <f t="shared" si="96"/>
        <v>0</v>
      </c>
      <c r="YY21" s="49"/>
      <c r="YZ21" s="230"/>
      <c r="ZA21" s="105"/>
      <c r="ZB21" s="49"/>
      <c r="ZC21" s="140"/>
      <c r="ZD21" s="78">
        <f t="shared" si="97"/>
        <v>0</v>
      </c>
      <c r="ZF21" s="31"/>
      <c r="ZG21" s="312"/>
      <c r="ZH21" s="22"/>
      <c r="ZI21" s="31"/>
      <c r="ZJ21" s="76"/>
      <c r="ZK21" s="78">
        <f t="shared" si="98"/>
        <v>0</v>
      </c>
      <c r="ZM21" s="31"/>
      <c r="ZN21" s="784"/>
      <c r="ZO21" s="22"/>
      <c r="ZP21" s="31"/>
      <c r="ZQ21" s="76"/>
      <c r="ZR21" s="78">
        <f t="shared" si="99"/>
        <v>11212</v>
      </c>
      <c r="ZT21" s="31"/>
      <c r="ZU21" s="784"/>
      <c r="ZV21" s="22"/>
      <c r="ZW21" s="31"/>
      <c r="ZX21" s="76"/>
      <c r="ZY21" s="78">
        <f t="shared" si="100"/>
        <v>0</v>
      </c>
      <c r="AAA21" s="31"/>
      <c r="AAB21" s="784"/>
      <c r="AAC21" s="22"/>
      <c r="AAD21" s="31"/>
      <c r="AAE21" s="76"/>
      <c r="AAF21" s="78">
        <f t="shared" si="101"/>
        <v>0</v>
      </c>
      <c r="AAH21" s="312"/>
      <c r="AAI21" s="312"/>
      <c r="AAJ21" s="22"/>
      <c r="AAK21" s="31"/>
      <c r="AAL21" s="76"/>
      <c r="AAM21" s="78">
        <f t="shared" si="102"/>
        <v>0</v>
      </c>
      <c r="AAO21" s="407"/>
      <c r="AAP21" s="312"/>
      <c r="AAQ21" s="22"/>
      <c r="AAR21" s="31"/>
      <c r="AAS21" s="76"/>
      <c r="AAT21" s="78">
        <f t="shared" si="103"/>
        <v>0</v>
      </c>
      <c r="AAV21" s="427"/>
      <c r="AAW21" s="230"/>
      <c r="AAX21" s="105"/>
      <c r="AAY21" s="322"/>
      <c r="AAZ21" s="140"/>
      <c r="ABA21" s="78">
        <f t="shared" si="104"/>
        <v>0</v>
      </c>
      <c r="ABC21" s="31"/>
      <c r="ABD21" s="312"/>
      <c r="ABE21" s="22"/>
      <c r="ABF21" s="31"/>
      <c r="ABG21" s="76"/>
      <c r="ABH21" s="78">
        <f t="shared" si="105"/>
        <v>26148</v>
      </c>
      <c r="ABJ21" s="312"/>
      <c r="ABK21" s="312"/>
      <c r="ABL21" s="22"/>
      <c r="ABM21" s="31"/>
      <c r="ABN21" s="76"/>
      <c r="ABO21" s="78">
        <f t="shared" si="106"/>
        <v>0</v>
      </c>
      <c r="ABQ21" s="31"/>
      <c r="ABR21" s="312"/>
      <c r="ABS21" s="22"/>
      <c r="ABT21" s="31"/>
      <c r="ABU21" s="76"/>
      <c r="ABV21" s="78">
        <f t="shared" si="107"/>
        <v>0</v>
      </c>
      <c r="ABX21" s="323"/>
      <c r="ABY21" s="312"/>
      <c r="ABZ21" s="22"/>
      <c r="ACA21" s="407"/>
      <c r="ACB21" s="76"/>
      <c r="ACC21" s="78">
        <f t="shared" si="108"/>
        <v>0</v>
      </c>
      <c r="ACE21" s="322"/>
      <c r="ACF21" s="230"/>
      <c r="ACG21" s="105"/>
      <c r="ACH21" s="322"/>
      <c r="ACI21" s="140"/>
      <c r="ACJ21" s="78">
        <f t="shared" si="109"/>
        <v>0</v>
      </c>
      <c r="ACL21" s="31"/>
      <c r="ACM21" s="312"/>
      <c r="ACN21" s="22"/>
      <c r="ACO21" s="31"/>
      <c r="ACP21" s="76"/>
      <c r="ACQ21" s="78">
        <f t="shared" si="1"/>
        <v>0</v>
      </c>
      <c r="ACS21" s="407"/>
      <c r="ACT21" s="312"/>
      <c r="ACU21" s="22"/>
      <c r="ACV21" s="407"/>
      <c r="ACW21" s="76"/>
      <c r="ACX21" s="78">
        <f t="shared" si="110"/>
        <v>0</v>
      </c>
      <c r="ACZ21" s="427"/>
      <c r="ADA21" s="230"/>
      <c r="ADB21" s="105"/>
      <c r="ADC21" s="322"/>
      <c r="ADD21" s="140"/>
      <c r="ADE21" s="78">
        <f t="shared" si="111"/>
        <v>0</v>
      </c>
      <c r="ADG21" s="312"/>
      <c r="ADH21" s="312"/>
      <c r="ADI21" s="22"/>
      <c r="ADJ21" s="31"/>
      <c r="ADK21" s="76"/>
      <c r="ADL21" s="132">
        <f t="shared" si="112"/>
        <v>0</v>
      </c>
      <c r="ADN21" s="323"/>
      <c r="ADO21" s="312"/>
      <c r="ADP21" s="22"/>
      <c r="ADQ21" s="407"/>
      <c r="ADR21" s="76"/>
      <c r="ADS21" s="132">
        <f t="shared" si="113"/>
        <v>0</v>
      </c>
      <c r="ADU21" s="407"/>
      <c r="ADV21" s="303"/>
      <c r="ADW21" s="351"/>
      <c r="ADX21" s="31"/>
      <c r="ADY21" s="378"/>
      <c r="ADZ21" s="132">
        <f t="shared" si="114"/>
        <v>0</v>
      </c>
      <c r="AEB21" s="31"/>
      <c r="AEC21" s="303"/>
      <c r="AED21" s="351"/>
      <c r="AEE21" s="31"/>
      <c r="AEF21" s="378"/>
      <c r="AEG21" s="132">
        <f t="shared" si="115"/>
        <v>5459</v>
      </c>
      <c r="AEI21" s="407"/>
      <c r="AEJ21" s="303"/>
      <c r="AEK21" s="351"/>
      <c r="AEL21" s="407"/>
      <c r="AEM21" s="378"/>
      <c r="AEN21" s="132">
        <f t="shared" si="116"/>
        <v>0</v>
      </c>
      <c r="AEP21" s="31"/>
      <c r="AEQ21" s="312"/>
      <c r="AER21" s="22"/>
      <c r="AES21" s="31"/>
      <c r="AET21" s="76"/>
      <c r="AEU21" s="78">
        <f t="shared" si="117"/>
        <v>0</v>
      </c>
      <c r="AEW21" s="312"/>
      <c r="AEX21" s="312"/>
      <c r="AEY21" s="22"/>
      <c r="AEZ21" s="31"/>
      <c r="AFA21" s="76"/>
      <c r="AFB21" s="78">
        <f t="shared" si="118"/>
        <v>6523</v>
      </c>
      <c r="AFD21" s="407"/>
      <c r="AFE21" s="312"/>
      <c r="AFF21" s="22"/>
      <c r="AFG21" s="31"/>
      <c r="AFH21" s="76"/>
      <c r="AFI21" s="78">
        <f t="shared" si="119"/>
        <v>0</v>
      </c>
      <c r="AFK21" s="407"/>
      <c r="AFL21" s="312"/>
      <c r="AFM21" s="22"/>
      <c r="AFN21" s="31"/>
      <c r="AFO21" s="76"/>
      <c r="AFP21" s="132">
        <f t="shared" si="120"/>
        <v>0</v>
      </c>
      <c r="AFR21" s="31"/>
      <c r="AFS21" s="312"/>
      <c r="AFT21" s="780"/>
      <c r="AFU21" s="31"/>
      <c r="AFV21" s="76"/>
      <c r="AFW21" s="132">
        <f t="shared" si="121"/>
        <v>0</v>
      </c>
      <c r="AFY21" s="312"/>
      <c r="AFZ21" s="312"/>
      <c r="AGA21" s="22"/>
      <c r="AGB21" s="31"/>
      <c r="AGC21" s="76"/>
      <c r="AGD21" s="132">
        <f t="shared" si="122"/>
        <v>0</v>
      </c>
      <c r="AGH21" s="704"/>
      <c r="AGI21" s="31"/>
      <c r="AGJ21" s="76"/>
      <c r="AGK21" s="132">
        <f t="shared" si="123"/>
        <v>0</v>
      </c>
      <c r="AGO21" s="704"/>
      <c r="AGP21" s="31"/>
      <c r="AGQ21" s="76"/>
      <c r="AGR21" s="132">
        <f t="shared" si="124"/>
        <v>0</v>
      </c>
      <c r="AGT21" s="31"/>
      <c r="AGU21" s="1476"/>
      <c r="AGV21" s="704"/>
      <c r="AGW21" s="31"/>
      <c r="AGX21" s="76"/>
      <c r="AGY21" s="132">
        <f t="shared" si="125"/>
        <v>0</v>
      </c>
      <c r="AHA21" s="312"/>
      <c r="AHB21" s="312"/>
      <c r="AHC21" s="22"/>
      <c r="AHD21" s="31"/>
      <c r="AHE21" s="76"/>
      <c r="AHF21" s="78">
        <f t="shared" si="126"/>
        <v>37741</v>
      </c>
      <c r="AHH21" s="312"/>
      <c r="AHI21" s="312"/>
      <c r="AHJ21" s="22"/>
      <c r="AHK21" s="31"/>
      <c r="AHL21" s="76"/>
      <c r="AHM21" s="78">
        <f t="shared" si="127"/>
        <v>0</v>
      </c>
      <c r="AHO21" s="312"/>
      <c r="AHP21" s="312"/>
      <c r="AHQ21" s="22"/>
      <c r="AHR21" s="31"/>
      <c r="AHS21" s="76"/>
      <c r="AHT21" s="78">
        <f t="shared" si="128"/>
        <v>0</v>
      </c>
      <c r="AHV21" s="427"/>
      <c r="AHW21" s="230"/>
      <c r="AHX21" s="105"/>
      <c r="AHY21" s="49"/>
      <c r="AHZ21" s="140"/>
      <c r="AIA21" s="78">
        <f t="shared" si="129"/>
        <v>0</v>
      </c>
      <c r="AIC21" s="323"/>
      <c r="AID21" s="312"/>
      <c r="AIE21" s="22"/>
      <c r="AIF21" s="49"/>
      <c r="AIG21" s="76"/>
      <c r="AIH21" s="78">
        <f t="shared" si="130"/>
        <v>0</v>
      </c>
      <c r="AIJ21" s="407"/>
      <c r="AIK21" s="312"/>
      <c r="AIL21" s="22"/>
      <c r="AIM21" s="31"/>
      <c r="AIN21" s="76"/>
      <c r="AIO21" s="78">
        <f t="shared" si="131"/>
        <v>0</v>
      </c>
      <c r="AIQ21" s="31"/>
      <c r="AIR21" s="312"/>
      <c r="AIS21" s="105"/>
      <c r="AIT21" s="31"/>
      <c r="AIU21" s="140"/>
      <c r="AIV21" s="78">
        <f t="shared" si="132"/>
        <v>0</v>
      </c>
      <c r="AIX21" s="49"/>
      <c r="AIY21" s="230"/>
      <c r="AIZ21" s="105"/>
      <c r="AJA21" s="49"/>
      <c r="AJB21" s="140"/>
      <c r="AJC21" s="132">
        <f t="shared" si="133"/>
        <v>0</v>
      </c>
      <c r="AJE21" s="31"/>
      <c r="AJF21" s="312"/>
      <c r="AJG21" s="22"/>
      <c r="AJH21" s="49"/>
      <c r="AJI21" s="76"/>
      <c r="AJJ21" s="132">
        <f t="shared" si="134"/>
        <v>0</v>
      </c>
      <c r="AJL21" s="49"/>
      <c r="AJM21" s="230"/>
      <c r="AJN21" s="105"/>
      <c r="AJO21" s="49"/>
      <c r="AJP21" s="140"/>
      <c r="AJQ21" s="132">
        <f t="shared" si="135"/>
        <v>0</v>
      </c>
      <c r="AJR21" s="245"/>
      <c r="AJS21" s="31"/>
      <c r="AJT21" s="312"/>
      <c r="AJU21" s="22"/>
      <c r="AJV21" s="31"/>
      <c r="AJW21" s="76"/>
      <c r="AJX21" s="132">
        <f t="shared" si="136"/>
        <v>0</v>
      </c>
      <c r="AJZ21" s="31"/>
      <c r="AKA21" s="312"/>
      <c r="AKB21" s="22"/>
      <c r="AKC21" s="31"/>
      <c r="AKD21" s="76"/>
      <c r="AKE21" s="132">
        <f t="shared" si="137"/>
        <v>0</v>
      </c>
      <c r="AKG21" s="31"/>
      <c r="AKH21" s="312"/>
      <c r="AKI21" s="785"/>
      <c r="AKJ21" s="31"/>
      <c r="AKK21" s="1314"/>
      <c r="AKL21" s="132">
        <f t="shared" si="138"/>
        <v>0</v>
      </c>
      <c r="AKN21" s="49"/>
      <c r="AKO21" s="230"/>
      <c r="AKP21" s="105"/>
      <c r="AKQ21" s="49"/>
      <c r="AKR21" s="140"/>
      <c r="AKS21" s="78">
        <f t="shared" si="2"/>
        <v>0</v>
      </c>
      <c r="AKU21" s="31"/>
      <c r="AKV21" s="312"/>
      <c r="AKW21" s="22"/>
      <c r="AKX21" s="31"/>
      <c r="AKY21" s="76"/>
      <c r="AKZ21" s="78">
        <f t="shared" si="139"/>
        <v>0</v>
      </c>
      <c r="ALB21" s="312"/>
      <c r="ALC21" s="312"/>
      <c r="ALD21" s="22"/>
      <c r="ALE21" s="31"/>
      <c r="ALF21" s="76"/>
      <c r="ALG21" s="78">
        <f t="shared" si="140"/>
        <v>0</v>
      </c>
      <c r="ALI21" s="312"/>
      <c r="ALJ21" s="312"/>
      <c r="ALK21" s="22"/>
      <c r="ALL21" s="31"/>
      <c r="ALM21" s="76"/>
      <c r="ALN21" s="78">
        <f t="shared" si="141"/>
        <v>0</v>
      </c>
      <c r="ALP21" s="312"/>
      <c r="ALQ21" s="312"/>
      <c r="ALR21" s="22"/>
      <c r="ALS21" s="31"/>
      <c r="ALT21" s="76"/>
      <c r="ALU21" s="78">
        <f t="shared" si="142"/>
        <v>0</v>
      </c>
      <c r="ALW21" s="407"/>
      <c r="ALX21" s="312"/>
      <c r="ALY21" s="22"/>
      <c r="ALZ21" s="407"/>
      <c r="AMA21" s="76"/>
      <c r="AMB21" s="78">
        <f t="shared" si="143"/>
        <v>0</v>
      </c>
      <c r="AMD21" s="31"/>
      <c r="AME21" s="312"/>
      <c r="AMF21" s="22"/>
      <c r="AMG21" s="31"/>
      <c r="AMH21" s="76"/>
      <c r="AMI21" s="78">
        <f t="shared" si="144"/>
        <v>0</v>
      </c>
      <c r="AMK21" s="31"/>
      <c r="AML21" s="312"/>
      <c r="AMM21" s="22"/>
      <c r="AMN21" s="31"/>
      <c r="AMO21" s="140"/>
      <c r="AMP21" s="132">
        <f t="shared" si="3"/>
        <v>0</v>
      </c>
      <c r="AMR21" s="407"/>
      <c r="AMS21" s="312"/>
      <c r="AMT21" s="22"/>
      <c r="AMU21" s="323"/>
      <c r="AMV21" s="76"/>
      <c r="AMW21" s="78">
        <f t="shared" si="145"/>
        <v>0</v>
      </c>
      <c r="AMY21" s="323"/>
      <c r="AMZ21" s="312"/>
      <c r="ANA21" s="22"/>
      <c r="ANB21" s="407"/>
      <c r="ANC21" s="76"/>
      <c r="AND21" s="78">
        <f t="shared" si="146"/>
        <v>0</v>
      </c>
      <c r="ANF21" s="31"/>
      <c r="ANG21" s="312"/>
      <c r="ANH21" s="22"/>
      <c r="ANI21" s="31"/>
      <c r="ANJ21" s="76"/>
      <c r="ANK21" s="78">
        <f t="shared" si="147"/>
        <v>0</v>
      </c>
      <c r="ANM21" s="312"/>
      <c r="ANN21" s="312"/>
      <c r="ANO21" s="22"/>
      <c r="ANP21" s="31"/>
      <c r="ANQ21" s="76"/>
      <c r="ANR21" s="78">
        <f t="shared" si="148"/>
        <v>0</v>
      </c>
      <c r="ANT21" s="49"/>
      <c r="ANU21" s="230"/>
      <c r="ANV21" s="105"/>
      <c r="ANW21" s="49"/>
      <c r="ANX21" s="140"/>
      <c r="ANY21" s="78">
        <f t="shared" si="149"/>
        <v>0</v>
      </c>
      <c r="AOA21" s="323"/>
      <c r="AOB21" s="312"/>
      <c r="AOC21" s="22"/>
      <c r="AOD21" s="407"/>
      <c r="AOE21" s="76"/>
      <c r="AOF21" s="78">
        <f t="shared" si="150"/>
        <v>1532</v>
      </c>
      <c r="AOH21" s="31"/>
      <c r="AOI21" s="312"/>
      <c r="AOJ21" s="22"/>
      <c r="AOK21" s="323">
        <v>41075</v>
      </c>
      <c r="AOL21" s="76">
        <v>200</v>
      </c>
      <c r="AOM21" s="78">
        <f t="shared" si="198"/>
        <v>5192</v>
      </c>
      <c r="AOO21" s="407"/>
      <c r="AOP21" s="312"/>
      <c r="AOQ21" s="22"/>
      <c r="AOR21" s="31"/>
      <c r="AOS21" s="76"/>
      <c r="AOT21" s="78">
        <f t="shared" si="151"/>
        <v>0</v>
      </c>
      <c r="AOV21" s="323"/>
      <c r="AOW21" s="312"/>
      <c r="AOX21" s="22"/>
      <c r="AOY21" s="31"/>
      <c r="AOZ21" s="76"/>
      <c r="APA21" s="78">
        <f t="shared" si="152"/>
        <v>0</v>
      </c>
      <c r="APC21" s="323"/>
      <c r="APD21" s="312"/>
      <c r="APE21" s="22"/>
      <c r="APF21" s="31"/>
      <c r="APG21" s="76"/>
      <c r="APH21" s="78">
        <f t="shared" si="153"/>
        <v>0</v>
      </c>
      <c r="APJ21" s="312"/>
      <c r="APK21" s="312"/>
      <c r="APL21" s="22"/>
      <c r="APM21" s="31"/>
      <c r="APN21" s="76"/>
      <c r="APO21" s="78">
        <f t="shared" si="154"/>
        <v>0</v>
      </c>
      <c r="APQ21" s="407"/>
      <c r="APR21" s="1476"/>
      <c r="APS21" s="704"/>
      <c r="APT21" s="427"/>
      <c r="APU21" s="76"/>
      <c r="APV21" s="132">
        <f t="shared" si="4"/>
        <v>0</v>
      </c>
      <c r="APX21" s="31"/>
      <c r="APY21" s="1476"/>
      <c r="APZ21" s="140"/>
      <c r="AQA21" s="31"/>
      <c r="AQB21" s="76"/>
      <c r="AQC21" s="132">
        <f t="shared" si="5"/>
        <v>7383.5</v>
      </c>
      <c r="AQE21" s="31"/>
      <c r="AQF21" s="1476"/>
      <c r="AQG21" s="140"/>
      <c r="AQH21" s="31"/>
      <c r="AQI21" s="76"/>
      <c r="AQJ21" s="132">
        <f t="shared" si="6"/>
        <v>0</v>
      </c>
      <c r="AQL21" s="31"/>
      <c r="AQM21" s="1476"/>
      <c r="AQN21" s="140"/>
      <c r="AQO21" s="31"/>
      <c r="AQP21" s="76"/>
      <c r="AQQ21" s="132">
        <f t="shared" si="155"/>
        <v>4518.5</v>
      </c>
      <c r="AQS21" s="322"/>
      <c r="AQT21" s="1476"/>
      <c r="AQU21" s="140"/>
      <c r="AQV21" s="322"/>
      <c r="AQW21" s="140"/>
      <c r="AQX21" s="78">
        <f t="shared" si="156"/>
        <v>53922</v>
      </c>
      <c r="AQZ21" s="312"/>
      <c r="ARC21" s="31"/>
      <c r="ARD21" s="76"/>
      <c r="ARE21" s="78">
        <f t="shared" si="157"/>
        <v>0</v>
      </c>
      <c r="ARG21" s="407"/>
      <c r="ARH21" s="1476"/>
      <c r="ARI21" s="140"/>
      <c r="ARJ21" s="407"/>
      <c r="ARK21" s="76"/>
      <c r="ARL21" s="78">
        <f t="shared" si="158"/>
        <v>0</v>
      </c>
      <c r="ARN21" s="407"/>
      <c r="ARO21" s="1476"/>
      <c r="ARP21" s="351"/>
      <c r="ARQ21" s="323"/>
      <c r="ARR21" s="76"/>
      <c r="ARS21" s="78">
        <f t="shared" si="7"/>
        <v>0</v>
      </c>
      <c r="ARU21" s="407"/>
      <c r="ARX21" s="31"/>
      <c r="ARY21" s="76"/>
      <c r="ARZ21" s="78">
        <f t="shared" si="159"/>
        <v>0</v>
      </c>
      <c r="ASB21" s="407"/>
      <c r="ASC21" s="312"/>
      <c r="ASD21" s="22"/>
      <c r="ASE21" s="31"/>
      <c r="ASF21" s="76"/>
      <c r="ASG21" s="132">
        <f t="shared" si="160"/>
        <v>0</v>
      </c>
      <c r="ASI21" s="49"/>
      <c r="ASJ21" s="230"/>
      <c r="ASK21" s="105"/>
      <c r="ASL21" s="49"/>
      <c r="ASM21" s="140"/>
      <c r="ASN21" s="132">
        <f t="shared" si="161"/>
        <v>0</v>
      </c>
      <c r="ASP21" s="31"/>
      <c r="ASQ21" s="312"/>
      <c r="ASR21" s="22"/>
      <c r="ASS21" s="31"/>
      <c r="AST21" s="76"/>
      <c r="ASU21" s="132">
        <f t="shared" si="162"/>
        <v>0</v>
      </c>
      <c r="ASW21" s="312"/>
      <c r="ASX21" s="312"/>
      <c r="ASY21" s="22"/>
      <c r="ASZ21" s="31"/>
      <c r="ATA21" s="76"/>
      <c r="ATB21" s="78">
        <f t="shared" si="163"/>
        <v>0</v>
      </c>
      <c r="ATD21" s="31"/>
      <c r="ATE21" s="312"/>
      <c r="ATF21" s="22"/>
      <c r="ATG21" s="31"/>
      <c r="ATH21" s="76"/>
      <c r="ATI21" s="78">
        <f t="shared" si="164"/>
        <v>0</v>
      </c>
      <c r="ATK21" s="312"/>
      <c r="ATL21" s="312"/>
      <c r="ATM21" s="22"/>
      <c r="ATN21" s="31"/>
      <c r="ATO21" s="76"/>
      <c r="ATP21" s="78">
        <f t="shared" si="165"/>
        <v>0</v>
      </c>
      <c r="ATR21" s="312"/>
      <c r="ATS21" s="312"/>
      <c r="ATT21" s="22"/>
      <c r="ATU21" s="31"/>
      <c r="ATV21" s="76"/>
      <c r="ATW21" s="78">
        <f t="shared" si="166"/>
        <v>0</v>
      </c>
      <c r="ATY21" s="323"/>
      <c r="ATZ21" s="312"/>
      <c r="AUA21" s="22"/>
      <c r="AUB21" s="31"/>
      <c r="AUC21" s="76"/>
      <c r="AUD21" s="78">
        <f t="shared" si="167"/>
        <v>0</v>
      </c>
      <c r="AUF21" s="31"/>
      <c r="AUG21" s="1510"/>
      <c r="AUH21" s="140"/>
      <c r="AUI21" s="31"/>
      <c r="AUJ21" s="76"/>
      <c r="AUK21" s="132">
        <f t="shared" si="168"/>
        <v>0</v>
      </c>
      <c r="AUM21" s="31"/>
      <c r="AUN21" s="303"/>
      <c r="AUO21" s="140"/>
      <c r="AUP21" s="31"/>
      <c r="AUQ21" s="140"/>
      <c r="AUR21" s="132">
        <f t="shared" si="169"/>
        <v>0</v>
      </c>
      <c r="AUT21" s="31"/>
      <c r="AUU21" s="1476"/>
      <c r="AUV21" s="140"/>
      <c r="AUW21" s="31"/>
      <c r="AUX21" s="140"/>
      <c r="AUY21" s="132">
        <f t="shared" si="170"/>
        <v>0</v>
      </c>
      <c r="AVA21" s="427"/>
      <c r="AVB21" s="1476"/>
      <c r="AVC21" s="140"/>
      <c r="AVD21" s="49"/>
      <c r="AVE21" s="140"/>
      <c r="AVF21" s="132">
        <f t="shared" si="171"/>
        <v>2512.5</v>
      </c>
      <c r="AVH21" s="322"/>
      <c r="AVI21" s="303"/>
      <c r="AVJ21" s="351"/>
      <c r="AVK21" s="49"/>
      <c r="AVL21" s="391"/>
      <c r="AVM21" s="132">
        <f t="shared" si="172"/>
        <v>0</v>
      </c>
      <c r="AVO21" s="407"/>
      <c r="AVP21" s="312"/>
      <c r="AVQ21" s="1499"/>
      <c r="AVR21" s="31"/>
      <c r="AVS21" s="1361"/>
      <c r="AVT21" s="78">
        <f t="shared" si="190"/>
        <v>0</v>
      </c>
      <c r="AVV21" s="312"/>
      <c r="AVW21" s="312"/>
      <c r="AVX21" s="1499"/>
      <c r="AVY21" s="31"/>
      <c r="AVZ21" s="1361"/>
      <c r="AWA21" s="78">
        <f t="shared" si="191"/>
        <v>0</v>
      </c>
      <c r="AWC21" s="312"/>
      <c r="AWD21" s="312"/>
      <c r="AWE21" s="22"/>
      <c r="AWF21" s="31"/>
      <c r="AWG21" s="76"/>
      <c r="AWH21" s="78">
        <f t="shared" si="192"/>
        <v>0</v>
      </c>
      <c r="AWJ21" s="230"/>
      <c r="AWK21" s="230"/>
      <c r="AWL21" s="105"/>
      <c r="AWM21" s="49"/>
      <c r="AWN21" s="140"/>
      <c r="AWO21" s="132">
        <f t="shared" si="193"/>
        <v>0</v>
      </c>
      <c r="AWP21" s="245"/>
      <c r="AWQ21" s="427"/>
      <c r="AWR21" s="230"/>
      <c r="AWS21" s="105"/>
      <c r="AWT21" s="49"/>
      <c r="AWU21" s="140"/>
      <c r="AWV21" s="78">
        <f t="shared" si="173"/>
        <v>30000</v>
      </c>
      <c r="AWX21" s="31"/>
      <c r="AWY21" s="312"/>
      <c r="AWZ21" s="22"/>
      <c r="AXA21" s="31"/>
      <c r="AXB21" s="76"/>
      <c r="AXC21" s="78">
        <f t="shared" si="174"/>
        <v>0</v>
      </c>
      <c r="AXE21" s="31"/>
      <c r="AXF21" s="312"/>
      <c r="AXG21" s="22"/>
      <c r="AXH21" s="31"/>
      <c r="AXI21" s="76"/>
      <c r="AXJ21" s="78">
        <f t="shared" si="175"/>
        <v>0</v>
      </c>
      <c r="AXL21" s="31"/>
      <c r="AXM21" s="312"/>
      <c r="AXN21" s="22"/>
      <c r="AXO21" s="31"/>
      <c r="AXP21" s="76"/>
      <c r="AXQ21" s="78">
        <f t="shared" si="176"/>
        <v>0</v>
      </c>
      <c r="AXS21" s="31"/>
      <c r="AXT21" s="312"/>
      <c r="AXU21" s="22"/>
      <c r="AXV21" s="31"/>
      <c r="AXW21" s="76"/>
      <c r="AXX21" s="78">
        <f t="shared" si="177"/>
        <v>0</v>
      </c>
      <c r="AXZ21" s="407"/>
      <c r="AYA21" s="312"/>
      <c r="AYB21" s="22"/>
      <c r="AYC21" s="31"/>
      <c r="AYD21" s="76"/>
      <c r="AYE21" s="78">
        <f t="shared" si="178"/>
        <v>0</v>
      </c>
      <c r="AYG21" s="407"/>
      <c r="AYH21" s="312"/>
      <c r="AYI21" s="22"/>
      <c r="AYJ21" s="31"/>
      <c r="AYK21" s="76"/>
      <c r="AYL21" s="78">
        <f t="shared" si="179"/>
        <v>0</v>
      </c>
      <c r="AYN21" s="407"/>
      <c r="AYO21" s="312"/>
      <c r="AYP21" s="22"/>
      <c r="AYQ21" s="407"/>
      <c r="AYR21" s="76"/>
      <c r="AYS21" s="78">
        <f t="shared" si="180"/>
        <v>0</v>
      </c>
      <c r="AYU21" s="31"/>
      <c r="AYV21" s="312"/>
      <c r="AYW21" s="22"/>
      <c r="AYX21" s="31"/>
      <c r="AYY21" s="76"/>
      <c r="AYZ21" s="78">
        <f t="shared" si="181"/>
        <v>0</v>
      </c>
      <c r="AZB21" s="427"/>
      <c r="AZC21" s="230"/>
      <c r="AZD21" s="105"/>
      <c r="AZE21" s="427"/>
      <c r="AZF21" s="140"/>
      <c r="AZG21" s="132">
        <f t="shared" si="182"/>
        <v>0</v>
      </c>
      <c r="AZI21" s="427"/>
      <c r="AZJ21" s="230"/>
      <c r="AZK21" s="105"/>
      <c r="AZL21" s="427"/>
      <c r="AZM21" s="140"/>
      <c r="AZN21" s="132">
        <f t="shared" si="183"/>
        <v>0</v>
      </c>
      <c r="AZO21" s="245"/>
      <c r="AZP21" s="312"/>
      <c r="AZQ21" s="312"/>
      <c r="AZR21" s="22"/>
      <c r="AZS21" s="31"/>
      <c r="AZT21" s="76"/>
      <c r="AZU21" s="78">
        <f t="shared" si="184"/>
        <v>0</v>
      </c>
      <c r="AZW21" s="312"/>
      <c r="AZX21" s="312"/>
      <c r="AZY21" s="22"/>
      <c r="AZZ21" s="31"/>
      <c r="BAA21" s="76"/>
      <c r="BAB21" s="78">
        <f t="shared" si="185"/>
        <v>0</v>
      </c>
      <c r="BAD21" s="312"/>
      <c r="BAE21" s="312"/>
      <c r="BAF21" s="22"/>
      <c r="BAG21" s="31"/>
      <c r="BAH21" s="76"/>
      <c r="BAI21" s="78">
        <f t="shared" si="186"/>
        <v>0</v>
      </c>
      <c r="BAK21" s="312"/>
      <c r="BAL21" s="312"/>
      <c r="BAM21" s="22"/>
      <c r="BAN21" s="31"/>
      <c r="BAO21" s="76"/>
      <c r="BAP21" s="78">
        <f t="shared" si="187"/>
        <v>0</v>
      </c>
    </row>
    <row r="22" spans="1:1023 1025:1394" s="32" customFormat="1" x14ac:dyDescent="0.25">
      <c r="A22" s="312"/>
      <c r="B22" s="312"/>
      <c r="D22" s="31"/>
      <c r="E22" s="140"/>
      <c r="F22" s="132">
        <f t="shared" si="8"/>
        <v>0</v>
      </c>
      <c r="H22" s="427"/>
      <c r="I22" s="230"/>
      <c r="J22" s="105"/>
      <c r="K22" s="427"/>
      <c r="L22" s="140"/>
      <c r="M22" s="78">
        <f t="shared" si="188"/>
        <v>0</v>
      </c>
      <c r="O22" s="323"/>
      <c r="P22" s="312"/>
      <c r="Q22" s="22"/>
      <c r="R22" s="31"/>
      <c r="S22" s="76"/>
      <c r="T22" s="78">
        <f t="shared" si="9"/>
        <v>0</v>
      </c>
      <c r="V22" s="31"/>
      <c r="W22" s="312"/>
      <c r="X22" s="22"/>
      <c r="Y22" s="31"/>
      <c r="Z22" s="76"/>
      <c r="AA22" s="78">
        <f t="shared" si="10"/>
        <v>0</v>
      </c>
      <c r="AC22" s="31"/>
      <c r="AD22" s="312"/>
      <c r="AE22" s="22"/>
      <c r="AF22" s="31"/>
      <c r="AG22" s="76"/>
      <c r="AH22" s="78">
        <f t="shared" si="11"/>
        <v>0</v>
      </c>
      <c r="AJ22" s="31"/>
      <c r="AK22" s="312"/>
      <c r="AL22" s="22"/>
      <c r="AM22" s="31"/>
      <c r="AN22" s="76"/>
      <c r="AO22" s="78">
        <f t="shared" si="12"/>
        <v>0</v>
      </c>
      <c r="AQ22" s="31"/>
      <c r="AR22" s="312"/>
      <c r="AS22" s="22"/>
      <c r="AT22" s="31"/>
      <c r="AU22" s="76"/>
      <c r="AV22" s="78">
        <f t="shared" si="13"/>
        <v>0</v>
      </c>
      <c r="AX22" s="31"/>
      <c r="AY22" s="312"/>
      <c r="AZ22" s="22"/>
      <c r="BA22" s="31"/>
      <c r="BB22" s="76"/>
      <c r="BC22" s="78">
        <f t="shared" si="14"/>
        <v>0</v>
      </c>
      <c r="BE22" s="31"/>
      <c r="BF22" s="230"/>
      <c r="BG22" s="105"/>
      <c r="BH22" s="31"/>
      <c r="BI22" s="140"/>
      <c r="BJ22" s="78">
        <f t="shared" si="15"/>
        <v>0</v>
      </c>
      <c r="BL22" s="31"/>
      <c r="BM22" s="312"/>
      <c r="BN22" s="22"/>
      <c r="BO22" s="31"/>
      <c r="BP22" s="76"/>
      <c r="BQ22" s="78">
        <f t="shared" si="16"/>
        <v>0</v>
      </c>
      <c r="BS22" s="31"/>
      <c r="BT22" s="31"/>
      <c r="BU22" s="312"/>
      <c r="BV22" s="22"/>
      <c r="BW22" s="31"/>
      <c r="BX22" s="76"/>
      <c r="BY22" s="78">
        <f t="shared" si="17"/>
        <v>0</v>
      </c>
      <c r="CA22" s="427">
        <v>40799</v>
      </c>
      <c r="CB22" s="673" t="s">
        <v>631</v>
      </c>
      <c r="CC22" s="422"/>
      <c r="CD22" s="400" t="s">
        <v>632</v>
      </c>
      <c r="CE22" s="140"/>
      <c r="CF22" s="132">
        <f t="shared" si="18"/>
        <v>328393</v>
      </c>
      <c r="CH22" s="312"/>
      <c r="CI22" s="312"/>
      <c r="CJ22" s="22"/>
      <c r="CK22" s="305"/>
      <c r="CL22" s="140"/>
      <c r="CM22" s="132">
        <f t="shared" si="19"/>
        <v>0</v>
      </c>
      <c r="CO22" s="322"/>
      <c r="CP22" s="1476"/>
      <c r="CQ22" s="391"/>
      <c r="CR22" s="380"/>
      <c r="CS22" s="262"/>
      <c r="CT22" s="132">
        <f t="shared" si="189"/>
        <v>0</v>
      </c>
      <c r="CV22" s="31"/>
      <c r="CW22" s="312"/>
      <c r="CX22" s="22"/>
      <c r="CY22" s="31"/>
      <c r="CZ22" s="76"/>
      <c r="DA22" s="78">
        <f t="shared" si="20"/>
        <v>0</v>
      </c>
      <c r="DC22" s="31"/>
      <c r="DD22" s="312"/>
      <c r="DE22" s="312"/>
      <c r="DF22" s="22"/>
      <c r="DG22" s="31"/>
      <c r="DH22" s="76"/>
      <c r="DI22" s="78">
        <f t="shared" si="21"/>
        <v>0</v>
      </c>
      <c r="DK22" s="407"/>
      <c r="DL22" s="312"/>
      <c r="DM22" s="22"/>
      <c r="DN22" s="323"/>
      <c r="DO22" s="76"/>
      <c r="DP22" s="78">
        <f t="shared" si="22"/>
        <v>0</v>
      </c>
      <c r="DR22" s="312"/>
      <c r="DS22" s="312"/>
      <c r="DT22" s="22"/>
      <c r="DU22" s="31"/>
      <c r="DV22" s="76"/>
      <c r="DW22" s="78">
        <f t="shared" si="23"/>
        <v>0</v>
      </c>
      <c r="DY22" s="312"/>
      <c r="DZ22" s="312"/>
      <c r="EA22" s="22"/>
      <c r="EB22" s="31"/>
      <c r="EC22" s="76"/>
      <c r="ED22" s="78">
        <f t="shared" si="24"/>
        <v>4197</v>
      </c>
      <c r="EF22" s="312"/>
      <c r="EG22" s="312"/>
      <c r="EH22" s="22"/>
      <c r="EI22" s="31"/>
      <c r="EJ22" s="76"/>
      <c r="EK22" s="78">
        <f t="shared" si="25"/>
        <v>0</v>
      </c>
      <c r="EM22" s="322"/>
      <c r="EN22" s="230"/>
      <c r="EO22" s="105"/>
      <c r="EP22" s="384"/>
      <c r="EQ22" s="105"/>
      <c r="ER22" s="78">
        <f t="shared" si="26"/>
        <v>0</v>
      </c>
      <c r="ET22" s="323"/>
      <c r="EU22" s="312"/>
      <c r="EV22" s="22"/>
      <c r="EW22" s="49"/>
      <c r="EX22" s="76"/>
      <c r="EY22" s="78">
        <f t="shared" si="27"/>
        <v>0</v>
      </c>
      <c r="FA22" s="31"/>
      <c r="FB22" s="312"/>
      <c r="FC22" s="22"/>
      <c r="FD22" s="31"/>
      <c r="FE22" s="76"/>
      <c r="FF22" s="78">
        <f t="shared" si="28"/>
        <v>0</v>
      </c>
      <c r="FH22" s="31"/>
      <c r="FI22" s="312"/>
      <c r="FJ22" s="22"/>
      <c r="FK22" s="31"/>
      <c r="FL22" s="76"/>
      <c r="FM22" s="78">
        <f t="shared" si="29"/>
        <v>0</v>
      </c>
      <c r="FO22" s="407">
        <v>39716</v>
      </c>
      <c r="FP22" s="1476" t="s">
        <v>480</v>
      </c>
      <c r="FQ22" s="140">
        <v>22774.5</v>
      </c>
      <c r="FR22" s="49">
        <v>39734</v>
      </c>
      <c r="FS22" s="140">
        <v>22774.5</v>
      </c>
      <c r="FT22" s="78">
        <f t="shared" si="30"/>
        <v>29768</v>
      </c>
      <c r="FV22" s="323"/>
      <c r="FW22" s="312"/>
      <c r="FX22" s="22"/>
      <c r="FY22" s="31"/>
      <c r="FZ22" s="76"/>
      <c r="GA22" s="78">
        <f t="shared" si="31"/>
        <v>0</v>
      </c>
      <c r="GC22" s="312"/>
      <c r="GD22" s="312"/>
      <c r="GE22" s="22"/>
      <c r="GF22" s="31"/>
      <c r="GG22" s="76"/>
      <c r="GH22" s="78">
        <f t="shared" si="32"/>
        <v>0</v>
      </c>
      <c r="GJ22" s="312"/>
      <c r="GK22" s="312"/>
      <c r="GL22" s="22"/>
      <c r="GM22" s="31"/>
      <c r="GN22" s="76"/>
      <c r="GO22" s="78">
        <f t="shared" si="33"/>
        <v>0</v>
      </c>
      <c r="GQ22" s="31"/>
      <c r="GR22" s="312"/>
      <c r="GS22" s="22"/>
      <c r="GT22" s="31"/>
      <c r="GU22" s="76"/>
      <c r="GV22" s="78">
        <f t="shared" si="34"/>
        <v>0</v>
      </c>
      <c r="GX22" s="312"/>
      <c r="GY22" s="312"/>
      <c r="GZ22" s="22"/>
      <c r="HA22" s="31"/>
      <c r="HB22" s="76"/>
      <c r="HC22" s="78">
        <f t="shared" si="35"/>
        <v>0</v>
      </c>
      <c r="HE22" s="31"/>
      <c r="HF22" s="312"/>
      <c r="HG22" s="22"/>
      <c r="HH22" s="31"/>
      <c r="HI22" s="76"/>
      <c r="HJ22" s="78">
        <f t="shared" si="36"/>
        <v>0</v>
      </c>
      <c r="HL22" s="31"/>
      <c r="HM22" s="312"/>
      <c r="HN22" s="22"/>
      <c r="HO22" s="31"/>
      <c r="HP22" s="76"/>
      <c r="HQ22" s="78">
        <f t="shared" si="37"/>
        <v>0</v>
      </c>
      <c r="HS22" s="427"/>
      <c r="HT22" s="1476"/>
      <c r="HU22" s="22"/>
      <c r="HV22" s="31"/>
      <c r="HW22" s="76"/>
      <c r="HX22" s="132">
        <f t="shared" si="38"/>
        <v>476</v>
      </c>
      <c r="HZ22" s="31"/>
      <c r="IA22" s="1476"/>
      <c r="IB22" s="140"/>
      <c r="IC22" s="49"/>
      <c r="ID22" s="140"/>
      <c r="IE22" s="78">
        <f t="shared" si="39"/>
        <v>0</v>
      </c>
      <c r="IG22" s="312"/>
      <c r="IH22" s="312"/>
      <c r="II22" s="22"/>
      <c r="IJ22" s="31"/>
      <c r="IK22" s="76"/>
      <c r="IL22" s="78">
        <f t="shared" si="40"/>
        <v>0</v>
      </c>
      <c r="IN22" s="31"/>
      <c r="IO22" s="784"/>
      <c r="IP22" s="22"/>
      <c r="IQ22" s="31"/>
      <c r="IR22" s="76"/>
      <c r="IS22" s="78">
        <f t="shared" si="41"/>
        <v>0</v>
      </c>
      <c r="IU22" s="31"/>
      <c r="IV22" s="312"/>
      <c r="IW22" s="22"/>
      <c r="IX22" s="31"/>
      <c r="IY22" s="76"/>
      <c r="IZ22" s="78">
        <f t="shared" si="42"/>
        <v>0</v>
      </c>
      <c r="JB22" s="31"/>
      <c r="JC22" s="312"/>
      <c r="JD22" s="22"/>
      <c r="JE22" s="31"/>
      <c r="JF22" s="76"/>
      <c r="JG22" s="78">
        <f t="shared" si="196"/>
        <v>0</v>
      </c>
      <c r="JI22" s="49"/>
      <c r="JJ22" s="899"/>
      <c r="JK22" s="105"/>
      <c r="JL22" s="49"/>
      <c r="JM22" s="140"/>
      <c r="JN22" s="132">
        <f t="shared" si="43"/>
        <v>0</v>
      </c>
      <c r="JP22" s="49"/>
      <c r="JQ22" s="230"/>
      <c r="JR22" s="105"/>
      <c r="JS22" s="382"/>
      <c r="JT22" s="140"/>
      <c r="JU22" s="132">
        <f t="shared" si="44"/>
        <v>0</v>
      </c>
      <c r="JW22" s="49"/>
      <c r="JX22" s="230"/>
      <c r="JY22" s="105"/>
      <c r="JZ22" s="382"/>
      <c r="KA22" s="140"/>
      <c r="KB22" s="132">
        <f t="shared" si="45"/>
        <v>0</v>
      </c>
      <c r="KC22" s="245"/>
      <c r="KD22" s="49"/>
      <c r="KE22" s="230"/>
      <c r="KF22" s="105"/>
      <c r="KG22" s="382"/>
      <c r="KH22" s="140"/>
      <c r="KI22" s="132">
        <f t="shared" si="46"/>
        <v>0</v>
      </c>
      <c r="KJ22" s="245"/>
      <c r="KK22" s="427"/>
      <c r="KL22" s="230"/>
      <c r="KM22" s="105"/>
      <c r="KN22" s="49"/>
      <c r="KO22" s="140"/>
      <c r="KP22" s="132">
        <f t="shared" si="47"/>
        <v>0</v>
      </c>
      <c r="KR22" s="49"/>
      <c r="KS22" s="230"/>
      <c r="KT22" s="105"/>
      <c r="KU22" s="49"/>
      <c r="KV22" s="140"/>
      <c r="KW22" s="132">
        <f t="shared" si="48"/>
        <v>0</v>
      </c>
      <c r="KY22" s="49"/>
      <c r="KZ22" s="230"/>
      <c r="LA22" s="105"/>
      <c r="LB22" s="49"/>
      <c r="LC22" s="140"/>
      <c r="LD22" s="132">
        <f t="shared" si="49"/>
        <v>0</v>
      </c>
      <c r="LF22" s="546"/>
      <c r="LI22" s="31"/>
      <c r="LJ22" s="76"/>
      <c r="LK22" s="132">
        <f t="shared" si="0"/>
        <v>0</v>
      </c>
      <c r="LM22" s="427"/>
      <c r="LN22" s="230"/>
      <c r="LO22" s="105"/>
      <c r="LP22" s="49"/>
      <c r="LQ22" s="140"/>
      <c r="LR22" s="78">
        <f t="shared" si="50"/>
        <v>0</v>
      </c>
      <c r="LT22" s="427"/>
      <c r="LU22" s="230"/>
      <c r="LV22" s="105"/>
      <c r="LW22" s="49"/>
      <c r="LX22" s="140"/>
      <c r="LY22" s="132">
        <f t="shared" si="51"/>
        <v>0</v>
      </c>
      <c r="MA22" s="407"/>
      <c r="MB22" s="312"/>
      <c r="MC22" s="22"/>
      <c r="MD22" s="31"/>
      <c r="ME22" s="76"/>
      <c r="MF22" s="132">
        <f t="shared" si="52"/>
        <v>0</v>
      </c>
      <c r="MH22" s="31"/>
      <c r="MI22" s="312"/>
      <c r="MJ22" s="22"/>
      <c r="MK22" s="31"/>
      <c r="ML22" s="76"/>
      <c r="MM22" s="132">
        <f t="shared" si="53"/>
        <v>0</v>
      </c>
      <c r="MO22" s="31"/>
      <c r="MP22" s="312"/>
      <c r="MQ22" s="105"/>
      <c r="MR22" s="457"/>
      <c r="MS22" s="105"/>
      <c r="MT22" s="132">
        <f t="shared" si="197"/>
        <v>20586.5</v>
      </c>
      <c r="MV22" s="31"/>
      <c r="MW22" s="312"/>
      <c r="MX22" s="105"/>
      <c r="MY22" s="457"/>
      <c r="MZ22" s="105"/>
      <c r="NA22" s="132">
        <f t="shared" si="54"/>
        <v>0</v>
      </c>
      <c r="NC22" s="312"/>
      <c r="ND22" s="312"/>
      <c r="NE22" s="704"/>
      <c r="NF22" s="49"/>
      <c r="NG22" s="140"/>
      <c r="NH22" s="132">
        <f t="shared" si="199"/>
        <v>0</v>
      </c>
      <c r="NJ22" s="427"/>
      <c r="NK22" s="303"/>
      <c r="NL22" s="262"/>
      <c r="NM22" s="427"/>
      <c r="NN22" s="140"/>
      <c r="NO22" s="132">
        <f t="shared" si="56"/>
        <v>0</v>
      </c>
      <c r="NQ22" s="312"/>
      <c r="NR22" s="312"/>
      <c r="NS22" s="22"/>
      <c r="NT22" s="31"/>
      <c r="NU22" s="76"/>
      <c r="NV22" s="78">
        <f t="shared" si="57"/>
        <v>0</v>
      </c>
      <c r="NX22" s="31"/>
      <c r="NY22" s="312"/>
      <c r="NZ22" s="22"/>
      <c r="OA22" s="31"/>
      <c r="OB22" s="76"/>
      <c r="OC22" s="78">
        <f t="shared" si="58"/>
        <v>0</v>
      </c>
      <c r="OE22" s="31"/>
      <c r="OF22" s="312"/>
      <c r="OG22" s="22"/>
      <c r="OH22" s="31"/>
      <c r="OI22" s="76"/>
      <c r="OJ22" s="78">
        <f t="shared" si="59"/>
        <v>0</v>
      </c>
      <c r="OL22" s="31"/>
      <c r="OM22" s="312"/>
      <c r="ON22" s="22"/>
      <c r="OO22" s="31"/>
      <c r="OP22" s="76"/>
      <c r="OQ22" s="78">
        <f t="shared" si="60"/>
        <v>0</v>
      </c>
      <c r="OS22" s="31"/>
      <c r="OT22" s="312"/>
      <c r="OU22" s="22"/>
      <c r="OV22" s="31"/>
      <c r="OW22" s="76"/>
      <c r="OX22" s="78">
        <f t="shared" si="61"/>
        <v>0</v>
      </c>
      <c r="OZ22" s="31"/>
      <c r="PA22" s="312"/>
      <c r="PB22" s="22"/>
      <c r="PC22" s="31"/>
      <c r="PD22" s="76"/>
      <c r="PE22" s="78">
        <f t="shared" si="62"/>
        <v>0</v>
      </c>
      <c r="PG22" s="31"/>
      <c r="PH22" s="312"/>
      <c r="PI22" s="22"/>
      <c r="PJ22" s="31"/>
      <c r="PK22" s="76"/>
      <c r="PL22" s="78">
        <f t="shared" si="63"/>
        <v>0</v>
      </c>
      <c r="PN22" s="31"/>
      <c r="PO22" s="312"/>
      <c r="PP22" s="22"/>
      <c r="PQ22" s="31"/>
      <c r="PR22" s="76"/>
      <c r="PS22" s="78">
        <f t="shared" si="64"/>
        <v>48975</v>
      </c>
      <c r="PU22" s="312"/>
      <c r="PV22" s="312"/>
      <c r="PW22" s="22"/>
      <c r="PX22" s="31"/>
      <c r="PY22" s="76"/>
      <c r="PZ22" s="78">
        <f t="shared" si="65"/>
        <v>0</v>
      </c>
      <c r="QB22" s="407"/>
      <c r="QC22" s="312"/>
      <c r="QD22" s="22"/>
      <c r="QE22" s="31"/>
      <c r="QF22" s="76"/>
      <c r="QG22" s="78">
        <f t="shared" si="66"/>
        <v>0</v>
      </c>
      <c r="QI22" s="31"/>
      <c r="QJ22" s="312"/>
      <c r="QK22" s="391"/>
      <c r="QL22" s="49">
        <v>41003</v>
      </c>
      <c r="QM22" s="140">
        <v>100</v>
      </c>
      <c r="QN22" s="132">
        <f t="shared" si="67"/>
        <v>1566</v>
      </c>
      <c r="QP22" s="523"/>
      <c r="QQ22" s="1483"/>
      <c r="QR22" s="704"/>
      <c r="QS22" s="31"/>
      <c r="QT22" s="140"/>
      <c r="QU22" s="132">
        <f t="shared" si="68"/>
        <v>0</v>
      </c>
      <c r="QW22" s="49"/>
      <c r="QX22" s="673"/>
      <c r="QY22" s="262"/>
      <c r="QZ22" s="49"/>
      <c r="RA22" s="140"/>
      <c r="RB22" s="132">
        <f t="shared" si="69"/>
        <v>0</v>
      </c>
      <c r="RD22" s="49"/>
      <c r="RE22" s="673"/>
      <c r="RF22" s="262"/>
      <c r="RG22" s="49"/>
      <c r="RH22" s="140"/>
      <c r="RI22" s="132">
        <f t="shared" si="70"/>
        <v>0</v>
      </c>
      <c r="RK22" s="49"/>
      <c r="RL22" s="303"/>
      <c r="RM22" s="262"/>
      <c r="RN22" s="49"/>
      <c r="RO22" s="140"/>
      <c r="RP22" s="132">
        <f t="shared" si="71"/>
        <v>0</v>
      </c>
      <c r="RR22" s="312"/>
      <c r="RS22" s="312"/>
      <c r="RT22" s="22"/>
      <c r="RU22" s="31"/>
      <c r="RV22" s="76"/>
      <c r="RW22" s="78">
        <f t="shared" si="194"/>
        <v>23250</v>
      </c>
      <c r="RY22" s="312"/>
      <c r="RZ22" s="312"/>
      <c r="SA22" s="785"/>
      <c r="SB22" s="31"/>
      <c r="SC22" s="76"/>
      <c r="SD22" s="78">
        <f t="shared" si="195"/>
        <v>0</v>
      </c>
      <c r="SF22" s="407"/>
      <c r="SG22" s="312"/>
      <c r="SH22" s="22"/>
      <c r="SI22" s="31"/>
      <c r="SJ22" s="76"/>
      <c r="SK22" s="78">
        <f t="shared" si="72"/>
        <v>0</v>
      </c>
      <c r="SM22" s="31"/>
      <c r="SN22" s="312"/>
      <c r="SO22" s="22"/>
      <c r="SP22" s="31"/>
      <c r="SQ22" s="76"/>
      <c r="SR22" s="78">
        <f t="shared" si="73"/>
        <v>0</v>
      </c>
      <c r="ST22" s="427"/>
      <c r="SU22" s="230"/>
      <c r="SV22" s="105"/>
      <c r="SW22" s="49"/>
      <c r="SX22" s="140"/>
      <c r="SY22" s="78">
        <f t="shared" si="74"/>
        <v>0</v>
      </c>
      <c r="TA22" s="312"/>
      <c r="TB22" s="312"/>
      <c r="TC22" s="22"/>
      <c r="TD22" s="31"/>
      <c r="TE22" s="76"/>
      <c r="TF22" s="132">
        <f>TF21+TC22-TE22</f>
        <v>20668.5</v>
      </c>
      <c r="TH22" s="312"/>
      <c r="TI22" s="312"/>
      <c r="TJ22" s="785"/>
      <c r="TK22" s="31"/>
      <c r="TL22" s="76"/>
      <c r="TM22" s="132">
        <f>TM21+TJ22-TL22</f>
        <v>0</v>
      </c>
      <c r="TO22" s="407"/>
      <c r="TP22" s="312"/>
      <c r="TQ22" s="785"/>
      <c r="TR22" s="31"/>
      <c r="TS22" s="76"/>
      <c r="TT22" s="132">
        <f>TT21+TQ22-TS22</f>
        <v>0</v>
      </c>
      <c r="TV22" s="407"/>
      <c r="TW22" s="312"/>
      <c r="TX22" s="22"/>
      <c r="TY22" s="31"/>
      <c r="TZ22" s="76"/>
      <c r="UA22" s="78">
        <f t="shared" si="78"/>
        <v>0</v>
      </c>
      <c r="UC22" s="407"/>
      <c r="UD22" s="312"/>
      <c r="UE22" s="22"/>
      <c r="UF22" s="31"/>
      <c r="UG22" s="76"/>
      <c r="UH22" s="78">
        <f t="shared" si="79"/>
        <v>0</v>
      </c>
      <c r="UJ22" s="407"/>
      <c r="UK22" s="312"/>
      <c r="UL22" s="22"/>
      <c r="UM22" s="31"/>
      <c r="UN22" s="76"/>
      <c r="UO22" s="78">
        <f t="shared" si="80"/>
        <v>0</v>
      </c>
      <c r="UQ22" s="407"/>
      <c r="UR22" s="312"/>
      <c r="US22" s="22"/>
      <c r="UT22" s="31"/>
      <c r="UU22" s="76"/>
      <c r="UV22" s="78">
        <f t="shared" si="81"/>
        <v>201</v>
      </c>
      <c r="UX22" s="31"/>
      <c r="UY22" s="312"/>
      <c r="UZ22" s="22"/>
      <c r="VA22" s="31"/>
      <c r="VB22" s="76"/>
      <c r="VC22" s="78">
        <f t="shared" si="82"/>
        <v>47775</v>
      </c>
      <c r="VE22" s="312"/>
      <c r="VF22" s="312"/>
      <c r="VG22" s="22"/>
      <c r="VH22" s="31"/>
      <c r="VI22" s="76"/>
      <c r="VJ22" s="78">
        <f t="shared" si="83"/>
        <v>0</v>
      </c>
      <c r="VL22" s="312"/>
      <c r="VM22" s="312"/>
      <c r="VN22" s="22"/>
      <c r="VO22" s="31"/>
      <c r="VP22" s="76"/>
      <c r="VQ22" s="78">
        <f t="shared" si="84"/>
        <v>0</v>
      </c>
      <c r="VS22" s="407"/>
      <c r="VT22" s="312"/>
      <c r="VU22" s="22"/>
      <c r="VV22" s="31"/>
      <c r="VW22" s="76"/>
      <c r="VX22" s="78">
        <f t="shared" si="85"/>
        <v>274.5</v>
      </c>
      <c r="VZ22" s="312"/>
      <c r="WA22" s="312"/>
      <c r="WB22" s="22"/>
      <c r="WC22" s="31"/>
      <c r="WD22" s="76"/>
      <c r="WE22" s="78">
        <f t="shared" si="86"/>
        <v>0</v>
      </c>
      <c r="WG22" s="49"/>
      <c r="WH22" s="230"/>
      <c r="WI22" s="105"/>
      <c r="WJ22" s="49"/>
      <c r="WK22" s="140"/>
      <c r="WL22" s="78">
        <f t="shared" si="87"/>
        <v>0</v>
      </c>
      <c r="WN22" s="31"/>
      <c r="WO22" s="312"/>
      <c r="WP22" s="22"/>
      <c r="WQ22" s="31"/>
      <c r="WR22" s="76"/>
      <c r="WS22" s="78">
        <f t="shared" si="88"/>
        <v>0</v>
      </c>
      <c r="WU22" s="49"/>
      <c r="WV22" s="230"/>
      <c r="WW22" s="105"/>
      <c r="WX22" s="49"/>
      <c r="WY22" s="140"/>
      <c r="WZ22" s="132">
        <f t="shared" si="89"/>
        <v>0</v>
      </c>
      <c r="XA22" s="245"/>
      <c r="XB22" s="31"/>
      <c r="XC22" s="312"/>
      <c r="XD22" s="22"/>
      <c r="XE22" s="31"/>
      <c r="XF22" s="76"/>
      <c r="XG22" s="78">
        <f t="shared" si="90"/>
        <v>0</v>
      </c>
      <c r="XI22" s="407"/>
      <c r="XJ22" s="312"/>
      <c r="XK22" s="22"/>
      <c r="XL22" s="31"/>
      <c r="XM22" s="76"/>
      <c r="XN22" s="78">
        <f t="shared" si="91"/>
        <v>0</v>
      </c>
      <c r="XP22" s="31"/>
      <c r="XQ22" s="312"/>
      <c r="XR22" s="105"/>
      <c r="XS22" s="31"/>
      <c r="XT22" s="76"/>
      <c r="XU22" s="132">
        <f t="shared" si="92"/>
        <v>0</v>
      </c>
      <c r="XW22" s="31"/>
      <c r="XX22" s="312"/>
      <c r="XY22" s="105"/>
      <c r="XZ22" s="31"/>
      <c r="YA22" s="76"/>
      <c r="YB22" s="132">
        <f t="shared" si="93"/>
        <v>0</v>
      </c>
      <c r="YD22" s="31"/>
      <c r="YE22" s="312"/>
      <c r="YF22" s="105"/>
      <c r="YG22" s="31"/>
      <c r="YH22" s="76"/>
      <c r="YI22" s="132">
        <f t="shared" si="94"/>
        <v>0</v>
      </c>
      <c r="YK22" s="31"/>
      <c r="YL22" s="312"/>
      <c r="YM22" s="22"/>
      <c r="YN22" s="31"/>
      <c r="YO22" s="76"/>
      <c r="YP22" s="132">
        <f t="shared" si="95"/>
        <v>0</v>
      </c>
      <c r="YR22" s="31"/>
      <c r="YS22" s="312"/>
      <c r="YT22" s="22"/>
      <c r="YU22" s="31"/>
      <c r="YV22" s="76"/>
      <c r="YW22" s="132">
        <f t="shared" si="96"/>
        <v>0</v>
      </c>
      <c r="YY22" s="49"/>
      <c r="YZ22" s="230"/>
      <c r="ZA22" s="105"/>
      <c r="ZB22" s="49"/>
      <c r="ZC22" s="140"/>
      <c r="ZD22" s="78">
        <f t="shared" si="97"/>
        <v>0</v>
      </c>
      <c r="ZF22" s="31"/>
      <c r="ZG22" s="312"/>
      <c r="ZH22" s="22"/>
      <c r="ZI22" s="31"/>
      <c r="ZJ22" s="76"/>
      <c r="ZK22" s="78">
        <f t="shared" si="98"/>
        <v>0</v>
      </c>
      <c r="ZM22" s="31"/>
      <c r="ZN22" s="784"/>
      <c r="ZO22" s="22"/>
      <c r="ZP22" s="31"/>
      <c r="ZQ22" s="76"/>
      <c r="ZR22" s="78">
        <f t="shared" si="99"/>
        <v>11212</v>
      </c>
      <c r="ZT22" s="31"/>
      <c r="ZU22" s="784"/>
      <c r="ZV22" s="22"/>
      <c r="ZW22" s="31"/>
      <c r="ZX22" s="76"/>
      <c r="ZY22" s="78">
        <f t="shared" si="100"/>
        <v>0</v>
      </c>
      <c r="AAA22" s="31"/>
      <c r="AAB22" s="784"/>
      <c r="AAC22" s="22"/>
      <c r="AAD22" s="31"/>
      <c r="AAE22" s="76"/>
      <c r="AAF22" s="78">
        <f t="shared" si="101"/>
        <v>0</v>
      </c>
      <c r="AAH22" s="312"/>
      <c r="AAI22" s="312"/>
      <c r="AAJ22" s="22"/>
      <c r="AAK22" s="31"/>
      <c r="AAL22" s="76"/>
      <c r="AAM22" s="78">
        <f t="shared" si="102"/>
        <v>0</v>
      </c>
      <c r="AAO22" s="407"/>
      <c r="AAP22" s="312"/>
      <c r="AAQ22" s="22"/>
      <c r="AAR22" s="31"/>
      <c r="AAS22" s="76"/>
      <c r="AAT22" s="78">
        <f t="shared" si="103"/>
        <v>0</v>
      </c>
      <c r="AAV22" s="407"/>
      <c r="AAW22" s="312"/>
      <c r="AAX22" s="22"/>
      <c r="AAY22" s="323"/>
      <c r="AAZ22" s="76"/>
      <c r="ABA22" s="78">
        <f t="shared" si="104"/>
        <v>0</v>
      </c>
      <c r="ABC22" s="31"/>
      <c r="ABD22" s="312"/>
      <c r="ABE22" s="22"/>
      <c r="ABF22" s="31"/>
      <c r="ABG22" s="76"/>
      <c r="ABH22" s="78">
        <f t="shared" si="105"/>
        <v>26148</v>
      </c>
      <c r="ABJ22" s="312"/>
      <c r="ABK22" s="312"/>
      <c r="ABL22" s="22"/>
      <c r="ABM22" s="31"/>
      <c r="ABN22" s="76"/>
      <c r="ABO22" s="78">
        <f t="shared" si="106"/>
        <v>0</v>
      </c>
      <c r="ABQ22" s="31"/>
      <c r="ABR22" s="312"/>
      <c r="ABS22" s="22"/>
      <c r="ABT22" s="31"/>
      <c r="ABU22" s="76"/>
      <c r="ABV22" s="78">
        <f t="shared" si="107"/>
        <v>0</v>
      </c>
      <c r="ABX22" s="323"/>
      <c r="ABY22" s="312"/>
      <c r="ABZ22" s="22"/>
      <c r="ACA22" s="407"/>
      <c r="ACB22" s="76"/>
      <c r="ACC22" s="78">
        <f t="shared" si="108"/>
        <v>0</v>
      </c>
      <c r="ACE22" s="322"/>
      <c r="ACF22" s="230"/>
      <c r="ACG22" s="105"/>
      <c r="ACH22" s="322"/>
      <c r="ACI22" s="140"/>
      <c r="ACJ22" s="78">
        <f t="shared" si="109"/>
        <v>0</v>
      </c>
      <c r="ACL22" s="31"/>
      <c r="ACM22" s="312"/>
      <c r="ACN22" s="22"/>
      <c r="ACO22" s="31"/>
      <c r="ACP22" s="76"/>
      <c r="ACQ22" s="78">
        <f t="shared" si="1"/>
        <v>0</v>
      </c>
      <c r="ACS22" s="407"/>
      <c r="ACT22" s="312"/>
      <c r="ACU22" s="22"/>
      <c r="ACV22" s="407"/>
      <c r="ACW22" s="76"/>
      <c r="ACX22" s="78">
        <f t="shared" si="110"/>
        <v>0</v>
      </c>
      <c r="ACZ22" s="427"/>
      <c r="ADA22" s="230"/>
      <c r="ADB22" s="105"/>
      <c r="ADC22" s="322"/>
      <c r="ADD22" s="140"/>
      <c r="ADE22" s="78">
        <f t="shared" si="111"/>
        <v>0</v>
      </c>
      <c r="ADG22" s="312"/>
      <c r="ADH22" s="312"/>
      <c r="ADI22" s="22"/>
      <c r="ADJ22" s="31"/>
      <c r="ADK22" s="76"/>
      <c r="ADL22" s="132">
        <f t="shared" si="112"/>
        <v>0</v>
      </c>
      <c r="ADN22" s="323"/>
      <c r="ADO22" s="312"/>
      <c r="ADP22" s="22"/>
      <c r="ADQ22" s="407"/>
      <c r="ADR22" s="76"/>
      <c r="ADS22" s="132">
        <f t="shared" si="113"/>
        <v>0</v>
      </c>
      <c r="ADU22" s="407"/>
      <c r="ADV22" s="782"/>
      <c r="ADW22" s="704"/>
      <c r="ADX22" s="31"/>
      <c r="ADY22" s="378"/>
      <c r="ADZ22" s="132">
        <f t="shared" si="114"/>
        <v>0</v>
      </c>
      <c r="AEB22" s="31"/>
      <c r="AEC22" s="782"/>
      <c r="AED22" s="704"/>
      <c r="AEE22" s="31"/>
      <c r="AEF22" s="378"/>
      <c r="AEG22" s="132">
        <f t="shared" si="115"/>
        <v>5459</v>
      </c>
      <c r="AEI22" s="407"/>
      <c r="AEJ22" s="782"/>
      <c r="AEK22" s="704"/>
      <c r="AEL22" s="407"/>
      <c r="AEM22" s="378"/>
      <c r="AEN22" s="132">
        <f t="shared" si="116"/>
        <v>0</v>
      </c>
      <c r="AEP22" s="31"/>
      <c r="AEQ22" s="312"/>
      <c r="AER22" s="22"/>
      <c r="AES22" s="31"/>
      <c r="AET22" s="76"/>
      <c r="AEU22" s="78">
        <f t="shared" si="117"/>
        <v>0</v>
      </c>
      <c r="AEW22" s="312"/>
      <c r="AEX22" s="312"/>
      <c r="AEY22" s="22"/>
      <c r="AEZ22" s="31"/>
      <c r="AFA22" s="76"/>
      <c r="AFB22" s="78">
        <f t="shared" si="118"/>
        <v>6523</v>
      </c>
      <c r="AFD22" s="407"/>
      <c r="AFE22" s="312"/>
      <c r="AFF22" s="22"/>
      <c r="AFG22" s="31"/>
      <c r="AFH22" s="76"/>
      <c r="AFI22" s="78">
        <f t="shared" si="119"/>
        <v>0</v>
      </c>
      <c r="AFK22" s="407"/>
      <c r="AFL22" s="312"/>
      <c r="AFM22" s="22"/>
      <c r="AFN22" s="31"/>
      <c r="AFO22" s="76"/>
      <c r="AFP22" s="132">
        <f t="shared" si="120"/>
        <v>0</v>
      </c>
      <c r="AFR22" s="31"/>
      <c r="AFS22" s="312"/>
      <c r="AFT22" s="22"/>
      <c r="AFU22" s="31"/>
      <c r="AFV22" s="76"/>
      <c r="AFW22" s="132">
        <f t="shared" si="121"/>
        <v>0</v>
      </c>
      <c r="AFY22" s="312"/>
      <c r="AFZ22" s="312"/>
      <c r="AGA22" s="22"/>
      <c r="AGB22" s="31"/>
      <c r="AGC22" s="76"/>
      <c r="AGD22" s="132">
        <f t="shared" si="122"/>
        <v>0</v>
      </c>
      <c r="AGF22" s="31"/>
      <c r="AGG22" s="312"/>
      <c r="AGH22" s="785"/>
      <c r="AGI22" s="31"/>
      <c r="AGJ22" s="76"/>
      <c r="AGK22" s="132">
        <f t="shared" si="123"/>
        <v>0</v>
      </c>
      <c r="AGM22" s="31"/>
      <c r="AGN22" s="312"/>
      <c r="AGO22" s="785"/>
      <c r="AGP22" s="31"/>
      <c r="AGQ22" s="76"/>
      <c r="AGR22" s="132">
        <f t="shared" si="124"/>
        <v>0</v>
      </c>
      <c r="AGT22" s="31"/>
      <c r="AGU22" s="312"/>
      <c r="AGV22" s="785"/>
      <c r="AGW22" s="31"/>
      <c r="AGX22" s="76"/>
      <c r="AGY22" s="132">
        <f t="shared" si="125"/>
        <v>0</v>
      </c>
      <c r="AHA22" s="312"/>
      <c r="AHB22" s="312"/>
      <c r="AHC22" s="22"/>
      <c r="AHD22" s="31"/>
      <c r="AHE22" s="76"/>
      <c r="AHF22" s="78">
        <f t="shared" si="126"/>
        <v>37741</v>
      </c>
      <c r="AHH22" s="312"/>
      <c r="AHI22" s="312"/>
      <c r="AHJ22" s="22"/>
      <c r="AHK22" s="31"/>
      <c r="AHL22" s="76"/>
      <c r="AHM22" s="78">
        <f t="shared" si="127"/>
        <v>0</v>
      </c>
      <c r="AHO22" s="312"/>
      <c r="AHP22" s="312"/>
      <c r="AHQ22" s="22"/>
      <c r="AHR22" s="31"/>
      <c r="AHS22" s="76"/>
      <c r="AHT22" s="78">
        <f t="shared" si="128"/>
        <v>0</v>
      </c>
      <c r="AHV22" s="427"/>
      <c r="AHW22" s="230"/>
      <c r="AHX22" s="105"/>
      <c r="AHY22" s="49"/>
      <c r="AHZ22" s="140"/>
      <c r="AIA22" s="78">
        <f t="shared" si="129"/>
        <v>0</v>
      </c>
      <c r="AIC22" s="323"/>
      <c r="AID22" s="312"/>
      <c r="AIE22" s="22"/>
      <c r="AIF22" s="49"/>
      <c r="AIG22" s="76"/>
      <c r="AIH22" s="78">
        <f t="shared" si="130"/>
        <v>0</v>
      </c>
      <c r="AIJ22" s="407"/>
      <c r="AIK22" s="312"/>
      <c r="AIL22" s="22"/>
      <c r="AIM22" s="31"/>
      <c r="AIN22" s="76"/>
      <c r="AIO22" s="78">
        <f t="shared" si="131"/>
        <v>0</v>
      </c>
      <c r="AIQ22" s="31"/>
      <c r="AIR22" s="312"/>
      <c r="AIS22" s="105"/>
      <c r="AIT22" s="31"/>
      <c r="AIU22" s="140"/>
      <c r="AIV22" s="78">
        <f t="shared" si="132"/>
        <v>0</v>
      </c>
      <c r="AIX22" s="49"/>
      <c r="AIY22" s="230"/>
      <c r="AIZ22" s="105"/>
      <c r="AJA22" s="49"/>
      <c r="AJB22" s="140"/>
      <c r="AJC22" s="132">
        <f t="shared" si="133"/>
        <v>0</v>
      </c>
      <c r="AJE22" s="31"/>
      <c r="AJF22" s="312"/>
      <c r="AJG22" s="22"/>
      <c r="AJH22" s="49"/>
      <c r="AJI22" s="76"/>
      <c r="AJJ22" s="132">
        <f t="shared" si="134"/>
        <v>0</v>
      </c>
      <c r="AJL22" s="49"/>
      <c r="AJM22" s="230"/>
      <c r="AJN22" s="105"/>
      <c r="AJO22" s="49"/>
      <c r="AJP22" s="140"/>
      <c r="AJQ22" s="132">
        <f t="shared" si="135"/>
        <v>0</v>
      </c>
      <c r="AJR22" s="245"/>
      <c r="AJS22" s="31"/>
      <c r="AJT22" s="312"/>
      <c r="AJU22" s="22"/>
      <c r="AJV22" s="31"/>
      <c r="AJW22" s="76"/>
      <c r="AJX22" s="132">
        <f t="shared" si="136"/>
        <v>0</v>
      </c>
      <c r="AJZ22" s="31"/>
      <c r="AKA22" s="312"/>
      <c r="AKB22" s="22"/>
      <c r="AKC22" s="31"/>
      <c r="AKD22" s="76"/>
      <c r="AKE22" s="132">
        <f t="shared" si="137"/>
        <v>0</v>
      </c>
      <c r="AKG22" s="31"/>
      <c r="AKH22" s="312"/>
      <c r="AKI22" s="785"/>
      <c r="AKJ22" s="31"/>
      <c r="AKK22" s="1314"/>
      <c r="AKL22" s="132">
        <f t="shared" si="138"/>
        <v>0</v>
      </c>
      <c r="AKN22" s="49"/>
      <c r="AKO22" s="230"/>
      <c r="AKP22" s="105"/>
      <c r="AKQ22" s="49"/>
      <c r="AKR22" s="140"/>
      <c r="AKS22" s="78">
        <f t="shared" si="2"/>
        <v>0</v>
      </c>
      <c r="AKU22" s="31"/>
      <c r="AKV22" s="312"/>
      <c r="AKW22" s="22"/>
      <c r="AKX22" s="31"/>
      <c r="AKY22" s="76"/>
      <c r="AKZ22" s="78">
        <f t="shared" si="139"/>
        <v>0</v>
      </c>
      <c r="ALB22" s="312"/>
      <c r="ALC22" s="312"/>
      <c r="ALD22" s="22"/>
      <c r="ALE22" s="31"/>
      <c r="ALF22" s="76"/>
      <c r="ALG22" s="78">
        <f t="shared" si="140"/>
        <v>0</v>
      </c>
      <c r="ALI22" s="312"/>
      <c r="ALJ22" s="312"/>
      <c r="ALK22" s="22"/>
      <c r="ALL22" s="31"/>
      <c r="ALM22" s="76"/>
      <c r="ALN22" s="78">
        <f t="shared" si="141"/>
        <v>0</v>
      </c>
      <c r="ALP22" s="312"/>
      <c r="ALQ22" s="312"/>
      <c r="ALR22" s="22"/>
      <c r="ALS22" s="31"/>
      <c r="ALT22" s="76"/>
      <c r="ALU22" s="78">
        <f t="shared" si="142"/>
        <v>0</v>
      </c>
      <c r="ALW22" s="407"/>
      <c r="ALX22" s="312"/>
      <c r="ALY22" s="22"/>
      <c r="ALZ22" s="407"/>
      <c r="AMA22" s="76"/>
      <c r="AMB22" s="78">
        <f t="shared" si="143"/>
        <v>0</v>
      </c>
      <c r="AMD22" s="31"/>
      <c r="AME22" s="312"/>
      <c r="AMF22" s="22"/>
      <c r="AMG22" s="31"/>
      <c r="AMH22" s="76"/>
      <c r="AMI22" s="78">
        <f t="shared" si="144"/>
        <v>0</v>
      </c>
      <c r="AMK22" s="31"/>
      <c r="AML22" s="312"/>
      <c r="AMM22" s="22"/>
      <c r="AMN22" s="49"/>
      <c r="AMO22" s="140"/>
      <c r="AMP22" s="132">
        <f t="shared" si="3"/>
        <v>0</v>
      </c>
      <c r="AMR22" s="407"/>
      <c r="AMS22" s="312"/>
      <c r="AMT22" s="22"/>
      <c r="AMU22" s="323"/>
      <c r="AMV22" s="76"/>
      <c r="AMW22" s="78">
        <f t="shared" si="145"/>
        <v>0</v>
      </c>
      <c r="AMY22" s="323"/>
      <c r="AMZ22" s="312"/>
      <c r="ANA22" s="22"/>
      <c r="ANB22" s="407"/>
      <c r="ANC22" s="76"/>
      <c r="AND22" s="78">
        <f t="shared" si="146"/>
        <v>0</v>
      </c>
      <c r="ANF22" s="31"/>
      <c r="ANG22" s="312"/>
      <c r="ANH22" s="22"/>
      <c r="ANI22" s="31"/>
      <c r="ANJ22" s="76"/>
      <c r="ANK22" s="78">
        <f t="shared" si="147"/>
        <v>0</v>
      </c>
      <c r="ANM22" s="312"/>
      <c r="ANN22" s="312"/>
      <c r="ANO22" s="22"/>
      <c r="ANP22" s="31"/>
      <c r="ANQ22" s="76"/>
      <c r="ANR22" s="78">
        <f t="shared" si="148"/>
        <v>0</v>
      </c>
      <c r="ANT22" s="49"/>
      <c r="ANU22" s="230"/>
      <c r="ANV22" s="105"/>
      <c r="ANW22" s="49"/>
      <c r="ANX22" s="140"/>
      <c r="ANY22" s="78">
        <f t="shared" si="149"/>
        <v>0</v>
      </c>
      <c r="AOA22" s="323"/>
      <c r="AOB22" s="312"/>
      <c r="AOC22" s="22"/>
      <c r="AOD22" s="407"/>
      <c r="AOE22" s="76"/>
      <c r="AOF22" s="78">
        <f t="shared" si="150"/>
        <v>1532</v>
      </c>
      <c r="AOH22" s="312"/>
      <c r="AOI22" s="312"/>
      <c r="AOJ22" s="22"/>
      <c r="AOK22" s="323">
        <v>41113</v>
      </c>
      <c r="AOL22" s="76">
        <v>200</v>
      </c>
      <c r="AOM22" s="78">
        <f t="shared" si="198"/>
        <v>4992</v>
      </c>
      <c r="AOO22" s="427"/>
      <c r="AOP22" s="230"/>
      <c r="AOQ22" s="105"/>
      <c r="AOR22" s="31"/>
      <c r="AOS22" s="76"/>
      <c r="AOT22" s="78">
        <f t="shared" si="151"/>
        <v>0</v>
      </c>
      <c r="AOV22" s="323"/>
      <c r="AOW22" s="312"/>
      <c r="AOX22" s="22"/>
      <c r="AOY22" s="31"/>
      <c r="AOZ22" s="76"/>
      <c r="APA22" s="78">
        <f t="shared" si="152"/>
        <v>0</v>
      </c>
      <c r="APC22" s="323"/>
      <c r="APD22" s="312"/>
      <c r="APE22" s="22"/>
      <c r="APF22" s="31"/>
      <c r="APG22" s="76"/>
      <c r="APH22" s="78">
        <f t="shared" si="153"/>
        <v>0</v>
      </c>
      <c r="APJ22" s="312"/>
      <c r="APK22" s="312"/>
      <c r="APL22" s="22"/>
      <c r="APM22" s="31"/>
      <c r="APN22" s="76"/>
      <c r="APO22" s="78">
        <f t="shared" si="154"/>
        <v>0</v>
      </c>
      <c r="APQ22" s="407"/>
      <c r="APR22" s="312"/>
      <c r="APS22" s="704"/>
      <c r="APT22" s="427"/>
      <c r="APU22" s="140"/>
      <c r="APV22" s="132">
        <f t="shared" si="4"/>
        <v>0</v>
      </c>
      <c r="APX22" s="31"/>
      <c r="APY22" s="312"/>
      <c r="APZ22" s="22"/>
      <c r="AQA22" s="31"/>
      <c r="AQB22" s="76"/>
      <c r="AQC22" s="132">
        <f t="shared" si="5"/>
        <v>7383.5</v>
      </c>
      <c r="AQE22" s="31"/>
      <c r="AQF22" s="312"/>
      <c r="AQG22" s="22"/>
      <c r="AQH22" s="31"/>
      <c r="AQI22" s="76"/>
      <c r="AQJ22" s="132">
        <f t="shared" si="6"/>
        <v>0</v>
      </c>
      <c r="AQL22" s="31"/>
      <c r="AQM22" s="312"/>
      <c r="AQN22" s="22"/>
      <c r="AQO22" s="31"/>
      <c r="AQP22" s="76"/>
      <c r="AQQ22" s="132">
        <f t="shared" si="155"/>
        <v>4518.5</v>
      </c>
      <c r="AQS22" s="323"/>
      <c r="AQT22" s="312"/>
      <c r="AQU22" s="22"/>
      <c r="AQV22" s="323"/>
      <c r="AQW22" s="76"/>
      <c r="AQX22" s="78">
        <f t="shared" si="156"/>
        <v>53922</v>
      </c>
      <c r="AQZ22" s="31"/>
      <c r="ARA22" s="312"/>
      <c r="ARB22" s="22"/>
      <c r="ARC22" s="31"/>
      <c r="ARD22" s="76"/>
      <c r="ARE22" s="78">
        <f t="shared" si="157"/>
        <v>0</v>
      </c>
      <c r="ARG22" s="407"/>
      <c r="ARH22" s="312"/>
      <c r="ARI22" s="22"/>
      <c r="ARJ22" s="407"/>
      <c r="ARK22" s="76"/>
      <c r="ARL22" s="78">
        <f t="shared" si="158"/>
        <v>0</v>
      </c>
      <c r="ARN22" s="407"/>
      <c r="ARO22" s="312"/>
      <c r="ARP22" s="22"/>
      <c r="ARQ22" s="323"/>
      <c r="ARR22" s="76"/>
      <c r="ARS22" s="78">
        <f t="shared" si="7"/>
        <v>0</v>
      </c>
      <c r="ARU22" s="407"/>
      <c r="ARV22" s="312"/>
      <c r="ARW22" s="22"/>
      <c r="ARX22" s="31"/>
      <c r="ARY22" s="76"/>
      <c r="ARZ22" s="78">
        <f t="shared" si="159"/>
        <v>0</v>
      </c>
      <c r="ASB22" s="546"/>
      <c r="ASE22" s="31"/>
      <c r="ASF22" s="76"/>
      <c r="ASG22" s="132">
        <f t="shared" si="160"/>
        <v>0</v>
      </c>
      <c r="ASI22" s="49"/>
      <c r="ASJ22" s="230"/>
      <c r="ASK22" s="105"/>
      <c r="ASL22" s="49"/>
      <c r="ASM22" s="140"/>
      <c r="ASN22" s="132">
        <f t="shared" si="161"/>
        <v>0</v>
      </c>
      <c r="ASS22" s="31"/>
      <c r="AST22" s="76"/>
      <c r="ASU22" s="132">
        <f t="shared" si="162"/>
        <v>0</v>
      </c>
      <c r="ASW22" s="312"/>
      <c r="ASX22" s="312"/>
      <c r="ASY22" s="22"/>
      <c r="ASZ22" s="31"/>
      <c r="ATA22" s="76"/>
      <c r="ATB22" s="78">
        <f t="shared" si="163"/>
        <v>0</v>
      </c>
      <c r="ATD22" s="31"/>
      <c r="ATE22" s="312"/>
      <c r="ATF22" s="22"/>
      <c r="ATG22" s="31"/>
      <c r="ATH22" s="76"/>
      <c r="ATI22" s="78">
        <f t="shared" si="164"/>
        <v>0</v>
      </c>
      <c r="ATK22" s="312"/>
      <c r="ATL22" s="312"/>
      <c r="ATM22" s="22"/>
      <c r="ATN22" s="31"/>
      <c r="ATO22" s="76"/>
      <c r="ATP22" s="78">
        <f t="shared" si="165"/>
        <v>0</v>
      </c>
      <c r="ATR22" s="312"/>
      <c r="ATS22" s="312"/>
      <c r="ATT22" s="22"/>
      <c r="ATU22" s="31"/>
      <c r="ATV22" s="76"/>
      <c r="ATW22" s="78">
        <f t="shared" si="166"/>
        <v>0</v>
      </c>
      <c r="ATY22" s="323"/>
      <c r="ATZ22" s="312"/>
      <c r="AUA22" s="22"/>
      <c r="AUB22" s="31"/>
      <c r="AUC22" s="76"/>
      <c r="AUD22" s="78">
        <f t="shared" si="167"/>
        <v>0</v>
      </c>
      <c r="AUF22" s="31"/>
      <c r="AUG22" s="1293"/>
      <c r="AUH22" s="140"/>
      <c r="AUI22" s="31"/>
      <c r="AUJ22" s="140"/>
      <c r="AUK22" s="132">
        <f t="shared" si="168"/>
        <v>0</v>
      </c>
      <c r="AUM22" s="31"/>
      <c r="AUN22" s="782"/>
      <c r="AUO22" s="140"/>
      <c r="AUP22" s="49"/>
      <c r="AUQ22" s="76"/>
      <c r="AUR22" s="132">
        <f t="shared" si="169"/>
        <v>0</v>
      </c>
      <c r="AUT22" s="31"/>
      <c r="AUU22" s="312"/>
      <c r="AUV22" s="105"/>
      <c r="AUW22" s="49"/>
      <c r="AUX22" s="76"/>
      <c r="AUY22" s="132">
        <f t="shared" si="170"/>
        <v>0</v>
      </c>
      <c r="AVA22" s="407"/>
      <c r="AVB22" s="312"/>
      <c r="AVC22" s="105"/>
      <c r="AVD22" s="49"/>
      <c r="AVE22" s="76"/>
      <c r="AVF22" s="132">
        <f t="shared" si="171"/>
        <v>2512.5</v>
      </c>
      <c r="AVH22" s="322"/>
      <c r="AVI22" s="303"/>
      <c r="AVJ22" s="391"/>
      <c r="AVK22" s="49"/>
      <c r="AVL22" s="391"/>
      <c r="AVM22" s="132">
        <f t="shared" si="172"/>
        <v>0</v>
      </c>
      <c r="AVO22" s="407"/>
      <c r="AVP22" s="312"/>
      <c r="AVQ22" s="1499"/>
      <c r="AVR22" s="31"/>
      <c r="AVS22" s="1361"/>
      <c r="AVT22" s="78">
        <f t="shared" si="190"/>
        <v>0</v>
      </c>
      <c r="AVV22" s="312"/>
      <c r="AVW22" s="312"/>
      <c r="AVX22" s="1499"/>
      <c r="AVY22" s="31"/>
      <c r="AVZ22" s="1361"/>
      <c r="AWA22" s="78">
        <f t="shared" si="191"/>
        <v>0</v>
      </c>
      <c r="AWC22" s="312"/>
      <c r="AWD22" s="312"/>
      <c r="AWE22" s="22"/>
      <c r="AWF22" s="31"/>
      <c r="AWG22" s="76"/>
      <c r="AWH22" s="78">
        <f t="shared" si="192"/>
        <v>0</v>
      </c>
      <c r="AWJ22" s="230"/>
      <c r="AWK22" s="230"/>
      <c r="AWL22" s="105"/>
      <c r="AWM22" s="49"/>
      <c r="AWN22" s="140"/>
      <c r="AWO22" s="132">
        <f t="shared" si="193"/>
        <v>0</v>
      </c>
      <c r="AWP22" s="245"/>
      <c r="AWQ22" s="427"/>
      <c r="AWR22" s="230"/>
      <c r="AWS22" s="105"/>
      <c r="AWT22" s="49"/>
      <c r="AWU22" s="140"/>
      <c r="AWV22" s="78">
        <f t="shared" si="173"/>
        <v>30000</v>
      </c>
      <c r="AWX22" s="31"/>
      <c r="AWY22" s="312"/>
      <c r="AWZ22" s="22"/>
      <c r="AXA22" s="31"/>
      <c r="AXB22" s="76"/>
      <c r="AXC22" s="78">
        <f t="shared" si="174"/>
        <v>0</v>
      </c>
      <c r="AXE22" s="31"/>
      <c r="AXF22" s="312"/>
      <c r="AXG22" s="22"/>
      <c r="AXH22" s="31"/>
      <c r="AXI22" s="76"/>
      <c r="AXJ22" s="78">
        <f t="shared" si="175"/>
        <v>0</v>
      </c>
      <c r="AXL22" s="31"/>
      <c r="AXM22" s="312"/>
      <c r="AXN22" s="22"/>
      <c r="AXO22" s="31"/>
      <c r="AXP22" s="76"/>
      <c r="AXQ22" s="78">
        <f t="shared" si="176"/>
        <v>0</v>
      </c>
      <c r="AXS22" s="31"/>
      <c r="AXT22" s="312"/>
      <c r="AXU22" s="22"/>
      <c r="AXV22" s="31"/>
      <c r="AXW22" s="76"/>
      <c r="AXX22" s="78">
        <f t="shared" si="177"/>
        <v>0</v>
      </c>
      <c r="AXZ22" s="407"/>
      <c r="AYA22" s="312"/>
      <c r="AYB22" s="22"/>
      <c r="AYC22" s="31"/>
      <c r="AYD22" s="76"/>
      <c r="AYE22" s="78">
        <f t="shared" si="178"/>
        <v>0</v>
      </c>
      <c r="AYG22" s="407"/>
      <c r="AYH22" s="312"/>
      <c r="AYI22" s="22"/>
      <c r="AYJ22" s="31"/>
      <c r="AYK22" s="76"/>
      <c r="AYL22" s="78">
        <f t="shared" si="179"/>
        <v>0</v>
      </c>
      <c r="AYN22" s="407"/>
      <c r="AYO22" s="312"/>
      <c r="AYP22" s="22"/>
      <c r="AYQ22" s="407"/>
      <c r="AYR22" s="76"/>
      <c r="AYS22" s="78">
        <f t="shared" si="180"/>
        <v>0</v>
      </c>
      <c r="AYU22" s="31"/>
      <c r="AYV22" s="312"/>
      <c r="AYW22" s="22"/>
      <c r="AYX22" s="31"/>
      <c r="AYY22" s="76"/>
      <c r="AYZ22" s="78">
        <f t="shared" si="181"/>
        <v>0</v>
      </c>
      <c r="AZB22" s="427"/>
      <c r="AZC22" s="230"/>
      <c r="AZD22" s="105"/>
      <c r="AZE22" s="427"/>
      <c r="AZF22" s="140"/>
      <c r="AZG22" s="132">
        <f t="shared" si="182"/>
        <v>0</v>
      </c>
      <c r="AZI22" s="427"/>
      <c r="AZJ22" s="230"/>
      <c r="AZK22" s="105"/>
      <c r="AZL22" s="427"/>
      <c r="AZM22" s="140"/>
      <c r="AZN22" s="132">
        <f t="shared" si="183"/>
        <v>0</v>
      </c>
      <c r="AZO22" s="245"/>
      <c r="AZP22" s="312"/>
      <c r="AZQ22" s="312"/>
      <c r="AZR22" s="22"/>
      <c r="AZS22" s="31"/>
      <c r="AZT22" s="76"/>
      <c r="AZU22" s="78">
        <f t="shared" si="184"/>
        <v>0</v>
      </c>
      <c r="AZW22" s="312"/>
      <c r="AZX22" s="312"/>
      <c r="AZY22" s="22"/>
      <c r="AZZ22" s="31"/>
      <c r="BAA22" s="76"/>
      <c r="BAB22" s="78">
        <f t="shared" si="185"/>
        <v>0</v>
      </c>
      <c r="BAD22" s="312"/>
      <c r="BAE22" s="312"/>
      <c r="BAF22" s="22"/>
      <c r="BAG22" s="31"/>
      <c r="BAH22" s="76"/>
      <c r="BAI22" s="78">
        <f t="shared" si="186"/>
        <v>0</v>
      </c>
      <c r="BAK22" s="312"/>
      <c r="BAL22" s="312"/>
      <c r="BAM22" s="22"/>
      <c r="BAN22" s="31"/>
      <c r="BAO22" s="76"/>
      <c r="BAP22" s="78">
        <f t="shared" si="187"/>
        <v>0</v>
      </c>
    </row>
    <row r="23" spans="1:1023 1025:1394" s="32" customFormat="1" x14ac:dyDescent="0.25">
      <c r="A23" s="31"/>
      <c r="B23" s="312"/>
      <c r="C23" s="704"/>
      <c r="D23" s="31"/>
      <c r="E23" s="140"/>
      <c r="F23" s="132">
        <f t="shared" si="8"/>
        <v>0</v>
      </c>
      <c r="H23" s="427"/>
      <c r="I23" s="230"/>
      <c r="J23" s="105"/>
      <c r="K23" s="427"/>
      <c r="L23" s="140"/>
      <c r="M23" s="78">
        <f t="shared" si="188"/>
        <v>0</v>
      </c>
      <c r="O23" s="323"/>
      <c r="P23" s="312"/>
      <c r="Q23" s="22"/>
      <c r="R23" s="31"/>
      <c r="S23" s="76"/>
      <c r="T23" s="78">
        <f t="shared" si="9"/>
        <v>0</v>
      </c>
      <c r="V23" s="31"/>
      <c r="W23" s="312"/>
      <c r="X23" s="22"/>
      <c r="Y23" s="31"/>
      <c r="Z23" s="76"/>
      <c r="AA23" s="78">
        <f t="shared" si="10"/>
        <v>0</v>
      </c>
      <c r="AC23" s="31"/>
      <c r="AD23" s="312"/>
      <c r="AE23" s="22"/>
      <c r="AF23" s="31"/>
      <c r="AG23" s="76"/>
      <c r="AH23" s="78">
        <f t="shared" si="11"/>
        <v>0</v>
      </c>
      <c r="AJ23" s="31"/>
      <c r="AK23" s="312"/>
      <c r="AL23" s="22"/>
      <c r="AM23" s="31"/>
      <c r="AN23" s="76"/>
      <c r="AO23" s="78">
        <f t="shared" si="12"/>
        <v>0</v>
      </c>
      <c r="AQ23" s="31"/>
      <c r="AR23" s="312"/>
      <c r="AS23" s="22"/>
      <c r="AT23" s="31"/>
      <c r="AU23" s="76"/>
      <c r="AV23" s="78">
        <f t="shared" si="13"/>
        <v>0</v>
      </c>
      <c r="AX23" s="31"/>
      <c r="AY23" s="312"/>
      <c r="AZ23" s="22"/>
      <c r="BA23" s="31"/>
      <c r="BB23" s="76"/>
      <c r="BC23" s="78">
        <f t="shared" si="14"/>
        <v>0</v>
      </c>
      <c r="BE23" s="49"/>
      <c r="BF23" s="230"/>
      <c r="BG23" s="105"/>
      <c r="BH23" s="49"/>
      <c r="BI23" s="140"/>
      <c r="BJ23" s="78">
        <f t="shared" si="15"/>
        <v>0</v>
      </c>
      <c r="BL23" s="31"/>
      <c r="BM23" s="312"/>
      <c r="BN23" s="22"/>
      <c r="BO23" s="49"/>
      <c r="BP23" s="76"/>
      <c r="BQ23" s="78">
        <f t="shared" si="16"/>
        <v>0</v>
      </c>
      <c r="BS23" s="31"/>
      <c r="BT23" s="31"/>
      <c r="BU23" s="312"/>
      <c r="BV23" s="22"/>
      <c r="BW23" s="49"/>
      <c r="BX23" s="76"/>
      <c r="BY23" s="78">
        <f t="shared" si="17"/>
        <v>0</v>
      </c>
      <c r="CA23" s="427">
        <v>40799</v>
      </c>
      <c r="CB23" s="673" t="s">
        <v>633</v>
      </c>
      <c r="CC23" s="422"/>
      <c r="CD23" s="400" t="s">
        <v>632</v>
      </c>
      <c r="CE23" s="140"/>
      <c r="CF23" s="132">
        <f t="shared" si="18"/>
        <v>328393</v>
      </c>
      <c r="CH23" s="31"/>
      <c r="CI23" s="312"/>
      <c r="CJ23" s="22"/>
      <c r="CK23" s="379"/>
      <c r="CL23" s="262"/>
      <c r="CM23" s="132">
        <f t="shared" si="19"/>
        <v>0</v>
      </c>
      <c r="CO23" s="322"/>
      <c r="CP23" s="1476"/>
      <c r="CQ23" s="391"/>
      <c r="CR23" s="380"/>
      <c r="CS23" s="391"/>
      <c r="CT23" s="132">
        <f t="shared" si="189"/>
        <v>0</v>
      </c>
      <c r="CV23" s="31"/>
      <c r="CW23" s="312"/>
      <c r="CX23" s="22"/>
      <c r="CY23" s="31"/>
      <c r="CZ23" s="76"/>
      <c r="DA23" s="78">
        <f t="shared" si="20"/>
        <v>0</v>
      </c>
      <c r="DC23" s="31"/>
      <c r="DD23" s="312"/>
      <c r="DE23" s="312"/>
      <c r="DF23" s="22"/>
      <c r="DG23" s="31"/>
      <c r="DH23" s="76"/>
      <c r="DI23" s="78">
        <f t="shared" si="21"/>
        <v>0</v>
      </c>
      <c r="DK23" s="407"/>
      <c r="DL23" s="312"/>
      <c r="DM23" s="22"/>
      <c r="DN23" s="323"/>
      <c r="DO23" s="76"/>
      <c r="DP23" s="78">
        <f t="shared" si="22"/>
        <v>0</v>
      </c>
      <c r="DR23" s="312"/>
      <c r="DS23" s="312"/>
      <c r="DT23" s="22"/>
      <c r="DU23" s="31"/>
      <c r="DV23" s="76"/>
      <c r="DW23" s="78">
        <f t="shared" si="23"/>
        <v>0</v>
      </c>
      <c r="DY23" s="312"/>
      <c r="DZ23" s="312"/>
      <c r="EA23" s="22"/>
      <c r="EB23" s="31"/>
      <c r="EC23" s="76"/>
      <c r="ED23" s="78">
        <f t="shared" si="24"/>
        <v>4197</v>
      </c>
      <c r="EF23" s="312"/>
      <c r="EG23" s="312"/>
      <c r="EH23" s="22"/>
      <c r="EI23" s="31"/>
      <c r="EJ23" s="76"/>
      <c r="EK23" s="78">
        <f t="shared" si="25"/>
        <v>0</v>
      </c>
      <c r="EM23" s="323"/>
      <c r="EN23" s="312"/>
      <c r="EO23" s="105"/>
      <c r="EP23" s="384"/>
      <c r="EQ23" s="105"/>
      <c r="ER23" s="78">
        <f t="shared" si="26"/>
        <v>0</v>
      </c>
      <c r="ET23" s="323"/>
      <c r="EU23" s="31"/>
      <c r="EV23" s="22"/>
      <c r="EW23" s="49"/>
      <c r="EX23" s="76"/>
      <c r="EY23" s="78">
        <f t="shared" si="27"/>
        <v>0</v>
      </c>
      <c r="FA23" s="31"/>
      <c r="FB23" s="312"/>
      <c r="FC23" s="22"/>
      <c r="FD23" s="31"/>
      <c r="FE23" s="76"/>
      <c r="FF23" s="78">
        <f t="shared" si="28"/>
        <v>0</v>
      </c>
      <c r="FH23" s="31"/>
      <c r="FI23" s="312"/>
      <c r="FJ23" s="22"/>
      <c r="FK23" s="31"/>
      <c r="FL23" s="76"/>
      <c r="FM23" s="78">
        <f t="shared" si="29"/>
        <v>0</v>
      </c>
      <c r="FO23" s="407">
        <v>39717</v>
      </c>
      <c r="FP23" s="1476" t="s">
        <v>481</v>
      </c>
      <c r="FQ23" s="140">
        <v>47928</v>
      </c>
      <c r="FR23" s="259">
        <v>39734</v>
      </c>
      <c r="FS23" s="66">
        <v>14490</v>
      </c>
      <c r="FT23" s="78">
        <f t="shared" si="30"/>
        <v>63206</v>
      </c>
      <c r="FV23" s="323"/>
      <c r="FW23" s="312"/>
      <c r="FX23" s="22"/>
      <c r="FY23" s="31"/>
      <c r="FZ23" s="76"/>
      <c r="GA23" s="78">
        <f t="shared" si="31"/>
        <v>0</v>
      </c>
      <c r="GC23" s="312"/>
      <c r="GD23" s="312"/>
      <c r="GE23" s="22"/>
      <c r="GF23" s="31"/>
      <c r="GG23" s="76"/>
      <c r="GH23" s="78">
        <f t="shared" si="32"/>
        <v>0</v>
      </c>
      <c r="GJ23" s="312"/>
      <c r="GK23" s="312"/>
      <c r="GL23" s="22"/>
      <c r="GM23" s="31"/>
      <c r="GN23" s="76"/>
      <c r="GO23" s="78">
        <f t="shared" si="33"/>
        <v>0</v>
      </c>
      <c r="GQ23" s="31"/>
      <c r="GR23" s="312"/>
      <c r="GS23" s="22"/>
      <c r="GT23" s="31"/>
      <c r="GU23" s="76"/>
      <c r="GV23" s="78">
        <f t="shared" si="34"/>
        <v>0</v>
      </c>
      <c r="GX23" s="312"/>
      <c r="GY23" s="312"/>
      <c r="GZ23" s="22"/>
      <c r="HA23" s="31"/>
      <c r="HB23" s="76"/>
      <c r="HC23" s="78">
        <f t="shared" si="35"/>
        <v>0</v>
      </c>
      <c r="HE23" s="31"/>
      <c r="HF23" s="312"/>
      <c r="HG23" s="105"/>
      <c r="HH23" s="31"/>
      <c r="HI23" s="140"/>
      <c r="HJ23" s="78">
        <f t="shared" si="36"/>
        <v>0</v>
      </c>
      <c r="HL23" s="31"/>
      <c r="HM23" s="312"/>
      <c r="HN23" s="105"/>
      <c r="HO23" s="31"/>
      <c r="HP23" s="140"/>
      <c r="HQ23" s="78">
        <f t="shared" si="37"/>
        <v>0</v>
      </c>
      <c r="HS23" s="407"/>
      <c r="HT23" s="312"/>
      <c r="HU23" s="22"/>
      <c r="HV23" s="259"/>
      <c r="HW23" s="22"/>
      <c r="HX23" s="132">
        <f t="shared" si="38"/>
        <v>476</v>
      </c>
      <c r="HZ23" s="31"/>
      <c r="IA23" s="1476"/>
      <c r="IB23" s="140"/>
      <c r="IC23" s="259"/>
      <c r="ID23" s="66"/>
      <c r="IE23" s="78">
        <f t="shared" si="39"/>
        <v>0</v>
      </c>
      <c r="IG23" s="312"/>
      <c r="IH23" s="312"/>
      <c r="II23" s="22"/>
      <c r="IJ23" s="31"/>
      <c r="IK23" s="76"/>
      <c r="IL23" s="78">
        <f t="shared" si="40"/>
        <v>0</v>
      </c>
      <c r="IN23" s="31"/>
      <c r="IO23" s="784"/>
      <c r="IP23" s="22"/>
      <c r="IQ23" s="31"/>
      <c r="IR23" s="76"/>
      <c r="IS23" s="78">
        <f t="shared" si="41"/>
        <v>0</v>
      </c>
      <c r="IU23" s="31"/>
      <c r="IV23" s="312"/>
      <c r="IW23" s="22"/>
      <c r="IX23" s="31"/>
      <c r="IY23" s="76"/>
      <c r="IZ23" s="78">
        <f t="shared" si="42"/>
        <v>0</v>
      </c>
      <c r="JB23" s="31"/>
      <c r="JC23" s="312"/>
      <c r="JD23" s="22"/>
      <c r="JE23" s="31"/>
      <c r="JF23" s="76"/>
      <c r="JG23" s="78">
        <f t="shared" si="196"/>
        <v>0</v>
      </c>
      <c r="JI23" s="31"/>
      <c r="JJ23" s="647"/>
      <c r="JK23" s="105"/>
      <c r="JL23" s="31"/>
      <c r="JM23" s="140"/>
      <c r="JN23" s="132">
        <f t="shared" si="43"/>
        <v>0</v>
      </c>
      <c r="JO23" s="869"/>
      <c r="JP23" s="49"/>
      <c r="JQ23" s="230"/>
      <c r="JR23" s="105"/>
      <c r="JS23" s="384"/>
      <c r="JT23" s="140"/>
      <c r="JU23" s="132">
        <f t="shared" si="44"/>
        <v>0</v>
      </c>
      <c r="JW23" s="49"/>
      <c r="JX23" s="230"/>
      <c r="JY23" s="105"/>
      <c r="JZ23" s="384"/>
      <c r="KA23" s="140"/>
      <c r="KB23" s="132">
        <f t="shared" si="45"/>
        <v>0</v>
      </c>
      <c r="KC23" s="245"/>
      <c r="KD23" s="49"/>
      <c r="KE23" s="230"/>
      <c r="KF23" s="105"/>
      <c r="KG23" s="384"/>
      <c r="KH23" s="140"/>
      <c r="KI23" s="132">
        <f t="shared" si="46"/>
        <v>0</v>
      </c>
      <c r="KJ23" s="245"/>
      <c r="KK23" s="427"/>
      <c r="KL23" s="230"/>
      <c r="KM23" s="105"/>
      <c r="KN23" s="31"/>
      <c r="KO23" s="140"/>
      <c r="KP23" s="132">
        <f t="shared" si="47"/>
        <v>0</v>
      </c>
      <c r="KR23" s="31"/>
      <c r="KS23" s="230"/>
      <c r="KT23" s="105"/>
      <c r="KU23" s="31"/>
      <c r="KV23" s="140"/>
      <c r="KW23" s="132">
        <f t="shared" si="48"/>
        <v>0</v>
      </c>
      <c r="KY23" s="31"/>
      <c r="KZ23" s="230"/>
      <c r="LA23" s="105"/>
      <c r="LB23" s="31"/>
      <c r="LC23" s="140"/>
      <c r="LD23" s="132">
        <f t="shared" si="49"/>
        <v>0</v>
      </c>
      <c r="LF23" s="407"/>
      <c r="LG23" s="1476"/>
      <c r="LH23" s="140"/>
      <c r="LI23" s="31"/>
      <c r="LJ23" s="76"/>
      <c r="LK23" s="132">
        <f t="shared" si="0"/>
        <v>0</v>
      </c>
      <c r="LM23" s="427"/>
      <c r="LN23" s="230"/>
      <c r="LO23" s="105"/>
      <c r="LP23" s="49"/>
      <c r="LQ23" s="140"/>
      <c r="LR23" s="78">
        <f t="shared" si="50"/>
        <v>0</v>
      </c>
      <c r="LT23" s="427"/>
      <c r="LU23" s="230"/>
      <c r="LV23" s="105"/>
      <c r="LW23" s="49"/>
      <c r="LX23" s="140"/>
      <c r="LY23" s="132">
        <f t="shared" si="51"/>
        <v>0</v>
      </c>
      <c r="MA23" s="407"/>
      <c r="MB23" s="312"/>
      <c r="MC23" s="22"/>
      <c r="MD23" s="31"/>
      <c r="ME23" s="76"/>
      <c r="MF23" s="132">
        <f t="shared" si="52"/>
        <v>0</v>
      </c>
      <c r="MH23" s="312"/>
      <c r="MI23" s="312"/>
      <c r="MJ23" s="22"/>
      <c r="MK23" s="31"/>
      <c r="ML23" s="76"/>
      <c r="MM23" s="132">
        <f t="shared" si="53"/>
        <v>0</v>
      </c>
      <c r="MO23" s="31"/>
      <c r="MP23" s="312"/>
      <c r="MQ23" s="105"/>
      <c r="MR23" s="457"/>
      <c r="MS23" s="105"/>
      <c r="MT23" s="132">
        <f t="shared" si="197"/>
        <v>20586.5</v>
      </c>
      <c r="MV23" s="31"/>
      <c r="MW23" s="312"/>
      <c r="MX23" s="105"/>
      <c r="MY23" s="457"/>
      <c r="MZ23" s="105"/>
      <c r="NA23" s="132">
        <f t="shared" si="54"/>
        <v>0</v>
      </c>
      <c r="NC23" s="31"/>
      <c r="ND23" s="312"/>
      <c r="NE23" s="704"/>
      <c r="NF23" s="31"/>
      <c r="NG23" s="140"/>
      <c r="NH23" s="132">
        <f t="shared" si="199"/>
        <v>0</v>
      </c>
      <c r="NJ23" s="427"/>
      <c r="NK23" s="303"/>
      <c r="NL23" s="262"/>
      <c r="NM23" s="427"/>
      <c r="NN23" s="140"/>
      <c r="NO23" s="132">
        <f t="shared" si="56"/>
        <v>0</v>
      </c>
      <c r="NQ23" s="312"/>
      <c r="NR23" s="312"/>
      <c r="NS23" s="22"/>
      <c r="NT23" s="31"/>
      <c r="NU23" s="76"/>
      <c r="NV23" s="78">
        <f t="shared" si="57"/>
        <v>0</v>
      </c>
      <c r="NX23" s="31"/>
      <c r="NY23" s="312"/>
      <c r="NZ23" s="22"/>
      <c r="OA23" s="31"/>
      <c r="OB23" s="76"/>
      <c r="OC23" s="78">
        <f t="shared" si="58"/>
        <v>0</v>
      </c>
      <c r="OE23" s="31"/>
      <c r="OF23" s="312"/>
      <c r="OG23" s="22"/>
      <c r="OH23" s="31"/>
      <c r="OI23" s="76"/>
      <c r="OJ23" s="78">
        <f t="shared" si="59"/>
        <v>0</v>
      </c>
      <c r="OL23" s="31"/>
      <c r="OM23" s="312"/>
      <c r="ON23" s="22"/>
      <c r="OO23" s="31"/>
      <c r="OP23" s="76"/>
      <c r="OQ23" s="78">
        <f t="shared" si="60"/>
        <v>0</v>
      </c>
      <c r="OS23" s="31"/>
      <c r="OT23" s="312"/>
      <c r="OU23" s="22"/>
      <c r="OV23" s="31"/>
      <c r="OW23" s="76"/>
      <c r="OX23" s="78">
        <f t="shared" si="61"/>
        <v>0</v>
      </c>
      <c r="OZ23" s="31"/>
      <c r="PA23" s="312"/>
      <c r="PB23" s="22"/>
      <c r="PC23" s="31"/>
      <c r="PD23" s="76"/>
      <c r="PE23" s="78">
        <f t="shared" si="62"/>
        <v>0</v>
      </c>
      <c r="PG23" s="31"/>
      <c r="PH23" s="312"/>
      <c r="PI23" s="22"/>
      <c r="PJ23" s="31"/>
      <c r="PK23" s="76"/>
      <c r="PL23" s="78">
        <f t="shared" si="63"/>
        <v>0</v>
      </c>
      <c r="PN23" s="31"/>
      <c r="PO23" s="312"/>
      <c r="PP23" s="22"/>
      <c r="PQ23" s="31"/>
      <c r="PR23" s="77"/>
      <c r="PS23" s="78">
        <f t="shared" si="64"/>
        <v>48975</v>
      </c>
      <c r="PU23" s="312"/>
      <c r="PV23" s="312"/>
      <c r="PW23" s="22"/>
      <c r="PX23" s="31"/>
      <c r="PY23" s="76"/>
      <c r="PZ23" s="78">
        <f t="shared" si="65"/>
        <v>0</v>
      </c>
      <c r="QB23" s="407"/>
      <c r="QC23" s="312"/>
      <c r="QD23" s="22"/>
      <c r="QE23" s="31"/>
      <c r="QF23" s="76"/>
      <c r="QG23" s="78">
        <f t="shared" si="66"/>
        <v>0</v>
      </c>
      <c r="QI23" s="407"/>
      <c r="QJ23" s="312"/>
      <c r="QK23" s="391"/>
      <c r="QL23" s="49">
        <v>41037</v>
      </c>
      <c r="QM23" s="140">
        <v>1566</v>
      </c>
      <c r="QN23" s="132">
        <f t="shared" si="67"/>
        <v>0</v>
      </c>
      <c r="QP23" s="523"/>
      <c r="QQ23" s="1483"/>
      <c r="QR23" s="931"/>
      <c r="QS23" s="49"/>
      <c r="QT23" s="140"/>
      <c r="QU23" s="132">
        <f t="shared" si="68"/>
        <v>0</v>
      </c>
      <c r="QW23" s="49"/>
      <c r="QX23" s="673"/>
      <c r="QY23" s="140"/>
      <c r="QZ23" s="49"/>
      <c r="RA23" s="140"/>
      <c r="RB23" s="132">
        <f t="shared" si="69"/>
        <v>0</v>
      </c>
      <c r="RD23" s="49"/>
      <c r="RE23" s="673"/>
      <c r="RF23" s="140"/>
      <c r="RG23" s="49"/>
      <c r="RH23" s="140"/>
      <c r="RI23" s="132">
        <f t="shared" si="70"/>
        <v>0</v>
      </c>
      <c r="RK23" s="49"/>
      <c r="RL23" s="303"/>
      <c r="RM23" s="140"/>
      <c r="RN23" s="49"/>
      <c r="RO23" s="140"/>
      <c r="RP23" s="132">
        <f t="shared" si="71"/>
        <v>0</v>
      </c>
      <c r="RR23" s="312"/>
      <c r="RS23" s="312"/>
      <c r="RT23" s="22"/>
      <c r="RU23" s="31"/>
      <c r="RV23" s="76"/>
      <c r="RW23" s="78">
        <f t="shared" si="194"/>
        <v>23250</v>
      </c>
      <c r="RY23" s="312"/>
      <c r="RZ23" s="312"/>
      <c r="SA23" s="785"/>
      <c r="SB23" s="31"/>
      <c r="SC23" s="76"/>
      <c r="SD23" s="78">
        <f t="shared" si="195"/>
        <v>0</v>
      </c>
      <c r="SF23" s="407"/>
      <c r="SG23" s="312"/>
      <c r="SH23" s="22"/>
      <c r="SI23" s="31"/>
      <c r="SJ23" s="76"/>
      <c r="SK23" s="78">
        <f t="shared" si="72"/>
        <v>0</v>
      </c>
      <c r="SM23" s="31"/>
      <c r="SN23" s="312"/>
      <c r="SO23" s="22"/>
      <c r="SP23" s="31"/>
      <c r="SQ23" s="76"/>
      <c r="SR23" s="78">
        <f t="shared" si="73"/>
        <v>0</v>
      </c>
      <c r="ST23" s="427"/>
      <c r="SU23" s="230"/>
      <c r="SV23" s="105"/>
      <c r="SW23" s="49"/>
      <c r="SX23" s="140"/>
      <c r="SY23" s="78">
        <f t="shared" si="74"/>
        <v>0</v>
      </c>
      <c r="TA23" s="312"/>
      <c r="TB23" s="312"/>
      <c r="TC23" s="22"/>
      <c r="TD23" s="31"/>
      <c r="TE23" s="76"/>
      <c r="TF23" s="132">
        <f>TF22+TC23-TE23</f>
        <v>20668.5</v>
      </c>
      <c r="TH23" s="312"/>
      <c r="TI23" s="312"/>
      <c r="TJ23" s="785"/>
      <c r="TK23" s="31"/>
      <c r="TL23" s="76"/>
      <c r="TM23" s="132">
        <f>TM22+TJ23-TL23</f>
        <v>0</v>
      </c>
      <c r="TO23" s="407"/>
      <c r="TP23" s="312"/>
      <c r="TQ23" s="785"/>
      <c r="TR23" s="31"/>
      <c r="TS23" s="76"/>
      <c r="TT23" s="132">
        <f>TT22+TQ23-TS23</f>
        <v>0</v>
      </c>
      <c r="TV23" s="407"/>
      <c r="TW23" s="312"/>
      <c r="TX23" s="22"/>
      <c r="TY23" s="31"/>
      <c r="TZ23" s="76"/>
      <c r="UA23" s="78">
        <f t="shared" si="78"/>
        <v>0</v>
      </c>
      <c r="UC23" s="407"/>
      <c r="UD23" s="312"/>
      <c r="UE23" s="22"/>
      <c r="UF23" s="31"/>
      <c r="UG23" s="76"/>
      <c r="UH23" s="78">
        <f t="shared" si="79"/>
        <v>0</v>
      </c>
      <c r="UJ23" s="407"/>
      <c r="UK23" s="312"/>
      <c r="UL23" s="22"/>
      <c r="UM23" s="31"/>
      <c r="UN23" s="76"/>
      <c r="UO23" s="78">
        <f t="shared" si="80"/>
        <v>0</v>
      </c>
      <c r="UQ23" s="407"/>
      <c r="UR23" s="312"/>
      <c r="US23" s="22"/>
      <c r="UT23" s="31"/>
      <c r="UU23" s="76"/>
      <c r="UV23" s="78">
        <f t="shared" si="81"/>
        <v>201</v>
      </c>
      <c r="UX23" s="31"/>
      <c r="UY23" s="312"/>
      <c r="UZ23" s="22"/>
      <c r="VA23" s="31"/>
      <c r="VB23" s="76"/>
      <c r="VC23" s="78">
        <f t="shared" si="82"/>
        <v>47775</v>
      </c>
      <c r="VE23" s="312"/>
      <c r="VF23" s="312"/>
      <c r="VG23" s="22"/>
      <c r="VH23" s="31"/>
      <c r="VI23" s="76"/>
      <c r="VJ23" s="78">
        <f t="shared" si="83"/>
        <v>0</v>
      </c>
      <c r="VL23" s="312"/>
      <c r="VM23" s="312"/>
      <c r="VN23" s="22"/>
      <c r="VO23" s="31"/>
      <c r="VP23" s="76"/>
      <c r="VQ23" s="78">
        <f t="shared" si="84"/>
        <v>0</v>
      </c>
      <c r="VS23" s="407"/>
      <c r="VT23" s="312"/>
      <c r="VU23" s="22"/>
      <c r="VV23" s="31"/>
      <c r="VW23" s="76"/>
      <c r="VX23" s="78">
        <f t="shared" si="85"/>
        <v>274.5</v>
      </c>
      <c r="VZ23" s="312"/>
      <c r="WA23" s="312"/>
      <c r="WB23" s="22"/>
      <c r="WC23" s="31"/>
      <c r="WD23" s="76"/>
      <c r="WE23" s="78">
        <f t="shared" si="86"/>
        <v>0</v>
      </c>
      <c r="WG23" s="49"/>
      <c r="WH23" s="230"/>
      <c r="WI23" s="105"/>
      <c r="WJ23" s="49"/>
      <c r="WK23" s="140"/>
      <c r="WL23" s="78">
        <f t="shared" si="87"/>
        <v>0</v>
      </c>
      <c r="WN23" s="31"/>
      <c r="WO23" s="312"/>
      <c r="WP23" s="22"/>
      <c r="WQ23" s="31"/>
      <c r="WR23" s="76"/>
      <c r="WS23" s="78">
        <f t="shared" si="88"/>
        <v>0</v>
      </c>
      <c r="WU23" s="49"/>
      <c r="WV23" s="230"/>
      <c r="WW23" s="105"/>
      <c r="WX23" s="49"/>
      <c r="WY23" s="140"/>
      <c r="WZ23" s="132">
        <f t="shared" si="89"/>
        <v>0</v>
      </c>
      <c r="XA23" s="245"/>
      <c r="XB23" s="31"/>
      <c r="XC23" s="312"/>
      <c r="XD23" s="22"/>
      <c r="XE23" s="31"/>
      <c r="XF23" s="76"/>
      <c r="XG23" s="78">
        <f t="shared" si="90"/>
        <v>0</v>
      </c>
      <c r="XI23" s="407"/>
      <c r="XJ23" s="312"/>
      <c r="XK23" s="22"/>
      <c r="XL23" s="31"/>
      <c r="XM23" s="76"/>
      <c r="XN23" s="78">
        <f t="shared" si="91"/>
        <v>0</v>
      </c>
      <c r="XP23" s="31"/>
      <c r="XQ23" s="312"/>
      <c r="XR23" s="22"/>
      <c r="XS23" s="31"/>
      <c r="XT23" s="76"/>
      <c r="XU23" s="132">
        <f t="shared" si="92"/>
        <v>0</v>
      </c>
      <c r="XW23" s="31"/>
      <c r="XX23" s="312"/>
      <c r="XY23" s="22"/>
      <c r="XZ23" s="31"/>
      <c r="YA23" s="76"/>
      <c r="YB23" s="132">
        <f t="shared" si="93"/>
        <v>0</v>
      </c>
      <c r="YD23" s="31"/>
      <c r="YE23" s="312"/>
      <c r="YF23" s="22"/>
      <c r="YG23" s="31"/>
      <c r="YH23" s="76"/>
      <c r="YI23" s="132">
        <f t="shared" si="94"/>
        <v>0</v>
      </c>
      <c r="YK23" s="31"/>
      <c r="YL23" s="312"/>
      <c r="YM23" s="22"/>
      <c r="YN23" s="31"/>
      <c r="YO23" s="76"/>
      <c r="YP23" s="132">
        <f t="shared" si="95"/>
        <v>0</v>
      </c>
      <c r="YR23" s="31"/>
      <c r="YS23" s="312"/>
      <c r="YT23" s="22"/>
      <c r="YU23" s="31"/>
      <c r="YV23" s="76"/>
      <c r="YW23" s="132">
        <f t="shared" si="96"/>
        <v>0</v>
      </c>
      <c r="YY23" s="49"/>
      <c r="YZ23" s="230"/>
      <c r="ZA23" s="105"/>
      <c r="ZB23" s="49"/>
      <c r="ZC23" s="140"/>
      <c r="ZD23" s="78">
        <f t="shared" si="97"/>
        <v>0</v>
      </c>
      <c r="ZF23" s="31"/>
      <c r="ZG23" s="312"/>
      <c r="ZH23" s="22"/>
      <c r="ZI23" s="31"/>
      <c r="ZJ23" s="76"/>
      <c r="ZK23" s="78">
        <f t="shared" si="98"/>
        <v>0</v>
      </c>
      <c r="ZM23" s="31"/>
      <c r="ZN23" s="784"/>
      <c r="ZO23" s="22"/>
      <c r="ZP23" s="31"/>
      <c r="ZQ23" s="76"/>
      <c r="ZR23" s="78">
        <f t="shared" si="99"/>
        <v>11212</v>
      </c>
      <c r="ZT23" s="31"/>
      <c r="ZU23" s="784"/>
      <c r="ZV23" s="22"/>
      <c r="ZW23" s="31"/>
      <c r="ZX23" s="76"/>
      <c r="ZY23" s="78">
        <f t="shared" si="100"/>
        <v>0</v>
      </c>
      <c r="AAA23" s="31"/>
      <c r="AAB23" s="784"/>
      <c r="AAC23" s="22"/>
      <c r="AAD23" s="31"/>
      <c r="AAE23" s="76"/>
      <c r="AAF23" s="78">
        <f t="shared" si="101"/>
        <v>0</v>
      </c>
      <c r="AAH23" s="312"/>
      <c r="AAI23" s="312"/>
      <c r="AAJ23" s="22"/>
      <c r="AAK23" s="31"/>
      <c r="AAL23" s="76"/>
      <c r="AAM23" s="78">
        <f t="shared" si="102"/>
        <v>0</v>
      </c>
      <c r="AAO23" s="407"/>
      <c r="AAP23" s="312"/>
      <c r="AAQ23" s="22"/>
      <c r="AAR23" s="31"/>
      <c r="AAS23" s="76"/>
      <c r="AAT23" s="78">
        <f t="shared" si="103"/>
        <v>0</v>
      </c>
      <c r="AAV23" s="407"/>
      <c r="AAW23" s="312"/>
      <c r="AAX23" s="22"/>
      <c r="AAY23" s="323"/>
      <c r="AAZ23" s="76"/>
      <c r="ABA23" s="78">
        <f t="shared" si="104"/>
        <v>0</v>
      </c>
      <c r="ABC23" s="31"/>
      <c r="ABD23" s="312"/>
      <c r="ABE23" s="22"/>
      <c r="ABF23" s="31"/>
      <c r="ABG23" s="76"/>
      <c r="ABH23" s="78">
        <f t="shared" si="105"/>
        <v>26148</v>
      </c>
      <c r="ABJ23" s="312"/>
      <c r="ABK23" s="312"/>
      <c r="ABL23" s="22"/>
      <c r="ABM23" s="31"/>
      <c r="ABN23" s="76"/>
      <c r="ABO23" s="78">
        <f t="shared" si="106"/>
        <v>0</v>
      </c>
      <c r="ABQ23" s="31"/>
      <c r="ABR23" s="312"/>
      <c r="ABS23" s="22"/>
      <c r="ABT23" s="31"/>
      <c r="ABU23" s="76"/>
      <c r="ABV23" s="78">
        <f t="shared" si="107"/>
        <v>0</v>
      </c>
      <c r="ABX23" s="323"/>
      <c r="ABY23" s="312"/>
      <c r="ABZ23" s="22"/>
      <c r="ACA23" s="407"/>
      <c r="ACB23" s="76"/>
      <c r="ACC23" s="78">
        <f t="shared" si="108"/>
        <v>0</v>
      </c>
      <c r="ACE23" s="323"/>
      <c r="ACF23" s="312"/>
      <c r="ACG23" s="22"/>
      <c r="ACH23" s="323"/>
      <c r="ACI23" s="76"/>
      <c r="ACJ23" s="78">
        <f t="shared" si="109"/>
        <v>0</v>
      </c>
      <c r="ACL23" s="31"/>
      <c r="ACM23" s="312"/>
      <c r="ACN23" s="22"/>
      <c r="ACO23" s="31"/>
      <c r="ACP23" s="76"/>
      <c r="ACQ23" s="78">
        <f t="shared" si="1"/>
        <v>0</v>
      </c>
      <c r="ACS23" s="407"/>
      <c r="ACT23" s="312"/>
      <c r="ACU23" s="22"/>
      <c r="ACV23" s="407"/>
      <c r="ACW23" s="76"/>
      <c r="ACX23" s="78">
        <f t="shared" si="110"/>
        <v>0</v>
      </c>
      <c r="ACZ23" s="427"/>
      <c r="ADA23" s="230"/>
      <c r="ADB23" s="105"/>
      <c r="ADC23" s="322"/>
      <c r="ADD23" s="140"/>
      <c r="ADE23" s="78">
        <f t="shared" si="111"/>
        <v>0</v>
      </c>
      <c r="ADG23" s="312"/>
      <c r="ADH23" s="312"/>
      <c r="ADI23" s="22"/>
      <c r="ADJ23" s="31"/>
      <c r="ADK23" s="76"/>
      <c r="ADL23" s="132">
        <f t="shared" si="112"/>
        <v>0</v>
      </c>
      <c r="ADN23" s="323"/>
      <c r="ADO23" s="312"/>
      <c r="ADP23" s="22"/>
      <c r="ADQ23" s="407"/>
      <c r="ADR23" s="76"/>
      <c r="ADS23" s="132">
        <f t="shared" si="113"/>
        <v>0</v>
      </c>
      <c r="ADU23" s="407"/>
      <c r="ADV23" s="782"/>
      <c r="ADW23" s="704"/>
      <c r="ADX23" s="31"/>
      <c r="ADY23" s="1487"/>
      <c r="ADZ23" s="132">
        <f t="shared" si="114"/>
        <v>0</v>
      </c>
      <c r="AEB23" s="31"/>
      <c r="AEC23" s="782"/>
      <c r="AED23" s="351"/>
      <c r="AEE23" s="31"/>
      <c r="AEF23" s="1487"/>
      <c r="AEG23" s="132">
        <f t="shared" si="115"/>
        <v>5459</v>
      </c>
      <c r="AEI23" s="407"/>
      <c r="AEJ23" s="782"/>
      <c r="AEK23" s="351"/>
      <c r="AEL23" s="407"/>
      <c r="AEM23" s="1487"/>
      <c r="AEN23" s="132">
        <f t="shared" si="116"/>
        <v>0</v>
      </c>
      <c r="AEP23" s="31"/>
      <c r="AEQ23" s="312"/>
      <c r="AER23" s="22"/>
      <c r="AES23" s="31"/>
      <c r="AET23" s="76"/>
      <c r="AEU23" s="78">
        <f t="shared" si="117"/>
        <v>0</v>
      </c>
      <c r="AEW23" s="312"/>
      <c r="AEX23" s="312"/>
      <c r="AEY23" s="22"/>
      <c r="AEZ23" s="31"/>
      <c r="AFA23" s="76"/>
      <c r="AFB23" s="78">
        <f t="shared" si="118"/>
        <v>6523</v>
      </c>
      <c r="AFD23" s="407"/>
      <c r="AFE23" s="312"/>
      <c r="AFF23" s="22"/>
      <c r="AFG23" s="31"/>
      <c r="AFH23" s="76"/>
      <c r="AFI23" s="78">
        <f t="shared" si="119"/>
        <v>0</v>
      </c>
      <c r="AFK23" s="407"/>
      <c r="AFL23" s="312"/>
      <c r="AFM23" s="22"/>
      <c r="AFN23" s="31"/>
      <c r="AFO23" s="76"/>
      <c r="AFP23" s="132">
        <f t="shared" si="120"/>
        <v>0</v>
      </c>
      <c r="AFR23" s="31"/>
      <c r="AFS23" s="312"/>
      <c r="AFT23" s="22"/>
      <c r="AFU23" s="31"/>
      <c r="AFV23" s="76"/>
      <c r="AFW23" s="132">
        <f t="shared" si="121"/>
        <v>0</v>
      </c>
      <c r="AFY23" s="312"/>
      <c r="AFZ23" s="312"/>
      <c r="AGA23" s="22"/>
      <c r="AGB23" s="31"/>
      <c r="AGC23" s="76"/>
      <c r="AGD23" s="132">
        <f t="shared" si="122"/>
        <v>0</v>
      </c>
      <c r="AGF23" s="31"/>
      <c r="AGG23" s="312"/>
      <c r="AGH23" s="785"/>
      <c r="AGI23" s="31"/>
      <c r="AGJ23" s="76"/>
      <c r="AGK23" s="132">
        <f t="shared" si="123"/>
        <v>0</v>
      </c>
      <c r="AGM23" s="31"/>
      <c r="AGN23" s="312"/>
      <c r="AGO23" s="785"/>
      <c r="AGP23" s="31"/>
      <c r="AGQ23" s="76"/>
      <c r="AGR23" s="132">
        <f t="shared" si="124"/>
        <v>0</v>
      </c>
      <c r="AGT23" s="31"/>
      <c r="AGU23" s="312"/>
      <c r="AGV23" s="785"/>
      <c r="AGW23" s="31"/>
      <c r="AGX23" s="76"/>
      <c r="AGY23" s="132">
        <f t="shared" si="125"/>
        <v>0</v>
      </c>
      <c r="AHA23" s="312"/>
      <c r="AHB23" s="312"/>
      <c r="AHC23" s="22"/>
      <c r="AHD23" s="31"/>
      <c r="AHE23" s="76"/>
      <c r="AHF23" s="78">
        <f t="shared" si="126"/>
        <v>37741</v>
      </c>
      <c r="AHH23" s="312"/>
      <c r="AHI23" s="312"/>
      <c r="AHJ23" s="22"/>
      <c r="AHK23" s="31"/>
      <c r="AHL23" s="76"/>
      <c r="AHM23" s="78">
        <f t="shared" si="127"/>
        <v>0</v>
      </c>
      <c r="AHO23" s="312"/>
      <c r="AHP23" s="312"/>
      <c r="AHQ23" s="22"/>
      <c r="AHR23" s="31"/>
      <c r="AHS23" s="76"/>
      <c r="AHT23" s="78">
        <f t="shared" si="128"/>
        <v>0</v>
      </c>
      <c r="AHV23" s="427"/>
      <c r="AHW23" s="230"/>
      <c r="AHX23" s="105"/>
      <c r="AHY23" s="49"/>
      <c r="AHZ23" s="140"/>
      <c r="AIA23" s="78">
        <f t="shared" si="129"/>
        <v>0</v>
      </c>
      <c r="AIC23" s="323"/>
      <c r="AID23" s="312"/>
      <c r="AIE23" s="22"/>
      <c r="AIF23" s="49"/>
      <c r="AIG23" s="76"/>
      <c r="AIH23" s="78">
        <f t="shared" si="130"/>
        <v>0</v>
      </c>
      <c r="AIJ23" s="407"/>
      <c r="AIK23" s="312"/>
      <c r="AIL23" s="22"/>
      <c r="AIM23" s="31"/>
      <c r="AIN23" s="76"/>
      <c r="AIO23" s="78">
        <f t="shared" si="131"/>
        <v>0</v>
      </c>
      <c r="AIQ23" s="31"/>
      <c r="AIR23" s="312"/>
      <c r="AIS23" s="105"/>
      <c r="AIT23" s="31"/>
      <c r="AIU23" s="140"/>
      <c r="AIV23" s="78">
        <f t="shared" si="132"/>
        <v>0</v>
      </c>
      <c r="AIX23" s="49"/>
      <c r="AIY23" s="230"/>
      <c r="AIZ23" s="105"/>
      <c r="AJA23" s="49"/>
      <c r="AJB23" s="140"/>
      <c r="AJC23" s="132">
        <f t="shared" si="133"/>
        <v>0</v>
      </c>
      <c r="AJE23" s="31"/>
      <c r="AJF23" s="312"/>
      <c r="AJG23" s="22"/>
      <c r="AJH23" s="49"/>
      <c r="AJI23" s="76"/>
      <c r="AJJ23" s="132">
        <f t="shared" si="134"/>
        <v>0</v>
      </c>
      <c r="AJL23" s="49"/>
      <c r="AJM23" s="230"/>
      <c r="AJN23" s="105"/>
      <c r="AJO23" s="49"/>
      <c r="AJP23" s="140"/>
      <c r="AJQ23" s="132">
        <f t="shared" si="135"/>
        <v>0</v>
      </c>
      <c r="AJR23" s="245"/>
      <c r="AJS23" s="312"/>
      <c r="AJT23" s="312"/>
      <c r="AJU23" s="22"/>
      <c r="AJV23" s="31"/>
      <c r="AJW23" s="76"/>
      <c r="AJX23" s="132">
        <f t="shared" si="136"/>
        <v>0</v>
      </c>
      <c r="AJZ23" s="31"/>
      <c r="AKA23" s="312"/>
      <c r="AKB23" s="22"/>
      <c r="AKC23" s="31"/>
      <c r="AKD23" s="76"/>
      <c r="AKE23" s="132">
        <f t="shared" si="137"/>
        <v>0</v>
      </c>
      <c r="AKG23" s="31"/>
      <c r="AKH23" s="312"/>
      <c r="AKI23" s="785"/>
      <c r="AKJ23" s="31"/>
      <c r="AKK23" s="1314"/>
      <c r="AKL23" s="132">
        <f t="shared" si="138"/>
        <v>0</v>
      </c>
      <c r="AKN23" s="49"/>
      <c r="AKO23" s="230"/>
      <c r="AKP23" s="105"/>
      <c r="AKQ23" s="49"/>
      <c r="AKR23" s="140"/>
      <c r="AKS23" s="78">
        <f t="shared" si="2"/>
        <v>0</v>
      </c>
      <c r="AKU23" s="31"/>
      <c r="AKV23" s="312"/>
      <c r="AKW23" s="22"/>
      <c r="AKX23" s="31"/>
      <c r="AKY23" s="76"/>
      <c r="AKZ23" s="78">
        <f t="shared" si="139"/>
        <v>0</v>
      </c>
      <c r="ALB23" s="312"/>
      <c r="ALC23" s="312"/>
      <c r="ALD23" s="22"/>
      <c r="ALE23" s="31"/>
      <c r="ALF23" s="76"/>
      <c r="ALG23" s="78">
        <f t="shared" si="140"/>
        <v>0</v>
      </c>
      <c r="ALI23" s="312"/>
      <c r="ALJ23" s="312"/>
      <c r="ALK23" s="22"/>
      <c r="ALL23" s="31"/>
      <c r="ALM23" s="76"/>
      <c r="ALN23" s="78">
        <f t="shared" si="141"/>
        <v>0</v>
      </c>
      <c r="ALP23" s="312"/>
      <c r="ALQ23" s="312"/>
      <c r="ALR23" s="22"/>
      <c r="ALS23" s="31"/>
      <c r="ALT23" s="76"/>
      <c r="ALU23" s="78">
        <f t="shared" si="142"/>
        <v>0</v>
      </c>
      <c r="ALW23" s="407"/>
      <c r="ALX23" s="312"/>
      <c r="ALY23" s="22"/>
      <c r="ALZ23" s="407"/>
      <c r="AMA23" s="76"/>
      <c r="AMB23" s="78">
        <f t="shared" si="143"/>
        <v>0</v>
      </c>
      <c r="AMD23" s="31"/>
      <c r="AME23" s="312"/>
      <c r="AMF23" s="22"/>
      <c r="AMG23" s="31"/>
      <c r="AMH23" s="76"/>
      <c r="AMI23" s="78">
        <f t="shared" si="144"/>
        <v>0</v>
      </c>
      <c r="AMK23" s="31"/>
      <c r="AML23" s="1476"/>
      <c r="AMM23" s="140"/>
      <c r="AMN23" s="31"/>
      <c r="AMO23" s="76"/>
      <c r="AMP23" s="132">
        <f t="shared" si="3"/>
        <v>0</v>
      </c>
      <c r="AMR23" s="407"/>
      <c r="AMS23" s="312"/>
      <c r="AMT23" s="22"/>
      <c r="AMU23" s="323"/>
      <c r="AMV23" s="76"/>
      <c r="AMW23" s="78">
        <f t="shared" si="145"/>
        <v>0</v>
      </c>
      <c r="AMY23" s="323"/>
      <c r="AMZ23" s="312"/>
      <c r="ANA23" s="22"/>
      <c r="ANB23" s="407"/>
      <c r="ANC23" s="76"/>
      <c r="AND23" s="78">
        <f t="shared" si="146"/>
        <v>0</v>
      </c>
      <c r="ANF23" s="31"/>
      <c r="ANG23" s="312"/>
      <c r="ANH23" s="22"/>
      <c r="ANI23" s="31"/>
      <c r="ANJ23" s="76"/>
      <c r="ANK23" s="78">
        <f t="shared" si="147"/>
        <v>0</v>
      </c>
      <c r="ANM23" s="312"/>
      <c r="ANN23" s="312"/>
      <c r="ANO23" s="22"/>
      <c r="ANP23" s="31"/>
      <c r="ANQ23" s="76"/>
      <c r="ANR23" s="78">
        <f t="shared" si="148"/>
        <v>0</v>
      </c>
      <c r="ANT23" s="49"/>
      <c r="ANU23" s="230"/>
      <c r="ANV23" s="105"/>
      <c r="ANW23" s="49"/>
      <c r="ANX23" s="140"/>
      <c r="ANY23" s="78">
        <f t="shared" si="149"/>
        <v>0</v>
      </c>
      <c r="AOA23" s="323"/>
      <c r="AOB23" s="312"/>
      <c r="AOC23" s="22"/>
      <c r="AOD23" s="407"/>
      <c r="AOE23" s="76"/>
      <c r="AOF23" s="78">
        <f t="shared" si="150"/>
        <v>1532</v>
      </c>
      <c r="AOH23" s="312"/>
      <c r="AOI23" s="312"/>
      <c r="AOJ23" s="22"/>
      <c r="AOK23" s="323">
        <v>41153</v>
      </c>
      <c r="AOL23" s="76">
        <v>200</v>
      </c>
      <c r="AOM23" s="78">
        <f t="shared" si="198"/>
        <v>4792</v>
      </c>
      <c r="AOO23" s="407"/>
      <c r="AOP23" s="312"/>
      <c r="AOQ23" s="22"/>
      <c r="AOR23" s="31"/>
      <c r="AOS23" s="76"/>
      <c r="AOT23" s="78">
        <f t="shared" si="151"/>
        <v>0</v>
      </c>
      <c r="AOV23" s="323"/>
      <c r="AOW23" s="312"/>
      <c r="AOX23" s="22"/>
      <c r="AOY23" s="31"/>
      <c r="AOZ23" s="76"/>
      <c r="APA23" s="78">
        <f t="shared" si="152"/>
        <v>0</v>
      </c>
      <c r="APC23" s="323"/>
      <c r="APD23" s="312"/>
      <c r="APE23" s="22"/>
      <c r="APF23" s="31"/>
      <c r="APG23" s="76"/>
      <c r="APH23" s="78">
        <f t="shared" si="153"/>
        <v>0</v>
      </c>
      <c r="APJ23" s="312"/>
      <c r="APK23" s="312"/>
      <c r="APL23" s="22"/>
      <c r="APM23" s="31"/>
      <c r="APN23" s="76"/>
      <c r="APO23" s="78">
        <f t="shared" si="154"/>
        <v>0</v>
      </c>
      <c r="APQ23" s="407"/>
      <c r="APR23" s="31"/>
      <c r="APS23" s="704"/>
      <c r="APT23" s="407"/>
      <c r="APU23" s="76"/>
      <c r="APV23" s="132">
        <f t="shared" si="4"/>
        <v>0</v>
      </c>
      <c r="APX23" s="312"/>
      <c r="APZ23" s="780"/>
      <c r="AQC23" s="132">
        <f t="shared" si="5"/>
        <v>7383.5</v>
      </c>
      <c r="AQE23" s="312"/>
      <c r="AQG23" s="780"/>
      <c r="AQJ23" s="132">
        <f t="shared" si="6"/>
        <v>0</v>
      </c>
      <c r="AQL23" s="312"/>
      <c r="AQN23" s="780"/>
      <c r="AQQ23" s="132">
        <f t="shared" si="155"/>
        <v>4518.5</v>
      </c>
      <c r="AQS23" s="323"/>
      <c r="AQT23" s="312"/>
      <c r="AQU23" s="22"/>
      <c r="AQV23" s="323"/>
      <c r="AQW23" s="76"/>
      <c r="AQX23" s="78">
        <f t="shared" si="156"/>
        <v>53922</v>
      </c>
      <c r="AQZ23" s="31"/>
      <c r="ARA23" s="312"/>
      <c r="ARB23" s="22"/>
      <c r="ARC23" s="31"/>
      <c r="ARD23" s="76"/>
      <c r="ARE23" s="78">
        <f t="shared" si="157"/>
        <v>0</v>
      </c>
      <c r="ARG23" s="407"/>
      <c r="ARH23" s="312"/>
      <c r="ARI23" s="22"/>
      <c r="ARJ23" s="407"/>
      <c r="ARK23" s="76"/>
      <c r="ARL23" s="78">
        <f t="shared" si="158"/>
        <v>0</v>
      </c>
      <c r="ARN23" s="407"/>
      <c r="ARO23" s="312"/>
      <c r="ARP23" s="22"/>
      <c r="ARQ23" s="323"/>
      <c r="ARR23" s="76"/>
      <c r="ARS23" s="78">
        <f t="shared" si="7"/>
        <v>0</v>
      </c>
      <c r="ARU23" s="407"/>
      <c r="ARV23" s="312"/>
      <c r="ARW23" s="22"/>
      <c r="ARX23" s="31"/>
      <c r="ARY23" s="76"/>
      <c r="ARZ23" s="78">
        <f t="shared" si="159"/>
        <v>0</v>
      </c>
      <c r="ASB23" s="407"/>
      <c r="ASC23" s="312"/>
      <c r="ASD23" s="780"/>
      <c r="ASE23" s="31"/>
      <c r="ASF23" s="76"/>
      <c r="ASG23" s="132">
        <f t="shared" si="160"/>
        <v>0</v>
      </c>
      <c r="ASI23" s="49"/>
      <c r="ASJ23" s="230"/>
      <c r="ASK23" s="105"/>
      <c r="ASL23" s="31"/>
      <c r="ASM23" s="76"/>
      <c r="ASN23" s="132">
        <f t="shared" si="161"/>
        <v>0</v>
      </c>
      <c r="ASP23" s="31"/>
      <c r="ASQ23" s="312"/>
      <c r="ASR23" s="780"/>
      <c r="ASS23" s="31"/>
      <c r="AST23" s="76"/>
      <c r="ASU23" s="132">
        <f t="shared" si="162"/>
        <v>0</v>
      </c>
      <c r="ASW23" s="312"/>
      <c r="ASX23" s="312"/>
      <c r="ASY23" s="22"/>
      <c r="ASZ23" s="31"/>
      <c r="ATA23" s="76"/>
      <c r="ATB23" s="78">
        <f t="shared" si="163"/>
        <v>0</v>
      </c>
      <c r="ATD23" s="323"/>
      <c r="ATE23" s="312"/>
      <c r="ATF23" s="22"/>
      <c r="ATG23" s="31"/>
      <c r="ATH23" s="76"/>
      <c r="ATI23" s="78">
        <f t="shared" si="164"/>
        <v>0</v>
      </c>
      <c r="ATK23" s="323"/>
      <c r="ATL23" s="312"/>
      <c r="ATM23" s="22"/>
      <c r="ATN23" s="31"/>
      <c r="ATO23" s="76"/>
      <c r="ATP23" s="78">
        <f t="shared" si="165"/>
        <v>0</v>
      </c>
      <c r="ATR23" s="323"/>
      <c r="ATS23" s="312"/>
      <c r="ATT23" s="22"/>
      <c r="ATU23" s="31"/>
      <c r="ATV23" s="76"/>
      <c r="ATW23" s="78">
        <f t="shared" si="166"/>
        <v>0</v>
      </c>
      <c r="ATY23" s="323"/>
      <c r="ATZ23" s="312"/>
      <c r="AUA23" s="22"/>
      <c r="AUB23" s="31"/>
      <c r="AUC23" s="76"/>
      <c r="AUD23" s="78">
        <f t="shared" si="167"/>
        <v>0</v>
      </c>
      <c r="AUF23" s="31"/>
      <c r="AUG23" s="1476"/>
      <c r="AUH23" s="140"/>
      <c r="AUI23" s="31"/>
      <c r="AUJ23" s="140"/>
      <c r="AUK23" s="132">
        <f t="shared" si="168"/>
        <v>0</v>
      </c>
      <c r="AUM23" s="31"/>
      <c r="AUN23" s="782"/>
      <c r="AUO23" s="76"/>
      <c r="AUP23" s="49"/>
      <c r="AUQ23" s="76"/>
      <c r="AUR23" s="132">
        <f t="shared" si="169"/>
        <v>0</v>
      </c>
      <c r="AUT23" s="31"/>
      <c r="AUU23" s="312"/>
      <c r="AUV23" s="22"/>
      <c r="AUW23" s="49"/>
      <c r="AUX23" s="76"/>
      <c r="AUY23" s="132">
        <f t="shared" si="170"/>
        <v>0</v>
      </c>
      <c r="AVA23" s="407"/>
      <c r="AVB23" s="312"/>
      <c r="AVC23" s="22"/>
      <c r="AVD23" s="49"/>
      <c r="AVE23" s="76"/>
      <c r="AVF23" s="132">
        <f t="shared" si="171"/>
        <v>2512.5</v>
      </c>
      <c r="AVH23" s="322"/>
      <c r="AVI23" s="303"/>
      <c r="AVJ23" s="351"/>
      <c r="AVK23" s="49"/>
      <c r="AVL23" s="351"/>
      <c r="AVM23" s="132">
        <f t="shared" si="172"/>
        <v>0</v>
      </c>
      <c r="AVO23" s="407"/>
      <c r="AVP23" s="312"/>
      <c r="AVQ23" s="1499"/>
      <c r="AVR23" s="31"/>
      <c r="AVS23" s="1361"/>
      <c r="AVT23" s="78">
        <f t="shared" si="190"/>
        <v>0</v>
      </c>
      <c r="AVV23" s="312"/>
      <c r="AVW23" s="312"/>
      <c r="AVX23" s="1499"/>
      <c r="AVY23" s="31"/>
      <c r="AVZ23" s="1361"/>
      <c r="AWA23" s="78">
        <f t="shared" si="191"/>
        <v>0</v>
      </c>
      <c r="AWC23" s="312"/>
      <c r="AWD23" s="312"/>
      <c r="AWE23" s="22"/>
      <c r="AWF23" s="31"/>
      <c r="AWG23" s="76"/>
      <c r="AWH23" s="78">
        <f t="shared" si="192"/>
        <v>0</v>
      </c>
      <c r="AWJ23" s="230"/>
      <c r="AWK23" s="230"/>
      <c r="AWL23" s="105"/>
      <c r="AWM23" s="49"/>
      <c r="AWN23" s="140"/>
      <c r="AWO23" s="132">
        <f t="shared" si="193"/>
        <v>0</v>
      </c>
      <c r="AWP23" s="245"/>
      <c r="AWQ23" s="427"/>
      <c r="AWR23" s="230"/>
      <c r="AWS23" s="105"/>
      <c r="AWT23" s="49"/>
      <c r="AWU23" s="140"/>
      <c r="AWV23" s="78">
        <f t="shared" si="173"/>
        <v>30000</v>
      </c>
      <c r="AWX23" s="31"/>
      <c r="AWY23" s="312"/>
      <c r="AWZ23" s="22"/>
      <c r="AXA23" s="31"/>
      <c r="AXB23" s="76"/>
      <c r="AXC23" s="78">
        <f t="shared" si="174"/>
        <v>0</v>
      </c>
      <c r="AXE23" s="31"/>
      <c r="AXF23" s="312"/>
      <c r="AXG23" s="22"/>
      <c r="AXH23" s="31"/>
      <c r="AXI23" s="76"/>
      <c r="AXJ23" s="78">
        <f t="shared" si="175"/>
        <v>0</v>
      </c>
      <c r="AXL23" s="31"/>
      <c r="AXM23" s="312"/>
      <c r="AXN23" s="22"/>
      <c r="AXO23" s="31"/>
      <c r="AXP23" s="76"/>
      <c r="AXQ23" s="78">
        <f t="shared" si="176"/>
        <v>0</v>
      </c>
      <c r="AXS23" s="31"/>
      <c r="AXT23" s="312"/>
      <c r="AXU23" s="22"/>
      <c r="AXV23" s="31"/>
      <c r="AXW23" s="76"/>
      <c r="AXX23" s="78">
        <f t="shared" si="177"/>
        <v>0</v>
      </c>
      <c r="AXZ23" s="407"/>
      <c r="AYA23" s="312"/>
      <c r="AYB23" s="22"/>
      <c r="AYC23" s="31"/>
      <c r="AYD23" s="76"/>
      <c r="AYE23" s="78">
        <f t="shared" si="178"/>
        <v>0</v>
      </c>
      <c r="AYG23" s="407"/>
      <c r="AYH23" s="312"/>
      <c r="AYI23" s="22"/>
      <c r="AYJ23" s="31"/>
      <c r="AYK23" s="76"/>
      <c r="AYL23" s="78">
        <f t="shared" si="179"/>
        <v>0</v>
      </c>
      <c r="AYN23" s="407"/>
      <c r="AYO23" s="312"/>
      <c r="AYP23" s="22"/>
      <c r="AYQ23" s="407"/>
      <c r="AYR23" s="76"/>
      <c r="AYS23" s="78">
        <f t="shared" si="180"/>
        <v>0</v>
      </c>
      <c r="AYU23" s="31"/>
      <c r="AYV23" s="312"/>
      <c r="AYW23" s="22"/>
      <c r="AYX23" s="31"/>
      <c r="AYY23" s="76"/>
      <c r="AYZ23" s="78">
        <f t="shared" si="181"/>
        <v>0</v>
      </c>
      <c r="AZB23" s="427"/>
      <c r="AZC23" s="230"/>
      <c r="AZD23" s="105"/>
      <c r="AZE23" s="427"/>
      <c r="AZF23" s="140"/>
      <c r="AZG23" s="78">
        <f t="shared" si="182"/>
        <v>0</v>
      </c>
      <c r="AZI23" s="427"/>
      <c r="AZJ23" s="230"/>
      <c r="AZK23" s="105"/>
      <c r="AZL23" s="427"/>
      <c r="AZM23" s="140"/>
      <c r="AZN23" s="132">
        <f t="shared" si="183"/>
        <v>0</v>
      </c>
      <c r="AZO23" s="245"/>
      <c r="AZP23" s="312"/>
      <c r="AZQ23" s="312"/>
      <c r="AZR23" s="22"/>
      <c r="AZS23" s="31"/>
      <c r="AZT23" s="76"/>
      <c r="AZU23" s="78">
        <f t="shared" si="184"/>
        <v>0</v>
      </c>
      <c r="AZW23" s="312"/>
      <c r="AZX23" s="312"/>
      <c r="AZY23" s="22"/>
      <c r="AZZ23" s="31"/>
      <c r="BAA23" s="76"/>
      <c r="BAB23" s="78">
        <f t="shared" si="185"/>
        <v>0</v>
      </c>
      <c r="BAD23" s="312"/>
      <c r="BAE23" s="312"/>
      <c r="BAF23" s="22"/>
      <c r="BAG23" s="31"/>
      <c r="BAH23" s="76"/>
      <c r="BAI23" s="78">
        <f t="shared" si="186"/>
        <v>0</v>
      </c>
      <c r="BAK23" s="312"/>
      <c r="BAL23" s="312"/>
      <c r="BAM23" s="22"/>
      <c r="BAN23" s="31"/>
      <c r="BAO23" s="76"/>
      <c r="BAP23" s="78">
        <f t="shared" si="187"/>
        <v>0</v>
      </c>
    </row>
    <row r="24" spans="1:1023 1025:1394" s="32" customFormat="1" x14ac:dyDescent="0.25">
      <c r="A24" s="31"/>
      <c r="B24" s="312"/>
      <c r="C24" s="704"/>
      <c r="D24" s="31"/>
      <c r="E24" s="140"/>
      <c r="F24" s="132">
        <f t="shared" si="8"/>
        <v>0</v>
      </c>
      <c r="H24" s="427"/>
      <c r="I24" s="230"/>
      <c r="J24" s="105"/>
      <c r="K24" s="427"/>
      <c r="L24" s="140"/>
      <c r="M24" s="78">
        <f t="shared" si="188"/>
        <v>0</v>
      </c>
      <c r="O24" s="323"/>
      <c r="P24" s="312"/>
      <c r="Q24" s="22"/>
      <c r="R24" s="31"/>
      <c r="S24" s="76"/>
      <c r="T24" s="78">
        <f t="shared" si="9"/>
        <v>0</v>
      </c>
      <c r="V24" s="31"/>
      <c r="W24" s="312"/>
      <c r="X24" s="22"/>
      <c r="Y24" s="31"/>
      <c r="Z24" s="76"/>
      <c r="AA24" s="78">
        <f t="shared" si="10"/>
        <v>0</v>
      </c>
      <c r="AC24" s="31"/>
      <c r="AD24" s="312"/>
      <c r="AE24" s="22"/>
      <c r="AF24" s="31"/>
      <c r="AG24" s="76"/>
      <c r="AH24" s="78">
        <f t="shared" si="11"/>
        <v>0</v>
      </c>
      <c r="AJ24" s="31"/>
      <c r="AK24" s="312"/>
      <c r="AL24" s="22"/>
      <c r="AM24" s="31"/>
      <c r="AN24" s="76"/>
      <c r="AO24" s="78">
        <f t="shared" si="12"/>
        <v>0</v>
      </c>
      <c r="AQ24" s="31"/>
      <c r="AR24" s="312"/>
      <c r="AS24" s="22"/>
      <c r="AT24" s="31"/>
      <c r="AU24" s="76"/>
      <c r="AV24" s="78">
        <f t="shared" si="13"/>
        <v>0</v>
      </c>
      <c r="AX24" s="31"/>
      <c r="AY24" s="312"/>
      <c r="AZ24" s="22"/>
      <c r="BA24" s="31"/>
      <c r="BB24" s="76"/>
      <c r="BC24" s="78">
        <f t="shared" si="14"/>
        <v>0</v>
      </c>
      <c r="BE24" s="49"/>
      <c r="BF24" s="230"/>
      <c r="BG24" s="105"/>
      <c r="BH24" s="49"/>
      <c r="BI24" s="140"/>
      <c r="BJ24" s="78">
        <f t="shared" si="15"/>
        <v>0</v>
      </c>
      <c r="BL24" s="31"/>
      <c r="BM24" s="312"/>
      <c r="BN24" s="22"/>
      <c r="BO24" s="49"/>
      <c r="BP24" s="76"/>
      <c r="BQ24" s="78">
        <f t="shared" si="16"/>
        <v>0</v>
      </c>
      <c r="BS24" s="31"/>
      <c r="BT24" s="31"/>
      <c r="BU24" s="312"/>
      <c r="BV24" s="22"/>
      <c r="BW24" s="49"/>
      <c r="BX24" s="76"/>
      <c r="BY24" s="78">
        <f t="shared" si="17"/>
        <v>0</v>
      </c>
      <c r="CA24" s="427">
        <v>40808</v>
      </c>
      <c r="CB24" s="673" t="s">
        <v>637</v>
      </c>
      <c r="CC24" s="422"/>
      <c r="CD24" s="400" t="s">
        <v>632</v>
      </c>
      <c r="CE24" s="140"/>
      <c r="CF24" s="132">
        <f t="shared" si="18"/>
        <v>328393</v>
      </c>
      <c r="CH24" s="31"/>
      <c r="CI24" s="312"/>
      <c r="CJ24" s="780"/>
      <c r="CK24" s="379"/>
      <c r="CL24" s="262"/>
      <c r="CM24" s="132">
        <f t="shared" si="19"/>
        <v>0</v>
      </c>
      <c r="CO24" s="322"/>
      <c r="CP24" s="1476"/>
      <c r="CQ24" s="391"/>
      <c r="CR24" s="380"/>
      <c r="CS24" s="391"/>
      <c r="CT24" s="132">
        <f t="shared" si="189"/>
        <v>0</v>
      </c>
      <c r="CV24" s="31"/>
      <c r="CW24" s="312"/>
      <c r="CX24" s="22"/>
      <c r="CY24" s="31"/>
      <c r="CZ24" s="76"/>
      <c r="DA24" s="78">
        <f t="shared" si="20"/>
        <v>0</v>
      </c>
      <c r="DC24" s="31"/>
      <c r="DD24" s="312"/>
      <c r="DE24" s="312"/>
      <c r="DF24" s="22"/>
      <c r="DG24" s="31"/>
      <c r="DH24" s="76"/>
      <c r="DI24" s="78">
        <f t="shared" si="21"/>
        <v>0</v>
      </c>
      <c r="DK24" s="407"/>
      <c r="DL24" s="312"/>
      <c r="DM24" s="22"/>
      <c r="DN24" s="323"/>
      <c r="DO24" s="76"/>
      <c r="DP24" s="78">
        <f t="shared" si="22"/>
        <v>0</v>
      </c>
      <c r="DR24" s="312"/>
      <c r="DS24" s="312"/>
      <c r="DT24" s="22"/>
      <c r="DU24" s="31"/>
      <c r="DV24" s="76"/>
      <c r="DW24" s="78">
        <f t="shared" si="23"/>
        <v>0</v>
      </c>
      <c r="DY24" s="312"/>
      <c r="DZ24" s="312"/>
      <c r="EA24" s="22"/>
      <c r="EB24" s="31"/>
      <c r="EC24" s="76"/>
      <c r="ED24" s="78">
        <f t="shared" si="24"/>
        <v>4197</v>
      </c>
      <c r="EF24" s="312"/>
      <c r="EG24" s="312"/>
      <c r="EH24" s="22"/>
      <c r="EI24" s="31"/>
      <c r="EJ24" s="76"/>
      <c r="EK24" s="78">
        <f t="shared" si="25"/>
        <v>0</v>
      </c>
      <c r="EM24" s="323"/>
      <c r="EN24" s="312"/>
      <c r="EO24" s="22"/>
      <c r="EP24" s="384"/>
      <c r="EQ24" s="22"/>
      <c r="ER24" s="78">
        <f t="shared" si="26"/>
        <v>0</v>
      </c>
      <c r="ET24" s="323"/>
      <c r="EU24" s="312"/>
      <c r="EV24" s="22"/>
      <c r="EW24" s="49"/>
      <c r="EX24" s="76"/>
      <c r="EY24" s="78">
        <f t="shared" si="27"/>
        <v>0</v>
      </c>
      <c r="FA24" s="31"/>
      <c r="FB24" s="312"/>
      <c r="FC24" s="22"/>
      <c r="FD24" s="31"/>
      <c r="FE24" s="76"/>
      <c r="FF24" s="78">
        <f t="shared" si="28"/>
        <v>0</v>
      </c>
      <c r="FH24" s="31"/>
      <c r="FI24" s="312"/>
      <c r="FJ24" s="22"/>
      <c r="FK24" s="31"/>
      <c r="FL24" s="76"/>
      <c r="FM24" s="78">
        <f t="shared" si="29"/>
        <v>0</v>
      </c>
      <c r="FO24" s="546"/>
      <c r="FR24" s="259">
        <v>39736</v>
      </c>
      <c r="FS24" s="66">
        <v>33438</v>
      </c>
      <c r="FT24" s="78">
        <f t="shared" si="30"/>
        <v>29768</v>
      </c>
      <c r="FV24" s="323"/>
      <c r="FW24" s="312"/>
      <c r="FX24" s="22"/>
      <c r="FY24" s="31"/>
      <c r="FZ24" s="76"/>
      <c r="GA24" s="78">
        <f t="shared" si="31"/>
        <v>0</v>
      </c>
      <c r="GC24" s="312"/>
      <c r="GD24" s="312"/>
      <c r="GE24" s="22"/>
      <c r="GF24" s="31"/>
      <c r="GG24" s="76"/>
      <c r="GH24" s="78">
        <f t="shared" si="32"/>
        <v>0</v>
      </c>
      <c r="GJ24" s="312"/>
      <c r="GK24" s="312"/>
      <c r="GL24" s="22"/>
      <c r="GM24" s="31"/>
      <c r="GN24" s="76"/>
      <c r="GO24" s="78">
        <f t="shared" si="33"/>
        <v>0</v>
      </c>
      <c r="GQ24" s="31"/>
      <c r="GR24" s="312"/>
      <c r="GS24" s="22"/>
      <c r="GT24" s="31"/>
      <c r="GU24" s="76"/>
      <c r="GV24" s="78">
        <f t="shared" si="34"/>
        <v>0</v>
      </c>
      <c r="GX24" s="312"/>
      <c r="GY24" s="312"/>
      <c r="GZ24" s="22"/>
      <c r="HA24" s="31"/>
      <c r="HB24" s="76"/>
      <c r="HC24" s="78">
        <f t="shared" si="35"/>
        <v>0</v>
      </c>
      <c r="HE24" s="31"/>
      <c r="HF24" s="312"/>
      <c r="HG24" s="105"/>
      <c r="HH24" s="31"/>
      <c r="HI24" s="140"/>
      <c r="HJ24" s="78">
        <f t="shared" si="36"/>
        <v>0</v>
      </c>
      <c r="HL24" s="31"/>
      <c r="HM24" s="312"/>
      <c r="HN24" s="105"/>
      <c r="HO24" s="31"/>
      <c r="HP24" s="140"/>
      <c r="HQ24" s="78">
        <f t="shared" si="37"/>
        <v>0</v>
      </c>
      <c r="HS24" s="546"/>
      <c r="HU24" s="105"/>
      <c r="HV24" s="259"/>
      <c r="HW24" s="105"/>
      <c r="HX24" s="132">
        <f t="shared" si="38"/>
        <v>476</v>
      </c>
      <c r="HZ24" s="31"/>
      <c r="IA24" s="1476"/>
      <c r="IB24" s="140"/>
      <c r="IC24" s="259"/>
      <c r="ID24" s="66"/>
      <c r="IE24" s="78">
        <f t="shared" si="39"/>
        <v>0</v>
      </c>
      <c r="IG24" s="312"/>
      <c r="IH24" s="312"/>
      <c r="II24" s="22"/>
      <c r="IJ24" s="31"/>
      <c r="IK24" s="76"/>
      <c r="IL24" s="78">
        <f t="shared" si="40"/>
        <v>0</v>
      </c>
      <c r="IN24" s="31"/>
      <c r="IO24" s="784"/>
      <c r="IP24" s="22"/>
      <c r="IQ24" s="31"/>
      <c r="IR24" s="76"/>
      <c r="IS24" s="78">
        <f t="shared" si="41"/>
        <v>0</v>
      </c>
      <c r="IU24" s="312"/>
      <c r="IV24" s="312"/>
      <c r="IW24" s="22"/>
      <c r="IX24" s="31"/>
      <c r="IY24" s="76"/>
      <c r="IZ24" s="78">
        <f t="shared" si="42"/>
        <v>0</v>
      </c>
      <c r="JB24" s="31"/>
      <c r="JC24" s="312"/>
      <c r="JD24" s="22"/>
      <c r="JE24" s="31"/>
      <c r="JF24" s="76"/>
      <c r="JG24" s="78">
        <f t="shared" si="196"/>
        <v>0</v>
      </c>
      <c r="JI24" s="31"/>
      <c r="JJ24" s="899"/>
      <c r="JK24" s="105"/>
      <c r="JL24" s="31"/>
      <c r="JM24" s="140"/>
      <c r="JN24" s="132">
        <f t="shared" si="43"/>
        <v>0</v>
      </c>
      <c r="JO24" s="869"/>
      <c r="JP24" s="49"/>
      <c r="JQ24" s="230"/>
      <c r="JR24" s="105"/>
      <c r="JS24" s="384"/>
      <c r="JT24" s="140"/>
      <c r="JU24" s="132">
        <f t="shared" si="44"/>
        <v>0</v>
      </c>
      <c r="JW24" s="49"/>
      <c r="JX24" s="230"/>
      <c r="JY24" s="105"/>
      <c r="JZ24" s="384"/>
      <c r="KA24" s="140"/>
      <c r="KB24" s="132">
        <f t="shared" si="45"/>
        <v>0</v>
      </c>
      <c r="KC24" s="245"/>
      <c r="KD24" s="49"/>
      <c r="KE24" s="230"/>
      <c r="KF24" s="105"/>
      <c r="KG24" s="384"/>
      <c r="KH24" s="140"/>
      <c r="KI24" s="132">
        <f t="shared" si="46"/>
        <v>0</v>
      </c>
      <c r="KJ24" s="245"/>
      <c r="KK24" s="407"/>
      <c r="KL24" s="230"/>
      <c r="KM24" s="105"/>
      <c r="KN24" s="337"/>
      <c r="KO24" s="140"/>
      <c r="KP24" s="132">
        <f t="shared" si="47"/>
        <v>0</v>
      </c>
      <c r="KR24" s="31"/>
      <c r="KS24" s="230"/>
      <c r="KT24" s="105"/>
      <c r="KU24" s="31"/>
      <c r="KV24" s="140"/>
      <c r="KW24" s="132">
        <f t="shared" si="48"/>
        <v>0</v>
      </c>
      <c r="KY24" s="31"/>
      <c r="KZ24" s="230"/>
      <c r="LA24" s="105"/>
      <c r="LB24" s="31"/>
      <c r="LC24" s="140"/>
      <c r="LD24" s="132">
        <f t="shared" si="49"/>
        <v>0</v>
      </c>
      <c r="LF24" s="407"/>
      <c r="LG24" s="1476"/>
      <c r="LH24" s="140"/>
      <c r="LI24" s="31"/>
      <c r="LJ24" s="140"/>
      <c r="LK24" s="132">
        <f t="shared" si="0"/>
        <v>0</v>
      </c>
      <c r="LM24" s="427"/>
      <c r="LN24" s="230"/>
      <c r="LO24" s="105"/>
      <c r="LP24" s="49"/>
      <c r="LQ24" s="140"/>
      <c r="LR24" s="78">
        <f t="shared" si="50"/>
        <v>0</v>
      </c>
      <c r="LT24" s="427"/>
      <c r="LU24" s="230"/>
      <c r="LV24" s="105"/>
      <c r="LW24" s="49"/>
      <c r="LX24" s="140"/>
      <c r="LY24" s="132">
        <f t="shared" si="51"/>
        <v>0</v>
      </c>
      <c r="MA24" s="407"/>
      <c r="MB24" s="312"/>
      <c r="MC24" s="22"/>
      <c r="MD24" s="31"/>
      <c r="ME24" s="76"/>
      <c r="MF24" s="132">
        <f t="shared" si="52"/>
        <v>0</v>
      </c>
      <c r="MH24" s="312"/>
      <c r="MI24" s="312"/>
      <c r="MJ24" s="22"/>
      <c r="MK24" s="31"/>
      <c r="ML24" s="76"/>
      <c r="MM24" s="132">
        <f t="shared" si="53"/>
        <v>0</v>
      </c>
      <c r="MO24" s="31"/>
      <c r="MP24" s="312"/>
      <c r="MQ24" s="105"/>
      <c r="MR24" s="457"/>
      <c r="MS24" s="105"/>
      <c r="MT24" s="132">
        <f t="shared" si="197"/>
        <v>20586.5</v>
      </c>
      <c r="MV24" s="31"/>
      <c r="MW24" s="312"/>
      <c r="MX24" s="105"/>
      <c r="MY24" s="457"/>
      <c r="MZ24" s="105"/>
      <c r="NA24" s="132">
        <f t="shared" si="54"/>
        <v>0</v>
      </c>
      <c r="NC24" s="31"/>
      <c r="ND24" s="312"/>
      <c r="NE24" s="704"/>
      <c r="NF24" s="49"/>
      <c r="NG24" s="76"/>
      <c r="NH24" s="132">
        <f t="shared" si="199"/>
        <v>0</v>
      </c>
      <c r="NJ24" s="427"/>
      <c r="NK24" s="303"/>
      <c r="NL24" s="262"/>
      <c r="NM24" s="427"/>
      <c r="NN24" s="140"/>
      <c r="NO24" s="132">
        <f t="shared" si="56"/>
        <v>0</v>
      </c>
      <c r="NQ24" s="312"/>
      <c r="NR24" s="312"/>
      <c r="NS24" s="22"/>
      <c r="NT24" s="31"/>
      <c r="NU24" s="76"/>
      <c r="NV24" s="78">
        <f t="shared" si="57"/>
        <v>0</v>
      </c>
      <c r="NX24" s="31"/>
      <c r="NY24" s="312"/>
      <c r="NZ24" s="22"/>
      <c r="OA24" s="31"/>
      <c r="OB24" s="76"/>
      <c r="OC24" s="78">
        <f t="shared" si="58"/>
        <v>0</v>
      </c>
      <c r="OE24" s="31"/>
      <c r="OF24" s="312"/>
      <c r="OG24" s="22"/>
      <c r="OH24" s="31"/>
      <c r="OI24" s="76"/>
      <c r="OJ24" s="78">
        <f t="shared" si="59"/>
        <v>0</v>
      </c>
      <c r="OL24" s="31"/>
      <c r="OM24" s="312"/>
      <c r="ON24" s="22"/>
      <c r="OO24" s="31"/>
      <c r="OP24" s="76"/>
      <c r="OQ24" s="78">
        <f t="shared" si="60"/>
        <v>0</v>
      </c>
      <c r="OS24" s="31"/>
      <c r="OT24" s="312"/>
      <c r="OU24" s="22"/>
      <c r="OV24" s="31"/>
      <c r="OW24" s="76"/>
      <c r="OX24" s="78">
        <f t="shared" si="61"/>
        <v>0</v>
      </c>
      <c r="OZ24" s="31"/>
      <c r="PA24" s="312"/>
      <c r="PB24" s="22"/>
      <c r="PC24" s="31"/>
      <c r="PD24" s="76"/>
      <c r="PE24" s="78">
        <f t="shared" si="62"/>
        <v>0</v>
      </c>
      <c r="PG24" s="31"/>
      <c r="PH24" s="312"/>
      <c r="PI24" s="22"/>
      <c r="PJ24" s="31"/>
      <c r="PK24" s="76"/>
      <c r="PL24" s="78">
        <f t="shared" si="63"/>
        <v>0</v>
      </c>
      <c r="PN24" s="31"/>
      <c r="PO24" s="312"/>
      <c r="PP24" s="22"/>
      <c r="PQ24" s="31"/>
      <c r="PR24" s="76"/>
      <c r="PS24" s="78">
        <f t="shared" si="64"/>
        <v>48975</v>
      </c>
      <c r="PU24" s="312"/>
      <c r="PV24" s="312"/>
      <c r="PW24" s="22"/>
      <c r="PX24" s="31"/>
      <c r="PY24" s="76"/>
      <c r="PZ24" s="78">
        <f t="shared" si="65"/>
        <v>0</v>
      </c>
      <c r="QB24" s="407"/>
      <c r="QC24" s="312"/>
      <c r="QD24" s="22"/>
      <c r="QE24" s="31"/>
      <c r="QF24" s="76"/>
      <c r="QG24" s="78">
        <f t="shared" si="66"/>
        <v>0</v>
      </c>
      <c r="QI24" s="31"/>
      <c r="QJ24" s="312"/>
      <c r="QK24" s="391"/>
      <c r="QL24" s="49"/>
      <c r="QM24" s="140"/>
      <c r="QN24" s="132">
        <f t="shared" si="67"/>
        <v>0</v>
      </c>
      <c r="QP24" s="523"/>
      <c r="QQ24" s="1483"/>
      <c r="QR24" s="704"/>
      <c r="QS24" s="49"/>
      <c r="QT24" s="140"/>
      <c r="QU24" s="132">
        <f t="shared" si="68"/>
        <v>0</v>
      </c>
      <c r="QW24" s="49"/>
      <c r="QX24" s="673"/>
      <c r="QY24" s="262"/>
      <c r="QZ24" s="49"/>
      <c r="RA24" s="140"/>
      <c r="RB24" s="132">
        <f t="shared" si="69"/>
        <v>0</v>
      </c>
      <c r="RD24" s="230"/>
      <c r="RE24" s="673"/>
      <c r="RF24" s="262"/>
      <c r="RG24" s="49"/>
      <c r="RH24" s="140"/>
      <c r="RI24" s="132">
        <f t="shared" si="70"/>
        <v>0</v>
      </c>
      <c r="RK24" s="230"/>
      <c r="RL24" s="303"/>
      <c r="RM24" s="262"/>
      <c r="RN24" s="49"/>
      <c r="RO24" s="140"/>
      <c r="RP24" s="132">
        <f t="shared" si="71"/>
        <v>0</v>
      </c>
      <c r="RR24" s="312"/>
      <c r="RS24" s="312"/>
      <c r="RT24" s="22"/>
      <c r="RU24" s="31"/>
      <c r="RV24" s="76"/>
      <c r="RW24" s="78">
        <f t="shared" si="194"/>
        <v>23250</v>
      </c>
      <c r="RY24" s="312"/>
      <c r="RZ24" s="312"/>
      <c r="SA24" s="785"/>
      <c r="SB24" s="31"/>
      <c r="SC24" s="76"/>
      <c r="SD24" s="78">
        <f t="shared" si="195"/>
        <v>0</v>
      </c>
      <c r="SF24" s="407"/>
      <c r="SG24" s="312"/>
      <c r="SH24" s="22"/>
      <c r="SI24" s="31"/>
      <c r="SJ24" s="76"/>
      <c r="SK24" s="78">
        <f t="shared" si="72"/>
        <v>0</v>
      </c>
      <c r="SM24" s="312"/>
      <c r="SN24" s="312"/>
      <c r="SO24" s="22"/>
      <c r="SP24" s="31"/>
      <c r="SQ24" s="76"/>
      <c r="SR24" s="78">
        <f t="shared" si="73"/>
        <v>0</v>
      </c>
      <c r="ST24" s="427"/>
      <c r="SU24" s="230"/>
      <c r="SV24" s="105"/>
      <c r="SW24" s="49"/>
      <c r="SX24" s="140"/>
      <c r="SY24" s="78">
        <f t="shared" si="74"/>
        <v>0</v>
      </c>
      <c r="TA24" s="312"/>
      <c r="TB24" s="312"/>
      <c r="TC24" s="22"/>
      <c r="TD24" s="31"/>
      <c r="TE24" s="76"/>
      <c r="TF24" s="78">
        <f t="shared" ref="TF24:TF43" si="200">TF23+TC24-TE24</f>
        <v>20668.5</v>
      </c>
      <c r="TH24" s="312"/>
      <c r="TI24" s="312"/>
      <c r="TJ24" s="785"/>
      <c r="TK24" s="31"/>
      <c r="TL24" s="76"/>
      <c r="TM24" s="78">
        <f t="shared" ref="TM24:TM43" si="201">TM23+TJ24-TL24</f>
        <v>0</v>
      </c>
      <c r="TO24" s="407"/>
      <c r="TP24" s="312"/>
      <c r="TQ24" s="785"/>
      <c r="TR24" s="31"/>
      <c r="TS24" s="76"/>
      <c r="TT24" s="78">
        <f t="shared" ref="TT24:TT43" si="202">TT23+TQ24-TS24</f>
        <v>0</v>
      </c>
      <c r="TV24" s="407"/>
      <c r="TW24" s="312"/>
      <c r="TX24" s="22"/>
      <c r="TY24" s="31"/>
      <c r="TZ24" s="76"/>
      <c r="UA24" s="78">
        <f t="shared" si="78"/>
        <v>0</v>
      </c>
      <c r="UC24" s="407"/>
      <c r="UD24" s="312"/>
      <c r="UE24" s="22"/>
      <c r="UF24" s="31"/>
      <c r="UG24" s="76"/>
      <c r="UH24" s="78">
        <f t="shared" si="79"/>
        <v>0</v>
      </c>
      <c r="UJ24" s="407"/>
      <c r="UK24" s="312"/>
      <c r="UL24" s="22"/>
      <c r="UM24" s="31"/>
      <c r="UN24" s="76"/>
      <c r="UO24" s="78">
        <f t="shared" si="80"/>
        <v>0</v>
      </c>
      <c r="UQ24" s="407"/>
      <c r="UR24" s="312"/>
      <c r="US24" s="22"/>
      <c r="UT24" s="31"/>
      <c r="UU24" s="76"/>
      <c r="UV24" s="78">
        <f t="shared" si="81"/>
        <v>201</v>
      </c>
      <c r="UX24" s="31"/>
      <c r="UY24" s="312"/>
      <c r="UZ24" s="22"/>
      <c r="VA24" s="31"/>
      <c r="VB24" s="76"/>
      <c r="VC24" s="78">
        <f t="shared" si="82"/>
        <v>47775</v>
      </c>
      <c r="VE24" s="312"/>
      <c r="VF24" s="312"/>
      <c r="VG24" s="22"/>
      <c r="VH24" s="31"/>
      <c r="VI24" s="76"/>
      <c r="VJ24" s="78">
        <f t="shared" si="83"/>
        <v>0</v>
      </c>
      <c r="VL24" s="312"/>
      <c r="VM24" s="312"/>
      <c r="VN24" s="22"/>
      <c r="VO24" s="31"/>
      <c r="VP24" s="76"/>
      <c r="VQ24" s="78">
        <f t="shared" si="84"/>
        <v>0</v>
      </c>
      <c r="VS24" s="407"/>
      <c r="VT24" s="312"/>
      <c r="VU24" s="22"/>
      <c r="VV24" s="31"/>
      <c r="VW24" s="76"/>
      <c r="VX24" s="78">
        <f t="shared" si="85"/>
        <v>274.5</v>
      </c>
      <c r="VZ24" s="312"/>
      <c r="WA24" s="312"/>
      <c r="WB24" s="22"/>
      <c r="WC24" s="31"/>
      <c r="WD24" s="76"/>
      <c r="WE24" s="78">
        <f t="shared" si="86"/>
        <v>0</v>
      </c>
      <c r="WG24" s="49"/>
      <c r="WH24" s="230"/>
      <c r="WI24" s="105"/>
      <c r="WJ24" s="49"/>
      <c r="WK24" s="140"/>
      <c r="WL24" s="78">
        <f t="shared" si="87"/>
        <v>0</v>
      </c>
      <c r="WN24" s="312"/>
      <c r="WO24" s="312"/>
      <c r="WP24" s="22"/>
      <c r="WQ24" s="31"/>
      <c r="WR24" s="76"/>
      <c r="WS24" s="78">
        <f t="shared" si="88"/>
        <v>0</v>
      </c>
      <c r="WU24" s="230"/>
      <c r="WV24" s="230"/>
      <c r="WW24" s="105"/>
      <c r="WX24" s="49"/>
      <c r="WY24" s="140"/>
      <c r="WZ24" s="132">
        <f t="shared" si="89"/>
        <v>0</v>
      </c>
      <c r="XA24" s="245"/>
      <c r="XB24" s="31"/>
      <c r="XC24" s="312"/>
      <c r="XD24" s="22"/>
      <c r="XE24" s="31"/>
      <c r="XF24" s="76"/>
      <c r="XG24" s="78">
        <f t="shared" si="90"/>
        <v>0</v>
      </c>
      <c r="XI24" s="407"/>
      <c r="XJ24" s="312"/>
      <c r="XK24" s="22"/>
      <c r="XL24" s="31"/>
      <c r="XM24" s="76"/>
      <c r="XN24" s="78">
        <f t="shared" si="91"/>
        <v>0</v>
      </c>
      <c r="XP24" s="31"/>
      <c r="XQ24" s="312"/>
      <c r="XR24" s="22"/>
      <c r="XS24" s="31"/>
      <c r="XT24" s="76"/>
      <c r="XU24" s="132">
        <f t="shared" si="92"/>
        <v>0</v>
      </c>
      <c r="XW24" s="31"/>
      <c r="XX24" s="312"/>
      <c r="XY24" s="22"/>
      <c r="XZ24" s="31"/>
      <c r="YA24" s="76"/>
      <c r="YB24" s="132">
        <f t="shared" si="93"/>
        <v>0</v>
      </c>
      <c r="YD24" s="31"/>
      <c r="YE24" s="312"/>
      <c r="YF24" s="22"/>
      <c r="YG24" s="31"/>
      <c r="YH24" s="76"/>
      <c r="YI24" s="132">
        <f t="shared" si="94"/>
        <v>0</v>
      </c>
      <c r="YK24" s="31"/>
      <c r="YL24" s="312"/>
      <c r="YM24" s="22"/>
      <c r="YN24" s="31"/>
      <c r="YO24" s="76"/>
      <c r="YP24" s="132">
        <f t="shared" si="95"/>
        <v>0</v>
      </c>
      <c r="YR24" s="31"/>
      <c r="YS24" s="312"/>
      <c r="YT24" s="22"/>
      <c r="YU24" s="31"/>
      <c r="YV24" s="76"/>
      <c r="YW24" s="132">
        <f t="shared" si="96"/>
        <v>0</v>
      </c>
      <c r="YY24" s="49"/>
      <c r="YZ24" s="230"/>
      <c r="ZA24" s="105"/>
      <c r="ZB24" s="49"/>
      <c r="ZC24" s="140"/>
      <c r="ZD24" s="78">
        <f t="shared" si="97"/>
        <v>0</v>
      </c>
      <c r="ZF24" s="312"/>
      <c r="ZG24" s="312"/>
      <c r="ZH24" s="22"/>
      <c r="ZI24" s="31"/>
      <c r="ZJ24" s="76"/>
      <c r="ZK24" s="78">
        <f t="shared" si="98"/>
        <v>0</v>
      </c>
      <c r="ZM24" s="31"/>
      <c r="ZN24" s="784"/>
      <c r="ZO24" s="22"/>
      <c r="ZP24" s="31"/>
      <c r="ZQ24" s="76"/>
      <c r="ZR24" s="78">
        <f t="shared" si="99"/>
        <v>11212</v>
      </c>
      <c r="ZT24" s="31"/>
      <c r="ZU24" s="784"/>
      <c r="ZV24" s="22"/>
      <c r="ZW24" s="31"/>
      <c r="ZX24" s="76"/>
      <c r="ZY24" s="78">
        <f t="shared" si="100"/>
        <v>0</v>
      </c>
      <c r="AAA24" s="31"/>
      <c r="AAB24" s="784"/>
      <c r="AAC24" s="22"/>
      <c r="AAD24" s="31"/>
      <c r="AAE24" s="76"/>
      <c r="AAF24" s="78">
        <f t="shared" si="101"/>
        <v>0</v>
      </c>
      <c r="AAH24" s="312"/>
      <c r="AAI24" s="312"/>
      <c r="AAJ24" s="22"/>
      <c r="AAK24" s="31"/>
      <c r="AAL24" s="76"/>
      <c r="AAM24" s="78">
        <f t="shared" si="102"/>
        <v>0</v>
      </c>
      <c r="AAO24" s="407"/>
      <c r="AAP24" s="312"/>
      <c r="AAQ24" s="22"/>
      <c r="AAR24" s="31"/>
      <c r="AAS24" s="76"/>
      <c r="AAT24" s="78">
        <f t="shared" si="103"/>
        <v>0</v>
      </c>
      <c r="AAV24" s="407"/>
      <c r="AAW24" s="312"/>
      <c r="AAX24" s="22"/>
      <c r="AAY24" s="323"/>
      <c r="AAZ24" s="76"/>
      <c r="ABA24" s="78">
        <f t="shared" si="104"/>
        <v>0</v>
      </c>
      <c r="ABC24" s="31"/>
      <c r="ABD24" s="312"/>
      <c r="ABE24" s="22"/>
      <c r="ABF24" s="31"/>
      <c r="ABG24" s="76"/>
      <c r="ABH24" s="78">
        <f t="shared" si="105"/>
        <v>26148</v>
      </c>
      <c r="ABJ24" s="312"/>
      <c r="ABK24" s="312"/>
      <c r="ABL24" s="22"/>
      <c r="ABM24" s="31"/>
      <c r="ABN24" s="76"/>
      <c r="ABO24" s="78">
        <f t="shared" si="106"/>
        <v>0</v>
      </c>
      <c r="ABQ24" s="312"/>
      <c r="ABR24" s="312"/>
      <c r="ABS24" s="22"/>
      <c r="ABT24" s="31"/>
      <c r="ABU24" s="76"/>
      <c r="ABV24" s="78">
        <f t="shared" si="107"/>
        <v>0</v>
      </c>
      <c r="ABX24" s="323"/>
      <c r="ABY24" s="312"/>
      <c r="ABZ24" s="22"/>
      <c r="ACA24" s="407"/>
      <c r="ACB24" s="76"/>
      <c r="ACC24" s="78">
        <f t="shared" si="108"/>
        <v>0</v>
      </c>
      <c r="ACE24" s="323"/>
      <c r="ACF24" s="312"/>
      <c r="ACG24" s="22"/>
      <c r="ACH24" s="323"/>
      <c r="ACI24" s="76"/>
      <c r="ACJ24" s="78">
        <f t="shared" si="109"/>
        <v>0</v>
      </c>
      <c r="ACL24" s="31"/>
      <c r="ACM24" s="312"/>
      <c r="ACN24" s="22"/>
      <c r="ACO24" s="31"/>
      <c r="ACP24" s="76"/>
      <c r="ACQ24" s="78">
        <f t="shared" si="1"/>
        <v>0</v>
      </c>
      <c r="ACS24" s="407"/>
      <c r="ACT24" s="312"/>
      <c r="ACU24" s="22"/>
      <c r="ACV24" s="407"/>
      <c r="ACW24" s="76"/>
      <c r="ACX24" s="78">
        <f t="shared" si="110"/>
        <v>0</v>
      </c>
      <c r="ACZ24" s="427"/>
      <c r="ADA24" s="230"/>
      <c r="ADB24" s="105"/>
      <c r="ADC24" s="322"/>
      <c r="ADD24" s="140"/>
      <c r="ADE24" s="78">
        <f t="shared" si="111"/>
        <v>0</v>
      </c>
      <c r="ADG24" s="312"/>
      <c r="ADH24" s="312"/>
      <c r="ADI24" s="22"/>
      <c r="ADJ24" s="31"/>
      <c r="ADK24" s="76"/>
      <c r="ADL24" s="132">
        <f t="shared" si="112"/>
        <v>0</v>
      </c>
      <c r="ADN24" s="323"/>
      <c r="ADO24" s="312"/>
      <c r="ADP24" s="22"/>
      <c r="ADQ24" s="407"/>
      <c r="ADR24" s="76"/>
      <c r="ADS24" s="132">
        <f t="shared" si="113"/>
        <v>0</v>
      </c>
      <c r="ADU24" s="407"/>
      <c r="ADV24" s="303"/>
      <c r="ADW24" s="351"/>
      <c r="ADX24" s="31"/>
      <c r="ADY24" s="1504"/>
      <c r="ADZ24" s="132">
        <f t="shared" si="114"/>
        <v>0</v>
      </c>
      <c r="AEB24" s="31"/>
      <c r="AEC24" s="303"/>
      <c r="AED24" s="351"/>
      <c r="AEE24" s="31"/>
      <c r="AEF24" s="1504"/>
      <c r="AEG24" s="132">
        <f t="shared" si="115"/>
        <v>5459</v>
      </c>
      <c r="AEI24" s="407"/>
      <c r="AEJ24" s="303"/>
      <c r="AEK24" s="351"/>
      <c r="AEL24" s="407"/>
      <c r="AEM24" s="1504"/>
      <c r="AEN24" s="132">
        <f t="shared" si="116"/>
        <v>0</v>
      </c>
      <c r="AEP24" s="31"/>
      <c r="AEQ24" s="312"/>
      <c r="AER24" s="22"/>
      <c r="AES24" s="31"/>
      <c r="AET24" s="76"/>
      <c r="AEU24" s="78">
        <f t="shared" si="117"/>
        <v>0</v>
      </c>
      <c r="AEW24" s="312"/>
      <c r="AEX24" s="312"/>
      <c r="AEY24" s="22"/>
      <c r="AEZ24" s="31"/>
      <c r="AFA24" s="76"/>
      <c r="AFB24" s="78">
        <f t="shared" si="118"/>
        <v>6523</v>
      </c>
      <c r="AFD24" s="407"/>
      <c r="AFE24" s="312"/>
      <c r="AFF24" s="22"/>
      <c r="AFG24" s="31"/>
      <c r="AFH24" s="76"/>
      <c r="AFI24" s="78">
        <f t="shared" si="119"/>
        <v>0</v>
      </c>
      <c r="AFK24" s="407"/>
      <c r="AFL24" s="312"/>
      <c r="AFM24" s="22"/>
      <c r="AFN24" s="31"/>
      <c r="AFO24" s="76"/>
      <c r="AFP24" s="132">
        <f t="shared" si="120"/>
        <v>0</v>
      </c>
      <c r="AFR24" s="31"/>
      <c r="AFS24" s="312"/>
      <c r="AFT24" s="22"/>
      <c r="AFU24" s="31"/>
      <c r="AFV24" s="76"/>
      <c r="AFW24" s="132">
        <f t="shared" si="121"/>
        <v>0</v>
      </c>
      <c r="AFY24" s="312"/>
      <c r="AFZ24" s="312"/>
      <c r="AGA24" s="22"/>
      <c r="AGB24" s="31"/>
      <c r="AGC24" s="76"/>
      <c r="AGD24" s="132">
        <f t="shared" si="122"/>
        <v>0</v>
      </c>
      <c r="AGF24" s="31"/>
      <c r="AGG24" s="312"/>
      <c r="AGH24" s="785"/>
      <c r="AGI24" s="31"/>
      <c r="AGJ24" s="76"/>
      <c r="AGK24" s="132">
        <f t="shared" si="123"/>
        <v>0</v>
      </c>
      <c r="AGM24" s="31"/>
      <c r="AGN24" s="312"/>
      <c r="AGO24" s="785"/>
      <c r="AGP24" s="31"/>
      <c r="AGQ24" s="76"/>
      <c r="AGR24" s="132">
        <f t="shared" si="124"/>
        <v>0</v>
      </c>
      <c r="AGT24" s="31"/>
      <c r="AGU24" s="312"/>
      <c r="AGV24" s="785"/>
      <c r="AGW24" s="31"/>
      <c r="AGX24" s="76"/>
      <c r="AGY24" s="132">
        <f t="shared" si="125"/>
        <v>0</v>
      </c>
      <c r="AHA24" s="312"/>
      <c r="AHB24" s="312"/>
      <c r="AHC24" s="22"/>
      <c r="AHD24" s="31"/>
      <c r="AHE24" s="76"/>
      <c r="AHF24" s="78">
        <f t="shared" si="126"/>
        <v>37741</v>
      </c>
      <c r="AHH24" s="312"/>
      <c r="AHI24" s="312"/>
      <c r="AHJ24" s="22"/>
      <c r="AHK24" s="31"/>
      <c r="AHL24" s="76"/>
      <c r="AHM24" s="78">
        <f t="shared" si="127"/>
        <v>0</v>
      </c>
      <c r="AHO24" s="312"/>
      <c r="AHP24" s="312"/>
      <c r="AHQ24" s="22"/>
      <c r="AHR24" s="31"/>
      <c r="AHS24" s="76"/>
      <c r="AHT24" s="78">
        <f t="shared" si="128"/>
        <v>0</v>
      </c>
      <c r="AHV24" s="427"/>
      <c r="AHW24" s="230"/>
      <c r="AHX24" s="105"/>
      <c r="AHY24" s="49"/>
      <c r="AHZ24" s="140"/>
      <c r="AIA24" s="78">
        <f t="shared" si="129"/>
        <v>0</v>
      </c>
      <c r="AIC24" s="323"/>
      <c r="AID24" s="312"/>
      <c r="AIE24" s="22"/>
      <c r="AIF24" s="49"/>
      <c r="AIG24" s="76"/>
      <c r="AIH24" s="78">
        <f t="shared" si="130"/>
        <v>0</v>
      </c>
      <c r="AIJ24" s="407"/>
      <c r="AIK24" s="312"/>
      <c r="AIL24" s="22"/>
      <c r="AIM24" s="31"/>
      <c r="AIN24" s="76"/>
      <c r="AIO24" s="78">
        <f t="shared" si="131"/>
        <v>0</v>
      </c>
      <c r="AIQ24" s="31"/>
      <c r="AIR24" s="312"/>
      <c r="AIS24" s="22"/>
      <c r="AIT24" s="31"/>
      <c r="AIU24" s="76"/>
      <c r="AIV24" s="78">
        <f t="shared" si="132"/>
        <v>0</v>
      </c>
      <c r="AIX24" s="49"/>
      <c r="AIY24" s="230"/>
      <c r="AIZ24" s="105"/>
      <c r="AJA24" s="49"/>
      <c r="AJB24" s="140"/>
      <c r="AJC24" s="132">
        <f t="shared" si="133"/>
        <v>0</v>
      </c>
      <c r="AJE24" s="31"/>
      <c r="AJF24" s="312"/>
      <c r="AJG24" s="22"/>
      <c r="AJH24" s="49"/>
      <c r="AJI24" s="76"/>
      <c r="AJJ24" s="132">
        <f t="shared" si="134"/>
        <v>0</v>
      </c>
      <c r="AJL24" s="49"/>
      <c r="AJM24" s="230"/>
      <c r="AJN24" s="105"/>
      <c r="AJO24" s="49"/>
      <c r="AJP24" s="140"/>
      <c r="AJQ24" s="132">
        <f t="shared" si="135"/>
        <v>0</v>
      </c>
      <c r="AJR24" s="245"/>
      <c r="AJS24" s="312"/>
      <c r="AJT24" s="312"/>
      <c r="AJU24" s="22"/>
      <c r="AJV24" s="31"/>
      <c r="AJW24" s="76"/>
      <c r="AJX24" s="132">
        <f t="shared" si="136"/>
        <v>0</v>
      </c>
      <c r="AJZ24" s="31"/>
      <c r="AKA24" s="312"/>
      <c r="AKB24" s="22"/>
      <c r="AKC24" s="31"/>
      <c r="AKD24" s="76"/>
      <c r="AKE24" s="132">
        <f t="shared" si="137"/>
        <v>0</v>
      </c>
      <c r="AKG24" s="31"/>
      <c r="AKH24" s="312"/>
      <c r="AKI24" s="785"/>
      <c r="AKJ24" s="31"/>
      <c r="AKK24" s="76"/>
      <c r="AKL24" s="132">
        <f t="shared" si="138"/>
        <v>0</v>
      </c>
      <c r="AKN24" s="49"/>
      <c r="AKO24" s="230"/>
      <c r="AKP24" s="105"/>
      <c r="AKQ24" s="49"/>
      <c r="AKR24" s="140"/>
      <c r="AKS24" s="78">
        <f t="shared" si="2"/>
        <v>0</v>
      </c>
      <c r="AKU24" s="31"/>
      <c r="AKV24" s="312"/>
      <c r="AKW24" s="22"/>
      <c r="AKX24" s="31"/>
      <c r="AKY24" s="76"/>
      <c r="AKZ24" s="78">
        <f t="shared" si="139"/>
        <v>0</v>
      </c>
      <c r="ALB24" s="312"/>
      <c r="ALC24" s="312"/>
      <c r="ALD24" s="22"/>
      <c r="ALE24" s="31"/>
      <c r="ALF24" s="76"/>
      <c r="ALG24" s="78">
        <f t="shared" si="140"/>
        <v>0</v>
      </c>
      <c r="ALI24" s="312"/>
      <c r="ALJ24" s="312"/>
      <c r="ALK24" s="22"/>
      <c r="ALL24" s="31"/>
      <c r="ALM24" s="76"/>
      <c r="ALN24" s="78">
        <f t="shared" si="141"/>
        <v>0</v>
      </c>
      <c r="ALP24" s="312"/>
      <c r="ALQ24" s="312"/>
      <c r="ALR24" s="22"/>
      <c r="ALS24" s="31"/>
      <c r="ALT24" s="76"/>
      <c r="ALU24" s="78">
        <f t="shared" si="142"/>
        <v>0</v>
      </c>
      <c r="ALW24" s="407"/>
      <c r="ALX24" s="312"/>
      <c r="ALY24" s="22"/>
      <c r="ALZ24" s="407"/>
      <c r="AMA24" s="76"/>
      <c r="AMB24" s="78">
        <f t="shared" si="143"/>
        <v>0</v>
      </c>
      <c r="AMD24" s="31"/>
      <c r="AME24" s="312"/>
      <c r="AMF24" s="22"/>
      <c r="AMG24" s="31"/>
      <c r="AMH24" s="76"/>
      <c r="AMI24" s="78">
        <f t="shared" si="144"/>
        <v>0</v>
      </c>
      <c r="AMK24" s="31"/>
      <c r="AML24" s="1476"/>
      <c r="AMM24" s="140"/>
      <c r="AMN24" s="31"/>
      <c r="AMO24" s="76"/>
      <c r="AMP24" s="132">
        <f t="shared" si="3"/>
        <v>0</v>
      </c>
      <c r="AMR24" s="407"/>
      <c r="AMS24" s="312"/>
      <c r="AMT24" s="22"/>
      <c r="AMU24" s="323"/>
      <c r="AMV24" s="76"/>
      <c r="AMW24" s="78">
        <f t="shared" si="145"/>
        <v>0</v>
      </c>
      <c r="AMY24" s="323"/>
      <c r="AMZ24" s="312"/>
      <c r="ANA24" s="22"/>
      <c r="ANB24" s="407"/>
      <c r="ANC24" s="76"/>
      <c r="AND24" s="78">
        <f t="shared" si="146"/>
        <v>0</v>
      </c>
      <c r="ANF24" s="31"/>
      <c r="ANG24" s="312"/>
      <c r="ANH24" s="22"/>
      <c r="ANI24" s="31"/>
      <c r="ANJ24" s="76"/>
      <c r="ANK24" s="78">
        <f t="shared" si="147"/>
        <v>0</v>
      </c>
      <c r="ANM24" s="312"/>
      <c r="ANN24" s="312"/>
      <c r="ANO24" s="22"/>
      <c r="ANP24" s="31"/>
      <c r="ANQ24" s="76"/>
      <c r="ANR24" s="78">
        <f t="shared" si="148"/>
        <v>0</v>
      </c>
      <c r="ANT24" s="230"/>
      <c r="ANU24" s="230"/>
      <c r="ANV24" s="105"/>
      <c r="ANW24" s="49"/>
      <c r="ANX24" s="140"/>
      <c r="ANY24" s="78">
        <f t="shared" si="149"/>
        <v>0</v>
      </c>
      <c r="AOA24" s="323"/>
      <c r="AOB24" s="312"/>
      <c r="AOC24" s="22"/>
      <c r="AOD24" s="407"/>
      <c r="AOE24" s="76"/>
      <c r="AOF24" s="78">
        <f t="shared" si="150"/>
        <v>1532</v>
      </c>
      <c r="AOH24" s="312"/>
      <c r="AOI24" s="312"/>
      <c r="AOJ24" s="22"/>
      <c r="AOK24" s="323">
        <v>41251</v>
      </c>
      <c r="AOL24" s="76">
        <v>200</v>
      </c>
      <c r="AOM24" s="78">
        <f t="shared" si="198"/>
        <v>4592</v>
      </c>
      <c r="AOO24" s="407"/>
      <c r="AOP24" s="312"/>
      <c r="AOQ24" s="22"/>
      <c r="AOR24" s="31"/>
      <c r="AOS24" s="76"/>
      <c r="AOT24" s="78">
        <f t="shared" si="151"/>
        <v>0</v>
      </c>
      <c r="AOV24" s="323"/>
      <c r="AOW24" s="312"/>
      <c r="AOX24" s="22"/>
      <c r="AOY24" s="31"/>
      <c r="AOZ24" s="76"/>
      <c r="APA24" s="78">
        <f t="shared" si="152"/>
        <v>0</v>
      </c>
      <c r="APC24" s="323"/>
      <c r="APD24" s="312"/>
      <c r="APE24" s="22"/>
      <c r="APF24" s="31"/>
      <c r="APG24" s="76"/>
      <c r="APH24" s="78">
        <f t="shared" si="153"/>
        <v>0</v>
      </c>
      <c r="APJ24" s="312"/>
      <c r="APK24" s="312"/>
      <c r="APL24" s="22"/>
      <c r="APM24" s="31"/>
      <c r="APN24" s="76"/>
      <c r="APO24" s="78">
        <f t="shared" si="154"/>
        <v>0</v>
      </c>
      <c r="APQ24" s="407"/>
      <c r="APR24" s="1476"/>
      <c r="APS24" s="351"/>
      <c r="APT24" s="407"/>
      <c r="APU24" s="140"/>
      <c r="APV24" s="132">
        <f t="shared" si="4"/>
        <v>0</v>
      </c>
      <c r="APX24" s="312"/>
      <c r="APZ24" s="780"/>
      <c r="AQC24" s="132">
        <f t="shared" si="5"/>
        <v>7383.5</v>
      </c>
      <c r="AQE24" s="312"/>
      <c r="AQG24" s="780"/>
      <c r="AQJ24" s="132">
        <f t="shared" si="6"/>
        <v>0</v>
      </c>
      <c r="AQL24" s="312"/>
      <c r="AQN24" s="780"/>
      <c r="AQQ24" s="132">
        <f t="shared" si="155"/>
        <v>4518.5</v>
      </c>
      <c r="AQS24" s="323"/>
      <c r="AQT24" s="312"/>
      <c r="AQU24" s="704"/>
      <c r="AQV24" s="323"/>
      <c r="AQW24" s="76"/>
      <c r="AQX24" s="78">
        <f t="shared" si="156"/>
        <v>53922</v>
      </c>
      <c r="AQZ24" s="312"/>
      <c r="ARC24" s="31"/>
      <c r="ARD24" s="76"/>
      <c r="ARE24" s="78">
        <f t="shared" si="157"/>
        <v>0</v>
      </c>
      <c r="ARG24" s="407"/>
      <c r="ARH24" s="1476"/>
      <c r="ARI24" s="140"/>
      <c r="ARJ24" s="407"/>
      <c r="ARK24" s="76"/>
      <c r="ARL24" s="78">
        <f t="shared" si="158"/>
        <v>0</v>
      </c>
      <c r="ARN24" s="407"/>
      <c r="ARO24" s="1476"/>
      <c r="ARP24" s="140"/>
      <c r="ARQ24" s="323"/>
      <c r="ARR24" s="76"/>
      <c r="ARS24" s="78">
        <f t="shared" si="7"/>
        <v>0</v>
      </c>
      <c r="ARU24" s="407"/>
      <c r="ARX24" s="31"/>
      <c r="ARY24" s="76"/>
      <c r="ARZ24" s="78">
        <f t="shared" si="159"/>
        <v>0</v>
      </c>
      <c r="ASB24" s="407"/>
      <c r="ASC24" s="312"/>
      <c r="ASD24" s="22"/>
      <c r="ASE24" s="31"/>
      <c r="ASF24" s="76"/>
      <c r="ASG24" s="132">
        <f t="shared" si="160"/>
        <v>0</v>
      </c>
      <c r="ASI24" s="31"/>
      <c r="ASJ24" s="312"/>
      <c r="ASK24" s="22"/>
      <c r="ASL24" s="31"/>
      <c r="ASM24" s="76"/>
      <c r="ASN24" s="132">
        <f t="shared" si="161"/>
        <v>0</v>
      </c>
      <c r="ASP24" s="31"/>
      <c r="ASQ24" s="312"/>
      <c r="ASR24" s="22"/>
      <c r="ASS24" s="31"/>
      <c r="AST24" s="76"/>
      <c r="ASU24" s="132">
        <f t="shared" si="162"/>
        <v>0</v>
      </c>
      <c r="ASW24" s="312"/>
      <c r="ASX24" s="312"/>
      <c r="ASY24" s="22"/>
      <c r="ASZ24" s="31"/>
      <c r="ATA24" s="76"/>
      <c r="ATB24" s="78">
        <f t="shared" si="163"/>
        <v>0</v>
      </c>
      <c r="ATD24" s="323"/>
      <c r="ATE24" s="312"/>
      <c r="ATF24" s="22"/>
      <c r="ATG24" s="31"/>
      <c r="ATH24" s="76"/>
      <c r="ATI24" s="78">
        <f t="shared" si="164"/>
        <v>0</v>
      </c>
      <c r="ATK24" s="323"/>
      <c r="ATL24" s="312"/>
      <c r="ATM24" s="22"/>
      <c r="ATN24" s="31"/>
      <c r="ATO24" s="76"/>
      <c r="ATP24" s="78">
        <f t="shared" si="165"/>
        <v>0</v>
      </c>
      <c r="ATR24" s="323"/>
      <c r="ATS24" s="312"/>
      <c r="ATT24" s="22"/>
      <c r="ATU24" s="31"/>
      <c r="ATV24" s="76"/>
      <c r="ATW24" s="78">
        <f t="shared" si="166"/>
        <v>0</v>
      </c>
      <c r="ATY24" s="323"/>
      <c r="ATZ24" s="312"/>
      <c r="AUA24" s="22"/>
      <c r="AUB24" s="31"/>
      <c r="AUC24" s="76"/>
      <c r="AUD24" s="78">
        <f t="shared" si="167"/>
        <v>0</v>
      </c>
      <c r="AUF24" s="31"/>
      <c r="AUG24" s="1483"/>
      <c r="AUH24" s="140"/>
      <c r="AUI24" s="31"/>
      <c r="AUJ24" s="140"/>
      <c r="AUK24" s="132">
        <f t="shared" si="168"/>
        <v>0</v>
      </c>
      <c r="AUM24" s="31"/>
      <c r="AUN24" s="303"/>
      <c r="AUO24" s="140"/>
      <c r="AUP24" s="31"/>
      <c r="AUQ24" s="140"/>
      <c r="AUR24" s="132">
        <f t="shared" si="169"/>
        <v>0</v>
      </c>
      <c r="AUT24" s="31"/>
      <c r="AUU24" s="1476"/>
      <c r="AUV24" s="140"/>
      <c r="AUW24" s="31"/>
      <c r="AUX24" s="140"/>
      <c r="AUY24" s="132">
        <f t="shared" si="170"/>
        <v>0</v>
      </c>
      <c r="AVA24" s="407"/>
      <c r="AVB24" s="1476"/>
      <c r="AVC24" s="140"/>
      <c r="AVD24" s="31"/>
      <c r="AVE24" s="140"/>
      <c r="AVF24" s="132">
        <f t="shared" si="171"/>
        <v>2512.5</v>
      </c>
      <c r="AVH24" s="322"/>
      <c r="AVI24" s="303"/>
      <c r="AVJ24" s="351"/>
      <c r="AVK24" s="49"/>
      <c r="AVL24" s="351"/>
      <c r="AVM24" s="132">
        <f t="shared" si="172"/>
        <v>0</v>
      </c>
      <c r="AVO24" s="407"/>
      <c r="AVP24" s="312"/>
      <c r="AVQ24" s="1499"/>
      <c r="AVR24" s="31"/>
      <c r="AVS24" s="1361"/>
      <c r="AVT24" s="78">
        <f t="shared" si="190"/>
        <v>0</v>
      </c>
      <c r="AVV24" s="312"/>
      <c r="AVW24" s="312"/>
      <c r="AVX24" s="1499"/>
      <c r="AVY24" s="31"/>
      <c r="AVZ24" s="1361"/>
      <c r="AWA24" s="78">
        <f t="shared" si="191"/>
        <v>0</v>
      </c>
      <c r="AWC24" s="312"/>
      <c r="AWD24" s="312"/>
      <c r="AWE24" s="22"/>
      <c r="AWF24" s="31"/>
      <c r="AWG24" s="76"/>
      <c r="AWH24" s="78">
        <f t="shared" si="192"/>
        <v>0</v>
      </c>
      <c r="AWJ24" s="230"/>
      <c r="AWK24" s="230"/>
      <c r="AWL24" s="105"/>
      <c r="AWM24" s="49"/>
      <c r="AWN24" s="140"/>
      <c r="AWO24" s="132">
        <f t="shared" si="193"/>
        <v>0</v>
      </c>
      <c r="AWP24" s="245"/>
      <c r="AWQ24" s="427"/>
      <c r="AWR24" s="230"/>
      <c r="AWS24" s="105"/>
      <c r="AWT24" s="49"/>
      <c r="AWU24" s="140"/>
      <c r="AWV24" s="78">
        <f t="shared" si="173"/>
        <v>30000</v>
      </c>
      <c r="AWX24" s="31"/>
      <c r="AWY24" s="312"/>
      <c r="AWZ24" s="22"/>
      <c r="AXA24" s="31"/>
      <c r="AXB24" s="76"/>
      <c r="AXC24" s="78">
        <f t="shared" si="174"/>
        <v>0</v>
      </c>
      <c r="AXE24" s="31"/>
      <c r="AXF24" s="312"/>
      <c r="AXG24" s="22"/>
      <c r="AXH24" s="31"/>
      <c r="AXI24" s="76"/>
      <c r="AXJ24" s="78">
        <f t="shared" si="175"/>
        <v>0</v>
      </c>
      <c r="AXL24" s="31"/>
      <c r="AXM24" s="312"/>
      <c r="AXN24" s="22"/>
      <c r="AXO24" s="31"/>
      <c r="AXP24" s="76"/>
      <c r="AXQ24" s="78">
        <f t="shared" si="176"/>
        <v>0</v>
      </c>
      <c r="AXS24" s="31"/>
      <c r="AXT24" s="312"/>
      <c r="AXU24" s="22"/>
      <c r="AXV24" s="31"/>
      <c r="AXW24" s="76"/>
      <c r="AXX24" s="78">
        <f t="shared" si="177"/>
        <v>0</v>
      </c>
      <c r="AXZ24" s="407"/>
      <c r="AYA24" s="312"/>
      <c r="AYB24" s="22"/>
      <c r="AYC24" s="31"/>
      <c r="AYD24" s="76"/>
      <c r="AYE24" s="78">
        <f t="shared" si="178"/>
        <v>0</v>
      </c>
      <c r="AYG24" s="407"/>
      <c r="AYH24" s="312"/>
      <c r="AYI24" s="22"/>
      <c r="AYJ24" s="31"/>
      <c r="AYK24" s="76"/>
      <c r="AYL24" s="78">
        <f t="shared" si="179"/>
        <v>0</v>
      </c>
      <c r="AYN24" s="407"/>
      <c r="AYO24" s="312"/>
      <c r="AYP24" s="22"/>
      <c r="AYQ24" s="407"/>
      <c r="AYR24" s="76"/>
      <c r="AYS24" s="78">
        <f t="shared" si="180"/>
        <v>0</v>
      </c>
      <c r="AYU24" s="31"/>
      <c r="AYV24" s="312"/>
      <c r="AYW24" s="22"/>
      <c r="AYX24" s="31"/>
      <c r="AYY24" s="76"/>
      <c r="AYZ24" s="78">
        <f t="shared" si="181"/>
        <v>0</v>
      </c>
      <c r="AZB24" s="427"/>
      <c r="AZC24" s="230"/>
      <c r="AZD24" s="105"/>
      <c r="AZE24" s="427"/>
      <c r="AZF24" s="140"/>
      <c r="AZG24" s="78">
        <f t="shared" si="182"/>
        <v>0</v>
      </c>
      <c r="AZI24" s="427"/>
      <c r="AZJ24" s="230"/>
      <c r="AZK24" s="105"/>
      <c r="AZL24" s="427"/>
      <c r="AZM24" s="140"/>
      <c r="AZN24" s="132">
        <f t="shared" si="183"/>
        <v>0</v>
      </c>
      <c r="AZO24" s="245"/>
      <c r="AZP24" s="312"/>
      <c r="AZQ24" s="312"/>
      <c r="AZR24" s="22"/>
      <c r="AZS24" s="31"/>
      <c r="AZT24" s="76"/>
      <c r="AZU24" s="78">
        <f t="shared" si="184"/>
        <v>0</v>
      </c>
      <c r="AZW24" s="312"/>
      <c r="AZX24" s="312"/>
      <c r="AZY24" s="22"/>
      <c r="AZZ24" s="31"/>
      <c r="BAA24" s="76"/>
      <c r="BAB24" s="78">
        <f t="shared" si="185"/>
        <v>0</v>
      </c>
      <c r="BAD24" s="312"/>
      <c r="BAE24" s="312"/>
      <c r="BAF24" s="22"/>
      <c r="BAG24" s="31"/>
      <c r="BAH24" s="76"/>
      <c r="BAI24" s="78">
        <f t="shared" si="186"/>
        <v>0</v>
      </c>
      <c r="BAK24" s="312"/>
      <c r="BAL24" s="312"/>
      <c r="BAM24" s="22"/>
      <c r="BAN24" s="31"/>
      <c r="BAO24" s="76"/>
      <c r="BAP24" s="78">
        <f t="shared" si="187"/>
        <v>0</v>
      </c>
    </row>
    <row r="25" spans="1:1023 1025:1394" s="32" customFormat="1" x14ac:dyDescent="0.25">
      <c r="A25" s="312"/>
      <c r="B25" s="312"/>
      <c r="D25" s="1511"/>
      <c r="E25" s="140"/>
      <c r="F25" s="132">
        <f t="shared" si="8"/>
        <v>0</v>
      </c>
      <c r="H25" s="427"/>
      <c r="I25" s="230"/>
      <c r="J25" s="105"/>
      <c r="K25" s="427"/>
      <c r="L25" s="140"/>
      <c r="M25" s="78">
        <f t="shared" si="188"/>
        <v>0</v>
      </c>
      <c r="O25" s="323"/>
      <c r="P25" s="312"/>
      <c r="Q25" s="22"/>
      <c r="R25" s="31"/>
      <c r="S25" s="76"/>
      <c r="T25" s="78">
        <f t="shared" si="9"/>
        <v>0</v>
      </c>
      <c r="V25" s="31"/>
      <c r="W25" s="312"/>
      <c r="X25" s="22"/>
      <c r="Y25" s="31"/>
      <c r="Z25" s="76"/>
      <c r="AA25" s="78">
        <f t="shared" si="10"/>
        <v>0</v>
      </c>
      <c r="AC25" s="31"/>
      <c r="AD25" s="312"/>
      <c r="AE25" s="22"/>
      <c r="AF25" s="31"/>
      <c r="AG25" s="76"/>
      <c r="AH25" s="78">
        <f t="shared" si="11"/>
        <v>0</v>
      </c>
      <c r="AJ25" s="31"/>
      <c r="AK25" s="312"/>
      <c r="AL25" s="22"/>
      <c r="AM25" s="31"/>
      <c r="AN25" s="76"/>
      <c r="AO25" s="78">
        <f t="shared" si="12"/>
        <v>0</v>
      </c>
      <c r="AQ25" s="31"/>
      <c r="AR25" s="312"/>
      <c r="AS25" s="22"/>
      <c r="AT25" s="31"/>
      <c r="AU25" s="76"/>
      <c r="AV25" s="78">
        <f t="shared" si="13"/>
        <v>0</v>
      </c>
      <c r="AX25" s="31"/>
      <c r="AY25" s="312"/>
      <c r="AZ25" s="22"/>
      <c r="BA25" s="31"/>
      <c r="BB25" s="76"/>
      <c r="BC25" s="78">
        <f t="shared" si="14"/>
        <v>0</v>
      </c>
      <c r="BE25" s="49"/>
      <c r="BF25" s="230"/>
      <c r="BG25" s="105"/>
      <c r="BH25" s="49"/>
      <c r="BI25" s="140"/>
      <c r="BJ25" s="78">
        <f t="shared" si="15"/>
        <v>0</v>
      </c>
      <c r="BL25" s="31"/>
      <c r="BM25" s="312"/>
      <c r="BN25" s="22"/>
      <c r="BO25" s="31"/>
      <c r="BP25" s="76"/>
      <c r="BQ25" s="78">
        <f t="shared" si="16"/>
        <v>0</v>
      </c>
      <c r="BS25" s="31"/>
      <c r="BT25" s="31"/>
      <c r="BU25" s="312"/>
      <c r="BV25" s="22"/>
      <c r="BW25" s="31"/>
      <c r="BX25" s="76"/>
      <c r="BY25" s="78">
        <f t="shared" si="17"/>
        <v>0</v>
      </c>
      <c r="CA25" s="427"/>
      <c r="CB25" s="673"/>
      <c r="CC25" s="351"/>
      <c r="CD25" s="49"/>
      <c r="CE25" s="140"/>
      <c r="CF25" s="132">
        <f t="shared" si="18"/>
        <v>328393</v>
      </c>
      <c r="CH25" s="31"/>
      <c r="CI25" s="312"/>
      <c r="CJ25" s="780"/>
      <c r="CK25" s="379"/>
      <c r="CL25" s="262"/>
      <c r="CM25" s="132">
        <f t="shared" si="19"/>
        <v>0</v>
      </c>
      <c r="CO25" s="322"/>
      <c r="CP25" s="1476"/>
      <c r="CQ25" s="391"/>
      <c r="CR25" s="380"/>
      <c r="CS25" s="391"/>
      <c r="CT25" s="132">
        <f t="shared" si="189"/>
        <v>0</v>
      </c>
      <c r="CV25" s="31"/>
      <c r="CW25" s="312"/>
      <c r="CX25" s="22"/>
      <c r="CY25" s="31"/>
      <c r="CZ25" s="76"/>
      <c r="DA25" s="78">
        <f t="shared" si="20"/>
        <v>0</v>
      </c>
      <c r="DC25" s="31"/>
      <c r="DD25" s="312"/>
      <c r="DE25" s="312"/>
      <c r="DF25" s="22"/>
      <c r="DG25" s="31"/>
      <c r="DH25" s="76"/>
      <c r="DI25" s="78">
        <f t="shared" si="21"/>
        <v>0</v>
      </c>
      <c r="DK25" s="407"/>
      <c r="DL25" s="312"/>
      <c r="DM25" s="22"/>
      <c r="DN25" s="323"/>
      <c r="DO25" s="76"/>
      <c r="DP25" s="78">
        <f t="shared" si="22"/>
        <v>0</v>
      </c>
      <c r="DR25" s="312"/>
      <c r="DS25" s="312"/>
      <c r="DT25" s="22"/>
      <c r="DU25" s="31"/>
      <c r="DV25" s="76"/>
      <c r="DW25" s="78">
        <f t="shared" si="23"/>
        <v>0</v>
      </c>
      <c r="DY25" s="312"/>
      <c r="DZ25" s="312"/>
      <c r="EA25" s="22"/>
      <c r="EB25" s="31"/>
      <c r="EC25" s="76"/>
      <c r="ED25" s="78">
        <f t="shared" si="24"/>
        <v>4197</v>
      </c>
      <c r="EF25" s="312"/>
      <c r="EG25" s="312"/>
      <c r="EH25" s="22"/>
      <c r="EI25" s="31"/>
      <c r="EJ25" s="76"/>
      <c r="EK25" s="78">
        <f t="shared" si="25"/>
        <v>0</v>
      </c>
      <c r="EM25" s="323"/>
      <c r="EN25" s="312"/>
      <c r="EO25" s="22"/>
      <c r="EP25" s="384"/>
      <c r="EQ25" s="22"/>
      <c r="ER25" s="78">
        <f t="shared" si="26"/>
        <v>0</v>
      </c>
      <c r="ET25" s="323"/>
      <c r="EU25" s="312"/>
      <c r="EV25" s="22"/>
      <c r="EW25" s="49"/>
      <c r="EX25" s="76"/>
      <c r="EY25" s="78">
        <f t="shared" si="27"/>
        <v>0</v>
      </c>
      <c r="FA25" s="31"/>
      <c r="FB25" s="312"/>
      <c r="FC25" s="22"/>
      <c r="FD25" s="31"/>
      <c r="FE25" s="76"/>
      <c r="FF25" s="78">
        <f t="shared" si="28"/>
        <v>0</v>
      </c>
      <c r="FH25" s="31"/>
      <c r="FI25" s="312"/>
      <c r="FJ25" s="22"/>
      <c r="FK25" s="31"/>
      <c r="FL25" s="76"/>
      <c r="FM25" s="78">
        <f t="shared" si="29"/>
        <v>0</v>
      </c>
      <c r="FO25" s="407">
        <v>39718</v>
      </c>
      <c r="FP25" s="1476" t="s">
        <v>482</v>
      </c>
      <c r="FQ25" s="140">
        <v>27065</v>
      </c>
      <c r="FR25" s="49">
        <v>39737</v>
      </c>
      <c r="FS25" s="140">
        <v>23610</v>
      </c>
      <c r="FT25" s="78">
        <f t="shared" si="30"/>
        <v>33223</v>
      </c>
      <c r="FV25" s="323"/>
      <c r="FW25" s="312"/>
      <c r="FX25" s="22"/>
      <c r="FY25" s="31"/>
      <c r="FZ25" s="76"/>
      <c r="GA25" s="78">
        <f t="shared" si="31"/>
        <v>0</v>
      </c>
      <c r="GC25" s="312"/>
      <c r="GD25" s="312"/>
      <c r="GE25" s="22"/>
      <c r="GF25" s="31"/>
      <c r="GG25" s="76"/>
      <c r="GH25" s="78">
        <f t="shared" si="32"/>
        <v>0</v>
      </c>
      <c r="GJ25" s="312"/>
      <c r="GK25" s="312"/>
      <c r="GL25" s="22"/>
      <c r="GM25" s="31"/>
      <c r="GN25" s="76"/>
      <c r="GO25" s="78">
        <f t="shared" si="33"/>
        <v>0</v>
      </c>
      <c r="GQ25" s="31"/>
      <c r="GR25" s="312"/>
      <c r="GS25" s="22"/>
      <c r="GT25" s="31"/>
      <c r="GU25" s="76"/>
      <c r="GV25" s="78">
        <f t="shared" si="34"/>
        <v>0</v>
      </c>
      <c r="GX25" s="312"/>
      <c r="GY25" s="312"/>
      <c r="GZ25" s="22"/>
      <c r="HA25" s="31"/>
      <c r="HB25" s="76"/>
      <c r="HC25" s="78">
        <f t="shared" si="35"/>
        <v>0</v>
      </c>
      <c r="HE25" s="31"/>
      <c r="HF25" s="312"/>
      <c r="HG25" s="105"/>
      <c r="HH25" s="31"/>
      <c r="HI25" s="140"/>
      <c r="HJ25" s="78">
        <f t="shared" si="36"/>
        <v>0</v>
      </c>
      <c r="HL25" s="31"/>
      <c r="HM25" s="312"/>
      <c r="HN25" s="105"/>
      <c r="HO25" s="31"/>
      <c r="HP25" s="140"/>
      <c r="HQ25" s="78">
        <f t="shared" si="37"/>
        <v>0</v>
      </c>
      <c r="HS25" s="546"/>
      <c r="HU25" s="22"/>
      <c r="HV25" s="259"/>
      <c r="HW25" s="22"/>
      <c r="HX25" s="132">
        <f t="shared" si="38"/>
        <v>476</v>
      </c>
      <c r="HZ25" s="31"/>
      <c r="IA25" s="1476"/>
      <c r="IB25" s="140"/>
      <c r="IC25" s="49"/>
      <c r="ID25" s="140"/>
      <c r="IE25" s="78">
        <f t="shared" si="39"/>
        <v>0</v>
      </c>
      <c r="IG25" s="312"/>
      <c r="IH25" s="312"/>
      <c r="II25" s="22"/>
      <c r="IJ25" s="31"/>
      <c r="IK25" s="76"/>
      <c r="IL25" s="78">
        <f t="shared" si="40"/>
        <v>0</v>
      </c>
      <c r="IN25" s="31"/>
      <c r="IO25" s="784"/>
      <c r="IP25" s="22"/>
      <c r="IQ25" s="31"/>
      <c r="IR25" s="76"/>
      <c r="IS25" s="78">
        <f t="shared" si="41"/>
        <v>0</v>
      </c>
      <c r="IU25" s="31"/>
      <c r="IV25" s="312"/>
      <c r="IW25" s="22"/>
      <c r="IX25" s="31"/>
      <c r="IY25" s="76"/>
      <c r="IZ25" s="78">
        <f t="shared" si="42"/>
        <v>0</v>
      </c>
      <c r="JB25" s="31"/>
      <c r="JC25" s="312"/>
      <c r="JD25" s="22"/>
      <c r="JE25" s="31"/>
      <c r="JF25" s="76"/>
      <c r="JG25" s="78">
        <f t="shared" si="196"/>
        <v>0</v>
      </c>
      <c r="JI25" s="49"/>
      <c r="JJ25" s="899"/>
      <c r="JK25" s="105"/>
      <c r="JL25" s="49"/>
      <c r="JM25" s="140"/>
      <c r="JN25" s="132">
        <f t="shared" si="43"/>
        <v>0</v>
      </c>
      <c r="JP25" s="49"/>
      <c r="JQ25" s="230"/>
      <c r="JR25" s="105"/>
      <c r="JS25" s="384"/>
      <c r="JT25" s="140"/>
      <c r="JU25" s="132">
        <f t="shared" si="44"/>
        <v>0</v>
      </c>
      <c r="JW25" s="49"/>
      <c r="JX25" s="230"/>
      <c r="JY25" s="105"/>
      <c r="JZ25" s="384"/>
      <c r="KA25" s="140"/>
      <c r="KB25" s="132">
        <f t="shared" si="45"/>
        <v>0</v>
      </c>
      <c r="KC25" s="245"/>
      <c r="KD25" s="49"/>
      <c r="KE25" s="230"/>
      <c r="KF25" s="105"/>
      <c r="KG25" s="384"/>
      <c r="KH25" s="140"/>
      <c r="KI25" s="132">
        <f t="shared" si="46"/>
        <v>0</v>
      </c>
      <c r="KJ25" s="245"/>
      <c r="KK25" s="407"/>
      <c r="KL25" s="230"/>
      <c r="KM25" s="105"/>
      <c r="KN25" s="49"/>
      <c r="KO25" s="140"/>
      <c r="KP25" s="132">
        <f t="shared" si="47"/>
        <v>0</v>
      </c>
      <c r="KR25" s="49"/>
      <c r="KS25" s="230"/>
      <c r="KT25" s="105"/>
      <c r="KU25" s="49"/>
      <c r="KV25" s="140"/>
      <c r="KW25" s="132">
        <f t="shared" si="48"/>
        <v>0</v>
      </c>
      <c r="KY25" s="49"/>
      <c r="KZ25" s="230"/>
      <c r="LA25" s="105"/>
      <c r="LB25" s="49"/>
      <c r="LC25" s="140"/>
      <c r="LD25" s="132">
        <f t="shared" si="49"/>
        <v>0</v>
      </c>
      <c r="LF25" s="407"/>
      <c r="LG25" s="1476"/>
      <c r="LH25" s="140"/>
      <c r="LI25" s="31"/>
      <c r="LJ25" s="140"/>
      <c r="LK25" s="132">
        <f t="shared" si="0"/>
        <v>0</v>
      </c>
      <c r="LM25" s="427"/>
      <c r="LN25" s="230"/>
      <c r="LO25" s="105"/>
      <c r="LP25" s="49"/>
      <c r="LQ25" s="140"/>
      <c r="LR25" s="78">
        <f t="shared" si="50"/>
        <v>0</v>
      </c>
      <c r="LT25" s="427"/>
      <c r="LU25" s="230"/>
      <c r="LV25" s="105"/>
      <c r="LW25" s="49"/>
      <c r="LX25" s="140"/>
      <c r="LY25" s="132">
        <f t="shared" si="51"/>
        <v>0</v>
      </c>
      <c r="MA25" s="407"/>
      <c r="MB25" s="312"/>
      <c r="MC25" s="22"/>
      <c r="MD25" s="31"/>
      <c r="ME25" s="76"/>
      <c r="MF25" s="132">
        <f t="shared" si="52"/>
        <v>0</v>
      </c>
      <c r="MH25" s="312"/>
      <c r="MI25" s="312"/>
      <c r="MJ25" s="22"/>
      <c r="MK25" s="31"/>
      <c r="ML25" s="76"/>
      <c r="MM25" s="132">
        <f t="shared" si="53"/>
        <v>0</v>
      </c>
      <c r="MO25" s="31"/>
      <c r="MP25" s="312"/>
      <c r="MQ25" s="105"/>
      <c r="MR25" s="457"/>
      <c r="MS25" s="105"/>
      <c r="MT25" s="132">
        <f t="shared" si="197"/>
        <v>20586.5</v>
      </c>
      <c r="MV25" s="31"/>
      <c r="MW25" s="312"/>
      <c r="MX25" s="105"/>
      <c r="MY25" s="457"/>
      <c r="MZ25" s="105"/>
      <c r="NA25" s="132">
        <f t="shared" si="54"/>
        <v>0</v>
      </c>
      <c r="NC25" s="31"/>
      <c r="ND25" s="312"/>
      <c r="NE25" s="704"/>
      <c r="NF25" s="31"/>
      <c r="NG25" s="140"/>
      <c r="NH25" s="132">
        <f t="shared" si="199"/>
        <v>0</v>
      </c>
      <c r="NJ25" s="427"/>
      <c r="NK25" s="303"/>
      <c r="NL25" s="262"/>
      <c r="NM25" s="407"/>
      <c r="NN25" s="140"/>
      <c r="NO25" s="132">
        <f t="shared" si="56"/>
        <v>0</v>
      </c>
      <c r="NQ25" s="312"/>
      <c r="NR25" s="312"/>
      <c r="NS25" s="22"/>
      <c r="NT25" s="31"/>
      <c r="NU25" s="76"/>
      <c r="NV25" s="78">
        <f t="shared" si="57"/>
        <v>0</v>
      </c>
      <c r="NX25" s="312"/>
      <c r="NY25" s="312"/>
      <c r="NZ25" s="22"/>
      <c r="OA25" s="31"/>
      <c r="OB25" s="76"/>
      <c r="OC25" s="78">
        <f t="shared" si="58"/>
        <v>0</v>
      </c>
      <c r="OE25" s="312"/>
      <c r="OF25" s="312"/>
      <c r="OG25" s="22"/>
      <c r="OH25" s="31"/>
      <c r="OI25" s="76"/>
      <c r="OJ25" s="78">
        <f t="shared" si="59"/>
        <v>0</v>
      </c>
      <c r="OL25" s="312"/>
      <c r="OM25" s="312"/>
      <c r="ON25" s="22"/>
      <c r="OO25" s="31"/>
      <c r="OP25" s="76"/>
      <c r="OQ25" s="78">
        <f t="shared" si="60"/>
        <v>0</v>
      </c>
      <c r="OS25" s="312"/>
      <c r="OT25" s="312"/>
      <c r="OU25" s="22"/>
      <c r="OV25" s="31"/>
      <c r="OW25" s="76"/>
      <c r="OX25" s="78">
        <f t="shared" si="61"/>
        <v>0</v>
      </c>
      <c r="OZ25" s="312"/>
      <c r="PA25" s="312"/>
      <c r="PB25" s="22"/>
      <c r="PC25" s="31"/>
      <c r="PD25" s="76"/>
      <c r="PE25" s="78">
        <f t="shared" si="62"/>
        <v>0</v>
      </c>
      <c r="PG25" s="31"/>
      <c r="PH25" s="312"/>
      <c r="PI25" s="22"/>
      <c r="PJ25" s="31"/>
      <c r="PK25" s="76"/>
      <c r="PL25" s="78">
        <f t="shared" si="63"/>
        <v>0</v>
      </c>
      <c r="PN25" s="31"/>
      <c r="PO25" s="312"/>
      <c r="PP25" s="22"/>
      <c r="PQ25" s="31"/>
      <c r="PR25" s="76"/>
      <c r="PS25" s="78">
        <f t="shared" si="64"/>
        <v>48975</v>
      </c>
      <c r="PU25" s="312"/>
      <c r="PV25" s="312"/>
      <c r="PW25" s="22"/>
      <c r="PX25" s="31"/>
      <c r="PY25" s="76"/>
      <c r="PZ25" s="78">
        <f t="shared" si="65"/>
        <v>0</v>
      </c>
      <c r="QB25" s="407"/>
      <c r="QC25" s="312"/>
      <c r="QD25" s="22"/>
      <c r="QE25" s="31"/>
      <c r="QF25" s="76"/>
      <c r="QG25" s="78">
        <f t="shared" si="66"/>
        <v>0</v>
      </c>
      <c r="QI25" s="407">
        <v>40472</v>
      </c>
      <c r="QJ25" s="312" t="s">
        <v>523</v>
      </c>
      <c r="QK25" s="1512">
        <v>24444.5</v>
      </c>
      <c r="QL25" s="770">
        <v>41087</v>
      </c>
      <c r="QM25" s="526">
        <v>200</v>
      </c>
      <c r="QN25" s="527">
        <f t="shared" si="67"/>
        <v>24244.5</v>
      </c>
      <c r="QP25" s="1508"/>
      <c r="QQ25" s="1509"/>
      <c r="QR25" s="704"/>
      <c r="QS25" s="49"/>
      <c r="QT25" s="140"/>
      <c r="QU25" s="132">
        <f t="shared" si="68"/>
        <v>0</v>
      </c>
      <c r="QW25" s="49"/>
      <c r="QX25" s="673"/>
      <c r="QY25" s="262"/>
      <c r="QZ25" s="49"/>
      <c r="RA25" s="140"/>
      <c r="RB25" s="78">
        <f t="shared" si="69"/>
        <v>0</v>
      </c>
      <c r="RD25" s="230"/>
      <c r="RE25" s="673"/>
      <c r="RF25" s="262"/>
      <c r="RG25" s="49"/>
      <c r="RH25" s="140"/>
      <c r="RI25" s="78">
        <f t="shared" si="70"/>
        <v>0</v>
      </c>
      <c r="RK25" s="230"/>
      <c r="RL25" s="303"/>
      <c r="RM25" s="262"/>
      <c r="RN25" s="49"/>
      <c r="RO25" s="140"/>
      <c r="RP25" s="78">
        <f t="shared" si="71"/>
        <v>0</v>
      </c>
      <c r="RR25" s="312"/>
      <c r="RS25" s="312"/>
      <c r="RT25" s="22"/>
      <c r="RU25" s="31"/>
      <c r="RV25" s="76"/>
      <c r="RW25" s="78">
        <f t="shared" si="194"/>
        <v>23250</v>
      </c>
      <c r="RY25" s="312"/>
      <c r="RZ25" s="312"/>
      <c r="SA25" s="785"/>
      <c r="SB25" s="31"/>
      <c r="SC25" s="76"/>
      <c r="SD25" s="78">
        <f t="shared" si="195"/>
        <v>0</v>
      </c>
      <c r="SF25" s="407"/>
      <c r="SG25" s="312"/>
      <c r="SH25" s="22"/>
      <c r="SI25" s="31"/>
      <c r="SJ25" s="76"/>
      <c r="SK25" s="78">
        <f t="shared" si="72"/>
        <v>0</v>
      </c>
      <c r="SM25" s="312"/>
      <c r="SN25" s="312"/>
      <c r="SO25" s="22"/>
      <c r="SP25" s="31"/>
      <c r="SQ25" s="76"/>
      <c r="SR25" s="78">
        <f t="shared" si="73"/>
        <v>0</v>
      </c>
      <c r="ST25" s="407"/>
      <c r="SU25" s="312"/>
      <c r="SV25" s="22"/>
      <c r="SW25" s="31"/>
      <c r="SX25" s="76"/>
      <c r="SY25" s="78">
        <f t="shared" si="74"/>
        <v>0</v>
      </c>
      <c r="TA25" s="312"/>
      <c r="TB25" s="312"/>
      <c r="TC25" s="22"/>
      <c r="TD25" s="31"/>
      <c r="TE25" s="76"/>
      <c r="TF25" s="78">
        <f t="shared" si="200"/>
        <v>20668.5</v>
      </c>
      <c r="TH25" s="312"/>
      <c r="TI25" s="312"/>
      <c r="TJ25" s="785"/>
      <c r="TK25" s="31"/>
      <c r="TL25" s="76"/>
      <c r="TM25" s="78">
        <f t="shared" si="201"/>
        <v>0</v>
      </c>
      <c r="TO25" s="407"/>
      <c r="TP25" s="312"/>
      <c r="TQ25" s="785"/>
      <c r="TR25" s="31"/>
      <c r="TS25" s="76"/>
      <c r="TT25" s="78">
        <f t="shared" si="202"/>
        <v>0</v>
      </c>
      <c r="TV25" s="407"/>
      <c r="TW25" s="312"/>
      <c r="TX25" s="22"/>
      <c r="TY25" s="31"/>
      <c r="TZ25" s="76"/>
      <c r="UA25" s="78">
        <f t="shared" si="78"/>
        <v>0</v>
      </c>
      <c r="UC25" s="407"/>
      <c r="UD25" s="312"/>
      <c r="UE25" s="22"/>
      <c r="UF25" s="31"/>
      <c r="UG25" s="76"/>
      <c r="UH25" s="78">
        <f t="shared" si="79"/>
        <v>0</v>
      </c>
      <c r="UJ25" s="407"/>
      <c r="UK25" s="312"/>
      <c r="UL25" s="22"/>
      <c r="UM25" s="31"/>
      <c r="UN25" s="76"/>
      <c r="UO25" s="78">
        <f t="shared" si="80"/>
        <v>0</v>
      </c>
      <c r="UQ25" s="407"/>
      <c r="UR25" s="312"/>
      <c r="US25" s="22"/>
      <c r="UT25" s="31"/>
      <c r="UU25" s="76"/>
      <c r="UV25" s="78">
        <f t="shared" si="81"/>
        <v>201</v>
      </c>
      <c r="UX25" s="31"/>
      <c r="UY25" s="312"/>
      <c r="UZ25" s="22"/>
      <c r="VA25" s="31"/>
      <c r="VB25" s="76"/>
      <c r="VC25" s="78">
        <f t="shared" si="82"/>
        <v>47775</v>
      </c>
      <c r="VE25" s="312"/>
      <c r="VF25" s="312"/>
      <c r="VG25" s="22"/>
      <c r="VH25" s="31"/>
      <c r="VI25" s="76"/>
      <c r="VJ25" s="78">
        <f t="shared" si="83"/>
        <v>0</v>
      </c>
      <c r="VL25" s="312"/>
      <c r="VM25" s="312"/>
      <c r="VN25" s="22"/>
      <c r="VO25" s="31"/>
      <c r="VP25" s="76"/>
      <c r="VQ25" s="78">
        <f t="shared" si="84"/>
        <v>0</v>
      </c>
      <c r="VS25" s="407"/>
      <c r="VT25" s="312"/>
      <c r="VU25" s="22"/>
      <c r="VV25" s="31"/>
      <c r="VW25" s="76"/>
      <c r="VX25" s="78">
        <f t="shared" si="85"/>
        <v>274.5</v>
      </c>
      <c r="VZ25" s="312"/>
      <c r="WA25" s="312"/>
      <c r="WB25" s="22"/>
      <c r="WC25" s="31"/>
      <c r="WD25" s="76"/>
      <c r="WE25" s="78">
        <f t="shared" si="86"/>
        <v>0</v>
      </c>
      <c r="WG25" s="49"/>
      <c r="WH25" s="230"/>
      <c r="WI25" s="105"/>
      <c r="WJ25" s="49"/>
      <c r="WK25" s="140"/>
      <c r="WL25" s="78">
        <f t="shared" si="87"/>
        <v>0</v>
      </c>
      <c r="WN25" s="312"/>
      <c r="WO25" s="312"/>
      <c r="WP25" s="22"/>
      <c r="WQ25" s="31"/>
      <c r="WR25" s="76"/>
      <c r="WS25" s="78">
        <f t="shared" si="88"/>
        <v>0</v>
      </c>
      <c r="WU25" s="230"/>
      <c r="WV25" s="230"/>
      <c r="WW25" s="105"/>
      <c r="WX25" s="49"/>
      <c r="WY25" s="140"/>
      <c r="WZ25" s="132">
        <f t="shared" si="89"/>
        <v>0</v>
      </c>
      <c r="XA25" s="245"/>
      <c r="XB25" s="31"/>
      <c r="XC25" s="312"/>
      <c r="XD25" s="22"/>
      <c r="XE25" s="31"/>
      <c r="XF25" s="76"/>
      <c r="XG25" s="78">
        <f t="shared" si="90"/>
        <v>0</v>
      </c>
      <c r="XI25" s="407"/>
      <c r="XJ25" s="312"/>
      <c r="XK25" s="22"/>
      <c r="XL25" s="31"/>
      <c r="XM25" s="76"/>
      <c r="XN25" s="78">
        <f t="shared" si="91"/>
        <v>0</v>
      </c>
      <c r="XP25" s="31"/>
      <c r="XQ25" s="312"/>
      <c r="XR25" s="22"/>
      <c r="XS25" s="31"/>
      <c r="XT25" s="76"/>
      <c r="XU25" s="132">
        <f t="shared" si="92"/>
        <v>0</v>
      </c>
      <c r="XW25" s="31"/>
      <c r="XX25" s="312"/>
      <c r="XY25" s="22"/>
      <c r="XZ25" s="31"/>
      <c r="YA25" s="76"/>
      <c r="YB25" s="132">
        <f t="shared" si="93"/>
        <v>0</v>
      </c>
      <c r="YD25" s="31"/>
      <c r="YE25" s="312"/>
      <c r="YF25" s="22"/>
      <c r="YG25" s="31"/>
      <c r="YH25" s="76"/>
      <c r="YI25" s="132">
        <f t="shared" si="94"/>
        <v>0</v>
      </c>
      <c r="YK25" s="31"/>
      <c r="YL25" s="312"/>
      <c r="YM25" s="22"/>
      <c r="YN25" s="31"/>
      <c r="YO25" s="76"/>
      <c r="YP25" s="78">
        <f t="shared" si="95"/>
        <v>0</v>
      </c>
      <c r="YR25" s="31"/>
      <c r="YS25" s="312"/>
      <c r="YT25" s="22"/>
      <c r="YU25" s="31"/>
      <c r="YV25" s="76"/>
      <c r="YW25" s="78">
        <f t="shared" si="96"/>
        <v>0</v>
      </c>
      <c r="YY25" s="49"/>
      <c r="YZ25" s="230"/>
      <c r="ZA25" s="105"/>
      <c r="ZB25" s="49"/>
      <c r="ZC25" s="140"/>
      <c r="ZD25" s="78">
        <f t="shared" si="97"/>
        <v>0</v>
      </c>
      <c r="ZF25" s="312"/>
      <c r="ZG25" s="312"/>
      <c r="ZH25" s="22"/>
      <c r="ZI25" s="31"/>
      <c r="ZJ25" s="76"/>
      <c r="ZK25" s="78">
        <f t="shared" si="98"/>
        <v>0</v>
      </c>
      <c r="ZM25" s="31"/>
      <c r="ZN25" s="784"/>
      <c r="ZO25" s="22"/>
      <c r="ZP25" s="31"/>
      <c r="ZQ25" s="76"/>
      <c r="ZR25" s="78">
        <f t="shared" si="99"/>
        <v>11212</v>
      </c>
      <c r="ZT25" s="31"/>
      <c r="ZU25" s="784"/>
      <c r="ZV25" s="22"/>
      <c r="ZW25" s="31"/>
      <c r="ZX25" s="76"/>
      <c r="ZY25" s="78">
        <f t="shared" si="100"/>
        <v>0</v>
      </c>
      <c r="AAA25" s="31"/>
      <c r="AAB25" s="784"/>
      <c r="AAC25" s="22"/>
      <c r="AAD25" s="31"/>
      <c r="AAE25" s="76"/>
      <c r="AAF25" s="78">
        <f t="shared" si="101"/>
        <v>0</v>
      </c>
      <c r="AAH25" s="312"/>
      <c r="AAI25" s="312"/>
      <c r="AAJ25" s="22"/>
      <c r="AAK25" s="31"/>
      <c r="AAL25" s="76"/>
      <c r="AAM25" s="78">
        <f t="shared" si="102"/>
        <v>0</v>
      </c>
      <c r="AAO25" s="407"/>
      <c r="AAP25" s="312"/>
      <c r="AAQ25" s="22"/>
      <c r="AAR25" s="31"/>
      <c r="AAS25" s="76"/>
      <c r="AAT25" s="78">
        <f t="shared" si="103"/>
        <v>0</v>
      </c>
      <c r="AAV25" s="407"/>
      <c r="AAW25" s="312"/>
      <c r="AAX25" s="22"/>
      <c r="AAY25" s="323"/>
      <c r="AAZ25" s="76"/>
      <c r="ABA25" s="78">
        <f t="shared" si="104"/>
        <v>0</v>
      </c>
      <c r="ABC25" s="31"/>
      <c r="ABD25" s="312"/>
      <c r="ABE25" s="22"/>
      <c r="ABF25" s="31"/>
      <c r="ABG25" s="76"/>
      <c r="ABH25" s="78">
        <f t="shared" si="105"/>
        <v>26148</v>
      </c>
      <c r="ABJ25" s="312"/>
      <c r="ABK25" s="312"/>
      <c r="ABL25" s="22"/>
      <c r="ABM25" s="31"/>
      <c r="ABN25" s="76"/>
      <c r="ABO25" s="78">
        <f t="shared" si="106"/>
        <v>0</v>
      </c>
      <c r="ABQ25" s="312"/>
      <c r="ABR25" s="312"/>
      <c r="ABS25" s="22"/>
      <c r="ABT25" s="31"/>
      <c r="ABU25" s="76"/>
      <c r="ABV25" s="78">
        <f t="shared" si="107"/>
        <v>0</v>
      </c>
      <c r="ABX25" s="323"/>
      <c r="ABY25" s="312"/>
      <c r="ABZ25" s="22"/>
      <c r="ACA25" s="407"/>
      <c r="ACB25" s="76"/>
      <c r="ACC25" s="78">
        <f t="shared" si="108"/>
        <v>0</v>
      </c>
      <c r="ACE25" s="323"/>
      <c r="ACF25" s="312"/>
      <c r="ACG25" s="22"/>
      <c r="ACH25" s="323"/>
      <c r="ACI25" s="76"/>
      <c r="ACJ25" s="78">
        <f t="shared" si="109"/>
        <v>0</v>
      </c>
      <c r="ACL25" s="31"/>
      <c r="ACM25" s="312"/>
      <c r="ACN25" s="22"/>
      <c r="ACO25" s="31"/>
      <c r="ACP25" s="76"/>
      <c r="ACQ25" s="78">
        <f t="shared" si="1"/>
        <v>0</v>
      </c>
      <c r="ACS25" s="407"/>
      <c r="ACT25" s="312"/>
      <c r="ACU25" s="22"/>
      <c r="ACV25" s="407"/>
      <c r="ACW25" s="76"/>
      <c r="ACX25" s="78">
        <f t="shared" si="110"/>
        <v>0</v>
      </c>
      <c r="ACZ25" s="407"/>
      <c r="ADA25" s="312"/>
      <c r="ADB25" s="22"/>
      <c r="ADC25" s="323"/>
      <c r="ADD25" s="76"/>
      <c r="ADE25" s="78">
        <f t="shared" si="111"/>
        <v>0</v>
      </c>
      <c r="ADG25" s="312"/>
      <c r="ADH25" s="312"/>
      <c r="ADI25" s="22"/>
      <c r="ADJ25" s="31"/>
      <c r="ADK25" s="76"/>
      <c r="ADL25" s="132">
        <f t="shared" si="112"/>
        <v>0</v>
      </c>
      <c r="ADN25" s="323"/>
      <c r="ADO25" s="312"/>
      <c r="ADP25" s="22"/>
      <c r="ADQ25" s="407"/>
      <c r="ADR25" s="76"/>
      <c r="ADS25" s="132">
        <f t="shared" si="113"/>
        <v>0</v>
      </c>
      <c r="ADU25" s="407"/>
      <c r="ADV25" s="303"/>
      <c r="ADW25" s="351"/>
      <c r="ADX25" s="31"/>
      <c r="ADY25" s="1504"/>
      <c r="ADZ25" s="132">
        <f t="shared" si="114"/>
        <v>0</v>
      </c>
      <c r="AEB25" s="31"/>
      <c r="AEC25" s="303"/>
      <c r="AED25" s="351"/>
      <c r="AEE25" s="31"/>
      <c r="AEF25" s="1504"/>
      <c r="AEG25" s="132">
        <f t="shared" si="115"/>
        <v>5459</v>
      </c>
      <c r="AEI25" s="407"/>
      <c r="AEJ25" s="303"/>
      <c r="AEK25" s="351"/>
      <c r="AEL25" s="407"/>
      <c r="AEM25" s="1504"/>
      <c r="AEN25" s="132">
        <f t="shared" si="116"/>
        <v>0</v>
      </c>
      <c r="AEP25" s="31"/>
      <c r="AEQ25" s="784"/>
      <c r="AER25" s="22"/>
      <c r="AES25" s="31"/>
      <c r="AET25" s="76"/>
      <c r="AEU25" s="78">
        <f t="shared" si="117"/>
        <v>0</v>
      </c>
      <c r="AEW25" s="312"/>
      <c r="AEX25" s="312"/>
      <c r="AEY25" s="22"/>
      <c r="AEZ25" s="31"/>
      <c r="AFA25" s="76"/>
      <c r="AFB25" s="78">
        <f t="shared" si="118"/>
        <v>6523</v>
      </c>
      <c r="AFD25" s="407"/>
      <c r="AFE25" s="312"/>
      <c r="AFF25" s="22"/>
      <c r="AFG25" s="31"/>
      <c r="AFH25" s="76"/>
      <c r="AFI25" s="78">
        <f t="shared" si="119"/>
        <v>0</v>
      </c>
      <c r="AFK25" s="407"/>
      <c r="AFL25" s="312"/>
      <c r="AFM25" s="22"/>
      <c r="AFN25" s="31"/>
      <c r="AFO25" s="76"/>
      <c r="AFP25" s="132">
        <f t="shared" si="120"/>
        <v>0</v>
      </c>
      <c r="AFR25" s="31"/>
      <c r="AFS25" s="312"/>
      <c r="AFT25" s="22"/>
      <c r="AFU25" s="31"/>
      <c r="AFV25" s="76"/>
      <c r="AFW25" s="132">
        <f t="shared" si="121"/>
        <v>0</v>
      </c>
      <c r="AFY25" s="312"/>
      <c r="AFZ25" s="312"/>
      <c r="AGA25" s="22"/>
      <c r="AGB25" s="31"/>
      <c r="AGC25" s="76"/>
      <c r="AGD25" s="132">
        <f t="shared" si="122"/>
        <v>0</v>
      </c>
      <c r="AGF25" s="31"/>
      <c r="AGG25" s="312"/>
      <c r="AGH25" s="22"/>
      <c r="AGI25" s="31"/>
      <c r="AGJ25" s="76"/>
      <c r="AGK25" s="132">
        <f t="shared" si="123"/>
        <v>0</v>
      </c>
      <c r="AGM25" s="31"/>
      <c r="AGN25" s="312"/>
      <c r="AGO25" s="22"/>
      <c r="AGP25" s="31"/>
      <c r="AGQ25" s="76"/>
      <c r="AGR25" s="132">
        <f t="shared" si="124"/>
        <v>0</v>
      </c>
      <c r="AGT25" s="31"/>
      <c r="AGU25" s="312"/>
      <c r="AGV25" s="22"/>
      <c r="AGW25" s="31"/>
      <c r="AGX25" s="76"/>
      <c r="AGY25" s="132">
        <f t="shared" si="125"/>
        <v>0</v>
      </c>
      <c r="AHA25" s="312"/>
      <c r="AHB25" s="312"/>
      <c r="AHC25" s="22"/>
      <c r="AHD25" s="31"/>
      <c r="AHE25" s="76"/>
      <c r="AHF25" s="78">
        <f t="shared" si="126"/>
        <v>37741</v>
      </c>
      <c r="AHH25" s="312"/>
      <c r="AHI25" s="312"/>
      <c r="AHJ25" s="22"/>
      <c r="AHK25" s="31"/>
      <c r="AHL25" s="76"/>
      <c r="AHM25" s="78">
        <f t="shared" si="127"/>
        <v>0</v>
      </c>
      <c r="AHO25" s="312"/>
      <c r="AHP25" s="312"/>
      <c r="AHQ25" s="22"/>
      <c r="AHR25" s="31"/>
      <c r="AHS25" s="76"/>
      <c r="AHT25" s="78">
        <f t="shared" si="128"/>
        <v>0</v>
      </c>
      <c r="AHV25" s="427"/>
      <c r="AHW25" s="230"/>
      <c r="AHX25" s="105"/>
      <c r="AHY25" s="49"/>
      <c r="AHZ25" s="140"/>
      <c r="AIA25" s="78">
        <f t="shared" si="129"/>
        <v>0</v>
      </c>
      <c r="AIC25" s="323"/>
      <c r="AID25" s="312"/>
      <c r="AIE25" s="22"/>
      <c r="AIF25" s="49"/>
      <c r="AIG25" s="76"/>
      <c r="AIH25" s="78">
        <f t="shared" si="130"/>
        <v>0</v>
      </c>
      <c r="AIJ25" s="407"/>
      <c r="AIK25" s="312"/>
      <c r="AIL25" s="22"/>
      <c r="AIM25" s="31"/>
      <c r="AIN25" s="76"/>
      <c r="AIO25" s="78">
        <f t="shared" si="131"/>
        <v>0</v>
      </c>
      <c r="AIQ25" s="312"/>
      <c r="AIR25" s="312"/>
      <c r="AIS25" s="22"/>
      <c r="AIT25" s="31"/>
      <c r="AIU25" s="76"/>
      <c r="AIV25" s="78">
        <f t="shared" si="132"/>
        <v>0</v>
      </c>
      <c r="AIX25" s="49"/>
      <c r="AIY25" s="230"/>
      <c r="AIZ25" s="105"/>
      <c r="AJA25" s="49"/>
      <c r="AJB25" s="140"/>
      <c r="AJC25" s="132">
        <f t="shared" si="133"/>
        <v>0</v>
      </c>
      <c r="AJE25" s="31"/>
      <c r="AJF25" s="312"/>
      <c r="AJG25" s="22"/>
      <c r="AJH25" s="49"/>
      <c r="AJI25" s="76"/>
      <c r="AJJ25" s="78">
        <f t="shared" si="134"/>
        <v>0</v>
      </c>
      <c r="AJL25" s="49"/>
      <c r="AJM25" s="230"/>
      <c r="AJN25" s="105"/>
      <c r="AJO25" s="49"/>
      <c r="AJP25" s="140"/>
      <c r="AJQ25" s="132">
        <f t="shared" si="135"/>
        <v>0</v>
      </c>
      <c r="AJR25" s="245"/>
      <c r="AJS25" s="312"/>
      <c r="AJT25" s="312"/>
      <c r="AJU25" s="22"/>
      <c r="AJV25" s="31"/>
      <c r="AJW25" s="76"/>
      <c r="AJX25" s="78">
        <f t="shared" si="136"/>
        <v>0</v>
      </c>
      <c r="AJZ25" s="31"/>
      <c r="AKA25" s="312"/>
      <c r="AKB25" s="22"/>
      <c r="AKC25" s="31"/>
      <c r="AKD25" s="76"/>
      <c r="AKE25" s="78">
        <f t="shared" si="137"/>
        <v>0</v>
      </c>
      <c r="AKG25" s="31"/>
      <c r="AKH25" s="312"/>
      <c r="AKI25" s="785"/>
      <c r="AKJ25" s="31"/>
      <c r="AKK25" s="76"/>
      <c r="AKL25" s="132">
        <f t="shared" si="138"/>
        <v>0</v>
      </c>
      <c r="AKN25" s="49"/>
      <c r="AKO25" s="230"/>
      <c r="AKP25" s="105"/>
      <c r="AKQ25" s="49"/>
      <c r="AKR25" s="140"/>
      <c r="AKS25" s="78">
        <f t="shared" si="2"/>
        <v>0</v>
      </c>
      <c r="AKU25" s="31"/>
      <c r="AKV25" s="312"/>
      <c r="AKW25" s="22"/>
      <c r="AKX25" s="31"/>
      <c r="AKY25" s="76"/>
      <c r="AKZ25" s="78">
        <f t="shared" si="139"/>
        <v>0</v>
      </c>
      <c r="ALB25" s="312"/>
      <c r="ALC25" s="312"/>
      <c r="ALD25" s="22"/>
      <c r="ALE25" s="31"/>
      <c r="ALF25" s="76"/>
      <c r="ALG25" s="78">
        <f t="shared" si="140"/>
        <v>0</v>
      </c>
      <c r="ALI25" s="312"/>
      <c r="ALJ25" s="312"/>
      <c r="ALK25" s="22"/>
      <c r="ALL25" s="31"/>
      <c r="ALM25" s="76"/>
      <c r="ALN25" s="78">
        <f t="shared" si="141"/>
        <v>0</v>
      </c>
      <c r="ALP25" s="312"/>
      <c r="ALQ25" s="312"/>
      <c r="ALR25" s="22"/>
      <c r="ALS25" s="31"/>
      <c r="ALT25" s="76"/>
      <c r="ALU25" s="78">
        <f t="shared" si="142"/>
        <v>0</v>
      </c>
      <c r="ALW25" s="407"/>
      <c r="ALX25" s="312"/>
      <c r="ALY25" s="22"/>
      <c r="ALZ25" s="407"/>
      <c r="AMA25" s="76"/>
      <c r="AMB25" s="78">
        <f t="shared" si="143"/>
        <v>0</v>
      </c>
      <c r="AMD25" s="31"/>
      <c r="AME25" s="312"/>
      <c r="AMF25" s="22"/>
      <c r="AMG25" s="31"/>
      <c r="AMH25" s="76"/>
      <c r="AMI25" s="78">
        <f t="shared" si="144"/>
        <v>0</v>
      </c>
      <c r="AMK25" s="31"/>
      <c r="AML25" s="312"/>
      <c r="AMM25" s="22"/>
      <c r="AMN25" s="31"/>
      <c r="AMO25" s="76"/>
      <c r="AMP25" s="132">
        <f t="shared" si="3"/>
        <v>0</v>
      </c>
      <c r="AMR25" s="407"/>
      <c r="AMS25" s="312"/>
      <c r="AMT25" s="22"/>
      <c r="AMU25" s="323"/>
      <c r="AMV25" s="76"/>
      <c r="AMW25" s="78">
        <f t="shared" si="145"/>
        <v>0</v>
      </c>
      <c r="AMY25" s="323"/>
      <c r="AMZ25" s="312"/>
      <c r="ANA25" s="22"/>
      <c r="ANB25" s="407"/>
      <c r="ANC25" s="76"/>
      <c r="AND25" s="78">
        <f t="shared" si="146"/>
        <v>0</v>
      </c>
      <c r="ANF25" s="31"/>
      <c r="ANG25" s="312"/>
      <c r="ANH25" s="22"/>
      <c r="ANI25" s="31"/>
      <c r="ANJ25" s="76"/>
      <c r="ANK25" s="78">
        <f t="shared" si="147"/>
        <v>0</v>
      </c>
      <c r="ANM25" s="312"/>
      <c r="ANN25" s="312"/>
      <c r="ANO25" s="22"/>
      <c r="ANP25" s="31"/>
      <c r="ANQ25" s="76"/>
      <c r="ANR25" s="78">
        <f t="shared" si="148"/>
        <v>0</v>
      </c>
      <c r="ANT25" s="312"/>
      <c r="ANU25" s="312"/>
      <c r="ANV25" s="22"/>
      <c r="ANW25" s="31"/>
      <c r="ANX25" s="76"/>
      <c r="ANY25" s="78">
        <f t="shared" si="149"/>
        <v>0</v>
      </c>
      <c r="AOA25" s="323"/>
      <c r="AOB25" s="312"/>
      <c r="AOC25" s="22"/>
      <c r="AOD25" s="407"/>
      <c r="AOE25" s="76"/>
      <c r="AOF25" s="78">
        <f t="shared" si="150"/>
        <v>1532</v>
      </c>
      <c r="AOH25" s="312"/>
      <c r="AOI25" s="312"/>
      <c r="AOJ25" s="22"/>
      <c r="AOK25" s="323"/>
      <c r="AOL25" s="76"/>
      <c r="AOM25" s="78">
        <f t="shared" si="198"/>
        <v>4592</v>
      </c>
      <c r="AOO25" s="407"/>
      <c r="AOP25" s="312"/>
      <c r="AOQ25" s="22"/>
      <c r="AOR25" s="31"/>
      <c r="AOS25" s="76"/>
      <c r="AOT25" s="78">
        <f t="shared" si="151"/>
        <v>0</v>
      </c>
      <c r="AOV25" s="323"/>
      <c r="AOW25" s="312"/>
      <c r="AOX25" s="22"/>
      <c r="AOY25" s="31"/>
      <c r="AOZ25" s="76"/>
      <c r="APA25" s="78">
        <f t="shared" si="152"/>
        <v>0</v>
      </c>
      <c r="APC25" s="323"/>
      <c r="APD25" s="312"/>
      <c r="APE25" s="22"/>
      <c r="APF25" s="31"/>
      <c r="APG25" s="76"/>
      <c r="APH25" s="78">
        <f t="shared" si="153"/>
        <v>0</v>
      </c>
      <c r="APJ25" s="312"/>
      <c r="APK25" s="312"/>
      <c r="APL25" s="22"/>
      <c r="APM25" s="31"/>
      <c r="APN25" s="76"/>
      <c r="APO25" s="78">
        <f t="shared" si="154"/>
        <v>0</v>
      </c>
      <c r="APQ25" s="407"/>
      <c r="APR25" s="1476"/>
      <c r="APS25" s="704"/>
      <c r="APT25" s="427"/>
      <c r="APU25" s="76"/>
      <c r="APV25" s="132">
        <f t="shared" si="4"/>
        <v>0</v>
      </c>
      <c r="APX25" s="312"/>
      <c r="APZ25" s="780"/>
      <c r="AQC25" s="132">
        <f t="shared" si="5"/>
        <v>7383.5</v>
      </c>
      <c r="AQE25" s="312"/>
      <c r="AQG25" s="780"/>
      <c r="AQJ25" s="132">
        <f t="shared" si="6"/>
        <v>0</v>
      </c>
      <c r="AQL25" s="312"/>
      <c r="AQN25" s="780"/>
      <c r="AQQ25" s="132">
        <f t="shared" si="155"/>
        <v>4518.5</v>
      </c>
      <c r="AQS25" s="323"/>
      <c r="AQT25" s="312"/>
      <c r="AQU25" s="785"/>
      <c r="AQV25" s="323"/>
      <c r="AQW25" s="76"/>
      <c r="AQX25" s="78">
        <f t="shared" si="156"/>
        <v>53922</v>
      </c>
      <c r="AQZ25" s="312"/>
      <c r="ARA25" s="312"/>
      <c r="ARB25" s="22"/>
      <c r="ARC25" s="31"/>
      <c r="ARD25" s="76"/>
      <c r="ARE25" s="78">
        <f t="shared" si="157"/>
        <v>0</v>
      </c>
      <c r="ARG25" s="407"/>
      <c r="ARH25" s="312"/>
      <c r="ARI25" s="22"/>
      <c r="ARJ25" s="407"/>
      <c r="ARK25" s="76"/>
      <c r="ARL25" s="78">
        <f t="shared" si="158"/>
        <v>0</v>
      </c>
      <c r="ARN25" s="407"/>
      <c r="ARO25" s="312"/>
      <c r="ARP25" s="22"/>
      <c r="ARQ25" s="323"/>
      <c r="ARR25" s="76"/>
      <c r="ARS25" s="78">
        <f t="shared" si="7"/>
        <v>0</v>
      </c>
      <c r="ARU25" s="407"/>
      <c r="ARV25" s="312"/>
      <c r="ARW25" s="22"/>
      <c r="ARX25" s="31"/>
      <c r="ARY25" s="76"/>
      <c r="ARZ25" s="78">
        <f t="shared" si="159"/>
        <v>0</v>
      </c>
      <c r="ASB25" s="407"/>
      <c r="ASC25" s="1476"/>
      <c r="ASD25" s="140"/>
      <c r="ASE25" s="31"/>
      <c r="ASF25" s="140"/>
      <c r="ASG25" s="132">
        <f t="shared" si="160"/>
        <v>0</v>
      </c>
      <c r="ASI25" s="31"/>
      <c r="ASJ25" s="1476"/>
      <c r="ASK25" s="140"/>
      <c r="ASL25" s="31"/>
      <c r="ASM25" s="140"/>
      <c r="ASN25" s="132">
        <f t="shared" si="161"/>
        <v>0</v>
      </c>
      <c r="ASP25" s="31"/>
      <c r="ASQ25" s="1476"/>
      <c r="ASR25" s="140"/>
      <c r="ASS25" s="31"/>
      <c r="AST25" s="140"/>
      <c r="ASU25" s="132">
        <f t="shared" si="162"/>
        <v>0</v>
      </c>
      <c r="ASW25" s="312"/>
      <c r="ASX25" s="312"/>
      <c r="ASY25" s="22"/>
      <c r="ASZ25" s="31"/>
      <c r="ATA25" s="76"/>
      <c r="ATB25" s="78">
        <f t="shared" si="163"/>
        <v>0</v>
      </c>
      <c r="ATD25" s="323"/>
      <c r="ATE25" s="312"/>
      <c r="ATF25" s="22"/>
      <c r="ATG25" s="31"/>
      <c r="ATH25" s="76"/>
      <c r="ATI25" s="78">
        <f t="shared" si="164"/>
        <v>0</v>
      </c>
      <c r="ATK25" s="323"/>
      <c r="ATL25" s="312"/>
      <c r="ATM25" s="22"/>
      <c r="ATN25" s="31"/>
      <c r="ATO25" s="76"/>
      <c r="ATP25" s="78">
        <f t="shared" si="165"/>
        <v>0</v>
      </c>
      <c r="ATR25" s="323"/>
      <c r="ATS25" s="312"/>
      <c r="ATT25" s="22"/>
      <c r="ATU25" s="31"/>
      <c r="ATV25" s="76"/>
      <c r="ATW25" s="78">
        <f t="shared" si="166"/>
        <v>0</v>
      </c>
      <c r="ATY25" s="323"/>
      <c r="ATZ25" s="312"/>
      <c r="AUA25" s="22"/>
      <c r="AUB25" s="31"/>
      <c r="AUC25" s="76"/>
      <c r="AUD25" s="78">
        <f t="shared" si="167"/>
        <v>0</v>
      </c>
      <c r="AUF25" s="312"/>
      <c r="AUG25" s="1483"/>
      <c r="AUI25" s="31"/>
      <c r="AUJ25" s="140"/>
      <c r="AUK25" s="132">
        <f t="shared" si="168"/>
        <v>0</v>
      </c>
      <c r="AUM25" s="31"/>
      <c r="AUN25" s="303"/>
      <c r="AUO25" s="140"/>
      <c r="AUP25" s="49"/>
      <c r="AUQ25" s="76"/>
      <c r="AUR25" s="132">
        <f t="shared" si="169"/>
        <v>0</v>
      </c>
      <c r="AUT25" s="31"/>
      <c r="AUU25" s="1476"/>
      <c r="AUV25" s="140"/>
      <c r="AUW25" s="49"/>
      <c r="AUX25" s="76"/>
      <c r="AUY25" s="132">
        <f t="shared" si="170"/>
        <v>0</v>
      </c>
      <c r="AVA25" s="407"/>
      <c r="AVB25" s="1476"/>
      <c r="AVC25" s="140"/>
      <c r="AVD25" s="49"/>
      <c r="AVE25" s="76"/>
      <c r="AVF25" s="132">
        <f t="shared" si="171"/>
        <v>2512.5</v>
      </c>
      <c r="AVH25" s="322"/>
      <c r="AVI25" s="303"/>
      <c r="AVJ25" s="351"/>
      <c r="AVK25" s="49"/>
      <c r="AVL25" s="351"/>
      <c r="AVM25" s="132">
        <f t="shared" si="172"/>
        <v>0</v>
      </c>
      <c r="AVO25" s="407"/>
      <c r="AVP25" s="312"/>
      <c r="AVQ25" s="1499"/>
      <c r="AVR25" s="31"/>
      <c r="AVS25" s="1361"/>
      <c r="AVT25" s="78">
        <f t="shared" si="190"/>
        <v>0</v>
      </c>
      <c r="AVV25" s="312"/>
      <c r="AVW25" s="312"/>
      <c r="AVX25" s="1499"/>
      <c r="AVY25" s="31"/>
      <c r="AVZ25" s="1361"/>
      <c r="AWA25" s="78">
        <f t="shared" si="191"/>
        <v>0</v>
      </c>
      <c r="AWC25" s="312"/>
      <c r="AWD25" s="312"/>
      <c r="AWE25" s="22"/>
      <c r="AWF25" s="31"/>
      <c r="AWG25" s="76"/>
      <c r="AWH25" s="78">
        <f t="shared" si="192"/>
        <v>0</v>
      </c>
      <c r="AWJ25" s="230"/>
      <c r="AWK25" s="230"/>
      <c r="AWL25" s="105"/>
      <c r="AWM25" s="49"/>
      <c r="AWN25" s="140"/>
      <c r="AWO25" s="132">
        <f t="shared" si="193"/>
        <v>0</v>
      </c>
      <c r="AWP25" s="245"/>
      <c r="AWQ25" s="427"/>
      <c r="AWR25" s="230"/>
      <c r="AWS25" s="105"/>
      <c r="AWT25" s="49"/>
      <c r="AWU25" s="140"/>
      <c r="AWV25" s="78">
        <f t="shared" si="173"/>
        <v>30000</v>
      </c>
      <c r="AWX25" s="31"/>
      <c r="AWY25" s="312"/>
      <c r="AWZ25" s="22"/>
      <c r="AXA25" s="31"/>
      <c r="AXB25" s="76"/>
      <c r="AXC25" s="78">
        <f t="shared" si="174"/>
        <v>0</v>
      </c>
      <c r="AXE25" s="31"/>
      <c r="AXF25" s="312"/>
      <c r="AXG25" s="22"/>
      <c r="AXH25" s="31"/>
      <c r="AXI25" s="76"/>
      <c r="AXJ25" s="78">
        <f t="shared" si="175"/>
        <v>0</v>
      </c>
      <c r="AXL25" s="31"/>
      <c r="AXM25" s="312"/>
      <c r="AXN25" s="22"/>
      <c r="AXO25" s="31"/>
      <c r="AXP25" s="76"/>
      <c r="AXQ25" s="78">
        <f t="shared" si="176"/>
        <v>0</v>
      </c>
      <c r="AXS25" s="31"/>
      <c r="AXT25" s="312"/>
      <c r="AXU25" s="22"/>
      <c r="AXV25" s="31"/>
      <c r="AXW25" s="76"/>
      <c r="AXX25" s="78">
        <f t="shared" si="177"/>
        <v>0</v>
      </c>
      <c r="AXZ25" s="407"/>
      <c r="AYA25" s="312"/>
      <c r="AYB25" s="22"/>
      <c r="AYC25" s="31"/>
      <c r="AYD25" s="76"/>
      <c r="AYE25" s="78">
        <f t="shared" si="178"/>
        <v>0</v>
      </c>
      <c r="AYG25" s="407"/>
      <c r="AYH25" s="312"/>
      <c r="AYI25" s="22"/>
      <c r="AYJ25" s="31"/>
      <c r="AYK25" s="76"/>
      <c r="AYL25" s="78">
        <f t="shared" si="179"/>
        <v>0</v>
      </c>
      <c r="AYN25" s="407"/>
      <c r="AYO25" s="312"/>
      <c r="AYP25" s="22"/>
      <c r="AYQ25" s="407"/>
      <c r="AYR25" s="76"/>
      <c r="AYS25" s="78">
        <f t="shared" si="180"/>
        <v>0</v>
      </c>
      <c r="AYU25" s="31"/>
      <c r="AYV25" s="312"/>
      <c r="AYW25" s="22"/>
      <c r="AYX25" s="31"/>
      <c r="AYY25" s="76"/>
      <c r="AYZ25" s="78">
        <f t="shared" si="181"/>
        <v>0</v>
      </c>
      <c r="AZB25" s="427"/>
      <c r="AZC25" s="230"/>
      <c r="AZD25" s="105"/>
      <c r="AZE25" s="427"/>
      <c r="AZF25" s="140"/>
      <c r="AZG25" s="78">
        <f t="shared" si="182"/>
        <v>0</v>
      </c>
      <c r="AZI25" s="427"/>
      <c r="AZJ25" s="230"/>
      <c r="AZK25" s="105"/>
      <c r="AZL25" s="427"/>
      <c r="AZM25" s="140"/>
      <c r="AZN25" s="132">
        <f t="shared" si="183"/>
        <v>0</v>
      </c>
      <c r="AZO25" s="245"/>
      <c r="AZP25" s="312"/>
      <c r="AZQ25" s="312"/>
      <c r="AZR25" s="22"/>
      <c r="AZS25" s="31"/>
      <c r="AZT25" s="76"/>
      <c r="AZU25" s="78">
        <f t="shared" si="184"/>
        <v>0</v>
      </c>
      <c r="AZW25" s="312"/>
      <c r="AZX25" s="312"/>
      <c r="AZY25" s="22"/>
      <c r="AZZ25" s="31"/>
      <c r="BAA25" s="76"/>
      <c r="BAB25" s="78">
        <f t="shared" si="185"/>
        <v>0</v>
      </c>
      <c r="BAD25" s="312"/>
      <c r="BAE25" s="312"/>
      <c r="BAF25" s="22"/>
      <c r="BAG25" s="31"/>
      <c r="BAH25" s="76"/>
      <c r="BAI25" s="78">
        <f t="shared" si="186"/>
        <v>0</v>
      </c>
      <c r="BAK25" s="312"/>
      <c r="BAL25" s="312"/>
      <c r="BAM25" s="22"/>
      <c r="BAN25" s="31"/>
      <c r="BAO25" s="76"/>
      <c r="BAP25" s="78">
        <f t="shared" si="187"/>
        <v>0</v>
      </c>
    </row>
    <row r="26" spans="1:1023 1025:1394" s="32" customFormat="1" x14ac:dyDescent="0.25">
      <c r="A26" s="31"/>
      <c r="B26" s="312"/>
      <c r="C26" s="704"/>
      <c r="D26" s="31"/>
      <c r="E26" s="140"/>
      <c r="F26" s="132">
        <f t="shared" si="8"/>
        <v>0</v>
      </c>
      <c r="H26" s="427"/>
      <c r="I26" s="230"/>
      <c r="J26" s="105"/>
      <c r="K26" s="427"/>
      <c r="L26" s="140"/>
      <c r="M26" s="78">
        <f t="shared" si="188"/>
        <v>0</v>
      </c>
      <c r="O26" s="323"/>
      <c r="P26" s="312"/>
      <c r="Q26" s="22"/>
      <c r="R26" s="31"/>
      <c r="S26" s="76"/>
      <c r="T26" s="78">
        <f t="shared" si="9"/>
        <v>0</v>
      </c>
      <c r="V26" s="31"/>
      <c r="W26" s="312"/>
      <c r="X26" s="22"/>
      <c r="Y26" s="31"/>
      <c r="Z26" s="76"/>
      <c r="AA26" s="78">
        <f t="shared" si="10"/>
        <v>0</v>
      </c>
      <c r="AC26" s="31"/>
      <c r="AD26" s="312"/>
      <c r="AE26" s="22"/>
      <c r="AF26" s="31"/>
      <c r="AG26" s="76"/>
      <c r="AH26" s="78">
        <f t="shared" si="11"/>
        <v>0</v>
      </c>
      <c r="AJ26" s="31"/>
      <c r="AK26" s="312"/>
      <c r="AL26" s="22"/>
      <c r="AM26" s="31"/>
      <c r="AN26" s="76"/>
      <c r="AO26" s="78">
        <f t="shared" si="12"/>
        <v>0</v>
      </c>
      <c r="AQ26" s="31"/>
      <c r="AR26" s="312"/>
      <c r="AS26" s="22"/>
      <c r="AT26" s="31"/>
      <c r="AU26" s="76"/>
      <c r="AV26" s="78">
        <f t="shared" si="13"/>
        <v>0</v>
      </c>
      <c r="AX26" s="31"/>
      <c r="AY26" s="312"/>
      <c r="AZ26" s="22"/>
      <c r="BA26" s="31"/>
      <c r="BB26" s="76"/>
      <c r="BC26" s="78">
        <f t="shared" si="14"/>
        <v>0</v>
      </c>
      <c r="BE26" s="49"/>
      <c r="BF26" s="230"/>
      <c r="BG26" s="105"/>
      <c r="BH26" s="49"/>
      <c r="BI26" s="140"/>
      <c r="BJ26" s="78">
        <f t="shared" si="15"/>
        <v>0</v>
      </c>
      <c r="BL26" s="31"/>
      <c r="BM26" s="312"/>
      <c r="BN26" s="22"/>
      <c r="BO26" s="31"/>
      <c r="BP26" s="76"/>
      <c r="BQ26" s="78">
        <f t="shared" si="16"/>
        <v>0</v>
      </c>
      <c r="BS26" s="31"/>
      <c r="BT26" s="31"/>
      <c r="BU26" s="312"/>
      <c r="BV26" s="22"/>
      <c r="BW26" s="31"/>
      <c r="BX26" s="76"/>
      <c r="BY26" s="78">
        <f t="shared" si="17"/>
        <v>0</v>
      </c>
      <c r="CA26" s="427">
        <v>40847</v>
      </c>
      <c r="CB26" s="673" t="s">
        <v>644</v>
      </c>
      <c r="CC26" s="422"/>
      <c r="CD26" s="400" t="s">
        <v>632</v>
      </c>
      <c r="CE26" s="140"/>
      <c r="CF26" s="132">
        <f t="shared" si="18"/>
        <v>328393</v>
      </c>
      <c r="CH26" s="31"/>
      <c r="CI26" s="312"/>
      <c r="CJ26" s="780"/>
      <c r="CK26" s="379"/>
      <c r="CL26" s="262"/>
      <c r="CM26" s="132">
        <f t="shared" si="19"/>
        <v>0</v>
      </c>
      <c r="CO26" s="322"/>
      <c r="CP26" s="1476"/>
      <c r="CQ26" s="391"/>
      <c r="CR26" s="380"/>
      <c r="CS26" s="1513"/>
      <c r="CT26" s="132">
        <f t="shared" si="189"/>
        <v>0</v>
      </c>
      <c r="CV26" s="31"/>
      <c r="CW26" s="312"/>
      <c r="CX26" s="22"/>
      <c r="CY26" s="31"/>
      <c r="CZ26" s="76"/>
      <c r="DA26" s="78">
        <f t="shared" si="20"/>
        <v>0</v>
      </c>
      <c r="DC26" s="312"/>
      <c r="DD26" s="312"/>
      <c r="DE26" s="312"/>
      <c r="DF26" s="22"/>
      <c r="DG26" s="31"/>
      <c r="DH26" s="76"/>
      <c r="DI26" s="78">
        <f t="shared" si="21"/>
        <v>0</v>
      </c>
      <c r="DK26" s="407"/>
      <c r="DL26" s="312"/>
      <c r="DM26" s="22"/>
      <c r="DN26" s="323"/>
      <c r="DO26" s="76"/>
      <c r="DP26" s="78">
        <f t="shared" si="22"/>
        <v>0</v>
      </c>
      <c r="DR26" s="312"/>
      <c r="DS26" s="312"/>
      <c r="DT26" s="22"/>
      <c r="DU26" s="31"/>
      <c r="DV26" s="76"/>
      <c r="DW26" s="78">
        <f t="shared" si="23"/>
        <v>0</v>
      </c>
      <c r="DY26" s="312"/>
      <c r="DZ26" s="312"/>
      <c r="EA26" s="22"/>
      <c r="EB26" s="31"/>
      <c r="EC26" s="76"/>
      <c r="ED26" s="78">
        <f t="shared" si="24"/>
        <v>4197</v>
      </c>
      <c r="EF26" s="312"/>
      <c r="EG26" s="312"/>
      <c r="EH26" s="22"/>
      <c r="EI26" s="31"/>
      <c r="EJ26" s="76"/>
      <c r="EK26" s="78">
        <f t="shared" si="25"/>
        <v>0</v>
      </c>
      <c r="EM26" s="323"/>
      <c r="EN26" s="312"/>
      <c r="EO26" s="22"/>
      <c r="EP26" s="49"/>
      <c r="EQ26" s="76"/>
      <c r="ER26" s="78">
        <f t="shared" si="26"/>
        <v>0</v>
      </c>
      <c r="ET26" s="323"/>
      <c r="EU26" s="312"/>
      <c r="EV26" s="22"/>
      <c r="EW26" s="49"/>
      <c r="EX26" s="76"/>
      <c r="EY26" s="78">
        <f t="shared" si="27"/>
        <v>0</v>
      </c>
      <c r="FA26" s="312"/>
      <c r="FB26" s="312"/>
      <c r="FC26" s="22"/>
      <c r="FD26" s="31"/>
      <c r="FE26" s="76"/>
      <c r="FF26" s="78">
        <f t="shared" si="28"/>
        <v>0</v>
      </c>
      <c r="FH26" s="312"/>
      <c r="FI26" s="312"/>
      <c r="FJ26" s="22"/>
      <c r="FK26" s="31"/>
      <c r="FL26" s="76"/>
      <c r="FM26" s="78">
        <f t="shared" si="29"/>
        <v>0</v>
      </c>
      <c r="FO26" s="546"/>
      <c r="FR26" s="259">
        <v>39738</v>
      </c>
      <c r="FS26" s="66">
        <v>3455</v>
      </c>
      <c r="FT26" s="78">
        <f t="shared" si="30"/>
        <v>29768</v>
      </c>
      <c r="FV26" s="323"/>
      <c r="FW26" s="312"/>
      <c r="FX26" s="22"/>
      <c r="FY26" s="31"/>
      <c r="FZ26" s="76"/>
      <c r="GA26" s="78">
        <f t="shared" si="31"/>
        <v>0</v>
      </c>
      <c r="GC26" s="312"/>
      <c r="GD26" s="312"/>
      <c r="GE26" s="22"/>
      <c r="GF26" s="31"/>
      <c r="GG26" s="76"/>
      <c r="GH26" s="78">
        <f t="shared" si="32"/>
        <v>0</v>
      </c>
      <c r="GJ26" s="312"/>
      <c r="GK26" s="312"/>
      <c r="GL26" s="22"/>
      <c r="GM26" s="31"/>
      <c r="GN26" s="76"/>
      <c r="GO26" s="78">
        <f t="shared" si="33"/>
        <v>0</v>
      </c>
      <c r="GQ26" s="31"/>
      <c r="GR26" s="312"/>
      <c r="GS26" s="22"/>
      <c r="GT26" s="31"/>
      <c r="GU26" s="76"/>
      <c r="GV26" s="78">
        <f t="shared" si="34"/>
        <v>0</v>
      </c>
      <c r="GX26" s="312"/>
      <c r="GY26" s="312"/>
      <c r="GZ26" s="22"/>
      <c r="HA26" s="31"/>
      <c r="HB26" s="76"/>
      <c r="HC26" s="78">
        <f t="shared" si="35"/>
        <v>0</v>
      </c>
      <c r="HE26" s="31"/>
      <c r="HF26" s="312"/>
      <c r="HG26" s="22"/>
      <c r="HH26" s="31"/>
      <c r="HI26" s="76"/>
      <c r="HJ26" s="78">
        <f t="shared" si="36"/>
        <v>0</v>
      </c>
      <c r="HL26" s="31"/>
      <c r="HM26" s="312"/>
      <c r="HN26" s="22"/>
      <c r="HO26" s="31"/>
      <c r="HP26" s="76"/>
      <c r="HQ26" s="78">
        <f t="shared" si="37"/>
        <v>0</v>
      </c>
      <c r="HS26" s="546"/>
      <c r="HU26" s="105"/>
      <c r="HV26" s="31"/>
      <c r="HW26" s="140"/>
      <c r="HX26" s="132">
        <f t="shared" si="38"/>
        <v>476</v>
      </c>
      <c r="HZ26" s="31"/>
      <c r="IA26" s="312"/>
      <c r="IB26" s="105"/>
      <c r="IC26" s="259"/>
      <c r="ID26" s="66"/>
      <c r="IE26" s="78">
        <f t="shared" si="39"/>
        <v>0</v>
      </c>
      <c r="IG26" s="312"/>
      <c r="IH26" s="312"/>
      <c r="II26" s="22"/>
      <c r="IJ26" s="31"/>
      <c r="IK26" s="76"/>
      <c r="IL26" s="78">
        <f t="shared" si="40"/>
        <v>0</v>
      </c>
      <c r="IN26" s="31"/>
      <c r="IO26" s="784"/>
      <c r="IP26" s="22"/>
      <c r="IQ26" s="31"/>
      <c r="IR26" s="76"/>
      <c r="IS26" s="78">
        <f t="shared" si="41"/>
        <v>0</v>
      </c>
      <c r="IU26" s="312"/>
      <c r="IV26" s="312"/>
      <c r="IW26" s="22"/>
      <c r="IX26" s="31"/>
      <c r="IY26" s="76"/>
      <c r="IZ26" s="78">
        <f t="shared" si="42"/>
        <v>0</v>
      </c>
      <c r="JB26" s="31"/>
      <c r="JC26" s="312"/>
      <c r="JD26" s="22"/>
      <c r="JE26" s="31"/>
      <c r="JF26" s="76"/>
      <c r="JG26" s="78">
        <f t="shared" si="196"/>
        <v>0</v>
      </c>
      <c r="JI26" s="49"/>
      <c r="JJ26" s="899"/>
      <c r="JK26" s="105"/>
      <c r="JL26" s="49"/>
      <c r="JM26" s="140"/>
      <c r="JN26" s="132">
        <f t="shared" si="43"/>
        <v>0</v>
      </c>
      <c r="JP26" s="49"/>
      <c r="JQ26" s="230"/>
      <c r="JR26" s="105"/>
      <c r="JS26" s="49"/>
      <c r="JT26" s="140"/>
      <c r="JU26" s="132">
        <f t="shared" si="44"/>
        <v>0</v>
      </c>
      <c r="JW26" s="49"/>
      <c r="JX26" s="230"/>
      <c r="JY26" s="105"/>
      <c r="JZ26" s="49"/>
      <c r="KA26" s="140"/>
      <c r="KB26" s="132">
        <f t="shared" si="45"/>
        <v>0</v>
      </c>
      <c r="KC26" s="245"/>
      <c r="KD26" s="49"/>
      <c r="KE26" s="230"/>
      <c r="KF26" s="105"/>
      <c r="KG26" s="49"/>
      <c r="KH26" s="140"/>
      <c r="KI26" s="132">
        <f t="shared" si="46"/>
        <v>0</v>
      </c>
      <c r="KJ26" s="245"/>
      <c r="KK26" s="427"/>
      <c r="KL26" s="230"/>
      <c r="KM26" s="105"/>
      <c r="KN26" s="49"/>
      <c r="KO26" s="140"/>
      <c r="KP26" s="132">
        <f t="shared" si="47"/>
        <v>0</v>
      </c>
      <c r="KR26" s="49"/>
      <c r="KS26" s="230"/>
      <c r="KT26" s="105"/>
      <c r="KU26" s="49"/>
      <c r="KV26" s="140"/>
      <c r="KW26" s="132">
        <f t="shared" si="48"/>
        <v>0</v>
      </c>
      <c r="KY26" s="49"/>
      <c r="KZ26" s="230"/>
      <c r="LA26" s="105"/>
      <c r="LB26" s="49"/>
      <c r="LC26" s="140"/>
      <c r="LD26" s="132">
        <f t="shared" si="49"/>
        <v>0</v>
      </c>
      <c r="LF26" s="407"/>
      <c r="LG26" s="1476"/>
      <c r="LH26" s="140"/>
      <c r="LI26" s="31"/>
      <c r="LJ26" s="140"/>
      <c r="LK26" s="132">
        <f t="shared" si="0"/>
        <v>0</v>
      </c>
      <c r="LM26" s="427"/>
      <c r="LN26" s="230"/>
      <c r="LO26" s="105"/>
      <c r="LP26" s="49"/>
      <c r="LQ26" s="140"/>
      <c r="LR26" s="78">
        <f t="shared" si="50"/>
        <v>0</v>
      </c>
      <c r="LT26" s="427"/>
      <c r="LU26" s="230"/>
      <c r="LV26" s="105"/>
      <c r="LW26" s="49"/>
      <c r="LX26" s="140"/>
      <c r="LY26" s="132">
        <f t="shared" si="51"/>
        <v>0</v>
      </c>
      <c r="MA26" s="407"/>
      <c r="MB26" s="312"/>
      <c r="MC26" s="22"/>
      <c r="MD26" s="31"/>
      <c r="ME26" s="76"/>
      <c r="MF26" s="132">
        <f t="shared" si="52"/>
        <v>0</v>
      </c>
      <c r="MH26" s="312"/>
      <c r="MI26" s="312"/>
      <c r="MJ26" s="22"/>
      <c r="MK26" s="31"/>
      <c r="ML26" s="76"/>
      <c r="MM26" s="132">
        <f t="shared" si="53"/>
        <v>0</v>
      </c>
      <c r="MO26" s="31"/>
      <c r="MP26" s="312"/>
      <c r="MQ26" s="22"/>
      <c r="MR26" s="457"/>
      <c r="MS26" s="22"/>
      <c r="MT26" s="132">
        <f t="shared" si="197"/>
        <v>20586.5</v>
      </c>
      <c r="MV26" s="31"/>
      <c r="MW26" s="312"/>
      <c r="MX26" s="22"/>
      <c r="MY26" s="457"/>
      <c r="MZ26" s="22"/>
      <c r="NA26" s="132">
        <f t="shared" si="54"/>
        <v>0</v>
      </c>
      <c r="NC26" s="31"/>
      <c r="ND26" s="782"/>
      <c r="NE26" s="704"/>
      <c r="NF26" s="31"/>
      <c r="NG26" s="76"/>
      <c r="NH26" s="132">
        <f t="shared" si="199"/>
        <v>0</v>
      </c>
      <c r="NJ26" s="427"/>
      <c r="NK26" s="303"/>
      <c r="NL26" s="262"/>
      <c r="NM26" s="407"/>
      <c r="NN26" s="140"/>
      <c r="NO26" s="132">
        <f t="shared" si="56"/>
        <v>0</v>
      </c>
      <c r="NQ26" s="312"/>
      <c r="NR26" s="312"/>
      <c r="NS26" s="22"/>
      <c r="NT26" s="31"/>
      <c r="NU26" s="76"/>
      <c r="NV26" s="78">
        <f t="shared" si="57"/>
        <v>0</v>
      </c>
      <c r="NX26" s="312"/>
      <c r="NY26" s="312"/>
      <c r="NZ26" s="22"/>
      <c r="OA26" s="31"/>
      <c r="OB26" s="76"/>
      <c r="OC26" s="78">
        <f t="shared" si="58"/>
        <v>0</v>
      </c>
      <c r="OE26" s="312"/>
      <c r="OF26" s="312"/>
      <c r="OG26" s="22"/>
      <c r="OH26" s="31"/>
      <c r="OI26" s="76"/>
      <c r="OJ26" s="78">
        <f t="shared" si="59"/>
        <v>0</v>
      </c>
      <c r="OL26" s="312"/>
      <c r="OM26" s="312"/>
      <c r="ON26" s="22"/>
      <c r="OO26" s="31"/>
      <c r="OP26" s="76"/>
      <c r="OQ26" s="78">
        <f t="shared" si="60"/>
        <v>0</v>
      </c>
      <c r="OS26" s="312"/>
      <c r="OT26" s="312"/>
      <c r="OU26" s="22"/>
      <c r="OV26" s="31"/>
      <c r="OW26" s="76"/>
      <c r="OX26" s="78">
        <f t="shared" si="61"/>
        <v>0</v>
      </c>
      <c r="OZ26" s="312"/>
      <c r="PA26" s="312"/>
      <c r="PB26" s="22"/>
      <c r="PC26" s="31"/>
      <c r="PD26" s="76"/>
      <c r="PE26" s="78">
        <f t="shared" si="62"/>
        <v>0</v>
      </c>
      <c r="PG26" s="31"/>
      <c r="PH26" s="312"/>
      <c r="PI26" s="22"/>
      <c r="PJ26" s="31"/>
      <c r="PK26" s="76"/>
      <c r="PL26" s="78">
        <f t="shared" si="63"/>
        <v>0</v>
      </c>
      <c r="PN26" s="312"/>
      <c r="PO26" s="312"/>
      <c r="PP26" s="22"/>
      <c r="PQ26" s="31"/>
      <c r="PR26" s="76"/>
      <c r="PS26" s="78">
        <f t="shared" si="64"/>
        <v>48975</v>
      </c>
      <c r="PU26" s="312"/>
      <c r="PV26" s="312"/>
      <c r="PW26" s="22"/>
      <c r="PX26" s="31"/>
      <c r="PY26" s="76"/>
      <c r="PZ26" s="78">
        <f t="shared" si="65"/>
        <v>0</v>
      </c>
      <c r="QB26" s="407"/>
      <c r="QC26" s="312"/>
      <c r="QD26" s="22"/>
      <c r="QE26" s="31"/>
      <c r="QF26" s="76"/>
      <c r="QG26" s="78">
        <f t="shared" si="66"/>
        <v>0</v>
      </c>
      <c r="QI26" s="31"/>
      <c r="QJ26" s="312"/>
      <c r="QK26" s="704"/>
      <c r="QL26" s="309">
        <v>41102</v>
      </c>
      <c r="QM26" s="390">
        <v>200</v>
      </c>
      <c r="QN26" s="527">
        <f t="shared" si="67"/>
        <v>24044.5</v>
      </c>
      <c r="QP26" s="523"/>
      <c r="QQ26" s="1483"/>
      <c r="QR26" s="704"/>
      <c r="QS26" s="49"/>
      <c r="QT26" s="262"/>
      <c r="QU26" s="132">
        <f t="shared" si="68"/>
        <v>0</v>
      </c>
      <c r="QW26" s="49"/>
      <c r="QX26" s="673"/>
      <c r="QY26" s="262"/>
      <c r="QZ26" s="49"/>
      <c r="RA26" s="140"/>
      <c r="RB26" s="78">
        <f t="shared" si="69"/>
        <v>0</v>
      </c>
      <c r="RD26" s="230"/>
      <c r="RE26" s="673"/>
      <c r="RF26" s="262"/>
      <c r="RG26" s="49"/>
      <c r="RH26" s="140"/>
      <c r="RI26" s="78">
        <f t="shared" si="70"/>
        <v>0</v>
      </c>
      <c r="RK26" s="230"/>
      <c r="RL26" s="303"/>
      <c r="RM26" s="262"/>
      <c r="RN26" s="49"/>
      <c r="RO26" s="140"/>
      <c r="RP26" s="78">
        <f t="shared" si="71"/>
        <v>0</v>
      </c>
      <c r="RR26" s="312"/>
      <c r="RS26" s="312"/>
      <c r="RT26" s="22"/>
      <c r="RU26" s="31"/>
      <c r="RV26" s="76"/>
      <c r="RW26" s="78">
        <f t="shared" si="194"/>
        <v>23250</v>
      </c>
      <c r="RY26" s="312"/>
      <c r="RZ26" s="312"/>
      <c r="SA26" s="785"/>
      <c r="SB26" s="31"/>
      <c r="SC26" s="76"/>
      <c r="SD26" s="78">
        <f t="shared" si="195"/>
        <v>0</v>
      </c>
      <c r="SF26" s="312"/>
      <c r="SG26" s="312"/>
      <c r="SH26" s="22"/>
      <c r="SI26" s="31"/>
      <c r="SJ26" s="76"/>
      <c r="SK26" s="78">
        <f t="shared" si="72"/>
        <v>0</v>
      </c>
      <c r="SM26" s="312"/>
      <c r="SN26" s="312"/>
      <c r="SO26" s="22"/>
      <c r="SP26" s="31"/>
      <c r="SQ26" s="76"/>
      <c r="SR26" s="78">
        <f t="shared" si="73"/>
        <v>0</v>
      </c>
      <c r="ST26" s="407"/>
      <c r="SU26" s="312"/>
      <c r="SV26" s="22"/>
      <c r="SW26" s="31"/>
      <c r="SX26" s="76"/>
      <c r="SY26" s="78">
        <f t="shared" si="74"/>
        <v>0</v>
      </c>
      <c r="TA26" s="312"/>
      <c r="TB26" s="312"/>
      <c r="TC26" s="22"/>
      <c r="TD26" s="31"/>
      <c r="TE26" s="76"/>
      <c r="TF26" s="78">
        <f t="shared" si="200"/>
        <v>20668.5</v>
      </c>
      <c r="TH26" s="312"/>
      <c r="TI26" s="312"/>
      <c r="TJ26" s="785"/>
      <c r="TK26" s="31"/>
      <c r="TL26" s="76"/>
      <c r="TM26" s="78">
        <f t="shared" si="201"/>
        <v>0</v>
      </c>
      <c r="TO26" s="407"/>
      <c r="TP26" s="312"/>
      <c r="TQ26" s="785"/>
      <c r="TR26" s="31"/>
      <c r="TS26" s="76"/>
      <c r="TT26" s="78">
        <f t="shared" si="202"/>
        <v>0</v>
      </c>
      <c r="TV26" s="407"/>
      <c r="TW26" s="312"/>
      <c r="TX26" s="22"/>
      <c r="TY26" s="31"/>
      <c r="TZ26" s="76"/>
      <c r="UA26" s="78">
        <f t="shared" si="78"/>
        <v>0</v>
      </c>
      <c r="UC26" s="407"/>
      <c r="UD26" s="312"/>
      <c r="UE26" s="22"/>
      <c r="UF26" s="31"/>
      <c r="UG26" s="76"/>
      <c r="UH26" s="78">
        <f t="shared" si="79"/>
        <v>0</v>
      </c>
      <c r="UJ26" s="407"/>
      <c r="UK26" s="312"/>
      <c r="UL26" s="22"/>
      <c r="UM26" s="31"/>
      <c r="UN26" s="76"/>
      <c r="UO26" s="78">
        <f t="shared" si="80"/>
        <v>0</v>
      </c>
      <c r="UQ26" s="407"/>
      <c r="UR26" s="312"/>
      <c r="US26" s="22"/>
      <c r="UT26" s="31"/>
      <c r="UU26" s="76"/>
      <c r="UV26" s="78">
        <f t="shared" si="81"/>
        <v>201</v>
      </c>
      <c r="UX26" s="31"/>
      <c r="UY26" s="312"/>
      <c r="UZ26" s="22"/>
      <c r="VA26" s="31"/>
      <c r="VB26" s="76"/>
      <c r="VC26" s="78">
        <f t="shared" si="82"/>
        <v>47775</v>
      </c>
      <c r="VE26" s="312"/>
      <c r="VF26" s="312"/>
      <c r="VG26" s="22"/>
      <c r="VH26" s="31"/>
      <c r="VI26" s="76"/>
      <c r="VJ26" s="78">
        <f t="shared" si="83"/>
        <v>0</v>
      </c>
      <c r="VL26" s="312"/>
      <c r="VM26" s="312"/>
      <c r="VN26" s="22"/>
      <c r="VO26" s="31"/>
      <c r="VP26" s="76"/>
      <c r="VQ26" s="78">
        <f t="shared" si="84"/>
        <v>0</v>
      </c>
      <c r="VS26" s="407"/>
      <c r="VT26" s="312"/>
      <c r="VU26" s="22"/>
      <c r="VV26" s="31"/>
      <c r="VW26" s="76"/>
      <c r="VX26" s="78">
        <f t="shared" si="85"/>
        <v>274.5</v>
      </c>
      <c r="VZ26" s="312"/>
      <c r="WA26" s="312"/>
      <c r="WB26" s="22"/>
      <c r="WC26" s="31"/>
      <c r="WD26" s="76"/>
      <c r="WE26" s="78">
        <f t="shared" si="86"/>
        <v>0</v>
      </c>
      <c r="WG26" s="31"/>
      <c r="WH26" s="312"/>
      <c r="WI26" s="22"/>
      <c r="WJ26" s="31"/>
      <c r="WK26" s="76"/>
      <c r="WL26" s="78">
        <f t="shared" si="87"/>
        <v>0</v>
      </c>
      <c r="WN26" s="312"/>
      <c r="WO26" s="312"/>
      <c r="WP26" s="22"/>
      <c r="WQ26" s="31"/>
      <c r="WR26" s="76"/>
      <c r="WS26" s="78">
        <f t="shared" si="88"/>
        <v>0</v>
      </c>
      <c r="WU26" s="230"/>
      <c r="WV26" s="230"/>
      <c r="WW26" s="105"/>
      <c r="WX26" s="49"/>
      <c r="WY26" s="140"/>
      <c r="WZ26" s="132">
        <f t="shared" si="89"/>
        <v>0</v>
      </c>
      <c r="XA26" s="245"/>
      <c r="XB26" s="31"/>
      <c r="XC26" s="312"/>
      <c r="XD26" s="22"/>
      <c r="XE26" s="31"/>
      <c r="XF26" s="76"/>
      <c r="XG26" s="78">
        <f t="shared" si="90"/>
        <v>0</v>
      </c>
      <c r="XI26" s="407"/>
      <c r="XJ26" s="312"/>
      <c r="XK26" s="22"/>
      <c r="XL26" s="31"/>
      <c r="XM26" s="76"/>
      <c r="XN26" s="78">
        <f t="shared" si="91"/>
        <v>0</v>
      </c>
      <c r="XP26" s="31"/>
      <c r="XQ26" s="312"/>
      <c r="XR26" s="22"/>
      <c r="XS26" s="31"/>
      <c r="XT26" s="76"/>
      <c r="XU26" s="132">
        <f t="shared" si="92"/>
        <v>0</v>
      </c>
      <c r="XW26" s="31"/>
      <c r="XX26" s="312"/>
      <c r="XY26" s="22"/>
      <c r="XZ26" s="31"/>
      <c r="YA26" s="76"/>
      <c r="YB26" s="132">
        <f t="shared" si="93"/>
        <v>0</v>
      </c>
      <c r="YD26" s="31"/>
      <c r="YE26" s="312"/>
      <c r="YF26" s="22"/>
      <c r="YG26" s="31"/>
      <c r="YH26" s="76"/>
      <c r="YI26" s="132">
        <f t="shared" si="94"/>
        <v>0</v>
      </c>
      <c r="YK26" s="31"/>
      <c r="YL26" s="312"/>
      <c r="YM26" s="22"/>
      <c r="YN26" s="31"/>
      <c r="YO26" s="76"/>
      <c r="YP26" s="78">
        <f t="shared" si="95"/>
        <v>0</v>
      </c>
      <c r="YR26" s="31"/>
      <c r="YS26" s="312"/>
      <c r="YT26" s="22"/>
      <c r="YU26" s="31"/>
      <c r="YV26" s="76"/>
      <c r="YW26" s="78">
        <f t="shared" si="96"/>
        <v>0</v>
      </c>
      <c r="YY26" s="49"/>
      <c r="YZ26" s="230"/>
      <c r="ZA26" s="105"/>
      <c r="ZB26" s="49"/>
      <c r="ZC26" s="140"/>
      <c r="ZD26" s="78">
        <f t="shared" si="97"/>
        <v>0</v>
      </c>
      <c r="ZF26" s="312"/>
      <c r="ZG26" s="312"/>
      <c r="ZH26" s="22"/>
      <c r="ZI26" s="31"/>
      <c r="ZJ26" s="76"/>
      <c r="ZK26" s="78">
        <f t="shared" si="98"/>
        <v>0</v>
      </c>
      <c r="ZM26" s="31"/>
      <c r="ZN26" s="784"/>
      <c r="ZO26" s="22"/>
      <c r="ZP26" s="31"/>
      <c r="ZQ26" s="76"/>
      <c r="ZR26" s="78">
        <f t="shared" si="99"/>
        <v>11212</v>
      </c>
      <c r="ZT26" s="31"/>
      <c r="ZU26" s="784"/>
      <c r="ZV26" s="22"/>
      <c r="ZW26" s="31"/>
      <c r="ZX26" s="76"/>
      <c r="ZY26" s="78">
        <f t="shared" si="100"/>
        <v>0</v>
      </c>
      <c r="AAA26" s="31"/>
      <c r="AAB26" s="784"/>
      <c r="AAC26" s="22"/>
      <c r="AAD26" s="31"/>
      <c r="AAE26" s="76"/>
      <c r="AAF26" s="78">
        <f t="shared" si="101"/>
        <v>0</v>
      </c>
      <c r="AAH26" s="312"/>
      <c r="AAI26" s="312"/>
      <c r="AAJ26" s="22"/>
      <c r="AAK26" s="31"/>
      <c r="AAL26" s="76"/>
      <c r="AAM26" s="78">
        <f t="shared" si="102"/>
        <v>0</v>
      </c>
      <c r="AAO26" s="407"/>
      <c r="AAP26" s="312"/>
      <c r="AAQ26" s="22"/>
      <c r="AAR26" s="31"/>
      <c r="AAS26" s="76"/>
      <c r="AAT26" s="78">
        <f t="shared" si="103"/>
        <v>0</v>
      </c>
      <c r="AAV26" s="407"/>
      <c r="AAW26" s="312"/>
      <c r="AAX26" s="22"/>
      <c r="AAY26" s="323"/>
      <c r="AAZ26" s="76"/>
      <c r="ABA26" s="78">
        <f t="shared" si="104"/>
        <v>0</v>
      </c>
      <c r="ABC26" s="31"/>
      <c r="ABD26" s="312"/>
      <c r="ABE26" s="22"/>
      <c r="ABF26" s="31"/>
      <c r="ABG26" s="76"/>
      <c r="ABH26" s="78">
        <f t="shared" si="105"/>
        <v>26148</v>
      </c>
      <c r="ABJ26" s="312"/>
      <c r="ABK26" s="312"/>
      <c r="ABL26" s="22"/>
      <c r="ABM26" s="31"/>
      <c r="ABN26" s="76"/>
      <c r="ABO26" s="78">
        <f t="shared" si="106"/>
        <v>0</v>
      </c>
      <c r="ABQ26" s="312"/>
      <c r="ABR26" s="312"/>
      <c r="ABS26" s="22"/>
      <c r="ABT26" s="31"/>
      <c r="ABU26" s="76"/>
      <c r="ABV26" s="78">
        <f t="shared" si="107"/>
        <v>0</v>
      </c>
      <c r="ABX26" s="323"/>
      <c r="ABY26" s="312"/>
      <c r="ABZ26" s="22"/>
      <c r="ACA26" s="407"/>
      <c r="ACB26" s="76"/>
      <c r="ACC26" s="78">
        <f t="shared" si="108"/>
        <v>0</v>
      </c>
      <c r="ACE26" s="323"/>
      <c r="ACF26" s="312"/>
      <c r="ACG26" s="22"/>
      <c r="ACH26" s="323"/>
      <c r="ACI26" s="76"/>
      <c r="ACJ26" s="78">
        <f t="shared" si="109"/>
        <v>0</v>
      </c>
      <c r="ACL26" s="31"/>
      <c r="ACM26" s="312"/>
      <c r="ACN26" s="22"/>
      <c r="ACO26" s="31"/>
      <c r="ACP26" s="76"/>
      <c r="ACQ26" s="78">
        <f t="shared" si="1"/>
        <v>0</v>
      </c>
      <c r="ACS26" s="407"/>
      <c r="ACT26" s="312"/>
      <c r="ACU26" s="22"/>
      <c r="ACV26" s="407"/>
      <c r="ACW26" s="76"/>
      <c r="ACX26" s="78">
        <f t="shared" si="110"/>
        <v>0</v>
      </c>
      <c r="ACZ26" s="407"/>
      <c r="ADA26" s="312"/>
      <c r="ADB26" s="22"/>
      <c r="ADC26" s="323"/>
      <c r="ADD26" s="76"/>
      <c r="ADE26" s="78">
        <f t="shared" si="111"/>
        <v>0</v>
      </c>
      <c r="ADG26" s="312"/>
      <c r="ADH26" s="312"/>
      <c r="ADI26" s="22"/>
      <c r="ADJ26" s="31"/>
      <c r="ADK26" s="76"/>
      <c r="ADL26" s="132">
        <f t="shared" si="112"/>
        <v>0</v>
      </c>
      <c r="ADN26" s="323"/>
      <c r="ADO26" s="312"/>
      <c r="ADP26" s="22"/>
      <c r="ADQ26" s="407"/>
      <c r="ADR26" s="76"/>
      <c r="ADS26" s="132">
        <f t="shared" si="113"/>
        <v>0</v>
      </c>
      <c r="ADU26" s="407"/>
      <c r="ADV26" s="303"/>
      <c r="ADW26" s="351"/>
      <c r="ADX26" s="31"/>
      <c r="ADY26" s="1504"/>
      <c r="ADZ26" s="132">
        <f t="shared" si="114"/>
        <v>0</v>
      </c>
      <c r="AEB26" s="31"/>
      <c r="AEC26" s="303"/>
      <c r="AED26" s="351"/>
      <c r="AEE26" s="31"/>
      <c r="AEF26" s="1504"/>
      <c r="AEG26" s="132">
        <f t="shared" si="115"/>
        <v>5459</v>
      </c>
      <c r="AEI26" s="407"/>
      <c r="AEJ26" s="303"/>
      <c r="AEK26" s="351"/>
      <c r="AEL26" s="407"/>
      <c r="AEM26" s="1504"/>
      <c r="AEN26" s="132">
        <f t="shared" si="116"/>
        <v>0</v>
      </c>
      <c r="AEP26" s="31"/>
      <c r="AEQ26" s="312"/>
      <c r="AER26" s="22"/>
      <c r="AES26" s="31"/>
      <c r="AET26" s="76"/>
      <c r="AEU26" s="78">
        <f t="shared" si="117"/>
        <v>0</v>
      </c>
      <c r="AEW26" s="312"/>
      <c r="AEX26" s="312"/>
      <c r="AEY26" s="22"/>
      <c r="AEZ26" s="31"/>
      <c r="AFA26" s="76"/>
      <c r="AFB26" s="78">
        <f t="shared" si="118"/>
        <v>6523</v>
      </c>
      <c r="AFD26" s="407"/>
      <c r="AFE26" s="312"/>
      <c r="AFF26" s="22"/>
      <c r="AFG26" s="31"/>
      <c r="AFH26" s="76"/>
      <c r="AFI26" s="78">
        <f t="shared" si="119"/>
        <v>0</v>
      </c>
      <c r="AFK26" s="407"/>
      <c r="AFL26" s="312"/>
      <c r="AFM26" s="22"/>
      <c r="AFN26" s="31"/>
      <c r="AFO26" s="76"/>
      <c r="AFP26" s="78">
        <f t="shared" si="120"/>
        <v>0</v>
      </c>
      <c r="AFR26" s="31"/>
      <c r="AFS26" s="312"/>
      <c r="AFT26" s="22"/>
      <c r="AFU26" s="31"/>
      <c r="AFV26" s="76"/>
      <c r="AFW26" s="78">
        <f t="shared" si="121"/>
        <v>0</v>
      </c>
      <c r="AFY26" s="312"/>
      <c r="AFZ26" s="312"/>
      <c r="AGA26" s="22"/>
      <c r="AGB26" s="31"/>
      <c r="AGC26" s="76"/>
      <c r="AGD26" s="78">
        <f t="shared" si="122"/>
        <v>0</v>
      </c>
      <c r="AGF26" s="312"/>
      <c r="AGG26" s="312"/>
      <c r="AGH26" s="22"/>
      <c r="AGI26" s="31"/>
      <c r="AGJ26" s="76"/>
      <c r="AGK26" s="78">
        <f t="shared" si="123"/>
        <v>0</v>
      </c>
      <c r="AGM26" s="312"/>
      <c r="AGN26" s="312"/>
      <c r="AGO26" s="22"/>
      <c r="AGP26" s="31"/>
      <c r="AGQ26" s="76"/>
      <c r="AGR26" s="78">
        <f t="shared" si="124"/>
        <v>0</v>
      </c>
      <c r="AGT26" s="31"/>
      <c r="AGU26" s="312"/>
      <c r="AGV26" s="22"/>
      <c r="AGW26" s="31"/>
      <c r="AGX26" s="76"/>
      <c r="AGY26" s="78">
        <f t="shared" si="125"/>
        <v>0</v>
      </c>
      <c r="AHA26" s="312"/>
      <c r="AHB26" s="312"/>
      <c r="AHC26" s="22"/>
      <c r="AHD26" s="31"/>
      <c r="AHE26" s="76"/>
      <c r="AHF26" s="78">
        <f t="shared" si="126"/>
        <v>37741</v>
      </c>
      <c r="AHH26" s="312"/>
      <c r="AHI26" s="312"/>
      <c r="AHJ26" s="22"/>
      <c r="AHK26" s="31"/>
      <c r="AHL26" s="76"/>
      <c r="AHM26" s="78">
        <f t="shared" si="127"/>
        <v>0</v>
      </c>
      <c r="AHO26" s="312"/>
      <c r="AHP26" s="312"/>
      <c r="AHQ26" s="22"/>
      <c r="AHR26" s="31"/>
      <c r="AHS26" s="76"/>
      <c r="AHT26" s="78">
        <f t="shared" si="128"/>
        <v>0</v>
      </c>
      <c r="AHV26" s="427"/>
      <c r="AHW26" s="230"/>
      <c r="AHX26" s="105"/>
      <c r="AHY26" s="49"/>
      <c r="AHZ26" s="140"/>
      <c r="AIA26" s="78">
        <f t="shared" si="129"/>
        <v>0</v>
      </c>
      <c r="AIC26" s="323"/>
      <c r="AID26" s="312"/>
      <c r="AIE26" s="22"/>
      <c r="AIF26" s="49"/>
      <c r="AIG26" s="76"/>
      <c r="AIH26" s="78">
        <f t="shared" si="130"/>
        <v>0</v>
      </c>
      <c r="AIJ26" s="407"/>
      <c r="AIK26" s="312"/>
      <c r="AIL26" s="22"/>
      <c r="AIM26" s="31"/>
      <c r="AIN26" s="76"/>
      <c r="AIO26" s="78">
        <f t="shared" si="131"/>
        <v>0</v>
      </c>
      <c r="AIQ26" s="312"/>
      <c r="AIR26" s="312"/>
      <c r="AIS26" s="22"/>
      <c r="AIT26" s="31"/>
      <c r="AIU26" s="76"/>
      <c r="AIV26" s="78">
        <f t="shared" si="132"/>
        <v>0</v>
      </c>
      <c r="AIX26" s="49"/>
      <c r="AIY26" s="230"/>
      <c r="AIZ26" s="105"/>
      <c r="AJA26" s="49"/>
      <c r="AJB26" s="140"/>
      <c r="AJC26" s="132">
        <f t="shared" si="133"/>
        <v>0</v>
      </c>
      <c r="AJE26" s="31"/>
      <c r="AJF26" s="312"/>
      <c r="AJG26" s="22"/>
      <c r="AJH26" s="49"/>
      <c r="AJI26" s="76"/>
      <c r="AJJ26" s="78">
        <f t="shared" si="134"/>
        <v>0</v>
      </c>
      <c r="AJL26" s="49"/>
      <c r="AJM26" s="230"/>
      <c r="AJN26" s="105"/>
      <c r="AJO26" s="49"/>
      <c r="AJP26" s="140"/>
      <c r="AJQ26" s="132">
        <f t="shared" si="135"/>
        <v>0</v>
      </c>
      <c r="AJR26" s="245"/>
      <c r="AJS26" s="312"/>
      <c r="AJT26" s="312"/>
      <c r="AJU26" s="22"/>
      <c r="AJV26" s="31"/>
      <c r="AJW26" s="76"/>
      <c r="AJX26" s="78">
        <f t="shared" si="136"/>
        <v>0</v>
      </c>
      <c r="AJZ26" s="31"/>
      <c r="AKA26" s="312"/>
      <c r="AKB26" s="22"/>
      <c r="AKC26" s="31"/>
      <c r="AKD26" s="76"/>
      <c r="AKE26" s="78">
        <f t="shared" si="137"/>
        <v>0</v>
      </c>
      <c r="AKG26" s="31"/>
      <c r="AKH26" s="312"/>
      <c r="AKI26" s="785"/>
      <c r="AKJ26" s="31"/>
      <c r="AKK26" s="76"/>
      <c r="AKL26" s="132">
        <f t="shared" si="138"/>
        <v>0</v>
      </c>
      <c r="AKN26" s="49"/>
      <c r="AKO26" s="230"/>
      <c r="AKP26" s="105"/>
      <c r="AKQ26" s="49"/>
      <c r="AKR26" s="140"/>
      <c r="AKS26" s="78">
        <f t="shared" si="2"/>
        <v>0</v>
      </c>
      <c r="AKU26" s="312" t="s">
        <v>170</v>
      </c>
      <c r="AKV26" s="312"/>
      <c r="AKW26" s="22"/>
      <c r="AKX26" s="31"/>
      <c r="AKY26" s="76"/>
      <c r="AKZ26" s="78">
        <f t="shared" si="139"/>
        <v>0</v>
      </c>
      <c r="ALB26" s="312"/>
      <c r="ALC26" s="312"/>
      <c r="ALD26" s="22"/>
      <c r="ALE26" s="31"/>
      <c r="ALF26" s="76"/>
      <c r="ALG26" s="78">
        <f t="shared" si="140"/>
        <v>0</v>
      </c>
      <c r="ALI26" s="312"/>
      <c r="ALJ26" s="312"/>
      <c r="ALK26" s="22"/>
      <c r="ALL26" s="31"/>
      <c r="ALM26" s="76"/>
      <c r="ALN26" s="78">
        <f t="shared" si="141"/>
        <v>0</v>
      </c>
      <c r="ALP26" s="312"/>
      <c r="ALQ26" s="312"/>
      <c r="ALR26" s="22"/>
      <c r="ALS26" s="31"/>
      <c r="ALT26" s="76"/>
      <c r="ALU26" s="78">
        <f t="shared" si="142"/>
        <v>0</v>
      </c>
      <c r="ALW26" s="407"/>
      <c r="ALX26" s="312"/>
      <c r="ALY26" s="22"/>
      <c r="ALZ26" s="407"/>
      <c r="AMA26" s="76"/>
      <c r="AMB26" s="78">
        <f t="shared" si="143"/>
        <v>0</v>
      </c>
      <c r="AMD26" s="31"/>
      <c r="AME26" s="312"/>
      <c r="AMF26" s="22"/>
      <c r="AMG26" s="31"/>
      <c r="AMH26" s="76"/>
      <c r="AMI26" s="78">
        <f t="shared" si="144"/>
        <v>0</v>
      </c>
      <c r="AMK26" s="31"/>
      <c r="AML26" s="312"/>
      <c r="AMM26" s="22"/>
      <c r="AMN26" s="31"/>
      <c r="AMO26" s="76"/>
      <c r="AMP26" s="132">
        <f t="shared" si="3"/>
        <v>0</v>
      </c>
      <c r="AMR26" s="407"/>
      <c r="AMS26" s="312"/>
      <c r="AMT26" s="22"/>
      <c r="AMU26" s="323"/>
      <c r="AMV26" s="76"/>
      <c r="AMW26" s="78">
        <f t="shared" si="145"/>
        <v>0</v>
      </c>
      <c r="AMY26" s="323"/>
      <c r="AMZ26" s="312"/>
      <c r="ANA26" s="22"/>
      <c r="ANB26" s="407"/>
      <c r="ANC26" s="76"/>
      <c r="AND26" s="78">
        <f t="shared" si="146"/>
        <v>0</v>
      </c>
      <c r="ANF26" s="31"/>
      <c r="ANG26" s="312"/>
      <c r="ANH26" s="22"/>
      <c r="ANI26" s="31"/>
      <c r="ANJ26" s="76"/>
      <c r="ANK26" s="78">
        <f t="shared" si="147"/>
        <v>0</v>
      </c>
      <c r="ANM26" s="312"/>
      <c r="ANN26" s="312"/>
      <c r="ANO26" s="22"/>
      <c r="ANP26" s="31"/>
      <c r="ANQ26" s="76"/>
      <c r="ANR26" s="78">
        <f t="shared" si="148"/>
        <v>0</v>
      </c>
      <c r="ANT26" s="312"/>
      <c r="ANU26" s="312"/>
      <c r="ANV26" s="22"/>
      <c r="ANW26" s="31"/>
      <c r="ANX26" s="76"/>
      <c r="ANY26" s="78">
        <f t="shared" si="149"/>
        <v>0</v>
      </c>
      <c r="AOA26" s="323"/>
      <c r="AOB26" s="312"/>
      <c r="AOC26" s="22"/>
      <c r="AOD26" s="407"/>
      <c r="AOE26" s="76"/>
      <c r="AOF26" s="78">
        <f t="shared" si="150"/>
        <v>1532</v>
      </c>
      <c r="AOH26" s="312"/>
      <c r="AOI26" s="312"/>
      <c r="AOJ26" s="22"/>
      <c r="AOK26" s="323"/>
      <c r="AOL26" s="76"/>
      <c r="AOM26" s="78">
        <f t="shared" si="198"/>
        <v>4592</v>
      </c>
      <c r="AOO26" s="407"/>
      <c r="AOP26" s="312"/>
      <c r="AOQ26" s="22"/>
      <c r="AOR26" s="31"/>
      <c r="AOS26" s="76"/>
      <c r="AOT26" s="78">
        <f t="shared" si="151"/>
        <v>0</v>
      </c>
      <c r="AOV26" s="323"/>
      <c r="AOW26" s="312"/>
      <c r="AOX26" s="22"/>
      <c r="AOY26" s="31"/>
      <c r="AOZ26" s="76"/>
      <c r="APA26" s="78">
        <f t="shared" si="152"/>
        <v>0</v>
      </c>
      <c r="APC26" s="323"/>
      <c r="APD26" s="312"/>
      <c r="APE26" s="22"/>
      <c r="APF26" s="31"/>
      <c r="APG26" s="76"/>
      <c r="APH26" s="78">
        <f t="shared" si="153"/>
        <v>0</v>
      </c>
      <c r="APJ26" s="312"/>
      <c r="APK26" s="312"/>
      <c r="APL26" s="22"/>
      <c r="APM26" s="31"/>
      <c r="APN26" s="76"/>
      <c r="APO26" s="78">
        <f t="shared" si="154"/>
        <v>0</v>
      </c>
      <c r="APQ26" s="407"/>
      <c r="APR26" s="1476"/>
      <c r="APS26" s="351"/>
      <c r="APT26" s="407"/>
      <c r="APU26" s="76"/>
      <c r="APV26" s="132">
        <f t="shared" si="4"/>
        <v>0</v>
      </c>
      <c r="APX26" s="31"/>
      <c r="APY26" s="1476"/>
      <c r="APZ26" s="780"/>
      <c r="AQA26" s="31"/>
      <c r="AQB26" s="76"/>
      <c r="AQC26" s="132">
        <f t="shared" si="5"/>
        <v>7383.5</v>
      </c>
      <c r="AQE26" s="31"/>
      <c r="AQF26" s="1476"/>
      <c r="AQG26" s="780"/>
      <c r="AQH26" s="31"/>
      <c r="AQI26" s="76"/>
      <c r="AQJ26" s="132">
        <f t="shared" si="6"/>
        <v>0</v>
      </c>
      <c r="AQL26" s="31"/>
      <c r="AQM26" s="1476"/>
      <c r="AQN26" s="780"/>
      <c r="AQO26" s="31"/>
      <c r="AQP26" s="76"/>
      <c r="AQQ26" s="132">
        <f t="shared" si="155"/>
        <v>4518.5</v>
      </c>
      <c r="AQS26" s="323"/>
      <c r="AQT26" s="312"/>
      <c r="AQU26" s="785"/>
      <c r="AQV26" s="323"/>
      <c r="AQW26" s="76"/>
      <c r="AQX26" s="78">
        <f t="shared" si="156"/>
        <v>53922</v>
      </c>
      <c r="AQZ26" s="312"/>
      <c r="ARA26" s="312"/>
      <c r="ARB26" s="22"/>
      <c r="ARC26" s="31"/>
      <c r="ARD26" s="76"/>
      <c r="ARE26" s="78">
        <f t="shared" si="157"/>
        <v>0</v>
      </c>
      <c r="ARG26" s="407"/>
      <c r="ARH26" s="312"/>
      <c r="ARI26" s="22"/>
      <c r="ARJ26" s="407"/>
      <c r="ARK26" s="76"/>
      <c r="ARL26" s="78">
        <f t="shared" si="158"/>
        <v>0</v>
      </c>
      <c r="ARN26" s="407"/>
      <c r="ARO26" s="312"/>
      <c r="ARP26" s="22"/>
      <c r="ARQ26" s="323"/>
      <c r="ARR26" s="76"/>
      <c r="ARS26" s="78">
        <f t="shared" si="7"/>
        <v>0</v>
      </c>
      <c r="ARU26" s="407"/>
      <c r="ARV26" s="312"/>
      <c r="ARW26" s="22"/>
      <c r="ARX26" s="31"/>
      <c r="ARY26" s="76"/>
      <c r="ARZ26" s="78">
        <f t="shared" si="159"/>
        <v>0</v>
      </c>
      <c r="ASB26" s="407"/>
      <c r="ASC26" s="312"/>
      <c r="ASD26" s="22"/>
      <c r="ASE26" s="31"/>
      <c r="ASF26" s="76"/>
      <c r="ASG26" s="132">
        <f t="shared" si="160"/>
        <v>0</v>
      </c>
      <c r="ASI26" s="31"/>
      <c r="ASJ26" s="312"/>
      <c r="ASK26" s="22"/>
      <c r="ASL26" s="31"/>
      <c r="ASM26" s="76"/>
      <c r="ASN26" s="132">
        <f t="shared" si="161"/>
        <v>0</v>
      </c>
      <c r="ASP26" s="31"/>
      <c r="ASQ26" s="312"/>
      <c r="ASR26" s="22"/>
      <c r="ASS26" s="31"/>
      <c r="AST26" s="76"/>
      <c r="ASU26" s="132">
        <f t="shared" si="162"/>
        <v>0</v>
      </c>
      <c r="ASW26" s="312"/>
      <c r="ASX26" s="312"/>
      <c r="ASY26" s="22"/>
      <c r="ASZ26" s="31"/>
      <c r="ATA26" s="76"/>
      <c r="ATB26" s="78">
        <f t="shared" si="163"/>
        <v>0</v>
      </c>
      <c r="ATD26" s="323"/>
      <c r="ATE26" s="312"/>
      <c r="ATF26" s="22"/>
      <c r="ATG26" s="31"/>
      <c r="ATH26" s="76"/>
      <c r="ATI26" s="78">
        <f t="shared" si="164"/>
        <v>0</v>
      </c>
      <c r="ATK26" s="323"/>
      <c r="ATL26" s="312"/>
      <c r="ATM26" s="22"/>
      <c r="ATN26" s="31"/>
      <c r="ATO26" s="76"/>
      <c r="ATP26" s="78">
        <f t="shared" si="165"/>
        <v>0</v>
      </c>
      <c r="ATR26" s="323"/>
      <c r="ATS26" s="312"/>
      <c r="ATT26" s="22"/>
      <c r="ATU26" s="31"/>
      <c r="ATV26" s="76"/>
      <c r="ATW26" s="78">
        <f t="shared" si="166"/>
        <v>0</v>
      </c>
      <c r="ATY26" s="323"/>
      <c r="ATZ26" s="312"/>
      <c r="AUA26" s="22"/>
      <c r="AUB26" s="31"/>
      <c r="AUC26" s="76"/>
      <c r="AUD26" s="78">
        <f t="shared" si="167"/>
        <v>0</v>
      </c>
      <c r="AUF26" s="31"/>
      <c r="AUG26" s="1483"/>
      <c r="AUH26" s="76"/>
      <c r="AUI26" s="31"/>
      <c r="AUJ26" s="140"/>
      <c r="AUK26" s="132">
        <f t="shared" si="168"/>
        <v>0</v>
      </c>
      <c r="AUM26" s="31"/>
      <c r="AUN26" s="782"/>
      <c r="AUO26" s="76"/>
      <c r="AUP26" s="49"/>
      <c r="AUQ26" s="76"/>
      <c r="AUR26" s="132">
        <f t="shared" si="169"/>
        <v>0</v>
      </c>
      <c r="AUT26" s="31"/>
      <c r="AUU26" s="312"/>
      <c r="AUV26" s="22"/>
      <c r="AUW26" s="49"/>
      <c r="AUX26" s="76"/>
      <c r="AUY26" s="132">
        <f t="shared" si="170"/>
        <v>0</v>
      </c>
      <c r="AVA26" s="407"/>
      <c r="AVB26" s="312"/>
      <c r="AVC26" s="22"/>
      <c r="AVD26" s="49"/>
      <c r="AVE26" s="76"/>
      <c r="AVF26" s="132">
        <f t="shared" si="171"/>
        <v>2512.5</v>
      </c>
      <c r="AVH26" s="323"/>
      <c r="AVI26" s="817"/>
      <c r="AVJ26" s="704"/>
      <c r="AVK26" s="31"/>
      <c r="AVL26" s="351"/>
      <c r="AVM26" s="132">
        <f t="shared" si="172"/>
        <v>0</v>
      </c>
      <c r="AVO26" s="407"/>
      <c r="AVP26" s="312"/>
      <c r="AVQ26" s="1499"/>
      <c r="AVR26" s="31"/>
      <c r="AVS26" s="1361"/>
      <c r="AVT26" s="78">
        <f t="shared" si="190"/>
        <v>0</v>
      </c>
      <c r="AVV26" s="312"/>
      <c r="AVW26" s="312"/>
      <c r="AVX26" s="1499"/>
      <c r="AVY26" s="31"/>
      <c r="AVZ26" s="1361"/>
      <c r="AWA26" s="78">
        <f t="shared" si="191"/>
        <v>0</v>
      </c>
      <c r="AWC26" s="312"/>
      <c r="AWD26" s="312"/>
      <c r="AWE26" s="22"/>
      <c r="AWF26" s="31"/>
      <c r="AWG26" s="76"/>
      <c r="AWH26" s="78">
        <f t="shared" si="192"/>
        <v>0</v>
      </c>
      <c r="AWJ26" s="230"/>
      <c r="AWK26" s="230"/>
      <c r="AWL26" s="105"/>
      <c r="AWM26" s="49"/>
      <c r="AWN26" s="140"/>
      <c r="AWO26" s="132">
        <f t="shared" si="193"/>
        <v>0</v>
      </c>
      <c r="AWP26" s="245"/>
      <c r="AWQ26" s="427"/>
      <c r="AWR26" s="230"/>
      <c r="AWS26" s="105"/>
      <c r="AWT26" s="49"/>
      <c r="AWU26" s="140"/>
      <c r="AWV26" s="78">
        <f t="shared" si="173"/>
        <v>30000</v>
      </c>
      <c r="AWX26" s="31"/>
      <c r="AWY26" s="312"/>
      <c r="AWZ26" s="22"/>
      <c r="AXA26" s="31"/>
      <c r="AXB26" s="76"/>
      <c r="AXC26" s="78">
        <f t="shared" si="174"/>
        <v>0</v>
      </c>
      <c r="AXE26" s="31"/>
      <c r="AXF26" s="312"/>
      <c r="AXG26" s="22"/>
      <c r="AXH26" s="31"/>
      <c r="AXI26" s="76"/>
      <c r="AXJ26" s="78">
        <f t="shared" si="175"/>
        <v>0</v>
      </c>
      <c r="AXL26" s="31"/>
      <c r="AXM26" s="312"/>
      <c r="AXN26" s="22"/>
      <c r="AXO26" s="31"/>
      <c r="AXP26" s="76"/>
      <c r="AXQ26" s="78">
        <f t="shared" si="176"/>
        <v>0</v>
      </c>
      <c r="AXS26" s="31"/>
      <c r="AXT26" s="312"/>
      <c r="AXU26" s="22"/>
      <c r="AXV26" s="31"/>
      <c r="AXW26" s="76"/>
      <c r="AXX26" s="78">
        <f t="shared" si="177"/>
        <v>0</v>
      </c>
      <c r="AXZ26" s="407"/>
      <c r="AYA26" s="312"/>
      <c r="AYB26" s="22"/>
      <c r="AYC26" s="31"/>
      <c r="AYD26" s="76"/>
      <c r="AYE26" s="78">
        <f t="shared" si="178"/>
        <v>0</v>
      </c>
      <c r="AYG26" s="407"/>
      <c r="AYH26" s="312"/>
      <c r="AYI26" s="22"/>
      <c r="AYJ26" s="31"/>
      <c r="AYK26" s="76"/>
      <c r="AYL26" s="78">
        <f t="shared" si="179"/>
        <v>0</v>
      </c>
      <c r="AYN26" s="407"/>
      <c r="AYO26" s="312"/>
      <c r="AYP26" s="22"/>
      <c r="AYQ26" s="407"/>
      <c r="AYR26" s="76"/>
      <c r="AYS26" s="78">
        <f t="shared" si="180"/>
        <v>0</v>
      </c>
      <c r="AYU26" s="31"/>
      <c r="AYV26" s="312"/>
      <c r="AYW26" s="22"/>
      <c r="AYX26" s="31"/>
      <c r="AYY26" s="76"/>
      <c r="AYZ26" s="78">
        <f t="shared" si="181"/>
        <v>0</v>
      </c>
      <c r="AZB26" s="427"/>
      <c r="AZC26" s="230"/>
      <c r="AZD26" s="105"/>
      <c r="AZE26" s="427"/>
      <c r="AZF26" s="140"/>
      <c r="AZG26" s="78">
        <f t="shared" si="182"/>
        <v>0</v>
      </c>
      <c r="AZI26" s="427"/>
      <c r="AZJ26" s="230"/>
      <c r="AZK26" s="105"/>
      <c r="AZL26" s="427"/>
      <c r="AZM26" s="140"/>
      <c r="AZN26" s="132">
        <f t="shared" si="183"/>
        <v>0</v>
      </c>
      <c r="AZO26" s="245"/>
      <c r="AZP26" s="312"/>
      <c r="AZQ26" s="312"/>
      <c r="AZR26" s="22"/>
      <c r="AZS26" s="31"/>
      <c r="AZT26" s="76"/>
      <c r="AZU26" s="78">
        <f t="shared" si="184"/>
        <v>0</v>
      </c>
      <c r="AZW26" s="312"/>
      <c r="AZX26" s="312"/>
      <c r="AZY26" s="22"/>
      <c r="AZZ26" s="31"/>
      <c r="BAA26" s="76"/>
      <c r="BAB26" s="78">
        <f t="shared" si="185"/>
        <v>0</v>
      </c>
      <c r="BAD26" s="312"/>
      <c r="BAE26" s="312"/>
      <c r="BAF26" s="22"/>
      <c r="BAG26" s="31"/>
      <c r="BAH26" s="76"/>
      <c r="BAI26" s="78">
        <f t="shared" si="186"/>
        <v>0</v>
      </c>
      <c r="BAK26" s="312"/>
      <c r="BAL26" s="312"/>
      <c r="BAM26" s="22"/>
      <c r="BAN26" s="31"/>
      <c r="BAO26" s="76"/>
      <c r="BAP26" s="78">
        <f t="shared" si="187"/>
        <v>0</v>
      </c>
    </row>
    <row r="27" spans="1:1023 1025:1394" s="32" customFormat="1" x14ac:dyDescent="0.25">
      <c r="A27" s="31"/>
      <c r="B27" s="312"/>
      <c r="C27" s="704"/>
      <c r="D27" s="31"/>
      <c r="E27" s="140"/>
      <c r="F27" s="132">
        <f t="shared" si="8"/>
        <v>0</v>
      </c>
      <c r="H27" s="427"/>
      <c r="I27" s="230"/>
      <c r="J27" s="105"/>
      <c r="K27" s="427"/>
      <c r="L27" s="140"/>
      <c r="M27" s="78">
        <f t="shared" si="188"/>
        <v>0</v>
      </c>
      <c r="O27" s="323"/>
      <c r="P27" s="312"/>
      <c r="Q27" s="22"/>
      <c r="R27" s="31"/>
      <c r="S27" s="76"/>
      <c r="T27" s="78">
        <f t="shared" si="9"/>
        <v>0</v>
      </c>
      <c r="V27" s="31"/>
      <c r="W27" s="312"/>
      <c r="X27" s="22"/>
      <c r="Y27" s="31"/>
      <c r="Z27" s="76"/>
      <c r="AA27" s="78">
        <f t="shared" si="10"/>
        <v>0</v>
      </c>
      <c r="AC27" s="31"/>
      <c r="AD27" s="312"/>
      <c r="AE27" s="22"/>
      <c r="AF27" s="31"/>
      <c r="AG27" s="76"/>
      <c r="AH27" s="78">
        <f t="shared" si="11"/>
        <v>0</v>
      </c>
      <c r="AJ27" s="31"/>
      <c r="AK27" s="312"/>
      <c r="AL27" s="22"/>
      <c r="AM27" s="31"/>
      <c r="AN27" s="76"/>
      <c r="AO27" s="78">
        <f t="shared" si="12"/>
        <v>0</v>
      </c>
      <c r="AQ27" s="31"/>
      <c r="AR27" s="312"/>
      <c r="AS27" s="22"/>
      <c r="AT27" s="31"/>
      <c r="AU27" s="76"/>
      <c r="AV27" s="78">
        <f t="shared" si="13"/>
        <v>0</v>
      </c>
      <c r="AX27" s="31"/>
      <c r="AY27" s="312"/>
      <c r="AZ27" s="22"/>
      <c r="BA27" s="31"/>
      <c r="BB27" s="76"/>
      <c r="BC27" s="78">
        <f t="shared" si="14"/>
        <v>0</v>
      </c>
      <c r="BE27" s="31"/>
      <c r="BF27" s="230"/>
      <c r="BG27" s="105"/>
      <c r="BH27" s="31"/>
      <c r="BI27" s="140"/>
      <c r="BJ27" s="78">
        <f t="shared" si="15"/>
        <v>0</v>
      </c>
      <c r="BL27" s="31"/>
      <c r="BM27" s="312"/>
      <c r="BN27" s="22"/>
      <c r="BO27" s="31"/>
      <c r="BP27" s="76"/>
      <c r="BQ27" s="78">
        <f t="shared" si="16"/>
        <v>0</v>
      </c>
      <c r="BS27" s="31"/>
      <c r="BT27" s="31"/>
      <c r="BU27" s="312"/>
      <c r="BV27" s="22"/>
      <c r="BW27" s="31"/>
      <c r="BX27" s="76"/>
      <c r="BY27" s="78">
        <f t="shared" si="17"/>
        <v>0</v>
      </c>
      <c r="CA27" s="546"/>
      <c r="CB27" s="673"/>
      <c r="CC27" s="704"/>
      <c r="CD27" s="869"/>
      <c r="CE27" s="140"/>
      <c r="CF27" s="132">
        <f t="shared" si="18"/>
        <v>328393</v>
      </c>
      <c r="CH27" s="31"/>
      <c r="CI27" s="312"/>
      <c r="CJ27" s="780"/>
      <c r="CK27" s="379"/>
      <c r="CL27" s="262"/>
      <c r="CM27" s="132">
        <f t="shared" si="19"/>
        <v>0</v>
      </c>
      <c r="CO27" s="322"/>
      <c r="CP27" s="1476"/>
      <c r="CQ27" s="391"/>
      <c r="CR27" s="380"/>
      <c r="CS27" s="391"/>
      <c r="CT27" s="132">
        <f t="shared" si="189"/>
        <v>0</v>
      </c>
      <c r="CV27" s="31"/>
      <c r="CW27" s="312"/>
      <c r="CX27" s="22"/>
      <c r="CY27" s="31"/>
      <c r="CZ27" s="76"/>
      <c r="DA27" s="78">
        <f t="shared" si="20"/>
        <v>0</v>
      </c>
      <c r="DC27" s="312"/>
      <c r="DD27" s="312"/>
      <c r="DE27" s="312"/>
      <c r="DF27" s="22"/>
      <c r="DG27" s="31"/>
      <c r="DH27" s="76"/>
      <c r="DI27" s="78">
        <f t="shared" si="21"/>
        <v>0</v>
      </c>
      <c r="DK27" s="407"/>
      <c r="DL27" s="312"/>
      <c r="DM27" s="22"/>
      <c r="DN27" s="323"/>
      <c r="DO27" s="76"/>
      <c r="DP27" s="78">
        <f t="shared" si="22"/>
        <v>0</v>
      </c>
      <c r="DR27" s="312"/>
      <c r="DS27" s="312"/>
      <c r="DT27" s="22"/>
      <c r="DU27" s="31"/>
      <c r="DV27" s="76"/>
      <c r="DW27" s="78">
        <f t="shared" si="23"/>
        <v>0</v>
      </c>
      <c r="DY27" s="312"/>
      <c r="DZ27" s="312"/>
      <c r="EA27" s="22"/>
      <c r="EB27" s="31"/>
      <c r="EC27" s="76"/>
      <c r="ED27" s="78">
        <f t="shared" si="24"/>
        <v>4197</v>
      </c>
      <c r="EF27" s="312"/>
      <c r="EG27" s="312"/>
      <c r="EH27" s="22"/>
      <c r="EI27" s="31"/>
      <c r="EJ27" s="76"/>
      <c r="EK27" s="78">
        <f t="shared" si="25"/>
        <v>0</v>
      </c>
      <c r="EM27" s="323"/>
      <c r="EN27" s="312"/>
      <c r="EO27" s="22"/>
      <c r="EP27" s="31"/>
      <c r="EQ27" s="76"/>
      <c r="ER27" s="78">
        <f t="shared" si="26"/>
        <v>0</v>
      </c>
      <c r="ET27" s="323"/>
      <c r="EU27" s="312"/>
      <c r="EV27" s="22"/>
      <c r="EW27" s="31"/>
      <c r="EX27" s="76"/>
      <c r="EY27" s="78">
        <f t="shared" si="27"/>
        <v>0</v>
      </c>
      <c r="FA27" s="31"/>
      <c r="FB27" s="312"/>
      <c r="FC27" s="22"/>
      <c r="FD27" s="31"/>
      <c r="FE27" s="76"/>
      <c r="FF27" s="78">
        <f t="shared" si="28"/>
        <v>0</v>
      </c>
      <c r="FH27" s="31"/>
      <c r="FI27" s="312"/>
      <c r="FJ27" s="22"/>
      <c r="FK27" s="31"/>
      <c r="FL27" s="76"/>
      <c r="FM27" s="78">
        <f t="shared" si="29"/>
        <v>0</v>
      </c>
      <c r="FO27" s="407">
        <v>39721</v>
      </c>
      <c r="FP27" s="1476" t="s">
        <v>483</v>
      </c>
      <c r="FQ27" s="140">
        <v>21349</v>
      </c>
      <c r="FR27" s="259">
        <v>39738</v>
      </c>
      <c r="FS27" s="66">
        <v>21349</v>
      </c>
      <c r="FT27" s="78">
        <f t="shared" si="30"/>
        <v>29768</v>
      </c>
      <c r="FV27" s="323"/>
      <c r="FW27" s="312"/>
      <c r="FX27" s="22"/>
      <c r="FY27" s="31"/>
      <c r="FZ27" s="76"/>
      <c r="GA27" s="78">
        <f t="shared" si="31"/>
        <v>0</v>
      </c>
      <c r="GC27" s="312"/>
      <c r="GD27" s="312"/>
      <c r="GE27" s="22"/>
      <c r="GF27" s="31"/>
      <c r="GG27" s="76"/>
      <c r="GH27" s="78">
        <f t="shared" si="32"/>
        <v>0</v>
      </c>
      <c r="GJ27" s="312"/>
      <c r="GK27" s="312"/>
      <c r="GL27" s="22"/>
      <c r="GM27" s="31"/>
      <c r="GN27" s="76"/>
      <c r="GO27" s="78">
        <f t="shared" si="33"/>
        <v>0</v>
      </c>
      <c r="GQ27" s="31"/>
      <c r="GR27" s="312"/>
      <c r="GS27" s="22"/>
      <c r="GT27" s="31"/>
      <c r="GU27" s="76"/>
      <c r="GV27" s="78">
        <f t="shared" si="34"/>
        <v>0</v>
      </c>
      <c r="GX27" s="312"/>
      <c r="GY27" s="312"/>
      <c r="GZ27" s="22"/>
      <c r="HA27" s="31"/>
      <c r="HB27" s="76"/>
      <c r="HC27" s="78">
        <f t="shared" si="35"/>
        <v>0</v>
      </c>
      <c r="HE27" s="31"/>
      <c r="HF27" s="312"/>
      <c r="HG27" s="22"/>
      <c r="HH27" s="31"/>
      <c r="HI27" s="140"/>
      <c r="HJ27" s="78">
        <f t="shared" si="36"/>
        <v>0</v>
      </c>
      <c r="HL27" s="31"/>
      <c r="HM27" s="312"/>
      <c r="HN27" s="22"/>
      <c r="HO27" s="31"/>
      <c r="HP27" s="140"/>
      <c r="HQ27" s="78">
        <f t="shared" si="37"/>
        <v>0</v>
      </c>
      <c r="HS27" s="546"/>
      <c r="HU27" s="780"/>
      <c r="HW27" s="780"/>
      <c r="HX27" s="132">
        <f t="shared" si="38"/>
        <v>476</v>
      </c>
      <c r="HZ27" s="31"/>
      <c r="IA27" s="312"/>
      <c r="IB27" s="105"/>
      <c r="IC27" s="259"/>
      <c r="ID27" s="66"/>
      <c r="IE27" s="78">
        <f t="shared" si="39"/>
        <v>0</v>
      </c>
      <c r="IG27" s="312"/>
      <c r="IH27" s="312"/>
      <c r="II27" s="22"/>
      <c r="IJ27" s="31"/>
      <c r="IK27" s="76"/>
      <c r="IL27" s="78">
        <f t="shared" si="40"/>
        <v>0</v>
      </c>
      <c r="IN27" s="31"/>
      <c r="IO27" s="784"/>
      <c r="IP27" s="22"/>
      <c r="IQ27" s="31"/>
      <c r="IR27" s="76"/>
      <c r="IS27" s="78">
        <f t="shared" si="41"/>
        <v>0</v>
      </c>
      <c r="IU27" s="31"/>
      <c r="IV27" s="312"/>
      <c r="IW27" s="22"/>
      <c r="IX27" s="31"/>
      <c r="IY27" s="76"/>
      <c r="IZ27" s="78">
        <f t="shared" si="42"/>
        <v>0</v>
      </c>
      <c r="JB27" s="31"/>
      <c r="JC27" s="312"/>
      <c r="JD27" s="22"/>
      <c r="JE27" s="31"/>
      <c r="JF27" s="76"/>
      <c r="JG27" s="78">
        <f t="shared" si="196"/>
        <v>0</v>
      </c>
      <c r="JI27" s="31"/>
      <c r="JJ27" s="899"/>
      <c r="JK27" s="105"/>
      <c r="JL27" s="31"/>
      <c r="JM27" s="140"/>
      <c r="JN27" s="132">
        <f t="shared" si="43"/>
        <v>0</v>
      </c>
      <c r="JP27" s="49"/>
      <c r="JQ27" s="230"/>
      <c r="JR27" s="105"/>
      <c r="JS27" s="535"/>
      <c r="JT27" s="140"/>
      <c r="JU27" s="132">
        <f t="shared" si="44"/>
        <v>0</v>
      </c>
      <c r="JW27" s="49"/>
      <c r="JX27" s="230"/>
      <c r="JY27" s="105"/>
      <c r="JZ27" s="535"/>
      <c r="KA27" s="140"/>
      <c r="KB27" s="132">
        <f t="shared" si="45"/>
        <v>0</v>
      </c>
      <c r="KC27" s="245"/>
      <c r="KD27" s="49"/>
      <c r="KE27" s="230"/>
      <c r="KF27" s="105"/>
      <c r="KG27" s="535"/>
      <c r="KH27" s="140"/>
      <c r="KI27" s="132">
        <f t="shared" si="46"/>
        <v>0</v>
      </c>
      <c r="KJ27" s="245"/>
      <c r="KK27" s="427"/>
      <c r="KL27" s="230"/>
      <c r="KM27" s="105"/>
      <c r="KN27" s="337"/>
      <c r="KO27" s="140"/>
      <c r="KP27" s="132">
        <f t="shared" si="47"/>
        <v>0</v>
      </c>
      <c r="KR27" s="31"/>
      <c r="KS27" s="230"/>
      <c r="KT27" s="105"/>
      <c r="KU27" s="31"/>
      <c r="KV27" s="140"/>
      <c r="KW27" s="132">
        <f t="shared" si="48"/>
        <v>0</v>
      </c>
      <c r="KY27" s="869"/>
      <c r="KZ27" s="230"/>
      <c r="LA27" s="105"/>
      <c r="LB27" s="869"/>
      <c r="LC27" s="140"/>
      <c r="LD27" s="132">
        <f t="shared" si="49"/>
        <v>0</v>
      </c>
      <c r="LF27" s="407"/>
      <c r="LG27" s="1476"/>
      <c r="LH27" s="140"/>
      <c r="LI27" s="31"/>
      <c r="LJ27" s="76"/>
      <c r="LK27" s="132">
        <f t="shared" si="0"/>
        <v>0</v>
      </c>
      <c r="LM27" s="427"/>
      <c r="LN27" s="230"/>
      <c r="LO27" s="105"/>
      <c r="LP27" s="49"/>
      <c r="LQ27" s="140"/>
      <c r="LR27" s="78">
        <f t="shared" si="50"/>
        <v>0</v>
      </c>
      <c r="LT27" s="427"/>
      <c r="LU27" s="230"/>
      <c r="LV27" s="105"/>
      <c r="LW27" s="49"/>
      <c r="LX27" s="140"/>
      <c r="LY27" s="132">
        <f t="shared" si="51"/>
        <v>0</v>
      </c>
      <c r="MA27" s="407"/>
      <c r="MB27" s="312"/>
      <c r="MC27" s="22"/>
      <c r="MD27" s="31"/>
      <c r="ME27" s="76"/>
      <c r="MF27" s="132">
        <f t="shared" si="52"/>
        <v>0</v>
      </c>
      <c r="MH27" s="312"/>
      <c r="MI27" s="312"/>
      <c r="MJ27" s="22"/>
      <c r="MK27" s="31"/>
      <c r="ML27" s="76"/>
      <c r="MM27" s="132">
        <f t="shared" si="53"/>
        <v>0</v>
      </c>
      <c r="MO27" s="31"/>
      <c r="MP27" s="312"/>
      <c r="MQ27" s="105"/>
      <c r="MR27" s="457"/>
      <c r="MS27" s="105"/>
      <c r="MT27" s="132">
        <f t="shared" si="197"/>
        <v>20586.5</v>
      </c>
      <c r="MV27" s="31"/>
      <c r="MW27" s="312"/>
      <c r="MX27" s="105"/>
      <c r="MY27" s="457"/>
      <c r="MZ27" s="105"/>
      <c r="NA27" s="132">
        <f t="shared" si="54"/>
        <v>0</v>
      </c>
      <c r="NC27" s="31"/>
      <c r="ND27" s="782"/>
      <c r="NE27" s="704"/>
      <c r="NF27" s="31"/>
      <c r="NG27" s="76"/>
      <c r="NH27" s="132">
        <f t="shared" si="199"/>
        <v>0</v>
      </c>
      <c r="NJ27" s="407"/>
      <c r="NK27" s="782"/>
      <c r="NL27" s="780"/>
      <c r="NM27" s="407"/>
      <c r="NN27" s="76"/>
      <c r="NO27" s="132">
        <f t="shared" si="56"/>
        <v>0</v>
      </c>
      <c r="NQ27" s="312"/>
      <c r="NR27" s="312"/>
      <c r="NS27" s="22"/>
      <c r="NT27" s="31"/>
      <c r="NU27" s="76"/>
      <c r="NV27" s="78">
        <f t="shared" si="57"/>
        <v>0</v>
      </c>
      <c r="NX27" s="312"/>
      <c r="NY27" s="312"/>
      <c r="NZ27" s="22"/>
      <c r="OA27" s="31"/>
      <c r="OB27" s="76"/>
      <c r="OC27" s="78">
        <f t="shared" si="58"/>
        <v>0</v>
      </c>
      <c r="OE27" s="312"/>
      <c r="OF27" s="312"/>
      <c r="OG27" s="22"/>
      <c r="OH27" s="31"/>
      <c r="OI27" s="76"/>
      <c r="OJ27" s="78">
        <f t="shared" si="59"/>
        <v>0</v>
      </c>
      <c r="OL27" s="312"/>
      <c r="OM27" s="312"/>
      <c r="ON27" s="22"/>
      <c r="OO27" s="31"/>
      <c r="OP27" s="76"/>
      <c r="OQ27" s="78">
        <f t="shared" si="60"/>
        <v>0</v>
      </c>
      <c r="OS27" s="312"/>
      <c r="OT27" s="312"/>
      <c r="OU27" s="22"/>
      <c r="OV27" s="31"/>
      <c r="OW27" s="76"/>
      <c r="OX27" s="78">
        <f t="shared" si="61"/>
        <v>0</v>
      </c>
      <c r="OZ27" s="312"/>
      <c r="PA27" s="312"/>
      <c r="PB27" s="22"/>
      <c r="PC27" s="31"/>
      <c r="PD27" s="76"/>
      <c r="PE27" s="78">
        <f t="shared" si="62"/>
        <v>0</v>
      </c>
      <c r="PG27" s="31"/>
      <c r="PH27" s="312"/>
      <c r="PI27" s="22"/>
      <c r="PJ27" s="31"/>
      <c r="PK27" s="76"/>
      <c r="PL27" s="78">
        <f t="shared" si="63"/>
        <v>0</v>
      </c>
      <c r="PN27" s="312"/>
      <c r="PO27" s="312"/>
      <c r="PP27" s="22"/>
      <c r="PQ27" s="31"/>
      <c r="PR27" s="76"/>
      <c r="PS27" s="78">
        <f t="shared" si="64"/>
        <v>48975</v>
      </c>
      <c r="PU27" s="312"/>
      <c r="PV27" s="312"/>
      <c r="PW27" s="22"/>
      <c r="PX27" s="31"/>
      <c r="PY27" s="76"/>
      <c r="PZ27" s="78">
        <f t="shared" si="65"/>
        <v>0</v>
      </c>
      <c r="QB27" s="407"/>
      <c r="QC27" s="312"/>
      <c r="QD27" s="22"/>
      <c r="QE27" s="31"/>
      <c r="QF27" s="76"/>
      <c r="QG27" s="78">
        <f t="shared" si="66"/>
        <v>0</v>
      </c>
      <c r="QI27" s="323"/>
      <c r="QL27" s="49">
        <v>41103</v>
      </c>
      <c r="QM27" s="140">
        <v>200</v>
      </c>
      <c r="QN27" s="527">
        <f t="shared" si="67"/>
        <v>23844.5</v>
      </c>
      <c r="QP27" s="523"/>
      <c r="QQ27" s="1483"/>
      <c r="QR27" s="704"/>
      <c r="QS27" s="31"/>
      <c r="QT27" s="262"/>
      <c r="QU27" s="132">
        <f t="shared" si="68"/>
        <v>0</v>
      </c>
      <c r="QW27" s="49"/>
      <c r="QX27" s="673"/>
      <c r="QY27" s="262"/>
      <c r="QZ27" s="49"/>
      <c r="RA27" s="140"/>
      <c r="RB27" s="78">
        <f t="shared" si="69"/>
        <v>0</v>
      </c>
      <c r="RD27" s="230"/>
      <c r="RE27" s="673"/>
      <c r="RF27" s="262"/>
      <c r="RG27" s="49"/>
      <c r="RH27" s="140"/>
      <c r="RI27" s="78">
        <f t="shared" si="70"/>
        <v>0</v>
      </c>
      <c r="RK27" s="230"/>
      <c r="RL27" s="303"/>
      <c r="RM27" s="262"/>
      <c r="RN27" s="49"/>
      <c r="RO27" s="140"/>
      <c r="RP27" s="78">
        <f t="shared" si="71"/>
        <v>0</v>
      </c>
      <c r="RR27" s="312"/>
      <c r="RS27" s="312"/>
      <c r="RT27" s="22"/>
      <c r="RU27" s="31"/>
      <c r="RV27" s="76"/>
      <c r="RW27" s="78">
        <f t="shared" si="194"/>
        <v>23250</v>
      </c>
      <c r="RY27" s="312"/>
      <c r="RZ27" s="312"/>
      <c r="SA27" s="785"/>
      <c r="SB27" s="31"/>
      <c r="SC27" s="76"/>
      <c r="SD27" s="78">
        <f t="shared" si="195"/>
        <v>0</v>
      </c>
      <c r="SF27" s="312"/>
      <c r="SG27" s="312"/>
      <c r="SH27" s="22"/>
      <c r="SI27" s="31"/>
      <c r="SJ27" s="76"/>
      <c r="SK27" s="78">
        <f t="shared" si="72"/>
        <v>0</v>
      </c>
      <c r="SM27" s="312"/>
      <c r="SN27" s="312"/>
      <c r="SO27" s="22"/>
      <c r="SP27" s="31"/>
      <c r="SQ27" s="76"/>
      <c r="SR27" s="78">
        <f t="shared" si="73"/>
        <v>0</v>
      </c>
      <c r="ST27" s="407"/>
      <c r="SU27" s="312"/>
      <c r="SV27" s="22"/>
      <c r="SW27" s="31"/>
      <c r="SX27" s="76"/>
      <c r="SY27" s="78">
        <f t="shared" si="74"/>
        <v>0</v>
      </c>
      <c r="TA27" s="312"/>
      <c r="TB27" s="312"/>
      <c r="TC27" s="22"/>
      <c r="TD27" s="31"/>
      <c r="TE27" s="76"/>
      <c r="TF27" s="78">
        <f t="shared" si="200"/>
        <v>20668.5</v>
      </c>
      <c r="TH27" s="312"/>
      <c r="TI27" s="312"/>
      <c r="TJ27" s="785"/>
      <c r="TK27" s="31"/>
      <c r="TL27" s="76"/>
      <c r="TM27" s="78">
        <f t="shared" si="201"/>
        <v>0</v>
      </c>
      <c r="TO27" s="407"/>
      <c r="TP27" s="312"/>
      <c r="TQ27" s="785"/>
      <c r="TR27" s="31"/>
      <c r="TS27" s="76"/>
      <c r="TT27" s="78">
        <f t="shared" si="202"/>
        <v>0</v>
      </c>
      <c r="TV27" s="407"/>
      <c r="TW27" s="312"/>
      <c r="TX27" s="22"/>
      <c r="TY27" s="31"/>
      <c r="TZ27" s="76"/>
      <c r="UA27" s="78">
        <f t="shared" si="78"/>
        <v>0</v>
      </c>
      <c r="UC27" s="407"/>
      <c r="UD27" s="312"/>
      <c r="UE27" s="22"/>
      <c r="UF27" s="31"/>
      <c r="UG27" s="76"/>
      <c r="UH27" s="78">
        <f t="shared" si="79"/>
        <v>0</v>
      </c>
      <c r="UJ27" s="407"/>
      <c r="UK27" s="312"/>
      <c r="UL27" s="22"/>
      <c r="UM27" s="31"/>
      <c r="UN27" s="76"/>
      <c r="UO27" s="78">
        <f t="shared" si="80"/>
        <v>0</v>
      </c>
      <c r="UQ27" s="407"/>
      <c r="UR27" s="312"/>
      <c r="US27" s="22"/>
      <c r="UT27" s="31"/>
      <c r="UU27" s="76"/>
      <c r="UV27" s="78">
        <f t="shared" si="81"/>
        <v>201</v>
      </c>
      <c r="UX27" s="31"/>
      <c r="UY27" s="312"/>
      <c r="UZ27" s="22"/>
      <c r="VA27" s="31"/>
      <c r="VB27" s="76"/>
      <c r="VC27" s="78">
        <f t="shared" si="82"/>
        <v>47775</v>
      </c>
      <c r="VE27" s="312"/>
      <c r="VF27" s="312"/>
      <c r="VG27" s="22"/>
      <c r="VH27" s="31"/>
      <c r="VI27" s="76"/>
      <c r="VJ27" s="78">
        <f t="shared" si="83"/>
        <v>0</v>
      </c>
      <c r="VL27" s="312"/>
      <c r="VM27" s="312"/>
      <c r="VN27" s="22"/>
      <c r="VO27" s="31"/>
      <c r="VP27" s="76"/>
      <c r="VQ27" s="78">
        <f t="shared" si="84"/>
        <v>0</v>
      </c>
      <c r="VS27" s="407"/>
      <c r="VT27" s="312"/>
      <c r="VU27" s="22"/>
      <c r="VV27" s="31"/>
      <c r="VW27" s="76"/>
      <c r="VX27" s="78">
        <f t="shared" si="85"/>
        <v>274.5</v>
      </c>
      <c r="VZ27" s="312"/>
      <c r="WA27" s="312"/>
      <c r="WB27" s="22"/>
      <c r="WC27" s="31"/>
      <c r="WD27" s="76"/>
      <c r="WE27" s="78">
        <f t="shared" si="86"/>
        <v>0</v>
      </c>
      <c r="WG27" s="31"/>
      <c r="WH27" s="312"/>
      <c r="WI27" s="22"/>
      <c r="WJ27" s="31"/>
      <c r="WK27" s="76"/>
      <c r="WL27" s="78">
        <f t="shared" si="87"/>
        <v>0</v>
      </c>
      <c r="WN27" s="312"/>
      <c r="WO27" s="312"/>
      <c r="WP27" s="22"/>
      <c r="WQ27" s="31"/>
      <c r="WR27" s="76"/>
      <c r="WS27" s="78">
        <f t="shared" si="88"/>
        <v>0</v>
      </c>
      <c r="WU27" s="230"/>
      <c r="WV27" s="230"/>
      <c r="WW27" s="105"/>
      <c r="WX27" s="49"/>
      <c r="WY27" s="140"/>
      <c r="WZ27" s="132">
        <f t="shared" si="89"/>
        <v>0</v>
      </c>
      <c r="XA27" s="245"/>
      <c r="XB27" s="312"/>
      <c r="XC27" s="312"/>
      <c r="XD27" s="22"/>
      <c r="XE27" s="31"/>
      <c r="XF27" s="76"/>
      <c r="XG27" s="78">
        <f t="shared" si="90"/>
        <v>0</v>
      </c>
      <c r="XI27" s="407"/>
      <c r="XJ27" s="312"/>
      <c r="XK27" s="22"/>
      <c r="XL27" s="31"/>
      <c r="XM27" s="76"/>
      <c r="XN27" s="78">
        <f t="shared" si="91"/>
        <v>0</v>
      </c>
      <c r="XP27" s="31"/>
      <c r="XQ27" s="312"/>
      <c r="XR27" s="22"/>
      <c r="XS27" s="31"/>
      <c r="XT27" s="76"/>
      <c r="XU27" s="132">
        <f t="shared" si="92"/>
        <v>0</v>
      </c>
      <c r="XW27" s="31"/>
      <c r="XX27" s="312"/>
      <c r="XY27" s="22"/>
      <c r="XZ27" s="31"/>
      <c r="YA27" s="76"/>
      <c r="YB27" s="132">
        <f t="shared" si="93"/>
        <v>0</v>
      </c>
      <c r="YD27" s="31"/>
      <c r="YE27" s="312"/>
      <c r="YF27" s="22"/>
      <c r="YG27" s="31"/>
      <c r="YH27" s="76"/>
      <c r="YI27" s="132">
        <f t="shared" si="94"/>
        <v>0</v>
      </c>
      <c r="YK27" s="31"/>
      <c r="YL27" s="312"/>
      <c r="YM27" s="22"/>
      <c r="YN27" s="31"/>
      <c r="YO27" s="76"/>
      <c r="YP27" s="78">
        <f t="shared" si="95"/>
        <v>0</v>
      </c>
      <c r="YR27" s="31"/>
      <c r="YS27" s="312"/>
      <c r="YT27" s="22"/>
      <c r="YU27" s="31"/>
      <c r="YV27" s="76"/>
      <c r="YW27" s="78">
        <f t="shared" si="96"/>
        <v>0</v>
      </c>
      <c r="YY27" s="49"/>
      <c r="YZ27" s="230"/>
      <c r="ZA27" s="105"/>
      <c r="ZB27" s="49"/>
      <c r="ZC27" s="140"/>
      <c r="ZD27" s="78">
        <f t="shared" si="97"/>
        <v>0</v>
      </c>
      <c r="ZF27" s="312"/>
      <c r="ZG27" s="312"/>
      <c r="ZH27" s="22"/>
      <c r="ZI27" s="31"/>
      <c r="ZJ27" s="76"/>
      <c r="ZK27" s="78">
        <f t="shared" si="98"/>
        <v>0</v>
      </c>
      <c r="ZM27" s="312"/>
      <c r="ZN27" s="784"/>
      <c r="ZO27" s="22"/>
      <c r="ZP27" s="31"/>
      <c r="ZQ27" s="76"/>
      <c r="ZR27" s="78">
        <f t="shared" si="99"/>
        <v>11212</v>
      </c>
      <c r="ZT27" s="312"/>
      <c r="ZU27" s="784"/>
      <c r="ZV27" s="22"/>
      <c r="ZW27" s="31"/>
      <c r="ZX27" s="76"/>
      <c r="ZY27" s="78">
        <f t="shared" si="100"/>
        <v>0</v>
      </c>
      <c r="AAA27" s="312"/>
      <c r="AAB27" s="784"/>
      <c r="AAC27" s="22"/>
      <c r="AAD27" s="31"/>
      <c r="AAE27" s="76"/>
      <c r="AAF27" s="78">
        <f t="shared" si="101"/>
        <v>0</v>
      </c>
      <c r="AAH27" s="312"/>
      <c r="AAI27" s="312"/>
      <c r="AAJ27" s="22"/>
      <c r="AAK27" s="31"/>
      <c r="AAL27" s="76"/>
      <c r="AAM27" s="78">
        <f t="shared" si="102"/>
        <v>0</v>
      </c>
      <c r="AAO27" s="407"/>
      <c r="AAP27" s="312"/>
      <c r="AAQ27" s="22"/>
      <c r="AAR27" s="31"/>
      <c r="AAS27" s="76"/>
      <c r="AAT27" s="78">
        <f t="shared" si="103"/>
        <v>0</v>
      </c>
      <c r="AAV27" s="407"/>
      <c r="AAW27" s="312"/>
      <c r="AAX27" s="22"/>
      <c r="AAY27" s="323"/>
      <c r="AAZ27" s="76"/>
      <c r="ABA27" s="78">
        <f t="shared" si="104"/>
        <v>0</v>
      </c>
      <c r="ABC27" s="31"/>
      <c r="ABD27" s="312"/>
      <c r="ABE27" s="22"/>
      <c r="ABF27" s="31"/>
      <c r="ABG27" s="76"/>
      <c r="ABH27" s="78">
        <f t="shared" si="105"/>
        <v>26148</v>
      </c>
      <c r="ABJ27" s="312"/>
      <c r="ABK27" s="312"/>
      <c r="ABL27" s="22"/>
      <c r="ABM27" s="31"/>
      <c r="ABN27" s="76"/>
      <c r="ABO27" s="78">
        <f t="shared" si="106"/>
        <v>0</v>
      </c>
      <c r="ABQ27" s="312"/>
      <c r="ABR27" s="312"/>
      <c r="ABS27" s="22"/>
      <c r="ABT27" s="31"/>
      <c r="ABU27" s="76"/>
      <c r="ABV27" s="78">
        <f t="shared" si="107"/>
        <v>0</v>
      </c>
      <c r="ABX27" s="323"/>
      <c r="ABY27" s="312"/>
      <c r="ABZ27" s="22"/>
      <c r="ACA27" s="407"/>
      <c r="ACB27" s="76"/>
      <c r="ACC27" s="78">
        <f t="shared" si="108"/>
        <v>0</v>
      </c>
      <c r="ACE27" s="323"/>
      <c r="ACF27" s="312"/>
      <c r="ACG27" s="22"/>
      <c r="ACH27" s="323"/>
      <c r="ACI27" s="76"/>
      <c r="ACJ27" s="78">
        <f t="shared" si="109"/>
        <v>0</v>
      </c>
      <c r="ACL27" s="31"/>
      <c r="ACM27" s="312"/>
      <c r="ACN27" s="22"/>
      <c r="ACO27" s="31"/>
      <c r="ACP27" s="76"/>
      <c r="ACQ27" s="78">
        <f t="shared" si="1"/>
        <v>0</v>
      </c>
      <c r="ACS27" s="407"/>
      <c r="ACT27" s="312"/>
      <c r="ACU27" s="22"/>
      <c r="ACV27" s="407"/>
      <c r="ACW27" s="76"/>
      <c r="ACX27" s="78">
        <f t="shared" si="110"/>
        <v>0</v>
      </c>
      <c r="ACZ27" s="407"/>
      <c r="ADA27" s="312"/>
      <c r="ADB27" s="22"/>
      <c r="ADC27" s="323"/>
      <c r="ADD27" s="76"/>
      <c r="ADE27" s="78">
        <f t="shared" si="111"/>
        <v>0</v>
      </c>
      <c r="ADG27" s="312"/>
      <c r="ADH27" s="312"/>
      <c r="ADI27" s="22"/>
      <c r="ADJ27" s="31"/>
      <c r="ADK27" s="76"/>
      <c r="ADL27" s="132">
        <f t="shared" si="112"/>
        <v>0</v>
      </c>
      <c r="ADN27" s="323"/>
      <c r="ADO27" s="312"/>
      <c r="ADP27" s="22"/>
      <c r="ADQ27" s="407"/>
      <c r="ADR27" s="76"/>
      <c r="ADS27" s="132">
        <f t="shared" si="113"/>
        <v>0</v>
      </c>
      <c r="ADU27" s="407"/>
      <c r="ADV27" s="782"/>
      <c r="ADW27" s="795"/>
      <c r="ADX27" s="31"/>
      <c r="ADY27" s="1504"/>
      <c r="ADZ27" s="132">
        <f t="shared" si="114"/>
        <v>0</v>
      </c>
      <c r="AEB27" s="31"/>
      <c r="AEC27" s="782"/>
      <c r="AED27" s="795"/>
      <c r="AEE27" s="31"/>
      <c r="AEF27" s="1504"/>
      <c r="AEG27" s="132">
        <f t="shared" si="115"/>
        <v>5459</v>
      </c>
      <c r="AEI27" s="407"/>
      <c r="AEJ27" s="782"/>
      <c r="AEK27" s="795"/>
      <c r="AEL27" s="407"/>
      <c r="AEM27" s="1504"/>
      <c r="AEN27" s="132">
        <f t="shared" si="116"/>
        <v>0</v>
      </c>
      <c r="AEP27" s="31"/>
      <c r="AEQ27" s="312"/>
      <c r="AER27" s="22"/>
      <c r="AES27" s="31"/>
      <c r="AET27" s="76"/>
      <c r="AEU27" s="78">
        <f t="shared" si="117"/>
        <v>0</v>
      </c>
      <c r="AEW27" s="312"/>
      <c r="AEX27" s="312"/>
      <c r="AEY27" s="22"/>
      <c r="AEZ27" s="31"/>
      <c r="AFA27" s="76"/>
      <c r="AFB27" s="78">
        <f t="shared" si="118"/>
        <v>6523</v>
      </c>
      <c r="AFD27" s="407"/>
      <c r="AFE27" s="312"/>
      <c r="AFF27" s="22"/>
      <c r="AFG27" s="31"/>
      <c r="AFH27" s="76"/>
      <c r="AFI27" s="78">
        <f t="shared" si="119"/>
        <v>0</v>
      </c>
      <c r="AFK27" s="407"/>
      <c r="AFL27" s="312"/>
      <c r="AFM27" s="22"/>
      <c r="AFN27" s="31"/>
      <c r="AFO27" s="76"/>
      <c r="AFP27" s="78">
        <f t="shared" si="120"/>
        <v>0</v>
      </c>
      <c r="AFR27" s="31"/>
      <c r="AFS27" s="312"/>
      <c r="AFT27" s="22"/>
      <c r="AFU27" s="31"/>
      <c r="AFV27" s="76"/>
      <c r="AFW27" s="78">
        <f t="shared" si="121"/>
        <v>0</v>
      </c>
      <c r="AFY27" s="312"/>
      <c r="AFZ27" s="312"/>
      <c r="AGA27" s="22"/>
      <c r="AGB27" s="31"/>
      <c r="AGC27" s="76"/>
      <c r="AGD27" s="78">
        <f t="shared" si="122"/>
        <v>0</v>
      </c>
      <c r="AGF27" s="312"/>
      <c r="AGG27" s="312"/>
      <c r="AGH27" s="22"/>
      <c r="AGI27" s="31"/>
      <c r="AGJ27" s="76"/>
      <c r="AGK27" s="78">
        <f t="shared" si="123"/>
        <v>0</v>
      </c>
      <c r="AGM27" s="312"/>
      <c r="AGN27" s="312"/>
      <c r="AGO27" s="22"/>
      <c r="AGP27" s="31"/>
      <c r="AGQ27" s="76"/>
      <c r="AGR27" s="78">
        <f t="shared" si="124"/>
        <v>0</v>
      </c>
      <c r="AGT27" s="31"/>
      <c r="AGU27" s="312"/>
      <c r="AGV27" s="22"/>
      <c r="AGW27" s="31"/>
      <c r="AGX27" s="76"/>
      <c r="AGY27" s="78">
        <f t="shared" si="125"/>
        <v>0</v>
      </c>
      <c r="AHA27" s="312"/>
      <c r="AHB27" s="312"/>
      <c r="AHC27" s="22"/>
      <c r="AHD27" s="31"/>
      <c r="AHE27" s="76"/>
      <c r="AHF27" s="78">
        <f t="shared" si="126"/>
        <v>37741</v>
      </c>
      <c r="AHH27" s="312"/>
      <c r="AHI27" s="312"/>
      <c r="AHJ27" s="22"/>
      <c r="AHK27" s="31"/>
      <c r="AHL27" s="76"/>
      <c r="AHM27" s="78">
        <f t="shared" si="127"/>
        <v>0</v>
      </c>
      <c r="AHO27" s="312"/>
      <c r="AHP27" s="312"/>
      <c r="AHQ27" s="22"/>
      <c r="AHR27" s="31"/>
      <c r="AHS27" s="76"/>
      <c r="AHT27" s="78">
        <f t="shared" si="128"/>
        <v>0</v>
      </c>
      <c r="AHV27" s="427"/>
      <c r="AHW27" s="230"/>
      <c r="AHX27" s="105"/>
      <c r="AHY27" s="49"/>
      <c r="AHZ27" s="140"/>
      <c r="AIA27" s="78">
        <f t="shared" si="129"/>
        <v>0</v>
      </c>
      <c r="AIC27" s="323"/>
      <c r="AID27" s="312"/>
      <c r="AIE27" s="22"/>
      <c r="AIF27" s="49"/>
      <c r="AIG27" s="76"/>
      <c r="AIH27" s="78">
        <f t="shared" si="130"/>
        <v>0</v>
      </c>
      <c r="AIJ27" s="407"/>
      <c r="AIK27" s="312"/>
      <c r="AIL27" s="22"/>
      <c r="AIM27" s="31"/>
      <c r="AIN27" s="76"/>
      <c r="AIO27" s="78">
        <f t="shared" si="131"/>
        <v>0</v>
      </c>
      <c r="AIQ27" s="312"/>
      <c r="AIR27" s="312"/>
      <c r="AIS27" s="22"/>
      <c r="AIT27" s="31"/>
      <c r="AIU27" s="76"/>
      <c r="AIV27" s="78">
        <f t="shared" si="132"/>
        <v>0</v>
      </c>
      <c r="AIX27" s="49"/>
      <c r="AIY27" s="230"/>
      <c r="AIZ27" s="105"/>
      <c r="AJA27" s="49"/>
      <c r="AJB27" s="140"/>
      <c r="AJC27" s="132">
        <f t="shared" si="133"/>
        <v>0</v>
      </c>
      <c r="AJE27" s="31"/>
      <c r="AJF27" s="312"/>
      <c r="AJG27" s="22"/>
      <c r="AJH27" s="49"/>
      <c r="AJI27" s="76"/>
      <c r="AJJ27" s="78">
        <f t="shared" si="134"/>
        <v>0</v>
      </c>
      <c r="AJL27" s="49"/>
      <c r="AJM27" s="230"/>
      <c r="AJN27" s="105"/>
      <c r="AJO27" s="49"/>
      <c r="AJP27" s="140"/>
      <c r="AJQ27" s="132">
        <f t="shared" si="135"/>
        <v>0</v>
      </c>
      <c r="AJR27" s="245"/>
      <c r="AJS27" s="312"/>
      <c r="AJT27" s="312"/>
      <c r="AJU27" s="22"/>
      <c r="AJV27" s="31"/>
      <c r="AJW27" s="76"/>
      <c r="AJX27" s="78">
        <f t="shared" si="136"/>
        <v>0</v>
      </c>
      <c r="AJZ27" s="31"/>
      <c r="AKA27" s="312"/>
      <c r="AKB27" s="22"/>
      <c r="AKC27" s="31"/>
      <c r="AKD27" s="76"/>
      <c r="AKE27" s="78">
        <f t="shared" si="137"/>
        <v>0</v>
      </c>
      <c r="AKG27" s="31"/>
      <c r="AKH27" s="312"/>
      <c r="AKI27" s="785"/>
      <c r="AKJ27" s="31"/>
      <c r="AKK27" s="76"/>
      <c r="AKL27" s="132">
        <f t="shared" si="138"/>
        <v>0</v>
      </c>
      <c r="AKN27" s="49"/>
      <c r="AKO27" s="230"/>
      <c r="AKP27" s="105"/>
      <c r="AKQ27" s="49"/>
      <c r="AKR27" s="140"/>
      <c r="AKS27" s="78">
        <f t="shared" si="2"/>
        <v>0</v>
      </c>
      <c r="AKU27" s="312"/>
      <c r="AKV27" s="312"/>
      <c r="AKW27" s="22"/>
      <c r="AKX27" s="31"/>
      <c r="AKY27" s="76"/>
      <c r="AKZ27" s="78">
        <f t="shared" si="139"/>
        <v>0</v>
      </c>
      <c r="ALB27" s="312"/>
      <c r="ALC27" s="312"/>
      <c r="ALD27" s="22"/>
      <c r="ALE27" s="31"/>
      <c r="ALF27" s="76"/>
      <c r="ALG27" s="78">
        <f t="shared" si="140"/>
        <v>0</v>
      </c>
      <c r="ALI27" s="312"/>
      <c r="ALJ27" s="312"/>
      <c r="ALK27" s="22"/>
      <c r="ALL27" s="31"/>
      <c r="ALM27" s="76"/>
      <c r="ALN27" s="78">
        <f t="shared" si="141"/>
        <v>0</v>
      </c>
      <c r="ALP27" s="312"/>
      <c r="ALQ27" s="312"/>
      <c r="ALR27" s="22"/>
      <c r="ALS27" s="31"/>
      <c r="ALT27" s="76"/>
      <c r="ALU27" s="78">
        <f t="shared" si="142"/>
        <v>0</v>
      </c>
      <c r="ALW27" s="407"/>
      <c r="ALX27" s="312"/>
      <c r="ALY27" s="22"/>
      <c r="ALZ27" s="407"/>
      <c r="AMA27" s="76"/>
      <c r="AMB27" s="78">
        <f t="shared" si="143"/>
        <v>0</v>
      </c>
      <c r="AMD27" s="312"/>
      <c r="AME27" s="312"/>
      <c r="AMF27" s="22"/>
      <c r="AMG27" s="31"/>
      <c r="AMH27" s="76"/>
      <c r="AMI27" s="78">
        <f t="shared" si="144"/>
        <v>0</v>
      </c>
      <c r="AMK27" s="31"/>
      <c r="AML27" s="312"/>
      <c r="AMM27" s="22"/>
      <c r="AMN27" s="31"/>
      <c r="AMO27" s="76"/>
      <c r="AMP27" s="132">
        <f t="shared" si="3"/>
        <v>0</v>
      </c>
      <c r="AMR27" s="407"/>
      <c r="AMS27" s="312"/>
      <c r="AMT27" s="22"/>
      <c r="AMU27" s="323"/>
      <c r="AMV27" s="76"/>
      <c r="AMW27" s="78">
        <f t="shared" si="145"/>
        <v>0</v>
      </c>
      <c r="AMY27" s="323"/>
      <c r="AMZ27" s="312"/>
      <c r="ANA27" s="22"/>
      <c r="ANB27" s="407"/>
      <c r="ANC27" s="76"/>
      <c r="AND27" s="78">
        <f t="shared" si="146"/>
        <v>0</v>
      </c>
      <c r="ANF27" s="31"/>
      <c r="ANG27" s="312"/>
      <c r="ANH27" s="22"/>
      <c r="ANI27" s="31"/>
      <c r="ANJ27" s="76"/>
      <c r="ANK27" s="78">
        <f t="shared" si="147"/>
        <v>0</v>
      </c>
      <c r="ANM27" s="312"/>
      <c r="ANN27" s="312"/>
      <c r="ANO27" s="22"/>
      <c r="ANP27" s="31"/>
      <c r="ANQ27" s="76"/>
      <c r="ANR27" s="78">
        <f t="shared" si="148"/>
        <v>0</v>
      </c>
      <c r="ANT27" s="312"/>
      <c r="ANU27" s="312"/>
      <c r="ANV27" s="22"/>
      <c r="ANW27" s="31"/>
      <c r="ANX27" s="76"/>
      <c r="ANY27" s="78">
        <f t="shared" si="149"/>
        <v>0</v>
      </c>
      <c r="AOA27" s="323"/>
      <c r="AOB27" s="312"/>
      <c r="AOC27" s="22"/>
      <c r="AOD27" s="407"/>
      <c r="AOE27" s="76"/>
      <c r="AOF27" s="78">
        <f t="shared" si="150"/>
        <v>1532</v>
      </c>
      <c r="AOH27" s="312"/>
      <c r="AOI27" s="312"/>
      <c r="AOJ27" s="22"/>
      <c r="AOK27" s="323"/>
      <c r="AOL27" s="76"/>
      <c r="AOM27" s="78">
        <f t="shared" si="198"/>
        <v>4592</v>
      </c>
      <c r="AOO27" s="407"/>
      <c r="AOP27" s="312"/>
      <c r="AOQ27" s="22"/>
      <c r="AOR27" s="49"/>
      <c r="AOS27" s="140"/>
      <c r="AOT27" s="78">
        <f t="shared" si="151"/>
        <v>0</v>
      </c>
      <c r="AOV27" s="323"/>
      <c r="AOW27" s="312"/>
      <c r="AOX27" s="22"/>
      <c r="AOY27" s="31"/>
      <c r="AOZ27" s="76"/>
      <c r="APA27" s="78">
        <f t="shared" si="152"/>
        <v>0</v>
      </c>
      <c r="APC27" s="323"/>
      <c r="APD27" s="312"/>
      <c r="APE27" s="22"/>
      <c r="APF27" s="31"/>
      <c r="APG27" s="76"/>
      <c r="APH27" s="78">
        <f t="shared" si="153"/>
        <v>0</v>
      </c>
      <c r="APJ27" s="312"/>
      <c r="APK27" s="312"/>
      <c r="APL27" s="22"/>
      <c r="APM27" s="31"/>
      <c r="APN27" s="76"/>
      <c r="APO27" s="78">
        <f t="shared" si="154"/>
        <v>0</v>
      </c>
      <c r="APQ27" s="407"/>
      <c r="APR27" s="312"/>
      <c r="APS27" s="785"/>
      <c r="APT27" s="407"/>
      <c r="APU27" s="76"/>
      <c r="APV27" s="132">
        <f t="shared" si="4"/>
        <v>0</v>
      </c>
      <c r="APX27" s="312"/>
      <c r="APY27" s="312"/>
      <c r="APZ27" s="22"/>
      <c r="AQA27" s="31"/>
      <c r="AQB27" s="76"/>
      <c r="AQC27" s="132">
        <f t="shared" si="5"/>
        <v>7383.5</v>
      </c>
      <c r="AQE27" s="312"/>
      <c r="AQF27" s="312"/>
      <c r="AQG27" s="22"/>
      <c r="AQH27" s="31"/>
      <c r="AQI27" s="76"/>
      <c r="AQJ27" s="132">
        <f t="shared" si="6"/>
        <v>0</v>
      </c>
      <c r="AQL27" s="312"/>
      <c r="AQM27" s="312"/>
      <c r="AQN27" s="22"/>
      <c r="AQO27" s="31"/>
      <c r="AQP27" s="76"/>
      <c r="AQQ27" s="132">
        <f t="shared" si="155"/>
        <v>4518.5</v>
      </c>
      <c r="AQS27" s="323"/>
      <c r="AQT27" s="312"/>
      <c r="AQU27" s="785"/>
      <c r="AQV27" s="323"/>
      <c r="AQW27" s="76"/>
      <c r="AQX27" s="78">
        <f t="shared" si="156"/>
        <v>53922</v>
      </c>
      <c r="AQZ27" s="312"/>
      <c r="ARA27" s="312"/>
      <c r="ARB27" s="22"/>
      <c r="ARC27" s="31"/>
      <c r="ARD27" s="76"/>
      <c r="ARE27" s="78">
        <f t="shared" si="157"/>
        <v>0</v>
      </c>
      <c r="ARG27" s="407"/>
      <c r="ARH27" s="312"/>
      <c r="ARI27" s="22"/>
      <c r="ARJ27" s="407"/>
      <c r="ARK27" s="76"/>
      <c r="ARL27" s="78">
        <f t="shared" si="158"/>
        <v>0</v>
      </c>
      <c r="ARN27" s="407"/>
      <c r="ARO27" s="31"/>
      <c r="ARP27" s="22"/>
      <c r="ARQ27" s="323"/>
      <c r="ARR27" s="76"/>
      <c r="ARS27" s="78">
        <f t="shared" si="7"/>
        <v>0</v>
      </c>
      <c r="ARU27" s="407"/>
      <c r="ARV27" s="312"/>
      <c r="ARW27" s="22"/>
      <c r="ARX27" s="31"/>
      <c r="ARY27" s="76"/>
      <c r="ARZ27" s="78">
        <f t="shared" si="159"/>
        <v>0</v>
      </c>
      <c r="ASB27" s="407"/>
      <c r="ASC27" s="312"/>
      <c r="ASD27" s="22"/>
      <c r="ASE27" s="31"/>
      <c r="ASF27" s="76"/>
      <c r="ASG27" s="132">
        <f t="shared" si="160"/>
        <v>0</v>
      </c>
      <c r="ASI27" s="31"/>
      <c r="ASJ27" s="312"/>
      <c r="ASK27" s="22"/>
      <c r="ASL27" s="31"/>
      <c r="ASM27" s="76"/>
      <c r="ASN27" s="132">
        <f t="shared" si="161"/>
        <v>0</v>
      </c>
      <c r="ASP27" s="31"/>
      <c r="ASQ27" s="312"/>
      <c r="ASR27" s="22"/>
      <c r="ASS27" s="31"/>
      <c r="AST27" s="76"/>
      <c r="ASU27" s="132">
        <f t="shared" si="162"/>
        <v>0</v>
      </c>
      <c r="ASW27" s="312"/>
      <c r="ASX27" s="312"/>
      <c r="ASY27" s="22"/>
      <c r="ASZ27" s="31"/>
      <c r="ATA27" s="76"/>
      <c r="ATB27" s="78">
        <f t="shared" si="163"/>
        <v>0</v>
      </c>
      <c r="ATD27" s="323"/>
      <c r="ATE27" s="312"/>
      <c r="ATF27" s="22"/>
      <c r="ATG27" s="31"/>
      <c r="ATH27" s="76"/>
      <c r="ATI27" s="78">
        <f t="shared" si="164"/>
        <v>0</v>
      </c>
      <c r="ATK27" s="323"/>
      <c r="ATL27" s="312"/>
      <c r="ATM27" s="22"/>
      <c r="ATN27" s="31"/>
      <c r="ATO27" s="76"/>
      <c r="ATP27" s="78">
        <f t="shared" si="165"/>
        <v>0</v>
      </c>
      <c r="ATR27" s="323"/>
      <c r="ATS27" s="312"/>
      <c r="ATT27" s="22"/>
      <c r="ATU27" s="31"/>
      <c r="ATV27" s="76"/>
      <c r="ATW27" s="78">
        <f t="shared" si="166"/>
        <v>0</v>
      </c>
      <c r="ATY27" s="323"/>
      <c r="ATZ27" s="312"/>
      <c r="AUA27" s="22"/>
      <c r="AUB27" s="31"/>
      <c r="AUC27" s="76"/>
      <c r="AUD27" s="78">
        <f t="shared" si="167"/>
        <v>0</v>
      </c>
      <c r="AUF27" s="312"/>
      <c r="AUG27" s="1483"/>
      <c r="AUI27" s="61"/>
      <c r="AUJ27" s="67"/>
      <c r="AUK27" s="132">
        <f t="shared" si="168"/>
        <v>0</v>
      </c>
      <c r="AUM27" s="31"/>
      <c r="AUN27" s="782"/>
      <c r="AUO27" s="76"/>
      <c r="AUP27" s="49"/>
      <c r="AUQ27" s="76"/>
      <c r="AUR27" s="132">
        <f t="shared" si="169"/>
        <v>0</v>
      </c>
      <c r="AUT27" s="31"/>
      <c r="AUU27" s="312"/>
      <c r="AUV27" s="22"/>
      <c r="AUW27" s="49"/>
      <c r="AUX27" s="76"/>
      <c r="AUY27" s="132">
        <f t="shared" si="170"/>
        <v>0</v>
      </c>
      <c r="AVA27" s="407"/>
      <c r="AVB27" s="312"/>
      <c r="AVC27" s="22"/>
      <c r="AVD27" s="49"/>
      <c r="AVE27" s="76"/>
      <c r="AVF27" s="132">
        <f t="shared" si="171"/>
        <v>2512.5</v>
      </c>
      <c r="AVH27" s="323"/>
      <c r="AVI27" s="817"/>
      <c r="AVK27" s="31"/>
      <c r="AVL27" s="351"/>
      <c r="AVM27" s="132">
        <f t="shared" si="172"/>
        <v>0</v>
      </c>
      <c r="AVO27" s="407"/>
      <c r="AVP27" s="312"/>
      <c r="AVQ27" s="1499"/>
      <c r="AVR27" s="31"/>
      <c r="AVS27" s="1361"/>
      <c r="AVT27" s="78">
        <f t="shared" si="190"/>
        <v>0</v>
      </c>
      <c r="AVV27" s="312"/>
      <c r="AVW27" s="312"/>
      <c r="AVX27" s="1499"/>
      <c r="AVY27" s="31"/>
      <c r="AVZ27" s="1361"/>
      <c r="AWA27" s="78">
        <f t="shared" si="191"/>
        <v>0</v>
      </c>
      <c r="AWC27" s="312"/>
      <c r="AWD27" s="312"/>
      <c r="AWE27" s="22"/>
      <c r="AWF27" s="31"/>
      <c r="AWG27" s="76"/>
      <c r="AWH27" s="78">
        <f t="shared" si="192"/>
        <v>0</v>
      </c>
      <c r="AWJ27" s="230"/>
      <c r="AWK27" s="230"/>
      <c r="AWL27" s="105"/>
      <c r="AWM27" s="49"/>
      <c r="AWN27" s="140"/>
      <c r="AWO27" s="132">
        <f t="shared" si="193"/>
        <v>0</v>
      </c>
      <c r="AWP27" s="245"/>
      <c r="AWQ27" s="427"/>
      <c r="AWR27" s="230"/>
      <c r="AWS27" s="105"/>
      <c r="AWT27" s="49"/>
      <c r="AWU27" s="140"/>
      <c r="AWV27" s="78">
        <f t="shared" si="173"/>
        <v>30000</v>
      </c>
      <c r="AWX27" s="31"/>
      <c r="AWY27" s="312"/>
      <c r="AWZ27" s="22"/>
      <c r="AXA27" s="31"/>
      <c r="AXB27" s="76"/>
      <c r="AXC27" s="78">
        <f t="shared" si="174"/>
        <v>0</v>
      </c>
      <c r="AXE27" s="31"/>
      <c r="AXF27" s="312"/>
      <c r="AXG27" s="22"/>
      <c r="AXH27" s="31"/>
      <c r="AXI27" s="76"/>
      <c r="AXJ27" s="78">
        <f t="shared" si="175"/>
        <v>0</v>
      </c>
      <c r="AXL27" s="31"/>
      <c r="AXM27" s="312"/>
      <c r="AXN27" s="22"/>
      <c r="AXO27" s="31"/>
      <c r="AXP27" s="76"/>
      <c r="AXQ27" s="78">
        <f t="shared" si="176"/>
        <v>0</v>
      </c>
      <c r="AXS27" s="31"/>
      <c r="AXT27" s="312"/>
      <c r="AXU27" s="22"/>
      <c r="AXV27" s="31"/>
      <c r="AXW27" s="76"/>
      <c r="AXX27" s="78">
        <f t="shared" si="177"/>
        <v>0</v>
      </c>
      <c r="AXZ27" s="407"/>
      <c r="AYA27" s="312"/>
      <c r="AYB27" s="22"/>
      <c r="AYC27" s="31"/>
      <c r="AYD27" s="76"/>
      <c r="AYE27" s="78">
        <f t="shared" si="178"/>
        <v>0</v>
      </c>
      <c r="AYG27" s="407"/>
      <c r="AYH27" s="312"/>
      <c r="AYI27" s="22"/>
      <c r="AYJ27" s="31"/>
      <c r="AYK27" s="76"/>
      <c r="AYL27" s="78">
        <f t="shared" si="179"/>
        <v>0</v>
      </c>
      <c r="AYN27" s="407"/>
      <c r="AYO27" s="312"/>
      <c r="AYP27" s="22"/>
      <c r="AYQ27" s="407"/>
      <c r="AYR27" s="76"/>
      <c r="AYS27" s="78">
        <f t="shared" si="180"/>
        <v>0</v>
      </c>
      <c r="AYU27" s="31"/>
      <c r="AYV27" s="312"/>
      <c r="AYW27" s="22"/>
      <c r="AYX27" s="31"/>
      <c r="AYY27" s="76"/>
      <c r="AYZ27" s="78">
        <f t="shared" si="181"/>
        <v>0</v>
      </c>
      <c r="AZB27" s="427"/>
      <c r="AZC27" s="230"/>
      <c r="AZD27" s="105"/>
      <c r="AZE27" s="427"/>
      <c r="AZF27" s="140"/>
      <c r="AZG27" s="78">
        <f t="shared" si="182"/>
        <v>0</v>
      </c>
      <c r="AZI27" s="427"/>
      <c r="AZJ27" s="230"/>
      <c r="AZK27" s="105"/>
      <c r="AZL27" s="427"/>
      <c r="AZM27" s="140"/>
      <c r="AZN27" s="132">
        <f t="shared" si="183"/>
        <v>0</v>
      </c>
      <c r="AZO27" s="245"/>
      <c r="AZP27" s="312"/>
      <c r="AZQ27" s="312"/>
      <c r="AZR27" s="22"/>
      <c r="AZS27" s="31"/>
      <c r="AZT27" s="76"/>
      <c r="AZU27" s="78">
        <f t="shared" si="184"/>
        <v>0</v>
      </c>
      <c r="AZW27" s="312"/>
      <c r="AZX27" s="312"/>
      <c r="AZY27" s="22"/>
      <c r="AZZ27" s="31"/>
      <c r="BAA27" s="76"/>
      <c r="BAB27" s="78">
        <f t="shared" si="185"/>
        <v>0</v>
      </c>
      <c r="BAD27" s="312"/>
      <c r="BAE27" s="312"/>
      <c r="BAF27" s="22"/>
      <c r="BAG27" s="31"/>
      <c r="BAH27" s="76"/>
      <c r="BAI27" s="78">
        <f t="shared" si="186"/>
        <v>0</v>
      </c>
      <c r="BAK27" s="312"/>
      <c r="BAL27" s="312"/>
      <c r="BAM27" s="22"/>
      <c r="BAN27" s="31"/>
      <c r="BAO27" s="76"/>
      <c r="BAP27" s="78">
        <f t="shared" si="187"/>
        <v>0</v>
      </c>
    </row>
    <row r="28" spans="1:1023 1025:1394" s="32" customFormat="1" x14ac:dyDescent="0.25">
      <c r="A28" s="794"/>
      <c r="B28" s="312"/>
      <c r="C28" s="704"/>
      <c r="D28" s="31"/>
      <c r="E28" s="76"/>
      <c r="F28" s="132">
        <f t="shared" si="8"/>
        <v>0</v>
      </c>
      <c r="H28" s="427"/>
      <c r="I28" s="230"/>
      <c r="J28" s="105"/>
      <c r="K28" s="427"/>
      <c r="L28" s="140"/>
      <c r="M28" s="78">
        <f t="shared" si="188"/>
        <v>0</v>
      </c>
      <c r="O28" s="323"/>
      <c r="P28" s="312"/>
      <c r="Q28" s="22"/>
      <c r="R28" s="31"/>
      <c r="S28" s="76"/>
      <c r="T28" s="78">
        <f t="shared" si="9"/>
        <v>0</v>
      </c>
      <c r="V28" s="312"/>
      <c r="W28" s="312"/>
      <c r="X28" s="22"/>
      <c r="Y28" s="31"/>
      <c r="Z28" s="76"/>
      <c r="AA28" s="78">
        <f t="shared" si="10"/>
        <v>0</v>
      </c>
      <c r="AC28" s="312"/>
      <c r="AD28" s="312"/>
      <c r="AE28" s="22"/>
      <c r="AF28" s="31"/>
      <c r="AG28" s="76"/>
      <c r="AH28" s="78">
        <f t="shared" si="11"/>
        <v>0</v>
      </c>
      <c r="AJ28" s="312"/>
      <c r="AK28" s="312"/>
      <c r="AL28" s="22"/>
      <c r="AM28" s="31"/>
      <c r="AN28" s="76"/>
      <c r="AO28" s="78">
        <f t="shared" si="12"/>
        <v>0</v>
      </c>
      <c r="AQ28" s="31"/>
      <c r="AR28" s="312"/>
      <c r="AS28" s="22"/>
      <c r="AT28" s="31"/>
      <c r="AU28" s="76"/>
      <c r="AV28" s="78">
        <f t="shared" si="13"/>
        <v>0</v>
      </c>
      <c r="AX28" s="312"/>
      <c r="AY28" s="312"/>
      <c r="AZ28" s="22"/>
      <c r="BA28" s="31"/>
      <c r="BB28" s="76"/>
      <c r="BC28" s="78">
        <f t="shared" si="14"/>
        <v>0</v>
      </c>
      <c r="BE28" s="31"/>
      <c r="BF28" s="230"/>
      <c r="BG28" s="105"/>
      <c r="BH28" s="31"/>
      <c r="BI28" s="140"/>
      <c r="BJ28" s="78">
        <f t="shared" si="15"/>
        <v>0</v>
      </c>
      <c r="BL28" s="31"/>
      <c r="BM28" s="312"/>
      <c r="BN28" s="22"/>
      <c r="BO28" s="31"/>
      <c r="BP28" s="76"/>
      <c r="BQ28" s="78">
        <f t="shared" si="16"/>
        <v>0</v>
      </c>
      <c r="BS28" s="31"/>
      <c r="BT28" s="31"/>
      <c r="BU28" s="312"/>
      <c r="BV28" s="22"/>
      <c r="BW28" s="31"/>
      <c r="BX28" s="76"/>
      <c r="BY28" s="78">
        <f t="shared" si="17"/>
        <v>0</v>
      </c>
      <c r="CA28" s="427">
        <v>40852</v>
      </c>
      <c r="CB28" s="673" t="s">
        <v>647</v>
      </c>
      <c r="CC28" s="422"/>
      <c r="CD28" s="400" t="s">
        <v>632</v>
      </c>
      <c r="CE28" s="140"/>
      <c r="CF28" s="132">
        <f t="shared" si="18"/>
        <v>328393</v>
      </c>
      <c r="CH28" s="31"/>
      <c r="CI28" s="312"/>
      <c r="CJ28" s="780"/>
      <c r="CK28" s="379"/>
      <c r="CL28" s="262"/>
      <c r="CM28" s="132">
        <f t="shared" si="19"/>
        <v>0</v>
      </c>
      <c r="CO28" s="322"/>
      <c r="CP28" s="1476"/>
      <c r="CQ28" s="391"/>
      <c r="CR28" s="380"/>
      <c r="CS28" s="391"/>
      <c r="CT28" s="132">
        <f t="shared" si="189"/>
        <v>0</v>
      </c>
      <c r="CV28" s="31"/>
      <c r="CW28" s="312"/>
      <c r="CX28" s="22"/>
      <c r="CY28" s="31"/>
      <c r="CZ28" s="76"/>
      <c r="DA28" s="78">
        <f t="shared" si="20"/>
        <v>0</v>
      </c>
      <c r="DC28" s="312"/>
      <c r="DD28" s="312"/>
      <c r="DE28" s="312"/>
      <c r="DF28" s="22"/>
      <c r="DG28" s="31"/>
      <c r="DH28" s="76"/>
      <c r="DI28" s="78">
        <f t="shared" si="21"/>
        <v>0</v>
      </c>
      <c r="DK28" s="407"/>
      <c r="DL28" s="312"/>
      <c r="DM28" s="22"/>
      <c r="DN28" s="323"/>
      <c r="DO28" s="76"/>
      <c r="DP28" s="78">
        <f t="shared" si="22"/>
        <v>0</v>
      </c>
      <c r="DR28" s="312"/>
      <c r="DS28" s="312"/>
      <c r="DT28" s="22"/>
      <c r="DU28" s="31"/>
      <c r="DV28" s="76"/>
      <c r="DW28" s="78">
        <f t="shared" si="23"/>
        <v>0</v>
      </c>
      <c r="DY28" s="312"/>
      <c r="DZ28" s="312"/>
      <c r="EA28" s="22"/>
      <c r="EB28" s="31"/>
      <c r="EC28" s="76"/>
      <c r="ED28" s="78">
        <f t="shared" si="24"/>
        <v>4197</v>
      </c>
      <c r="EF28" s="312"/>
      <c r="EG28" s="312"/>
      <c r="EH28" s="22"/>
      <c r="EI28" s="31"/>
      <c r="EJ28" s="76"/>
      <c r="EK28" s="78">
        <f t="shared" si="25"/>
        <v>0</v>
      </c>
      <c r="EM28" s="323"/>
      <c r="EN28" s="312"/>
      <c r="EO28" s="22"/>
      <c r="EP28" s="31"/>
      <c r="EQ28" s="76"/>
      <c r="ER28" s="78">
        <f t="shared" si="26"/>
        <v>0</v>
      </c>
      <c r="ET28" s="323"/>
      <c r="EU28" s="312"/>
      <c r="EV28" s="22"/>
      <c r="EW28" s="31"/>
      <c r="EX28" s="76"/>
      <c r="EY28" s="78">
        <f t="shared" si="27"/>
        <v>0</v>
      </c>
      <c r="FA28" s="31"/>
      <c r="FB28" s="312"/>
      <c r="FC28" s="22"/>
      <c r="FD28" s="31"/>
      <c r="FE28" s="76"/>
      <c r="FF28" s="78">
        <f t="shared" si="28"/>
        <v>0</v>
      </c>
      <c r="FH28" s="31"/>
      <c r="FI28" s="312"/>
      <c r="FJ28" s="22"/>
      <c r="FK28" s="31"/>
      <c r="FL28" s="76"/>
      <c r="FM28" s="78">
        <f t="shared" si="29"/>
        <v>0</v>
      </c>
      <c r="FO28" s="407">
        <v>39722</v>
      </c>
      <c r="FP28" s="312" t="s">
        <v>484</v>
      </c>
      <c r="FQ28" s="105">
        <v>24588</v>
      </c>
      <c r="FR28" s="259">
        <v>39738</v>
      </c>
      <c r="FS28" s="66">
        <v>23118</v>
      </c>
      <c r="FT28" s="78">
        <f t="shared" si="30"/>
        <v>31238</v>
      </c>
      <c r="FV28" s="323"/>
      <c r="FW28" s="312"/>
      <c r="FX28" s="22"/>
      <c r="FY28" s="31"/>
      <c r="FZ28" s="76"/>
      <c r="GA28" s="78">
        <f t="shared" si="31"/>
        <v>0</v>
      </c>
      <c r="GC28" s="312"/>
      <c r="GD28" s="312"/>
      <c r="GE28" s="22"/>
      <c r="GF28" s="31"/>
      <c r="GG28" s="76"/>
      <c r="GH28" s="78">
        <f t="shared" si="32"/>
        <v>0</v>
      </c>
      <c r="GJ28" s="312"/>
      <c r="GK28" s="312"/>
      <c r="GL28" s="22"/>
      <c r="GM28" s="31"/>
      <c r="GN28" s="76"/>
      <c r="GO28" s="78">
        <f t="shared" si="33"/>
        <v>0</v>
      </c>
      <c r="GQ28" s="31"/>
      <c r="GR28" s="312"/>
      <c r="GS28" s="22"/>
      <c r="GT28" s="31"/>
      <c r="GU28" s="76"/>
      <c r="GV28" s="78">
        <f t="shared" si="34"/>
        <v>0</v>
      </c>
      <c r="GX28" s="312"/>
      <c r="GY28" s="312"/>
      <c r="GZ28" s="22"/>
      <c r="HA28" s="31"/>
      <c r="HB28" s="76"/>
      <c r="HC28" s="78">
        <f t="shared" si="35"/>
        <v>0</v>
      </c>
      <c r="HE28" s="31"/>
      <c r="HF28" s="312"/>
      <c r="HG28" s="22"/>
      <c r="HH28" s="31"/>
      <c r="HI28" s="76"/>
      <c r="HJ28" s="78">
        <f t="shared" si="36"/>
        <v>0</v>
      </c>
      <c r="HL28" s="31"/>
      <c r="HM28" s="312"/>
      <c r="HN28" s="22"/>
      <c r="HO28" s="31"/>
      <c r="HP28" s="76"/>
      <c r="HQ28" s="78">
        <f t="shared" si="37"/>
        <v>0</v>
      </c>
      <c r="HS28" s="546"/>
      <c r="HU28" s="780"/>
      <c r="HW28" s="780"/>
      <c r="HX28" s="132">
        <f t="shared" si="38"/>
        <v>476</v>
      </c>
      <c r="HZ28" s="31"/>
      <c r="IA28" s="312"/>
      <c r="IB28" s="105"/>
      <c r="IC28" s="259"/>
      <c r="ID28" s="66"/>
      <c r="IE28" s="78">
        <f t="shared" si="39"/>
        <v>0</v>
      </c>
      <c r="IG28" s="312"/>
      <c r="IH28" s="312"/>
      <c r="II28" s="22"/>
      <c r="IJ28" s="31"/>
      <c r="IK28" s="76"/>
      <c r="IL28" s="78">
        <f t="shared" si="40"/>
        <v>0</v>
      </c>
      <c r="IN28" s="31"/>
      <c r="IO28" s="784"/>
      <c r="IP28" s="22"/>
      <c r="IQ28" s="31"/>
      <c r="IR28" s="76"/>
      <c r="IS28" s="78">
        <f t="shared" si="41"/>
        <v>0</v>
      </c>
      <c r="IU28" s="31"/>
      <c r="IV28" s="312"/>
      <c r="IW28" s="22"/>
      <c r="IX28" s="31"/>
      <c r="IY28" s="76"/>
      <c r="IZ28" s="78">
        <f t="shared" si="42"/>
        <v>0</v>
      </c>
      <c r="JB28" s="31"/>
      <c r="JC28" s="312"/>
      <c r="JD28" s="22"/>
      <c r="JE28" s="31"/>
      <c r="JF28" s="76"/>
      <c r="JG28" s="78">
        <f t="shared" si="196"/>
        <v>0</v>
      </c>
      <c r="JI28" s="31"/>
      <c r="JJ28" s="899"/>
      <c r="JK28" s="105"/>
      <c r="JL28" s="794"/>
      <c r="JM28" s="140"/>
      <c r="JN28" s="132">
        <f t="shared" si="43"/>
        <v>0</v>
      </c>
      <c r="JP28" s="49"/>
      <c r="JQ28" s="230"/>
      <c r="JR28" s="105"/>
      <c r="JS28" s="536"/>
      <c r="JT28" s="140"/>
      <c r="JU28" s="132">
        <f t="shared" si="44"/>
        <v>0</v>
      </c>
      <c r="JW28" s="49"/>
      <c r="JX28" s="230"/>
      <c r="JY28" s="105"/>
      <c r="JZ28" s="536"/>
      <c r="KA28" s="140"/>
      <c r="KB28" s="132">
        <f t="shared" si="45"/>
        <v>0</v>
      </c>
      <c r="KC28" s="245"/>
      <c r="KD28" s="49"/>
      <c r="KE28" s="230"/>
      <c r="KF28" s="105"/>
      <c r="KG28" s="536"/>
      <c r="KH28" s="140"/>
      <c r="KI28" s="132">
        <f t="shared" si="46"/>
        <v>0</v>
      </c>
      <c r="KJ28" s="245"/>
      <c r="KK28" s="407"/>
      <c r="KL28" s="230"/>
      <c r="KM28" s="105"/>
      <c r="KN28" s="31"/>
      <c r="KP28" s="132">
        <f t="shared" si="47"/>
        <v>0</v>
      </c>
      <c r="KR28" s="794"/>
      <c r="KS28" s="230"/>
      <c r="KT28" s="105"/>
      <c r="KU28" s="794"/>
      <c r="KV28" s="140"/>
      <c r="KW28" s="132">
        <f t="shared" si="48"/>
        <v>0</v>
      </c>
      <c r="LD28" s="132">
        <f t="shared" si="49"/>
        <v>0</v>
      </c>
      <c r="LF28" s="407"/>
      <c r="LG28" s="1476"/>
      <c r="LH28" s="140"/>
      <c r="LI28" s="31"/>
      <c r="LJ28" s="140"/>
      <c r="LK28" s="132">
        <f t="shared" si="0"/>
        <v>0</v>
      </c>
      <c r="LM28" s="427"/>
      <c r="LN28" s="230"/>
      <c r="LO28" s="105"/>
      <c r="LP28" s="49"/>
      <c r="LQ28" s="140"/>
      <c r="LR28" s="78">
        <f t="shared" si="50"/>
        <v>0</v>
      </c>
      <c r="LT28" s="427"/>
      <c r="LU28" s="230"/>
      <c r="LV28" s="105"/>
      <c r="LW28" s="49"/>
      <c r="LX28" s="140"/>
      <c r="LY28" s="132">
        <f t="shared" si="51"/>
        <v>0</v>
      </c>
      <c r="MA28" s="407"/>
      <c r="MB28" s="312"/>
      <c r="MC28" s="22"/>
      <c r="MD28" s="31"/>
      <c r="ME28" s="76"/>
      <c r="MF28" s="132">
        <f t="shared" si="52"/>
        <v>0</v>
      </c>
      <c r="MH28" s="312"/>
      <c r="MI28" s="312"/>
      <c r="MJ28" s="22"/>
      <c r="MK28" s="31"/>
      <c r="ML28" s="76"/>
      <c r="MM28" s="132">
        <f t="shared" si="53"/>
        <v>0</v>
      </c>
      <c r="MO28" s="31"/>
      <c r="MP28" s="312"/>
      <c r="MQ28" s="105"/>
      <c r="MR28" s="457"/>
      <c r="MS28" s="105"/>
      <c r="MT28" s="132">
        <f t="shared" si="197"/>
        <v>20586.5</v>
      </c>
      <c r="MV28" s="31"/>
      <c r="MW28" s="312"/>
      <c r="MX28" s="105"/>
      <c r="MY28" s="457"/>
      <c r="MZ28" s="105"/>
      <c r="NA28" s="132">
        <f t="shared" si="54"/>
        <v>0</v>
      </c>
      <c r="NC28" s="31"/>
      <c r="ND28" s="782"/>
      <c r="NE28" s="704"/>
      <c r="NF28" s="31"/>
      <c r="NG28" s="76"/>
      <c r="NH28" s="132">
        <f t="shared" si="199"/>
        <v>0</v>
      </c>
      <c r="NJ28" s="407"/>
      <c r="NK28" s="782"/>
      <c r="NL28" s="780"/>
      <c r="NM28" s="407"/>
      <c r="NN28" s="76"/>
      <c r="NO28" s="132">
        <f t="shared" si="56"/>
        <v>0</v>
      </c>
      <c r="NQ28" s="312"/>
      <c r="NR28" s="312"/>
      <c r="NS28" s="22"/>
      <c r="NT28" s="31"/>
      <c r="NU28" s="76"/>
      <c r="NV28" s="78">
        <f t="shared" si="57"/>
        <v>0</v>
      </c>
      <c r="NX28" s="312"/>
      <c r="NY28" s="312"/>
      <c r="NZ28" s="22"/>
      <c r="OA28" s="31"/>
      <c r="OB28" s="76"/>
      <c r="OC28" s="78">
        <f t="shared" si="58"/>
        <v>0</v>
      </c>
      <c r="OE28" s="312"/>
      <c r="OF28" s="312"/>
      <c r="OG28" s="22"/>
      <c r="OH28" s="31"/>
      <c r="OI28" s="76"/>
      <c r="OJ28" s="78">
        <f t="shared" si="59"/>
        <v>0</v>
      </c>
      <c r="OL28" s="312"/>
      <c r="OM28" s="312"/>
      <c r="ON28" s="22"/>
      <c r="OO28" s="31"/>
      <c r="OP28" s="76"/>
      <c r="OQ28" s="78">
        <f t="shared" si="60"/>
        <v>0</v>
      </c>
      <c r="OS28" s="312"/>
      <c r="OT28" s="312"/>
      <c r="OU28" s="22"/>
      <c r="OV28" s="31"/>
      <c r="OW28" s="76"/>
      <c r="OX28" s="78">
        <f t="shared" si="61"/>
        <v>0</v>
      </c>
      <c r="OZ28" s="312"/>
      <c r="PA28" s="312"/>
      <c r="PB28" s="22"/>
      <c r="PC28" s="31"/>
      <c r="PD28" s="76"/>
      <c r="PE28" s="78">
        <f t="shared" si="62"/>
        <v>0</v>
      </c>
      <c r="PG28" s="31"/>
      <c r="PH28" s="312"/>
      <c r="PI28" s="22"/>
      <c r="PJ28" s="31"/>
      <c r="PK28" s="76"/>
      <c r="PL28" s="78">
        <f t="shared" si="63"/>
        <v>0</v>
      </c>
      <c r="PN28" s="312"/>
      <c r="PO28" s="312"/>
      <c r="PP28" s="22"/>
      <c r="PQ28" s="31"/>
      <c r="PR28" s="76"/>
      <c r="PS28" s="78">
        <f t="shared" si="64"/>
        <v>48975</v>
      </c>
      <c r="PU28" s="312"/>
      <c r="PV28" s="312"/>
      <c r="PW28" s="22"/>
      <c r="PX28" s="31"/>
      <c r="PY28" s="76"/>
      <c r="PZ28" s="78">
        <f t="shared" si="65"/>
        <v>0</v>
      </c>
      <c r="QB28" s="407"/>
      <c r="QC28" s="312"/>
      <c r="QD28" s="22"/>
      <c r="QE28" s="31"/>
      <c r="QF28" s="76"/>
      <c r="QG28" s="78">
        <f t="shared" si="66"/>
        <v>0</v>
      </c>
      <c r="QI28" s="322"/>
      <c r="QJ28" s="230"/>
      <c r="QK28" s="391"/>
      <c r="QL28" s="49">
        <v>41105</v>
      </c>
      <c r="QM28" s="140">
        <v>200</v>
      </c>
      <c r="QN28" s="527">
        <f t="shared" si="67"/>
        <v>23644.5</v>
      </c>
      <c r="QP28" s="523"/>
      <c r="QQ28" s="1483"/>
      <c r="QR28" s="704"/>
      <c r="QS28" s="49"/>
      <c r="QT28" s="140"/>
      <c r="QU28" s="132">
        <f t="shared" si="68"/>
        <v>0</v>
      </c>
      <c r="QW28" s="49"/>
      <c r="QX28" s="673"/>
      <c r="QY28" s="262"/>
      <c r="QZ28" s="259"/>
      <c r="RA28" s="66"/>
      <c r="RB28" s="78">
        <f t="shared" si="69"/>
        <v>0</v>
      </c>
      <c r="RD28" s="230"/>
      <c r="RE28" s="673"/>
      <c r="RF28" s="262"/>
      <c r="RG28" s="259"/>
      <c r="RH28" s="66"/>
      <c r="RI28" s="78">
        <f t="shared" si="70"/>
        <v>0</v>
      </c>
      <c r="RK28" s="230"/>
      <c r="RL28" s="303"/>
      <c r="RM28" s="262"/>
      <c r="RN28" s="259"/>
      <c r="RO28" s="66"/>
      <c r="RP28" s="78">
        <f t="shared" si="71"/>
        <v>0</v>
      </c>
      <c r="RR28" s="312"/>
      <c r="RS28" s="312"/>
      <c r="RT28" s="22"/>
      <c r="RU28" s="31"/>
      <c r="RV28" s="76"/>
      <c r="RW28" s="78">
        <f t="shared" si="194"/>
        <v>23250</v>
      </c>
      <c r="RY28" s="312"/>
      <c r="RZ28" s="312"/>
      <c r="SA28" s="22"/>
      <c r="SB28" s="31"/>
      <c r="SC28" s="76"/>
      <c r="SD28" s="78">
        <f t="shared" si="195"/>
        <v>0</v>
      </c>
      <c r="SF28" s="312"/>
      <c r="SG28" s="312"/>
      <c r="SH28" s="22"/>
      <c r="SI28" s="31"/>
      <c r="SJ28" s="76"/>
      <c r="SK28" s="78">
        <f t="shared" si="72"/>
        <v>0</v>
      </c>
      <c r="SM28" s="312"/>
      <c r="SN28" s="312"/>
      <c r="SO28" s="22"/>
      <c r="SP28" s="31"/>
      <c r="SQ28" s="76"/>
      <c r="SR28" s="78">
        <f t="shared" si="73"/>
        <v>0</v>
      </c>
      <c r="ST28" s="407"/>
      <c r="SU28" s="312"/>
      <c r="SV28" s="22"/>
      <c r="SW28" s="31"/>
      <c r="SX28" s="76"/>
      <c r="SY28" s="78">
        <f t="shared" si="74"/>
        <v>0</v>
      </c>
      <c r="TA28" s="312"/>
      <c r="TB28" s="312"/>
      <c r="TC28" s="22"/>
      <c r="TD28" s="31"/>
      <c r="TE28" s="76"/>
      <c r="TF28" s="78">
        <f t="shared" si="200"/>
        <v>20668.5</v>
      </c>
      <c r="TH28" s="312"/>
      <c r="TI28" s="312"/>
      <c r="TJ28" s="785"/>
      <c r="TK28" s="31"/>
      <c r="TL28" s="76"/>
      <c r="TM28" s="78">
        <f t="shared" si="201"/>
        <v>0</v>
      </c>
      <c r="TO28" s="407"/>
      <c r="TP28" s="312"/>
      <c r="TQ28" s="22"/>
      <c r="TR28" s="31"/>
      <c r="TS28" s="76"/>
      <c r="TT28" s="78">
        <f t="shared" si="202"/>
        <v>0</v>
      </c>
      <c r="TV28" s="407"/>
      <c r="TW28" s="312"/>
      <c r="TX28" s="22"/>
      <c r="TY28" s="31"/>
      <c r="TZ28" s="76"/>
      <c r="UA28" s="78">
        <f t="shared" si="78"/>
        <v>0</v>
      </c>
      <c r="UC28" s="407"/>
      <c r="UD28" s="312"/>
      <c r="UE28" s="22"/>
      <c r="UF28" s="31"/>
      <c r="UG28" s="76"/>
      <c r="UH28" s="78">
        <f t="shared" si="79"/>
        <v>0</v>
      </c>
      <c r="UJ28" s="407"/>
      <c r="UK28" s="312"/>
      <c r="UL28" s="22"/>
      <c r="UM28" s="31"/>
      <c r="UN28" s="76"/>
      <c r="UO28" s="78">
        <f t="shared" si="80"/>
        <v>0</v>
      </c>
      <c r="UQ28" s="407"/>
      <c r="UR28" s="312"/>
      <c r="US28" s="22"/>
      <c r="UT28" s="31"/>
      <c r="UU28" s="76"/>
      <c r="UV28" s="78">
        <f t="shared" si="81"/>
        <v>201</v>
      </c>
      <c r="UX28" s="31"/>
      <c r="UY28" s="312"/>
      <c r="UZ28" s="22"/>
      <c r="VA28" s="31"/>
      <c r="VB28" s="76"/>
      <c r="VC28" s="78">
        <f t="shared" si="82"/>
        <v>47775</v>
      </c>
      <c r="VE28" s="312"/>
      <c r="VF28" s="312"/>
      <c r="VG28" s="22"/>
      <c r="VH28" s="31"/>
      <c r="VI28" s="76"/>
      <c r="VJ28" s="78">
        <f t="shared" si="83"/>
        <v>0</v>
      </c>
      <c r="VL28" s="312"/>
      <c r="VM28" s="312"/>
      <c r="VN28" s="22"/>
      <c r="VO28" s="31"/>
      <c r="VP28" s="76"/>
      <c r="VQ28" s="78">
        <f t="shared" si="84"/>
        <v>0</v>
      </c>
      <c r="VS28" s="407"/>
      <c r="VT28" s="312"/>
      <c r="VU28" s="22"/>
      <c r="VV28" s="31"/>
      <c r="VW28" s="76"/>
      <c r="VX28" s="78">
        <f t="shared" si="85"/>
        <v>274.5</v>
      </c>
      <c r="VZ28" s="312"/>
      <c r="WA28" s="312"/>
      <c r="WB28" s="22"/>
      <c r="WC28" s="31"/>
      <c r="WD28" s="76"/>
      <c r="WE28" s="78">
        <f t="shared" si="86"/>
        <v>0</v>
      </c>
      <c r="WG28" s="31"/>
      <c r="WH28" s="115"/>
      <c r="WI28" s="22"/>
      <c r="WJ28" s="31"/>
      <c r="WK28" s="76"/>
      <c r="WL28" s="78">
        <f t="shared" si="87"/>
        <v>0</v>
      </c>
      <c r="WN28" s="312"/>
      <c r="WO28" s="312"/>
      <c r="WP28" s="22"/>
      <c r="WQ28" s="31"/>
      <c r="WR28" s="76"/>
      <c r="WS28" s="78">
        <f t="shared" si="88"/>
        <v>0</v>
      </c>
      <c r="WU28" s="230"/>
      <c r="WV28" s="230"/>
      <c r="WW28" s="105"/>
      <c r="WX28" s="49"/>
      <c r="WY28" s="140"/>
      <c r="WZ28" s="132">
        <f t="shared" si="89"/>
        <v>0</v>
      </c>
      <c r="XA28" s="245"/>
      <c r="XB28" s="312"/>
      <c r="XC28" s="312"/>
      <c r="XD28" s="22"/>
      <c r="XE28" s="31"/>
      <c r="XF28" s="76"/>
      <c r="XG28" s="78">
        <f t="shared" si="90"/>
        <v>0</v>
      </c>
      <c r="XI28" s="407"/>
      <c r="XJ28" s="312"/>
      <c r="XK28" s="22"/>
      <c r="XL28" s="31"/>
      <c r="XM28" s="76"/>
      <c r="XN28" s="78">
        <f t="shared" si="91"/>
        <v>0</v>
      </c>
      <c r="XP28" s="31"/>
      <c r="XQ28" s="312"/>
      <c r="XR28" s="22"/>
      <c r="XS28" s="31"/>
      <c r="XT28" s="76"/>
      <c r="XU28" s="132">
        <f t="shared" si="92"/>
        <v>0</v>
      </c>
      <c r="XW28" s="31"/>
      <c r="XX28" s="312"/>
      <c r="XY28" s="22"/>
      <c r="XZ28" s="31"/>
      <c r="YA28" s="76"/>
      <c r="YB28" s="132">
        <f t="shared" si="93"/>
        <v>0</v>
      </c>
      <c r="YD28" s="31"/>
      <c r="YE28" s="312"/>
      <c r="YF28" s="22"/>
      <c r="YG28" s="31"/>
      <c r="YH28" s="76"/>
      <c r="YI28" s="132">
        <f t="shared" si="94"/>
        <v>0</v>
      </c>
      <c r="YK28" s="31"/>
      <c r="YL28" s="312"/>
      <c r="YM28" s="22"/>
      <c r="YN28" s="31"/>
      <c r="YO28" s="76"/>
      <c r="YP28" s="78">
        <f t="shared" si="95"/>
        <v>0</v>
      </c>
      <c r="YR28" s="31"/>
      <c r="YS28" s="312"/>
      <c r="YT28" s="22"/>
      <c r="YU28" s="31"/>
      <c r="YV28" s="76"/>
      <c r="YW28" s="78">
        <f t="shared" si="96"/>
        <v>0</v>
      </c>
      <c r="YY28" s="49"/>
      <c r="YZ28" s="230"/>
      <c r="ZA28" s="105"/>
      <c r="ZB28" s="49"/>
      <c r="ZC28" s="140"/>
      <c r="ZD28" s="78">
        <f t="shared" si="97"/>
        <v>0</v>
      </c>
      <c r="ZF28" s="312"/>
      <c r="ZG28" s="312"/>
      <c r="ZH28" s="22"/>
      <c r="ZI28" s="31"/>
      <c r="ZJ28" s="76"/>
      <c r="ZK28" s="78">
        <f t="shared" si="98"/>
        <v>0</v>
      </c>
      <c r="ZM28" s="31"/>
      <c r="ZN28" s="784"/>
      <c r="ZO28" s="22"/>
      <c r="ZP28" s="31"/>
      <c r="ZQ28" s="76"/>
      <c r="ZR28" s="78">
        <f t="shared" si="99"/>
        <v>11212</v>
      </c>
      <c r="ZT28" s="31"/>
      <c r="ZU28" s="784"/>
      <c r="ZV28" s="22"/>
      <c r="ZW28" s="31"/>
      <c r="ZX28" s="76"/>
      <c r="ZY28" s="78">
        <f t="shared" si="100"/>
        <v>0</v>
      </c>
      <c r="AAA28" s="31"/>
      <c r="AAB28" s="784"/>
      <c r="AAC28" s="22"/>
      <c r="AAD28" s="31"/>
      <c r="AAE28" s="76"/>
      <c r="AAF28" s="78">
        <f t="shared" si="101"/>
        <v>0</v>
      </c>
      <c r="AAH28" s="312"/>
      <c r="AAI28" s="312"/>
      <c r="AAJ28" s="22"/>
      <c r="AAK28" s="31"/>
      <c r="AAL28" s="76"/>
      <c r="AAM28" s="78">
        <f t="shared" si="102"/>
        <v>0</v>
      </c>
      <c r="AAO28" s="407"/>
      <c r="AAP28" s="312"/>
      <c r="AAQ28" s="22"/>
      <c r="AAR28" s="31"/>
      <c r="AAS28" s="76"/>
      <c r="AAT28" s="78">
        <f t="shared" si="103"/>
        <v>0</v>
      </c>
      <c r="AAV28" s="407"/>
      <c r="AAW28" s="312"/>
      <c r="AAX28" s="22"/>
      <c r="AAY28" s="323"/>
      <c r="AAZ28" s="76"/>
      <c r="ABA28" s="78">
        <f t="shared" si="104"/>
        <v>0</v>
      </c>
      <c r="ABC28" s="31"/>
      <c r="ABD28" s="312"/>
      <c r="ABE28" s="22"/>
      <c r="ABF28" s="31"/>
      <c r="ABG28" s="76"/>
      <c r="ABH28" s="78">
        <f t="shared" si="105"/>
        <v>26148</v>
      </c>
      <c r="ABJ28" s="312"/>
      <c r="ABK28" s="312"/>
      <c r="ABL28" s="22"/>
      <c r="ABM28" s="31"/>
      <c r="ABN28" s="76"/>
      <c r="ABO28" s="78">
        <f t="shared" si="106"/>
        <v>0</v>
      </c>
      <c r="ABQ28" s="312"/>
      <c r="ABR28" s="312"/>
      <c r="ABS28" s="22"/>
      <c r="ABT28" s="31"/>
      <c r="ABU28" s="76"/>
      <c r="ABV28" s="78">
        <f t="shared" si="107"/>
        <v>0</v>
      </c>
      <c r="ABX28" s="323"/>
      <c r="ABY28" s="312"/>
      <c r="ABZ28" s="22"/>
      <c r="ACA28" s="407"/>
      <c r="ACB28" s="76"/>
      <c r="ACC28" s="78">
        <f t="shared" si="108"/>
        <v>0</v>
      </c>
      <c r="ACE28" s="323"/>
      <c r="ACF28" s="312"/>
      <c r="ACG28" s="22"/>
      <c r="ACH28" s="323"/>
      <c r="ACI28" s="76"/>
      <c r="ACJ28" s="78">
        <f t="shared" si="109"/>
        <v>0</v>
      </c>
      <c r="ACL28" s="31"/>
      <c r="ACM28" s="312"/>
      <c r="ACN28" s="22"/>
      <c r="ACO28" s="31"/>
      <c r="ACP28" s="76"/>
      <c r="ACQ28" s="78">
        <f t="shared" si="1"/>
        <v>0</v>
      </c>
      <c r="ACS28" s="407"/>
      <c r="ACT28" s="312"/>
      <c r="ACU28" s="22"/>
      <c r="ACV28" s="407"/>
      <c r="ACW28" s="76"/>
      <c r="ACX28" s="78">
        <f t="shared" si="110"/>
        <v>0</v>
      </c>
      <c r="ACZ28" s="407"/>
      <c r="ADA28" s="312"/>
      <c r="ADB28" s="22"/>
      <c r="ADC28" s="323"/>
      <c r="ADD28" s="76"/>
      <c r="ADE28" s="78">
        <f t="shared" si="111"/>
        <v>0</v>
      </c>
      <c r="ADG28" s="312"/>
      <c r="ADH28" s="312"/>
      <c r="ADI28" s="22"/>
      <c r="ADJ28" s="31"/>
      <c r="ADK28" s="76"/>
      <c r="ADL28" s="132">
        <f t="shared" si="112"/>
        <v>0</v>
      </c>
      <c r="ADN28" s="323"/>
      <c r="ADO28" s="312"/>
      <c r="ADP28" s="22"/>
      <c r="ADQ28" s="407"/>
      <c r="ADR28" s="76"/>
      <c r="ADS28" s="132">
        <f t="shared" si="113"/>
        <v>0</v>
      </c>
      <c r="ADU28" s="407"/>
      <c r="ADV28" s="303"/>
      <c r="ADW28" s="351"/>
      <c r="ADX28" s="31"/>
      <c r="ADY28" s="1504"/>
      <c r="ADZ28" s="132">
        <f t="shared" si="114"/>
        <v>0</v>
      </c>
      <c r="AEB28" s="31"/>
      <c r="AEC28" s="303"/>
      <c r="AED28" s="351"/>
      <c r="AEE28" s="31"/>
      <c r="AEF28" s="1504"/>
      <c r="AEG28" s="132">
        <f t="shared" si="115"/>
        <v>5459</v>
      </c>
      <c r="AEI28" s="407"/>
      <c r="AEJ28" s="303"/>
      <c r="AEK28" s="351"/>
      <c r="AEL28" s="407"/>
      <c r="AEM28" s="1504"/>
      <c r="AEN28" s="132">
        <f t="shared" si="116"/>
        <v>0</v>
      </c>
      <c r="AEP28" s="31"/>
      <c r="AEQ28" s="784"/>
      <c r="AER28" s="22"/>
      <c r="AES28" s="31"/>
      <c r="AET28" s="76"/>
      <c r="AEU28" s="78">
        <f t="shared" si="117"/>
        <v>0</v>
      </c>
      <c r="AEW28" s="312"/>
      <c r="AEX28" s="312"/>
      <c r="AEY28" s="22"/>
      <c r="AEZ28" s="31"/>
      <c r="AFA28" s="76"/>
      <c r="AFB28" s="78">
        <f t="shared" si="118"/>
        <v>6523</v>
      </c>
      <c r="AFD28" s="407"/>
      <c r="AFE28" s="312"/>
      <c r="AFF28" s="22"/>
      <c r="AFG28" s="31"/>
      <c r="AFH28" s="76"/>
      <c r="AFI28" s="78">
        <f t="shared" si="119"/>
        <v>0</v>
      </c>
      <c r="AFK28" s="407"/>
      <c r="AFL28" s="312"/>
      <c r="AFM28" s="22"/>
      <c r="AFN28" s="31"/>
      <c r="AFO28" s="76"/>
      <c r="AFP28" s="78">
        <f t="shared" si="120"/>
        <v>0</v>
      </c>
      <c r="AFR28" s="31"/>
      <c r="AFS28" s="312"/>
      <c r="AFT28" s="22"/>
      <c r="AFU28" s="49"/>
      <c r="AFV28" s="140"/>
      <c r="AFW28" s="78">
        <f t="shared" si="121"/>
        <v>0</v>
      </c>
      <c r="AFY28" s="312"/>
      <c r="AFZ28" s="312"/>
      <c r="AGA28" s="22"/>
      <c r="AGB28" s="31"/>
      <c r="AGC28" s="76"/>
      <c r="AGD28" s="78">
        <f t="shared" si="122"/>
        <v>0</v>
      </c>
      <c r="AGF28" s="31"/>
      <c r="AGG28" s="312"/>
      <c r="AGH28" s="22"/>
      <c r="AGI28" s="31"/>
      <c r="AGJ28" s="76"/>
      <c r="AGK28" s="78">
        <f t="shared" si="123"/>
        <v>0</v>
      </c>
      <c r="AGM28" s="31"/>
      <c r="AGN28" s="312"/>
      <c r="AGO28" s="22"/>
      <c r="AGP28" s="31"/>
      <c r="AGQ28" s="76"/>
      <c r="AGR28" s="78">
        <f t="shared" si="124"/>
        <v>0</v>
      </c>
      <c r="AGT28" s="31"/>
      <c r="AGU28" s="312"/>
      <c r="AGV28" s="22"/>
      <c r="AGW28" s="31"/>
      <c r="AGX28" s="76"/>
      <c r="AGY28" s="78">
        <f t="shared" si="125"/>
        <v>0</v>
      </c>
      <c r="AHA28" s="312"/>
      <c r="AHB28" s="312"/>
      <c r="AHC28" s="22"/>
      <c r="AHD28" s="31"/>
      <c r="AHE28" s="76"/>
      <c r="AHF28" s="78">
        <f t="shared" si="126"/>
        <v>37741</v>
      </c>
      <c r="AHH28" s="312"/>
      <c r="AHI28" s="312"/>
      <c r="AHJ28" s="22"/>
      <c r="AHK28" s="31"/>
      <c r="AHL28" s="76"/>
      <c r="AHM28" s="78">
        <f t="shared" si="127"/>
        <v>0</v>
      </c>
      <c r="AHO28" s="312"/>
      <c r="AHP28" s="312"/>
      <c r="AHQ28" s="22"/>
      <c r="AHR28" s="31"/>
      <c r="AHS28" s="76"/>
      <c r="AHT28" s="78">
        <f t="shared" si="128"/>
        <v>0</v>
      </c>
      <c r="AHV28" s="427"/>
      <c r="AHW28" s="230"/>
      <c r="AHX28" s="105"/>
      <c r="AHY28" s="49"/>
      <c r="AHZ28" s="140"/>
      <c r="AIA28" s="78">
        <f t="shared" si="129"/>
        <v>0</v>
      </c>
      <c r="AIC28" s="323"/>
      <c r="AID28" s="312"/>
      <c r="AIE28" s="22"/>
      <c r="AIF28" s="49"/>
      <c r="AIG28" s="76"/>
      <c r="AIH28" s="78">
        <f t="shared" si="130"/>
        <v>0</v>
      </c>
      <c r="AIJ28" s="407"/>
      <c r="AIK28" s="312"/>
      <c r="AIL28" s="22"/>
      <c r="AIM28" s="31"/>
      <c r="AIN28" s="76"/>
      <c r="AIO28" s="78">
        <f t="shared" si="131"/>
        <v>0</v>
      </c>
      <c r="AIQ28" s="312"/>
      <c r="AIR28" s="312"/>
      <c r="AIS28" s="22"/>
      <c r="AIT28" s="31"/>
      <c r="AIU28" s="76"/>
      <c r="AIV28" s="78">
        <f t="shared" si="132"/>
        <v>0</v>
      </c>
      <c r="AIX28" s="49"/>
      <c r="AIY28" s="230"/>
      <c r="AIZ28" s="105"/>
      <c r="AJA28" s="49"/>
      <c r="AJB28" s="140"/>
      <c r="AJC28" s="132">
        <f t="shared" si="133"/>
        <v>0</v>
      </c>
      <c r="AJE28" s="31"/>
      <c r="AJF28" s="312"/>
      <c r="AJG28" s="22"/>
      <c r="AJH28" s="31"/>
      <c r="AJI28" s="76"/>
      <c r="AJJ28" s="78">
        <f t="shared" si="134"/>
        <v>0</v>
      </c>
      <c r="AJL28" s="49"/>
      <c r="AJM28" s="230"/>
      <c r="AJN28" s="105"/>
      <c r="AJO28" s="49"/>
      <c r="AJP28" s="140"/>
      <c r="AJQ28" s="132">
        <f t="shared" si="135"/>
        <v>0</v>
      </c>
      <c r="AJR28" s="245"/>
      <c r="AJS28" s="312"/>
      <c r="AJT28" s="312"/>
      <c r="AJU28" s="22"/>
      <c r="AJV28" s="31"/>
      <c r="AJW28" s="76"/>
      <c r="AJX28" s="78">
        <f t="shared" si="136"/>
        <v>0</v>
      </c>
      <c r="AJZ28" s="31"/>
      <c r="AKA28" s="312"/>
      <c r="AKB28" s="22"/>
      <c r="AKC28" s="31"/>
      <c r="AKD28" s="76"/>
      <c r="AKE28" s="78">
        <f t="shared" si="137"/>
        <v>0</v>
      </c>
      <c r="AKG28" s="31"/>
      <c r="AKH28" s="312"/>
      <c r="AKI28" s="785"/>
      <c r="AKJ28" s="31"/>
      <c r="AKK28" s="76"/>
      <c r="AKL28" s="132">
        <f t="shared" si="138"/>
        <v>0</v>
      </c>
      <c r="AKN28" s="49"/>
      <c r="AKO28" s="230"/>
      <c r="AKP28" s="105"/>
      <c r="AKQ28" s="49"/>
      <c r="AKR28" s="140"/>
      <c r="AKS28" s="78">
        <f t="shared" si="2"/>
        <v>0</v>
      </c>
      <c r="AKU28" s="312"/>
      <c r="AKV28" s="312"/>
      <c r="AKW28" s="22"/>
      <c r="AKX28" s="31"/>
      <c r="AKY28" s="76"/>
      <c r="AKZ28" s="78">
        <f t="shared" si="139"/>
        <v>0</v>
      </c>
      <c r="ALB28" s="312"/>
      <c r="ALC28" s="312"/>
      <c r="ALD28" s="22"/>
      <c r="ALE28" s="31"/>
      <c r="ALF28" s="76"/>
      <c r="ALG28" s="78">
        <f t="shared" si="140"/>
        <v>0</v>
      </c>
      <c r="ALI28" s="312"/>
      <c r="ALJ28" s="312"/>
      <c r="ALK28" s="22"/>
      <c r="ALL28" s="31"/>
      <c r="ALM28" s="76"/>
      <c r="ALN28" s="78">
        <f t="shared" si="141"/>
        <v>0</v>
      </c>
      <c r="ALP28" s="312"/>
      <c r="ALQ28" s="312"/>
      <c r="ALR28" s="22"/>
      <c r="ALS28" s="31"/>
      <c r="ALT28" s="76"/>
      <c r="ALU28" s="78">
        <f t="shared" si="142"/>
        <v>0</v>
      </c>
      <c r="ALW28" s="407"/>
      <c r="ALX28" s="312"/>
      <c r="ALY28" s="22"/>
      <c r="ALZ28" s="407"/>
      <c r="AMA28" s="76"/>
      <c r="AMB28" s="78">
        <f t="shared" si="143"/>
        <v>0</v>
      </c>
      <c r="AMD28" s="312"/>
      <c r="AME28" s="312"/>
      <c r="AMF28" s="22"/>
      <c r="AMG28" s="31"/>
      <c r="AMH28" s="76"/>
      <c r="AMI28" s="78">
        <f t="shared" si="144"/>
        <v>0</v>
      </c>
      <c r="AMK28" s="31"/>
      <c r="AML28" s="312"/>
      <c r="AMM28" s="22"/>
      <c r="AMN28" s="31"/>
      <c r="AMO28" s="76"/>
      <c r="AMP28" s="132">
        <f t="shared" si="3"/>
        <v>0</v>
      </c>
      <c r="AMR28" s="407"/>
      <c r="AMS28" s="312"/>
      <c r="AMT28" s="22"/>
      <c r="AMU28" s="323"/>
      <c r="AMV28" s="76"/>
      <c r="AMW28" s="78">
        <f t="shared" si="145"/>
        <v>0</v>
      </c>
      <c r="AMY28" s="323"/>
      <c r="AMZ28" s="312"/>
      <c r="ANA28" s="22"/>
      <c r="ANB28" s="407"/>
      <c r="ANC28" s="76"/>
      <c r="AND28" s="78">
        <f t="shared" si="146"/>
        <v>0</v>
      </c>
      <c r="ANF28" s="31"/>
      <c r="ANG28" s="312"/>
      <c r="ANH28" s="22"/>
      <c r="ANI28" s="31"/>
      <c r="ANJ28" s="76"/>
      <c r="ANK28" s="78">
        <f t="shared" si="147"/>
        <v>0</v>
      </c>
      <c r="ANM28" s="312"/>
      <c r="ANN28" s="312"/>
      <c r="ANO28" s="22"/>
      <c r="ANP28" s="31"/>
      <c r="ANQ28" s="76"/>
      <c r="ANR28" s="78">
        <f t="shared" si="148"/>
        <v>0</v>
      </c>
      <c r="ANT28" s="312"/>
      <c r="ANU28" s="312"/>
      <c r="ANV28" s="22"/>
      <c r="ANW28" s="31"/>
      <c r="ANX28" s="76"/>
      <c r="ANY28" s="78">
        <f t="shared" si="149"/>
        <v>0</v>
      </c>
      <c r="AOA28" s="323"/>
      <c r="AOB28" s="312"/>
      <c r="AOC28" s="22"/>
      <c r="AOD28" s="407"/>
      <c r="AOE28" s="76"/>
      <c r="AOF28" s="78">
        <f t="shared" si="150"/>
        <v>1532</v>
      </c>
      <c r="AOH28" s="312"/>
      <c r="AOI28" s="312"/>
      <c r="AOJ28" s="22"/>
      <c r="AOK28" s="323"/>
      <c r="AOL28" s="76"/>
      <c r="AOM28" s="78">
        <f t="shared" si="198"/>
        <v>4592</v>
      </c>
      <c r="AOO28" s="407"/>
      <c r="AOP28" s="312"/>
      <c r="AOQ28" s="22"/>
      <c r="AOR28" s="31"/>
      <c r="AOS28" s="76"/>
      <c r="AOT28" s="78">
        <f t="shared" si="151"/>
        <v>0</v>
      </c>
      <c r="AOV28" s="323"/>
      <c r="AOW28" s="312"/>
      <c r="AOX28" s="22"/>
      <c r="AOY28" s="31"/>
      <c r="AOZ28" s="76"/>
      <c r="APA28" s="78">
        <f t="shared" si="152"/>
        <v>0</v>
      </c>
      <c r="APC28" s="323"/>
      <c r="APD28" s="312"/>
      <c r="APE28" s="22"/>
      <c r="APF28" s="31"/>
      <c r="APG28" s="76"/>
      <c r="APH28" s="78">
        <f t="shared" si="153"/>
        <v>0</v>
      </c>
      <c r="APJ28" s="312"/>
      <c r="APK28" s="312"/>
      <c r="APL28" s="22"/>
      <c r="APM28" s="31"/>
      <c r="APN28" s="76"/>
      <c r="APO28" s="78">
        <f t="shared" si="154"/>
        <v>0</v>
      </c>
      <c r="APQ28" s="407"/>
      <c r="APR28" s="312"/>
      <c r="APS28" s="22"/>
      <c r="APT28" s="407"/>
      <c r="APU28" s="76"/>
      <c r="APV28" s="132">
        <f>APV27+APS28-APU28</f>
        <v>0</v>
      </c>
      <c r="APX28" s="312"/>
      <c r="APZ28" s="780"/>
      <c r="AQA28" s="31"/>
      <c r="AQB28" s="76"/>
      <c r="AQC28" s="132">
        <f t="shared" si="5"/>
        <v>7383.5</v>
      </c>
      <c r="AQE28" s="312"/>
      <c r="AQG28" s="780"/>
      <c r="AQH28" s="31"/>
      <c r="AQI28" s="76"/>
      <c r="AQJ28" s="132">
        <f t="shared" si="6"/>
        <v>0</v>
      </c>
      <c r="AQL28" s="312"/>
      <c r="AQN28" s="780"/>
      <c r="AQO28" s="31"/>
      <c r="AQP28" s="76"/>
      <c r="AQQ28" s="132">
        <f t="shared" si="155"/>
        <v>4518.5</v>
      </c>
      <c r="AQS28" s="323"/>
      <c r="AQT28" s="312"/>
      <c r="AQU28" s="785"/>
      <c r="AQV28" s="323"/>
      <c r="AQW28" s="76"/>
      <c r="AQX28" s="78">
        <f t="shared" si="156"/>
        <v>53922</v>
      </c>
      <c r="AQZ28" s="312"/>
      <c r="ARA28" s="312"/>
      <c r="ARB28" s="22"/>
      <c r="ARC28" s="31"/>
      <c r="ARD28" s="76"/>
      <c r="ARE28" s="78">
        <f t="shared" si="157"/>
        <v>0</v>
      </c>
      <c r="ARG28" s="407"/>
      <c r="ARH28" s="312"/>
      <c r="ARI28" s="22"/>
      <c r="ARJ28" s="407"/>
      <c r="ARK28" s="76"/>
      <c r="ARL28" s="78">
        <f t="shared" si="158"/>
        <v>0</v>
      </c>
      <c r="ARN28" s="407"/>
      <c r="ARO28" s="312"/>
      <c r="ARP28" s="22"/>
      <c r="ARQ28" s="323"/>
      <c r="ARR28" s="76"/>
      <c r="ARS28" s="78">
        <f t="shared" si="7"/>
        <v>0</v>
      </c>
      <c r="ARU28" s="407"/>
      <c r="ARV28" s="312"/>
      <c r="ARW28" s="22"/>
      <c r="ARX28" s="31"/>
      <c r="ARY28" s="76"/>
      <c r="ARZ28" s="78">
        <f t="shared" si="159"/>
        <v>0</v>
      </c>
      <c r="ASB28" s="407"/>
      <c r="ASC28" s="312"/>
      <c r="ASD28" s="22"/>
      <c r="ASE28" s="31"/>
      <c r="ASF28" s="76"/>
      <c r="ASG28" s="132">
        <f t="shared" si="160"/>
        <v>0</v>
      </c>
      <c r="ASI28" s="31"/>
      <c r="ASJ28" s="312"/>
      <c r="ASK28" s="22"/>
      <c r="ASL28" s="31"/>
      <c r="ASM28" s="76"/>
      <c r="ASN28" s="132">
        <f t="shared" si="161"/>
        <v>0</v>
      </c>
      <c r="ASP28" s="31"/>
      <c r="ASQ28" s="312"/>
      <c r="ASR28" s="22"/>
      <c r="ASS28" s="31"/>
      <c r="AST28" s="76"/>
      <c r="ASU28" s="132">
        <f t="shared" si="162"/>
        <v>0</v>
      </c>
      <c r="ASW28" s="312"/>
      <c r="ASX28" s="312"/>
      <c r="ASY28" s="22"/>
      <c r="ASZ28" s="31"/>
      <c r="ATA28" s="76"/>
      <c r="ATB28" s="78">
        <f t="shared" si="163"/>
        <v>0</v>
      </c>
      <c r="ATD28" s="323"/>
      <c r="ATE28" s="312"/>
      <c r="ATF28" s="22"/>
      <c r="ATG28" s="31"/>
      <c r="ATH28" s="76"/>
      <c r="ATI28" s="78">
        <f t="shared" si="164"/>
        <v>0</v>
      </c>
      <c r="ATK28" s="323"/>
      <c r="ATL28" s="312"/>
      <c r="ATM28" s="22"/>
      <c r="ATN28" s="31"/>
      <c r="ATO28" s="76"/>
      <c r="ATP28" s="78">
        <f t="shared" si="165"/>
        <v>0</v>
      </c>
      <c r="ATR28" s="323"/>
      <c r="ATS28" s="312"/>
      <c r="ATT28" s="22"/>
      <c r="ATU28" s="31"/>
      <c r="ATV28" s="76"/>
      <c r="ATW28" s="78">
        <f t="shared" si="166"/>
        <v>0</v>
      </c>
      <c r="ATY28" s="794"/>
      <c r="ATZ28" s="1483"/>
      <c r="AUA28" s="140"/>
      <c r="AUB28" s="31"/>
      <c r="AUC28" s="140"/>
      <c r="AUD28" s="132">
        <f t="shared" si="167"/>
        <v>0</v>
      </c>
      <c r="AUF28" s="31"/>
      <c r="AUG28" s="1483"/>
      <c r="AUH28" s="76"/>
      <c r="AUI28" s="61"/>
      <c r="AUJ28" s="67"/>
      <c r="AUK28" s="132">
        <f t="shared" si="168"/>
        <v>0</v>
      </c>
      <c r="AUM28" s="31"/>
      <c r="AUN28" s="782"/>
      <c r="AUO28" s="76"/>
      <c r="AUP28" s="31"/>
      <c r="AUQ28" s="140"/>
      <c r="AUR28" s="132">
        <f t="shared" si="169"/>
        <v>0</v>
      </c>
      <c r="AUT28" s="31"/>
      <c r="AUU28" s="312"/>
      <c r="AUV28" s="22"/>
      <c r="AUW28" s="31"/>
      <c r="AUX28" s="140"/>
      <c r="AUY28" s="132">
        <f t="shared" si="170"/>
        <v>0</v>
      </c>
      <c r="AVA28" s="407"/>
      <c r="AVB28" s="312"/>
      <c r="AVC28" s="22"/>
      <c r="AVD28" s="31"/>
      <c r="AVE28" s="140"/>
      <c r="AVF28" s="132">
        <f t="shared" si="171"/>
        <v>2512.5</v>
      </c>
      <c r="AVH28" s="323"/>
      <c r="AVI28" s="817"/>
      <c r="AVK28" s="31"/>
      <c r="AVL28" s="351"/>
      <c r="AVM28" s="132">
        <f t="shared" si="172"/>
        <v>0</v>
      </c>
      <c r="AVO28" s="407"/>
      <c r="AVP28" s="312"/>
      <c r="AVQ28" s="1499"/>
      <c r="AVR28" s="31"/>
      <c r="AVS28" s="1361"/>
      <c r="AVT28" s="78">
        <f t="shared" si="190"/>
        <v>0</v>
      </c>
      <c r="AVV28" s="312"/>
      <c r="AVW28" s="312"/>
      <c r="AVX28" s="1499"/>
      <c r="AVY28" s="31"/>
      <c r="AVZ28" s="1361"/>
      <c r="AWA28" s="78">
        <f t="shared" si="191"/>
        <v>0</v>
      </c>
      <c r="AWC28" s="312"/>
      <c r="AWD28" s="312"/>
      <c r="AWE28" s="22"/>
      <c r="AWF28" s="31"/>
      <c r="AWG28" s="76"/>
      <c r="AWH28" s="78">
        <f t="shared" si="192"/>
        <v>0</v>
      </c>
      <c r="AWJ28" s="230"/>
      <c r="AWK28" s="230"/>
      <c r="AWL28" s="105"/>
      <c r="AWM28" s="49"/>
      <c r="AWN28" s="140"/>
      <c r="AWO28" s="132">
        <f t="shared" si="193"/>
        <v>0</v>
      </c>
      <c r="AWP28" s="245"/>
      <c r="AWQ28" s="427"/>
      <c r="AWR28" s="230"/>
      <c r="AWS28" s="105"/>
      <c r="AWT28" s="49"/>
      <c r="AWU28" s="140"/>
      <c r="AWV28" s="78">
        <f t="shared" si="173"/>
        <v>30000</v>
      </c>
      <c r="AWX28" s="31"/>
      <c r="AWY28" s="312"/>
      <c r="AWZ28" s="22"/>
      <c r="AXA28" s="31"/>
      <c r="AXB28" s="76"/>
      <c r="AXC28" s="78">
        <f t="shared" si="174"/>
        <v>0</v>
      </c>
      <c r="AXE28" s="31"/>
      <c r="AXF28" s="312"/>
      <c r="AXG28" s="22"/>
      <c r="AXH28" s="31"/>
      <c r="AXI28" s="76"/>
      <c r="AXJ28" s="78">
        <f t="shared" si="175"/>
        <v>0</v>
      </c>
      <c r="AXL28" s="31"/>
      <c r="AXM28" s="312"/>
      <c r="AXN28" s="22"/>
      <c r="AXO28" s="31"/>
      <c r="AXP28" s="76"/>
      <c r="AXQ28" s="78">
        <f t="shared" si="176"/>
        <v>0</v>
      </c>
      <c r="AXS28" s="31"/>
      <c r="AXT28" s="312"/>
      <c r="AXU28" s="22"/>
      <c r="AXV28" s="31"/>
      <c r="AXW28" s="76"/>
      <c r="AXX28" s="78">
        <f t="shared" si="177"/>
        <v>0</v>
      </c>
      <c r="AXZ28" s="407"/>
      <c r="AYA28" s="312"/>
      <c r="AYB28" s="22"/>
      <c r="AYC28" s="31"/>
      <c r="AYD28" s="76"/>
      <c r="AYE28" s="78">
        <f t="shared" si="178"/>
        <v>0</v>
      </c>
      <c r="AYG28" s="407"/>
      <c r="AYH28" s="312"/>
      <c r="AYI28" s="22"/>
      <c r="AYJ28" s="31"/>
      <c r="AYK28" s="76"/>
      <c r="AYL28" s="78">
        <f t="shared" si="179"/>
        <v>0</v>
      </c>
      <c r="AYN28" s="407"/>
      <c r="AYO28" s="312"/>
      <c r="AYP28" s="22"/>
      <c r="AYQ28" s="407"/>
      <c r="AYR28" s="76"/>
      <c r="AYS28" s="78">
        <f t="shared" si="180"/>
        <v>0</v>
      </c>
      <c r="AYU28" s="31"/>
      <c r="AYV28" s="312"/>
      <c r="AYW28" s="22"/>
      <c r="AYX28" s="31"/>
      <c r="AYY28" s="76"/>
      <c r="AYZ28" s="78">
        <f t="shared" si="181"/>
        <v>0</v>
      </c>
      <c r="AZB28" s="427"/>
      <c r="AZC28" s="230"/>
      <c r="AZD28" s="105"/>
      <c r="AZE28" s="427"/>
      <c r="AZF28" s="140"/>
      <c r="AZG28" s="78">
        <f t="shared" si="182"/>
        <v>0</v>
      </c>
      <c r="AZI28" s="427"/>
      <c r="AZJ28" s="230"/>
      <c r="AZK28" s="105"/>
      <c r="AZL28" s="427"/>
      <c r="AZM28" s="140"/>
      <c r="AZN28" s="132">
        <f t="shared" si="183"/>
        <v>0</v>
      </c>
      <c r="AZO28" s="245"/>
      <c r="AZP28" s="312"/>
      <c r="AZQ28" s="312"/>
      <c r="AZR28" s="22"/>
      <c r="AZS28" s="31"/>
      <c r="AZT28" s="76"/>
      <c r="AZU28" s="78">
        <f t="shared" si="184"/>
        <v>0</v>
      </c>
      <c r="AZW28" s="312"/>
      <c r="AZX28" s="312"/>
      <c r="AZY28" s="22"/>
      <c r="AZZ28" s="31"/>
      <c r="BAA28" s="76"/>
      <c r="BAB28" s="78">
        <f t="shared" si="185"/>
        <v>0</v>
      </c>
      <c r="BAD28" s="312"/>
      <c r="BAE28" s="312"/>
      <c r="BAF28" s="22"/>
      <c r="BAG28" s="31"/>
      <c r="BAH28" s="76"/>
      <c r="BAI28" s="78">
        <f t="shared" si="186"/>
        <v>0</v>
      </c>
      <c r="BAK28" s="312"/>
      <c r="BAL28" s="312"/>
      <c r="BAM28" s="22"/>
      <c r="BAN28" s="31"/>
      <c r="BAO28" s="76"/>
      <c r="BAP28" s="78">
        <f t="shared" si="187"/>
        <v>0</v>
      </c>
    </row>
    <row r="29" spans="1:1023 1025:1394" s="32" customFormat="1" x14ac:dyDescent="0.25">
      <c r="A29" s="794"/>
      <c r="B29" s="312"/>
      <c r="C29" s="704"/>
      <c r="D29" s="31"/>
      <c r="E29" s="140"/>
      <c r="F29" s="132">
        <f t="shared" si="8"/>
        <v>0</v>
      </c>
      <c r="H29" s="427"/>
      <c r="I29" s="230"/>
      <c r="J29" s="105"/>
      <c r="K29" s="495"/>
      <c r="L29" s="140"/>
      <c r="M29" s="78">
        <f t="shared" si="188"/>
        <v>0</v>
      </c>
      <c r="O29" s="323"/>
      <c r="P29" s="312"/>
      <c r="Q29" s="22"/>
      <c r="R29" s="31"/>
      <c r="S29" s="76"/>
      <c r="T29" s="78">
        <f t="shared" si="9"/>
        <v>0</v>
      </c>
      <c r="V29" s="312"/>
      <c r="W29" s="312"/>
      <c r="X29" s="22"/>
      <c r="Y29" s="31"/>
      <c r="Z29" s="76"/>
      <c r="AA29" s="78">
        <f t="shared" si="10"/>
        <v>0</v>
      </c>
      <c r="AC29" s="312"/>
      <c r="AD29" s="312"/>
      <c r="AE29" s="22"/>
      <c r="AF29" s="31"/>
      <c r="AG29" s="76"/>
      <c r="AH29" s="78">
        <f t="shared" si="11"/>
        <v>0</v>
      </c>
      <c r="AJ29" s="312"/>
      <c r="AK29" s="312"/>
      <c r="AL29" s="22"/>
      <c r="AM29" s="31"/>
      <c r="AN29" s="76"/>
      <c r="AO29" s="78">
        <f t="shared" si="12"/>
        <v>0</v>
      </c>
      <c r="AQ29" s="312"/>
      <c r="AR29" s="312"/>
      <c r="AS29" s="22"/>
      <c r="AT29" s="31"/>
      <c r="AU29" s="76"/>
      <c r="AV29" s="78">
        <f t="shared" si="13"/>
        <v>0</v>
      </c>
      <c r="AX29" s="312"/>
      <c r="AY29" s="312"/>
      <c r="AZ29" s="22"/>
      <c r="BA29" s="31"/>
      <c r="BB29" s="76"/>
      <c r="BC29" s="78">
        <f t="shared" si="14"/>
        <v>0</v>
      </c>
      <c r="BE29" s="31"/>
      <c r="BF29" s="230"/>
      <c r="BG29" s="105"/>
      <c r="BH29" s="31"/>
      <c r="BI29" s="140"/>
      <c r="BJ29" s="78">
        <f t="shared" si="15"/>
        <v>0</v>
      </c>
      <c r="BL29" s="312"/>
      <c r="BM29" s="312"/>
      <c r="BN29" s="22"/>
      <c r="BO29" s="31"/>
      <c r="BP29" s="76"/>
      <c r="BQ29" s="78">
        <f t="shared" si="16"/>
        <v>0</v>
      </c>
      <c r="BS29" s="312"/>
      <c r="BT29" s="312"/>
      <c r="BU29" s="312"/>
      <c r="BV29" s="22"/>
      <c r="BW29" s="31"/>
      <c r="BX29" s="76"/>
      <c r="BY29" s="78">
        <f t="shared" si="17"/>
        <v>0</v>
      </c>
      <c r="CA29" s="427">
        <v>40857</v>
      </c>
      <c r="CB29" s="673" t="s">
        <v>650</v>
      </c>
      <c r="CC29" s="422"/>
      <c r="CD29" s="400" t="s">
        <v>632</v>
      </c>
      <c r="CE29" s="262"/>
      <c r="CF29" s="132">
        <f t="shared" si="18"/>
        <v>328393</v>
      </c>
      <c r="CH29" s="49"/>
      <c r="CI29" s="230"/>
      <c r="CJ29" s="262"/>
      <c r="CK29" s="379"/>
      <c r="CL29" s="262"/>
      <c r="CM29" s="132">
        <f t="shared" si="19"/>
        <v>0</v>
      </c>
      <c r="CO29" s="322"/>
      <c r="CP29" s="1476"/>
      <c r="CQ29" s="391"/>
      <c r="CR29" s="380"/>
      <c r="CS29" s="391"/>
      <c r="CT29" s="132">
        <f t="shared" si="189"/>
        <v>0</v>
      </c>
      <c r="CV29" s="31"/>
      <c r="CW29" s="312"/>
      <c r="CX29" s="22"/>
      <c r="CY29" s="31"/>
      <c r="CZ29" s="76"/>
      <c r="DA29" s="78">
        <f t="shared" si="20"/>
        <v>0</v>
      </c>
      <c r="DC29" s="312"/>
      <c r="DD29" s="312"/>
      <c r="DE29" s="312"/>
      <c r="DF29" s="22"/>
      <c r="DG29" s="31"/>
      <c r="DH29" s="76"/>
      <c r="DI29" s="78">
        <f t="shared" si="21"/>
        <v>0</v>
      </c>
      <c r="DK29" s="407"/>
      <c r="DL29" s="312"/>
      <c r="DM29" s="22"/>
      <c r="DN29" s="323"/>
      <c r="DO29" s="76"/>
      <c r="DP29" s="78">
        <f t="shared" si="22"/>
        <v>0</v>
      </c>
      <c r="DR29" s="312"/>
      <c r="DS29" s="312"/>
      <c r="DT29" s="22"/>
      <c r="DU29" s="31"/>
      <c r="DV29" s="76"/>
      <c r="DW29" s="78">
        <f t="shared" si="23"/>
        <v>0</v>
      </c>
      <c r="DY29" s="312"/>
      <c r="DZ29" s="312"/>
      <c r="EA29" s="22"/>
      <c r="EB29" s="31"/>
      <c r="EC29" s="76"/>
      <c r="ED29" s="78">
        <f t="shared" si="24"/>
        <v>4197</v>
      </c>
      <c r="EF29" s="312"/>
      <c r="EG29" s="312"/>
      <c r="EH29" s="22"/>
      <c r="EI29" s="31"/>
      <c r="EJ29" s="76"/>
      <c r="EK29" s="78">
        <f t="shared" si="25"/>
        <v>0</v>
      </c>
      <c r="EM29" s="323"/>
      <c r="EN29" s="312"/>
      <c r="EO29" s="22"/>
      <c r="EP29" s="31"/>
      <c r="EQ29" s="76"/>
      <c r="ER29" s="78">
        <f t="shared" si="26"/>
        <v>0</v>
      </c>
      <c r="ET29" s="323"/>
      <c r="EU29" s="312"/>
      <c r="EV29" s="22"/>
      <c r="EW29" s="31"/>
      <c r="EX29" s="76"/>
      <c r="EY29" s="78">
        <f t="shared" si="27"/>
        <v>0</v>
      </c>
      <c r="FA29" s="31"/>
      <c r="FB29" s="312"/>
      <c r="FC29" s="22"/>
      <c r="FD29" s="31"/>
      <c r="FE29" s="76"/>
      <c r="FF29" s="78">
        <f t="shared" si="28"/>
        <v>0</v>
      </c>
      <c r="FH29" s="31"/>
      <c r="FI29" s="312"/>
      <c r="FJ29" s="22"/>
      <c r="FK29" s="31"/>
      <c r="FL29" s="76"/>
      <c r="FM29" s="78">
        <f t="shared" si="29"/>
        <v>0</v>
      </c>
      <c r="FO29" s="546"/>
      <c r="FR29" s="61">
        <v>39744</v>
      </c>
      <c r="FS29" s="66">
        <v>1470</v>
      </c>
      <c r="FT29" s="78">
        <f t="shared" si="30"/>
        <v>29768</v>
      </c>
      <c r="FV29" s="323"/>
      <c r="FW29" s="312"/>
      <c r="FX29" s="22"/>
      <c r="FY29" s="31"/>
      <c r="FZ29" s="76"/>
      <c r="GA29" s="78">
        <f t="shared" si="31"/>
        <v>0</v>
      </c>
      <c r="GC29" s="312"/>
      <c r="GD29" s="312"/>
      <c r="GE29" s="22"/>
      <c r="GF29" s="31"/>
      <c r="GG29" s="76"/>
      <c r="GH29" s="78">
        <f t="shared" si="32"/>
        <v>0</v>
      </c>
      <c r="GJ29" s="312"/>
      <c r="GK29" s="312"/>
      <c r="GL29" s="22"/>
      <c r="GM29" s="31"/>
      <c r="GN29" s="76"/>
      <c r="GO29" s="78">
        <f t="shared" si="33"/>
        <v>0</v>
      </c>
      <c r="GQ29" s="31"/>
      <c r="GR29" s="312"/>
      <c r="GS29" s="22"/>
      <c r="GT29" s="31"/>
      <c r="GU29" s="76"/>
      <c r="GV29" s="78">
        <f t="shared" si="34"/>
        <v>0</v>
      </c>
      <c r="GX29" s="312"/>
      <c r="GY29" s="312"/>
      <c r="GZ29" s="22"/>
      <c r="HA29" s="31"/>
      <c r="HB29" s="76"/>
      <c r="HC29" s="78">
        <f t="shared" si="35"/>
        <v>0</v>
      </c>
      <c r="HE29" s="31"/>
      <c r="HF29" s="312"/>
      <c r="HG29" s="22"/>
      <c r="HH29" s="31"/>
      <c r="HI29" s="76"/>
      <c r="HJ29" s="78">
        <f t="shared" si="36"/>
        <v>0</v>
      </c>
      <c r="HL29" s="31"/>
      <c r="HM29" s="312"/>
      <c r="HN29" s="22"/>
      <c r="HO29" s="31"/>
      <c r="HP29" s="76"/>
      <c r="HQ29" s="78">
        <f t="shared" si="37"/>
        <v>0</v>
      </c>
      <c r="HS29" s="546"/>
      <c r="HU29" s="780"/>
      <c r="HW29" s="780"/>
      <c r="HX29" s="132">
        <f t="shared" si="38"/>
        <v>476</v>
      </c>
      <c r="HZ29" s="31"/>
      <c r="IA29" s="312"/>
      <c r="IB29" s="105"/>
      <c r="IC29" s="259"/>
      <c r="ID29" s="66"/>
      <c r="IE29" s="78">
        <f t="shared" si="39"/>
        <v>0</v>
      </c>
      <c r="IG29" s="312"/>
      <c r="IH29" s="312"/>
      <c r="II29" s="22"/>
      <c r="IJ29" s="31"/>
      <c r="IK29" s="76"/>
      <c r="IL29" s="78">
        <f t="shared" si="40"/>
        <v>0</v>
      </c>
      <c r="IN29" s="31"/>
      <c r="IO29" s="784"/>
      <c r="IP29" s="22"/>
      <c r="IQ29" s="31"/>
      <c r="IR29" s="76"/>
      <c r="IS29" s="78">
        <f t="shared" si="41"/>
        <v>0</v>
      </c>
      <c r="IU29" s="31"/>
      <c r="IV29" s="312"/>
      <c r="IW29" s="22"/>
      <c r="IX29" s="31"/>
      <c r="IY29" s="76"/>
      <c r="IZ29" s="78">
        <f t="shared" si="42"/>
        <v>0</v>
      </c>
      <c r="JB29" s="31"/>
      <c r="JC29" s="312"/>
      <c r="JD29" s="22"/>
      <c r="JE29" s="31"/>
      <c r="JF29" s="76"/>
      <c r="JG29" s="78">
        <f t="shared" si="196"/>
        <v>0</v>
      </c>
      <c r="JI29" s="31"/>
      <c r="JJ29" s="899"/>
      <c r="JK29" s="105"/>
      <c r="JL29" s="794"/>
      <c r="JM29" s="140"/>
      <c r="JN29" s="132">
        <f t="shared" si="43"/>
        <v>0</v>
      </c>
      <c r="JP29" s="49"/>
      <c r="JQ29" s="230"/>
      <c r="JR29" s="105"/>
      <c r="JS29" s="536"/>
      <c r="JT29" s="140"/>
      <c r="JU29" s="132">
        <f t="shared" si="44"/>
        <v>0</v>
      </c>
      <c r="JW29" s="49"/>
      <c r="JX29" s="230"/>
      <c r="JY29" s="105"/>
      <c r="JZ29" s="536"/>
      <c r="KA29" s="140"/>
      <c r="KB29" s="132">
        <f t="shared" si="45"/>
        <v>0</v>
      </c>
      <c r="KC29" s="245"/>
      <c r="KD29" s="49"/>
      <c r="KE29" s="230"/>
      <c r="KF29" s="105"/>
      <c r="KG29" s="536"/>
      <c r="KH29" s="140"/>
      <c r="KI29" s="132">
        <f t="shared" si="46"/>
        <v>0</v>
      </c>
      <c r="KJ29" s="245"/>
      <c r="KK29" s="407"/>
      <c r="KL29" s="230"/>
      <c r="KM29" s="105"/>
      <c r="KN29" s="31"/>
      <c r="KO29" s="140"/>
      <c r="KP29" s="132">
        <f t="shared" si="47"/>
        <v>0</v>
      </c>
      <c r="KR29" s="794"/>
      <c r="KS29" s="230"/>
      <c r="KT29" s="105"/>
      <c r="KU29" s="794"/>
      <c r="KV29" s="140"/>
      <c r="KW29" s="132">
        <f t="shared" si="48"/>
        <v>0</v>
      </c>
      <c r="LD29" s="132">
        <f t="shared" si="49"/>
        <v>0</v>
      </c>
      <c r="LF29" s="407"/>
      <c r="LG29" s="1476"/>
      <c r="LH29" s="140"/>
      <c r="LI29" s="31"/>
      <c r="LJ29" s="76"/>
      <c r="LK29" s="132">
        <f t="shared" si="0"/>
        <v>0</v>
      </c>
      <c r="LM29" s="427"/>
      <c r="LN29" s="230"/>
      <c r="LO29" s="105"/>
      <c r="LP29" s="49"/>
      <c r="LQ29" s="140"/>
      <c r="LR29" s="78">
        <f t="shared" si="50"/>
        <v>0</v>
      </c>
      <c r="LT29" s="427"/>
      <c r="LU29" s="230"/>
      <c r="LV29" s="105"/>
      <c r="LW29" s="49"/>
      <c r="LX29" s="140"/>
      <c r="LY29" s="132">
        <f t="shared" si="51"/>
        <v>0</v>
      </c>
      <c r="MA29" s="407"/>
      <c r="MB29" s="312"/>
      <c r="MC29" s="22"/>
      <c r="MD29" s="31"/>
      <c r="ME29" s="76"/>
      <c r="MF29" s="132">
        <f t="shared" si="52"/>
        <v>0</v>
      </c>
      <c r="MH29" s="312"/>
      <c r="MI29" s="312"/>
      <c r="MJ29" s="22"/>
      <c r="MK29" s="31"/>
      <c r="ML29" s="76"/>
      <c r="MM29" s="132">
        <f t="shared" si="53"/>
        <v>0</v>
      </c>
      <c r="MO29" s="31"/>
      <c r="MP29" s="312"/>
      <c r="MQ29" s="105"/>
      <c r="MR29" s="457"/>
      <c r="MS29" s="105"/>
      <c r="MT29" s="132">
        <f t="shared" si="197"/>
        <v>20586.5</v>
      </c>
      <c r="MV29" s="31"/>
      <c r="MW29" s="312"/>
      <c r="MX29" s="105"/>
      <c r="MY29" s="457"/>
      <c r="MZ29" s="105"/>
      <c r="NA29" s="132">
        <f t="shared" si="54"/>
        <v>0</v>
      </c>
      <c r="NC29" s="31"/>
      <c r="ND29" s="782"/>
      <c r="NE29" s="704"/>
      <c r="NF29" s="31"/>
      <c r="NG29" s="76"/>
      <c r="NH29" s="132">
        <f t="shared" si="199"/>
        <v>0</v>
      </c>
      <c r="NJ29" s="407"/>
      <c r="NK29" s="782"/>
      <c r="NL29" s="780"/>
      <c r="NM29" s="407"/>
      <c r="NN29" s="76"/>
      <c r="NO29" s="132">
        <f t="shared" si="56"/>
        <v>0</v>
      </c>
      <c r="NQ29" s="312"/>
      <c r="NR29" s="312"/>
      <c r="NS29" s="22"/>
      <c r="NT29" s="31"/>
      <c r="NU29" s="76"/>
      <c r="NV29" s="78">
        <f t="shared" si="57"/>
        <v>0</v>
      </c>
      <c r="NX29" s="312"/>
      <c r="NY29" s="312"/>
      <c r="NZ29" s="22"/>
      <c r="OA29" s="31"/>
      <c r="OB29" s="76"/>
      <c r="OC29" s="78">
        <f t="shared" si="58"/>
        <v>0</v>
      </c>
      <c r="OE29" s="312"/>
      <c r="OF29" s="312"/>
      <c r="OG29" s="22"/>
      <c r="OH29" s="31"/>
      <c r="OI29" s="76"/>
      <c r="OJ29" s="78">
        <f t="shared" si="59"/>
        <v>0</v>
      </c>
      <c r="OL29" s="312"/>
      <c r="OM29" s="312"/>
      <c r="ON29" s="22"/>
      <c r="OO29" s="31"/>
      <c r="OP29" s="76"/>
      <c r="OQ29" s="78">
        <f t="shared" si="60"/>
        <v>0</v>
      </c>
      <c r="OS29" s="312"/>
      <c r="OT29" s="312"/>
      <c r="OU29" s="22"/>
      <c r="OV29" s="31"/>
      <c r="OW29" s="76"/>
      <c r="OX29" s="78">
        <f t="shared" si="61"/>
        <v>0</v>
      </c>
      <c r="OZ29" s="312"/>
      <c r="PA29" s="312"/>
      <c r="PB29" s="22"/>
      <c r="PC29" s="31"/>
      <c r="PD29" s="76"/>
      <c r="PE29" s="78">
        <f t="shared" si="62"/>
        <v>0</v>
      </c>
      <c r="PG29" s="31"/>
      <c r="PH29" s="312"/>
      <c r="PI29" s="22"/>
      <c r="PJ29" s="31"/>
      <c r="PK29" s="76"/>
      <c r="PL29" s="78">
        <f t="shared" si="63"/>
        <v>0</v>
      </c>
      <c r="PN29" s="312"/>
      <c r="PO29" s="312"/>
      <c r="PP29" s="22"/>
      <c r="PQ29" s="31"/>
      <c r="PR29" s="76"/>
      <c r="PS29" s="78">
        <f t="shared" si="64"/>
        <v>48975</v>
      </c>
      <c r="PU29" s="312"/>
      <c r="PV29" s="312"/>
      <c r="PW29" s="22"/>
      <c r="PX29" s="31"/>
      <c r="PY29" s="76"/>
      <c r="PZ29" s="78">
        <f t="shared" si="65"/>
        <v>0</v>
      </c>
      <c r="QB29" s="407"/>
      <c r="QC29" s="312"/>
      <c r="QD29" s="22"/>
      <c r="QE29" s="31"/>
      <c r="QF29" s="76"/>
      <c r="QG29" s="78">
        <f t="shared" si="66"/>
        <v>0</v>
      </c>
      <c r="QI29" s="322"/>
      <c r="QJ29" s="230"/>
      <c r="QK29" s="391"/>
      <c r="QL29" s="49">
        <v>41159</v>
      </c>
      <c r="QM29" s="140">
        <v>100</v>
      </c>
      <c r="QN29" s="527">
        <f t="shared" si="67"/>
        <v>23544.5</v>
      </c>
      <c r="QP29" s="1508"/>
      <c r="QQ29" s="1509"/>
      <c r="QR29" s="704"/>
      <c r="QS29" s="49"/>
      <c r="QT29" s="140"/>
      <c r="QU29" s="132">
        <f t="shared" si="68"/>
        <v>0</v>
      </c>
      <c r="QW29" s="230"/>
      <c r="QX29" s="673"/>
      <c r="QY29" s="262"/>
      <c r="QZ29" s="259"/>
      <c r="RA29" s="66"/>
      <c r="RB29" s="78">
        <f t="shared" si="69"/>
        <v>0</v>
      </c>
      <c r="RD29" s="230"/>
      <c r="RE29" s="673"/>
      <c r="RF29" s="262"/>
      <c r="RG29" s="259"/>
      <c r="RH29" s="66"/>
      <c r="RI29" s="78">
        <f t="shared" si="70"/>
        <v>0</v>
      </c>
      <c r="RK29" s="230"/>
      <c r="RL29" s="303"/>
      <c r="RM29" s="262"/>
      <c r="RN29" s="259"/>
      <c r="RO29" s="66"/>
      <c r="RP29" s="78">
        <f t="shared" si="71"/>
        <v>0</v>
      </c>
      <c r="RR29" s="312"/>
      <c r="RS29" s="312"/>
      <c r="RT29" s="22"/>
      <c r="RU29" s="31"/>
      <c r="RV29" s="76"/>
      <c r="RW29" s="78">
        <f t="shared" si="194"/>
        <v>23250</v>
      </c>
      <c r="RY29" s="312"/>
      <c r="RZ29" s="312"/>
      <c r="SA29" s="22"/>
      <c r="SB29" s="31"/>
      <c r="SC29" s="76"/>
      <c r="SD29" s="78">
        <f t="shared" si="195"/>
        <v>0</v>
      </c>
      <c r="SF29" s="312"/>
      <c r="SG29" s="312"/>
      <c r="SH29" s="22"/>
      <c r="SI29" s="31"/>
      <c r="SJ29" s="76"/>
      <c r="SK29" s="78">
        <f t="shared" si="72"/>
        <v>0</v>
      </c>
      <c r="SM29" s="312"/>
      <c r="SN29" s="312"/>
      <c r="SO29" s="22"/>
      <c r="SP29" s="31"/>
      <c r="SQ29" s="76"/>
      <c r="SR29" s="78">
        <f t="shared" si="73"/>
        <v>0</v>
      </c>
      <c r="ST29" s="407"/>
      <c r="SU29" s="312"/>
      <c r="SV29" s="22"/>
      <c r="SW29" s="31"/>
      <c r="SX29" s="76"/>
      <c r="SY29" s="78">
        <f t="shared" si="74"/>
        <v>0</v>
      </c>
      <c r="TA29" s="312"/>
      <c r="TB29" s="312"/>
      <c r="TC29" s="22"/>
      <c r="TD29" s="31"/>
      <c r="TE29" s="76"/>
      <c r="TF29" s="78">
        <f t="shared" si="200"/>
        <v>20668.5</v>
      </c>
      <c r="TH29" s="312"/>
      <c r="TI29" s="312"/>
      <c r="TJ29" s="785"/>
      <c r="TK29" s="31"/>
      <c r="TL29" s="76"/>
      <c r="TM29" s="78">
        <f t="shared" si="201"/>
        <v>0</v>
      </c>
      <c r="TO29" s="407"/>
      <c r="TP29" s="312"/>
      <c r="TQ29" s="22"/>
      <c r="TR29" s="31"/>
      <c r="TS29" s="76"/>
      <c r="TT29" s="78">
        <f t="shared" si="202"/>
        <v>0</v>
      </c>
      <c r="TV29" s="407"/>
      <c r="TW29" s="312"/>
      <c r="TX29" s="22"/>
      <c r="TY29" s="31"/>
      <c r="TZ29" s="76"/>
      <c r="UA29" s="78">
        <f t="shared" si="78"/>
        <v>0</v>
      </c>
      <c r="UC29" s="407"/>
      <c r="UD29" s="312"/>
      <c r="UE29" s="22"/>
      <c r="UF29" s="31"/>
      <c r="UG29" s="76"/>
      <c r="UH29" s="78">
        <f t="shared" si="79"/>
        <v>0</v>
      </c>
      <c r="UJ29" s="407"/>
      <c r="UK29" s="312"/>
      <c r="UL29" s="22"/>
      <c r="UM29" s="31"/>
      <c r="UN29" s="76"/>
      <c r="UO29" s="78">
        <f t="shared" si="80"/>
        <v>0</v>
      </c>
      <c r="UQ29" s="407"/>
      <c r="UR29" s="312"/>
      <c r="US29" s="22"/>
      <c r="UT29" s="31"/>
      <c r="UU29" s="76"/>
      <c r="UV29" s="78">
        <f t="shared" si="81"/>
        <v>201</v>
      </c>
      <c r="UX29" s="31"/>
      <c r="UY29" s="312"/>
      <c r="UZ29" s="22"/>
      <c r="VA29" s="31"/>
      <c r="VB29" s="76"/>
      <c r="VC29" s="78">
        <f t="shared" si="82"/>
        <v>47775</v>
      </c>
      <c r="VE29" s="312"/>
      <c r="VF29" s="312"/>
      <c r="VG29" s="22"/>
      <c r="VH29" s="31"/>
      <c r="VI29" s="76"/>
      <c r="VJ29" s="78">
        <f t="shared" si="83"/>
        <v>0</v>
      </c>
      <c r="VL29" s="312"/>
      <c r="VM29" s="312"/>
      <c r="VN29" s="22"/>
      <c r="VO29" s="31"/>
      <c r="VP29" s="76"/>
      <c r="VQ29" s="78">
        <f t="shared" si="84"/>
        <v>0</v>
      </c>
      <c r="VS29" s="407"/>
      <c r="VT29" s="312"/>
      <c r="VU29" s="22"/>
      <c r="VV29" s="31"/>
      <c r="VW29" s="76"/>
      <c r="VX29" s="78">
        <f t="shared" si="85"/>
        <v>274.5</v>
      </c>
      <c r="VZ29" s="312"/>
      <c r="WA29" s="312"/>
      <c r="WB29" s="22"/>
      <c r="WC29" s="31"/>
      <c r="WD29" s="76"/>
      <c r="WE29" s="78">
        <f t="shared" si="86"/>
        <v>0</v>
      </c>
      <c r="WG29" s="31"/>
      <c r="WH29" s="312"/>
      <c r="WI29" s="22"/>
      <c r="WJ29" s="31"/>
      <c r="WK29" s="76"/>
      <c r="WL29" s="78">
        <f t="shared" si="87"/>
        <v>0</v>
      </c>
      <c r="WN29" s="312"/>
      <c r="WO29" s="312"/>
      <c r="WP29" s="22"/>
      <c r="WQ29" s="31"/>
      <c r="WR29" s="76"/>
      <c r="WS29" s="78">
        <f t="shared" si="88"/>
        <v>0</v>
      </c>
      <c r="WU29" s="230"/>
      <c r="WV29" s="230"/>
      <c r="WW29" s="105"/>
      <c r="WX29" s="49"/>
      <c r="WY29" s="140"/>
      <c r="WZ29" s="132">
        <f t="shared" si="89"/>
        <v>0</v>
      </c>
      <c r="XA29" s="245"/>
      <c r="XB29" s="312"/>
      <c r="XC29" s="312"/>
      <c r="XD29" s="22"/>
      <c r="XE29" s="31"/>
      <c r="XF29" s="76"/>
      <c r="XG29" s="78">
        <f t="shared" si="90"/>
        <v>0</v>
      </c>
      <c r="XI29" s="407"/>
      <c r="XJ29" s="312"/>
      <c r="XK29" s="22"/>
      <c r="XL29" s="31"/>
      <c r="XM29" s="76"/>
      <c r="XN29" s="78">
        <f t="shared" si="91"/>
        <v>0</v>
      </c>
      <c r="XP29" s="31"/>
      <c r="XQ29" s="312"/>
      <c r="XR29" s="22"/>
      <c r="XS29" s="31"/>
      <c r="XT29" s="76"/>
      <c r="XU29" s="78">
        <f t="shared" si="92"/>
        <v>0</v>
      </c>
      <c r="XW29" s="31"/>
      <c r="XX29" s="312"/>
      <c r="XY29" s="22"/>
      <c r="XZ29" s="31"/>
      <c r="YA29" s="76"/>
      <c r="YB29" s="78">
        <f t="shared" si="93"/>
        <v>0</v>
      </c>
      <c r="YD29" s="31"/>
      <c r="YE29" s="312"/>
      <c r="YF29" s="22"/>
      <c r="YG29" s="31"/>
      <c r="YH29" s="76"/>
      <c r="YI29" s="78">
        <f t="shared" si="94"/>
        <v>0</v>
      </c>
      <c r="YK29" s="31"/>
      <c r="YL29" s="312"/>
      <c r="YM29" s="22"/>
      <c r="YN29" s="31"/>
      <c r="YO29" s="76"/>
      <c r="YP29" s="78">
        <f t="shared" si="95"/>
        <v>0</v>
      </c>
      <c r="YR29" s="31"/>
      <c r="YS29" s="312"/>
      <c r="YT29" s="22"/>
      <c r="YU29" s="31"/>
      <c r="YV29" s="76"/>
      <c r="YW29" s="78">
        <f t="shared" si="96"/>
        <v>0</v>
      </c>
      <c r="YY29" s="49"/>
      <c r="YZ29" s="230"/>
      <c r="ZA29" s="105"/>
      <c r="ZB29" s="49"/>
      <c r="ZC29" s="140"/>
      <c r="ZD29" s="78">
        <f t="shared" si="97"/>
        <v>0</v>
      </c>
      <c r="ZF29" s="312"/>
      <c r="ZG29" s="312"/>
      <c r="ZH29" s="22"/>
      <c r="ZI29" s="31"/>
      <c r="ZJ29" s="76"/>
      <c r="ZK29" s="78">
        <f t="shared" si="98"/>
        <v>0</v>
      </c>
      <c r="ZM29" s="31"/>
      <c r="ZN29" s="784"/>
      <c r="ZO29" s="22"/>
      <c r="ZP29" s="31"/>
      <c r="ZQ29" s="76"/>
      <c r="ZR29" s="78">
        <f t="shared" si="99"/>
        <v>11212</v>
      </c>
      <c r="ZT29" s="31"/>
      <c r="ZU29" s="784"/>
      <c r="ZV29" s="22"/>
      <c r="ZW29" s="31"/>
      <c r="ZX29" s="76"/>
      <c r="ZY29" s="78">
        <f t="shared" si="100"/>
        <v>0</v>
      </c>
      <c r="AAA29" s="31"/>
      <c r="AAB29" s="784"/>
      <c r="AAC29" s="22"/>
      <c r="AAD29" s="31"/>
      <c r="AAE29" s="76"/>
      <c r="AAF29" s="78">
        <f t="shared" si="101"/>
        <v>0</v>
      </c>
      <c r="AAH29" s="312"/>
      <c r="AAI29" s="312"/>
      <c r="AAJ29" s="22"/>
      <c r="AAK29" s="31"/>
      <c r="AAL29" s="76"/>
      <c r="AAM29" s="78">
        <f t="shared" si="102"/>
        <v>0</v>
      </c>
      <c r="AAO29" s="407"/>
      <c r="AAP29" s="312"/>
      <c r="AAQ29" s="22"/>
      <c r="AAR29" s="31"/>
      <c r="AAS29" s="76"/>
      <c r="AAT29" s="78">
        <f t="shared" si="103"/>
        <v>0</v>
      </c>
      <c r="AAV29" s="407"/>
      <c r="AAW29" s="312"/>
      <c r="AAX29" s="22"/>
      <c r="AAY29" s="323"/>
      <c r="AAZ29" s="76"/>
      <c r="ABA29" s="78">
        <f t="shared" si="104"/>
        <v>0</v>
      </c>
      <c r="ABC29" s="31"/>
      <c r="ABD29" s="312"/>
      <c r="ABE29" s="22"/>
      <c r="ABF29" s="31"/>
      <c r="ABG29" s="76"/>
      <c r="ABH29" s="78">
        <f t="shared" si="105"/>
        <v>26148</v>
      </c>
      <c r="ABJ29" s="312"/>
      <c r="ABK29" s="312"/>
      <c r="ABL29" s="22"/>
      <c r="ABM29" s="31"/>
      <c r="ABN29" s="76"/>
      <c r="ABO29" s="78">
        <f t="shared" si="106"/>
        <v>0</v>
      </c>
      <c r="ABQ29" s="312"/>
      <c r="ABR29" s="312"/>
      <c r="ABS29" s="22"/>
      <c r="ABT29" s="31"/>
      <c r="ABU29" s="76"/>
      <c r="ABV29" s="78">
        <f t="shared" si="107"/>
        <v>0</v>
      </c>
      <c r="ABX29" s="323"/>
      <c r="ABY29" s="312"/>
      <c r="ABZ29" s="22"/>
      <c r="ACA29" s="407"/>
      <c r="ACB29" s="76"/>
      <c r="ACC29" s="78">
        <f t="shared" si="108"/>
        <v>0</v>
      </c>
      <c r="ACE29" s="323"/>
      <c r="ACF29" s="312"/>
      <c r="ACG29" s="22"/>
      <c r="ACH29" s="323"/>
      <c r="ACI29" s="76"/>
      <c r="ACJ29" s="78">
        <f t="shared" si="109"/>
        <v>0</v>
      </c>
      <c r="ACL29" s="31"/>
      <c r="ACM29" s="312"/>
      <c r="ACN29" s="22"/>
      <c r="ACO29" s="31"/>
      <c r="ACP29" s="76"/>
      <c r="ACQ29" s="78">
        <f t="shared" si="1"/>
        <v>0</v>
      </c>
      <c r="ACS29" s="407"/>
      <c r="ACT29" s="312"/>
      <c r="ACU29" s="22"/>
      <c r="ACV29" s="407"/>
      <c r="ACW29" s="76"/>
      <c r="ACX29" s="78">
        <f t="shared" si="110"/>
        <v>0</v>
      </c>
      <c r="ACZ29" s="407"/>
      <c r="ADA29" s="312"/>
      <c r="ADB29" s="22"/>
      <c r="ADC29" s="323"/>
      <c r="ADD29" s="76"/>
      <c r="ADE29" s="78">
        <f t="shared" si="111"/>
        <v>0</v>
      </c>
      <c r="ADG29" s="312"/>
      <c r="ADH29" s="312"/>
      <c r="ADI29" s="22"/>
      <c r="ADJ29" s="31"/>
      <c r="ADK29" s="76"/>
      <c r="ADL29" s="132">
        <f t="shared" si="112"/>
        <v>0</v>
      </c>
      <c r="ADN29" s="323"/>
      <c r="ADO29" s="312"/>
      <c r="ADP29" s="22"/>
      <c r="ADQ29" s="407"/>
      <c r="ADR29" s="76"/>
      <c r="ADS29" s="132">
        <f t="shared" si="113"/>
        <v>0</v>
      </c>
      <c r="ADU29" s="407"/>
      <c r="ADV29" s="303"/>
      <c r="ADW29" s="351"/>
      <c r="ADX29" s="31"/>
      <c r="ADY29" s="1504"/>
      <c r="ADZ29" s="132">
        <f t="shared" si="114"/>
        <v>0</v>
      </c>
      <c r="AEB29" s="31"/>
      <c r="AEC29" s="303"/>
      <c r="AED29" s="351"/>
      <c r="AEE29" s="31"/>
      <c r="AEF29" s="1504"/>
      <c r="AEG29" s="132">
        <f t="shared" si="115"/>
        <v>5459</v>
      </c>
      <c r="AEI29" s="407"/>
      <c r="AEJ29" s="303"/>
      <c r="AEK29" s="351"/>
      <c r="AEL29" s="407"/>
      <c r="AEM29" s="1504"/>
      <c r="AEN29" s="132">
        <f t="shared" si="116"/>
        <v>0</v>
      </c>
      <c r="AEP29" s="31"/>
      <c r="AEQ29" s="784"/>
      <c r="AER29" s="22"/>
      <c r="AES29" s="31"/>
      <c r="AET29" s="76"/>
      <c r="AEU29" s="78">
        <f t="shared" si="117"/>
        <v>0</v>
      </c>
      <c r="AEW29" s="312"/>
      <c r="AEX29" s="312"/>
      <c r="AEY29" s="22"/>
      <c r="AEZ29" s="31"/>
      <c r="AFA29" s="76"/>
      <c r="AFB29" s="78">
        <f t="shared" si="118"/>
        <v>6523</v>
      </c>
      <c r="AFD29" s="407"/>
      <c r="AFE29" s="312"/>
      <c r="AFF29" s="22"/>
      <c r="AFG29" s="31"/>
      <c r="AFH29" s="76"/>
      <c r="AFI29" s="78">
        <f t="shared" si="119"/>
        <v>0</v>
      </c>
      <c r="AFK29" s="407"/>
      <c r="AFL29" s="312"/>
      <c r="AFM29" s="22"/>
      <c r="AFN29" s="31"/>
      <c r="AFO29" s="76"/>
      <c r="AFP29" s="78">
        <f t="shared" si="120"/>
        <v>0</v>
      </c>
      <c r="AFR29" s="31"/>
      <c r="AFS29" s="312"/>
      <c r="AFT29" s="22"/>
      <c r="AFU29" s="49"/>
      <c r="AFV29" s="140"/>
      <c r="AFW29" s="78">
        <f t="shared" si="121"/>
        <v>0</v>
      </c>
      <c r="AFY29" s="312"/>
      <c r="AFZ29" s="312"/>
      <c r="AGA29" s="22"/>
      <c r="AGB29" s="31"/>
      <c r="AGC29" s="76"/>
      <c r="AGD29" s="78">
        <f t="shared" si="122"/>
        <v>0</v>
      </c>
      <c r="AGF29" s="312"/>
      <c r="AGG29" s="312"/>
      <c r="AGH29" s="22"/>
      <c r="AGI29" s="31"/>
      <c r="AGJ29" s="76"/>
      <c r="AGK29" s="78">
        <f t="shared" si="123"/>
        <v>0</v>
      </c>
      <c r="AGM29" s="312"/>
      <c r="AGN29" s="312"/>
      <c r="AGO29" s="22"/>
      <c r="AGP29" s="31"/>
      <c r="AGQ29" s="76"/>
      <c r="AGR29" s="78">
        <f t="shared" si="124"/>
        <v>0</v>
      </c>
      <c r="AGT29" s="31"/>
      <c r="AGU29" s="312"/>
      <c r="AGV29" s="22"/>
      <c r="AGW29" s="31"/>
      <c r="AGX29" s="76"/>
      <c r="AGY29" s="78">
        <f t="shared" si="125"/>
        <v>0</v>
      </c>
      <c r="AHA29" s="312"/>
      <c r="AHB29" s="312"/>
      <c r="AHC29" s="22"/>
      <c r="AHD29" s="31"/>
      <c r="AHE29" s="76"/>
      <c r="AHF29" s="78">
        <f t="shared" si="126"/>
        <v>37741</v>
      </c>
      <c r="AHH29" s="312"/>
      <c r="AHI29" s="312"/>
      <c r="AHJ29" s="22"/>
      <c r="AHK29" s="31"/>
      <c r="AHL29" s="76"/>
      <c r="AHM29" s="78">
        <f t="shared" si="127"/>
        <v>0</v>
      </c>
      <c r="AHO29" s="312"/>
      <c r="AHP29" s="312"/>
      <c r="AHQ29" s="22"/>
      <c r="AHR29" s="31"/>
      <c r="AHS29" s="76"/>
      <c r="AHT29" s="78">
        <f t="shared" si="128"/>
        <v>0</v>
      </c>
      <c r="AHV29" s="427"/>
      <c r="AHW29" s="230"/>
      <c r="AHX29" s="105"/>
      <c r="AHY29" s="49"/>
      <c r="AHZ29" s="140"/>
      <c r="AIA29" s="78">
        <f t="shared" si="129"/>
        <v>0</v>
      </c>
      <c r="AIC29" s="323"/>
      <c r="AID29" s="312"/>
      <c r="AIE29" s="22"/>
      <c r="AIF29" s="49"/>
      <c r="AIG29" s="76"/>
      <c r="AIH29" s="78">
        <f t="shared" si="130"/>
        <v>0</v>
      </c>
      <c r="AIJ29" s="407"/>
      <c r="AIK29" s="312"/>
      <c r="AIL29" s="22"/>
      <c r="AIM29" s="31"/>
      <c r="AIN29" s="76"/>
      <c r="AIO29" s="78">
        <f t="shared" si="131"/>
        <v>0</v>
      </c>
      <c r="AIQ29" s="312"/>
      <c r="AIR29" s="312"/>
      <c r="AIS29" s="22"/>
      <c r="AIT29" s="31"/>
      <c r="AIU29" s="76"/>
      <c r="AIV29" s="78">
        <f t="shared" si="132"/>
        <v>0</v>
      </c>
      <c r="AIX29" s="49"/>
      <c r="AIY29" s="230"/>
      <c r="AIZ29" s="105"/>
      <c r="AJA29" s="49"/>
      <c r="AJB29" s="140"/>
      <c r="AJC29" s="132">
        <f t="shared" si="133"/>
        <v>0</v>
      </c>
      <c r="AJE29" s="31"/>
      <c r="AJF29" s="312"/>
      <c r="AJG29" s="22"/>
      <c r="AJH29" s="31"/>
      <c r="AJI29" s="76"/>
      <c r="AJJ29" s="78">
        <f t="shared" si="134"/>
        <v>0</v>
      </c>
      <c r="AJL29" s="49"/>
      <c r="AJM29" s="230"/>
      <c r="AJN29" s="105"/>
      <c r="AJO29" s="49"/>
      <c r="AJP29" s="140"/>
      <c r="AJQ29" s="132">
        <f t="shared" si="135"/>
        <v>0</v>
      </c>
      <c r="AJR29" s="245"/>
      <c r="AJS29" s="312"/>
      <c r="AJT29" s="312"/>
      <c r="AJU29" s="22"/>
      <c r="AJV29" s="31"/>
      <c r="AJW29" s="76"/>
      <c r="AJX29" s="78">
        <f t="shared" si="136"/>
        <v>0</v>
      </c>
      <c r="AJZ29" s="31"/>
      <c r="AKA29" s="312"/>
      <c r="AKB29" s="22"/>
      <c r="AKC29" s="31"/>
      <c r="AKD29" s="76"/>
      <c r="AKE29" s="78">
        <f t="shared" si="137"/>
        <v>0</v>
      </c>
      <c r="AKG29" s="31"/>
      <c r="AKH29" s="312"/>
      <c r="AKI29" s="785"/>
      <c r="AKJ29" s="31"/>
      <c r="AKK29" s="76"/>
      <c r="AKL29" s="78">
        <f t="shared" si="138"/>
        <v>0</v>
      </c>
      <c r="AKN29" s="49"/>
      <c r="AKO29" s="230"/>
      <c r="AKP29" s="105"/>
      <c r="AKQ29" s="49"/>
      <c r="AKR29" s="140"/>
      <c r="AKS29" s="78">
        <f t="shared" si="2"/>
        <v>0</v>
      </c>
      <c r="AKU29" s="312"/>
      <c r="AKV29" s="312"/>
      <c r="AKW29" s="22"/>
      <c r="AKX29" s="31"/>
      <c r="AKY29" s="76"/>
      <c r="AKZ29" s="78">
        <f t="shared" si="139"/>
        <v>0</v>
      </c>
      <c r="ALB29" s="312"/>
      <c r="ALC29" s="312"/>
      <c r="ALD29" s="22"/>
      <c r="ALE29" s="31"/>
      <c r="ALF29" s="76"/>
      <c r="ALG29" s="78">
        <f t="shared" si="140"/>
        <v>0</v>
      </c>
      <c r="ALI29" s="312"/>
      <c r="ALJ29" s="312"/>
      <c r="ALK29" s="22"/>
      <c r="ALL29" s="31"/>
      <c r="ALM29" s="76"/>
      <c r="ALN29" s="78">
        <f t="shared" si="141"/>
        <v>0</v>
      </c>
      <c r="ALP29" s="312"/>
      <c r="ALQ29" s="312"/>
      <c r="ALR29" s="22"/>
      <c r="ALS29" s="31"/>
      <c r="ALT29" s="76"/>
      <c r="ALU29" s="78">
        <f t="shared" si="142"/>
        <v>0</v>
      </c>
      <c r="ALW29" s="407"/>
      <c r="ALX29" s="312"/>
      <c r="ALY29" s="22"/>
      <c r="ALZ29" s="407"/>
      <c r="AMA29" s="76"/>
      <c r="AMB29" s="78">
        <f t="shared" si="143"/>
        <v>0</v>
      </c>
      <c r="AMD29" s="312"/>
      <c r="AME29" s="312"/>
      <c r="AMF29" s="22"/>
      <c r="AMG29" s="31"/>
      <c r="AMH29" s="76"/>
      <c r="AMI29" s="78">
        <f t="shared" si="144"/>
        <v>0</v>
      </c>
      <c r="AMK29" s="31"/>
      <c r="AML29" s="312"/>
      <c r="AMM29" s="105"/>
      <c r="AMN29" s="31"/>
      <c r="AMO29" s="76"/>
      <c r="AMP29" s="132">
        <f t="shared" si="3"/>
        <v>0</v>
      </c>
      <c r="AMR29" s="407"/>
      <c r="AMS29" s="312"/>
      <c r="AMT29" s="22"/>
      <c r="AMU29" s="323"/>
      <c r="AMV29" s="76"/>
      <c r="AMW29" s="78">
        <f t="shared" si="145"/>
        <v>0</v>
      </c>
      <c r="AMY29" s="323"/>
      <c r="AMZ29" s="312"/>
      <c r="ANA29" s="22"/>
      <c r="ANB29" s="407"/>
      <c r="ANC29" s="76"/>
      <c r="AND29" s="78">
        <f t="shared" si="146"/>
        <v>0</v>
      </c>
      <c r="ANF29" s="31"/>
      <c r="ANG29" s="312"/>
      <c r="ANH29" s="22"/>
      <c r="ANI29" s="31"/>
      <c r="ANJ29" s="76"/>
      <c r="ANK29" s="78">
        <f t="shared" si="147"/>
        <v>0</v>
      </c>
      <c r="ANM29" s="312"/>
      <c r="ANN29" s="312"/>
      <c r="ANO29" s="22"/>
      <c r="ANP29" s="31"/>
      <c r="ANQ29" s="76"/>
      <c r="ANR29" s="78">
        <f t="shared" si="148"/>
        <v>0</v>
      </c>
      <c r="ANT29" s="312"/>
      <c r="ANU29" s="312"/>
      <c r="ANV29" s="22"/>
      <c r="ANW29" s="31"/>
      <c r="ANX29" s="76"/>
      <c r="ANY29" s="78">
        <f t="shared" si="149"/>
        <v>0</v>
      </c>
      <c r="AOA29" s="323"/>
      <c r="AOB29" s="312"/>
      <c r="AOC29" s="22"/>
      <c r="AOD29" s="407"/>
      <c r="AOE29" s="76"/>
      <c r="AOF29" s="78">
        <f t="shared" si="150"/>
        <v>1532</v>
      </c>
      <c r="AOH29" s="312"/>
      <c r="AOI29" s="312"/>
      <c r="AOJ29" s="22"/>
      <c r="AOK29" s="323"/>
      <c r="AOL29" s="76"/>
      <c r="AOM29" s="78">
        <f t="shared" si="198"/>
        <v>4592</v>
      </c>
      <c r="AOO29" s="407"/>
      <c r="AOP29" s="312"/>
      <c r="AOQ29" s="22"/>
      <c r="AOR29" s="31"/>
      <c r="AOS29" s="76"/>
      <c r="AOT29" s="78">
        <f t="shared" si="151"/>
        <v>0</v>
      </c>
      <c r="AOV29" s="323"/>
      <c r="AOW29" s="312"/>
      <c r="AOX29" s="22"/>
      <c r="AOY29" s="31"/>
      <c r="AOZ29" s="76"/>
      <c r="APA29" s="78">
        <f t="shared" si="152"/>
        <v>0</v>
      </c>
      <c r="APC29" s="323"/>
      <c r="APD29" s="312"/>
      <c r="APE29" s="22"/>
      <c r="APF29" s="31"/>
      <c r="APG29" s="76"/>
      <c r="APH29" s="78">
        <f t="shared" si="153"/>
        <v>0</v>
      </c>
      <c r="APJ29" s="312"/>
      <c r="APK29" s="312"/>
      <c r="APL29" s="22"/>
      <c r="APM29" s="31"/>
      <c r="APN29" s="76"/>
      <c r="APO29" s="78">
        <f t="shared" si="154"/>
        <v>0</v>
      </c>
      <c r="APQ29" s="407"/>
      <c r="APR29" s="312"/>
      <c r="APS29" s="22"/>
      <c r="APT29" s="407"/>
      <c r="APU29" s="76"/>
      <c r="APV29" s="132">
        <f>APV28+APS29-APU29</f>
        <v>0</v>
      </c>
      <c r="APX29" s="312"/>
      <c r="APZ29" s="780"/>
      <c r="AQA29" s="31"/>
      <c r="AQB29" s="76"/>
      <c r="AQC29" s="132">
        <f t="shared" si="5"/>
        <v>7383.5</v>
      </c>
      <c r="AQE29" s="312"/>
      <c r="AQG29" s="780"/>
      <c r="AQH29" s="31"/>
      <c r="AQI29" s="76"/>
      <c r="AQJ29" s="132">
        <f t="shared" si="6"/>
        <v>0</v>
      </c>
      <c r="AQL29" s="312"/>
      <c r="AQN29" s="780"/>
      <c r="AQO29" s="31"/>
      <c r="AQP29" s="76"/>
      <c r="AQQ29" s="132">
        <f t="shared" si="155"/>
        <v>4518.5</v>
      </c>
      <c r="AQS29" s="323"/>
      <c r="AQT29" s="312"/>
      <c r="AQU29" s="785"/>
      <c r="AQV29" s="323"/>
      <c r="AQW29" s="76"/>
      <c r="AQX29" s="78">
        <f t="shared" si="156"/>
        <v>53922</v>
      </c>
      <c r="AQZ29" s="312"/>
      <c r="ARA29" s="312"/>
      <c r="ARB29" s="22"/>
      <c r="ARC29" s="31"/>
      <c r="ARD29" s="76"/>
      <c r="ARE29" s="78">
        <f t="shared" si="157"/>
        <v>0</v>
      </c>
      <c r="ARG29" s="407"/>
      <c r="ARH29" s="312"/>
      <c r="ARI29" s="22"/>
      <c r="ARJ29" s="407"/>
      <c r="ARK29" s="76"/>
      <c r="ARL29" s="78">
        <f t="shared" si="158"/>
        <v>0</v>
      </c>
      <c r="ARN29" s="407"/>
      <c r="ARO29" s="312"/>
      <c r="ARP29" s="22"/>
      <c r="ARQ29" s="323"/>
      <c r="ARR29" s="76"/>
      <c r="ARS29" s="78">
        <f t="shared" si="7"/>
        <v>0</v>
      </c>
      <c r="ARU29" s="407"/>
      <c r="ARV29" s="312"/>
      <c r="ARW29" s="22"/>
      <c r="ARX29" s="31"/>
      <c r="ARY29" s="76"/>
      <c r="ARZ29" s="78">
        <f t="shared" si="159"/>
        <v>0</v>
      </c>
      <c r="ASB29" s="407"/>
      <c r="ASC29" s="312"/>
      <c r="ASD29" s="22"/>
      <c r="ASE29" s="31"/>
      <c r="ASF29" s="76"/>
      <c r="ASG29" s="132">
        <f t="shared" si="160"/>
        <v>0</v>
      </c>
      <c r="ASI29" s="31"/>
      <c r="ASJ29" s="312"/>
      <c r="ASK29" s="22"/>
      <c r="ASL29" s="31"/>
      <c r="ASM29" s="76"/>
      <c r="ASN29" s="132">
        <f t="shared" si="161"/>
        <v>0</v>
      </c>
      <c r="ASP29" s="31"/>
      <c r="ASQ29" s="312"/>
      <c r="ASR29" s="22"/>
      <c r="ASS29" s="31"/>
      <c r="AST29" s="76"/>
      <c r="ASU29" s="132">
        <f t="shared" si="162"/>
        <v>0</v>
      </c>
      <c r="ASW29" s="312"/>
      <c r="ASX29" s="312"/>
      <c r="ASY29" s="22"/>
      <c r="ASZ29" s="31"/>
      <c r="ATA29" s="76"/>
      <c r="ATB29" s="78">
        <f t="shared" si="163"/>
        <v>0</v>
      </c>
      <c r="ATD29" s="323"/>
      <c r="ATE29" s="312"/>
      <c r="ATF29" s="22"/>
      <c r="ATG29" s="31"/>
      <c r="ATH29" s="76"/>
      <c r="ATI29" s="78">
        <f t="shared" si="164"/>
        <v>0</v>
      </c>
      <c r="ATK29" s="323"/>
      <c r="ATL29" s="312"/>
      <c r="ATM29" s="22"/>
      <c r="ATN29" s="31"/>
      <c r="ATO29" s="76"/>
      <c r="ATP29" s="78">
        <f t="shared" si="165"/>
        <v>0</v>
      </c>
      <c r="ATR29" s="323"/>
      <c r="ATS29" s="312"/>
      <c r="ATT29" s="22"/>
      <c r="ATU29" s="31"/>
      <c r="ATV29" s="76"/>
      <c r="ATW29" s="78">
        <f t="shared" si="166"/>
        <v>0</v>
      </c>
      <c r="ATY29" s="794"/>
      <c r="ATZ29" s="1476"/>
      <c r="AUA29" s="140"/>
      <c r="AUB29" s="61"/>
      <c r="AUC29" s="67"/>
      <c r="AUD29" s="132">
        <f t="shared" si="167"/>
        <v>0</v>
      </c>
      <c r="AUF29" s="31"/>
      <c r="AUG29" s="1483"/>
      <c r="AUH29" s="76"/>
      <c r="AUI29" s="259"/>
      <c r="AUJ29" s="67"/>
      <c r="AUK29" s="132">
        <f t="shared" si="168"/>
        <v>0</v>
      </c>
      <c r="AUM29" s="31"/>
      <c r="AUN29" s="782"/>
      <c r="AUO29" s="76"/>
      <c r="AUP29" s="31"/>
      <c r="AUQ29" s="76"/>
      <c r="AUR29" s="132">
        <f t="shared" si="169"/>
        <v>0</v>
      </c>
      <c r="AUT29" s="31"/>
      <c r="AUU29" s="312"/>
      <c r="AUV29" s="22"/>
      <c r="AUW29" s="31"/>
      <c r="AUX29" s="76"/>
      <c r="AUY29" s="132">
        <f t="shared" si="170"/>
        <v>0</v>
      </c>
      <c r="AVA29" s="407"/>
      <c r="AVB29" s="312"/>
      <c r="AVC29" s="22"/>
      <c r="AVD29" s="31"/>
      <c r="AVE29" s="76"/>
      <c r="AVF29" s="132">
        <f t="shared" si="171"/>
        <v>2512.5</v>
      </c>
      <c r="AVH29" s="323"/>
      <c r="AVI29" s="817"/>
      <c r="AVK29" s="31"/>
      <c r="AVL29" s="351"/>
      <c r="AVM29" s="132">
        <f t="shared" si="172"/>
        <v>0</v>
      </c>
      <c r="AVO29" s="407"/>
      <c r="AVP29" s="312"/>
      <c r="AVQ29" s="1499"/>
      <c r="AVR29" s="31"/>
      <c r="AVS29" s="1361"/>
      <c r="AVT29" s="78">
        <f t="shared" si="190"/>
        <v>0</v>
      </c>
      <c r="AVV29" s="312"/>
      <c r="AVW29" s="312"/>
      <c r="AVX29" s="1499"/>
      <c r="AVY29" s="31"/>
      <c r="AVZ29" s="1361"/>
      <c r="AWA29" s="78">
        <f t="shared" si="191"/>
        <v>0</v>
      </c>
      <c r="AWC29" s="312"/>
      <c r="AWD29" s="312"/>
      <c r="AWE29" s="22"/>
      <c r="AWF29" s="31"/>
      <c r="AWG29" s="76"/>
      <c r="AWH29" s="78">
        <f t="shared" si="192"/>
        <v>0</v>
      </c>
      <c r="AWJ29" s="230"/>
      <c r="AWK29" s="230"/>
      <c r="AWL29" s="105"/>
      <c r="AWM29" s="49"/>
      <c r="AWN29" s="140"/>
      <c r="AWO29" s="132">
        <f t="shared" si="193"/>
        <v>0</v>
      </c>
      <c r="AWP29" s="245"/>
      <c r="AWQ29" s="427"/>
      <c r="AWR29" s="230"/>
      <c r="AWS29" s="105"/>
      <c r="AWT29" s="49"/>
      <c r="AWU29" s="140"/>
      <c r="AWV29" s="78">
        <f t="shared" si="173"/>
        <v>30000</v>
      </c>
      <c r="AWX29" s="31"/>
      <c r="AWY29" s="312"/>
      <c r="AWZ29" s="22"/>
      <c r="AXA29" s="31"/>
      <c r="AXB29" s="76"/>
      <c r="AXC29" s="78">
        <f t="shared" si="174"/>
        <v>0</v>
      </c>
      <c r="AXE29" s="31"/>
      <c r="AXF29" s="312"/>
      <c r="AXG29" s="22"/>
      <c r="AXH29" s="31"/>
      <c r="AXI29" s="76"/>
      <c r="AXJ29" s="78">
        <f t="shared" si="175"/>
        <v>0</v>
      </c>
      <c r="AXL29" s="31"/>
      <c r="AXM29" s="312"/>
      <c r="AXN29" s="22"/>
      <c r="AXO29" s="31"/>
      <c r="AXP29" s="76"/>
      <c r="AXQ29" s="78">
        <f t="shared" si="176"/>
        <v>0</v>
      </c>
      <c r="AXS29" s="31"/>
      <c r="AXT29" s="312"/>
      <c r="AXU29" s="22"/>
      <c r="AXV29" s="31"/>
      <c r="AXW29" s="76"/>
      <c r="AXX29" s="78">
        <f t="shared" si="177"/>
        <v>0</v>
      </c>
      <c r="AXZ29" s="407"/>
      <c r="AYA29" s="312"/>
      <c r="AYB29" s="22"/>
      <c r="AYC29" s="31"/>
      <c r="AYD29" s="76"/>
      <c r="AYE29" s="78">
        <f t="shared" si="178"/>
        <v>0</v>
      </c>
      <c r="AYG29" s="407"/>
      <c r="AYH29" s="312"/>
      <c r="AYI29" s="22"/>
      <c r="AYJ29" s="31"/>
      <c r="AYK29" s="76"/>
      <c r="AYL29" s="78">
        <f t="shared" si="179"/>
        <v>0</v>
      </c>
      <c r="AYN29" s="407"/>
      <c r="AYO29" s="312"/>
      <c r="AYP29" s="22"/>
      <c r="AYQ29" s="407"/>
      <c r="AYR29" s="76"/>
      <c r="AYS29" s="78">
        <f t="shared" si="180"/>
        <v>0</v>
      </c>
      <c r="AYU29" s="31"/>
      <c r="AYV29" s="312"/>
      <c r="AYW29" s="22"/>
      <c r="AYX29" s="31"/>
      <c r="AYY29" s="76"/>
      <c r="AYZ29" s="78">
        <f t="shared" si="181"/>
        <v>0</v>
      </c>
      <c r="AZB29" s="427"/>
      <c r="AZC29" s="230"/>
      <c r="AZD29" s="105"/>
      <c r="AZE29" s="427"/>
      <c r="AZF29" s="140"/>
      <c r="AZG29" s="78">
        <f t="shared" si="182"/>
        <v>0</v>
      </c>
      <c r="AZI29" s="427"/>
      <c r="AZJ29" s="230"/>
      <c r="AZK29" s="105"/>
      <c r="AZL29" s="427"/>
      <c r="AZM29" s="140"/>
      <c r="AZN29" s="132">
        <f t="shared" si="183"/>
        <v>0</v>
      </c>
      <c r="AZO29" s="245"/>
      <c r="AZP29" s="312"/>
      <c r="AZQ29" s="312"/>
      <c r="AZR29" s="22"/>
      <c r="AZS29" s="31"/>
      <c r="AZT29" s="76"/>
      <c r="AZU29" s="78">
        <f t="shared" si="184"/>
        <v>0</v>
      </c>
      <c r="AZW29" s="312"/>
      <c r="AZX29" s="312"/>
      <c r="AZY29" s="22"/>
      <c r="AZZ29" s="31"/>
      <c r="BAA29" s="76"/>
      <c r="BAB29" s="78">
        <f t="shared" si="185"/>
        <v>0</v>
      </c>
      <c r="BAD29" s="312"/>
      <c r="BAE29" s="312"/>
      <c r="BAF29" s="22"/>
      <c r="BAG29" s="31"/>
      <c r="BAH29" s="76"/>
      <c r="BAI29" s="78">
        <f t="shared" si="186"/>
        <v>0</v>
      </c>
      <c r="BAK29" s="312"/>
      <c r="BAL29" s="312"/>
      <c r="BAM29" s="22"/>
      <c r="BAN29" s="31"/>
      <c r="BAO29" s="76"/>
      <c r="BAP29" s="78">
        <f t="shared" si="187"/>
        <v>0</v>
      </c>
    </row>
    <row r="30" spans="1:1023 1025:1394" s="32" customFormat="1" x14ac:dyDescent="0.25">
      <c r="A30" s="794"/>
      <c r="B30" s="312"/>
      <c r="C30" s="704"/>
      <c r="D30" s="31"/>
      <c r="E30" s="76"/>
      <c r="F30" s="132">
        <f t="shared" si="8"/>
        <v>0</v>
      </c>
      <c r="H30" s="427"/>
      <c r="I30" s="230"/>
      <c r="J30" s="105"/>
      <c r="K30" s="427"/>
      <c r="L30" s="140"/>
      <c r="M30" s="78">
        <f t="shared" si="188"/>
        <v>0</v>
      </c>
      <c r="O30" s="323"/>
      <c r="P30" s="312"/>
      <c r="Q30" s="22"/>
      <c r="R30" s="31"/>
      <c r="S30" s="76"/>
      <c r="T30" s="78">
        <f t="shared" si="9"/>
        <v>0</v>
      </c>
      <c r="V30" s="312"/>
      <c r="W30" s="312"/>
      <c r="X30" s="22"/>
      <c r="Y30" s="31"/>
      <c r="Z30" s="76"/>
      <c r="AA30" s="78">
        <f t="shared" si="10"/>
        <v>0</v>
      </c>
      <c r="AC30" s="312"/>
      <c r="AD30" s="312"/>
      <c r="AE30" s="22"/>
      <c r="AF30" s="31"/>
      <c r="AG30" s="76"/>
      <c r="AH30" s="78">
        <f t="shared" si="11"/>
        <v>0</v>
      </c>
      <c r="AJ30" s="312"/>
      <c r="AK30" s="312"/>
      <c r="AL30" s="22"/>
      <c r="AM30" s="31"/>
      <c r="AN30" s="76"/>
      <c r="AO30" s="78">
        <f t="shared" si="12"/>
        <v>0</v>
      </c>
      <c r="AQ30" s="31"/>
      <c r="AR30" s="312"/>
      <c r="AS30" s="22"/>
      <c r="AT30" s="31"/>
      <c r="AU30" s="76"/>
      <c r="AV30" s="78">
        <f t="shared" si="13"/>
        <v>0</v>
      </c>
      <c r="AX30" s="312"/>
      <c r="AY30" s="312"/>
      <c r="AZ30" s="22"/>
      <c r="BA30" s="31"/>
      <c r="BB30" s="76"/>
      <c r="BC30" s="78">
        <f t="shared" si="14"/>
        <v>0</v>
      </c>
      <c r="BE30" s="31"/>
      <c r="BF30" s="230"/>
      <c r="BG30" s="105"/>
      <c r="BH30" s="31"/>
      <c r="BI30" s="140"/>
      <c r="BJ30" s="78">
        <f t="shared" si="15"/>
        <v>0</v>
      </c>
      <c r="BL30" s="312"/>
      <c r="BM30" s="312"/>
      <c r="BN30" s="22"/>
      <c r="BO30" s="31"/>
      <c r="BP30" s="76"/>
      <c r="BQ30" s="78">
        <f t="shared" si="16"/>
        <v>0</v>
      </c>
      <c r="BS30" s="312"/>
      <c r="BT30" s="312"/>
      <c r="BU30" s="312"/>
      <c r="BV30" s="22"/>
      <c r="BW30" s="31"/>
      <c r="BX30" s="76"/>
      <c r="BY30" s="78">
        <f t="shared" si="17"/>
        <v>0</v>
      </c>
      <c r="CA30" s="427">
        <v>40857</v>
      </c>
      <c r="CB30" s="673" t="s">
        <v>651</v>
      </c>
      <c r="CC30" s="422"/>
      <c r="CD30" s="400" t="s">
        <v>632</v>
      </c>
      <c r="CE30" s="262"/>
      <c r="CF30" s="132">
        <f t="shared" si="18"/>
        <v>328393</v>
      </c>
      <c r="CH30" s="49"/>
      <c r="CI30" s="230"/>
      <c r="CJ30" s="262"/>
      <c r="CK30" s="379"/>
      <c r="CL30" s="262"/>
      <c r="CM30" s="132">
        <f t="shared" si="19"/>
        <v>0</v>
      </c>
      <c r="CO30" s="322"/>
      <c r="CP30" s="673"/>
      <c r="CQ30" s="351"/>
      <c r="CR30" s="380"/>
      <c r="CS30" s="351"/>
      <c r="CT30" s="132">
        <f t="shared" si="189"/>
        <v>0</v>
      </c>
      <c r="CV30" s="31"/>
      <c r="CW30" s="312"/>
      <c r="CX30" s="22"/>
      <c r="CY30" s="31"/>
      <c r="CZ30" s="76"/>
      <c r="DA30" s="78">
        <f t="shared" si="20"/>
        <v>0</v>
      </c>
      <c r="DC30" s="312"/>
      <c r="DD30" s="312"/>
      <c r="DE30" s="312"/>
      <c r="DF30" s="22"/>
      <c r="DG30" s="31"/>
      <c r="DH30" s="76"/>
      <c r="DI30" s="78">
        <f t="shared" si="21"/>
        <v>0</v>
      </c>
      <c r="DK30" s="407"/>
      <c r="DL30" s="312"/>
      <c r="DM30" s="22"/>
      <c r="DN30" s="323"/>
      <c r="DO30" s="76"/>
      <c r="DP30" s="78">
        <f t="shared" si="22"/>
        <v>0</v>
      </c>
      <c r="DR30" s="312"/>
      <c r="DS30" s="312"/>
      <c r="DT30" s="22"/>
      <c r="DU30" s="31"/>
      <c r="DV30" s="76"/>
      <c r="DW30" s="78">
        <f t="shared" si="23"/>
        <v>0</v>
      </c>
      <c r="DY30" s="312"/>
      <c r="DZ30" s="312"/>
      <c r="EA30" s="22"/>
      <c r="EB30" s="31"/>
      <c r="EC30" s="76"/>
      <c r="ED30" s="78">
        <f t="shared" si="24"/>
        <v>4197</v>
      </c>
      <c r="EF30" s="312"/>
      <c r="EG30" s="312"/>
      <c r="EH30" s="22"/>
      <c r="EI30" s="31"/>
      <c r="EJ30" s="76"/>
      <c r="EK30" s="78">
        <f t="shared" si="25"/>
        <v>0</v>
      </c>
      <c r="EM30" s="323"/>
      <c r="EN30" s="312"/>
      <c r="EO30" s="22"/>
      <c r="EP30" s="31"/>
      <c r="EQ30" s="76"/>
      <c r="ER30" s="78">
        <f t="shared" si="26"/>
        <v>0</v>
      </c>
      <c r="ET30" s="323"/>
      <c r="EU30" s="312"/>
      <c r="EV30" s="22"/>
      <c r="EW30" s="31"/>
      <c r="EX30" s="76"/>
      <c r="EY30" s="78">
        <f t="shared" si="27"/>
        <v>0</v>
      </c>
      <c r="FA30" s="31"/>
      <c r="FB30" s="312"/>
      <c r="FC30" s="22"/>
      <c r="FD30" s="31"/>
      <c r="FE30" s="76"/>
      <c r="FF30" s="78">
        <f t="shared" si="28"/>
        <v>0</v>
      </c>
      <c r="FH30" s="31"/>
      <c r="FI30" s="312"/>
      <c r="FJ30" s="22"/>
      <c r="FK30" s="31"/>
      <c r="FL30" s="76"/>
      <c r="FM30" s="78">
        <f t="shared" si="29"/>
        <v>0</v>
      </c>
      <c r="FO30" s="407">
        <v>39723</v>
      </c>
      <c r="FP30" s="312" t="s">
        <v>485</v>
      </c>
      <c r="FQ30" s="105">
        <v>22211</v>
      </c>
      <c r="FR30" s="259">
        <v>39742</v>
      </c>
      <c r="FS30" s="66">
        <v>10445</v>
      </c>
      <c r="FT30" s="78">
        <f t="shared" si="30"/>
        <v>41534</v>
      </c>
      <c r="FV30" s="323"/>
      <c r="FW30" s="312"/>
      <c r="FX30" s="22"/>
      <c r="FY30" s="31"/>
      <c r="FZ30" s="76"/>
      <c r="GA30" s="78">
        <f t="shared" si="31"/>
        <v>0</v>
      </c>
      <c r="GC30" s="312"/>
      <c r="GD30" s="312"/>
      <c r="GE30" s="22"/>
      <c r="GF30" s="31"/>
      <c r="GG30" s="76"/>
      <c r="GH30" s="78">
        <f t="shared" si="32"/>
        <v>0</v>
      </c>
      <c r="GJ30" s="312"/>
      <c r="GK30" s="312"/>
      <c r="GL30" s="22"/>
      <c r="GM30" s="31"/>
      <c r="GN30" s="76"/>
      <c r="GO30" s="78">
        <f t="shared" si="33"/>
        <v>0</v>
      </c>
      <c r="GQ30" s="31"/>
      <c r="GR30" s="312"/>
      <c r="GS30" s="22"/>
      <c r="GT30" s="31"/>
      <c r="GU30" s="76"/>
      <c r="GV30" s="78">
        <f t="shared" si="34"/>
        <v>0</v>
      </c>
      <c r="GX30" s="312"/>
      <c r="GY30" s="312"/>
      <c r="GZ30" s="22"/>
      <c r="HA30" s="31"/>
      <c r="HB30" s="76"/>
      <c r="HC30" s="78">
        <f t="shared" si="35"/>
        <v>0</v>
      </c>
      <c r="HE30" s="31"/>
      <c r="HF30" s="312"/>
      <c r="HG30" s="22"/>
      <c r="HH30" s="31"/>
      <c r="HI30" s="76"/>
      <c r="HJ30" s="78">
        <f t="shared" si="36"/>
        <v>0</v>
      </c>
      <c r="HL30" s="31"/>
      <c r="HM30" s="312"/>
      <c r="HN30" s="22"/>
      <c r="HO30" s="31"/>
      <c r="HP30" s="76"/>
      <c r="HQ30" s="78">
        <f t="shared" si="37"/>
        <v>0</v>
      </c>
      <c r="HS30" s="546"/>
      <c r="HU30" s="780"/>
      <c r="HW30" s="780"/>
      <c r="HX30" s="132">
        <f t="shared" si="38"/>
        <v>476</v>
      </c>
      <c r="HZ30" s="31"/>
      <c r="IA30" s="1476"/>
      <c r="IB30" s="140"/>
      <c r="IC30" s="49"/>
      <c r="ID30" s="140"/>
      <c r="IE30" s="78">
        <f t="shared" si="39"/>
        <v>0</v>
      </c>
      <c r="IG30" s="312"/>
      <c r="IH30" s="312"/>
      <c r="II30" s="22"/>
      <c r="IJ30" s="31"/>
      <c r="IK30" s="76"/>
      <c r="IL30" s="78">
        <f t="shared" si="40"/>
        <v>0</v>
      </c>
      <c r="IN30" s="31"/>
      <c r="IO30" s="784"/>
      <c r="IP30" s="22"/>
      <c r="IQ30" s="31"/>
      <c r="IR30" s="76"/>
      <c r="IS30" s="78">
        <f t="shared" si="41"/>
        <v>0</v>
      </c>
      <c r="IU30" s="31"/>
      <c r="IV30" s="312"/>
      <c r="IW30" s="22"/>
      <c r="IX30" s="31"/>
      <c r="IY30" s="76"/>
      <c r="IZ30" s="78">
        <f t="shared" si="42"/>
        <v>0</v>
      </c>
      <c r="JB30" s="31"/>
      <c r="JC30" s="312"/>
      <c r="JD30" s="22"/>
      <c r="JE30" s="31"/>
      <c r="JF30" s="76"/>
      <c r="JG30" s="78">
        <f t="shared" si="196"/>
        <v>0</v>
      </c>
      <c r="JI30" s="31"/>
      <c r="JJ30" s="899"/>
      <c r="JK30" s="105"/>
      <c r="JL30" s="794"/>
      <c r="JM30" s="140"/>
      <c r="JN30" s="132">
        <f t="shared" si="43"/>
        <v>0</v>
      </c>
      <c r="JP30" s="49"/>
      <c r="JQ30" s="230"/>
      <c r="JR30" s="105"/>
      <c r="JS30" s="536"/>
      <c r="JT30" s="140"/>
      <c r="JU30" s="132">
        <f t="shared" si="44"/>
        <v>0</v>
      </c>
      <c r="JW30" s="49"/>
      <c r="JX30" s="230"/>
      <c r="JY30" s="105"/>
      <c r="JZ30" s="536"/>
      <c r="KA30" s="140"/>
      <c r="KB30" s="132">
        <f t="shared" si="45"/>
        <v>0</v>
      </c>
      <c r="KC30" s="245"/>
      <c r="KD30" s="49"/>
      <c r="KE30" s="230"/>
      <c r="KF30" s="105"/>
      <c r="KG30" s="536"/>
      <c r="KH30" s="140"/>
      <c r="KI30" s="132">
        <f t="shared" si="46"/>
        <v>0</v>
      </c>
      <c r="KJ30" s="245"/>
      <c r="KK30" s="407"/>
      <c r="KL30" s="230"/>
      <c r="KM30" s="105"/>
      <c r="KN30" s="31"/>
      <c r="KO30" s="704"/>
      <c r="KP30" s="132">
        <f t="shared" si="47"/>
        <v>0</v>
      </c>
      <c r="KR30" s="794"/>
      <c r="KS30" s="230"/>
      <c r="KT30" s="105"/>
      <c r="KU30" s="794"/>
      <c r="KV30" s="140"/>
      <c r="KW30" s="132">
        <f t="shared" si="48"/>
        <v>0</v>
      </c>
      <c r="LD30" s="132">
        <f t="shared" si="49"/>
        <v>0</v>
      </c>
      <c r="LF30" s="407"/>
      <c r="LG30" s="1476"/>
      <c r="LH30" s="140"/>
      <c r="LI30" s="31"/>
      <c r="LJ30" s="76"/>
      <c r="LK30" s="132">
        <f t="shared" si="0"/>
        <v>0</v>
      </c>
      <c r="LM30" s="427"/>
      <c r="LN30" s="230"/>
      <c r="LO30" s="105"/>
      <c r="LP30" s="49"/>
      <c r="LQ30" s="140"/>
      <c r="LR30" s="78">
        <f t="shared" si="50"/>
        <v>0</v>
      </c>
      <c r="LT30" s="427"/>
      <c r="LU30" s="230"/>
      <c r="LV30" s="105"/>
      <c r="LW30" s="49"/>
      <c r="LX30" s="140"/>
      <c r="LY30" s="132">
        <f t="shared" si="51"/>
        <v>0</v>
      </c>
      <c r="MA30" s="407"/>
      <c r="MB30" s="312"/>
      <c r="MC30" s="22"/>
      <c r="MD30" s="31"/>
      <c r="ME30" s="76"/>
      <c r="MF30" s="132">
        <f t="shared" si="52"/>
        <v>0</v>
      </c>
      <c r="MH30" s="312"/>
      <c r="MI30" s="312"/>
      <c r="MJ30" s="22"/>
      <c r="MK30" s="31"/>
      <c r="ML30" s="76"/>
      <c r="MM30" s="132">
        <f t="shared" si="53"/>
        <v>0</v>
      </c>
      <c r="MO30" s="31"/>
      <c r="MP30" s="312"/>
      <c r="MQ30" s="105"/>
      <c r="MR30" s="1514"/>
      <c r="MS30" s="76"/>
      <c r="MT30" s="132">
        <f t="shared" si="197"/>
        <v>20586.5</v>
      </c>
      <c r="MV30" s="31"/>
      <c r="MW30" s="312"/>
      <c r="MX30" s="105"/>
      <c r="MY30" s="1514"/>
      <c r="MZ30" s="76"/>
      <c r="NA30" s="132">
        <f t="shared" si="54"/>
        <v>0</v>
      </c>
      <c r="NC30" s="31"/>
      <c r="ND30" s="782"/>
      <c r="NE30" s="795"/>
      <c r="NF30" s="31"/>
      <c r="NG30" s="76"/>
      <c r="NH30" s="132">
        <f>NH29+NE30-NG30</f>
        <v>0</v>
      </c>
      <c r="NJ30" s="407"/>
      <c r="NK30" s="303"/>
      <c r="NL30" s="140"/>
      <c r="NM30" s="407"/>
      <c r="NN30" s="76"/>
      <c r="NO30" s="132">
        <f t="shared" si="56"/>
        <v>0</v>
      </c>
      <c r="NQ30" s="312"/>
      <c r="NR30" s="312"/>
      <c r="NS30" s="22"/>
      <c r="NT30" s="31"/>
      <c r="NU30" s="76"/>
      <c r="NV30" s="78">
        <f t="shared" si="57"/>
        <v>0</v>
      </c>
      <c r="NX30" s="312"/>
      <c r="NY30" s="312"/>
      <c r="NZ30" s="22"/>
      <c r="OA30" s="31"/>
      <c r="OB30" s="76"/>
      <c r="OC30" s="78">
        <f t="shared" si="58"/>
        <v>0</v>
      </c>
      <c r="OE30" s="312"/>
      <c r="OF30" s="312"/>
      <c r="OG30" s="22"/>
      <c r="OH30" s="31"/>
      <c r="OI30" s="76"/>
      <c r="OJ30" s="78">
        <f t="shared" si="59"/>
        <v>0</v>
      </c>
      <c r="OL30" s="312"/>
      <c r="OM30" s="312"/>
      <c r="ON30" s="22"/>
      <c r="OO30" s="31"/>
      <c r="OP30" s="76"/>
      <c r="OQ30" s="78">
        <f t="shared" si="60"/>
        <v>0</v>
      </c>
      <c r="OS30" s="312"/>
      <c r="OT30" s="312"/>
      <c r="OU30" s="22"/>
      <c r="OV30" s="31"/>
      <c r="OW30" s="76"/>
      <c r="OX30" s="78">
        <f t="shared" si="61"/>
        <v>0</v>
      </c>
      <c r="OZ30" s="312"/>
      <c r="PA30" s="312"/>
      <c r="PB30" s="22"/>
      <c r="PC30" s="31"/>
      <c r="PD30" s="76"/>
      <c r="PE30" s="78">
        <f t="shared" si="62"/>
        <v>0</v>
      </c>
      <c r="PG30" s="31"/>
      <c r="PH30" s="312"/>
      <c r="PI30" s="22"/>
      <c r="PJ30" s="31"/>
      <c r="PK30" s="76"/>
      <c r="PL30" s="78">
        <f t="shared" si="63"/>
        <v>0</v>
      </c>
      <c r="PN30" s="312"/>
      <c r="PO30" s="312"/>
      <c r="PP30" s="22"/>
      <c r="PQ30" s="31"/>
      <c r="PR30" s="76"/>
      <c r="PS30" s="78">
        <f t="shared" si="64"/>
        <v>48975</v>
      </c>
      <c r="PU30" s="312"/>
      <c r="PV30" s="312"/>
      <c r="PW30" s="22"/>
      <c r="PX30" s="31"/>
      <c r="PY30" s="76"/>
      <c r="PZ30" s="78">
        <f t="shared" si="65"/>
        <v>0</v>
      </c>
      <c r="QB30" s="407"/>
      <c r="QC30" s="312"/>
      <c r="QD30" s="22"/>
      <c r="QE30" s="31"/>
      <c r="QF30" s="76"/>
      <c r="QG30" s="78">
        <f t="shared" si="66"/>
        <v>0</v>
      </c>
      <c r="QI30" s="322"/>
      <c r="QJ30" s="230"/>
      <c r="QK30" s="262"/>
      <c r="QL30" s="49">
        <v>41160</v>
      </c>
      <c r="QM30" s="140">
        <v>50</v>
      </c>
      <c r="QN30" s="527">
        <f t="shared" si="67"/>
        <v>23494.5</v>
      </c>
      <c r="QP30" s="523"/>
      <c r="QQ30" s="1483"/>
      <c r="QR30" s="704"/>
      <c r="QS30" s="49"/>
      <c r="QT30" s="140"/>
      <c r="QU30" s="132">
        <f t="shared" si="68"/>
        <v>0</v>
      </c>
      <c r="QW30" s="230"/>
      <c r="QX30" s="673"/>
      <c r="QY30" s="262"/>
      <c r="QZ30" s="259"/>
      <c r="RA30" s="66"/>
      <c r="RB30" s="78">
        <f t="shared" si="69"/>
        <v>0</v>
      </c>
      <c r="RD30" s="230"/>
      <c r="RE30" s="673"/>
      <c r="RF30" s="262"/>
      <c r="RG30" s="259"/>
      <c r="RH30" s="66"/>
      <c r="RI30" s="78">
        <f t="shared" si="70"/>
        <v>0</v>
      </c>
      <c r="RK30" s="230"/>
      <c r="RL30" s="303"/>
      <c r="RM30" s="262"/>
      <c r="RN30" s="259"/>
      <c r="RO30" s="66"/>
      <c r="RP30" s="78">
        <f t="shared" si="71"/>
        <v>0</v>
      </c>
      <c r="RR30" s="312"/>
      <c r="RS30" s="312"/>
      <c r="RT30" s="22"/>
      <c r="RU30" s="31"/>
      <c r="RV30" s="76"/>
      <c r="RW30" s="78">
        <f t="shared" si="194"/>
        <v>23250</v>
      </c>
      <c r="RY30" s="312"/>
      <c r="RZ30" s="312"/>
      <c r="SA30" s="22"/>
      <c r="SB30" s="31"/>
      <c r="SC30" s="76"/>
      <c r="SD30" s="78">
        <f t="shared" si="195"/>
        <v>0</v>
      </c>
      <c r="SF30" s="312"/>
      <c r="SG30" s="312"/>
      <c r="SH30" s="22"/>
      <c r="SI30" s="31"/>
      <c r="SJ30" s="76"/>
      <c r="SK30" s="78">
        <f t="shared" si="72"/>
        <v>0</v>
      </c>
      <c r="SM30" s="312"/>
      <c r="SN30" s="312"/>
      <c r="SO30" s="22"/>
      <c r="SP30" s="31"/>
      <c r="SQ30" s="76"/>
      <c r="SR30" s="78">
        <f t="shared" si="73"/>
        <v>0</v>
      </c>
      <c r="ST30" s="407"/>
      <c r="SU30" s="312"/>
      <c r="SV30" s="22"/>
      <c r="SW30" s="31"/>
      <c r="SX30" s="76"/>
      <c r="SY30" s="78">
        <f t="shared" si="74"/>
        <v>0</v>
      </c>
      <c r="TA30" s="312"/>
      <c r="TB30" s="312"/>
      <c r="TC30" s="22"/>
      <c r="TD30" s="31"/>
      <c r="TE30" s="76"/>
      <c r="TF30" s="78">
        <f t="shared" si="200"/>
        <v>20668.5</v>
      </c>
      <c r="TH30" s="312"/>
      <c r="TI30" s="312"/>
      <c r="TJ30" s="785"/>
      <c r="TK30" s="31"/>
      <c r="TL30" s="76"/>
      <c r="TM30" s="78">
        <f t="shared" si="201"/>
        <v>0</v>
      </c>
      <c r="TO30" s="407"/>
      <c r="TP30" s="312"/>
      <c r="TQ30" s="22"/>
      <c r="TR30" s="31"/>
      <c r="TS30" s="76"/>
      <c r="TT30" s="78">
        <f t="shared" si="202"/>
        <v>0</v>
      </c>
      <c r="TV30" s="407"/>
      <c r="TW30" s="312"/>
      <c r="TX30" s="22"/>
      <c r="TY30" s="31"/>
      <c r="TZ30" s="76"/>
      <c r="UA30" s="78">
        <f t="shared" si="78"/>
        <v>0</v>
      </c>
      <c r="UC30" s="407"/>
      <c r="UD30" s="312"/>
      <c r="UE30" s="22"/>
      <c r="UF30" s="31"/>
      <c r="UG30" s="76"/>
      <c r="UH30" s="78">
        <f t="shared" si="79"/>
        <v>0</v>
      </c>
      <c r="UJ30" s="407"/>
      <c r="UK30" s="312"/>
      <c r="UL30" s="22"/>
      <c r="UM30" s="31"/>
      <c r="UN30" s="76"/>
      <c r="UO30" s="78">
        <f t="shared" si="80"/>
        <v>0</v>
      </c>
      <c r="UQ30" s="407"/>
      <c r="UR30" s="312"/>
      <c r="US30" s="22"/>
      <c r="UT30" s="31"/>
      <c r="UU30" s="76"/>
      <c r="UV30" s="78">
        <f t="shared" si="81"/>
        <v>201</v>
      </c>
      <c r="UX30" s="312"/>
      <c r="UY30" s="312"/>
      <c r="UZ30" s="22"/>
      <c r="VA30" s="31"/>
      <c r="VB30" s="76"/>
      <c r="VC30" s="78">
        <f t="shared" si="82"/>
        <v>47775</v>
      </c>
      <c r="VE30" s="312"/>
      <c r="VF30" s="312"/>
      <c r="VG30" s="22"/>
      <c r="VH30" s="31"/>
      <c r="VI30" s="76"/>
      <c r="VJ30" s="78">
        <f t="shared" si="83"/>
        <v>0</v>
      </c>
      <c r="VL30" s="312"/>
      <c r="VM30" s="312"/>
      <c r="VN30" s="22"/>
      <c r="VO30" s="31"/>
      <c r="VP30" s="76"/>
      <c r="VQ30" s="78">
        <f t="shared" si="84"/>
        <v>0</v>
      </c>
      <c r="VS30" s="407"/>
      <c r="VT30" s="312"/>
      <c r="VU30" s="22"/>
      <c r="VV30" s="31"/>
      <c r="VW30" s="76"/>
      <c r="VX30" s="78">
        <f t="shared" si="85"/>
        <v>274.5</v>
      </c>
      <c r="VZ30" s="312"/>
      <c r="WA30" s="312"/>
      <c r="WB30" s="22"/>
      <c r="WC30" s="31"/>
      <c r="WD30" s="76"/>
      <c r="WE30" s="78">
        <f t="shared" si="86"/>
        <v>0</v>
      </c>
      <c r="WG30" s="31"/>
      <c r="WH30" s="312"/>
      <c r="WI30" s="22"/>
      <c r="WJ30" s="31"/>
      <c r="WK30" s="76"/>
      <c r="WL30" s="78">
        <f t="shared" si="87"/>
        <v>0</v>
      </c>
      <c r="WN30" s="312"/>
      <c r="WO30" s="312"/>
      <c r="WP30" s="22"/>
      <c r="WQ30" s="31"/>
      <c r="WR30" s="76"/>
      <c r="WS30" s="78">
        <f t="shared" si="88"/>
        <v>0</v>
      </c>
      <c r="WU30" s="230"/>
      <c r="WV30" s="230"/>
      <c r="WW30" s="105"/>
      <c r="WX30" s="49"/>
      <c r="WY30" s="140"/>
      <c r="WZ30" s="132">
        <f t="shared" si="89"/>
        <v>0</v>
      </c>
      <c r="XA30" s="245"/>
      <c r="XB30" s="312"/>
      <c r="XC30" s="312"/>
      <c r="XD30" s="22"/>
      <c r="XE30" s="31"/>
      <c r="XF30" s="76"/>
      <c r="XG30" s="78">
        <f t="shared" si="90"/>
        <v>0</v>
      </c>
      <c r="XI30" s="407"/>
      <c r="XJ30" s="312"/>
      <c r="XK30" s="22"/>
      <c r="XL30" s="31"/>
      <c r="XM30" s="76"/>
      <c r="XN30" s="78">
        <f t="shared" si="91"/>
        <v>0</v>
      </c>
      <c r="XP30" s="312"/>
      <c r="XQ30" s="312"/>
      <c r="XR30" s="22"/>
      <c r="XS30" s="31"/>
      <c r="XT30" s="76"/>
      <c r="XU30" s="78">
        <f t="shared" si="92"/>
        <v>0</v>
      </c>
      <c r="XW30" s="312"/>
      <c r="XX30" s="312"/>
      <c r="XY30" s="22"/>
      <c r="XZ30" s="31"/>
      <c r="YA30" s="76"/>
      <c r="YB30" s="78">
        <f t="shared" si="93"/>
        <v>0</v>
      </c>
      <c r="YD30" s="31"/>
      <c r="YE30" s="312"/>
      <c r="YF30" s="22"/>
      <c r="YG30" s="31"/>
      <c r="YH30" s="76"/>
      <c r="YI30" s="78">
        <f t="shared" si="94"/>
        <v>0</v>
      </c>
      <c r="YK30" s="31"/>
      <c r="YL30" s="312"/>
      <c r="YM30" s="22"/>
      <c r="YN30" s="31"/>
      <c r="YO30" s="76"/>
      <c r="YP30" s="78">
        <f t="shared" si="95"/>
        <v>0</v>
      </c>
      <c r="YR30" s="31"/>
      <c r="YS30" s="312"/>
      <c r="YT30" s="22"/>
      <c r="YU30" s="31"/>
      <c r="YV30" s="76"/>
      <c r="YW30" s="78">
        <f t="shared" si="96"/>
        <v>0</v>
      </c>
      <c r="YY30" s="49"/>
      <c r="YZ30" s="230"/>
      <c r="ZA30" s="105"/>
      <c r="ZB30" s="49"/>
      <c r="ZC30" s="140"/>
      <c r="ZD30" s="78">
        <f t="shared" si="97"/>
        <v>0</v>
      </c>
      <c r="ZF30" s="312"/>
      <c r="ZG30" s="312"/>
      <c r="ZH30" s="22"/>
      <c r="ZI30" s="31"/>
      <c r="ZJ30" s="76"/>
      <c r="ZK30" s="78">
        <f t="shared" si="98"/>
        <v>0</v>
      </c>
      <c r="ZM30" s="31"/>
      <c r="ZN30" s="784"/>
      <c r="ZO30" s="22"/>
      <c r="ZP30" s="31"/>
      <c r="ZQ30" s="76"/>
      <c r="ZR30" s="78">
        <f t="shared" si="99"/>
        <v>11212</v>
      </c>
      <c r="ZT30" s="31"/>
      <c r="ZU30" s="784"/>
      <c r="ZV30" s="22"/>
      <c r="ZW30" s="31"/>
      <c r="ZX30" s="76"/>
      <c r="ZY30" s="78">
        <f t="shared" si="100"/>
        <v>0</v>
      </c>
      <c r="AAA30" s="31"/>
      <c r="AAB30" s="784"/>
      <c r="AAC30" s="22"/>
      <c r="AAD30" s="31"/>
      <c r="AAE30" s="76"/>
      <c r="AAF30" s="78">
        <f t="shared" si="101"/>
        <v>0</v>
      </c>
      <c r="AAH30" s="312"/>
      <c r="AAI30" s="312"/>
      <c r="AAJ30" s="22"/>
      <c r="AAK30" s="31"/>
      <c r="AAL30" s="76"/>
      <c r="AAM30" s="78">
        <f t="shared" si="102"/>
        <v>0</v>
      </c>
      <c r="AAO30" s="407"/>
      <c r="AAP30" s="312"/>
      <c r="AAQ30" s="22"/>
      <c r="AAR30" s="31"/>
      <c r="AAS30" s="76"/>
      <c r="AAT30" s="78">
        <f t="shared" si="103"/>
        <v>0</v>
      </c>
      <c r="AAV30" s="407"/>
      <c r="AAW30" s="312"/>
      <c r="AAX30" s="22"/>
      <c r="AAY30" s="323"/>
      <c r="AAZ30" s="76"/>
      <c r="ABA30" s="78">
        <f t="shared" si="104"/>
        <v>0</v>
      </c>
      <c r="ABC30" s="31"/>
      <c r="ABD30" s="312"/>
      <c r="ABE30" s="22"/>
      <c r="ABF30" s="31"/>
      <c r="ABG30" s="76"/>
      <c r="ABH30" s="78">
        <f t="shared" si="105"/>
        <v>26148</v>
      </c>
      <c r="ABJ30" s="312"/>
      <c r="ABK30" s="312"/>
      <c r="ABL30" s="22"/>
      <c r="ABM30" s="31"/>
      <c r="ABN30" s="76"/>
      <c r="ABO30" s="78">
        <f t="shared" si="106"/>
        <v>0</v>
      </c>
      <c r="ABQ30" s="312"/>
      <c r="ABR30" s="312"/>
      <c r="ABS30" s="22"/>
      <c r="ABT30" s="31"/>
      <c r="ABU30" s="76"/>
      <c r="ABV30" s="78">
        <f t="shared" si="107"/>
        <v>0</v>
      </c>
      <c r="ABX30" s="323"/>
      <c r="ABY30" s="312"/>
      <c r="ABZ30" s="22"/>
      <c r="ACA30" s="407"/>
      <c r="ACB30" s="76"/>
      <c r="ACC30" s="78">
        <f t="shared" si="108"/>
        <v>0</v>
      </c>
      <c r="ACE30" s="323"/>
      <c r="ACF30" s="312"/>
      <c r="ACG30" s="22"/>
      <c r="ACH30" s="323"/>
      <c r="ACI30" s="76"/>
      <c r="ACJ30" s="78">
        <f t="shared" si="109"/>
        <v>0</v>
      </c>
      <c r="ACL30" s="31"/>
      <c r="ACM30" s="312"/>
      <c r="ACN30" s="22"/>
      <c r="ACO30" s="31"/>
      <c r="ACP30" s="76"/>
      <c r="ACQ30" s="78">
        <f t="shared" si="1"/>
        <v>0</v>
      </c>
      <c r="ACS30" s="407"/>
      <c r="ACT30" s="312"/>
      <c r="ACU30" s="22"/>
      <c r="ACV30" s="407"/>
      <c r="ACW30" s="76"/>
      <c r="ACX30" s="78">
        <f t="shared" si="110"/>
        <v>0</v>
      </c>
      <c r="ACZ30" s="407"/>
      <c r="ADA30" s="312"/>
      <c r="ADB30" s="22"/>
      <c r="ADC30" s="323"/>
      <c r="ADD30" s="76"/>
      <c r="ADE30" s="78">
        <f t="shared" si="111"/>
        <v>0</v>
      </c>
      <c r="ADG30" s="312"/>
      <c r="ADH30" s="312"/>
      <c r="ADI30" s="22"/>
      <c r="ADJ30" s="31"/>
      <c r="ADK30" s="76"/>
      <c r="ADL30" s="78">
        <f t="shared" si="112"/>
        <v>0</v>
      </c>
      <c r="ADN30" s="323"/>
      <c r="ADO30" s="312"/>
      <c r="ADP30" s="22"/>
      <c r="ADQ30" s="407"/>
      <c r="ADR30" s="76"/>
      <c r="ADS30" s="78">
        <f t="shared" si="113"/>
        <v>0</v>
      </c>
      <c r="ADU30" s="407"/>
      <c r="ADV30" s="782"/>
      <c r="ADW30" s="795"/>
      <c r="ADX30" s="31"/>
      <c r="ADY30" s="1504"/>
      <c r="ADZ30" s="132">
        <f t="shared" si="114"/>
        <v>0</v>
      </c>
      <c r="AEB30" s="31"/>
      <c r="AEC30" s="782"/>
      <c r="AED30" s="795"/>
      <c r="AEE30" s="31"/>
      <c r="AEF30" s="1504"/>
      <c r="AEG30" s="132">
        <f t="shared" si="115"/>
        <v>5459</v>
      </c>
      <c r="AEI30" s="407"/>
      <c r="AEJ30" s="782"/>
      <c r="AEK30" s="795"/>
      <c r="AEL30" s="407"/>
      <c r="AEM30" s="1504"/>
      <c r="AEN30" s="132">
        <f t="shared" si="116"/>
        <v>0</v>
      </c>
      <c r="AEP30" s="312"/>
      <c r="AEQ30" s="312"/>
      <c r="AER30" s="22"/>
      <c r="AES30" s="31"/>
      <c r="AET30" s="76"/>
      <c r="AEU30" s="78">
        <f t="shared" si="117"/>
        <v>0</v>
      </c>
      <c r="AEW30" s="312"/>
      <c r="AEX30" s="312"/>
      <c r="AEY30" s="22"/>
      <c r="AEZ30" s="31"/>
      <c r="AFA30" s="76"/>
      <c r="AFB30" s="78">
        <f t="shared" si="118"/>
        <v>6523</v>
      </c>
      <c r="AFD30" s="407"/>
      <c r="AFE30" s="312"/>
      <c r="AFF30" s="22"/>
      <c r="AFG30" s="31"/>
      <c r="AFH30" s="76"/>
      <c r="AFI30" s="78">
        <f t="shared" si="119"/>
        <v>0</v>
      </c>
      <c r="AFK30" s="407"/>
      <c r="AFL30" s="312"/>
      <c r="AFM30" s="22"/>
      <c r="AFN30" s="31"/>
      <c r="AFO30" s="76"/>
      <c r="AFP30" s="78">
        <f t="shared" si="120"/>
        <v>0</v>
      </c>
      <c r="AFR30" s="31"/>
      <c r="AFS30" s="312"/>
      <c r="AFT30" s="22"/>
      <c r="AFU30" s="31"/>
      <c r="AFV30" s="76"/>
      <c r="AFW30" s="78">
        <f t="shared" si="121"/>
        <v>0</v>
      </c>
      <c r="AFY30" s="312"/>
      <c r="AFZ30" s="312"/>
      <c r="AGA30" s="22"/>
      <c r="AGB30" s="31"/>
      <c r="AGC30" s="76"/>
      <c r="AGD30" s="78">
        <f t="shared" si="122"/>
        <v>0</v>
      </c>
      <c r="AGF30" s="312"/>
      <c r="AGG30" s="312"/>
      <c r="AGH30" s="22"/>
      <c r="AGI30" s="31"/>
      <c r="AGJ30" s="76"/>
      <c r="AGK30" s="78">
        <f t="shared" si="123"/>
        <v>0</v>
      </c>
      <c r="AGM30" s="312"/>
      <c r="AGN30" s="312"/>
      <c r="AGO30" s="22"/>
      <c r="AGP30" s="31"/>
      <c r="AGQ30" s="76"/>
      <c r="AGR30" s="78">
        <f t="shared" si="124"/>
        <v>0</v>
      </c>
      <c r="AGT30" s="31"/>
      <c r="AGU30" s="312"/>
      <c r="AGV30" s="22"/>
      <c r="AGW30" s="31"/>
      <c r="AGX30" s="76"/>
      <c r="AGY30" s="78">
        <f t="shared" si="125"/>
        <v>0</v>
      </c>
      <c r="AHA30" s="312"/>
      <c r="AHB30" s="312"/>
      <c r="AHC30" s="22"/>
      <c r="AHD30" s="31"/>
      <c r="AHE30" s="76"/>
      <c r="AHF30" s="78">
        <f t="shared" si="126"/>
        <v>37741</v>
      </c>
      <c r="AHH30" s="312"/>
      <c r="AHI30" s="312"/>
      <c r="AHJ30" s="22"/>
      <c r="AHK30" s="31"/>
      <c r="AHL30" s="76"/>
      <c r="AHM30" s="78">
        <f t="shared" si="127"/>
        <v>0</v>
      </c>
      <c r="AHO30" s="312"/>
      <c r="AHP30" s="312"/>
      <c r="AHQ30" s="22"/>
      <c r="AHR30" s="31"/>
      <c r="AHS30" s="76"/>
      <c r="AHT30" s="78">
        <f t="shared" si="128"/>
        <v>0</v>
      </c>
      <c r="AHV30" s="427"/>
      <c r="AHW30" s="230"/>
      <c r="AHX30" s="105"/>
      <c r="AHY30" s="49"/>
      <c r="AHZ30" s="140"/>
      <c r="AIA30" s="78">
        <f t="shared" si="129"/>
        <v>0</v>
      </c>
      <c r="AIC30" s="323"/>
      <c r="AID30" s="312"/>
      <c r="AIE30" s="22"/>
      <c r="AIF30" s="49"/>
      <c r="AIG30" s="76"/>
      <c r="AIH30" s="78">
        <f t="shared" si="130"/>
        <v>0</v>
      </c>
      <c r="AIJ30" s="407"/>
      <c r="AIK30" s="312"/>
      <c r="AIL30" s="22"/>
      <c r="AIM30" s="31"/>
      <c r="AIN30" s="76"/>
      <c r="AIO30" s="78">
        <f t="shared" si="131"/>
        <v>0</v>
      </c>
      <c r="AIQ30" s="312"/>
      <c r="AIR30" s="312"/>
      <c r="AIS30" s="22"/>
      <c r="AIT30" s="31"/>
      <c r="AIU30" s="76"/>
      <c r="AIV30" s="78">
        <f t="shared" si="132"/>
        <v>0</v>
      </c>
      <c r="AIX30" s="49"/>
      <c r="AIY30" s="230"/>
      <c r="AIZ30" s="105"/>
      <c r="AJA30" s="49"/>
      <c r="AJB30" s="140"/>
      <c r="AJC30" s="132">
        <f t="shared" si="133"/>
        <v>0</v>
      </c>
      <c r="AJE30" s="31"/>
      <c r="AJF30" s="312"/>
      <c r="AJG30" s="22"/>
      <c r="AJH30" s="31"/>
      <c r="AJI30" s="76"/>
      <c r="AJJ30" s="78">
        <f t="shared" si="134"/>
        <v>0</v>
      </c>
      <c r="AJL30" s="49"/>
      <c r="AJM30" s="230"/>
      <c r="AJN30" s="105"/>
      <c r="AJO30" s="49"/>
      <c r="AJP30" s="140"/>
      <c r="AJQ30" s="132">
        <f t="shared" si="135"/>
        <v>0</v>
      </c>
      <c r="AJR30" s="245"/>
      <c r="AJS30" s="312"/>
      <c r="AJT30" s="312"/>
      <c r="AJU30" s="22"/>
      <c r="AJV30" s="31"/>
      <c r="AJW30" s="76"/>
      <c r="AJX30" s="78">
        <f t="shared" si="136"/>
        <v>0</v>
      </c>
      <c r="AJZ30" s="31"/>
      <c r="AKA30" s="312"/>
      <c r="AKB30" s="22"/>
      <c r="AKC30" s="31"/>
      <c r="AKD30" s="76"/>
      <c r="AKE30" s="78">
        <f t="shared" si="137"/>
        <v>0</v>
      </c>
      <c r="AKG30" s="31"/>
      <c r="AKH30" s="312"/>
      <c r="AKI30" s="785"/>
      <c r="AKJ30" s="31"/>
      <c r="AKK30" s="76"/>
      <c r="AKL30" s="78">
        <f t="shared" si="138"/>
        <v>0</v>
      </c>
      <c r="AKN30" s="49"/>
      <c r="AKO30" s="230"/>
      <c r="AKP30" s="105"/>
      <c r="AKQ30" s="49"/>
      <c r="AKR30" s="140"/>
      <c r="AKS30" s="78">
        <f t="shared" si="2"/>
        <v>0</v>
      </c>
      <c r="AKU30" s="312"/>
      <c r="AKV30" s="312"/>
      <c r="AKW30" s="22"/>
      <c r="AKX30" s="31"/>
      <c r="AKY30" s="76"/>
      <c r="AKZ30" s="78">
        <f t="shared" si="139"/>
        <v>0</v>
      </c>
      <c r="ALB30" s="312"/>
      <c r="ALC30" s="312"/>
      <c r="ALD30" s="22"/>
      <c r="ALE30" s="31"/>
      <c r="ALF30" s="76"/>
      <c r="ALG30" s="78">
        <f t="shared" si="140"/>
        <v>0</v>
      </c>
      <c r="ALI30" s="312"/>
      <c r="ALJ30" s="312"/>
      <c r="ALK30" s="22"/>
      <c r="ALL30" s="31"/>
      <c r="ALM30" s="76"/>
      <c r="ALN30" s="78">
        <f t="shared" si="141"/>
        <v>0</v>
      </c>
      <c r="ALP30" s="312"/>
      <c r="ALQ30" s="312"/>
      <c r="ALR30" s="22"/>
      <c r="ALS30" s="31"/>
      <c r="ALT30" s="76"/>
      <c r="ALU30" s="78">
        <f t="shared" si="142"/>
        <v>0</v>
      </c>
      <c r="ALW30" s="407"/>
      <c r="ALX30" s="312"/>
      <c r="ALY30" s="22"/>
      <c r="ALZ30" s="407"/>
      <c r="AMA30" s="76"/>
      <c r="AMB30" s="78">
        <f t="shared" si="143"/>
        <v>0</v>
      </c>
      <c r="AMD30" s="312"/>
      <c r="AME30" s="312"/>
      <c r="AMF30" s="22"/>
      <c r="AMG30" s="31"/>
      <c r="AMH30" s="76"/>
      <c r="AMI30" s="78">
        <f t="shared" si="144"/>
        <v>0</v>
      </c>
      <c r="AMK30" s="31"/>
      <c r="AML30" s="312"/>
      <c r="AMM30" s="22"/>
      <c r="AMN30" s="31"/>
      <c r="AMO30" s="76"/>
      <c r="AMP30" s="132">
        <f t="shared" si="3"/>
        <v>0</v>
      </c>
      <c r="AMR30" s="407"/>
      <c r="AMS30" s="312"/>
      <c r="AMT30" s="22"/>
      <c r="AMU30" s="323"/>
      <c r="AMV30" s="76"/>
      <c r="AMW30" s="78">
        <f t="shared" si="145"/>
        <v>0</v>
      </c>
      <c r="AMY30" s="323"/>
      <c r="AMZ30" s="312"/>
      <c r="ANA30" s="22"/>
      <c r="ANB30" s="407"/>
      <c r="ANC30" s="76"/>
      <c r="AND30" s="78">
        <f t="shared" si="146"/>
        <v>0</v>
      </c>
      <c r="ANF30" s="31"/>
      <c r="ANG30" s="312"/>
      <c r="ANH30" s="22"/>
      <c r="ANI30" s="31"/>
      <c r="ANJ30" s="76"/>
      <c r="ANK30" s="78">
        <f t="shared" si="147"/>
        <v>0</v>
      </c>
      <c r="ANM30" s="312"/>
      <c r="ANN30" s="312"/>
      <c r="ANO30" s="22"/>
      <c r="ANP30" s="31"/>
      <c r="ANQ30" s="76"/>
      <c r="ANR30" s="78">
        <f t="shared" si="148"/>
        <v>0</v>
      </c>
      <c r="ANT30" s="312"/>
      <c r="ANU30" s="312"/>
      <c r="ANV30" s="22"/>
      <c r="ANW30" s="31"/>
      <c r="ANX30" s="76"/>
      <c r="ANY30" s="78">
        <f t="shared" si="149"/>
        <v>0</v>
      </c>
      <c r="AOA30" s="323"/>
      <c r="AOB30" s="312"/>
      <c r="AOC30" s="22"/>
      <c r="AOD30" s="407"/>
      <c r="AOE30" s="76"/>
      <c r="AOF30" s="78">
        <f t="shared" si="150"/>
        <v>1532</v>
      </c>
      <c r="AOH30" s="312"/>
      <c r="AOI30" s="312"/>
      <c r="AOJ30" s="22"/>
      <c r="AOK30" s="323"/>
      <c r="AOL30" s="76"/>
      <c r="AOM30" s="78">
        <f t="shared" si="198"/>
        <v>4592</v>
      </c>
      <c r="AOO30" s="407"/>
      <c r="AOP30" s="312"/>
      <c r="AOQ30" s="22"/>
      <c r="AOR30" s="31"/>
      <c r="AOS30" s="76"/>
      <c r="AOT30" s="78">
        <f t="shared" si="151"/>
        <v>0</v>
      </c>
      <c r="AOV30" s="323"/>
      <c r="AOW30" s="312"/>
      <c r="AOX30" s="22"/>
      <c r="AOY30" s="31"/>
      <c r="AOZ30" s="76"/>
      <c r="APA30" s="78">
        <f t="shared" si="152"/>
        <v>0</v>
      </c>
      <c r="APC30" s="323"/>
      <c r="APD30" s="312"/>
      <c r="APE30" s="22"/>
      <c r="APF30" s="31"/>
      <c r="APG30" s="76"/>
      <c r="APH30" s="78">
        <f t="shared" si="153"/>
        <v>0</v>
      </c>
      <c r="APJ30" s="312"/>
      <c r="APK30" s="312"/>
      <c r="APL30" s="22"/>
      <c r="APM30" s="31"/>
      <c r="APN30" s="76"/>
      <c r="APO30" s="78">
        <f t="shared" si="154"/>
        <v>0</v>
      </c>
      <c r="APQ30" s="407"/>
      <c r="APR30" s="312"/>
      <c r="APS30" s="22"/>
      <c r="APT30" s="407"/>
      <c r="APU30" s="76"/>
      <c r="APV30" s="132">
        <f>APV29+APS30-APU30</f>
        <v>0</v>
      </c>
      <c r="APX30" s="312"/>
      <c r="APZ30" s="780"/>
      <c r="AQA30" s="31"/>
      <c r="AQB30" s="76"/>
      <c r="AQC30" s="132">
        <f t="shared" si="5"/>
        <v>7383.5</v>
      </c>
      <c r="AQE30" s="312"/>
      <c r="AQG30" s="780"/>
      <c r="AQH30" s="31"/>
      <c r="AQI30" s="76"/>
      <c r="AQJ30" s="132">
        <f t="shared" si="6"/>
        <v>0</v>
      </c>
      <c r="AQL30" s="312"/>
      <c r="AQN30" s="780"/>
      <c r="AQO30" s="31"/>
      <c r="AQP30" s="76"/>
      <c r="AQQ30" s="132">
        <f t="shared" si="155"/>
        <v>4518.5</v>
      </c>
      <c r="AQS30" s="323"/>
      <c r="AQT30" s="312"/>
      <c r="AQU30" s="785"/>
      <c r="AQV30" s="323"/>
      <c r="AQW30" s="76"/>
      <c r="AQX30" s="78">
        <f t="shared" si="156"/>
        <v>53922</v>
      </c>
      <c r="AQZ30" s="312"/>
      <c r="ARA30" s="312"/>
      <c r="ARB30" s="22"/>
      <c r="ARC30" s="31"/>
      <c r="ARD30" s="76"/>
      <c r="ARE30" s="78">
        <f t="shared" si="157"/>
        <v>0</v>
      </c>
      <c r="ARG30" s="407"/>
      <c r="ARH30" s="312"/>
      <c r="ARI30" s="22"/>
      <c r="ARJ30" s="407"/>
      <c r="ARK30" s="76"/>
      <c r="ARL30" s="78">
        <f t="shared" si="158"/>
        <v>0</v>
      </c>
      <c r="ARN30" s="407"/>
      <c r="ARO30" s="312"/>
      <c r="ARP30" s="22"/>
      <c r="ARQ30" s="323"/>
      <c r="ARR30" s="76"/>
      <c r="ARS30" s="78">
        <f t="shared" si="7"/>
        <v>0</v>
      </c>
      <c r="ARU30" s="407"/>
      <c r="ARV30" s="312"/>
      <c r="ARW30" s="22"/>
      <c r="ARX30" s="31"/>
      <c r="ARY30" s="76"/>
      <c r="ARZ30" s="78">
        <f t="shared" si="159"/>
        <v>0</v>
      </c>
      <c r="ASB30" s="407"/>
      <c r="ASC30" s="312"/>
      <c r="ASD30" s="22"/>
      <c r="ASE30" s="31"/>
      <c r="ASF30" s="76"/>
      <c r="ASG30" s="132">
        <f t="shared" si="160"/>
        <v>0</v>
      </c>
      <c r="ASI30" s="31"/>
      <c r="ASJ30" s="312"/>
      <c r="ASK30" s="22"/>
      <c r="ASL30" s="31"/>
      <c r="ASM30" s="76"/>
      <c r="ASN30" s="132">
        <f t="shared" si="161"/>
        <v>0</v>
      </c>
      <c r="ASP30" s="312"/>
      <c r="ASQ30" s="312"/>
      <c r="ASR30" s="22"/>
      <c r="ASS30" s="31"/>
      <c r="AST30" s="76"/>
      <c r="ASU30" s="132">
        <f t="shared" si="162"/>
        <v>0</v>
      </c>
      <c r="ASW30" s="312"/>
      <c r="ASX30" s="312"/>
      <c r="ASY30" s="22"/>
      <c r="ASZ30" s="31"/>
      <c r="ATA30" s="76"/>
      <c r="ATB30" s="78">
        <f t="shared" si="163"/>
        <v>0</v>
      </c>
      <c r="ATD30" s="323"/>
      <c r="ATE30" s="312"/>
      <c r="ATF30" s="22"/>
      <c r="ATG30" s="31"/>
      <c r="ATH30" s="76"/>
      <c r="ATI30" s="78">
        <f t="shared" si="164"/>
        <v>0</v>
      </c>
      <c r="ATK30" s="323"/>
      <c r="ATL30" s="312"/>
      <c r="ATM30" s="22"/>
      <c r="ATN30" s="31"/>
      <c r="ATO30" s="76"/>
      <c r="ATP30" s="78">
        <f t="shared" si="165"/>
        <v>0</v>
      </c>
      <c r="ATR30" s="323"/>
      <c r="ATS30" s="312"/>
      <c r="ATT30" s="22"/>
      <c r="ATU30" s="31"/>
      <c r="ATV30" s="76"/>
      <c r="ATW30" s="78">
        <f t="shared" si="166"/>
        <v>0</v>
      </c>
      <c r="ATY30" s="794"/>
      <c r="ATZ30" s="1483"/>
      <c r="AUA30" s="780"/>
      <c r="AUB30" s="61"/>
      <c r="AUC30" s="67"/>
      <c r="AUD30" s="132">
        <f t="shared" si="167"/>
        <v>0</v>
      </c>
      <c r="AUF30" s="31"/>
      <c r="AUG30" s="1483"/>
      <c r="AUH30" s="76"/>
      <c r="AUI30" s="61"/>
      <c r="AUJ30" s="67"/>
      <c r="AUK30" s="132">
        <f t="shared" si="168"/>
        <v>0</v>
      </c>
      <c r="AUM30" s="31"/>
      <c r="AUN30" s="782"/>
      <c r="AUO30" s="76"/>
      <c r="AUP30" s="31"/>
      <c r="AUQ30" s="76"/>
      <c r="AUR30" s="78">
        <f t="shared" si="169"/>
        <v>0</v>
      </c>
      <c r="AUT30" s="31"/>
      <c r="AUU30" s="312"/>
      <c r="AUV30" s="22"/>
      <c r="AUW30" s="31"/>
      <c r="AUX30" s="76"/>
      <c r="AUY30" s="78">
        <f t="shared" si="170"/>
        <v>0</v>
      </c>
      <c r="AVA30" s="407"/>
      <c r="AVB30" s="312"/>
      <c r="AVC30" s="22"/>
      <c r="AVD30" s="31"/>
      <c r="AVE30" s="76"/>
      <c r="AVF30" s="78">
        <f t="shared" si="171"/>
        <v>2512.5</v>
      </c>
      <c r="AVH30" s="323"/>
      <c r="AVI30" s="817"/>
      <c r="AVK30" s="312"/>
      <c r="AVM30" s="132">
        <f t="shared" si="172"/>
        <v>0</v>
      </c>
      <c r="AVO30" s="407"/>
      <c r="AVP30" s="312"/>
      <c r="AVQ30" s="1499"/>
      <c r="AVR30" s="31"/>
      <c r="AVS30" s="1361"/>
      <c r="AVT30" s="78">
        <f t="shared" si="190"/>
        <v>0</v>
      </c>
      <c r="AVV30" s="312"/>
      <c r="AVW30" s="312"/>
      <c r="AVX30" s="1499"/>
      <c r="AVY30" s="31"/>
      <c r="AVZ30" s="1361"/>
      <c r="AWA30" s="78">
        <f t="shared" si="191"/>
        <v>0</v>
      </c>
      <c r="AWC30" s="312"/>
      <c r="AWD30" s="312"/>
      <c r="AWE30" s="22"/>
      <c r="AWF30" s="31"/>
      <c r="AWG30" s="76"/>
      <c r="AWH30" s="78">
        <f t="shared" si="192"/>
        <v>0</v>
      </c>
      <c r="AWJ30" s="230"/>
      <c r="AWK30" s="230"/>
      <c r="AWL30" s="105"/>
      <c r="AWM30" s="49"/>
      <c r="AWN30" s="140"/>
      <c r="AWO30" s="132">
        <f t="shared" si="193"/>
        <v>0</v>
      </c>
      <c r="AWP30" s="245"/>
      <c r="AWQ30" s="427"/>
      <c r="AWR30" s="230"/>
      <c r="AWS30" s="105"/>
      <c r="AWT30" s="49"/>
      <c r="AWU30" s="140"/>
      <c r="AWV30" s="78">
        <f t="shared" si="173"/>
        <v>30000</v>
      </c>
      <c r="AWX30" s="31"/>
      <c r="AWY30" s="312"/>
      <c r="AWZ30" s="22"/>
      <c r="AXA30" s="31"/>
      <c r="AXB30" s="76"/>
      <c r="AXC30" s="78">
        <f t="shared" si="174"/>
        <v>0</v>
      </c>
      <c r="AXE30" s="31"/>
      <c r="AXF30" s="312"/>
      <c r="AXG30" s="22"/>
      <c r="AXH30" s="31"/>
      <c r="AXI30" s="76"/>
      <c r="AXJ30" s="78">
        <f t="shared" si="175"/>
        <v>0</v>
      </c>
      <c r="AXL30" s="31"/>
      <c r="AXM30" s="312"/>
      <c r="AXN30" s="22"/>
      <c r="AXO30" s="31"/>
      <c r="AXP30" s="76"/>
      <c r="AXQ30" s="78">
        <f t="shared" si="176"/>
        <v>0</v>
      </c>
      <c r="AXS30" s="31"/>
      <c r="AXT30" s="312"/>
      <c r="AXU30" s="22"/>
      <c r="AXV30" s="31"/>
      <c r="AXW30" s="76"/>
      <c r="AXX30" s="78">
        <f t="shared" si="177"/>
        <v>0</v>
      </c>
      <c r="AXZ30" s="407"/>
      <c r="AYA30" s="312"/>
      <c r="AYB30" s="22"/>
      <c r="AYC30" s="31"/>
      <c r="AYD30" s="76"/>
      <c r="AYE30" s="78">
        <f t="shared" si="178"/>
        <v>0</v>
      </c>
      <c r="AYG30" s="407"/>
      <c r="AYH30" s="312"/>
      <c r="AYI30" s="22"/>
      <c r="AYJ30" s="31"/>
      <c r="AYK30" s="76"/>
      <c r="AYL30" s="78">
        <f t="shared" si="179"/>
        <v>0</v>
      </c>
      <c r="AYN30" s="407"/>
      <c r="AYO30" s="312"/>
      <c r="AYP30" s="22"/>
      <c r="AYQ30" s="407"/>
      <c r="AYR30" s="76"/>
      <c r="AYS30" s="78">
        <f t="shared" si="180"/>
        <v>0</v>
      </c>
      <c r="AYU30" s="31"/>
      <c r="AYV30" s="312"/>
      <c r="AYW30" s="22"/>
      <c r="AYX30" s="31"/>
      <c r="AYY30" s="76"/>
      <c r="AYZ30" s="78">
        <f t="shared" si="181"/>
        <v>0</v>
      </c>
      <c r="AZB30" s="427"/>
      <c r="AZC30" s="230"/>
      <c r="AZD30" s="105"/>
      <c r="AZE30" s="427"/>
      <c r="AZF30" s="140"/>
      <c r="AZG30" s="78">
        <f t="shared" si="182"/>
        <v>0</v>
      </c>
      <c r="AZI30" s="427"/>
      <c r="AZJ30" s="230"/>
      <c r="AZK30" s="105"/>
      <c r="AZL30" s="427"/>
      <c r="AZM30" s="140"/>
      <c r="AZN30" s="132">
        <f t="shared" si="183"/>
        <v>0</v>
      </c>
      <c r="AZO30" s="245"/>
      <c r="AZP30" s="312"/>
      <c r="AZQ30" s="312"/>
      <c r="AZR30" s="22"/>
      <c r="AZS30" s="31"/>
      <c r="AZT30" s="76"/>
      <c r="AZU30" s="78">
        <f t="shared" si="184"/>
        <v>0</v>
      </c>
      <c r="AZW30" s="312"/>
      <c r="AZX30" s="312"/>
      <c r="AZY30" s="22"/>
      <c r="AZZ30" s="31"/>
      <c r="BAA30" s="76"/>
      <c r="BAB30" s="78">
        <f t="shared" si="185"/>
        <v>0</v>
      </c>
      <c r="BAD30" s="312"/>
      <c r="BAE30" s="312"/>
      <c r="BAF30" s="22"/>
      <c r="BAG30" s="31"/>
      <c r="BAH30" s="76"/>
      <c r="BAI30" s="78">
        <f t="shared" si="186"/>
        <v>0</v>
      </c>
      <c r="BAK30" s="312"/>
      <c r="BAL30" s="312"/>
      <c r="BAM30" s="22"/>
      <c r="BAN30" s="31"/>
      <c r="BAO30" s="76"/>
      <c r="BAP30" s="78">
        <f t="shared" si="187"/>
        <v>0</v>
      </c>
    </row>
    <row r="31" spans="1:1023 1025:1394" s="32" customFormat="1" x14ac:dyDescent="0.25">
      <c r="A31" s="794"/>
      <c r="B31" s="312"/>
      <c r="C31" s="351"/>
      <c r="D31" s="31"/>
      <c r="E31" s="140"/>
      <c r="F31" s="132">
        <f t="shared" si="8"/>
        <v>0</v>
      </c>
      <c r="H31" s="427"/>
      <c r="I31" s="230"/>
      <c r="J31" s="105"/>
      <c r="K31" s="427"/>
      <c r="L31" s="140"/>
      <c r="M31" s="78">
        <f t="shared" si="188"/>
        <v>0</v>
      </c>
      <c r="O31" s="323"/>
      <c r="P31" s="312"/>
      <c r="Q31" s="22"/>
      <c r="R31" s="31"/>
      <c r="S31" s="76"/>
      <c r="T31" s="78">
        <f t="shared" si="9"/>
        <v>0</v>
      </c>
      <c r="V31" s="312"/>
      <c r="W31" s="312"/>
      <c r="X31" s="22"/>
      <c r="Y31" s="31"/>
      <c r="Z31" s="76"/>
      <c r="AA31" s="78">
        <f t="shared" si="10"/>
        <v>0</v>
      </c>
      <c r="AC31" s="312"/>
      <c r="AD31" s="312"/>
      <c r="AE31" s="22"/>
      <c r="AF31" s="31"/>
      <c r="AG31" s="76"/>
      <c r="AH31" s="78">
        <f t="shared" si="11"/>
        <v>0</v>
      </c>
      <c r="AJ31" s="312"/>
      <c r="AK31" s="312"/>
      <c r="AL31" s="22"/>
      <c r="AM31" s="31"/>
      <c r="AN31" s="76"/>
      <c r="AO31" s="78">
        <f t="shared" si="12"/>
        <v>0</v>
      </c>
      <c r="AQ31" s="31"/>
      <c r="AR31" s="312"/>
      <c r="AS31" s="22"/>
      <c r="AT31" s="31"/>
      <c r="AU31" s="76"/>
      <c r="AV31" s="78">
        <f t="shared" si="13"/>
        <v>0</v>
      </c>
      <c r="AX31" s="312"/>
      <c r="AY31" s="312"/>
      <c r="AZ31" s="22"/>
      <c r="BA31" s="31"/>
      <c r="BB31" s="76"/>
      <c r="BC31" s="78">
        <f t="shared" si="14"/>
        <v>0</v>
      </c>
      <c r="BE31" s="49"/>
      <c r="BF31" s="230"/>
      <c r="BG31" s="105"/>
      <c r="BH31" s="49"/>
      <c r="BI31" s="140"/>
      <c r="BJ31" s="78">
        <f t="shared" si="15"/>
        <v>0</v>
      </c>
      <c r="BL31" s="312"/>
      <c r="BM31" s="312"/>
      <c r="BN31" s="22"/>
      <c r="BO31" s="31"/>
      <c r="BP31" s="76"/>
      <c r="BQ31" s="78">
        <f t="shared" si="16"/>
        <v>0</v>
      </c>
      <c r="BS31" s="312"/>
      <c r="BT31" s="312"/>
      <c r="BU31" s="312"/>
      <c r="BV31" s="22"/>
      <c r="BW31" s="31"/>
      <c r="BX31" s="76"/>
      <c r="BY31" s="78">
        <f t="shared" si="17"/>
        <v>0</v>
      </c>
      <c r="CA31" s="427">
        <v>40858</v>
      </c>
      <c r="CB31" s="673" t="s">
        <v>652</v>
      </c>
      <c r="CC31" s="422"/>
      <c r="CD31" s="400" t="s">
        <v>632</v>
      </c>
      <c r="CE31" s="262"/>
      <c r="CF31" s="132">
        <f t="shared" si="18"/>
        <v>328393</v>
      </c>
      <c r="CH31" s="49"/>
      <c r="CI31" s="230"/>
      <c r="CJ31" s="262"/>
      <c r="CK31" s="379"/>
      <c r="CL31" s="262"/>
      <c r="CM31" s="132">
        <f t="shared" si="19"/>
        <v>0</v>
      </c>
      <c r="CO31" s="322"/>
      <c r="CP31" s="673"/>
      <c r="CQ31" s="351"/>
      <c r="CR31" s="380"/>
      <c r="CS31" s="351"/>
      <c r="CT31" s="132">
        <f t="shared" si="189"/>
        <v>0</v>
      </c>
      <c r="CV31" s="31"/>
      <c r="CW31" s="312"/>
      <c r="CX31" s="22"/>
      <c r="CY31" s="31"/>
      <c r="CZ31" s="76"/>
      <c r="DA31" s="78">
        <f t="shared" si="20"/>
        <v>0</v>
      </c>
      <c r="DC31" s="312"/>
      <c r="DD31" s="312"/>
      <c r="DE31" s="312"/>
      <c r="DF31" s="22"/>
      <c r="DG31" s="31"/>
      <c r="DH31" s="76"/>
      <c r="DI31" s="78">
        <f t="shared" si="21"/>
        <v>0</v>
      </c>
      <c r="DK31" s="407"/>
      <c r="DL31" s="312"/>
      <c r="DM31" s="22"/>
      <c r="DN31" s="323"/>
      <c r="DO31" s="76"/>
      <c r="DP31" s="78">
        <f t="shared" si="22"/>
        <v>0</v>
      </c>
      <c r="DR31" s="312"/>
      <c r="DS31" s="312"/>
      <c r="DT31" s="22"/>
      <c r="DU31" s="31"/>
      <c r="DV31" s="76"/>
      <c r="DW31" s="78">
        <f t="shared" si="23"/>
        <v>0</v>
      </c>
      <c r="DY31" s="312"/>
      <c r="DZ31" s="312"/>
      <c r="EA31" s="22"/>
      <c r="EB31" s="31"/>
      <c r="EC31" s="76"/>
      <c r="ED31" s="78">
        <f t="shared" si="24"/>
        <v>4197</v>
      </c>
      <c r="EF31" s="312"/>
      <c r="EG31" s="312"/>
      <c r="EH31" s="22"/>
      <c r="EI31" s="31"/>
      <c r="EJ31" s="76"/>
      <c r="EK31" s="78">
        <f t="shared" si="25"/>
        <v>0</v>
      </c>
      <c r="EM31" s="323"/>
      <c r="EN31" s="312"/>
      <c r="EO31" s="22"/>
      <c r="EP31" s="31"/>
      <c r="EQ31" s="76"/>
      <c r="ER31" s="78">
        <f t="shared" si="26"/>
        <v>0</v>
      </c>
      <c r="ET31" s="323"/>
      <c r="EU31" s="312"/>
      <c r="EV31" s="22"/>
      <c r="EW31" s="31"/>
      <c r="EX31" s="76"/>
      <c r="EY31" s="78">
        <f t="shared" si="27"/>
        <v>0</v>
      </c>
      <c r="FA31" s="312"/>
      <c r="FB31" s="312"/>
      <c r="FC31" s="22"/>
      <c r="FD31" s="31"/>
      <c r="FE31" s="76"/>
      <c r="FF31" s="78">
        <f t="shared" si="28"/>
        <v>0</v>
      </c>
      <c r="FH31" s="312"/>
      <c r="FI31" s="312"/>
      <c r="FJ31" s="22"/>
      <c r="FK31" s="31"/>
      <c r="FL31" s="76"/>
      <c r="FM31" s="78">
        <f t="shared" si="29"/>
        <v>0</v>
      </c>
      <c r="FO31" s="546"/>
      <c r="FR31" s="49"/>
      <c r="FS31" s="140"/>
      <c r="FT31" s="78">
        <f t="shared" si="30"/>
        <v>41534</v>
      </c>
      <c r="FV31" s="323"/>
      <c r="FW31" s="312"/>
      <c r="FX31" s="22"/>
      <c r="FY31" s="31"/>
      <c r="FZ31" s="76"/>
      <c r="GA31" s="78">
        <f t="shared" si="31"/>
        <v>0</v>
      </c>
      <c r="GC31" s="312"/>
      <c r="GD31" s="312"/>
      <c r="GE31" s="22"/>
      <c r="GF31" s="31"/>
      <c r="GG31" s="76"/>
      <c r="GH31" s="78">
        <f t="shared" si="32"/>
        <v>0</v>
      </c>
      <c r="GJ31" s="312"/>
      <c r="GK31" s="312"/>
      <c r="GL31" s="22"/>
      <c r="GM31" s="31"/>
      <c r="GN31" s="76"/>
      <c r="GO31" s="78">
        <f t="shared" si="33"/>
        <v>0</v>
      </c>
      <c r="GQ31" s="31"/>
      <c r="GR31" s="312"/>
      <c r="GS31" s="22"/>
      <c r="GT31" s="31"/>
      <c r="GU31" s="76"/>
      <c r="GV31" s="78">
        <f t="shared" si="34"/>
        <v>0</v>
      </c>
      <c r="GX31" s="312"/>
      <c r="GY31" s="312"/>
      <c r="GZ31" s="22"/>
      <c r="HA31" s="31"/>
      <c r="HB31" s="76"/>
      <c r="HC31" s="78">
        <f t="shared" si="35"/>
        <v>0</v>
      </c>
      <c r="HE31" s="31"/>
      <c r="HF31" s="312"/>
      <c r="HG31" s="22"/>
      <c r="HH31" s="31"/>
      <c r="HI31" s="76"/>
      <c r="HJ31" s="78">
        <f t="shared" si="36"/>
        <v>0</v>
      </c>
      <c r="HL31" s="31"/>
      <c r="HM31" s="312"/>
      <c r="HN31" s="22"/>
      <c r="HO31" s="31"/>
      <c r="HP31" s="76"/>
      <c r="HQ31" s="78">
        <f t="shared" si="37"/>
        <v>0</v>
      </c>
      <c r="HS31" s="546"/>
      <c r="HU31" s="780"/>
      <c r="HW31" s="780"/>
      <c r="HX31" s="132">
        <f t="shared" si="38"/>
        <v>476</v>
      </c>
      <c r="HZ31" s="31"/>
      <c r="IA31" s="312"/>
      <c r="IB31" s="105"/>
      <c r="IC31" s="49"/>
      <c r="ID31" s="140"/>
      <c r="IE31" s="78">
        <f t="shared" si="39"/>
        <v>0</v>
      </c>
      <c r="IG31" s="312"/>
      <c r="IH31" s="312"/>
      <c r="II31" s="22"/>
      <c r="IJ31" s="31"/>
      <c r="IK31" s="76"/>
      <c r="IL31" s="78">
        <f t="shared" si="40"/>
        <v>0</v>
      </c>
      <c r="IN31" s="31"/>
      <c r="IO31" s="784"/>
      <c r="IP31" s="22"/>
      <c r="IQ31" s="31"/>
      <c r="IR31" s="76"/>
      <c r="IS31" s="78">
        <f t="shared" si="41"/>
        <v>0</v>
      </c>
      <c r="IU31" s="312"/>
      <c r="IV31" s="312"/>
      <c r="IW31" s="22"/>
      <c r="IX31" s="31"/>
      <c r="IY31" s="76"/>
      <c r="IZ31" s="78">
        <f t="shared" si="42"/>
        <v>0</v>
      </c>
      <c r="JB31" s="31"/>
      <c r="JC31" s="312"/>
      <c r="JD31" s="22"/>
      <c r="JE31" s="31"/>
      <c r="JF31" s="76"/>
      <c r="JG31" s="78">
        <f t="shared" si="196"/>
        <v>0</v>
      </c>
      <c r="JI31" s="31"/>
      <c r="JJ31" s="866"/>
      <c r="JK31" s="22"/>
      <c r="JL31" s="794"/>
      <c r="JM31" s="76"/>
      <c r="JN31" s="132">
        <f t="shared" si="43"/>
        <v>0</v>
      </c>
      <c r="JP31" s="31"/>
      <c r="JQ31" s="312"/>
      <c r="JR31" s="22"/>
      <c r="JS31" s="794"/>
      <c r="JT31" s="76"/>
      <c r="JU31" s="132">
        <f t="shared" si="44"/>
        <v>0</v>
      </c>
      <c r="JW31" s="49"/>
      <c r="JX31" s="230"/>
      <c r="JY31" s="105"/>
      <c r="JZ31" s="575"/>
      <c r="KA31" s="140"/>
      <c r="KB31" s="132">
        <f t="shared" si="45"/>
        <v>0</v>
      </c>
      <c r="KC31" s="245"/>
      <c r="KD31" s="49"/>
      <c r="KE31" s="230"/>
      <c r="KF31" s="105"/>
      <c r="KG31" s="575"/>
      <c r="KH31" s="140"/>
      <c r="KI31" s="132">
        <f t="shared" si="46"/>
        <v>0</v>
      </c>
      <c r="KJ31" s="245"/>
      <c r="KK31" s="407"/>
      <c r="KL31" s="312"/>
      <c r="KM31" s="22"/>
      <c r="KN31" s="31"/>
      <c r="KO31" s="76"/>
      <c r="KP31" s="132">
        <f t="shared" si="47"/>
        <v>0</v>
      </c>
      <c r="KR31" s="794"/>
      <c r="KS31" s="866"/>
      <c r="KT31" s="22"/>
      <c r="KU31" s="794"/>
      <c r="KV31" s="76"/>
      <c r="KW31" s="132">
        <f t="shared" si="48"/>
        <v>0</v>
      </c>
      <c r="KY31" s="312"/>
      <c r="KZ31" s="312"/>
      <c r="LA31" s="22"/>
      <c r="LB31" s="31"/>
      <c r="LC31" s="76"/>
      <c r="LD31" s="132">
        <f t="shared" si="49"/>
        <v>0</v>
      </c>
      <c r="LF31" s="407"/>
      <c r="LG31" s="1476"/>
      <c r="LH31" s="140"/>
      <c r="LI31" s="31"/>
      <c r="LJ31" s="140"/>
      <c r="LK31" s="132">
        <f t="shared" si="0"/>
        <v>0</v>
      </c>
      <c r="LM31" s="427"/>
      <c r="LN31" s="230"/>
      <c r="LO31" s="105"/>
      <c r="LP31" s="49"/>
      <c r="LQ31" s="140"/>
      <c r="LR31" s="78">
        <f t="shared" si="50"/>
        <v>0</v>
      </c>
      <c r="LT31" s="427"/>
      <c r="LU31" s="230"/>
      <c r="LV31" s="105"/>
      <c r="LW31" s="49"/>
      <c r="LX31" s="140"/>
      <c r="LY31" s="132">
        <f t="shared" si="51"/>
        <v>0</v>
      </c>
      <c r="MA31" s="407"/>
      <c r="MB31" s="312"/>
      <c r="MC31" s="22"/>
      <c r="MD31" s="31"/>
      <c r="ME31" s="76"/>
      <c r="MF31" s="132">
        <f t="shared" si="52"/>
        <v>0</v>
      </c>
      <c r="MH31" s="312"/>
      <c r="MI31" s="312"/>
      <c r="MJ31" s="22"/>
      <c r="MK31" s="31"/>
      <c r="ML31" s="76"/>
      <c r="MM31" s="132">
        <f t="shared" si="53"/>
        <v>0</v>
      </c>
      <c r="MO31" s="31"/>
      <c r="MP31" s="312"/>
      <c r="MQ31" s="105"/>
      <c r="MR31" s="1514"/>
      <c r="MS31" s="76"/>
      <c r="MT31" s="132">
        <f t="shared" si="197"/>
        <v>20586.5</v>
      </c>
      <c r="MV31" s="31"/>
      <c r="MW31" s="312"/>
      <c r="MX31" s="105"/>
      <c r="MY31" s="1514"/>
      <c r="MZ31" s="76"/>
      <c r="NA31" s="132">
        <f t="shared" si="54"/>
        <v>0</v>
      </c>
      <c r="NC31" s="31"/>
      <c r="ND31" s="782"/>
      <c r="NE31" s="795"/>
      <c r="NF31" s="31"/>
      <c r="NG31" s="76"/>
      <c r="NH31" s="132">
        <f t="shared" ref="NH31:NH43" si="203">NH30+NE31-NG31</f>
        <v>0</v>
      </c>
      <c r="NJ31" s="407"/>
      <c r="NK31" s="782"/>
      <c r="NL31" s="76"/>
      <c r="NM31" s="407"/>
      <c r="NN31" s="76"/>
      <c r="NO31" s="132">
        <f t="shared" si="56"/>
        <v>0</v>
      </c>
      <c r="NQ31" s="312"/>
      <c r="NR31" s="312"/>
      <c r="NS31" s="22"/>
      <c r="NT31" s="31"/>
      <c r="NU31" s="76"/>
      <c r="NV31" s="78">
        <f t="shared" si="57"/>
        <v>0</v>
      </c>
      <c r="NX31" s="312"/>
      <c r="NY31" s="312"/>
      <c r="NZ31" s="22"/>
      <c r="OA31" s="31"/>
      <c r="OB31" s="76"/>
      <c r="OC31" s="78">
        <f t="shared" si="58"/>
        <v>0</v>
      </c>
      <c r="OE31" s="312"/>
      <c r="OF31" s="312"/>
      <c r="OG31" s="22"/>
      <c r="OH31" s="31"/>
      <c r="OI31" s="76"/>
      <c r="OJ31" s="78">
        <f t="shared" si="59"/>
        <v>0</v>
      </c>
      <c r="OL31" s="312"/>
      <c r="OM31" s="312"/>
      <c r="ON31" s="22"/>
      <c r="OO31" s="31"/>
      <c r="OP31" s="76"/>
      <c r="OQ31" s="78">
        <f t="shared" si="60"/>
        <v>0</v>
      </c>
      <c r="OS31" s="312"/>
      <c r="OT31" s="312"/>
      <c r="OU31" s="22"/>
      <c r="OV31" s="31"/>
      <c r="OW31" s="76"/>
      <c r="OX31" s="78">
        <f t="shared" si="61"/>
        <v>0</v>
      </c>
      <c r="OZ31" s="312"/>
      <c r="PA31" s="312"/>
      <c r="PB31" s="22"/>
      <c r="PC31" s="31"/>
      <c r="PD31" s="76"/>
      <c r="PE31" s="78">
        <f t="shared" si="62"/>
        <v>0</v>
      </c>
      <c r="PG31" s="31"/>
      <c r="PH31" s="312"/>
      <c r="PI31" s="22"/>
      <c r="PJ31" s="31"/>
      <c r="PK31" s="76"/>
      <c r="PL31" s="78">
        <f t="shared" si="63"/>
        <v>0</v>
      </c>
      <c r="PN31" s="312"/>
      <c r="PO31" s="312"/>
      <c r="PP31" s="22"/>
      <c r="PQ31" s="31"/>
      <c r="PR31" s="76"/>
      <c r="PS31" s="78">
        <f t="shared" si="64"/>
        <v>48975</v>
      </c>
      <c r="PU31" s="312"/>
      <c r="PV31" s="312"/>
      <c r="PW31" s="22"/>
      <c r="PX31" s="31"/>
      <c r="PY31" s="76"/>
      <c r="PZ31" s="78">
        <f t="shared" si="65"/>
        <v>0</v>
      </c>
      <c r="QB31" s="407"/>
      <c r="QC31" s="312"/>
      <c r="QD31" s="22"/>
      <c r="QE31" s="31"/>
      <c r="QF31" s="76"/>
      <c r="QG31" s="78">
        <f t="shared" si="66"/>
        <v>0</v>
      </c>
      <c r="QI31" s="323"/>
      <c r="QJ31" s="312"/>
      <c r="QK31" s="780"/>
      <c r="QL31" s="31">
        <v>41398</v>
      </c>
      <c r="QM31" s="140">
        <v>200</v>
      </c>
      <c r="QN31" s="527">
        <f t="shared" si="67"/>
        <v>23294.5</v>
      </c>
      <c r="QP31" s="523"/>
      <c r="QQ31" s="1483"/>
      <c r="QR31" s="704"/>
      <c r="QS31" s="31"/>
      <c r="QT31" s="140"/>
      <c r="QU31" s="132">
        <f t="shared" si="68"/>
        <v>0</v>
      </c>
      <c r="QW31" s="230"/>
      <c r="QX31" s="673"/>
      <c r="QY31" s="262"/>
      <c r="QZ31" s="259"/>
      <c r="RA31" s="66"/>
      <c r="RB31" s="78">
        <f t="shared" si="69"/>
        <v>0</v>
      </c>
      <c r="RD31" s="230"/>
      <c r="RE31" s="673"/>
      <c r="RF31" s="262"/>
      <c r="RG31" s="259"/>
      <c r="RH31" s="66"/>
      <c r="RI31" s="78">
        <f t="shared" si="70"/>
        <v>0</v>
      </c>
      <c r="RK31" s="230"/>
      <c r="RL31" s="303"/>
      <c r="RM31" s="262"/>
      <c r="RN31" s="259"/>
      <c r="RO31" s="66"/>
      <c r="RP31" s="78">
        <f t="shared" si="71"/>
        <v>0</v>
      </c>
      <c r="RR31" s="312"/>
      <c r="RS31" s="312"/>
      <c r="RT31" s="22"/>
      <c r="RU31" s="31"/>
      <c r="RV31" s="76"/>
      <c r="RW31" s="78">
        <f t="shared" si="194"/>
        <v>23250</v>
      </c>
      <c r="RY31" s="312"/>
      <c r="RZ31" s="312"/>
      <c r="SA31" s="22"/>
      <c r="SB31" s="31"/>
      <c r="SC31" s="76"/>
      <c r="SD31" s="78">
        <f t="shared" si="195"/>
        <v>0</v>
      </c>
      <c r="SF31" s="312"/>
      <c r="SG31" s="312"/>
      <c r="SH31" s="22"/>
      <c r="SI31" s="31"/>
      <c r="SJ31" s="76"/>
      <c r="SK31" s="78">
        <f t="shared" si="72"/>
        <v>0</v>
      </c>
      <c r="SM31" s="312"/>
      <c r="SN31" s="312"/>
      <c r="SO31" s="22"/>
      <c r="SP31" s="31"/>
      <c r="SQ31" s="76"/>
      <c r="SR31" s="78">
        <f t="shared" si="73"/>
        <v>0</v>
      </c>
      <c r="ST31" s="407"/>
      <c r="SU31" s="312"/>
      <c r="SV31" s="22"/>
      <c r="SW31" s="31"/>
      <c r="SX31" s="76"/>
      <c r="SY31" s="78">
        <f t="shared" si="74"/>
        <v>0</v>
      </c>
      <c r="TA31" s="312"/>
      <c r="TB31" s="312"/>
      <c r="TC31" s="22"/>
      <c r="TD31" s="31"/>
      <c r="TE31" s="76"/>
      <c r="TF31" s="78">
        <f t="shared" si="200"/>
        <v>20668.5</v>
      </c>
      <c r="TH31" s="312"/>
      <c r="TI31" s="312"/>
      <c r="TJ31" s="785"/>
      <c r="TK31" s="31"/>
      <c r="TL31" s="76"/>
      <c r="TM31" s="78">
        <f t="shared" si="201"/>
        <v>0</v>
      </c>
      <c r="TO31" s="407"/>
      <c r="TP31" s="312"/>
      <c r="TQ31" s="22"/>
      <c r="TR31" s="31"/>
      <c r="TS31" s="76"/>
      <c r="TT31" s="78">
        <f t="shared" si="202"/>
        <v>0</v>
      </c>
      <c r="TV31" s="407"/>
      <c r="TW31" s="312"/>
      <c r="TX31" s="22"/>
      <c r="TY31" s="31"/>
      <c r="TZ31" s="76"/>
      <c r="UA31" s="78">
        <f t="shared" si="78"/>
        <v>0</v>
      </c>
      <c r="UC31" s="407"/>
      <c r="UD31" s="312"/>
      <c r="UE31" s="22"/>
      <c r="UF31" s="31"/>
      <c r="UG31" s="76"/>
      <c r="UH31" s="78">
        <f t="shared" si="79"/>
        <v>0</v>
      </c>
      <c r="UJ31" s="407"/>
      <c r="UK31" s="312"/>
      <c r="UL31" s="22"/>
      <c r="UM31" s="31"/>
      <c r="UN31" s="76"/>
      <c r="UO31" s="78">
        <f t="shared" si="80"/>
        <v>0</v>
      </c>
      <c r="UQ31" s="407"/>
      <c r="UR31" s="312"/>
      <c r="US31" s="22"/>
      <c r="UT31" s="31"/>
      <c r="UU31" s="76"/>
      <c r="UV31" s="78">
        <f t="shared" si="81"/>
        <v>201</v>
      </c>
      <c r="UX31" s="312"/>
      <c r="UY31" s="312"/>
      <c r="UZ31" s="22"/>
      <c r="VA31" s="31"/>
      <c r="VB31" s="76"/>
      <c r="VC31" s="78">
        <f t="shared" si="82"/>
        <v>47775</v>
      </c>
      <c r="VE31" s="312"/>
      <c r="VF31" s="312"/>
      <c r="VG31" s="22"/>
      <c r="VH31" s="31"/>
      <c r="VI31" s="76"/>
      <c r="VJ31" s="78">
        <f t="shared" si="83"/>
        <v>0</v>
      </c>
      <c r="VL31" s="312"/>
      <c r="VM31" s="312"/>
      <c r="VN31" s="22"/>
      <c r="VO31" s="31"/>
      <c r="VP31" s="76"/>
      <c r="VQ31" s="78">
        <f t="shared" si="84"/>
        <v>0</v>
      </c>
      <c r="VS31" s="407"/>
      <c r="VT31" s="312"/>
      <c r="VU31" s="22"/>
      <c r="VV31" s="31"/>
      <c r="VW31" s="76"/>
      <c r="VX31" s="78">
        <f t="shared" si="85"/>
        <v>274.5</v>
      </c>
      <c r="VZ31" s="312"/>
      <c r="WA31" s="312"/>
      <c r="WB31" s="22"/>
      <c r="WC31" s="31"/>
      <c r="WD31" s="76"/>
      <c r="WE31" s="78">
        <f t="shared" si="86"/>
        <v>0</v>
      </c>
      <c r="WG31" s="31"/>
      <c r="WH31" s="312"/>
      <c r="WI31" s="22"/>
      <c r="WJ31" s="31"/>
      <c r="WK31" s="76"/>
      <c r="WL31" s="78">
        <f t="shared" si="87"/>
        <v>0</v>
      </c>
      <c r="WN31" s="312"/>
      <c r="WO31" s="312"/>
      <c r="WP31" s="22"/>
      <c r="WQ31" s="31"/>
      <c r="WR31" s="76"/>
      <c r="WS31" s="78">
        <f t="shared" si="88"/>
        <v>0</v>
      </c>
      <c r="WU31" s="230"/>
      <c r="WV31" s="230"/>
      <c r="WW31" s="105"/>
      <c r="WX31" s="49"/>
      <c r="WY31" s="140"/>
      <c r="WZ31" s="132">
        <f t="shared" si="89"/>
        <v>0</v>
      </c>
      <c r="XA31" s="245"/>
      <c r="XB31" s="312"/>
      <c r="XC31" s="312"/>
      <c r="XD31" s="22"/>
      <c r="XE31" s="31"/>
      <c r="XF31" s="76"/>
      <c r="XG31" s="78">
        <f t="shared" si="90"/>
        <v>0</v>
      </c>
      <c r="XI31" s="407"/>
      <c r="XJ31" s="312"/>
      <c r="XK31" s="22"/>
      <c r="XL31" s="31"/>
      <c r="XM31" s="76"/>
      <c r="XN31" s="78">
        <f t="shared" si="91"/>
        <v>0</v>
      </c>
      <c r="XP31" s="312"/>
      <c r="XQ31" s="312"/>
      <c r="XR31" s="22"/>
      <c r="XS31" s="31"/>
      <c r="XT31" s="76"/>
      <c r="XU31" s="78">
        <f t="shared" si="92"/>
        <v>0</v>
      </c>
      <c r="XW31" s="312"/>
      <c r="XX31" s="312"/>
      <c r="XY31" s="22"/>
      <c r="XZ31" s="31"/>
      <c r="YA31" s="76"/>
      <c r="YB31" s="78">
        <f t="shared" si="93"/>
        <v>0</v>
      </c>
      <c r="YD31" s="31"/>
      <c r="YE31" s="312"/>
      <c r="YF31" s="22"/>
      <c r="YG31" s="31"/>
      <c r="YH31" s="76"/>
      <c r="YI31" s="78">
        <f t="shared" si="94"/>
        <v>0</v>
      </c>
      <c r="YK31" s="31"/>
      <c r="YL31" s="312"/>
      <c r="YM31" s="22"/>
      <c r="YN31" s="31"/>
      <c r="YO31" s="76"/>
      <c r="YP31" s="78">
        <f t="shared" si="95"/>
        <v>0</v>
      </c>
      <c r="YR31" s="31"/>
      <c r="YS31" s="312"/>
      <c r="YT31" s="22"/>
      <c r="YU31" s="31"/>
      <c r="YV31" s="76"/>
      <c r="YW31" s="78">
        <f t="shared" si="96"/>
        <v>0</v>
      </c>
      <c r="YY31" s="49"/>
      <c r="YZ31" s="230"/>
      <c r="ZA31" s="105"/>
      <c r="ZB31" s="49"/>
      <c r="ZC31" s="140"/>
      <c r="ZD31" s="78">
        <f t="shared" si="97"/>
        <v>0</v>
      </c>
      <c r="ZF31" s="312"/>
      <c r="ZG31" s="312"/>
      <c r="ZH31" s="22"/>
      <c r="ZI31" s="31"/>
      <c r="ZJ31" s="76"/>
      <c r="ZK31" s="78">
        <f t="shared" si="98"/>
        <v>0</v>
      </c>
      <c r="ZM31" s="31"/>
      <c r="ZN31" s="784"/>
      <c r="ZO31" s="22"/>
      <c r="ZP31" s="31"/>
      <c r="ZQ31" s="76"/>
      <c r="ZR31" s="78">
        <f t="shared" si="99"/>
        <v>11212</v>
      </c>
      <c r="ZT31" s="31"/>
      <c r="ZU31" s="784"/>
      <c r="ZV31" s="22"/>
      <c r="ZW31" s="31"/>
      <c r="ZX31" s="76"/>
      <c r="ZY31" s="78">
        <f t="shared" si="100"/>
        <v>0</v>
      </c>
      <c r="AAA31" s="31"/>
      <c r="AAB31" s="784"/>
      <c r="AAC31" s="22"/>
      <c r="AAD31" s="31"/>
      <c r="AAE31" s="76"/>
      <c r="AAF31" s="78">
        <f t="shared" si="101"/>
        <v>0</v>
      </c>
      <c r="AAH31" s="312"/>
      <c r="AAI31" s="312"/>
      <c r="AAJ31" s="22"/>
      <c r="AAK31" s="31"/>
      <c r="AAL31" s="76"/>
      <c r="AAM31" s="78">
        <f t="shared" si="102"/>
        <v>0</v>
      </c>
      <c r="AAO31" s="407"/>
      <c r="AAP31" s="312"/>
      <c r="AAQ31" s="22"/>
      <c r="AAR31" s="31"/>
      <c r="AAS31" s="76"/>
      <c r="AAT31" s="78">
        <f t="shared" si="103"/>
        <v>0</v>
      </c>
      <c r="AAV31" s="407"/>
      <c r="AAW31" s="312"/>
      <c r="AAX31" s="22"/>
      <c r="AAY31" s="323"/>
      <c r="AAZ31" s="76"/>
      <c r="ABA31" s="78">
        <f t="shared" si="104"/>
        <v>0</v>
      </c>
      <c r="ABC31" s="31"/>
      <c r="ABD31" s="312"/>
      <c r="ABE31" s="22"/>
      <c r="ABF31" s="31"/>
      <c r="ABG31" s="76"/>
      <c r="ABH31" s="78">
        <f t="shared" si="105"/>
        <v>26148</v>
      </c>
      <c r="ABJ31" s="312"/>
      <c r="ABK31" s="312"/>
      <c r="ABL31" s="22"/>
      <c r="ABM31" s="31"/>
      <c r="ABN31" s="76"/>
      <c r="ABO31" s="78">
        <f t="shared" si="106"/>
        <v>0</v>
      </c>
      <c r="ABQ31" s="312"/>
      <c r="ABR31" s="312"/>
      <c r="ABS31" s="22"/>
      <c r="ABT31" s="31"/>
      <c r="ABU31" s="76"/>
      <c r="ABV31" s="78">
        <f t="shared" si="107"/>
        <v>0</v>
      </c>
      <c r="ABX31" s="323"/>
      <c r="ABY31" s="312"/>
      <c r="ABZ31" s="22"/>
      <c r="ACA31" s="407"/>
      <c r="ACB31" s="76"/>
      <c r="ACC31" s="78">
        <f t="shared" si="108"/>
        <v>0</v>
      </c>
      <c r="ACE31" s="323"/>
      <c r="ACF31" s="312"/>
      <c r="ACG31" s="22"/>
      <c r="ACH31" s="323"/>
      <c r="ACI31" s="76"/>
      <c r="ACJ31" s="78">
        <f t="shared" si="109"/>
        <v>0</v>
      </c>
      <c r="ACL31" s="31"/>
      <c r="ACM31" s="312"/>
      <c r="ACN31" s="22"/>
      <c r="ACO31" s="31"/>
      <c r="ACP31" s="76"/>
      <c r="ACQ31" s="78">
        <f t="shared" si="1"/>
        <v>0</v>
      </c>
      <c r="ACS31" s="407"/>
      <c r="ACT31" s="312"/>
      <c r="ACU31" s="22"/>
      <c r="ACV31" s="407"/>
      <c r="ACW31" s="76"/>
      <c r="ACX31" s="78">
        <f t="shared" si="110"/>
        <v>0</v>
      </c>
      <c r="ACZ31" s="407"/>
      <c r="ADA31" s="312"/>
      <c r="ADB31" s="22"/>
      <c r="ADC31" s="323"/>
      <c r="ADD31" s="76"/>
      <c r="ADE31" s="78">
        <f t="shared" si="111"/>
        <v>0</v>
      </c>
      <c r="ADG31" s="312"/>
      <c r="ADH31" s="312"/>
      <c r="ADI31" s="22"/>
      <c r="ADJ31" s="31"/>
      <c r="ADK31" s="76"/>
      <c r="ADL31" s="78">
        <f t="shared" si="112"/>
        <v>0</v>
      </c>
      <c r="ADN31" s="323"/>
      <c r="ADO31" s="312"/>
      <c r="ADP31" s="22"/>
      <c r="ADQ31" s="407"/>
      <c r="ADR31" s="76"/>
      <c r="ADS31" s="78">
        <f t="shared" si="113"/>
        <v>0</v>
      </c>
      <c r="ADU31" s="407"/>
      <c r="ADV31" s="782"/>
      <c r="ADW31" s="795"/>
      <c r="ADX31" s="31"/>
      <c r="ADY31" s="1515"/>
      <c r="ADZ31" s="132">
        <f t="shared" si="114"/>
        <v>0</v>
      </c>
      <c r="AEB31" s="31"/>
      <c r="AEC31" s="782"/>
      <c r="AED31" s="795"/>
      <c r="AEE31" s="31"/>
      <c r="AEF31" s="1515"/>
      <c r="AEG31" s="132">
        <f t="shared" si="115"/>
        <v>5459</v>
      </c>
      <c r="AEI31" s="407"/>
      <c r="AEJ31" s="782"/>
      <c r="AEK31" s="795"/>
      <c r="AEL31" s="407"/>
      <c r="AEM31" s="1515"/>
      <c r="AEN31" s="132">
        <f t="shared" si="116"/>
        <v>0</v>
      </c>
      <c r="AEP31" s="312"/>
      <c r="AEQ31" s="312"/>
      <c r="AER31" s="22"/>
      <c r="AES31" s="31"/>
      <c r="AET31" s="76"/>
      <c r="AEU31" s="78">
        <f t="shared" si="117"/>
        <v>0</v>
      </c>
      <c r="AEW31" s="312"/>
      <c r="AEX31" s="312"/>
      <c r="AEY31" s="22"/>
      <c r="AEZ31" s="31"/>
      <c r="AFA31" s="76"/>
      <c r="AFB31" s="78">
        <f t="shared" si="118"/>
        <v>6523</v>
      </c>
      <c r="AFD31" s="407"/>
      <c r="AFE31" s="312"/>
      <c r="AFF31" s="22"/>
      <c r="AFG31" s="31"/>
      <c r="AFH31" s="76"/>
      <c r="AFI31" s="78">
        <f t="shared" si="119"/>
        <v>0</v>
      </c>
      <c r="AFK31" s="407"/>
      <c r="AFL31" s="312"/>
      <c r="AFM31" s="22"/>
      <c r="AFN31" s="31"/>
      <c r="AFO31" s="76"/>
      <c r="AFP31" s="78">
        <f t="shared" si="120"/>
        <v>0</v>
      </c>
      <c r="AFR31" s="31"/>
      <c r="AFS31" s="312"/>
      <c r="AFT31" s="22"/>
      <c r="AFU31" s="31"/>
      <c r="AFV31" s="76"/>
      <c r="AFW31" s="78">
        <f t="shared" si="121"/>
        <v>0</v>
      </c>
      <c r="AFY31" s="312"/>
      <c r="AFZ31" s="312"/>
      <c r="AGA31" s="22"/>
      <c r="AGB31" s="31"/>
      <c r="AGC31" s="76"/>
      <c r="AGD31" s="78">
        <f t="shared" si="122"/>
        <v>0</v>
      </c>
      <c r="AGF31" s="312"/>
      <c r="AGG31" s="312"/>
      <c r="AGH31" s="22"/>
      <c r="AGI31" s="31"/>
      <c r="AGJ31" s="76"/>
      <c r="AGK31" s="78">
        <f t="shared" si="123"/>
        <v>0</v>
      </c>
      <c r="AGM31" s="312"/>
      <c r="AGN31" s="312"/>
      <c r="AGO31" s="22"/>
      <c r="AGP31" s="31"/>
      <c r="AGQ31" s="76"/>
      <c r="AGR31" s="78">
        <f t="shared" si="124"/>
        <v>0</v>
      </c>
      <c r="AGT31" s="31"/>
      <c r="AGU31" s="312"/>
      <c r="AGV31" s="22"/>
      <c r="AGW31" s="31"/>
      <c r="AGX31" s="76"/>
      <c r="AGY31" s="78">
        <f t="shared" si="125"/>
        <v>0</v>
      </c>
      <c r="AHA31" s="312"/>
      <c r="AHB31" s="312"/>
      <c r="AHC31" s="22"/>
      <c r="AHD31" s="31"/>
      <c r="AHE31" s="76"/>
      <c r="AHF31" s="78">
        <f t="shared" si="126"/>
        <v>37741</v>
      </c>
      <c r="AHH31" s="312"/>
      <c r="AHI31" s="312"/>
      <c r="AHJ31" s="22"/>
      <c r="AHK31" s="31"/>
      <c r="AHL31" s="76"/>
      <c r="AHM31" s="78">
        <f t="shared" si="127"/>
        <v>0</v>
      </c>
      <c r="AHO31" s="312"/>
      <c r="AHP31" s="312"/>
      <c r="AHQ31" s="22"/>
      <c r="AHR31" s="31"/>
      <c r="AHS31" s="76"/>
      <c r="AHT31" s="78">
        <f t="shared" si="128"/>
        <v>0</v>
      </c>
      <c r="AHV31" s="427"/>
      <c r="AHW31" s="230"/>
      <c r="AHX31" s="105"/>
      <c r="AHY31" s="49"/>
      <c r="AHZ31" s="140"/>
      <c r="AIA31" s="78">
        <f t="shared" si="129"/>
        <v>0</v>
      </c>
      <c r="AIC31" s="323"/>
      <c r="AID31" s="312"/>
      <c r="AIE31" s="22"/>
      <c r="AIF31" s="49"/>
      <c r="AIG31" s="76"/>
      <c r="AIH31" s="78">
        <f t="shared" si="130"/>
        <v>0</v>
      </c>
      <c r="AIJ31" s="407"/>
      <c r="AIK31" s="312"/>
      <c r="AIL31" s="22"/>
      <c r="AIM31" s="31"/>
      <c r="AIN31" s="76"/>
      <c r="AIO31" s="78">
        <f t="shared" si="131"/>
        <v>0</v>
      </c>
      <c r="AIQ31" s="312"/>
      <c r="AIR31" s="312"/>
      <c r="AIS31" s="22"/>
      <c r="AIT31" s="31"/>
      <c r="AIU31" s="76"/>
      <c r="AIV31" s="78">
        <f t="shared" si="132"/>
        <v>0</v>
      </c>
      <c r="AIX31" s="49"/>
      <c r="AIY31" s="230"/>
      <c r="AIZ31" s="105"/>
      <c r="AJA31" s="49"/>
      <c r="AJB31" s="140"/>
      <c r="AJC31" s="132">
        <f t="shared" si="133"/>
        <v>0</v>
      </c>
      <c r="AJE31" s="31"/>
      <c r="AJF31" s="312"/>
      <c r="AJG31" s="22"/>
      <c r="AJH31" s="31"/>
      <c r="AJI31" s="76"/>
      <c r="AJJ31" s="78">
        <f t="shared" si="134"/>
        <v>0</v>
      </c>
      <c r="AJL31" s="49"/>
      <c r="AJM31" s="230"/>
      <c r="AJN31" s="105"/>
      <c r="AJO31" s="49"/>
      <c r="AJP31" s="140"/>
      <c r="AJQ31" s="132">
        <f t="shared" si="135"/>
        <v>0</v>
      </c>
      <c r="AJR31" s="245"/>
      <c r="AJS31" s="312"/>
      <c r="AJT31" s="312"/>
      <c r="AJU31" s="22"/>
      <c r="AJV31" s="31"/>
      <c r="AJW31" s="76"/>
      <c r="AJX31" s="78">
        <f t="shared" si="136"/>
        <v>0</v>
      </c>
      <c r="AJZ31" s="31"/>
      <c r="AKA31" s="312"/>
      <c r="AKB31" s="22"/>
      <c r="AKC31" s="31"/>
      <c r="AKD31" s="76"/>
      <c r="AKE31" s="78">
        <f t="shared" si="137"/>
        <v>0</v>
      </c>
      <c r="AKG31" s="31"/>
      <c r="AKH31" s="312"/>
      <c r="AKI31" s="785"/>
      <c r="AKJ31" s="31"/>
      <c r="AKK31" s="76"/>
      <c r="AKL31" s="78">
        <f t="shared" si="138"/>
        <v>0</v>
      </c>
      <c r="AKN31" s="49"/>
      <c r="AKO31" s="230"/>
      <c r="AKP31" s="105"/>
      <c r="AKQ31" s="49"/>
      <c r="AKR31" s="140"/>
      <c r="AKS31" s="78">
        <f t="shared" si="2"/>
        <v>0</v>
      </c>
      <c r="AKU31" s="312"/>
      <c r="AKV31" s="312"/>
      <c r="AKW31" s="22"/>
      <c r="AKX31" s="31"/>
      <c r="AKY31" s="76"/>
      <c r="AKZ31" s="78">
        <f t="shared" si="139"/>
        <v>0</v>
      </c>
      <c r="ALB31" s="312"/>
      <c r="ALC31" s="312"/>
      <c r="ALD31" s="22"/>
      <c r="ALE31" s="31"/>
      <c r="ALF31" s="76"/>
      <c r="ALG31" s="78">
        <f t="shared" si="140"/>
        <v>0</v>
      </c>
      <c r="ALI31" s="312"/>
      <c r="ALJ31" s="312"/>
      <c r="ALK31" s="22"/>
      <c r="ALL31" s="31"/>
      <c r="ALM31" s="76"/>
      <c r="ALN31" s="78">
        <f t="shared" si="141"/>
        <v>0</v>
      </c>
      <c r="ALP31" s="312"/>
      <c r="ALQ31" s="312"/>
      <c r="ALR31" s="22"/>
      <c r="ALS31" s="31"/>
      <c r="ALT31" s="76"/>
      <c r="ALU31" s="78">
        <f t="shared" si="142"/>
        <v>0</v>
      </c>
      <c r="ALW31" s="407"/>
      <c r="ALX31" s="312"/>
      <c r="ALY31" s="22"/>
      <c r="ALZ31" s="407"/>
      <c r="AMA31" s="76"/>
      <c r="AMB31" s="78">
        <f t="shared" si="143"/>
        <v>0</v>
      </c>
      <c r="AMD31" s="312"/>
      <c r="AME31" s="312"/>
      <c r="AMF31" s="22"/>
      <c r="AMG31" s="31"/>
      <c r="AMH31" s="76"/>
      <c r="AMI31" s="78">
        <f t="shared" si="144"/>
        <v>0</v>
      </c>
      <c r="AMK31" s="31"/>
      <c r="AML31" s="312"/>
      <c r="AMM31" s="22"/>
      <c r="AMN31" s="31"/>
      <c r="AMO31" s="76"/>
      <c r="AMP31" s="132">
        <f t="shared" si="3"/>
        <v>0</v>
      </c>
      <c r="AMR31" s="407"/>
      <c r="AMS31" s="312"/>
      <c r="AMT31" s="22"/>
      <c r="AMU31" s="323"/>
      <c r="AMV31" s="76"/>
      <c r="AMW31" s="78">
        <f t="shared" si="145"/>
        <v>0</v>
      </c>
      <c r="AMY31" s="323"/>
      <c r="AMZ31" s="312"/>
      <c r="ANA31" s="22"/>
      <c r="ANB31" s="407"/>
      <c r="ANC31" s="76"/>
      <c r="AND31" s="78">
        <f t="shared" si="146"/>
        <v>0</v>
      </c>
      <c r="ANF31" s="31"/>
      <c r="ANG31" s="312"/>
      <c r="ANH31" s="22"/>
      <c r="ANI31" s="31"/>
      <c r="ANJ31" s="76"/>
      <c r="ANK31" s="78">
        <f t="shared" si="147"/>
        <v>0</v>
      </c>
      <c r="ANM31" s="312"/>
      <c r="ANN31" s="312"/>
      <c r="ANO31" s="22"/>
      <c r="ANP31" s="31"/>
      <c r="ANQ31" s="76"/>
      <c r="ANR31" s="78">
        <f t="shared" si="148"/>
        <v>0</v>
      </c>
      <c r="ANT31" s="312"/>
      <c r="ANU31" s="312"/>
      <c r="ANV31" s="22"/>
      <c r="ANW31" s="31"/>
      <c r="ANX31" s="76"/>
      <c r="ANY31" s="78">
        <f t="shared" si="149"/>
        <v>0</v>
      </c>
      <c r="AOA31" s="323"/>
      <c r="AOB31" s="312"/>
      <c r="AOC31" s="22"/>
      <c r="AOD31" s="407"/>
      <c r="AOE31" s="76"/>
      <c r="AOF31" s="78">
        <f t="shared" si="150"/>
        <v>1532</v>
      </c>
      <c r="AOH31" s="312"/>
      <c r="AOI31" s="312"/>
      <c r="AOJ31" s="22"/>
      <c r="AOK31" s="323"/>
      <c r="AOL31" s="76"/>
      <c r="AOM31" s="78">
        <f t="shared" si="198"/>
        <v>4592</v>
      </c>
      <c r="AOO31" s="407"/>
      <c r="AOP31" s="312"/>
      <c r="AOQ31" s="22"/>
      <c r="AOR31" s="31"/>
      <c r="AOS31" s="76"/>
      <c r="AOT31" s="78">
        <f t="shared" si="151"/>
        <v>0</v>
      </c>
      <c r="AOV31" s="323"/>
      <c r="AOW31" s="312"/>
      <c r="AOX31" s="22"/>
      <c r="AOY31" s="31"/>
      <c r="AOZ31" s="76"/>
      <c r="APA31" s="78">
        <f t="shared" si="152"/>
        <v>0</v>
      </c>
      <c r="APC31" s="323"/>
      <c r="APD31" s="312"/>
      <c r="APE31" s="22"/>
      <c r="APF31" s="31"/>
      <c r="APG31" s="76"/>
      <c r="APH31" s="78">
        <f t="shared" si="153"/>
        <v>0</v>
      </c>
      <c r="APJ31" s="312"/>
      <c r="APK31" s="312"/>
      <c r="APL31" s="22"/>
      <c r="APM31" s="31"/>
      <c r="APN31" s="76"/>
      <c r="APO31" s="78">
        <f t="shared" si="154"/>
        <v>0</v>
      </c>
      <c r="APQ31" s="407"/>
      <c r="APR31" s="312"/>
      <c r="APS31" s="22"/>
      <c r="APT31" s="407"/>
      <c r="APU31" s="76"/>
      <c r="APV31" s="132">
        <f>APV30+APS31-APU31</f>
        <v>0</v>
      </c>
      <c r="APX31" s="312"/>
      <c r="APZ31" s="780"/>
      <c r="AQA31" s="31"/>
      <c r="AQB31" s="76"/>
      <c r="AQC31" s="132">
        <f t="shared" si="5"/>
        <v>7383.5</v>
      </c>
      <c r="AQE31" s="312"/>
      <c r="AQG31" s="780"/>
      <c r="AQH31" s="31"/>
      <c r="AQI31" s="76"/>
      <c r="AQJ31" s="132">
        <f t="shared" si="6"/>
        <v>0</v>
      </c>
      <c r="AQL31" s="312"/>
      <c r="AQN31" s="780"/>
      <c r="AQO31" s="31"/>
      <c r="AQP31" s="76"/>
      <c r="AQQ31" s="132">
        <f t="shared" si="155"/>
        <v>4518.5</v>
      </c>
      <c r="AQS31" s="323"/>
      <c r="AQT31" s="312"/>
      <c r="AQU31" s="785"/>
      <c r="AQV31" s="323"/>
      <c r="AQW31" s="76"/>
      <c r="AQX31" s="78">
        <f t="shared" si="156"/>
        <v>53922</v>
      </c>
      <c r="AQZ31" s="312"/>
      <c r="ARA31" s="312"/>
      <c r="ARB31" s="22"/>
      <c r="ARC31" s="31"/>
      <c r="ARD31" s="76"/>
      <c r="ARE31" s="78">
        <f t="shared" si="157"/>
        <v>0</v>
      </c>
      <c r="ARG31" s="407"/>
      <c r="ARH31" s="312"/>
      <c r="ARI31" s="22"/>
      <c r="ARJ31" s="407"/>
      <c r="ARK31" s="76"/>
      <c r="ARL31" s="78">
        <f t="shared" si="158"/>
        <v>0</v>
      </c>
      <c r="ARN31" s="407"/>
      <c r="ARO31" s="312"/>
      <c r="ARP31" s="22"/>
      <c r="ARQ31" s="323"/>
      <c r="ARR31" s="76"/>
      <c r="ARS31" s="78">
        <f t="shared" si="7"/>
        <v>0</v>
      </c>
      <c r="ARU31" s="407"/>
      <c r="ARV31" s="312"/>
      <c r="ARW31" s="22"/>
      <c r="ARX31" s="31"/>
      <c r="ARY31" s="76"/>
      <c r="ARZ31" s="78">
        <f t="shared" si="159"/>
        <v>0</v>
      </c>
      <c r="ASB31" s="407"/>
      <c r="ASC31" s="312"/>
      <c r="ASD31" s="22"/>
      <c r="ASE31" s="31"/>
      <c r="ASF31" s="76"/>
      <c r="ASG31" s="132">
        <f t="shared" si="160"/>
        <v>0</v>
      </c>
      <c r="ASI31" s="31"/>
      <c r="ASJ31" s="312"/>
      <c r="ASK31" s="22"/>
      <c r="ASL31" s="31"/>
      <c r="ASM31" s="76"/>
      <c r="ASN31" s="132">
        <f t="shared" si="161"/>
        <v>0</v>
      </c>
      <c r="ASP31" s="312"/>
      <c r="ASQ31" s="312"/>
      <c r="ASR31" s="22"/>
      <c r="ASS31" s="31"/>
      <c r="AST31" s="76"/>
      <c r="ASU31" s="132">
        <f t="shared" si="162"/>
        <v>0</v>
      </c>
      <c r="ASW31" s="312"/>
      <c r="ASX31" s="312"/>
      <c r="ASY31" s="22"/>
      <c r="ASZ31" s="31"/>
      <c r="ATA31" s="76"/>
      <c r="ATB31" s="78">
        <f t="shared" si="163"/>
        <v>0</v>
      </c>
      <c r="ATD31" s="323"/>
      <c r="ATE31" s="312"/>
      <c r="ATF31" s="22"/>
      <c r="ATG31" s="31"/>
      <c r="ATH31" s="76"/>
      <c r="ATI31" s="78">
        <f t="shared" si="164"/>
        <v>0</v>
      </c>
      <c r="ATK31" s="323"/>
      <c r="ATL31" s="312"/>
      <c r="ATM31" s="22"/>
      <c r="ATN31" s="31"/>
      <c r="ATO31" s="76"/>
      <c r="ATP31" s="78">
        <f t="shared" si="165"/>
        <v>0</v>
      </c>
      <c r="ATR31" s="323"/>
      <c r="ATS31" s="312"/>
      <c r="ATT31" s="22"/>
      <c r="ATU31" s="31"/>
      <c r="ATV31" s="76"/>
      <c r="ATW31" s="78">
        <f t="shared" si="166"/>
        <v>0</v>
      </c>
      <c r="ATY31" s="794"/>
      <c r="ATZ31" s="1476"/>
      <c r="AUA31" s="140"/>
      <c r="AUB31" s="794"/>
      <c r="AUC31" s="140"/>
      <c r="AUD31" s="132">
        <f t="shared" si="167"/>
        <v>0</v>
      </c>
      <c r="AUF31" s="31"/>
      <c r="AUG31" s="1483"/>
      <c r="AUH31" s="76"/>
      <c r="AUI31" s="72"/>
      <c r="AUJ31" s="67"/>
      <c r="AUK31" s="132">
        <f t="shared" si="168"/>
        <v>0</v>
      </c>
      <c r="AUM31" s="31"/>
      <c r="AUN31" s="782"/>
      <c r="AUO31" s="76"/>
      <c r="AUP31" s="31"/>
      <c r="AUQ31" s="76"/>
      <c r="AUR31" s="78">
        <f t="shared" si="169"/>
        <v>0</v>
      </c>
      <c r="AUT31" s="31"/>
      <c r="AUU31" s="312"/>
      <c r="AUV31" s="22"/>
      <c r="AUW31" s="31"/>
      <c r="AUX31" s="76"/>
      <c r="AUY31" s="78">
        <f t="shared" si="170"/>
        <v>0</v>
      </c>
      <c r="AVA31" s="407"/>
      <c r="AVB31" s="312"/>
      <c r="AVC31" s="22"/>
      <c r="AVD31" s="31"/>
      <c r="AVE31" s="76"/>
      <c r="AVF31" s="78">
        <f t="shared" si="171"/>
        <v>2512.5</v>
      </c>
      <c r="AVH31" s="323"/>
      <c r="AVI31" s="817"/>
      <c r="AVK31" s="312"/>
      <c r="AVM31" s="132">
        <f t="shared" si="172"/>
        <v>0</v>
      </c>
      <c r="AVO31" s="407"/>
      <c r="AVP31" s="312"/>
      <c r="AVQ31" s="1499"/>
      <c r="AVR31" s="1516"/>
      <c r="AVS31" s="1361"/>
      <c r="AVT31" s="78">
        <f t="shared" si="190"/>
        <v>0</v>
      </c>
      <c r="AVV31" s="312"/>
      <c r="AVW31" s="312"/>
      <c r="AVX31" s="1499"/>
      <c r="AVY31" s="1516"/>
      <c r="AVZ31" s="1361"/>
      <c r="AWA31" s="78">
        <f t="shared" si="191"/>
        <v>0</v>
      </c>
      <c r="AWC31" s="312"/>
      <c r="AWD31" s="312"/>
      <c r="AWE31" s="22"/>
      <c r="AWF31" s="31"/>
      <c r="AWG31" s="76"/>
      <c r="AWH31" s="78">
        <f t="shared" si="192"/>
        <v>0</v>
      </c>
      <c r="AWJ31" s="230"/>
      <c r="AWK31" s="230"/>
      <c r="AWL31" s="105"/>
      <c r="AWM31" s="49"/>
      <c r="AWN31" s="140"/>
      <c r="AWO31" s="132">
        <f t="shared" si="193"/>
        <v>0</v>
      </c>
      <c r="AWP31" s="245"/>
      <c r="AWQ31" s="427"/>
      <c r="AWR31" s="230"/>
      <c r="AWS31" s="105"/>
      <c r="AWT31" s="49"/>
      <c r="AWU31" s="140"/>
      <c r="AWV31" s="78">
        <f t="shared" si="173"/>
        <v>30000</v>
      </c>
      <c r="AWX31" s="31"/>
      <c r="AWY31" s="312"/>
      <c r="AWZ31" s="22"/>
      <c r="AXA31" s="31"/>
      <c r="AXB31" s="76"/>
      <c r="AXC31" s="78">
        <f t="shared" si="174"/>
        <v>0</v>
      </c>
      <c r="AXE31" s="31"/>
      <c r="AXF31" s="312"/>
      <c r="AXG31" s="22"/>
      <c r="AXH31" s="31"/>
      <c r="AXI31" s="76"/>
      <c r="AXJ31" s="78">
        <f t="shared" si="175"/>
        <v>0</v>
      </c>
      <c r="AXL31" s="31"/>
      <c r="AXM31" s="312"/>
      <c r="AXN31" s="22"/>
      <c r="AXO31" s="31"/>
      <c r="AXP31" s="76"/>
      <c r="AXQ31" s="78">
        <f t="shared" si="176"/>
        <v>0</v>
      </c>
      <c r="AXS31" s="31"/>
      <c r="AXT31" s="312"/>
      <c r="AXU31" s="22"/>
      <c r="AXV31" s="31"/>
      <c r="AXW31" s="76"/>
      <c r="AXX31" s="78">
        <f t="shared" si="177"/>
        <v>0</v>
      </c>
      <c r="AXZ31" s="407"/>
      <c r="AYA31" s="312"/>
      <c r="AYB31" s="22"/>
      <c r="AYC31" s="31"/>
      <c r="AYD31" s="76"/>
      <c r="AYE31" s="78">
        <f t="shared" si="178"/>
        <v>0</v>
      </c>
      <c r="AYG31" s="407"/>
      <c r="AYH31" s="312"/>
      <c r="AYI31" s="22"/>
      <c r="AYJ31" s="31"/>
      <c r="AYK31" s="76"/>
      <c r="AYL31" s="78">
        <f t="shared" si="179"/>
        <v>0</v>
      </c>
      <c r="AYN31" s="407"/>
      <c r="AYO31" s="312"/>
      <c r="AYP31" s="22"/>
      <c r="AYQ31" s="407"/>
      <c r="AYR31" s="76"/>
      <c r="AYS31" s="78">
        <f t="shared" si="180"/>
        <v>0</v>
      </c>
      <c r="AYU31" s="31"/>
      <c r="AYV31" s="312"/>
      <c r="AYW31" s="22"/>
      <c r="AYX31" s="31"/>
      <c r="AYY31" s="76"/>
      <c r="AYZ31" s="78">
        <f t="shared" si="181"/>
        <v>0</v>
      </c>
      <c r="AZB31" s="427"/>
      <c r="AZC31" s="230"/>
      <c r="AZD31" s="105"/>
      <c r="AZE31" s="427"/>
      <c r="AZF31" s="140"/>
      <c r="AZG31" s="78">
        <f t="shared" si="182"/>
        <v>0</v>
      </c>
      <c r="AZI31" s="427"/>
      <c r="AZJ31" s="230"/>
      <c r="AZK31" s="105"/>
      <c r="AZL31" s="427"/>
      <c r="AZM31" s="140"/>
      <c r="AZN31" s="132">
        <f t="shared" si="183"/>
        <v>0</v>
      </c>
      <c r="AZO31" s="245"/>
      <c r="AZP31" s="312"/>
      <c r="AZQ31" s="312"/>
      <c r="AZR31" s="22"/>
      <c r="AZS31" s="31"/>
      <c r="AZT31" s="76"/>
      <c r="AZU31" s="78">
        <f t="shared" si="184"/>
        <v>0</v>
      </c>
      <c r="AZW31" s="312"/>
      <c r="AZX31" s="312"/>
      <c r="AZY31" s="22"/>
      <c r="AZZ31" s="31"/>
      <c r="BAA31" s="76"/>
      <c r="BAB31" s="78">
        <f t="shared" si="185"/>
        <v>0</v>
      </c>
      <c r="BAD31" s="312"/>
      <c r="BAE31" s="312"/>
      <c r="BAF31" s="22"/>
      <c r="BAG31" s="31"/>
      <c r="BAH31" s="76"/>
      <c r="BAI31" s="78">
        <f t="shared" si="186"/>
        <v>0</v>
      </c>
      <c r="BAK31" s="312"/>
      <c r="BAL31" s="312"/>
      <c r="BAM31" s="22"/>
      <c r="BAN31" s="31"/>
      <c r="BAO31" s="76"/>
      <c r="BAP31" s="78">
        <f t="shared" si="187"/>
        <v>0</v>
      </c>
    </row>
    <row r="32" spans="1:1023 1025:1394" s="32" customFormat="1" x14ac:dyDescent="0.25">
      <c r="A32" s="794"/>
      <c r="B32" s="312"/>
      <c r="C32" s="704"/>
      <c r="D32" s="31"/>
      <c r="E32" s="140"/>
      <c r="F32" s="132">
        <f t="shared" si="8"/>
        <v>0</v>
      </c>
      <c r="H32" s="427"/>
      <c r="I32" s="230"/>
      <c r="J32" s="105"/>
      <c r="K32" s="427"/>
      <c r="L32" s="140"/>
      <c r="M32" s="78">
        <f t="shared" si="188"/>
        <v>0</v>
      </c>
      <c r="O32" s="323"/>
      <c r="P32" s="312"/>
      <c r="Q32" s="22"/>
      <c r="R32" s="31"/>
      <c r="S32" s="76"/>
      <c r="T32" s="78">
        <f t="shared" si="9"/>
        <v>0</v>
      </c>
      <c r="V32" s="312"/>
      <c r="W32" s="312"/>
      <c r="X32" s="22"/>
      <c r="Y32" s="31"/>
      <c r="Z32" s="76"/>
      <c r="AA32" s="78">
        <f t="shared" si="10"/>
        <v>0</v>
      </c>
      <c r="AC32" s="312"/>
      <c r="AD32" s="312"/>
      <c r="AE32" s="22"/>
      <c r="AF32" s="31"/>
      <c r="AG32" s="76"/>
      <c r="AH32" s="78">
        <f t="shared" si="11"/>
        <v>0</v>
      </c>
      <c r="AJ32" s="312"/>
      <c r="AK32" s="312"/>
      <c r="AL32" s="22"/>
      <c r="AM32" s="31"/>
      <c r="AN32" s="76"/>
      <c r="AO32" s="78">
        <f t="shared" si="12"/>
        <v>0</v>
      </c>
      <c r="AQ32" s="31"/>
      <c r="AR32" s="312"/>
      <c r="AS32" s="22"/>
      <c r="AT32" s="31"/>
      <c r="AU32" s="76"/>
      <c r="AV32" s="78">
        <f t="shared" si="13"/>
        <v>0</v>
      </c>
      <c r="AX32" s="312"/>
      <c r="AY32" s="312"/>
      <c r="AZ32" s="22"/>
      <c r="BA32" s="31"/>
      <c r="BB32" s="76"/>
      <c r="BC32" s="78">
        <f t="shared" si="14"/>
        <v>0</v>
      </c>
      <c r="BE32" s="31"/>
      <c r="BF32" s="230"/>
      <c r="BG32" s="105"/>
      <c r="BH32" s="31"/>
      <c r="BI32" s="140"/>
      <c r="BJ32" s="78">
        <f t="shared" si="15"/>
        <v>0</v>
      </c>
      <c r="BL32" s="312"/>
      <c r="BM32" s="312"/>
      <c r="BN32" s="22"/>
      <c r="BO32" s="31"/>
      <c r="BP32" s="76"/>
      <c r="BQ32" s="78">
        <f t="shared" si="16"/>
        <v>0</v>
      </c>
      <c r="BS32" s="312"/>
      <c r="BT32" s="312"/>
      <c r="BU32" s="312"/>
      <c r="BV32" s="22"/>
      <c r="BW32" s="31"/>
      <c r="BX32" s="76"/>
      <c r="BY32" s="78">
        <f t="shared" si="17"/>
        <v>0</v>
      </c>
      <c r="CA32" s="427">
        <v>40858</v>
      </c>
      <c r="CB32" s="673" t="s">
        <v>653</v>
      </c>
      <c r="CC32" s="422"/>
      <c r="CD32" s="400" t="s">
        <v>632</v>
      </c>
      <c r="CE32" s="262"/>
      <c r="CF32" s="132">
        <f t="shared" si="18"/>
        <v>328393</v>
      </c>
      <c r="CH32" s="49"/>
      <c r="CI32" s="230"/>
      <c r="CJ32" s="262"/>
      <c r="CK32" s="379"/>
      <c r="CL32" s="262"/>
      <c r="CM32" s="132">
        <f t="shared" si="19"/>
        <v>0</v>
      </c>
      <c r="CO32" s="322"/>
      <c r="CP32" s="673"/>
      <c r="CQ32" s="351"/>
      <c r="CR32" s="380"/>
      <c r="CS32" s="351"/>
      <c r="CT32" s="132">
        <f t="shared" si="189"/>
        <v>0</v>
      </c>
      <c r="CV32" s="31"/>
      <c r="CW32" s="312"/>
      <c r="CX32" s="22"/>
      <c r="CY32" s="31"/>
      <c r="CZ32" s="76"/>
      <c r="DA32" s="78">
        <f t="shared" si="20"/>
        <v>0</v>
      </c>
      <c r="DC32" s="312"/>
      <c r="DD32" s="312"/>
      <c r="DE32" s="312"/>
      <c r="DF32" s="22"/>
      <c r="DG32" s="31"/>
      <c r="DH32" s="76"/>
      <c r="DI32" s="78">
        <f t="shared" si="21"/>
        <v>0</v>
      </c>
      <c r="DK32" s="407"/>
      <c r="DL32" s="312"/>
      <c r="DM32" s="22"/>
      <c r="DN32" s="323"/>
      <c r="DO32" s="76"/>
      <c r="DP32" s="78">
        <f t="shared" si="22"/>
        <v>0</v>
      </c>
      <c r="DR32" s="312"/>
      <c r="DS32" s="312"/>
      <c r="DT32" s="22"/>
      <c r="DU32" s="31"/>
      <c r="DV32" s="76"/>
      <c r="DW32" s="78">
        <f t="shared" si="23"/>
        <v>0</v>
      </c>
      <c r="DY32" s="312"/>
      <c r="DZ32" s="312"/>
      <c r="EA32" s="22"/>
      <c r="EB32" s="31"/>
      <c r="EC32" s="76"/>
      <c r="ED32" s="78">
        <f t="shared" si="24"/>
        <v>4197</v>
      </c>
      <c r="EF32" s="312"/>
      <c r="EG32" s="312"/>
      <c r="EH32" s="22"/>
      <c r="EI32" s="31"/>
      <c r="EJ32" s="76"/>
      <c r="EK32" s="78">
        <f t="shared" si="25"/>
        <v>0</v>
      </c>
      <c r="EM32" s="323"/>
      <c r="EN32" s="312"/>
      <c r="EO32" s="22"/>
      <c r="EP32" s="31"/>
      <c r="EQ32" s="76"/>
      <c r="ER32" s="78">
        <f t="shared" si="26"/>
        <v>0</v>
      </c>
      <c r="ET32" s="323"/>
      <c r="EU32" s="312"/>
      <c r="EV32" s="22"/>
      <c r="EW32" s="31"/>
      <c r="EX32" s="76"/>
      <c r="EY32" s="78">
        <f t="shared" si="27"/>
        <v>0</v>
      </c>
      <c r="FA32" s="31"/>
      <c r="FB32" s="312"/>
      <c r="FC32" s="22"/>
      <c r="FD32" s="31"/>
      <c r="FE32" s="76"/>
      <c r="FF32" s="78">
        <f t="shared" si="28"/>
        <v>0</v>
      </c>
      <c r="FH32" s="31"/>
      <c r="FI32" s="312"/>
      <c r="FJ32" s="22"/>
      <c r="FK32" s="31"/>
      <c r="FL32" s="76"/>
      <c r="FM32" s="78">
        <f t="shared" si="29"/>
        <v>0</v>
      </c>
      <c r="FO32" s="407">
        <v>39724</v>
      </c>
      <c r="FP32" s="312" t="s">
        <v>486</v>
      </c>
      <c r="FQ32" s="105">
        <v>22540</v>
      </c>
      <c r="FR32" s="49"/>
      <c r="FS32" s="140"/>
      <c r="FT32" s="78">
        <f t="shared" si="30"/>
        <v>64074</v>
      </c>
      <c r="FV32" s="323"/>
      <c r="FW32" s="312"/>
      <c r="FX32" s="22"/>
      <c r="FY32" s="31"/>
      <c r="FZ32" s="76"/>
      <c r="GA32" s="78">
        <f t="shared" si="31"/>
        <v>0</v>
      </c>
      <c r="GC32" s="312"/>
      <c r="GD32" s="312"/>
      <c r="GE32" s="22"/>
      <c r="GF32" s="31"/>
      <c r="GG32" s="76"/>
      <c r="GH32" s="78">
        <f t="shared" si="32"/>
        <v>0</v>
      </c>
      <c r="GJ32" s="312"/>
      <c r="GK32" s="312"/>
      <c r="GL32" s="22"/>
      <c r="GM32" s="31"/>
      <c r="GN32" s="76"/>
      <c r="GO32" s="78">
        <f t="shared" si="33"/>
        <v>0</v>
      </c>
      <c r="GQ32" s="31"/>
      <c r="GR32" s="312"/>
      <c r="GS32" s="22"/>
      <c r="GT32" s="31"/>
      <c r="GU32" s="76"/>
      <c r="GV32" s="78">
        <f t="shared" si="34"/>
        <v>0</v>
      </c>
      <c r="GX32" s="312"/>
      <c r="GY32" s="312"/>
      <c r="GZ32" s="22"/>
      <c r="HA32" s="31"/>
      <c r="HB32" s="76"/>
      <c r="HC32" s="78">
        <f t="shared" si="35"/>
        <v>0</v>
      </c>
      <c r="HE32" s="31"/>
      <c r="HF32" s="312"/>
      <c r="HG32" s="22"/>
      <c r="HH32" s="31"/>
      <c r="HI32" s="76"/>
      <c r="HJ32" s="78">
        <f t="shared" si="36"/>
        <v>0</v>
      </c>
      <c r="HL32" s="31"/>
      <c r="HM32" s="312"/>
      <c r="HN32" s="22"/>
      <c r="HO32" s="31"/>
      <c r="HP32" s="76"/>
      <c r="HQ32" s="78">
        <f t="shared" si="37"/>
        <v>0</v>
      </c>
      <c r="HS32" s="546"/>
      <c r="HU32" s="780"/>
      <c r="HW32" s="780"/>
      <c r="HX32" s="132">
        <f t="shared" si="38"/>
        <v>476</v>
      </c>
      <c r="HZ32" s="31"/>
      <c r="IA32" s="312"/>
      <c r="IB32" s="105"/>
      <c r="IC32" s="49"/>
      <c r="ID32" s="140"/>
      <c r="IE32" s="78">
        <f t="shared" si="39"/>
        <v>0</v>
      </c>
      <c r="IG32" s="312"/>
      <c r="IH32" s="312"/>
      <c r="II32" s="22"/>
      <c r="IJ32" s="31"/>
      <c r="IK32" s="76"/>
      <c r="IL32" s="78">
        <f t="shared" si="40"/>
        <v>0</v>
      </c>
      <c r="IN32" s="31"/>
      <c r="IO32" s="784"/>
      <c r="IP32" s="22"/>
      <c r="IQ32" s="31"/>
      <c r="IR32" s="76"/>
      <c r="IS32" s="78">
        <f t="shared" si="41"/>
        <v>0</v>
      </c>
      <c r="IU32" s="31"/>
      <c r="IV32" s="312"/>
      <c r="IW32" s="22"/>
      <c r="IX32" s="31"/>
      <c r="IY32" s="76"/>
      <c r="IZ32" s="78">
        <f t="shared" si="42"/>
        <v>0</v>
      </c>
      <c r="JB32" s="31"/>
      <c r="JC32" s="312"/>
      <c r="JD32" s="22"/>
      <c r="JE32" s="31"/>
      <c r="JF32" s="76"/>
      <c r="JG32" s="78">
        <f t="shared" si="196"/>
        <v>0</v>
      </c>
      <c r="JI32" s="794"/>
      <c r="JJ32" s="784"/>
      <c r="JK32" s="22"/>
      <c r="JL32" s="794"/>
      <c r="JM32" s="76"/>
      <c r="JN32" s="132">
        <f t="shared" si="43"/>
        <v>0</v>
      </c>
      <c r="JP32" s="794"/>
      <c r="JQ32" s="312"/>
      <c r="JR32" s="22"/>
      <c r="JS32" s="794"/>
      <c r="JT32" s="76"/>
      <c r="JU32" s="132">
        <f t="shared" si="44"/>
        <v>0</v>
      </c>
      <c r="JW32" s="575"/>
      <c r="JX32" s="230"/>
      <c r="JY32" s="105"/>
      <c r="JZ32" s="575"/>
      <c r="KA32" s="140"/>
      <c r="KB32" s="132">
        <f t="shared" si="45"/>
        <v>0</v>
      </c>
      <c r="KC32" s="245"/>
      <c r="KD32" s="575"/>
      <c r="KE32" s="230"/>
      <c r="KF32" s="105"/>
      <c r="KG32" s="575"/>
      <c r="KH32" s="140"/>
      <c r="KI32" s="132">
        <f t="shared" si="46"/>
        <v>0</v>
      </c>
      <c r="KJ32" s="245"/>
      <c r="KK32" s="407"/>
      <c r="KL32" s="312"/>
      <c r="KM32" s="22"/>
      <c r="KN32" s="375"/>
      <c r="KO32" s="76"/>
      <c r="KP32" s="132">
        <f t="shared" si="47"/>
        <v>0</v>
      </c>
      <c r="KR32" s="794"/>
      <c r="KS32" s="866"/>
      <c r="KT32" s="22"/>
      <c r="KU32" s="794"/>
      <c r="KV32" s="76"/>
      <c r="KW32" s="132">
        <f t="shared" si="48"/>
        <v>0</v>
      </c>
      <c r="KY32" s="312"/>
      <c r="KZ32" s="312"/>
      <c r="LA32" s="22"/>
      <c r="LB32" s="31"/>
      <c r="LC32" s="76"/>
      <c r="LD32" s="132">
        <f t="shared" si="49"/>
        <v>0</v>
      </c>
      <c r="LF32" s="407"/>
      <c r="LG32" s="312"/>
      <c r="LH32" s="22"/>
      <c r="LI32" s="31"/>
      <c r="LJ32" s="76"/>
      <c r="LK32" s="132">
        <f t="shared" si="0"/>
        <v>0</v>
      </c>
      <c r="LM32" s="427"/>
      <c r="LN32" s="230"/>
      <c r="LO32" s="105"/>
      <c r="LP32" s="49"/>
      <c r="LQ32" s="140"/>
      <c r="LR32" s="78">
        <f t="shared" si="50"/>
        <v>0</v>
      </c>
      <c r="LT32" s="427"/>
      <c r="LU32" s="230"/>
      <c r="LV32" s="105"/>
      <c r="LW32" s="49"/>
      <c r="LX32" s="140"/>
      <c r="LY32" s="132">
        <f t="shared" si="51"/>
        <v>0</v>
      </c>
      <c r="MA32" s="407"/>
      <c r="MB32" s="312"/>
      <c r="MC32" s="22"/>
      <c r="MD32" s="31"/>
      <c r="ME32" s="76"/>
      <c r="MF32" s="132">
        <f t="shared" si="52"/>
        <v>0</v>
      </c>
      <c r="MH32" s="312"/>
      <c r="MI32" s="312"/>
      <c r="MJ32" s="22"/>
      <c r="MK32" s="31"/>
      <c r="ML32" s="76"/>
      <c r="MM32" s="132">
        <f t="shared" si="53"/>
        <v>0</v>
      </c>
      <c r="MO32" s="31"/>
      <c r="MP32" s="312"/>
      <c r="MQ32" s="105"/>
      <c r="MR32" s="1514"/>
      <c r="MS32" s="76"/>
      <c r="MT32" s="132">
        <f t="shared" si="197"/>
        <v>20586.5</v>
      </c>
      <c r="MV32" s="31"/>
      <c r="MW32" s="312"/>
      <c r="MX32" s="105"/>
      <c r="MY32" s="1514"/>
      <c r="MZ32" s="76"/>
      <c r="NA32" s="132">
        <f t="shared" si="54"/>
        <v>0</v>
      </c>
      <c r="NC32" s="31"/>
      <c r="ND32" s="782"/>
      <c r="NE32" s="795"/>
      <c r="NF32" s="31"/>
      <c r="NG32" s="76"/>
      <c r="NH32" s="132">
        <f t="shared" si="203"/>
        <v>0</v>
      </c>
      <c r="NJ32" s="407"/>
      <c r="NK32" s="782"/>
      <c r="NL32" s="76"/>
      <c r="NM32" s="407"/>
      <c r="NN32" s="76"/>
      <c r="NO32" s="132">
        <f t="shared" si="56"/>
        <v>0</v>
      </c>
      <c r="NQ32" s="312"/>
      <c r="NR32" s="312"/>
      <c r="NS32" s="22"/>
      <c r="NT32" s="31"/>
      <c r="NU32" s="76"/>
      <c r="NV32" s="78">
        <f t="shared" si="57"/>
        <v>0</v>
      </c>
      <c r="NX32" s="312"/>
      <c r="NY32" s="312"/>
      <c r="NZ32" s="22"/>
      <c r="OA32" s="31"/>
      <c r="OB32" s="76"/>
      <c r="OC32" s="78">
        <f t="shared" si="58"/>
        <v>0</v>
      </c>
      <c r="OE32" s="312"/>
      <c r="OF32" s="312"/>
      <c r="OG32" s="22"/>
      <c r="OH32" s="31"/>
      <c r="OI32" s="76"/>
      <c r="OJ32" s="78">
        <f t="shared" si="59"/>
        <v>0</v>
      </c>
      <c r="OL32" s="312"/>
      <c r="OM32" s="312"/>
      <c r="ON32" s="22"/>
      <c r="OO32" s="31"/>
      <c r="OP32" s="76"/>
      <c r="OQ32" s="78">
        <f t="shared" si="60"/>
        <v>0</v>
      </c>
      <c r="OS32" s="312"/>
      <c r="OT32" s="312"/>
      <c r="OU32" s="22"/>
      <c r="OV32" s="31"/>
      <c r="OW32" s="76"/>
      <c r="OX32" s="78">
        <f t="shared" si="61"/>
        <v>0</v>
      </c>
      <c r="OZ32" s="312"/>
      <c r="PA32" s="312"/>
      <c r="PB32" s="22"/>
      <c r="PC32" s="31"/>
      <c r="PD32" s="76"/>
      <c r="PE32" s="78">
        <f t="shared" si="62"/>
        <v>0</v>
      </c>
      <c r="PG32" s="31"/>
      <c r="PH32" s="312"/>
      <c r="PI32" s="22"/>
      <c r="PJ32" s="31"/>
      <c r="PK32" s="76"/>
      <c r="PL32" s="78">
        <f t="shared" si="63"/>
        <v>0</v>
      </c>
      <c r="PN32" s="312"/>
      <c r="PO32" s="312"/>
      <c r="PP32" s="22"/>
      <c r="PQ32" s="31"/>
      <c r="PR32" s="76"/>
      <c r="PS32" s="78">
        <f t="shared" si="64"/>
        <v>48975</v>
      </c>
      <c r="PU32" s="312"/>
      <c r="PV32" s="312"/>
      <c r="PW32" s="22"/>
      <c r="PX32" s="31"/>
      <c r="PY32" s="76"/>
      <c r="PZ32" s="78">
        <f t="shared" si="65"/>
        <v>0</v>
      </c>
      <c r="QB32" s="407"/>
      <c r="QC32" s="312"/>
      <c r="QD32" s="22"/>
      <c r="QE32" s="31"/>
      <c r="QF32" s="76"/>
      <c r="QG32" s="78">
        <f t="shared" si="66"/>
        <v>0</v>
      </c>
      <c r="QI32" s="323"/>
      <c r="QJ32" s="312"/>
      <c r="QK32" s="704"/>
      <c r="QL32" s="31">
        <v>41528</v>
      </c>
      <c r="QM32" s="140">
        <v>100</v>
      </c>
      <c r="QN32" s="527">
        <f t="shared" si="67"/>
        <v>23194.5</v>
      </c>
      <c r="QP32" s="523"/>
      <c r="QQ32" s="1483"/>
      <c r="QR32" s="704"/>
      <c r="QS32" s="31"/>
      <c r="QT32" s="140"/>
      <c r="QU32" s="132">
        <f t="shared" si="68"/>
        <v>0</v>
      </c>
      <c r="QW32" s="49"/>
      <c r="QX32" s="673"/>
      <c r="QY32" s="140"/>
      <c r="QZ32" s="87"/>
      <c r="RA32" s="66"/>
      <c r="RB32" s="78">
        <f t="shared" si="69"/>
        <v>0</v>
      </c>
      <c r="RD32" s="49"/>
      <c r="RE32" s="673"/>
      <c r="RF32" s="140"/>
      <c r="RG32" s="87"/>
      <c r="RH32" s="66"/>
      <c r="RI32" s="78">
        <f t="shared" si="70"/>
        <v>0</v>
      </c>
      <c r="RK32" s="49"/>
      <c r="RL32" s="303"/>
      <c r="RM32" s="140"/>
      <c r="RN32" s="87"/>
      <c r="RO32" s="66"/>
      <c r="RP32" s="78">
        <f t="shared" si="71"/>
        <v>0</v>
      </c>
      <c r="RR32" s="312"/>
      <c r="RS32" s="312"/>
      <c r="RT32" s="22"/>
      <c r="RU32" s="31"/>
      <c r="RV32" s="76"/>
      <c r="RW32" s="78">
        <f t="shared" si="194"/>
        <v>23250</v>
      </c>
      <c r="RY32" s="312"/>
      <c r="RZ32" s="312"/>
      <c r="SA32" s="22"/>
      <c r="SB32" s="31"/>
      <c r="SC32" s="76"/>
      <c r="SD32" s="78">
        <f t="shared" si="195"/>
        <v>0</v>
      </c>
      <c r="SF32" s="312"/>
      <c r="SG32" s="312"/>
      <c r="SH32" s="22"/>
      <c r="SI32" s="31"/>
      <c r="SJ32" s="76"/>
      <c r="SK32" s="78">
        <f t="shared" si="72"/>
        <v>0</v>
      </c>
      <c r="SM32" s="312"/>
      <c r="SN32" s="312"/>
      <c r="SO32" s="22"/>
      <c r="SP32" s="31"/>
      <c r="SQ32" s="76"/>
      <c r="SR32" s="78">
        <f t="shared" si="73"/>
        <v>0</v>
      </c>
      <c r="ST32" s="407"/>
      <c r="SU32" s="312"/>
      <c r="SV32" s="22"/>
      <c r="SW32" s="31"/>
      <c r="SX32" s="76"/>
      <c r="SY32" s="78">
        <f t="shared" si="74"/>
        <v>0</v>
      </c>
      <c r="TA32" s="312"/>
      <c r="TB32" s="312"/>
      <c r="TC32" s="22"/>
      <c r="TD32" s="31"/>
      <c r="TE32" s="76"/>
      <c r="TF32" s="78">
        <f t="shared" si="200"/>
        <v>20668.5</v>
      </c>
      <c r="TH32" s="312"/>
      <c r="TI32" s="312"/>
      <c r="TJ32" s="785"/>
      <c r="TK32" s="31"/>
      <c r="TL32" s="76"/>
      <c r="TM32" s="78">
        <f t="shared" si="201"/>
        <v>0</v>
      </c>
      <c r="TO32" s="407"/>
      <c r="TP32" s="312"/>
      <c r="TQ32" s="22"/>
      <c r="TR32" s="31"/>
      <c r="TS32" s="76"/>
      <c r="TT32" s="78">
        <f t="shared" si="202"/>
        <v>0</v>
      </c>
      <c r="TV32" s="407"/>
      <c r="TW32" s="312"/>
      <c r="TX32" s="22"/>
      <c r="TY32" s="31"/>
      <c r="TZ32" s="76"/>
      <c r="UA32" s="78">
        <f t="shared" si="78"/>
        <v>0</v>
      </c>
      <c r="UC32" s="407"/>
      <c r="UD32" s="312"/>
      <c r="UE32" s="22"/>
      <c r="UF32" s="31"/>
      <c r="UG32" s="76"/>
      <c r="UH32" s="78">
        <f t="shared" si="79"/>
        <v>0</v>
      </c>
      <c r="UJ32" s="407"/>
      <c r="UK32" s="312"/>
      <c r="UL32" s="22"/>
      <c r="UM32" s="31"/>
      <c r="UN32" s="76"/>
      <c r="UO32" s="78">
        <f t="shared" si="80"/>
        <v>0</v>
      </c>
      <c r="UQ32" s="407"/>
      <c r="UR32" s="312"/>
      <c r="US32" s="22"/>
      <c r="UT32" s="31"/>
      <c r="UU32" s="76"/>
      <c r="UV32" s="78">
        <f t="shared" si="81"/>
        <v>201</v>
      </c>
      <c r="UX32" s="312"/>
      <c r="UY32" s="312"/>
      <c r="UZ32" s="22"/>
      <c r="VA32" s="31"/>
      <c r="VB32" s="76"/>
      <c r="VC32" s="78">
        <f t="shared" si="82"/>
        <v>47775</v>
      </c>
      <c r="VE32" s="312"/>
      <c r="VF32" s="312"/>
      <c r="VG32" s="22"/>
      <c r="VH32" s="31"/>
      <c r="VI32" s="76"/>
      <c r="VJ32" s="78">
        <f t="shared" si="83"/>
        <v>0</v>
      </c>
      <c r="VL32" s="312"/>
      <c r="VM32" s="312"/>
      <c r="VN32" s="22"/>
      <c r="VO32" s="31"/>
      <c r="VP32" s="76"/>
      <c r="VQ32" s="78">
        <f t="shared" si="84"/>
        <v>0</v>
      </c>
      <c r="VS32" s="407"/>
      <c r="VT32" s="312"/>
      <c r="VU32" s="22"/>
      <c r="VV32" s="31"/>
      <c r="VW32" s="76"/>
      <c r="VX32" s="78">
        <f t="shared" si="85"/>
        <v>274.5</v>
      </c>
      <c r="VZ32" s="312"/>
      <c r="WA32" s="312"/>
      <c r="WB32" s="22"/>
      <c r="WC32" s="31"/>
      <c r="WD32" s="76"/>
      <c r="WE32" s="78">
        <f t="shared" si="86"/>
        <v>0</v>
      </c>
      <c r="WG32" s="31"/>
      <c r="WH32" s="312"/>
      <c r="WI32" s="22"/>
      <c r="WJ32" s="31"/>
      <c r="WK32" s="76"/>
      <c r="WL32" s="78">
        <f t="shared" si="87"/>
        <v>0</v>
      </c>
      <c r="WN32" s="312"/>
      <c r="WO32" s="312"/>
      <c r="WP32" s="22"/>
      <c r="WQ32" s="31"/>
      <c r="WR32" s="76"/>
      <c r="WS32" s="78">
        <f t="shared" si="88"/>
        <v>0</v>
      </c>
      <c r="WU32" s="230"/>
      <c r="WV32" s="230"/>
      <c r="WW32" s="105"/>
      <c r="WX32" s="49"/>
      <c r="WY32" s="140"/>
      <c r="WZ32" s="132">
        <f t="shared" si="89"/>
        <v>0</v>
      </c>
      <c r="XA32" s="245"/>
      <c r="XB32" s="312"/>
      <c r="XC32" s="312"/>
      <c r="XD32" s="22"/>
      <c r="XE32" s="31"/>
      <c r="XF32" s="76"/>
      <c r="XG32" s="78">
        <f t="shared" si="90"/>
        <v>0</v>
      </c>
      <c r="XI32" s="407"/>
      <c r="XJ32" s="312"/>
      <c r="XK32" s="22"/>
      <c r="XL32" s="31"/>
      <c r="XM32" s="76"/>
      <c r="XN32" s="78">
        <f t="shared" si="91"/>
        <v>0</v>
      </c>
      <c r="XP32" s="312"/>
      <c r="XQ32" s="312"/>
      <c r="XR32" s="22"/>
      <c r="XS32" s="31"/>
      <c r="XT32" s="76"/>
      <c r="XU32" s="78">
        <f t="shared" si="92"/>
        <v>0</v>
      </c>
      <c r="XW32" s="312"/>
      <c r="XX32" s="312"/>
      <c r="XY32" s="22"/>
      <c r="XZ32" s="31"/>
      <c r="YA32" s="76"/>
      <c r="YB32" s="78">
        <f t="shared" si="93"/>
        <v>0</v>
      </c>
      <c r="YD32" s="31"/>
      <c r="YE32" s="312"/>
      <c r="YF32" s="22"/>
      <c r="YG32" s="31"/>
      <c r="YH32" s="76"/>
      <c r="YI32" s="78">
        <f t="shared" si="94"/>
        <v>0</v>
      </c>
      <c r="YK32" s="312"/>
      <c r="YL32" s="312"/>
      <c r="YM32" s="22"/>
      <c r="YN32" s="31"/>
      <c r="YO32" s="76"/>
      <c r="YP32" s="78">
        <f t="shared" si="95"/>
        <v>0</v>
      </c>
      <c r="YR32" s="312"/>
      <c r="YS32" s="312"/>
      <c r="YT32" s="22"/>
      <c r="YU32" s="31"/>
      <c r="YV32" s="76"/>
      <c r="YW32" s="78">
        <f t="shared" si="96"/>
        <v>0</v>
      </c>
      <c r="YY32" s="49"/>
      <c r="YZ32" s="230"/>
      <c r="ZA32" s="105"/>
      <c r="ZB32" s="49"/>
      <c r="ZC32" s="140"/>
      <c r="ZD32" s="78">
        <f t="shared" si="97"/>
        <v>0</v>
      </c>
      <c r="ZF32" s="312"/>
      <c r="ZG32" s="312"/>
      <c r="ZH32" s="22"/>
      <c r="ZI32" s="31"/>
      <c r="ZJ32" s="76"/>
      <c r="ZK32" s="78">
        <f t="shared" si="98"/>
        <v>0</v>
      </c>
      <c r="ZM32" s="31"/>
      <c r="ZN32" s="784"/>
      <c r="ZO32" s="22"/>
      <c r="ZP32" s="31"/>
      <c r="ZQ32" s="76"/>
      <c r="ZR32" s="78">
        <f t="shared" si="99"/>
        <v>11212</v>
      </c>
      <c r="ZT32" s="31"/>
      <c r="ZU32" s="784"/>
      <c r="ZV32" s="22"/>
      <c r="ZW32" s="31"/>
      <c r="ZX32" s="76"/>
      <c r="ZY32" s="78">
        <f t="shared" si="100"/>
        <v>0</v>
      </c>
      <c r="AAA32" s="31"/>
      <c r="AAB32" s="784"/>
      <c r="AAC32" s="22"/>
      <c r="AAD32" s="31"/>
      <c r="AAE32" s="76"/>
      <c r="AAF32" s="78">
        <f t="shared" si="101"/>
        <v>0</v>
      </c>
      <c r="AAH32" s="312"/>
      <c r="AAI32" s="312"/>
      <c r="AAJ32" s="22"/>
      <c r="AAK32" s="31"/>
      <c r="AAL32" s="76"/>
      <c r="AAM32" s="78">
        <f t="shared" si="102"/>
        <v>0</v>
      </c>
      <c r="AAO32" s="407"/>
      <c r="AAP32" s="312"/>
      <c r="AAQ32" s="22"/>
      <c r="AAR32" s="31"/>
      <c r="AAS32" s="76"/>
      <c r="AAT32" s="78">
        <f t="shared" si="103"/>
        <v>0</v>
      </c>
      <c r="AAV32" s="407"/>
      <c r="AAW32" s="312"/>
      <c r="AAX32" s="22"/>
      <c r="AAY32" s="323"/>
      <c r="AAZ32" s="76"/>
      <c r="ABA32" s="78">
        <f t="shared" si="104"/>
        <v>0</v>
      </c>
      <c r="ABC32" s="312"/>
      <c r="ABD32" s="312"/>
      <c r="ABE32" s="22"/>
      <c r="ABF32" s="31"/>
      <c r="ABG32" s="76"/>
      <c r="ABH32" s="78">
        <f t="shared" si="105"/>
        <v>26148</v>
      </c>
      <c r="ABJ32" s="312"/>
      <c r="ABK32" s="312"/>
      <c r="ABL32" s="22"/>
      <c r="ABM32" s="31"/>
      <c r="ABN32" s="76"/>
      <c r="ABO32" s="78">
        <f t="shared" si="106"/>
        <v>0</v>
      </c>
      <c r="ABQ32" s="312"/>
      <c r="ABR32" s="312"/>
      <c r="ABS32" s="22"/>
      <c r="ABT32" s="31"/>
      <c r="ABU32" s="76"/>
      <c r="ABV32" s="78">
        <f t="shared" si="107"/>
        <v>0</v>
      </c>
      <c r="ABX32" s="323"/>
      <c r="ABY32" s="312"/>
      <c r="ABZ32" s="22"/>
      <c r="ACA32" s="407"/>
      <c r="ACB32" s="76"/>
      <c r="ACC32" s="78">
        <f t="shared" si="108"/>
        <v>0</v>
      </c>
      <c r="ACE32" s="323"/>
      <c r="ACF32" s="312"/>
      <c r="ACG32" s="22"/>
      <c r="ACH32" s="323"/>
      <c r="ACI32" s="76"/>
      <c r="ACJ32" s="78">
        <f t="shared" si="109"/>
        <v>0</v>
      </c>
      <c r="ACL32" s="31"/>
      <c r="ACM32" s="312"/>
      <c r="ACN32" s="22"/>
      <c r="ACO32" s="31"/>
      <c r="ACP32" s="76"/>
      <c r="ACQ32" s="78">
        <f t="shared" si="1"/>
        <v>0</v>
      </c>
      <c r="ACS32" s="407"/>
      <c r="ACT32" s="312"/>
      <c r="ACU32" s="22"/>
      <c r="ACV32" s="407"/>
      <c r="ACW32" s="76"/>
      <c r="ACX32" s="78">
        <f t="shared" si="110"/>
        <v>0</v>
      </c>
      <c r="ACZ32" s="407"/>
      <c r="ADA32" s="312"/>
      <c r="ADB32" s="22"/>
      <c r="ADC32" s="323"/>
      <c r="ADD32" s="76"/>
      <c r="ADE32" s="78">
        <f t="shared" si="111"/>
        <v>0</v>
      </c>
      <c r="ADG32" s="312"/>
      <c r="ADH32" s="312"/>
      <c r="ADI32" s="22"/>
      <c r="ADJ32" s="31"/>
      <c r="ADK32" s="76"/>
      <c r="ADL32" s="78">
        <f t="shared" si="112"/>
        <v>0</v>
      </c>
      <c r="ADN32" s="323"/>
      <c r="ADO32" s="312"/>
      <c r="ADP32" s="22"/>
      <c r="ADQ32" s="407"/>
      <c r="ADR32" s="76"/>
      <c r="ADS32" s="78">
        <f t="shared" si="113"/>
        <v>0</v>
      </c>
      <c r="ADU32" s="407"/>
      <c r="ADV32" s="782"/>
      <c r="ADW32" s="795"/>
      <c r="ADX32" s="31"/>
      <c r="ADY32" s="1515"/>
      <c r="ADZ32" s="132">
        <f t="shared" si="114"/>
        <v>0</v>
      </c>
      <c r="AEB32" s="31"/>
      <c r="AEC32" s="782"/>
      <c r="AED32" s="795"/>
      <c r="AEE32" s="31"/>
      <c r="AEF32" s="1515"/>
      <c r="AEG32" s="132">
        <f t="shared" si="115"/>
        <v>5459</v>
      </c>
      <c r="AEI32" s="407"/>
      <c r="AEJ32" s="782"/>
      <c r="AEK32" s="795"/>
      <c r="AEL32" s="407"/>
      <c r="AEM32" s="1515"/>
      <c r="AEN32" s="132">
        <f t="shared" si="116"/>
        <v>0</v>
      </c>
      <c r="AEP32" s="312"/>
      <c r="AEQ32" s="312"/>
      <c r="AER32" s="22"/>
      <c r="AES32" s="31"/>
      <c r="AET32" s="76"/>
      <c r="AEU32" s="78">
        <f t="shared" si="117"/>
        <v>0</v>
      </c>
      <c r="AEW32" s="312"/>
      <c r="AEX32" s="312"/>
      <c r="AEY32" s="22"/>
      <c r="AEZ32" s="31"/>
      <c r="AFA32" s="76"/>
      <c r="AFB32" s="78">
        <f t="shared" si="118"/>
        <v>6523</v>
      </c>
      <c r="AFD32" s="407"/>
      <c r="AFE32" s="312"/>
      <c r="AFF32" s="22"/>
      <c r="AFG32" s="31"/>
      <c r="AFH32" s="76"/>
      <c r="AFI32" s="78">
        <f t="shared" si="119"/>
        <v>0</v>
      </c>
      <c r="AFK32" s="407"/>
      <c r="AFL32" s="312"/>
      <c r="AFM32" s="22"/>
      <c r="AFN32" s="31"/>
      <c r="AFO32" s="76"/>
      <c r="AFP32" s="78">
        <f t="shared" si="120"/>
        <v>0</v>
      </c>
      <c r="AFR32" s="31"/>
      <c r="AFS32" s="312"/>
      <c r="AFT32" s="22"/>
      <c r="AFU32" s="31"/>
      <c r="AFV32" s="76"/>
      <c r="AFW32" s="78">
        <f t="shared" si="121"/>
        <v>0</v>
      </c>
      <c r="AFY32" s="312"/>
      <c r="AFZ32" s="312"/>
      <c r="AGA32" s="22"/>
      <c r="AGB32" s="31"/>
      <c r="AGC32" s="76"/>
      <c r="AGD32" s="78">
        <f t="shared" si="122"/>
        <v>0</v>
      </c>
      <c r="AGF32" s="312"/>
      <c r="AGG32" s="312"/>
      <c r="AGH32" s="22"/>
      <c r="AGI32" s="31"/>
      <c r="AGJ32" s="76"/>
      <c r="AGK32" s="78">
        <f t="shared" si="123"/>
        <v>0</v>
      </c>
      <c r="AGM32" s="312"/>
      <c r="AGN32" s="312"/>
      <c r="AGO32" s="22"/>
      <c r="AGP32" s="31"/>
      <c r="AGQ32" s="76"/>
      <c r="AGR32" s="78">
        <f t="shared" si="124"/>
        <v>0</v>
      </c>
      <c r="AGT32" s="312"/>
      <c r="AGU32" s="312"/>
      <c r="AGV32" s="22"/>
      <c r="AGW32" s="31"/>
      <c r="AGX32" s="76"/>
      <c r="AGY32" s="78">
        <f t="shared" si="125"/>
        <v>0</v>
      </c>
      <c r="AHA32" s="312"/>
      <c r="AHB32" s="312"/>
      <c r="AHC32" s="22"/>
      <c r="AHD32" s="31"/>
      <c r="AHE32" s="76"/>
      <c r="AHF32" s="78">
        <f t="shared" si="126"/>
        <v>37741</v>
      </c>
      <c r="AHH32" s="312"/>
      <c r="AHI32" s="312"/>
      <c r="AHJ32" s="22"/>
      <c r="AHK32" s="31"/>
      <c r="AHL32" s="76"/>
      <c r="AHM32" s="78">
        <f t="shared" si="127"/>
        <v>0</v>
      </c>
      <c r="AHO32" s="312"/>
      <c r="AHP32" s="312"/>
      <c r="AHQ32" s="22"/>
      <c r="AHR32" s="31"/>
      <c r="AHS32" s="76"/>
      <c r="AHT32" s="78">
        <f t="shared" si="128"/>
        <v>0</v>
      </c>
      <c r="AHV32" s="427"/>
      <c r="AHW32" s="230"/>
      <c r="AHX32" s="105"/>
      <c r="AHY32" s="49"/>
      <c r="AHZ32" s="140"/>
      <c r="AIA32" s="78">
        <f t="shared" si="129"/>
        <v>0</v>
      </c>
      <c r="AIC32" s="323"/>
      <c r="AID32" s="312"/>
      <c r="AIE32" s="22"/>
      <c r="AIF32" s="49"/>
      <c r="AIG32" s="76"/>
      <c r="AIH32" s="78">
        <f t="shared" si="130"/>
        <v>0</v>
      </c>
      <c r="AIJ32" s="407"/>
      <c r="AIK32" s="312"/>
      <c r="AIL32" s="22"/>
      <c r="AIM32" s="31"/>
      <c r="AIN32" s="76"/>
      <c r="AIO32" s="78">
        <f t="shared" si="131"/>
        <v>0</v>
      </c>
      <c r="AIQ32" s="312"/>
      <c r="AIR32" s="312"/>
      <c r="AIS32" s="22"/>
      <c r="AIT32" s="31"/>
      <c r="AIU32" s="76"/>
      <c r="AIV32" s="78">
        <f t="shared" si="132"/>
        <v>0</v>
      </c>
      <c r="AIX32" s="49"/>
      <c r="AIY32" s="230"/>
      <c r="AIZ32" s="105"/>
      <c r="AJA32" s="49"/>
      <c r="AJB32" s="140"/>
      <c r="AJC32" s="132">
        <f t="shared" si="133"/>
        <v>0</v>
      </c>
      <c r="AJE32" s="31"/>
      <c r="AJF32" s="312"/>
      <c r="AJG32" s="22"/>
      <c r="AJH32" s="31"/>
      <c r="AJI32" s="76"/>
      <c r="AJJ32" s="78">
        <f t="shared" si="134"/>
        <v>0</v>
      </c>
      <c r="AJL32" s="49"/>
      <c r="AJM32" s="230"/>
      <c r="AJN32" s="105"/>
      <c r="AJO32" s="49"/>
      <c r="AJP32" s="140"/>
      <c r="AJQ32" s="132">
        <f t="shared" si="135"/>
        <v>0</v>
      </c>
      <c r="AJR32" s="245"/>
      <c r="AJS32" s="312"/>
      <c r="AJT32" s="312"/>
      <c r="AJU32" s="22"/>
      <c r="AJV32" s="31"/>
      <c r="AJW32" s="76"/>
      <c r="AJX32" s="78">
        <f t="shared" si="136"/>
        <v>0</v>
      </c>
      <c r="AJZ32" s="31"/>
      <c r="AKA32" s="312"/>
      <c r="AKB32" s="22"/>
      <c r="AKC32" s="31"/>
      <c r="AKD32" s="76"/>
      <c r="AKE32" s="78">
        <f t="shared" si="137"/>
        <v>0</v>
      </c>
      <c r="AKG32" s="312"/>
      <c r="AKH32" s="312"/>
      <c r="AKI32" s="785"/>
      <c r="AKJ32" s="31"/>
      <c r="AKK32" s="76"/>
      <c r="AKL32" s="78">
        <f t="shared" si="138"/>
        <v>0</v>
      </c>
      <c r="AKN32" s="49"/>
      <c r="AKO32" s="230"/>
      <c r="AKP32" s="105"/>
      <c r="AKQ32" s="49"/>
      <c r="AKR32" s="140"/>
      <c r="AKS32" s="78">
        <f t="shared" si="2"/>
        <v>0</v>
      </c>
      <c r="AKU32" s="312"/>
      <c r="AKV32" s="312"/>
      <c r="AKW32" s="22"/>
      <c r="AKX32" s="31"/>
      <c r="AKY32" s="76"/>
      <c r="AKZ32" s="78">
        <f t="shared" si="139"/>
        <v>0</v>
      </c>
      <c r="ALB32" s="312"/>
      <c r="ALC32" s="312"/>
      <c r="ALD32" s="22"/>
      <c r="ALE32" s="31"/>
      <c r="ALF32" s="76"/>
      <c r="ALG32" s="78">
        <f t="shared" si="140"/>
        <v>0</v>
      </c>
      <c r="ALI32" s="312"/>
      <c r="ALJ32" s="312"/>
      <c r="ALK32" s="22"/>
      <c r="ALL32" s="31"/>
      <c r="ALM32" s="76"/>
      <c r="ALN32" s="78">
        <f t="shared" si="141"/>
        <v>0</v>
      </c>
      <c r="ALP32" s="312"/>
      <c r="ALQ32" s="312"/>
      <c r="ALR32" s="22"/>
      <c r="ALS32" s="31"/>
      <c r="ALT32" s="76"/>
      <c r="ALU32" s="78">
        <f t="shared" si="142"/>
        <v>0</v>
      </c>
      <c r="ALW32" s="407"/>
      <c r="ALX32" s="312"/>
      <c r="ALY32" s="22"/>
      <c r="ALZ32" s="407"/>
      <c r="AMA32" s="76"/>
      <c r="AMB32" s="78">
        <f t="shared" si="143"/>
        <v>0</v>
      </c>
      <c r="AMD32" s="312"/>
      <c r="AME32" s="312"/>
      <c r="AMF32" s="22"/>
      <c r="AMG32" s="31"/>
      <c r="AMH32" s="76"/>
      <c r="AMI32" s="78">
        <f t="shared" si="144"/>
        <v>0</v>
      </c>
      <c r="AMK32" s="31"/>
      <c r="AML32" s="312"/>
      <c r="AMM32" s="105"/>
      <c r="AMN32" s="31"/>
      <c r="AMO32" s="76"/>
      <c r="AMP32" s="132">
        <f t="shared" si="3"/>
        <v>0</v>
      </c>
      <c r="AMR32" s="407"/>
      <c r="AMS32" s="312"/>
      <c r="AMT32" s="22"/>
      <c r="AMU32" s="323"/>
      <c r="AMV32" s="76"/>
      <c r="AMW32" s="78">
        <f t="shared" si="145"/>
        <v>0</v>
      </c>
      <c r="AMY32" s="323"/>
      <c r="AMZ32" s="312"/>
      <c r="ANA32" s="22"/>
      <c r="ANB32" s="407"/>
      <c r="ANC32" s="76"/>
      <c r="AND32" s="78">
        <f t="shared" si="146"/>
        <v>0</v>
      </c>
      <c r="ANF32" s="31"/>
      <c r="ANG32" s="312"/>
      <c r="ANH32" s="22"/>
      <c r="ANI32" s="31"/>
      <c r="ANJ32" s="76"/>
      <c r="ANK32" s="78">
        <f t="shared" si="147"/>
        <v>0</v>
      </c>
      <c r="ANM32" s="312"/>
      <c r="ANN32" s="312"/>
      <c r="ANO32" s="22"/>
      <c r="ANP32" s="31"/>
      <c r="ANQ32" s="76"/>
      <c r="ANR32" s="78">
        <f t="shared" si="148"/>
        <v>0</v>
      </c>
      <c r="ANT32" s="312"/>
      <c r="ANU32" s="312"/>
      <c r="ANV32" s="22"/>
      <c r="ANW32" s="31"/>
      <c r="ANX32" s="76"/>
      <c r="ANY32" s="78">
        <f t="shared" si="149"/>
        <v>0</v>
      </c>
      <c r="AOA32" s="323"/>
      <c r="AOB32" s="312"/>
      <c r="AOC32" s="22"/>
      <c r="AOD32" s="407"/>
      <c r="AOE32" s="76"/>
      <c r="AOF32" s="78">
        <f t="shared" si="150"/>
        <v>1532</v>
      </c>
      <c r="AOH32" s="312"/>
      <c r="AOI32" s="312"/>
      <c r="AOJ32" s="22"/>
      <c r="AOK32" s="31"/>
      <c r="AOL32" s="76"/>
      <c r="AOM32" s="78">
        <f t="shared" si="198"/>
        <v>4592</v>
      </c>
      <c r="AOO32" s="407"/>
      <c r="AOP32" s="312"/>
      <c r="AOQ32" s="22"/>
      <c r="AOR32" s="31"/>
      <c r="AOS32" s="76"/>
      <c r="AOT32" s="78">
        <f t="shared" si="151"/>
        <v>0</v>
      </c>
      <c r="AOV32" s="323"/>
      <c r="AOW32" s="312"/>
      <c r="AOX32" s="22"/>
      <c r="AOY32" s="31"/>
      <c r="AOZ32" s="76"/>
      <c r="APA32" s="78">
        <f t="shared" si="152"/>
        <v>0</v>
      </c>
      <c r="APC32" s="323"/>
      <c r="APD32" s="312"/>
      <c r="APE32" s="22"/>
      <c r="APF32" s="31"/>
      <c r="APG32" s="76"/>
      <c r="APH32" s="78">
        <f t="shared" si="153"/>
        <v>0</v>
      </c>
      <c r="APJ32" s="312"/>
      <c r="APK32" s="312"/>
      <c r="APL32" s="22"/>
      <c r="APM32" s="31"/>
      <c r="APN32" s="76"/>
      <c r="APO32" s="78">
        <f t="shared" si="154"/>
        <v>0</v>
      </c>
      <c r="APQ32" s="407"/>
      <c r="APR32" s="312"/>
      <c r="APS32" s="22"/>
      <c r="APT32" s="407"/>
      <c r="APU32" s="76"/>
      <c r="APV32" s="78">
        <f t="shared" ref="APV32:APV44" si="204">APV31+APS32-APU32</f>
        <v>0</v>
      </c>
      <c r="APX32" s="312"/>
      <c r="APZ32" s="780"/>
      <c r="AQA32" s="31"/>
      <c r="AQB32" s="76"/>
      <c r="AQC32" s="132">
        <f t="shared" si="5"/>
        <v>7383.5</v>
      </c>
      <c r="AQE32" s="312"/>
      <c r="AQG32" s="780"/>
      <c r="AQH32" s="31"/>
      <c r="AQI32" s="76"/>
      <c r="AQJ32" s="132">
        <f t="shared" si="6"/>
        <v>0</v>
      </c>
      <c r="AQL32" s="312"/>
      <c r="AQN32" s="780"/>
      <c r="AQO32" s="31"/>
      <c r="AQP32" s="76"/>
      <c r="AQQ32" s="132">
        <f t="shared" si="155"/>
        <v>4518.5</v>
      </c>
      <c r="AQS32" s="323"/>
      <c r="AQT32" s="312"/>
      <c r="AQU32" s="785"/>
      <c r="AQV32" s="323"/>
      <c r="AQW32" s="76"/>
      <c r="AQX32" s="78">
        <f t="shared" si="156"/>
        <v>53922</v>
      </c>
      <c r="AQZ32" s="312"/>
      <c r="ARA32" s="312"/>
      <c r="ARB32" s="22"/>
      <c r="ARC32" s="31"/>
      <c r="ARD32" s="76"/>
      <c r="ARE32" s="78">
        <f t="shared" si="157"/>
        <v>0</v>
      </c>
      <c r="ARG32" s="407"/>
      <c r="ARH32" s="312"/>
      <c r="ARI32" s="22"/>
      <c r="ARJ32" s="407"/>
      <c r="ARK32" s="76"/>
      <c r="ARL32" s="78">
        <f t="shared" si="158"/>
        <v>0</v>
      </c>
      <c r="ARN32" s="407"/>
      <c r="ARO32" s="312"/>
      <c r="ARP32" s="22"/>
      <c r="ARQ32" s="323"/>
      <c r="ARR32" s="76"/>
      <c r="ARS32" s="78">
        <f t="shared" si="7"/>
        <v>0</v>
      </c>
      <c r="ARU32" s="407"/>
      <c r="ARV32" s="312"/>
      <c r="ARW32" s="22"/>
      <c r="ARX32" s="31"/>
      <c r="ARY32" s="76"/>
      <c r="ARZ32" s="78">
        <f t="shared" si="159"/>
        <v>0</v>
      </c>
      <c r="ASB32" s="407"/>
      <c r="ASC32" s="312"/>
      <c r="ASD32" s="22"/>
      <c r="ASE32" s="31"/>
      <c r="ASF32" s="76"/>
      <c r="ASG32" s="132">
        <f t="shared" si="160"/>
        <v>0</v>
      </c>
      <c r="ASI32" s="31"/>
      <c r="ASJ32" s="312"/>
      <c r="ASK32" s="22"/>
      <c r="ASL32" s="31"/>
      <c r="ASM32" s="76"/>
      <c r="ASN32" s="132">
        <f t="shared" si="161"/>
        <v>0</v>
      </c>
      <c r="ASP32" s="312"/>
      <c r="ASQ32" s="312"/>
      <c r="ASR32" s="22"/>
      <c r="ASS32" s="31"/>
      <c r="AST32" s="76"/>
      <c r="ASU32" s="132">
        <f t="shared" si="162"/>
        <v>0</v>
      </c>
      <c r="ASW32" s="312"/>
      <c r="ASX32" s="312"/>
      <c r="ASY32" s="22"/>
      <c r="ASZ32" s="31"/>
      <c r="ATA32" s="76"/>
      <c r="ATB32" s="78">
        <f t="shared" si="163"/>
        <v>0</v>
      </c>
      <c r="ATD32" s="323"/>
      <c r="ATE32" s="312"/>
      <c r="ATF32" s="22"/>
      <c r="ATG32" s="31"/>
      <c r="ATH32" s="76"/>
      <c r="ATI32" s="78">
        <f t="shared" si="164"/>
        <v>0</v>
      </c>
      <c r="ATK32" s="323"/>
      <c r="ATL32" s="312"/>
      <c r="ATM32" s="22"/>
      <c r="ATN32" s="31"/>
      <c r="ATO32" s="76"/>
      <c r="ATP32" s="78">
        <f t="shared" si="165"/>
        <v>0</v>
      </c>
      <c r="ATR32" s="323"/>
      <c r="ATS32" s="312"/>
      <c r="ATT32" s="22"/>
      <c r="ATU32" s="31"/>
      <c r="ATV32" s="76"/>
      <c r="ATW32" s="78">
        <f t="shared" si="166"/>
        <v>0</v>
      </c>
      <c r="ATY32" s="794"/>
      <c r="ATZ32" s="1476"/>
      <c r="AUA32" s="140"/>
      <c r="AUB32" s="794"/>
      <c r="AUD32" s="132">
        <f t="shared" si="167"/>
        <v>0</v>
      </c>
      <c r="AUF32" s="312"/>
      <c r="AUG32" s="1483"/>
      <c r="AUI32" s="61"/>
      <c r="AUJ32" s="66"/>
      <c r="AUK32" s="132">
        <f t="shared" si="168"/>
        <v>0</v>
      </c>
      <c r="AUM32" s="31"/>
      <c r="AUN32" s="782"/>
      <c r="AUO32" s="76"/>
      <c r="AUP32" s="31"/>
      <c r="AUQ32" s="76"/>
      <c r="AUR32" s="78">
        <f t="shared" si="169"/>
        <v>0</v>
      </c>
      <c r="AUT32" s="31"/>
      <c r="AUU32" s="312"/>
      <c r="AUV32" s="22"/>
      <c r="AUW32" s="31"/>
      <c r="AUX32" s="76"/>
      <c r="AUY32" s="78">
        <f t="shared" si="170"/>
        <v>0</v>
      </c>
      <c r="AVA32" s="407"/>
      <c r="AVB32" s="312"/>
      <c r="AVC32" s="22"/>
      <c r="AVD32" s="31"/>
      <c r="AVE32" s="76"/>
      <c r="AVF32" s="78">
        <f t="shared" si="171"/>
        <v>2512.5</v>
      </c>
      <c r="AVH32" s="322"/>
      <c r="AVI32" s="303"/>
      <c r="AVJ32" s="351"/>
      <c r="AVK32" s="31"/>
      <c r="AVL32" s="351"/>
      <c r="AVM32" s="132">
        <f t="shared" si="172"/>
        <v>0</v>
      </c>
      <c r="AVO32" s="407"/>
      <c r="AVP32" s="312"/>
      <c r="AVQ32" s="1499"/>
      <c r="AVR32" s="1516"/>
      <c r="AVS32" s="1361"/>
      <c r="AVT32" s="78">
        <f t="shared" si="190"/>
        <v>0</v>
      </c>
      <c r="AVV32" s="312"/>
      <c r="AVW32" s="312"/>
      <c r="AVX32" s="1499"/>
      <c r="AVY32" s="1516"/>
      <c r="AVZ32" s="1361"/>
      <c r="AWA32" s="78">
        <f t="shared" si="191"/>
        <v>0</v>
      </c>
      <c r="AWC32" s="312"/>
      <c r="AWD32" s="312"/>
      <c r="AWE32" s="22"/>
      <c r="AWF32" s="31"/>
      <c r="AWG32" s="76"/>
      <c r="AWH32" s="78">
        <f t="shared" si="192"/>
        <v>0</v>
      </c>
      <c r="AWJ32" s="230"/>
      <c r="AWK32" s="230"/>
      <c r="AWL32" s="105"/>
      <c r="AWM32" s="49"/>
      <c r="AWN32" s="140"/>
      <c r="AWO32" s="132">
        <f t="shared" si="193"/>
        <v>0</v>
      </c>
      <c r="AWP32" s="245"/>
      <c r="AWQ32" s="427"/>
      <c r="AWR32" s="230"/>
      <c r="AWS32" s="105"/>
      <c r="AWT32" s="49"/>
      <c r="AWU32" s="140"/>
      <c r="AWV32" s="78">
        <f t="shared" si="173"/>
        <v>30000</v>
      </c>
      <c r="AWX32" s="31"/>
      <c r="AWY32" s="312"/>
      <c r="AWZ32" s="22"/>
      <c r="AXA32" s="31"/>
      <c r="AXB32" s="76"/>
      <c r="AXC32" s="78">
        <f t="shared" si="174"/>
        <v>0</v>
      </c>
      <c r="AXE32" s="312"/>
      <c r="AXF32" s="312"/>
      <c r="AXG32" s="22"/>
      <c r="AXH32" s="31"/>
      <c r="AXI32" s="76"/>
      <c r="AXJ32" s="78">
        <f t="shared" si="175"/>
        <v>0</v>
      </c>
      <c r="AXL32" s="312"/>
      <c r="AXM32" s="312"/>
      <c r="AXN32" s="22"/>
      <c r="AXO32" s="31"/>
      <c r="AXP32" s="76"/>
      <c r="AXQ32" s="78">
        <f t="shared" si="176"/>
        <v>0</v>
      </c>
      <c r="AXS32" s="312"/>
      <c r="AXT32" s="312"/>
      <c r="AXU32" s="22"/>
      <c r="AXV32" s="31"/>
      <c r="AXW32" s="76"/>
      <c r="AXX32" s="78">
        <f t="shared" si="177"/>
        <v>0</v>
      </c>
      <c r="AXZ32" s="407"/>
      <c r="AYA32" s="312"/>
      <c r="AYB32" s="22"/>
      <c r="AYC32" s="31"/>
      <c r="AYD32" s="76"/>
      <c r="AYE32" s="78">
        <f t="shared" si="178"/>
        <v>0</v>
      </c>
      <c r="AYG32" s="407"/>
      <c r="AYH32" s="312"/>
      <c r="AYI32" s="22"/>
      <c r="AYJ32" s="31"/>
      <c r="AYK32" s="76"/>
      <c r="AYL32" s="78">
        <f t="shared" si="179"/>
        <v>0</v>
      </c>
      <c r="AYN32" s="407"/>
      <c r="AYO32" s="312"/>
      <c r="AYP32" s="22"/>
      <c r="AYQ32" s="407"/>
      <c r="AYR32" s="76"/>
      <c r="AYS32" s="78">
        <f t="shared" si="180"/>
        <v>0</v>
      </c>
      <c r="AYU32" s="312"/>
      <c r="AYV32" s="312"/>
      <c r="AYW32" s="22"/>
      <c r="AYX32" s="31"/>
      <c r="AYY32" s="76"/>
      <c r="AYZ32" s="78">
        <f t="shared" si="181"/>
        <v>0</v>
      </c>
      <c r="AZB32" s="427"/>
      <c r="AZC32" s="230"/>
      <c r="AZD32" s="105"/>
      <c r="AZE32" s="484"/>
      <c r="AZF32" s="390"/>
      <c r="AZG32" s="78">
        <f t="shared" si="182"/>
        <v>0</v>
      </c>
      <c r="AZI32" s="427"/>
      <c r="AZJ32" s="230"/>
      <c r="AZK32" s="105"/>
      <c r="AZL32" s="484"/>
      <c r="AZM32" s="390"/>
      <c r="AZN32" s="132">
        <f t="shared" si="183"/>
        <v>0</v>
      </c>
      <c r="AZO32" s="245"/>
      <c r="AZP32" s="312"/>
      <c r="AZQ32" s="312"/>
      <c r="AZR32" s="22"/>
      <c r="AZS32" s="31"/>
      <c r="AZT32" s="76"/>
      <c r="AZU32" s="78">
        <f t="shared" si="184"/>
        <v>0</v>
      </c>
      <c r="AZW32" s="312"/>
      <c r="AZX32" s="312"/>
      <c r="AZY32" s="22"/>
      <c r="AZZ32" s="31"/>
      <c r="BAA32" s="76"/>
      <c r="BAB32" s="78">
        <f t="shared" si="185"/>
        <v>0</v>
      </c>
      <c r="BAD32" s="312"/>
      <c r="BAE32" s="312"/>
      <c r="BAF32" s="22"/>
      <c r="BAG32" s="31"/>
      <c r="BAH32" s="76"/>
      <c r="BAI32" s="78">
        <f t="shared" si="186"/>
        <v>0</v>
      </c>
      <c r="BAK32" s="312"/>
      <c r="BAL32" s="312"/>
      <c r="BAM32" s="22"/>
      <c r="BAN32" s="31"/>
      <c r="BAO32" s="76"/>
      <c r="BAP32" s="78">
        <f t="shared" si="187"/>
        <v>0</v>
      </c>
    </row>
    <row r="33" spans="1:1023 1025:1394" s="32" customFormat="1" x14ac:dyDescent="0.25">
      <c r="A33" s="794"/>
      <c r="B33" s="312"/>
      <c r="C33" s="698"/>
      <c r="D33" s="49"/>
      <c r="E33" s="76"/>
      <c r="F33" s="132">
        <f t="shared" si="8"/>
        <v>0</v>
      </c>
      <c r="H33" s="427"/>
      <c r="I33" s="230"/>
      <c r="J33" s="105"/>
      <c r="K33" s="427"/>
      <c r="L33" s="140"/>
      <c r="M33" s="78">
        <f t="shared" si="188"/>
        <v>0</v>
      </c>
      <c r="O33" s="323"/>
      <c r="P33" s="312"/>
      <c r="Q33" s="22"/>
      <c r="R33" s="31"/>
      <c r="S33" s="76"/>
      <c r="T33" s="78">
        <f t="shared" si="9"/>
        <v>0</v>
      </c>
      <c r="V33" s="312"/>
      <c r="W33" s="312"/>
      <c r="X33" s="22"/>
      <c r="Y33" s="31"/>
      <c r="Z33" s="76"/>
      <c r="AA33" s="78">
        <f t="shared" si="10"/>
        <v>0</v>
      </c>
      <c r="AC33" s="312"/>
      <c r="AD33" s="312"/>
      <c r="AE33" s="22"/>
      <c r="AF33" s="31"/>
      <c r="AG33" s="76"/>
      <c r="AH33" s="78">
        <f t="shared" si="11"/>
        <v>0</v>
      </c>
      <c r="AJ33" s="312"/>
      <c r="AK33" s="312"/>
      <c r="AL33" s="22"/>
      <c r="AM33" s="31"/>
      <c r="AN33" s="76"/>
      <c r="AO33" s="78">
        <f t="shared" si="12"/>
        <v>0</v>
      </c>
      <c r="AQ33" s="31"/>
      <c r="AR33" s="312"/>
      <c r="AS33" s="22"/>
      <c r="AT33" s="31"/>
      <c r="AU33" s="76"/>
      <c r="AV33" s="78">
        <f t="shared" si="13"/>
        <v>0</v>
      </c>
      <c r="AX33" s="312"/>
      <c r="AY33" s="312"/>
      <c r="AZ33" s="22"/>
      <c r="BA33" s="31"/>
      <c r="BB33" s="76"/>
      <c r="BC33" s="78">
        <f t="shared" si="14"/>
        <v>0</v>
      </c>
      <c r="BE33" s="49"/>
      <c r="BF33" s="230"/>
      <c r="BG33" s="105"/>
      <c r="BH33" s="49"/>
      <c r="BI33" s="140"/>
      <c r="BJ33" s="78">
        <f t="shared" si="15"/>
        <v>0</v>
      </c>
      <c r="BL33" s="312"/>
      <c r="BM33" s="312"/>
      <c r="BN33" s="22"/>
      <c r="BO33" s="31"/>
      <c r="BP33" s="76"/>
      <c r="BQ33" s="78">
        <f t="shared" si="16"/>
        <v>0</v>
      </c>
      <c r="BS33" s="312"/>
      <c r="BT33" s="312"/>
      <c r="BU33" s="312"/>
      <c r="BV33" s="22"/>
      <c r="BW33" s="31"/>
      <c r="BX33" s="76"/>
      <c r="BY33" s="78">
        <f t="shared" si="17"/>
        <v>0</v>
      </c>
      <c r="CA33" s="427">
        <v>40859</v>
      </c>
      <c r="CB33" s="673" t="s">
        <v>654</v>
      </c>
      <c r="CC33" s="422"/>
      <c r="CD33" s="400" t="s">
        <v>632</v>
      </c>
      <c r="CE33" s="262"/>
      <c r="CF33" s="132">
        <f t="shared" si="18"/>
        <v>328393</v>
      </c>
      <c r="CH33" s="49"/>
      <c r="CI33" s="230"/>
      <c r="CJ33" s="262"/>
      <c r="CK33" s="379"/>
      <c r="CL33" s="262"/>
      <c r="CM33" s="132">
        <f t="shared" si="19"/>
        <v>0</v>
      </c>
      <c r="CO33" s="322"/>
      <c r="CP33" s="673"/>
      <c r="CQ33" s="351"/>
      <c r="CR33" s="380"/>
      <c r="CS33" s="351"/>
      <c r="CT33" s="132">
        <f t="shared" si="189"/>
        <v>0</v>
      </c>
      <c r="CV33" s="31"/>
      <c r="CW33" s="312"/>
      <c r="CX33" s="22"/>
      <c r="CY33" s="31"/>
      <c r="CZ33" s="76"/>
      <c r="DA33" s="78">
        <f t="shared" si="20"/>
        <v>0</v>
      </c>
      <c r="DC33" s="312"/>
      <c r="DD33" s="312"/>
      <c r="DE33" s="312"/>
      <c r="DF33" s="22"/>
      <c r="DG33" s="31"/>
      <c r="DH33" s="76"/>
      <c r="DI33" s="78">
        <f t="shared" si="21"/>
        <v>0</v>
      </c>
      <c r="DK33" s="407"/>
      <c r="DL33" s="312"/>
      <c r="DM33" s="22"/>
      <c r="DN33" s="323"/>
      <c r="DO33" s="76"/>
      <c r="DP33" s="78">
        <f t="shared" si="22"/>
        <v>0</v>
      </c>
      <c r="DR33" s="312"/>
      <c r="DS33" s="312"/>
      <c r="DT33" s="22"/>
      <c r="DU33" s="31"/>
      <c r="DV33" s="76"/>
      <c r="DW33" s="78">
        <f t="shared" si="23"/>
        <v>0</v>
      </c>
      <c r="DY33" s="312"/>
      <c r="DZ33" s="312"/>
      <c r="EA33" s="22"/>
      <c r="EB33" s="31"/>
      <c r="EC33" s="76"/>
      <c r="ED33" s="78">
        <f t="shared" si="24"/>
        <v>4197</v>
      </c>
      <c r="EF33" s="312"/>
      <c r="EG33" s="312"/>
      <c r="EH33" s="22"/>
      <c r="EI33" s="31"/>
      <c r="EJ33" s="76"/>
      <c r="EK33" s="78">
        <f t="shared" si="25"/>
        <v>0</v>
      </c>
      <c r="EM33" s="323"/>
      <c r="EN33" s="312"/>
      <c r="EO33" s="22"/>
      <c r="EP33" s="31"/>
      <c r="EQ33" s="76"/>
      <c r="ER33" s="78">
        <f t="shared" si="26"/>
        <v>0</v>
      </c>
      <c r="ET33" s="323"/>
      <c r="EU33" s="312"/>
      <c r="EV33" s="22"/>
      <c r="EW33" s="31"/>
      <c r="EX33" s="76"/>
      <c r="EY33" s="78">
        <f t="shared" si="27"/>
        <v>0</v>
      </c>
      <c r="FA33" s="31"/>
      <c r="FB33" s="312"/>
      <c r="FC33" s="22"/>
      <c r="FD33" s="31"/>
      <c r="FE33" s="76"/>
      <c r="FF33" s="78">
        <f t="shared" si="28"/>
        <v>0</v>
      </c>
      <c r="FH33" s="31"/>
      <c r="FI33" s="312"/>
      <c r="FJ33" s="22"/>
      <c r="FK33" s="31"/>
      <c r="FL33" s="76"/>
      <c r="FM33" s="78">
        <f t="shared" si="29"/>
        <v>0</v>
      </c>
      <c r="FO33" s="407">
        <v>39725</v>
      </c>
      <c r="FP33" s="312" t="s">
        <v>487</v>
      </c>
      <c r="FQ33" s="105">
        <v>57483.5</v>
      </c>
      <c r="FR33" s="49"/>
      <c r="FS33" s="140"/>
      <c r="FT33" s="78">
        <f t="shared" si="30"/>
        <v>121557.5</v>
      </c>
      <c r="FV33" s="323"/>
      <c r="FW33" s="312"/>
      <c r="FX33" s="22"/>
      <c r="FY33" s="31"/>
      <c r="FZ33" s="76"/>
      <c r="GA33" s="78">
        <f t="shared" si="31"/>
        <v>0</v>
      </c>
      <c r="GC33" s="312"/>
      <c r="GD33" s="312"/>
      <c r="GE33" s="22"/>
      <c r="GF33" s="31"/>
      <c r="GG33" s="76"/>
      <c r="GH33" s="78">
        <f t="shared" si="32"/>
        <v>0</v>
      </c>
      <c r="GJ33" s="312"/>
      <c r="GK33" s="312"/>
      <c r="GL33" s="22"/>
      <c r="GM33" s="31"/>
      <c r="GN33" s="76"/>
      <c r="GO33" s="78">
        <f t="shared" si="33"/>
        <v>0</v>
      </c>
      <c r="GQ33" s="31"/>
      <c r="GR33" s="312"/>
      <c r="GS33" s="22"/>
      <c r="GT33" s="31"/>
      <c r="GU33" s="76"/>
      <c r="GV33" s="78">
        <f t="shared" si="34"/>
        <v>0</v>
      </c>
      <c r="GX33" s="312"/>
      <c r="GY33" s="312"/>
      <c r="GZ33" s="22"/>
      <c r="HA33" s="31"/>
      <c r="HB33" s="76"/>
      <c r="HC33" s="78">
        <f t="shared" si="35"/>
        <v>0</v>
      </c>
      <c r="HE33" s="31"/>
      <c r="HF33" s="312"/>
      <c r="HG33" s="105"/>
      <c r="HH33" s="31"/>
      <c r="HI33" s="140"/>
      <c r="HJ33" s="78">
        <f t="shared" si="36"/>
        <v>0</v>
      </c>
      <c r="HL33" s="31"/>
      <c r="HM33" s="312"/>
      <c r="HN33" s="105"/>
      <c r="HO33" s="31"/>
      <c r="HP33" s="140"/>
      <c r="HQ33" s="78">
        <f t="shared" si="37"/>
        <v>0</v>
      </c>
      <c r="HS33" s="546"/>
      <c r="HU33" s="780"/>
      <c r="HW33" s="780"/>
      <c r="HX33" s="132">
        <f t="shared" si="38"/>
        <v>476</v>
      </c>
      <c r="HZ33" s="31"/>
      <c r="IA33" s="312"/>
      <c r="IB33" s="22"/>
      <c r="IC33" s="31"/>
      <c r="ID33" s="76"/>
      <c r="IE33" s="78">
        <f t="shared" si="39"/>
        <v>0</v>
      </c>
      <c r="IG33" s="312"/>
      <c r="IH33" s="312"/>
      <c r="II33" s="22"/>
      <c r="IJ33" s="31"/>
      <c r="IK33" s="76"/>
      <c r="IL33" s="78">
        <f t="shared" si="40"/>
        <v>0</v>
      </c>
      <c r="IN33" s="31"/>
      <c r="IO33" s="784"/>
      <c r="IP33" s="22"/>
      <c r="IQ33" s="31"/>
      <c r="IR33" s="76"/>
      <c r="IS33" s="78">
        <f t="shared" si="41"/>
        <v>0</v>
      </c>
      <c r="IU33" s="31"/>
      <c r="IV33" s="312"/>
      <c r="IW33" s="22"/>
      <c r="IX33" s="31"/>
      <c r="IY33" s="76"/>
      <c r="IZ33" s="78">
        <f t="shared" si="42"/>
        <v>0</v>
      </c>
      <c r="JB33" s="312"/>
      <c r="JC33" s="312"/>
      <c r="JD33" s="22"/>
      <c r="JE33" s="31"/>
      <c r="JF33" s="76"/>
      <c r="JG33" s="78">
        <f t="shared" si="196"/>
        <v>0</v>
      </c>
      <c r="JI33" s="794"/>
      <c r="JJ33" s="784"/>
      <c r="JK33" s="22"/>
      <c r="JL33" s="794"/>
      <c r="JM33" s="76"/>
      <c r="JN33" s="132">
        <f t="shared" si="43"/>
        <v>0</v>
      </c>
      <c r="JP33" s="794"/>
      <c r="JQ33" s="312"/>
      <c r="JR33" s="22"/>
      <c r="JS33" s="794"/>
      <c r="JT33" s="76"/>
      <c r="JU33" s="132">
        <f t="shared" si="44"/>
        <v>0</v>
      </c>
      <c r="JW33" s="575"/>
      <c r="JX33" s="230"/>
      <c r="JY33" s="105"/>
      <c r="JZ33" s="575"/>
      <c r="KA33" s="140"/>
      <c r="KB33" s="132">
        <f t="shared" si="45"/>
        <v>0</v>
      </c>
      <c r="KC33" s="245"/>
      <c r="KD33" s="575"/>
      <c r="KE33" s="230"/>
      <c r="KF33" s="105"/>
      <c r="KG33" s="575"/>
      <c r="KH33" s="140"/>
      <c r="KI33" s="132">
        <f t="shared" si="46"/>
        <v>0</v>
      </c>
      <c r="KJ33" s="245"/>
      <c r="KK33" s="407"/>
      <c r="KL33" s="312"/>
      <c r="KM33" s="22"/>
      <c r="KN33" s="31"/>
      <c r="KO33" s="76"/>
      <c r="KP33" s="132">
        <f t="shared" si="47"/>
        <v>0</v>
      </c>
      <c r="KR33" s="794"/>
      <c r="KS33" s="866"/>
      <c r="KT33" s="22"/>
      <c r="KU33" s="794"/>
      <c r="KV33" s="76"/>
      <c r="KW33" s="132">
        <f t="shared" si="48"/>
        <v>0</v>
      </c>
      <c r="KY33" s="312"/>
      <c r="KZ33" s="866"/>
      <c r="LA33" s="22"/>
      <c r="LB33" s="31"/>
      <c r="LC33" s="76"/>
      <c r="LD33" s="132">
        <f t="shared" si="49"/>
        <v>0</v>
      </c>
      <c r="LF33" s="407"/>
      <c r="LG33" s="312"/>
      <c r="LH33" s="22"/>
      <c r="LI33" s="31"/>
      <c r="LJ33" s="76"/>
      <c r="LK33" s="132">
        <f t="shared" si="0"/>
        <v>0</v>
      </c>
      <c r="LM33" s="427"/>
      <c r="LN33" s="230"/>
      <c r="LO33" s="105"/>
      <c r="LP33" s="49"/>
      <c r="LQ33" s="140"/>
      <c r="LR33" s="78">
        <f t="shared" si="50"/>
        <v>0</v>
      </c>
      <c r="LT33" s="427"/>
      <c r="LU33" s="230"/>
      <c r="LV33" s="105"/>
      <c r="LW33" s="49"/>
      <c r="LX33" s="140"/>
      <c r="LY33" s="132">
        <f t="shared" si="51"/>
        <v>0</v>
      </c>
      <c r="MA33" s="407"/>
      <c r="MB33" s="312"/>
      <c r="MC33" s="22"/>
      <c r="MD33" s="31"/>
      <c r="ME33" s="76"/>
      <c r="MF33" s="132">
        <f t="shared" si="52"/>
        <v>0</v>
      </c>
      <c r="MH33" s="312"/>
      <c r="MI33" s="312"/>
      <c r="MJ33" s="22"/>
      <c r="MK33" s="31"/>
      <c r="ML33" s="76"/>
      <c r="MM33" s="132">
        <f t="shared" si="53"/>
        <v>0</v>
      </c>
      <c r="MO33" s="31"/>
      <c r="MP33" s="312"/>
      <c r="MQ33" s="105"/>
      <c r="MR33" s="1514"/>
      <c r="MS33" s="76"/>
      <c r="MT33" s="132">
        <f t="shared" si="197"/>
        <v>20586.5</v>
      </c>
      <c r="MV33" s="31"/>
      <c r="MW33" s="312"/>
      <c r="MX33" s="105"/>
      <c r="MY33" s="1514"/>
      <c r="MZ33" s="76"/>
      <c r="NA33" s="132">
        <f t="shared" si="54"/>
        <v>0</v>
      </c>
      <c r="NC33" s="31"/>
      <c r="ND33" s="782"/>
      <c r="NE33" s="76"/>
      <c r="NF33" s="31"/>
      <c r="NG33" s="76"/>
      <c r="NH33" s="132">
        <f t="shared" si="203"/>
        <v>0</v>
      </c>
      <c r="NJ33" s="407"/>
      <c r="NK33" s="782"/>
      <c r="NL33" s="76"/>
      <c r="NM33" s="407"/>
      <c r="NN33" s="76"/>
      <c r="NO33" s="132">
        <f t="shared" si="56"/>
        <v>0</v>
      </c>
      <c r="NQ33" s="312"/>
      <c r="NR33" s="312"/>
      <c r="NS33" s="22"/>
      <c r="NT33" s="31"/>
      <c r="NU33" s="76"/>
      <c r="NV33" s="78">
        <f t="shared" si="57"/>
        <v>0</v>
      </c>
      <c r="NX33" s="312"/>
      <c r="NY33" s="312"/>
      <c r="NZ33" s="22"/>
      <c r="OA33" s="31"/>
      <c r="OB33" s="76"/>
      <c r="OC33" s="78">
        <f t="shared" si="58"/>
        <v>0</v>
      </c>
      <c r="OE33" s="312"/>
      <c r="OF33" s="312"/>
      <c r="OG33" s="22"/>
      <c r="OH33" s="31"/>
      <c r="OI33" s="76"/>
      <c r="OJ33" s="78">
        <f t="shared" si="59"/>
        <v>0</v>
      </c>
      <c r="OL33" s="312"/>
      <c r="OM33" s="312"/>
      <c r="ON33" s="22"/>
      <c r="OO33" s="31"/>
      <c r="OP33" s="76"/>
      <c r="OQ33" s="78">
        <f t="shared" si="60"/>
        <v>0</v>
      </c>
      <c r="OS33" s="312"/>
      <c r="OT33" s="312"/>
      <c r="OU33" s="22"/>
      <c r="OV33" s="31"/>
      <c r="OW33" s="76"/>
      <c r="OX33" s="78">
        <f t="shared" si="61"/>
        <v>0</v>
      </c>
      <c r="OZ33" s="312"/>
      <c r="PA33" s="312"/>
      <c r="PB33" s="22"/>
      <c r="PC33" s="31"/>
      <c r="PD33" s="76"/>
      <c r="PE33" s="78">
        <f t="shared" si="62"/>
        <v>0</v>
      </c>
      <c r="PG33" s="31"/>
      <c r="PH33" s="312"/>
      <c r="PI33" s="22"/>
      <c r="PJ33" s="31"/>
      <c r="PK33" s="76"/>
      <c r="PL33" s="78">
        <f t="shared" si="63"/>
        <v>0</v>
      </c>
      <c r="PN33" s="312"/>
      <c r="PO33" s="312"/>
      <c r="PP33" s="22"/>
      <c r="PQ33" s="31"/>
      <c r="PR33" s="76"/>
      <c r="PS33" s="78">
        <f t="shared" si="64"/>
        <v>48975</v>
      </c>
      <c r="PU33" s="312"/>
      <c r="PV33" s="312"/>
      <c r="PW33" s="22"/>
      <c r="PX33" s="31"/>
      <c r="PY33" s="76"/>
      <c r="PZ33" s="78">
        <f t="shared" si="65"/>
        <v>0</v>
      </c>
      <c r="QB33" s="407"/>
      <c r="QC33" s="312"/>
      <c r="QD33" s="22"/>
      <c r="QE33" s="31"/>
      <c r="QF33" s="76"/>
      <c r="QG33" s="78">
        <f t="shared" si="66"/>
        <v>0</v>
      </c>
      <c r="QI33" s="323"/>
      <c r="QJ33" s="312"/>
      <c r="QK33" s="704"/>
      <c r="QL33" s="31"/>
      <c r="QM33" s="140"/>
      <c r="QN33" s="527">
        <f t="shared" si="67"/>
        <v>23194.5</v>
      </c>
      <c r="QP33" s="1508"/>
      <c r="QQ33" s="1509"/>
      <c r="QR33" s="704"/>
      <c r="QS33" s="31"/>
      <c r="QT33" s="140"/>
      <c r="QU33" s="132">
        <f t="shared" si="68"/>
        <v>0</v>
      </c>
      <c r="QW33" s="230"/>
      <c r="QX33" s="230"/>
      <c r="QY33" s="262"/>
      <c r="QZ33" s="259"/>
      <c r="RA33" s="66"/>
      <c r="RB33" s="78">
        <f t="shared" si="69"/>
        <v>0</v>
      </c>
      <c r="RD33" s="230"/>
      <c r="RE33" s="230"/>
      <c r="RF33" s="262"/>
      <c r="RG33" s="259"/>
      <c r="RH33" s="66"/>
      <c r="RI33" s="78">
        <f t="shared" si="70"/>
        <v>0</v>
      </c>
      <c r="RK33" s="230"/>
      <c r="RL33" s="303"/>
      <c r="RM33" s="262"/>
      <c r="RN33" s="259"/>
      <c r="RO33" s="66"/>
      <c r="RP33" s="78">
        <f t="shared" si="71"/>
        <v>0</v>
      </c>
      <c r="RR33" s="312"/>
      <c r="RS33" s="312"/>
      <c r="RT33" s="22"/>
      <c r="RU33" s="31"/>
      <c r="RV33" s="76"/>
      <c r="RW33" s="78">
        <f t="shared" si="194"/>
        <v>23250</v>
      </c>
      <c r="RY33" s="312"/>
      <c r="RZ33" s="312"/>
      <c r="SA33" s="22"/>
      <c r="SB33" s="31"/>
      <c r="SC33" s="76"/>
      <c r="SD33" s="78">
        <f t="shared" si="195"/>
        <v>0</v>
      </c>
      <c r="SF33" s="312"/>
      <c r="SG33" s="312"/>
      <c r="SH33" s="22"/>
      <c r="SI33" s="31"/>
      <c r="SJ33" s="76"/>
      <c r="SK33" s="78">
        <f t="shared" si="72"/>
        <v>0</v>
      </c>
      <c r="SM33" s="312"/>
      <c r="SN33" s="312"/>
      <c r="SO33" s="22"/>
      <c r="SP33" s="31"/>
      <c r="SQ33" s="76"/>
      <c r="SR33" s="78">
        <f t="shared" si="73"/>
        <v>0</v>
      </c>
      <c r="ST33" s="407"/>
      <c r="SU33" s="312"/>
      <c r="SV33" s="22"/>
      <c r="SW33" s="31"/>
      <c r="SX33" s="76"/>
      <c r="SY33" s="78">
        <f t="shared" si="74"/>
        <v>0</v>
      </c>
      <c r="TA33" s="312"/>
      <c r="TB33" s="312"/>
      <c r="TC33" s="22"/>
      <c r="TD33" s="31"/>
      <c r="TE33" s="76"/>
      <c r="TF33" s="78">
        <f t="shared" si="200"/>
        <v>20668.5</v>
      </c>
      <c r="TH33" s="312"/>
      <c r="TI33" s="312"/>
      <c r="TJ33" s="785"/>
      <c r="TK33" s="31"/>
      <c r="TL33" s="76"/>
      <c r="TM33" s="78">
        <f t="shared" si="201"/>
        <v>0</v>
      </c>
      <c r="TO33" s="407"/>
      <c r="TP33" s="312"/>
      <c r="TQ33" s="22"/>
      <c r="TR33" s="31"/>
      <c r="TS33" s="76"/>
      <c r="TT33" s="78">
        <f t="shared" si="202"/>
        <v>0</v>
      </c>
      <c r="TV33" s="407"/>
      <c r="TW33" s="312"/>
      <c r="TX33" s="22"/>
      <c r="TY33" s="31"/>
      <c r="TZ33" s="76"/>
      <c r="UA33" s="78">
        <f t="shared" si="78"/>
        <v>0</v>
      </c>
      <c r="UC33" s="407"/>
      <c r="UD33" s="312"/>
      <c r="UE33" s="22"/>
      <c r="UF33" s="31"/>
      <c r="UG33" s="76"/>
      <c r="UH33" s="78">
        <f t="shared" si="79"/>
        <v>0</v>
      </c>
      <c r="UJ33" s="407"/>
      <c r="UK33" s="312"/>
      <c r="UL33" s="22"/>
      <c r="UM33" s="31"/>
      <c r="UN33" s="76"/>
      <c r="UO33" s="78">
        <f t="shared" si="80"/>
        <v>0</v>
      </c>
      <c r="UQ33" s="407"/>
      <c r="UR33" s="312"/>
      <c r="US33" s="22"/>
      <c r="UT33" s="31"/>
      <c r="UU33" s="76"/>
      <c r="UV33" s="78">
        <f t="shared" si="81"/>
        <v>201</v>
      </c>
      <c r="UX33" s="312"/>
      <c r="UY33" s="312"/>
      <c r="UZ33" s="22"/>
      <c r="VA33" s="31"/>
      <c r="VB33" s="76"/>
      <c r="VC33" s="78">
        <f t="shared" si="82"/>
        <v>47775</v>
      </c>
      <c r="VE33" s="312"/>
      <c r="VF33" s="312"/>
      <c r="VG33" s="22"/>
      <c r="VH33" s="31"/>
      <c r="VI33" s="76"/>
      <c r="VJ33" s="78">
        <f t="shared" si="83"/>
        <v>0</v>
      </c>
      <c r="VL33" s="312"/>
      <c r="VM33" s="312"/>
      <c r="VN33" s="22"/>
      <c r="VO33" s="31"/>
      <c r="VP33" s="76"/>
      <c r="VQ33" s="78">
        <f t="shared" si="84"/>
        <v>0</v>
      </c>
      <c r="VS33" s="407"/>
      <c r="VT33" s="312"/>
      <c r="VU33" s="22"/>
      <c r="VV33" s="31"/>
      <c r="VW33" s="76"/>
      <c r="VX33" s="78">
        <f t="shared" si="85"/>
        <v>274.5</v>
      </c>
      <c r="VZ33" s="312"/>
      <c r="WA33" s="312"/>
      <c r="WB33" s="22"/>
      <c r="WC33" s="31"/>
      <c r="WD33" s="76"/>
      <c r="WE33" s="78">
        <f t="shared" si="86"/>
        <v>0</v>
      </c>
      <c r="WG33" s="312"/>
      <c r="WH33" s="312"/>
      <c r="WI33" s="22"/>
      <c r="WJ33" s="31"/>
      <c r="WK33" s="76"/>
      <c r="WL33" s="78">
        <f t="shared" si="87"/>
        <v>0</v>
      </c>
      <c r="WN33" s="312"/>
      <c r="WO33" s="312"/>
      <c r="WP33" s="22"/>
      <c r="WQ33" s="31"/>
      <c r="WR33" s="76"/>
      <c r="WS33" s="78">
        <f t="shared" si="88"/>
        <v>0</v>
      </c>
      <c r="WU33" s="230"/>
      <c r="WV33" s="230"/>
      <c r="WW33" s="105"/>
      <c r="WX33" s="49"/>
      <c r="WY33" s="140"/>
      <c r="WZ33" s="132">
        <f t="shared" si="89"/>
        <v>0</v>
      </c>
      <c r="XA33" s="245"/>
      <c r="XB33" s="312"/>
      <c r="XC33" s="312"/>
      <c r="XD33" s="22"/>
      <c r="XE33" s="31"/>
      <c r="XF33" s="76"/>
      <c r="XG33" s="78">
        <f t="shared" si="90"/>
        <v>0</v>
      </c>
      <c r="XI33" s="407"/>
      <c r="XJ33" s="312"/>
      <c r="XK33" s="22"/>
      <c r="XL33" s="31"/>
      <c r="XM33" s="76"/>
      <c r="XN33" s="78">
        <f t="shared" si="91"/>
        <v>0</v>
      </c>
      <c r="XP33" s="312"/>
      <c r="XQ33" s="312"/>
      <c r="XR33" s="22"/>
      <c r="XS33" s="31"/>
      <c r="XT33" s="76"/>
      <c r="XU33" s="78">
        <f t="shared" si="92"/>
        <v>0</v>
      </c>
      <c r="XW33" s="312"/>
      <c r="XX33" s="312"/>
      <c r="XY33" s="22"/>
      <c r="XZ33" s="31"/>
      <c r="YA33" s="76"/>
      <c r="YB33" s="78">
        <f t="shared" si="93"/>
        <v>0</v>
      </c>
      <c r="YD33" s="31"/>
      <c r="YE33" s="312"/>
      <c r="YF33" s="22"/>
      <c r="YG33" s="31"/>
      <c r="YH33" s="76"/>
      <c r="YI33" s="78">
        <f t="shared" si="94"/>
        <v>0</v>
      </c>
      <c r="YK33" s="312"/>
      <c r="YL33" s="312"/>
      <c r="YM33" s="22"/>
      <c r="YN33" s="31"/>
      <c r="YO33" s="76"/>
      <c r="YP33" s="78">
        <f t="shared" si="95"/>
        <v>0</v>
      </c>
      <c r="YR33" s="312"/>
      <c r="YS33" s="312"/>
      <c r="YT33" s="22"/>
      <c r="YU33" s="31"/>
      <c r="YV33" s="76"/>
      <c r="YW33" s="78">
        <f t="shared" si="96"/>
        <v>0</v>
      </c>
      <c r="YY33" s="49"/>
      <c r="YZ33" s="230"/>
      <c r="ZA33" s="105"/>
      <c r="ZB33" s="49"/>
      <c r="ZC33" s="140"/>
      <c r="ZD33" s="78">
        <f t="shared" si="97"/>
        <v>0</v>
      </c>
      <c r="ZF33" s="312"/>
      <c r="ZG33" s="312"/>
      <c r="ZH33" s="22"/>
      <c r="ZI33" s="31"/>
      <c r="ZJ33" s="76"/>
      <c r="ZK33" s="78">
        <f t="shared" si="98"/>
        <v>0</v>
      </c>
      <c r="ZM33" s="31"/>
      <c r="ZN33" s="784"/>
      <c r="ZO33" s="22"/>
      <c r="ZP33" s="31"/>
      <c r="ZQ33" s="76"/>
      <c r="ZR33" s="78">
        <f t="shared" si="99"/>
        <v>11212</v>
      </c>
      <c r="ZT33" s="31"/>
      <c r="ZU33" s="784"/>
      <c r="ZV33" s="22"/>
      <c r="ZW33" s="31"/>
      <c r="ZX33" s="76"/>
      <c r="ZY33" s="78">
        <f t="shared" si="100"/>
        <v>0</v>
      </c>
      <c r="AAA33" s="31"/>
      <c r="AAB33" s="784"/>
      <c r="AAC33" s="22"/>
      <c r="AAD33" s="31"/>
      <c r="AAE33" s="76"/>
      <c r="AAF33" s="78">
        <f t="shared" si="101"/>
        <v>0</v>
      </c>
      <c r="AAH33" s="312"/>
      <c r="AAI33" s="312"/>
      <c r="AAJ33" s="22"/>
      <c r="AAK33" s="31"/>
      <c r="AAL33" s="76"/>
      <c r="AAM33" s="78">
        <f t="shared" si="102"/>
        <v>0</v>
      </c>
      <c r="AAO33" s="407"/>
      <c r="AAP33" s="312"/>
      <c r="AAQ33" s="22"/>
      <c r="AAR33" s="31"/>
      <c r="AAS33" s="76"/>
      <c r="AAT33" s="78">
        <f t="shared" si="103"/>
        <v>0</v>
      </c>
      <c r="AAV33" s="407"/>
      <c r="AAW33" s="312"/>
      <c r="AAX33" s="22"/>
      <c r="AAY33" s="323"/>
      <c r="AAZ33" s="76"/>
      <c r="ABA33" s="78">
        <f t="shared" si="104"/>
        <v>0</v>
      </c>
      <c r="ABC33" s="312"/>
      <c r="ABD33" s="312"/>
      <c r="ABE33" s="22"/>
      <c r="ABF33" s="31"/>
      <c r="ABG33" s="76"/>
      <c r="ABH33" s="78">
        <f t="shared" si="105"/>
        <v>26148</v>
      </c>
      <c r="ABJ33" s="312"/>
      <c r="ABK33" s="312"/>
      <c r="ABL33" s="22"/>
      <c r="ABM33" s="31"/>
      <c r="ABN33" s="76"/>
      <c r="ABO33" s="78">
        <f t="shared" si="106"/>
        <v>0</v>
      </c>
      <c r="ABQ33" s="312"/>
      <c r="ABR33" s="312"/>
      <c r="ABS33" s="22"/>
      <c r="ABT33" s="31"/>
      <c r="ABU33" s="76"/>
      <c r="ABV33" s="78">
        <f t="shared" si="107"/>
        <v>0</v>
      </c>
      <c r="ABX33" s="323"/>
      <c r="ABY33" s="312"/>
      <c r="ABZ33" s="22"/>
      <c r="ACA33" s="407"/>
      <c r="ACB33" s="76"/>
      <c r="ACC33" s="78">
        <f t="shared" si="108"/>
        <v>0</v>
      </c>
      <c r="ACE33" s="323"/>
      <c r="ACF33" s="312"/>
      <c r="ACG33" s="22"/>
      <c r="ACH33" s="323"/>
      <c r="ACI33" s="76"/>
      <c r="ACJ33" s="78">
        <f t="shared" si="109"/>
        <v>0</v>
      </c>
      <c r="ACL33" s="31"/>
      <c r="ACM33" s="312"/>
      <c r="ACN33" s="22"/>
      <c r="ACO33" s="31"/>
      <c r="ACP33" s="76"/>
      <c r="ACQ33" s="78">
        <f t="shared" si="1"/>
        <v>0</v>
      </c>
      <c r="ACS33" s="407"/>
      <c r="ACT33" s="312"/>
      <c r="ACU33" s="22"/>
      <c r="ACV33" s="407"/>
      <c r="ACW33" s="76"/>
      <c r="ACX33" s="78">
        <f t="shared" si="110"/>
        <v>0</v>
      </c>
      <c r="ACZ33" s="407"/>
      <c r="ADA33" s="312"/>
      <c r="ADB33" s="22"/>
      <c r="ADC33" s="323"/>
      <c r="ADD33" s="76"/>
      <c r="ADE33" s="78">
        <f t="shared" si="111"/>
        <v>0</v>
      </c>
      <c r="ADG33" s="312"/>
      <c r="ADH33" s="312"/>
      <c r="ADI33" s="22"/>
      <c r="ADJ33" s="31"/>
      <c r="ADK33" s="76"/>
      <c r="ADL33" s="78">
        <f t="shared" si="112"/>
        <v>0</v>
      </c>
      <c r="ADN33" s="323"/>
      <c r="ADO33" s="312"/>
      <c r="ADP33" s="22"/>
      <c r="ADQ33" s="407"/>
      <c r="ADR33" s="76"/>
      <c r="ADS33" s="78">
        <f t="shared" si="113"/>
        <v>0</v>
      </c>
      <c r="ADU33" s="407"/>
      <c r="ADV33" s="782"/>
      <c r="ADW33" s="795"/>
      <c r="ADX33" s="31"/>
      <c r="ADY33" s="760"/>
      <c r="ADZ33" s="132">
        <f t="shared" si="114"/>
        <v>0</v>
      </c>
      <c r="AEB33" s="312"/>
      <c r="AEC33" s="782"/>
      <c r="AED33" s="795"/>
      <c r="AEE33" s="31"/>
      <c r="AEF33" s="760"/>
      <c r="AEG33" s="132">
        <f t="shared" si="115"/>
        <v>5459</v>
      </c>
      <c r="AEI33" s="407"/>
      <c r="AEJ33" s="782"/>
      <c r="AEK33" s="795"/>
      <c r="AEL33" s="407"/>
      <c r="AEM33" s="760"/>
      <c r="AEN33" s="132">
        <f t="shared" si="116"/>
        <v>0</v>
      </c>
      <c r="AEP33" s="312"/>
      <c r="AEQ33" s="312"/>
      <c r="AER33" s="22"/>
      <c r="AES33" s="31"/>
      <c r="AET33" s="76"/>
      <c r="AEU33" s="78">
        <f t="shared" si="117"/>
        <v>0</v>
      </c>
      <c r="AEW33" s="312"/>
      <c r="AEX33" s="312"/>
      <c r="AEY33" s="22"/>
      <c r="AEZ33" s="31"/>
      <c r="AFA33" s="76"/>
      <c r="AFB33" s="78">
        <f t="shared" si="118"/>
        <v>6523</v>
      </c>
      <c r="AFD33" s="407"/>
      <c r="AFE33" s="312"/>
      <c r="AFF33" s="22"/>
      <c r="AFG33" s="31"/>
      <c r="AFH33" s="76"/>
      <c r="AFI33" s="78">
        <f t="shared" si="119"/>
        <v>0</v>
      </c>
      <c r="AFK33" s="407"/>
      <c r="AFL33" s="312"/>
      <c r="AFM33" s="22"/>
      <c r="AFN33" s="31"/>
      <c r="AFO33" s="76"/>
      <c r="AFP33" s="78">
        <f t="shared" si="120"/>
        <v>0</v>
      </c>
      <c r="AFR33" s="31"/>
      <c r="AFS33" s="312"/>
      <c r="AFT33" s="22"/>
      <c r="AFU33" s="31"/>
      <c r="AFV33" s="76"/>
      <c r="AFW33" s="78">
        <f t="shared" si="121"/>
        <v>0</v>
      </c>
      <c r="AFY33" s="312"/>
      <c r="AFZ33" s="312"/>
      <c r="AGA33" s="22"/>
      <c r="AGB33" s="31"/>
      <c r="AGC33" s="76"/>
      <c r="AGD33" s="78">
        <f t="shared" si="122"/>
        <v>0</v>
      </c>
      <c r="AGF33" s="312"/>
      <c r="AGG33" s="312"/>
      <c r="AGH33" s="22"/>
      <c r="AGI33" s="31"/>
      <c r="AGJ33" s="76"/>
      <c r="AGK33" s="78">
        <f t="shared" si="123"/>
        <v>0</v>
      </c>
      <c r="AGM33" s="312"/>
      <c r="AGN33" s="312"/>
      <c r="AGO33" s="22"/>
      <c r="AGP33" s="31"/>
      <c r="AGQ33" s="76"/>
      <c r="AGR33" s="78">
        <f t="shared" si="124"/>
        <v>0</v>
      </c>
      <c r="AGT33" s="312"/>
      <c r="AGU33" s="312"/>
      <c r="AGV33" s="22"/>
      <c r="AGW33" s="31"/>
      <c r="AGX33" s="76"/>
      <c r="AGY33" s="78">
        <f t="shared" si="125"/>
        <v>0</v>
      </c>
      <c r="AHA33" s="312"/>
      <c r="AHB33" s="312"/>
      <c r="AHC33" s="22"/>
      <c r="AHD33" s="31"/>
      <c r="AHE33" s="76"/>
      <c r="AHF33" s="78">
        <f t="shared" si="126"/>
        <v>37741</v>
      </c>
      <c r="AHH33" s="312"/>
      <c r="AHI33" s="312"/>
      <c r="AHJ33" s="22"/>
      <c r="AHK33" s="31"/>
      <c r="AHL33" s="76"/>
      <c r="AHM33" s="78">
        <f t="shared" si="127"/>
        <v>0</v>
      </c>
      <c r="AHO33" s="312"/>
      <c r="AHP33" s="312"/>
      <c r="AHQ33" s="22"/>
      <c r="AHR33" s="31"/>
      <c r="AHS33" s="76"/>
      <c r="AHT33" s="78">
        <f t="shared" si="128"/>
        <v>0</v>
      </c>
      <c r="AHV33" s="407"/>
      <c r="AHW33" s="312"/>
      <c r="AHX33" s="22"/>
      <c r="AHY33" s="31"/>
      <c r="AHZ33" s="76"/>
      <c r="AIA33" s="78">
        <f t="shared" si="129"/>
        <v>0</v>
      </c>
      <c r="AIC33" s="323"/>
      <c r="AID33" s="312"/>
      <c r="AIE33" s="22"/>
      <c r="AIF33" s="49"/>
      <c r="AIG33" s="76"/>
      <c r="AIH33" s="78">
        <f t="shared" si="130"/>
        <v>0</v>
      </c>
      <c r="AIJ33" s="407"/>
      <c r="AIK33" s="312"/>
      <c r="AIL33" s="22"/>
      <c r="AIM33" s="31"/>
      <c r="AIN33" s="76"/>
      <c r="AIO33" s="78">
        <f t="shared" si="131"/>
        <v>0</v>
      </c>
      <c r="AIQ33" s="312"/>
      <c r="AIR33" s="312"/>
      <c r="AIS33" s="22"/>
      <c r="AIT33" s="31"/>
      <c r="AIU33" s="76"/>
      <c r="AIV33" s="78">
        <f t="shared" si="132"/>
        <v>0</v>
      </c>
      <c r="AIX33" s="49"/>
      <c r="AIY33" s="230"/>
      <c r="AIZ33" s="105"/>
      <c r="AJA33" s="49"/>
      <c r="AJB33" s="140"/>
      <c r="AJC33" s="132">
        <f t="shared" si="133"/>
        <v>0</v>
      </c>
      <c r="AJE33" s="31"/>
      <c r="AJF33" s="312"/>
      <c r="AJG33" s="22"/>
      <c r="AJH33" s="31"/>
      <c r="AJI33" s="76"/>
      <c r="AJJ33" s="78">
        <f t="shared" si="134"/>
        <v>0</v>
      </c>
      <c r="AJL33" s="49"/>
      <c r="AJM33" s="230"/>
      <c r="AJN33" s="105"/>
      <c r="AJO33" s="49"/>
      <c r="AJP33" s="140"/>
      <c r="AJQ33" s="132">
        <f t="shared" si="135"/>
        <v>0</v>
      </c>
      <c r="AJR33" s="245"/>
      <c r="AJS33" s="312"/>
      <c r="AJT33" s="312"/>
      <c r="AJU33" s="22"/>
      <c r="AJV33" s="31"/>
      <c r="AJW33" s="76"/>
      <c r="AJX33" s="78">
        <f t="shared" si="136"/>
        <v>0</v>
      </c>
      <c r="AJZ33" s="31"/>
      <c r="AKA33" s="312"/>
      <c r="AKB33" s="22"/>
      <c r="AKC33" s="31"/>
      <c r="AKD33" s="76"/>
      <c r="AKE33" s="78">
        <f t="shared" si="137"/>
        <v>0</v>
      </c>
      <c r="AKG33" s="312"/>
      <c r="AKH33" s="312"/>
      <c r="AKI33" s="785"/>
      <c r="AKJ33" s="31"/>
      <c r="AKK33" s="76"/>
      <c r="AKL33" s="78">
        <f t="shared" si="138"/>
        <v>0</v>
      </c>
      <c r="AKN33" s="49"/>
      <c r="AKO33" s="230"/>
      <c r="AKP33" s="105"/>
      <c r="AKQ33" s="49"/>
      <c r="AKR33" s="140"/>
      <c r="AKS33" s="78">
        <f t="shared" si="2"/>
        <v>0</v>
      </c>
      <c r="AKU33" s="312"/>
      <c r="AKV33" s="312"/>
      <c r="AKW33" s="22"/>
      <c r="AKX33" s="31"/>
      <c r="AKY33" s="76"/>
      <c r="AKZ33" s="78">
        <f t="shared" si="139"/>
        <v>0</v>
      </c>
      <c r="ALB33" s="312"/>
      <c r="ALC33" s="312"/>
      <c r="ALD33" s="22"/>
      <c r="ALE33" s="31"/>
      <c r="ALF33" s="76"/>
      <c r="ALG33" s="78">
        <f t="shared" si="140"/>
        <v>0</v>
      </c>
      <c r="ALI33" s="312"/>
      <c r="ALJ33" s="312"/>
      <c r="ALK33" s="22"/>
      <c r="ALL33" s="31"/>
      <c r="ALM33" s="76"/>
      <c r="ALN33" s="78">
        <f t="shared" si="141"/>
        <v>0</v>
      </c>
      <c r="ALP33" s="312"/>
      <c r="ALQ33" s="312"/>
      <c r="ALR33" s="22"/>
      <c r="ALS33" s="31"/>
      <c r="ALT33" s="76"/>
      <c r="ALU33" s="78">
        <f t="shared" si="142"/>
        <v>0</v>
      </c>
      <c r="ALW33" s="407"/>
      <c r="ALX33" s="312"/>
      <c r="ALY33" s="22"/>
      <c r="ALZ33" s="407"/>
      <c r="AMA33" s="76"/>
      <c r="AMB33" s="78">
        <f t="shared" si="143"/>
        <v>0</v>
      </c>
      <c r="AMD33" s="312"/>
      <c r="AME33" s="312"/>
      <c r="AMF33" s="22"/>
      <c r="AMG33" s="31"/>
      <c r="AMH33" s="76"/>
      <c r="AMI33" s="78">
        <f t="shared" si="144"/>
        <v>0</v>
      </c>
      <c r="AMK33" s="31"/>
      <c r="AML33" s="312"/>
      <c r="AMM33" s="22"/>
      <c r="AMN33" s="31"/>
      <c r="AMO33" s="76"/>
      <c r="AMP33" s="132">
        <f t="shared" si="3"/>
        <v>0</v>
      </c>
      <c r="AMR33" s="407"/>
      <c r="AMS33" s="312"/>
      <c r="AMT33" s="22"/>
      <c r="AMU33" s="323"/>
      <c r="AMV33" s="76"/>
      <c r="AMW33" s="78">
        <f t="shared" si="145"/>
        <v>0</v>
      </c>
      <c r="AMY33" s="323"/>
      <c r="AMZ33" s="312"/>
      <c r="ANA33" s="22"/>
      <c r="ANB33" s="407"/>
      <c r="ANC33" s="76"/>
      <c r="AND33" s="78">
        <f t="shared" si="146"/>
        <v>0</v>
      </c>
      <c r="ANF33" s="31"/>
      <c r="ANG33" s="312"/>
      <c r="ANH33" s="22"/>
      <c r="ANI33" s="31"/>
      <c r="ANJ33" s="76"/>
      <c r="ANK33" s="78">
        <f t="shared" si="147"/>
        <v>0</v>
      </c>
      <c r="ANM33" s="312"/>
      <c r="ANN33" s="312"/>
      <c r="ANO33" s="22"/>
      <c r="ANP33" s="31"/>
      <c r="ANQ33" s="76"/>
      <c r="ANR33" s="78">
        <f t="shared" si="148"/>
        <v>0</v>
      </c>
      <c r="ANT33" s="312"/>
      <c r="ANU33" s="312"/>
      <c r="ANV33" s="22"/>
      <c r="ANW33" s="31"/>
      <c r="ANX33" s="76"/>
      <c r="ANY33" s="78">
        <f t="shared" si="149"/>
        <v>0</v>
      </c>
      <c r="AOA33" s="323"/>
      <c r="AOB33" s="312"/>
      <c r="AOC33" s="22"/>
      <c r="AOD33" s="407"/>
      <c r="AOE33" s="76"/>
      <c r="AOF33" s="78">
        <f t="shared" si="150"/>
        <v>1532</v>
      </c>
      <c r="AOH33" s="312"/>
      <c r="AOI33" s="312"/>
      <c r="AOJ33" s="22"/>
      <c r="AOK33" s="31"/>
      <c r="AOL33" s="76"/>
      <c r="AOM33" s="78">
        <f t="shared" si="198"/>
        <v>4592</v>
      </c>
      <c r="AOO33" s="407"/>
      <c r="AOP33" s="312"/>
      <c r="AOQ33" s="22"/>
      <c r="AOR33" s="31"/>
      <c r="AOS33" s="76"/>
      <c r="AOT33" s="78">
        <f t="shared" si="151"/>
        <v>0</v>
      </c>
      <c r="AOV33" s="323"/>
      <c r="AOW33" s="312"/>
      <c r="AOX33" s="22"/>
      <c r="AOY33" s="31"/>
      <c r="AOZ33" s="76"/>
      <c r="APA33" s="78">
        <f t="shared" si="152"/>
        <v>0</v>
      </c>
      <c r="APC33" s="323"/>
      <c r="APD33" s="312"/>
      <c r="APE33" s="22"/>
      <c r="APF33" s="31"/>
      <c r="APG33" s="76"/>
      <c r="APH33" s="78">
        <f t="shared" si="153"/>
        <v>0</v>
      </c>
      <c r="APJ33" s="312"/>
      <c r="APK33" s="312"/>
      <c r="APL33" s="22"/>
      <c r="APM33" s="31"/>
      <c r="APN33" s="76"/>
      <c r="APO33" s="78">
        <f t="shared" si="154"/>
        <v>0</v>
      </c>
      <c r="APQ33" s="407"/>
      <c r="APR33" s="312"/>
      <c r="APS33" s="22"/>
      <c r="APT33" s="407"/>
      <c r="APU33" s="76"/>
      <c r="APV33" s="78">
        <f t="shared" si="204"/>
        <v>0</v>
      </c>
      <c r="APX33" s="312"/>
      <c r="APY33" s="312"/>
      <c r="APZ33" s="22"/>
      <c r="AQA33" s="31"/>
      <c r="AQB33" s="76"/>
      <c r="AQC33" s="132">
        <f t="shared" si="5"/>
        <v>7383.5</v>
      </c>
      <c r="AQE33" s="312"/>
      <c r="AQF33" s="312"/>
      <c r="AQG33" s="22"/>
      <c r="AQH33" s="31"/>
      <c r="AQI33" s="76"/>
      <c r="AQJ33" s="132">
        <f t="shared" si="6"/>
        <v>0</v>
      </c>
      <c r="AQL33" s="312"/>
      <c r="AQM33" s="312"/>
      <c r="AQN33" s="22"/>
      <c r="AQO33" s="31"/>
      <c r="AQP33" s="76"/>
      <c r="AQQ33" s="132">
        <f t="shared" si="155"/>
        <v>4518.5</v>
      </c>
      <c r="AQS33" s="323"/>
      <c r="AQT33" s="312"/>
      <c r="AQU33" s="785"/>
      <c r="AQV33" s="323"/>
      <c r="AQW33" s="76"/>
      <c r="AQX33" s="78">
        <f t="shared" si="156"/>
        <v>53922</v>
      </c>
      <c r="AQZ33" s="312"/>
      <c r="ARA33" s="312"/>
      <c r="ARB33" s="22"/>
      <c r="ARC33" s="31"/>
      <c r="ARD33" s="76"/>
      <c r="ARE33" s="78">
        <f t="shared" si="157"/>
        <v>0</v>
      </c>
      <c r="ARG33" s="407"/>
      <c r="ARH33" s="312"/>
      <c r="ARI33" s="22"/>
      <c r="ARJ33" s="407"/>
      <c r="ARK33" s="76"/>
      <c r="ARL33" s="78">
        <f t="shared" si="158"/>
        <v>0</v>
      </c>
      <c r="ARN33" s="407"/>
      <c r="ARO33" s="312"/>
      <c r="ARP33" s="22"/>
      <c r="ARQ33" s="323"/>
      <c r="ARR33" s="76"/>
      <c r="ARS33" s="78">
        <f t="shared" si="7"/>
        <v>0</v>
      </c>
      <c r="ARU33" s="407"/>
      <c r="ARV33" s="312"/>
      <c r="ARW33" s="22"/>
      <c r="ARX33" s="31"/>
      <c r="ARY33" s="76"/>
      <c r="ARZ33" s="78">
        <f t="shared" si="159"/>
        <v>0</v>
      </c>
      <c r="ASB33" s="407"/>
      <c r="ASC33" s="312"/>
      <c r="ASD33" s="22"/>
      <c r="ASE33" s="31"/>
      <c r="ASF33" s="76"/>
      <c r="ASG33" s="132">
        <f t="shared" si="160"/>
        <v>0</v>
      </c>
      <c r="ASI33" s="312"/>
      <c r="ASJ33" s="312"/>
      <c r="ASK33" s="22"/>
      <c r="ASL33" s="31"/>
      <c r="ASM33" s="76"/>
      <c r="ASN33" s="132">
        <f t="shared" si="161"/>
        <v>0</v>
      </c>
      <c r="ASP33" s="312"/>
      <c r="ASQ33" s="312"/>
      <c r="ASR33" s="22"/>
      <c r="ASS33" s="31"/>
      <c r="AST33" s="76"/>
      <c r="ASU33" s="132">
        <f t="shared" si="162"/>
        <v>0</v>
      </c>
      <c r="ASW33" s="312"/>
      <c r="ASX33" s="312"/>
      <c r="ASY33" s="22"/>
      <c r="ASZ33" s="31"/>
      <c r="ATA33" s="76"/>
      <c r="ATB33" s="78">
        <f t="shared" si="163"/>
        <v>0</v>
      </c>
      <c r="ATD33" s="323"/>
      <c r="ATE33" s="312"/>
      <c r="ATF33" s="22"/>
      <c r="ATG33" s="31"/>
      <c r="ATH33" s="76"/>
      <c r="ATI33" s="78">
        <f t="shared" si="164"/>
        <v>0</v>
      </c>
      <c r="ATK33" s="323"/>
      <c r="ATL33" s="312"/>
      <c r="ATM33" s="22"/>
      <c r="ATN33" s="31"/>
      <c r="ATO33" s="76"/>
      <c r="ATP33" s="78">
        <f t="shared" si="165"/>
        <v>0</v>
      </c>
      <c r="ATR33" s="323"/>
      <c r="ATS33" s="312"/>
      <c r="ATT33" s="22"/>
      <c r="ATU33" s="31"/>
      <c r="ATV33" s="76"/>
      <c r="ATW33" s="78">
        <f t="shared" si="166"/>
        <v>0</v>
      </c>
      <c r="ATY33" s="794"/>
      <c r="ATZ33" s="1483"/>
      <c r="AUA33" s="140"/>
      <c r="AUB33" s="370"/>
      <c r="AUC33" s="66"/>
      <c r="AUD33" s="132">
        <f t="shared" si="167"/>
        <v>0</v>
      </c>
      <c r="AUF33" s="312"/>
      <c r="AUG33" s="1483"/>
      <c r="AUI33" s="61"/>
      <c r="AUJ33" s="66"/>
      <c r="AUK33" s="132">
        <f t="shared" si="168"/>
        <v>0</v>
      </c>
      <c r="AUM33" s="31"/>
      <c r="AUN33" s="782"/>
      <c r="AUO33" s="76"/>
      <c r="AUP33" s="31"/>
      <c r="AUQ33" s="76"/>
      <c r="AUR33" s="78">
        <f t="shared" si="169"/>
        <v>0</v>
      </c>
      <c r="AUT33" s="31"/>
      <c r="AUU33" s="312"/>
      <c r="AUV33" s="22"/>
      <c r="AUW33" s="31"/>
      <c r="AUX33" s="76"/>
      <c r="AUY33" s="78">
        <f t="shared" si="170"/>
        <v>0</v>
      </c>
      <c r="AVA33" s="407"/>
      <c r="AVB33" s="312"/>
      <c r="AVC33" s="22"/>
      <c r="AVD33" s="31"/>
      <c r="AVE33" s="76"/>
      <c r="AVF33" s="78">
        <f t="shared" si="171"/>
        <v>2512.5</v>
      </c>
      <c r="AVH33" s="322"/>
      <c r="AVI33" s="303"/>
      <c r="AVJ33" s="140"/>
      <c r="AVK33" s="31"/>
      <c r="AVL33" s="351"/>
      <c r="AVM33" s="132">
        <f t="shared" si="172"/>
        <v>0</v>
      </c>
      <c r="AVO33" s="407"/>
      <c r="AVP33" s="312"/>
      <c r="AVQ33" s="1499"/>
      <c r="AVR33" s="1516"/>
      <c r="AVS33" s="1361"/>
      <c r="AVT33" s="78">
        <f t="shared" si="190"/>
        <v>0</v>
      </c>
      <c r="AVV33" s="312"/>
      <c r="AVW33" s="312"/>
      <c r="AVX33" s="1499"/>
      <c r="AVY33" s="1516"/>
      <c r="AVZ33" s="1361"/>
      <c r="AWA33" s="78">
        <f t="shared" si="191"/>
        <v>0</v>
      </c>
      <c r="AWC33" s="312"/>
      <c r="AWD33" s="312"/>
      <c r="AWE33" s="22"/>
      <c r="AWF33" s="31"/>
      <c r="AWG33" s="76"/>
      <c r="AWH33" s="78">
        <f t="shared" si="192"/>
        <v>0</v>
      </c>
      <c r="AWJ33" s="230"/>
      <c r="AWK33" s="230"/>
      <c r="AWL33" s="105"/>
      <c r="AWM33" s="49"/>
      <c r="AWN33" s="140"/>
      <c r="AWO33" s="132">
        <f t="shared" si="193"/>
        <v>0</v>
      </c>
      <c r="AWP33" s="245"/>
      <c r="AWQ33" s="427"/>
      <c r="AWR33" s="230"/>
      <c r="AWS33" s="105"/>
      <c r="AWT33" s="49"/>
      <c r="AWU33" s="140"/>
      <c r="AWV33" s="78">
        <f t="shared" si="173"/>
        <v>30000</v>
      </c>
      <c r="AWX33" s="31"/>
      <c r="AWY33" s="312"/>
      <c r="AWZ33" s="22"/>
      <c r="AXA33" s="31"/>
      <c r="AXB33" s="76"/>
      <c r="AXC33" s="78">
        <f t="shared" si="174"/>
        <v>0</v>
      </c>
      <c r="AXE33" s="312"/>
      <c r="AXF33" s="312"/>
      <c r="AXG33" s="22"/>
      <c r="AXH33" s="31"/>
      <c r="AXI33" s="76"/>
      <c r="AXJ33" s="78">
        <f t="shared" si="175"/>
        <v>0</v>
      </c>
      <c r="AXL33" s="312"/>
      <c r="AXM33" s="312"/>
      <c r="AXN33" s="22"/>
      <c r="AXO33" s="31"/>
      <c r="AXP33" s="76"/>
      <c r="AXQ33" s="78">
        <f t="shared" si="176"/>
        <v>0</v>
      </c>
      <c r="AXS33" s="312"/>
      <c r="AXT33" s="312"/>
      <c r="AXU33" s="22"/>
      <c r="AXV33" s="31"/>
      <c r="AXW33" s="76"/>
      <c r="AXX33" s="78">
        <f t="shared" si="177"/>
        <v>0</v>
      </c>
      <c r="AXZ33" s="407"/>
      <c r="AYA33" s="312"/>
      <c r="AYB33" s="22"/>
      <c r="AYC33" s="31"/>
      <c r="AYD33" s="76"/>
      <c r="AYE33" s="78">
        <f t="shared" si="178"/>
        <v>0</v>
      </c>
      <c r="AYG33" s="407"/>
      <c r="AYH33" s="312"/>
      <c r="AYI33" s="22"/>
      <c r="AYJ33" s="31"/>
      <c r="AYK33" s="76"/>
      <c r="AYL33" s="78">
        <f t="shared" si="179"/>
        <v>0</v>
      </c>
      <c r="AYN33" s="407"/>
      <c r="AYO33" s="312"/>
      <c r="AYP33" s="22"/>
      <c r="AYQ33" s="407"/>
      <c r="AYR33" s="76"/>
      <c r="AYS33" s="78">
        <f t="shared" si="180"/>
        <v>0</v>
      </c>
      <c r="AYU33" s="312"/>
      <c r="AYV33" s="312"/>
      <c r="AYW33" s="22"/>
      <c r="AYX33" s="31"/>
      <c r="AYY33" s="76"/>
      <c r="AYZ33" s="78">
        <f t="shared" si="181"/>
        <v>0</v>
      </c>
      <c r="AZB33" s="427"/>
      <c r="AZC33" s="230"/>
      <c r="AZD33" s="105"/>
      <c r="AZE33" s="484"/>
      <c r="AZF33" s="390"/>
      <c r="AZG33" s="132">
        <f t="shared" si="182"/>
        <v>0</v>
      </c>
      <c r="AZI33" s="427"/>
      <c r="AZJ33" s="230"/>
      <c r="AZK33" s="105"/>
      <c r="AZL33" s="484"/>
      <c r="AZM33" s="390"/>
      <c r="AZN33" s="132">
        <f t="shared" si="183"/>
        <v>0</v>
      </c>
      <c r="AZO33" s="245"/>
      <c r="AZP33" s="312"/>
      <c r="AZQ33" s="312"/>
      <c r="AZR33" s="22"/>
      <c r="AZS33" s="31"/>
      <c r="AZT33" s="76"/>
      <c r="AZU33" s="78">
        <f t="shared" si="184"/>
        <v>0</v>
      </c>
      <c r="AZW33" s="312"/>
      <c r="AZX33" s="312"/>
      <c r="AZY33" s="22"/>
      <c r="AZZ33" s="31"/>
      <c r="BAA33" s="76"/>
      <c r="BAB33" s="78">
        <f t="shared" si="185"/>
        <v>0</v>
      </c>
      <c r="BAD33" s="312"/>
      <c r="BAE33" s="312"/>
      <c r="BAF33" s="22"/>
      <c r="BAG33" s="31"/>
      <c r="BAH33" s="76"/>
      <c r="BAI33" s="78">
        <f t="shared" si="186"/>
        <v>0</v>
      </c>
      <c r="BAK33" s="312"/>
      <c r="BAL33" s="312"/>
      <c r="BAM33" s="22"/>
      <c r="BAN33" s="31"/>
      <c r="BAO33" s="76"/>
      <c r="BAP33" s="78">
        <f t="shared" si="187"/>
        <v>0</v>
      </c>
    </row>
    <row r="34" spans="1:1023 1025:1394" s="32" customFormat="1" x14ac:dyDescent="0.25">
      <c r="A34" s="794"/>
      <c r="B34" s="312"/>
      <c r="C34" s="698"/>
      <c r="D34" s="31"/>
      <c r="E34" s="140"/>
      <c r="F34" s="132">
        <f t="shared" si="8"/>
        <v>0</v>
      </c>
      <c r="H34" s="427"/>
      <c r="I34" s="230"/>
      <c r="J34" s="105"/>
      <c r="K34" s="427"/>
      <c r="L34" s="140"/>
      <c r="M34" s="78">
        <f t="shared" si="188"/>
        <v>0</v>
      </c>
      <c r="O34" s="323"/>
      <c r="P34" s="312"/>
      <c r="Q34" s="22"/>
      <c r="R34" s="31"/>
      <c r="S34" s="76"/>
      <c r="T34" s="78">
        <f t="shared" si="9"/>
        <v>0</v>
      </c>
      <c r="V34" s="312"/>
      <c r="W34" s="312"/>
      <c r="X34" s="22"/>
      <c r="Y34" s="31"/>
      <c r="Z34" s="76"/>
      <c r="AA34" s="78">
        <f t="shared" si="10"/>
        <v>0</v>
      </c>
      <c r="AC34" s="312"/>
      <c r="AD34" s="312"/>
      <c r="AE34" s="22"/>
      <c r="AF34" s="31"/>
      <c r="AG34" s="76"/>
      <c r="AH34" s="78">
        <f t="shared" si="11"/>
        <v>0</v>
      </c>
      <c r="AJ34" s="312"/>
      <c r="AK34" s="312"/>
      <c r="AL34" s="22"/>
      <c r="AM34" s="31"/>
      <c r="AN34" s="76"/>
      <c r="AO34" s="78">
        <f t="shared" si="12"/>
        <v>0</v>
      </c>
      <c r="AQ34" s="31"/>
      <c r="AR34" s="312"/>
      <c r="AS34" s="22"/>
      <c r="AT34" s="31"/>
      <c r="AU34" s="76"/>
      <c r="AV34" s="78">
        <f t="shared" si="13"/>
        <v>0</v>
      </c>
      <c r="AX34" s="312"/>
      <c r="AY34" s="312"/>
      <c r="AZ34" s="22"/>
      <c r="BA34" s="31"/>
      <c r="BB34" s="76"/>
      <c r="BC34" s="78">
        <f t="shared" si="14"/>
        <v>0</v>
      </c>
      <c r="BE34" s="31"/>
      <c r="BF34" s="312"/>
      <c r="BG34" s="22"/>
      <c r="BH34" s="31"/>
      <c r="BI34" s="76"/>
      <c r="BJ34" s="78">
        <f t="shared" si="15"/>
        <v>0</v>
      </c>
      <c r="BL34" s="312"/>
      <c r="BM34" s="312"/>
      <c r="BN34" s="22"/>
      <c r="BO34" s="31"/>
      <c r="BP34" s="76"/>
      <c r="BQ34" s="78">
        <f t="shared" si="16"/>
        <v>0</v>
      </c>
      <c r="BS34" s="312"/>
      <c r="BT34" s="312"/>
      <c r="BU34" s="312"/>
      <c r="BV34" s="22"/>
      <c r="BW34" s="31"/>
      <c r="BX34" s="76"/>
      <c r="BY34" s="78">
        <f t="shared" si="17"/>
        <v>0</v>
      </c>
      <c r="CA34" s="427"/>
      <c r="CB34" s="673"/>
      <c r="CC34" s="351"/>
      <c r="CD34" s="309"/>
      <c r="CE34" s="113"/>
      <c r="CF34" s="132">
        <f t="shared" si="18"/>
        <v>328393</v>
      </c>
      <c r="CH34" s="49"/>
      <c r="CI34" s="230"/>
      <c r="CJ34" s="262"/>
      <c r="CK34" s="379"/>
      <c r="CL34" s="262"/>
      <c r="CM34" s="132">
        <f t="shared" si="19"/>
        <v>0</v>
      </c>
      <c r="CO34" s="322"/>
      <c r="CP34" s="673"/>
      <c r="CQ34" s="351"/>
      <c r="CR34" s="380"/>
      <c r="CS34" s="351"/>
      <c r="CT34" s="132">
        <f t="shared" si="189"/>
        <v>0</v>
      </c>
      <c r="CV34" s="31"/>
      <c r="CW34" s="312"/>
      <c r="CX34" s="22"/>
      <c r="CY34" s="31"/>
      <c r="CZ34" s="76"/>
      <c r="DA34" s="78">
        <f t="shared" si="20"/>
        <v>0</v>
      </c>
      <c r="DC34" s="312"/>
      <c r="DD34" s="312"/>
      <c r="DE34" s="312"/>
      <c r="DF34" s="22"/>
      <c r="DG34" s="31"/>
      <c r="DH34" s="76"/>
      <c r="DI34" s="78">
        <f t="shared" si="21"/>
        <v>0</v>
      </c>
      <c r="DK34" s="407"/>
      <c r="DL34" s="312"/>
      <c r="DM34" s="22"/>
      <c r="DN34" s="323"/>
      <c r="DO34" s="76"/>
      <c r="DP34" s="78">
        <f t="shared" si="22"/>
        <v>0</v>
      </c>
      <c r="DR34" s="312"/>
      <c r="DS34" s="312"/>
      <c r="DT34" s="22"/>
      <c r="DU34" s="31"/>
      <c r="DV34" s="76"/>
      <c r="DW34" s="78">
        <f t="shared" si="23"/>
        <v>0</v>
      </c>
      <c r="DY34" s="312"/>
      <c r="DZ34" s="312"/>
      <c r="EA34" s="22"/>
      <c r="EB34" s="31"/>
      <c r="EC34" s="76"/>
      <c r="ED34" s="78">
        <f t="shared" si="24"/>
        <v>4197</v>
      </c>
      <c r="EF34" s="312"/>
      <c r="EG34" s="312"/>
      <c r="EH34" s="22"/>
      <c r="EI34" s="31"/>
      <c r="EJ34" s="76"/>
      <c r="EK34" s="78">
        <f t="shared" si="25"/>
        <v>0</v>
      </c>
      <c r="EM34" s="323"/>
      <c r="EN34" s="312"/>
      <c r="EO34" s="22"/>
      <c r="EP34" s="31"/>
      <c r="EQ34" s="76"/>
      <c r="ER34" s="78">
        <f t="shared" si="26"/>
        <v>0</v>
      </c>
      <c r="ET34" s="323"/>
      <c r="EU34" s="312"/>
      <c r="EV34" s="22"/>
      <c r="EW34" s="31"/>
      <c r="EX34" s="76"/>
      <c r="EY34" s="78">
        <f t="shared" si="27"/>
        <v>0</v>
      </c>
      <c r="FA34" s="31"/>
      <c r="FB34" s="312"/>
      <c r="FC34" s="22"/>
      <c r="FD34" s="31"/>
      <c r="FE34" s="76"/>
      <c r="FF34" s="78">
        <f t="shared" si="28"/>
        <v>0</v>
      </c>
      <c r="FH34" s="31"/>
      <c r="FI34" s="312"/>
      <c r="FJ34" s="22"/>
      <c r="FK34" s="31"/>
      <c r="FL34" s="76"/>
      <c r="FM34" s="78">
        <f t="shared" si="29"/>
        <v>0</v>
      </c>
      <c r="FO34" s="407">
        <v>39726</v>
      </c>
      <c r="FP34" s="1476" t="s">
        <v>455</v>
      </c>
      <c r="FQ34" s="140">
        <v>29390</v>
      </c>
      <c r="FR34" s="31"/>
      <c r="FS34" s="76"/>
      <c r="FT34" s="78">
        <f t="shared" si="30"/>
        <v>150947.5</v>
      </c>
      <c r="FV34" s="323"/>
      <c r="FW34" s="312"/>
      <c r="FX34" s="22"/>
      <c r="FY34" s="31"/>
      <c r="FZ34" s="76"/>
      <c r="GA34" s="78">
        <f t="shared" si="31"/>
        <v>0</v>
      </c>
      <c r="GC34" s="312"/>
      <c r="GD34" s="312"/>
      <c r="GE34" s="22"/>
      <c r="GF34" s="31"/>
      <c r="GG34" s="76"/>
      <c r="GH34" s="78">
        <f t="shared" si="32"/>
        <v>0</v>
      </c>
      <c r="GJ34" s="312"/>
      <c r="GK34" s="312"/>
      <c r="GL34" s="22"/>
      <c r="GM34" s="31"/>
      <c r="GN34" s="76"/>
      <c r="GO34" s="78">
        <f t="shared" si="33"/>
        <v>0</v>
      </c>
      <c r="GQ34" s="31"/>
      <c r="GR34" s="312"/>
      <c r="GS34" s="22"/>
      <c r="GT34" s="31"/>
      <c r="GU34" s="76"/>
      <c r="GV34" s="78">
        <f t="shared" si="34"/>
        <v>0</v>
      </c>
      <c r="GX34" s="312"/>
      <c r="GY34" s="312"/>
      <c r="GZ34" s="22"/>
      <c r="HA34" s="31"/>
      <c r="HB34" s="76"/>
      <c r="HC34" s="78">
        <f t="shared" si="35"/>
        <v>0</v>
      </c>
      <c r="HE34" s="31"/>
      <c r="HF34" s="312"/>
      <c r="HG34" s="22"/>
      <c r="HH34" s="31"/>
      <c r="HI34" s="76"/>
      <c r="HJ34" s="78">
        <f t="shared" si="36"/>
        <v>0</v>
      </c>
      <c r="HL34" s="31"/>
      <c r="HM34" s="312"/>
      <c r="HN34" s="22"/>
      <c r="HO34" s="31"/>
      <c r="HP34" s="76"/>
      <c r="HQ34" s="78">
        <f t="shared" si="37"/>
        <v>0</v>
      </c>
      <c r="HS34" s="546"/>
      <c r="HU34" s="780"/>
      <c r="HV34" s="869"/>
      <c r="HW34" s="780"/>
      <c r="HX34" s="132">
        <f t="shared" si="38"/>
        <v>476</v>
      </c>
      <c r="HZ34" s="31"/>
      <c r="IA34" s="312"/>
      <c r="IB34" s="105"/>
      <c r="IC34" s="31"/>
      <c r="ID34" s="76"/>
      <c r="IE34" s="78">
        <f t="shared" si="39"/>
        <v>0</v>
      </c>
      <c r="IG34" s="312"/>
      <c r="IH34" s="312"/>
      <c r="II34" s="22"/>
      <c r="IJ34" s="31"/>
      <c r="IK34" s="76"/>
      <c r="IL34" s="78">
        <f t="shared" si="40"/>
        <v>0</v>
      </c>
      <c r="IN34" s="31"/>
      <c r="IO34" s="784"/>
      <c r="IP34" s="22"/>
      <c r="IQ34" s="31"/>
      <c r="IR34" s="76"/>
      <c r="IS34" s="78">
        <f t="shared" si="41"/>
        <v>0</v>
      </c>
      <c r="IU34" s="31"/>
      <c r="IV34" s="312"/>
      <c r="IW34" s="22"/>
      <c r="IX34" s="31"/>
      <c r="IY34" s="76"/>
      <c r="IZ34" s="78">
        <f t="shared" si="42"/>
        <v>0</v>
      </c>
      <c r="JB34" s="312"/>
      <c r="JC34" s="312"/>
      <c r="JD34" s="22"/>
      <c r="JE34" s="31"/>
      <c r="JF34" s="76"/>
      <c r="JG34" s="78">
        <f t="shared" si="196"/>
        <v>0</v>
      </c>
      <c r="JI34" s="794"/>
      <c r="JJ34" s="866"/>
      <c r="JK34" s="22"/>
      <c r="JL34" s="794"/>
      <c r="JM34" s="76"/>
      <c r="JN34" s="132">
        <f t="shared" si="43"/>
        <v>0</v>
      </c>
      <c r="JP34" s="794"/>
      <c r="JQ34" s="866"/>
      <c r="JR34" s="22"/>
      <c r="JS34" s="794"/>
      <c r="JT34" s="76"/>
      <c r="JU34" s="132">
        <f t="shared" si="44"/>
        <v>0</v>
      </c>
      <c r="JW34" s="575"/>
      <c r="JX34" s="647"/>
      <c r="JY34" s="105"/>
      <c r="JZ34" s="575"/>
      <c r="KA34" s="140"/>
      <c r="KB34" s="132">
        <f t="shared" si="45"/>
        <v>0</v>
      </c>
      <c r="KC34" s="245"/>
      <c r="KD34" s="575"/>
      <c r="KE34" s="647"/>
      <c r="KF34" s="105"/>
      <c r="KG34" s="575"/>
      <c r="KH34" s="140"/>
      <c r="KI34" s="132">
        <f t="shared" si="46"/>
        <v>0</v>
      </c>
      <c r="KJ34" s="245"/>
      <c r="KK34" s="407"/>
      <c r="KL34" s="312"/>
      <c r="KM34" s="22"/>
      <c r="KN34" s="1447"/>
      <c r="KO34" s="76"/>
      <c r="KP34" s="132">
        <f t="shared" si="47"/>
        <v>0</v>
      </c>
      <c r="KR34" s="794"/>
      <c r="KS34" s="866"/>
      <c r="KT34" s="22"/>
      <c r="KU34" s="794"/>
      <c r="KV34" s="76"/>
      <c r="KW34" s="132">
        <f t="shared" si="48"/>
        <v>0</v>
      </c>
      <c r="KY34" s="312"/>
      <c r="KZ34" s="866"/>
      <c r="LA34" s="22"/>
      <c r="LB34" s="31"/>
      <c r="LC34" s="76"/>
      <c r="LD34" s="132">
        <f t="shared" si="49"/>
        <v>0</v>
      </c>
      <c r="LF34" s="407"/>
      <c r="LG34" s="312"/>
      <c r="LH34" s="22"/>
      <c r="LI34" s="31"/>
      <c r="LJ34" s="76"/>
      <c r="LK34" s="132">
        <f t="shared" si="0"/>
        <v>0</v>
      </c>
      <c r="LM34" s="427"/>
      <c r="LN34" s="230"/>
      <c r="LO34" s="105"/>
      <c r="LP34" s="434"/>
      <c r="LQ34" s="140"/>
      <c r="LR34" s="78">
        <f t="shared" si="50"/>
        <v>0</v>
      </c>
      <c r="LT34" s="427"/>
      <c r="LU34" s="230"/>
      <c r="LV34" s="105"/>
      <c r="LW34" s="434"/>
      <c r="LX34" s="140"/>
      <c r="LY34" s="132">
        <f t="shared" si="51"/>
        <v>0</v>
      </c>
      <c r="MA34" s="407"/>
      <c r="MB34" s="312"/>
      <c r="MC34" s="22"/>
      <c r="MD34" s="31"/>
      <c r="ME34" s="76"/>
      <c r="MF34" s="132">
        <f t="shared" si="52"/>
        <v>0</v>
      </c>
      <c r="MH34" s="312"/>
      <c r="MI34" s="312"/>
      <c r="MJ34" s="22"/>
      <c r="MK34" s="31"/>
      <c r="ML34" s="76"/>
      <c r="MM34" s="132">
        <f t="shared" si="53"/>
        <v>0</v>
      </c>
      <c r="MO34" s="31"/>
      <c r="MP34" s="312"/>
      <c r="MQ34" s="105"/>
      <c r="MR34" s="1514"/>
      <c r="MS34" s="76"/>
      <c r="MT34" s="132">
        <f t="shared" si="197"/>
        <v>20586.5</v>
      </c>
      <c r="MV34" s="31"/>
      <c r="MW34" s="312"/>
      <c r="MX34" s="105"/>
      <c r="MY34" s="1514"/>
      <c r="MZ34" s="76"/>
      <c r="NA34" s="132">
        <f t="shared" si="54"/>
        <v>0</v>
      </c>
      <c r="NC34" s="31"/>
      <c r="ND34" s="782"/>
      <c r="NE34" s="780"/>
      <c r="NF34" s="31"/>
      <c r="NG34" s="76"/>
      <c r="NH34" s="132">
        <f t="shared" si="203"/>
        <v>0</v>
      </c>
      <c r="NJ34" s="546"/>
      <c r="NK34" s="817"/>
      <c r="NL34" s="780"/>
      <c r="NM34" s="407"/>
      <c r="NN34" s="76"/>
      <c r="NO34" s="132">
        <f t="shared" si="56"/>
        <v>0</v>
      </c>
      <c r="NQ34" s="312"/>
      <c r="NR34" s="312"/>
      <c r="NS34" s="22"/>
      <c r="NT34" s="31"/>
      <c r="NU34" s="76"/>
      <c r="NV34" s="78">
        <f t="shared" si="57"/>
        <v>0</v>
      </c>
      <c r="NX34" s="312"/>
      <c r="NY34" s="312"/>
      <c r="NZ34" s="22"/>
      <c r="OA34" s="31"/>
      <c r="OB34" s="76"/>
      <c r="OC34" s="78">
        <f t="shared" si="58"/>
        <v>0</v>
      </c>
      <c r="OE34" s="312"/>
      <c r="OF34" s="312"/>
      <c r="OG34" s="22"/>
      <c r="OH34" s="31"/>
      <c r="OI34" s="76"/>
      <c r="OJ34" s="78">
        <f t="shared" si="59"/>
        <v>0</v>
      </c>
      <c r="OL34" s="312"/>
      <c r="OM34" s="312"/>
      <c r="ON34" s="22"/>
      <c r="OO34" s="31"/>
      <c r="OP34" s="76"/>
      <c r="OQ34" s="78">
        <f t="shared" si="60"/>
        <v>0</v>
      </c>
      <c r="OS34" s="312"/>
      <c r="OT34" s="312"/>
      <c r="OU34" s="22"/>
      <c r="OV34" s="31"/>
      <c r="OW34" s="76"/>
      <c r="OX34" s="78">
        <f t="shared" si="61"/>
        <v>0</v>
      </c>
      <c r="OZ34" s="312"/>
      <c r="PA34" s="312"/>
      <c r="PB34" s="22"/>
      <c r="PC34" s="31"/>
      <c r="PD34" s="76"/>
      <c r="PE34" s="78">
        <f t="shared" si="62"/>
        <v>0</v>
      </c>
      <c r="PG34" s="31"/>
      <c r="PH34" s="312"/>
      <c r="PI34" s="22"/>
      <c r="PJ34" s="31"/>
      <c r="PK34" s="76"/>
      <c r="PL34" s="78">
        <f t="shared" si="63"/>
        <v>0</v>
      </c>
      <c r="PN34" s="312"/>
      <c r="PO34" s="312"/>
      <c r="PP34" s="22"/>
      <c r="PQ34" s="31"/>
      <c r="PR34" s="76"/>
      <c r="PS34" s="78">
        <f t="shared" si="64"/>
        <v>48975</v>
      </c>
      <c r="PU34" s="312"/>
      <c r="PV34" s="312"/>
      <c r="PW34" s="22"/>
      <c r="PX34" s="31"/>
      <c r="PY34" s="76"/>
      <c r="PZ34" s="78">
        <f t="shared" si="65"/>
        <v>0</v>
      </c>
      <c r="QB34" s="407"/>
      <c r="QC34" s="312"/>
      <c r="QD34" s="22"/>
      <c r="QE34" s="31"/>
      <c r="QF34" s="76"/>
      <c r="QG34" s="78">
        <f t="shared" si="66"/>
        <v>0</v>
      </c>
      <c r="QI34" s="844">
        <v>40980</v>
      </c>
      <c r="QJ34" s="800" t="s">
        <v>691</v>
      </c>
      <c r="QK34" s="1517">
        <v>4039</v>
      </c>
      <c r="QL34" s="31">
        <v>41073</v>
      </c>
      <c r="QM34" s="140">
        <v>500</v>
      </c>
      <c r="QN34" s="132">
        <f t="shared" si="67"/>
        <v>26733.5</v>
      </c>
      <c r="QP34" s="523"/>
      <c r="QQ34" s="1483"/>
      <c r="QR34" s="780"/>
      <c r="QS34" s="31"/>
      <c r="QT34" s="140"/>
      <c r="QU34" s="132">
        <f t="shared" si="68"/>
        <v>0</v>
      </c>
      <c r="QW34" s="230"/>
      <c r="QX34" s="230"/>
      <c r="QY34" s="262"/>
      <c r="QZ34" s="259"/>
      <c r="RA34" s="66"/>
      <c r="RB34" s="78">
        <f t="shared" si="69"/>
        <v>0</v>
      </c>
      <c r="RD34" s="230"/>
      <c r="RE34" s="230"/>
      <c r="RF34" s="262"/>
      <c r="RG34" s="259"/>
      <c r="RH34" s="66"/>
      <c r="RI34" s="78">
        <f t="shared" si="70"/>
        <v>0</v>
      </c>
      <c r="RK34" s="230"/>
      <c r="RL34" s="303"/>
      <c r="RM34" s="262"/>
      <c r="RN34" s="259"/>
      <c r="RO34" s="66"/>
      <c r="RP34" s="78">
        <f t="shared" si="71"/>
        <v>0</v>
      </c>
      <c r="RR34" s="312"/>
      <c r="RS34" s="312"/>
      <c r="RT34" s="22"/>
      <c r="RU34" s="31"/>
      <c r="RV34" s="76"/>
      <c r="RW34" s="78">
        <f t="shared" si="194"/>
        <v>23250</v>
      </c>
      <c r="RY34" s="312"/>
      <c r="RZ34" s="312"/>
      <c r="SA34" s="22"/>
      <c r="SB34" s="31"/>
      <c r="SC34" s="76"/>
      <c r="SD34" s="78">
        <f t="shared" si="195"/>
        <v>0</v>
      </c>
      <c r="SF34" s="312"/>
      <c r="SG34" s="312"/>
      <c r="SH34" s="22"/>
      <c r="SI34" s="31"/>
      <c r="SJ34" s="76"/>
      <c r="SK34" s="78">
        <f t="shared" si="72"/>
        <v>0</v>
      </c>
      <c r="SM34" s="312"/>
      <c r="SN34" s="312"/>
      <c r="SO34" s="22"/>
      <c r="SP34" s="31"/>
      <c r="SQ34" s="76"/>
      <c r="SR34" s="78">
        <f t="shared" si="73"/>
        <v>0</v>
      </c>
      <c r="ST34" s="407"/>
      <c r="SU34" s="312"/>
      <c r="SV34" s="22"/>
      <c r="SW34" s="31"/>
      <c r="SX34" s="76"/>
      <c r="SY34" s="78">
        <f t="shared" si="74"/>
        <v>0</v>
      </c>
      <c r="TA34" s="312"/>
      <c r="TB34" s="312"/>
      <c r="TC34" s="22"/>
      <c r="TD34" s="31"/>
      <c r="TE34" s="76"/>
      <c r="TF34" s="78">
        <f t="shared" si="200"/>
        <v>20668.5</v>
      </c>
      <c r="TH34" s="312"/>
      <c r="TI34" s="312"/>
      <c r="TJ34" s="785"/>
      <c r="TK34" s="31"/>
      <c r="TL34" s="76"/>
      <c r="TM34" s="78">
        <f t="shared" si="201"/>
        <v>0</v>
      </c>
      <c r="TO34" s="407"/>
      <c r="TP34" s="312"/>
      <c r="TQ34" s="22"/>
      <c r="TR34" s="31"/>
      <c r="TS34" s="76"/>
      <c r="TT34" s="78">
        <f t="shared" si="202"/>
        <v>0</v>
      </c>
      <c r="TV34" s="407"/>
      <c r="TW34" s="312"/>
      <c r="TX34" s="22"/>
      <c r="TY34" s="31"/>
      <c r="TZ34" s="76"/>
      <c r="UA34" s="78">
        <f t="shared" si="78"/>
        <v>0</v>
      </c>
      <c r="UC34" s="407"/>
      <c r="UD34" s="312"/>
      <c r="UE34" s="22"/>
      <c r="UF34" s="31"/>
      <c r="UG34" s="76"/>
      <c r="UH34" s="78">
        <f t="shared" si="79"/>
        <v>0</v>
      </c>
      <c r="UJ34" s="407"/>
      <c r="UK34" s="312"/>
      <c r="UL34" s="22"/>
      <c r="UM34" s="31"/>
      <c r="UN34" s="76"/>
      <c r="UO34" s="78">
        <f t="shared" si="80"/>
        <v>0</v>
      </c>
      <c r="UQ34" s="407"/>
      <c r="UR34" s="312"/>
      <c r="US34" s="22"/>
      <c r="UT34" s="31"/>
      <c r="UU34" s="76"/>
      <c r="UV34" s="78">
        <f t="shared" si="81"/>
        <v>201</v>
      </c>
      <c r="UX34" s="312"/>
      <c r="UY34" s="312"/>
      <c r="UZ34" s="22"/>
      <c r="VA34" s="31"/>
      <c r="VB34" s="76"/>
      <c r="VC34" s="78">
        <f t="shared" si="82"/>
        <v>47775</v>
      </c>
      <c r="VE34" s="312"/>
      <c r="VF34" s="312"/>
      <c r="VG34" s="22"/>
      <c r="VH34" s="31"/>
      <c r="VI34" s="76"/>
      <c r="VJ34" s="78">
        <f t="shared" si="83"/>
        <v>0</v>
      </c>
      <c r="VL34" s="312"/>
      <c r="VM34" s="312"/>
      <c r="VN34" s="22"/>
      <c r="VO34" s="31"/>
      <c r="VP34" s="76"/>
      <c r="VQ34" s="78">
        <f t="shared" si="84"/>
        <v>0</v>
      </c>
      <c r="VS34" s="407"/>
      <c r="VT34" s="312"/>
      <c r="VU34" s="22"/>
      <c r="VV34" s="31"/>
      <c r="VW34" s="76"/>
      <c r="VX34" s="78">
        <f t="shared" si="85"/>
        <v>274.5</v>
      </c>
      <c r="VZ34" s="312"/>
      <c r="WA34" s="312"/>
      <c r="WB34" s="22"/>
      <c r="WC34" s="31"/>
      <c r="WD34" s="76"/>
      <c r="WE34" s="78">
        <f t="shared" si="86"/>
        <v>0</v>
      </c>
      <c r="WG34" s="312"/>
      <c r="WH34" s="312"/>
      <c r="WI34" s="22"/>
      <c r="WJ34" s="31"/>
      <c r="WK34" s="76"/>
      <c r="WL34" s="78">
        <f t="shared" si="87"/>
        <v>0</v>
      </c>
      <c r="WN34" s="312"/>
      <c r="WO34" s="312"/>
      <c r="WP34" s="22"/>
      <c r="WQ34" s="31"/>
      <c r="WR34" s="76"/>
      <c r="WS34" s="78">
        <f t="shared" si="88"/>
        <v>0</v>
      </c>
      <c r="WU34" s="230"/>
      <c r="WV34" s="230"/>
      <c r="WW34" s="105"/>
      <c r="WX34" s="49"/>
      <c r="WY34" s="140"/>
      <c r="WZ34" s="132">
        <f t="shared" si="89"/>
        <v>0</v>
      </c>
      <c r="XA34" s="245"/>
      <c r="XB34" s="312"/>
      <c r="XC34" s="312"/>
      <c r="XD34" s="22"/>
      <c r="XE34" s="31"/>
      <c r="XF34" s="76"/>
      <c r="XG34" s="78">
        <f t="shared" si="90"/>
        <v>0</v>
      </c>
      <c r="XI34" s="407"/>
      <c r="XJ34" s="312"/>
      <c r="XK34" s="22"/>
      <c r="XL34" s="31"/>
      <c r="XM34" s="76"/>
      <c r="XN34" s="78">
        <f t="shared" si="91"/>
        <v>0</v>
      </c>
      <c r="XP34" s="312"/>
      <c r="XQ34" s="312"/>
      <c r="XR34" s="22"/>
      <c r="XS34" s="31"/>
      <c r="XT34" s="76"/>
      <c r="XU34" s="78">
        <f t="shared" si="92"/>
        <v>0</v>
      </c>
      <c r="XW34" s="312"/>
      <c r="XX34" s="312"/>
      <c r="XY34" s="22"/>
      <c r="XZ34" s="31"/>
      <c r="YA34" s="76"/>
      <c r="YB34" s="78">
        <f t="shared" si="93"/>
        <v>0</v>
      </c>
      <c r="YD34" s="31"/>
      <c r="YE34" s="312"/>
      <c r="YF34" s="22"/>
      <c r="YG34" s="31"/>
      <c r="YH34" s="76"/>
      <c r="YI34" s="78">
        <f t="shared" si="94"/>
        <v>0</v>
      </c>
      <c r="YK34" s="312"/>
      <c r="YL34" s="312"/>
      <c r="YM34" s="22"/>
      <c r="YN34" s="31"/>
      <c r="YO34" s="76"/>
      <c r="YP34" s="78">
        <f t="shared" si="95"/>
        <v>0</v>
      </c>
      <c r="YR34" s="312"/>
      <c r="YS34" s="312"/>
      <c r="YT34" s="22"/>
      <c r="YU34" s="31"/>
      <c r="YV34" s="76"/>
      <c r="YW34" s="78">
        <f t="shared" si="96"/>
        <v>0</v>
      </c>
      <c r="YY34" s="49"/>
      <c r="YZ34" s="230"/>
      <c r="ZA34" s="105"/>
      <c r="ZB34" s="49"/>
      <c r="ZC34" s="140"/>
      <c r="ZD34" s="78">
        <f t="shared" si="97"/>
        <v>0</v>
      </c>
      <c r="ZF34" s="312"/>
      <c r="ZG34" s="312"/>
      <c r="ZH34" s="22"/>
      <c r="ZI34" s="31"/>
      <c r="ZJ34" s="76"/>
      <c r="ZK34" s="78">
        <f t="shared" si="98"/>
        <v>0</v>
      </c>
      <c r="ZM34" s="312"/>
      <c r="ZN34" s="312"/>
      <c r="ZO34" s="22"/>
      <c r="ZP34" s="31"/>
      <c r="ZQ34" s="76"/>
      <c r="ZR34" s="78">
        <f t="shared" si="99"/>
        <v>11212</v>
      </c>
      <c r="ZT34" s="312"/>
      <c r="ZU34" s="312"/>
      <c r="ZV34" s="22"/>
      <c r="ZW34" s="31"/>
      <c r="ZX34" s="76"/>
      <c r="ZY34" s="78">
        <f t="shared" si="100"/>
        <v>0</v>
      </c>
      <c r="AAA34" s="312"/>
      <c r="AAB34" s="312"/>
      <c r="AAC34" s="22"/>
      <c r="AAD34" s="31"/>
      <c r="AAE34" s="76"/>
      <c r="AAF34" s="78">
        <f t="shared" si="101"/>
        <v>0</v>
      </c>
      <c r="AAH34" s="312"/>
      <c r="AAI34" s="312"/>
      <c r="AAJ34" s="22"/>
      <c r="AAK34" s="31"/>
      <c r="AAL34" s="76"/>
      <c r="AAM34" s="78">
        <f t="shared" si="102"/>
        <v>0</v>
      </c>
      <c r="AAO34" s="407"/>
      <c r="AAP34" s="312"/>
      <c r="AAQ34" s="22"/>
      <c r="AAR34" s="31"/>
      <c r="AAS34" s="76"/>
      <c r="AAT34" s="78">
        <f t="shared" si="103"/>
        <v>0</v>
      </c>
      <c r="AAV34" s="407"/>
      <c r="AAW34" s="312"/>
      <c r="AAX34" s="22"/>
      <c r="AAY34" s="323"/>
      <c r="AAZ34" s="76"/>
      <c r="ABA34" s="78">
        <f t="shared" si="104"/>
        <v>0</v>
      </c>
      <c r="ABC34" s="312"/>
      <c r="ABD34" s="312"/>
      <c r="ABE34" s="22"/>
      <c r="ABF34" s="31"/>
      <c r="ABG34" s="76"/>
      <c r="ABH34" s="78">
        <f t="shared" si="105"/>
        <v>26148</v>
      </c>
      <c r="ABJ34" s="312"/>
      <c r="ABK34" s="312"/>
      <c r="ABL34" s="22"/>
      <c r="ABM34" s="31"/>
      <c r="ABN34" s="76"/>
      <c r="ABO34" s="78">
        <f t="shared" si="106"/>
        <v>0</v>
      </c>
      <c r="ABQ34" s="312"/>
      <c r="ABR34" s="312"/>
      <c r="ABS34" s="22"/>
      <c r="ABT34" s="31"/>
      <c r="ABU34" s="76"/>
      <c r="ABV34" s="78">
        <f t="shared" si="107"/>
        <v>0</v>
      </c>
      <c r="ABX34" s="323"/>
      <c r="ABY34" s="312"/>
      <c r="ABZ34" s="22"/>
      <c r="ACA34" s="407"/>
      <c r="ACB34" s="76"/>
      <c r="ACC34" s="78">
        <f t="shared" si="108"/>
        <v>0</v>
      </c>
      <c r="ACE34" s="323"/>
      <c r="ACF34" s="312"/>
      <c r="ACG34" s="22"/>
      <c r="ACH34" s="323"/>
      <c r="ACI34" s="76"/>
      <c r="ACJ34" s="78">
        <f t="shared" si="109"/>
        <v>0</v>
      </c>
      <c r="ACL34" s="312"/>
      <c r="ACM34" s="312"/>
      <c r="ACN34" s="22"/>
      <c r="ACO34" s="31"/>
      <c r="ACP34" s="76"/>
      <c r="ACQ34" s="78">
        <f t="shared" si="1"/>
        <v>0</v>
      </c>
      <c r="ACS34" s="407"/>
      <c r="ACT34" s="312"/>
      <c r="ACU34" s="22"/>
      <c r="ACV34" s="407"/>
      <c r="ACW34" s="76"/>
      <c r="ACX34" s="78">
        <f t="shared" si="110"/>
        <v>0</v>
      </c>
      <c r="ACZ34" s="407"/>
      <c r="ADA34" s="312"/>
      <c r="ADB34" s="22"/>
      <c r="ADC34" s="323"/>
      <c r="ADD34" s="76"/>
      <c r="ADE34" s="78">
        <f t="shared" si="111"/>
        <v>0</v>
      </c>
      <c r="ADG34" s="312"/>
      <c r="ADH34" s="312"/>
      <c r="ADI34" s="22"/>
      <c r="ADJ34" s="31"/>
      <c r="ADK34" s="76"/>
      <c r="ADL34" s="78">
        <f t="shared" si="112"/>
        <v>0</v>
      </c>
      <c r="ADN34" s="323"/>
      <c r="ADO34" s="312"/>
      <c r="ADP34" s="22"/>
      <c r="ADQ34" s="407"/>
      <c r="ADR34" s="76"/>
      <c r="ADS34" s="78">
        <f t="shared" si="113"/>
        <v>0</v>
      </c>
      <c r="ADU34" s="407"/>
      <c r="ADV34" s="782"/>
      <c r="ADW34" s="795"/>
      <c r="ADX34" s="31"/>
      <c r="ADY34" s="760"/>
      <c r="ADZ34" s="132">
        <f t="shared" si="114"/>
        <v>0</v>
      </c>
      <c r="AEB34" s="312"/>
      <c r="AEC34" s="782"/>
      <c r="AED34" s="795"/>
      <c r="AEE34" s="31"/>
      <c r="AEF34" s="760"/>
      <c r="AEG34" s="132">
        <f t="shared" si="115"/>
        <v>5459</v>
      </c>
      <c r="AEI34" s="407"/>
      <c r="AEJ34" s="782"/>
      <c r="AEK34" s="795"/>
      <c r="AEL34" s="407"/>
      <c r="AEM34" s="760"/>
      <c r="AEN34" s="132">
        <f t="shared" si="116"/>
        <v>0</v>
      </c>
      <c r="AEP34" s="312"/>
      <c r="AEQ34" s="312"/>
      <c r="AER34" s="22"/>
      <c r="AES34" s="31"/>
      <c r="AET34" s="76"/>
      <c r="AEU34" s="78">
        <f t="shared" si="117"/>
        <v>0</v>
      </c>
      <c r="AEW34" s="312"/>
      <c r="AEX34" s="312"/>
      <c r="AEY34" s="22"/>
      <c r="AEZ34" s="31"/>
      <c r="AFA34" s="76"/>
      <c r="AFB34" s="78">
        <f t="shared" si="118"/>
        <v>6523</v>
      </c>
      <c r="AFD34" s="407"/>
      <c r="AFE34" s="312"/>
      <c r="AFF34" s="22"/>
      <c r="AFG34" s="31"/>
      <c r="AFH34" s="76"/>
      <c r="AFI34" s="78">
        <f t="shared" si="119"/>
        <v>0</v>
      </c>
      <c r="AFK34" s="407"/>
      <c r="AFL34" s="312"/>
      <c r="AFM34" s="22"/>
      <c r="AFN34" s="31"/>
      <c r="AFO34" s="76"/>
      <c r="AFP34" s="78">
        <f t="shared" si="120"/>
        <v>0</v>
      </c>
      <c r="AFR34" s="31"/>
      <c r="AFS34" s="312"/>
      <c r="AFT34" s="22"/>
      <c r="AFU34" s="31"/>
      <c r="AFV34" s="76"/>
      <c r="AFW34" s="78">
        <f t="shared" si="121"/>
        <v>0</v>
      </c>
      <c r="AFY34" s="312"/>
      <c r="AFZ34" s="312"/>
      <c r="AGA34" s="22"/>
      <c r="AGB34" s="31"/>
      <c r="AGC34" s="76"/>
      <c r="AGD34" s="78">
        <f t="shared" si="122"/>
        <v>0</v>
      </c>
      <c r="AGF34" s="312"/>
      <c r="AGG34" s="312"/>
      <c r="AGH34" s="22"/>
      <c r="AGI34" s="31"/>
      <c r="AGJ34" s="76"/>
      <c r="AGK34" s="78">
        <f t="shared" si="123"/>
        <v>0</v>
      </c>
      <c r="AGM34" s="312"/>
      <c r="AGN34" s="312"/>
      <c r="AGO34" s="22"/>
      <c r="AGP34" s="31"/>
      <c r="AGQ34" s="76"/>
      <c r="AGR34" s="78">
        <f t="shared" si="124"/>
        <v>0</v>
      </c>
      <c r="AGT34" s="312"/>
      <c r="AGU34" s="312"/>
      <c r="AGV34" s="22"/>
      <c r="AGW34" s="31"/>
      <c r="AGX34" s="76"/>
      <c r="AGY34" s="78">
        <f t="shared" si="125"/>
        <v>0</v>
      </c>
      <c r="AHA34" s="312"/>
      <c r="AHB34" s="312"/>
      <c r="AHC34" s="22"/>
      <c r="AHD34" s="31"/>
      <c r="AHE34" s="76"/>
      <c r="AHF34" s="78">
        <f t="shared" si="126"/>
        <v>37741</v>
      </c>
      <c r="AHH34" s="312"/>
      <c r="AHI34" s="312"/>
      <c r="AHJ34" s="22"/>
      <c r="AHK34" s="31"/>
      <c r="AHL34" s="76"/>
      <c r="AHM34" s="78">
        <f t="shared" si="127"/>
        <v>0</v>
      </c>
      <c r="AHO34" s="312"/>
      <c r="AHP34" s="312"/>
      <c r="AHQ34" s="22"/>
      <c r="AHR34" s="31"/>
      <c r="AHS34" s="76"/>
      <c r="AHT34" s="78">
        <f t="shared" si="128"/>
        <v>0</v>
      </c>
      <c r="AHV34" s="407"/>
      <c r="AHW34" s="312"/>
      <c r="AHX34" s="22"/>
      <c r="AHY34" s="31"/>
      <c r="AHZ34" s="76"/>
      <c r="AIA34" s="78">
        <f t="shared" si="129"/>
        <v>0</v>
      </c>
      <c r="AIC34" s="323"/>
      <c r="AID34" s="312"/>
      <c r="AIE34" s="22"/>
      <c r="AIF34" s="49"/>
      <c r="AIG34" s="76"/>
      <c r="AIH34" s="78">
        <f t="shared" si="130"/>
        <v>0</v>
      </c>
      <c r="AIJ34" s="407"/>
      <c r="AIK34" s="312"/>
      <c r="AIL34" s="22"/>
      <c r="AIM34" s="31"/>
      <c r="AIN34" s="76"/>
      <c r="AIO34" s="78">
        <f t="shared" si="131"/>
        <v>0</v>
      </c>
      <c r="AIQ34" s="312"/>
      <c r="AIR34" s="312"/>
      <c r="AIS34" s="22"/>
      <c r="AIT34" s="31"/>
      <c r="AIU34" s="76"/>
      <c r="AIV34" s="78">
        <f t="shared" si="132"/>
        <v>0</v>
      </c>
      <c r="AIX34" s="49"/>
      <c r="AIY34" s="230"/>
      <c r="AIZ34" s="105"/>
      <c r="AJA34" s="49"/>
      <c r="AJB34" s="140"/>
      <c r="AJC34" s="132">
        <f t="shared" si="133"/>
        <v>0</v>
      </c>
      <c r="AJE34" s="312"/>
      <c r="AJF34" s="312"/>
      <c r="AJG34" s="22"/>
      <c r="AJH34" s="31"/>
      <c r="AJI34" s="76"/>
      <c r="AJJ34" s="78">
        <f t="shared" si="134"/>
        <v>0</v>
      </c>
      <c r="AJL34" s="230"/>
      <c r="AJM34" s="230"/>
      <c r="AJN34" s="105"/>
      <c r="AJO34" s="49"/>
      <c r="AJP34" s="140"/>
      <c r="AJQ34" s="132">
        <f t="shared" si="135"/>
        <v>0</v>
      </c>
      <c r="AJR34" s="245"/>
      <c r="AJS34" s="312"/>
      <c r="AJT34" s="312"/>
      <c r="AJU34" s="22"/>
      <c r="AJV34" s="31"/>
      <c r="AJW34" s="76"/>
      <c r="AJX34" s="78">
        <f t="shared" si="136"/>
        <v>0</v>
      </c>
      <c r="AJZ34" s="31"/>
      <c r="AKA34" s="312"/>
      <c r="AKB34" s="22"/>
      <c r="AKC34" s="31"/>
      <c r="AKD34" s="76"/>
      <c r="AKE34" s="78">
        <f t="shared" si="137"/>
        <v>0</v>
      </c>
      <c r="AKG34" s="312"/>
      <c r="AKH34" s="312"/>
      <c r="AKI34" s="785"/>
      <c r="AKJ34" s="31"/>
      <c r="AKK34" s="76"/>
      <c r="AKL34" s="78">
        <f t="shared" si="138"/>
        <v>0</v>
      </c>
      <c r="AKN34" s="230"/>
      <c r="AKO34" s="230"/>
      <c r="AKP34" s="105"/>
      <c r="AKQ34" s="49"/>
      <c r="AKR34" s="140"/>
      <c r="AKS34" s="78">
        <f t="shared" si="2"/>
        <v>0</v>
      </c>
      <c r="AKU34" s="312"/>
      <c r="AKV34" s="312"/>
      <c r="AKW34" s="22"/>
      <c r="AKX34" s="31"/>
      <c r="AKY34" s="76"/>
      <c r="AKZ34" s="78">
        <f t="shared" si="139"/>
        <v>0</v>
      </c>
      <c r="ALB34" s="312"/>
      <c r="ALC34" s="312"/>
      <c r="ALD34" s="22"/>
      <c r="ALE34" s="31"/>
      <c r="ALF34" s="76"/>
      <c r="ALG34" s="78">
        <f t="shared" si="140"/>
        <v>0</v>
      </c>
      <c r="ALI34" s="312"/>
      <c r="ALJ34" s="312"/>
      <c r="ALK34" s="22"/>
      <c r="ALL34" s="31"/>
      <c r="ALM34" s="76"/>
      <c r="ALN34" s="78">
        <f t="shared" si="141"/>
        <v>0</v>
      </c>
      <c r="ALP34" s="312"/>
      <c r="ALQ34" s="312"/>
      <c r="ALR34" s="22"/>
      <c r="ALS34" s="31"/>
      <c r="ALT34" s="76"/>
      <c r="ALU34" s="78">
        <f t="shared" si="142"/>
        <v>0</v>
      </c>
      <c r="ALW34" s="407"/>
      <c r="ALX34" s="312"/>
      <c r="ALY34" s="22"/>
      <c r="ALZ34" s="407"/>
      <c r="AMA34" s="76"/>
      <c r="AMB34" s="78">
        <f t="shared" si="143"/>
        <v>0</v>
      </c>
      <c r="AMD34" s="312"/>
      <c r="AME34" s="312"/>
      <c r="AMF34" s="22"/>
      <c r="AMG34" s="31"/>
      <c r="AMH34" s="76"/>
      <c r="AMI34" s="78">
        <f t="shared" si="144"/>
        <v>0</v>
      </c>
      <c r="AMK34" s="31"/>
      <c r="AML34" s="312"/>
      <c r="AMM34" s="22"/>
      <c r="AMN34" s="31"/>
      <c r="AMO34" s="76"/>
      <c r="AMP34" s="132">
        <f t="shared" si="3"/>
        <v>0</v>
      </c>
      <c r="AMR34" s="407"/>
      <c r="AMS34" s="312"/>
      <c r="AMT34" s="22"/>
      <c r="AMU34" s="323"/>
      <c r="AMV34" s="76"/>
      <c r="AMW34" s="78">
        <f t="shared" si="145"/>
        <v>0</v>
      </c>
      <c r="AMY34" s="323"/>
      <c r="AMZ34" s="312"/>
      <c r="ANA34" s="22"/>
      <c r="ANB34" s="407"/>
      <c r="ANC34" s="76"/>
      <c r="AND34" s="78">
        <f t="shared" si="146"/>
        <v>0</v>
      </c>
      <c r="ANF34" s="31"/>
      <c r="ANG34" s="312"/>
      <c r="ANH34" s="22"/>
      <c r="ANI34" s="31"/>
      <c r="ANJ34" s="76"/>
      <c r="ANK34" s="78">
        <f t="shared" si="147"/>
        <v>0</v>
      </c>
      <c r="ANM34" s="312"/>
      <c r="ANN34" s="312"/>
      <c r="ANO34" s="22"/>
      <c r="ANP34" s="31"/>
      <c r="ANQ34" s="76"/>
      <c r="ANR34" s="78">
        <f t="shared" si="148"/>
        <v>0</v>
      </c>
      <c r="ANT34" s="312"/>
      <c r="ANU34" s="312"/>
      <c r="ANV34" s="22"/>
      <c r="ANW34" s="31"/>
      <c r="ANX34" s="76"/>
      <c r="ANY34" s="78">
        <f t="shared" si="149"/>
        <v>0</v>
      </c>
      <c r="AOA34" s="323"/>
      <c r="AOB34" s="312"/>
      <c r="AOC34" s="22"/>
      <c r="AOD34" s="407"/>
      <c r="AOE34" s="76"/>
      <c r="AOF34" s="78">
        <f t="shared" si="150"/>
        <v>1532</v>
      </c>
      <c r="AOH34" s="312"/>
      <c r="AOI34" s="312"/>
      <c r="AOJ34" s="22"/>
      <c r="AOK34" s="31"/>
      <c r="AOL34" s="76"/>
      <c r="AOM34" s="78">
        <f t="shared" si="198"/>
        <v>4592</v>
      </c>
      <c r="AOO34" s="407"/>
      <c r="AOP34" s="312"/>
      <c r="AOQ34" s="22"/>
      <c r="AOR34" s="31"/>
      <c r="AOS34" s="76"/>
      <c r="AOT34" s="78">
        <f t="shared" si="151"/>
        <v>0</v>
      </c>
      <c r="AOV34" s="323"/>
      <c r="AOW34" s="312"/>
      <c r="AOX34" s="22"/>
      <c r="AOY34" s="31"/>
      <c r="AOZ34" s="76"/>
      <c r="APA34" s="78">
        <f t="shared" si="152"/>
        <v>0</v>
      </c>
      <c r="APC34" s="323"/>
      <c r="APD34" s="312"/>
      <c r="APE34" s="22"/>
      <c r="APF34" s="31"/>
      <c r="APG34" s="76"/>
      <c r="APH34" s="78">
        <f t="shared" si="153"/>
        <v>0</v>
      </c>
      <c r="APJ34" s="312"/>
      <c r="APK34" s="312"/>
      <c r="APL34" s="22"/>
      <c r="APM34" s="31"/>
      <c r="APN34" s="76"/>
      <c r="APO34" s="78">
        <f t="shared" si="154"/>
        <v>0</v>
      </c>
      <c r="APQ34" s="407"/>
      <c r="APR34" s="312"/>
      <c r="APS34" s="22"/>
      <c r="APT34" s="407"/>
      <c r="APU34" s="76"/>
      <c r="APV34" s="78">
        <f t="shared" si="204"/>
        <v>0</v>
      </c>
      <c r="APX34" s="312"/>
      <c r="APY34" s="312"/>
      <c r="APZ34" s="22"/>
      <c r="AQA34" s="31"/>
      <c r="AQB34" s="76"/>
      <c r="AQC34" s="132">
        <f t="shared" si="5"/>
        <v>7383.5</v>
      </c>
      <c r="AQE34" s="312"/>
      <c r="AQF34" s="312"/>
      <c r="AQG34" s="22"/>
      <c r="AQH34" s="31"/>
      <c r="AQI34" s="76"/>
      <c r="AQJ34" s="132">
        <f t="shared" si="6"/>
        <v>0</v>
      </c>
      <c r="AQL34" s="312"/>
      <c r="AQM34" s="312"/>
      <c r="AQN34" s="22"/>
      <c r="AQO34" s="31"/>
      <c r="AQP34" s="76"/>
      <c r="AQQ34" s="132">
        <f t="shared" si="155"/>
        <v>4518.5</v>
      </c>
      <c r="AQS34" s="323"/>
      <c r="AQT34" s="312"/>
      <c r="AQU34" s="785"/>
      <c r="AQV34" s="323"/>
      <c r="AQW34" s="76"/>
      <c r="AQX34" s="78">
        <f t="shared" si="156"/>
        <v>53922</v>
      </c>
      <c r="AQZ34" s="312"/>
      <c r="ARA34" s="312"/>
      <c r="ARB34" s="22"/>
      <c r="ARC34" s="31"/>
      <c r="ARD34" s="76"/>
      <c r="ARE34" s="78">
        <f t="shared" si="157"/>
        <v>0</v>
      </c>
      <c r="ARG34" s="407"/>
      <c r="ARH34" s="312"/>
      <c r="ARI34" s="22"/>
      <c r="ARJ34" s="407"/>
      <c r="ARK34" s="76"/>
      <c r="ARL34" s="78">
        <f t="shared" si="158"/>
        <v>0</v>
      </c>
      <c r="ARN34" s="407"/>
      <c r="ARO34" s="312"/>
      <c r="ARP34" s="22"/>
      <c r="ARQ34" s="323"/>
      <c r="ARR34" s="76"/>
      <c r="ARS34" s="78">
        <f t="shared" si="7"/>
        <v>0</v>
      </c>
      <c r="ARU34" s="407"/>
      <c r="ARV34" s="312"/>
      <c r="ARW34" s="22"/>
      <c r="ARX34" s="31"/>
      <c r="ARY34" s="76"/>
      <c r="ARZ34" s="78">
        <f t="shared" si="159"/>
        <v>0</v>
      </c>
      <c r="ASB34" s="407"/>
      <c r="ASC34" s="312"/>
      <c r="ASD34" s="22"/>
      <c r="ASE34" s="31"/>
      <c r="ASF34" s="76"/>
      <c r="ASG34" s="132">
        <f t="shared" si="160"/>
        <v>0</v>
      </c>
      <c r="ASI34" s="312"/>
      <c r="ASJ34" s="312"/>
      <c r="ASK34" s="22"/>
      <c r="ASL34" s="31"/>
      <c r="ASM34" s="76"/>
      <c r="ASN34" s="132">
        <f t="shared" si="161"/>
        <v>0</v>
      </c>
      <c r="ASP34" s="312"/>
      <c r="ASQ34" s="312"/>
      <c r="ASR34" s="22"/>
      <c r="ASS34" s="31"/>
      <c r="AST34" s="76"/>
      <c r="ASU34" s="132">
        <f t="shared" si="162"/>
        <v>0</v>
      </c>
      <c r="ASW34" s="312"/>
      <c r="ASX34" s="312"/>
      <c r="ASY34" s="22"/>
      <c r="ASZ34" s="31"/>
      <c r="ATA34" s="76"/>
      <c r="ATB34" s="78">
        <f t="shared" si="163"/>
        <v>0</v>
      </c>
      <c r="ATD34" s="323"/>
      <c r="ATE34" s="312"/>
      <c r="ATF34" s="22"/>
      <c r="ATG34" s="31"/>
      <c r="ATH34" s="76"/>
      <c r="ATI34" s="78">
        <f t="shared" si="164"/>
        <v>0</v>
      </c>
      <c r="ATK34" s="323"/>
      <c r="ATL34" s="312"/>
      <c r="ATM34" s="22"/>
      <c r="ATN34" s="31"/>
      <c r="ATO34" s="76"/>
      <c r="ATP34" s="78">
        <f t="shared" si="165"/>
        <v>0</v>
      </c>
      <c r="ATR34" s="323"/>
      <c r="ATS34" s="312"/>
      <c r="ATT34" s="22"/>
      <c r="ATU34" s="31"/>
      <c r="ATV34" s="76"/>
      <c r="ATW34" s="78">
        <f t="shared" si="166"/>
        <v>0</v>
      </c>
      <c r="ATY34" s="794"/>
      <c r="ATZ34" s="1483"/>
      <c r="AUA34" s="76"/>
      <c r="AUB34" s="370"/>
      <c r="AUC34" s="67"/>
      <c r="AUD34" s="132">
        <f t="shared" si="167"/>
        <v>0</v>
      </c>
      <c r="AUF34" s="31"/>
      <c r="AUG34" s="1483"/>
      <c r="AUH34" s="76"/>
      <c r="AUI34" s="61"/>
      <c r="AUJ34" s="67"/>
      <c r="AUK34" s="132">
        <f t="shared" si="168"/>
        <v>0</v>
      </c>
      <c r="AUM34" s="869"/>
      <c r="AUN34" s="782"/>
      <c r="AUO34" s="76"/>
      <c r="AUP34" s="31"/>
      <c r="AUQ34" s="76"/>
      <c r="AUR34" s="78">
        <f t="shared" si="169"/>
        <v>0</v>
      </c>
      <c r="AUT34" s="869"/>
      <c r="AUU34" s="312"/>
      <c r="AUV34" s="22"/>
      <c r="AUW34" s="31"/>
      <c r="AUX34" s="76"/>
      <c r="AUY34" s="78">
        <f t="shared" si="170"/>
        <v>0</v>
      </c>
      <c r="AVA34" s="546"/>
      <c r="AVB34" s="312"/>
      <c r="AVC34" s="22"/>
      <c r="AVD34" s="31"/>
      <c r="AVE34" s="76"/>
      <c r="AVF34" s="78">
        <f t="shared" si="171"/>
        <v>2512.5</v>
      </c>
      <c r="AVH34" s="322"/>
      <c r="AVI34" s="303"/>
      <c r="AVJ34" s="351"/>
      <c r="AVK34" s="49"/>
      <c r="AVL34" s="351"/>
      <c r="AVM34" s="132">
        <f t="shared" si="172"/>
        <v>0</v>
      </c>
      <c r="AVO34" s="407"/>
      <c r="AVP34" s="312"/>
      <c r="AVQ34" s="1499"/>
      <c r="AVR34" s="1516"/>
      <c r="AVS34" s="1361"/>
      <c r="AVT34" s="78">
        <f t="shared" si="190"/>
        <v>0</v>
      </c>
      <c r="AVV34" s="312"/>
      <c r="AVW34" s="312"/>
      <c r="AVX34" s="1499"/>
      <c r="AVY34" s="1516"/>
      <c r="AVZ34" s="1361"/>
      <c r="AWA34" s="78">
        <f t="shared" si="191"/>
        <v>0</v>
      </c>
      <c r="AWC34" s="312"/>
      <c r="AWD34" s="312"/>
      <c r="AWE34" s="22"/>
      <c r="AWF34" s="31"/>
      <c r="AWG34" s="76"/>
      <c r="AWH34" s="78">
        <f t="shared" si="192"/>
        <v>0</v>
      </c>
      <c r="AWJ34" s="230"/>
      <c r="AWK34" s="230"/>
      <c r="AWL34" s="105"/>
      <c r="AWM34" s="49"/>
      <c r="AWN34" s="140"/>
      <c r="AWO34" s="132">
        <f t="shared" si="193"/>
        <v>0</v>
      </c>
      <c r="AWP34" s="245"/>
      <c r="AWQ34" s="427"/>
      <c r="AWR34" s="230"/>
      <c r="AWS34" s="105"/>
      <c r="AWT34" s="49"/>
      <c r="AWU34" s="140"/>
      <c r="AWV34" s="78">
        <f t="shared" si="173"/>
        <v>30000</v>
      </c>
      <c r="AWX34" s="31"/>
      <c r="AWY34" s="312"/>
      <c r="AWZ34" s="22"/>
      <c r="AXA34" s="31"/>
      <c r="AXB34" s="76"/>
      <c r="AXC34" s="78">
        <f t="shared" si="174"/>
        <v>0</v>
      </c>
      <c r="AXE34" s="312"/>
      <c r="AXF34" s="312"/>
      <c r="AXG34" s="22"/>
      <c r="AXH34" s="31"/>
      <c r="AXI34" s="76"/>
      <c r="AXJ34" s="78">
        <f t="shared" si="175"/>
        <v>0</v>
      </c>
      <c r="AXL34" s="312"/>
      <c r="AXM34" s="312"/>
      <c r="AXN34" s="22"/>
      <c r="AXO34" s="31"/>
      <c r="AXP34" s="76"/>
      <c r="AXQ34" s="78">
        <f t="shared" si="176"/>
        <v>0</v>
      </c>
      <c r="AXS34" s="312"/>
      <c r="AXT34" s="312"/>
      <c r="AXU34" s="22"/>
      <c r="AXV34" s="31"/>
      <c r="AXW34" s="76"/>
      <c r="AXX34" s="78">
        <f t="shared" si="177"/>
        <v>0</v>
      </c>
      <c r="AXZ34" s="407"/>
      <c r="AYA34" s="312"/>
      <c r="AYB34" s="22"/>
      <c r="AYC34" s="31"/>
      <c r="AYD34" s="76"/>
      <c r="AYE34" s="78">
        <f t="shared" si="178"/>
        <v>0</v>
      </c>
      <c r="AYG34" s="407"/>
      <c r="AYH34" s="312"/>
      <c r="AYI34" s="22"/>
      <c r="AYJ34" s="31"/>
      <c r="AYK34" s="76"/>
      <c r="AYL34" s="78">
        <f t="shared" si="179"/>
        <v>0</v>
      </c>
      <c r="AYN34" s="407"/>
      <c r="AYO34" s="312"/>
      <c r="AYP34" s="22"/>
      <c r="AYQ34" s="407"/>
      <c r="AYR34" s="76"/>
      <c r="AYS34" s="78">
        <f t="shared" si="180"/>
        <v>0</v>
      </c>
      <c r="AYU34" s="312"/>
      <c r="AYV34" s="312"/>
      <c r="AYW34" s="22"/>
      <c r="AYX34" s="31"/>
      <c r="AYY34" s="76"/>
      <c r="AYZ34" s="78">
        <f t="shared" si="181"/>
        <v>0</v>
      </c>
      <c r="AZB34" s="427"/>
      <c r="AZC34" s="230"/>
      <c r="AZD34" s="105"/>
      <c r="AZE34" s="427"/>
      <c r="AZF34" s="140"/>
      <c r="AZG34" s="78">
        <f t="shared" si="182"/>
        <v>0</v>
      </c>
      <c r="AZI34" s="427"/>
      <c r="AZJ34" s="230"/>
      <c r="AZK34" s="105"/>
      <c r="AZL34" s="427"/>
      <c r="AZM34" s="140"/>
      <c r="AZN34" s="132">
        <f t="shared" si="183"/>
        <v>0</v>
      </c>
      <c r="AZO34" s="245"/>
      <c r="AZP34" s="312"/>
      <c r="AZQ34" s="312"/>
      <c r="AZR34" s="22"/>
      <c r="AZS34" s="31"/>
      <c r="AZT34" s="76"/>
      <c r="AZU34" s="78">
        <f t="shared" si="184"/>
        <v>0</v>
      </c>
      <c r="AZW34" s="312"/>
      <c r="AZX34" s="312"/>
      <c r="AZY34" s="22"/>
      <c r="AZZ34" s="31"/>
      <c r="BAA34" s="76"/>
      <c r="BAB34" s="78">
        <f t="shared" si="185"/>
        <v>0</v>
      </c>
      <c r="BAD34" s="312"/>
      <c r="BAE34" s="312"/>
      <c r="BAF34" s="22"/>
      <c r="BAG34" s="31"/>
      <c r="BAH34" s="76"/>
      <c r="BAI34" s="78">
        <f t="shared" si="186"/>
        <v>0</v>
      </c>
      <c r="BAK34" s="312"/>
      <c r="BAL34" s="312"/>
      <c r="BAM34" s="22"/>
      <c r="BAN34" s="31"/>
      <c r="BAO34" s="76"/>
      <c r="BAP34" s="78">
        <f t="shared" si="187"/>
        <v>0</v>
      </c>
    </row>
    <row r="35" spans="1:1023 1025:1394" s="32" customFormat="1" x14ac:dyDescent="0.25">
      <c r="A35" s="794"/>
      <c r="B35" s="312"/>
      <c r="C35" s="351"/>
      <c r="D35" s="49"/>
      <c r="E35" s="140"/>
      <c r="F35" s="132">
        <f t="shared" si="8"/>
        <v>0</v>
      </c>
      <c r="H35" s="427"/>
      <c r="I35" s="230"/>
      <c r="J35" s="105"/>
      <c r="K35" s="427"/>
      <c r="L35" s="140"/>
      <c r="M35" s="78">
        <f t="shared" si="188"/>
        <v>0</v>
      </c>
      <c r="O35" s="323"/>
      <c r="P35" s="312"/>
      <c r="Q35" s="22"/>
      <c r="R35" s="31"/>
      <c r="S35" s="76"/>
      <c r="T35" s="78">
        <f t="shared" si="9"/>
        <v>0</v>
      </c>
      <c r="V35" s="312"/>
      <c r="W35" s="312"/>
      <c r="X35" s="22"/>
      <c r="Y35" s="31"/>
      <c r="Z35" s="76"/>
      <c r="AA35" s="78">
        <f t="shared" si="10"/>
        <v>0</v>
      </c>
      <c r="AC35" s="312"/>
      <c r="AD35" s="312"/>
      <c r="AE35" s="22"/>
      <c r="AF35" s="31"/>
      <c r="AG35" s="76"/>
      <c r="AH35" s="78">
        <f t="shared" si="11"/>
        <v>0</v>
      </c>
      <c r="AJ35" s="312"/>
      <c r="AK35" s="312"/>
      <c r="AL35" s="22"/>
      <c r="AM35" s="31"/>
      <c r="AN35" s="76"/>
      <c r="AO35" s="78">
        <f t="shared" si="12"/>
        <v>0</v>
      </c>
      <c r="AQ35" s="312"/>
      <c r="AR35" s="312"/>
      <c r="AS35" s="22"/>
      <c r="AT35" s="31"/>
      <c r="AU35" s="76"/>
      <c r="AV35" s="78">
        <f t="shared" si="13"/>
        <v>0</v>
      </c>
      <c r="AX35" s="312"/>
      <c r="AY35" s="312"/>
      <c r="AZ35" s="22"/>
      <c r="BA35" s="31"/>
      <c r="BB35" s="76"/>
      <c r="BC35" s="78">
        <f t="shared" si="14"/>
        <v>0</v>
      </c>
      <c r="BE35" s="31"/>
      <c r="BF35" s="312"/>
      <c r="BG35" s="22"/>
      <c r="BH35" s="31"/>
      <c r="BI35" s="76"/>
      <c r="BJ35" s="78">
        <f t="shared" si="15"/>
        <v>0</v>
      </c>
      <c r="BL35" s="312"/>
      <c r="BM35" s="312"/>
      <c r="BN35" s="22"/>
      <c r="BO35" s="31"/>
      <c r="BP35" s="76"/>
      <c r="BQ35" s="78">
        <f t="shared" si="16"/>
        <v>0</v>
      </c>
      <c r="BS35" s="312"/>
      <c r="BT35" s="312"/>
      <c r="BU35" s="312"/>
      <c r="BV35" s="22"/>
      <c r="BW35" s="31"/>
      <c r="BX35" s="76"/>
      <c r="BY35" s="78">
        <f t="shared" si="17"/>
        <v>0</v>
      </c>
      <c r="CA35" s="427">
        <v>40884</v>
      </c>
      <c r="CB35" s="673" t="s">
        <v>657</v>
      </c>
      <c r="CC35" s="422"/>
      <c r="CD35" s="400" t="s">
        <v>658</v>
      </c>
      <c r="CE35" s="262"/>
      <c r="CF35" s="132">
        <f t="shared" si="18"/>
        <v>328393</v>
      </c>
      <c r="CH35" s="49"/>
      <c r="CI35" s="230"/>
      <c r="CJ35" s="262"/>
      <c r="CK35" s="379"/>
      <c r="CL35" s="262"/>
      <c r="CM35" s="132">
        <f t="shared" si="19"/>
        <v>0</v>
      </c>
      <c r="CO35" s="322"/>
      <c r="CP35" s="673"/>
      <c r="CQ35" s="351"/>
      <c r="CR35" s="380"/>
      <c r="CS35" s="351"/>
      <c r="CT35" s="132">
        <f t="shared" si="189"/>
        <v>0</v>
      </c>
      <c r="CV35" s="31"/>
      <c r="CW35" s="312"/>
      <c r="CX35" s="22"/>
      <c r="CY35" s="31"/>
      <c r="CZ35" s="76"/>
      <c r="DA35" s="78">
        <f t="shared" si="20"/>
        <v>0</v>
      </c>
      <c r="DC35" s="312"/>
      <c r="DD35" s="312"/>
      <c r="DE35" s="312"/>
      <c r="DF35" s="22"/>
      <c r="DG35" s="31"/>
      <c r="DH35" s="76"/>
      <c r="DI35" s="78">
        <f t="shared" si="21"/>
        <v>0</v>
      </c>
      <c r="DK35" s="407"/>
      <c r="DL35" s="312"/>
      <c r="DM35" s="22"/>
      <c r="DN35" s="323"/>
      <c r="DO35" s="76"/>
      <c r="DP35" s="78">
        <f t="shared" si="22"/>
        <v>0</v>
      </c>
      <c r="DR35" s="312"/>
      <c r="DS35" s="312"/>
      <c r="DT35" s="22"/>
      <c r="DU35" s="31"/>
      <c r="DV35" s="76"/>
      <c r="DW35" s="78">
        <f t="shared" si="23"/>
        <v>0</v>
      </c>
      <c r="DY35" s="312"/>
      <c r="DZ35" s="312"/>
      <c r="EA35" s="22"/>
      <c r="EB35" s="31"/>
      <c r="EC35" s="76"/>
      <c r="ED35" s="78">
        <f t="shared" si="24"/>
        <v>4197</v>
      </c>
      <c r="EF35" s="312"/>
      <c r="EG35" s="312"/>
      <c r="EH35" s="22"/>
      <c r="EI35" s="31"/>
      <c r="EJ35" s="76"/>
      <c r="EK35" s="78">
        <f t="shared" si="25"/>
        <v>0</v>
      </c>
      <c r="EM35" s="323"/>
      <c r="EN35" s="312"/>
      <c r="EO35" s="22"/>
      <c r="EP35" s="31"/>
      <c r="EQ35" s="76"/>
      <c r="ER35" s="78">
        <f t="shared" si="26"/>
        <v>0</v>
      </c>
      <c r="ET35" s="323"/>
      <c r="EU35" s="312"/>
      <c r="EV35" s="22"/>
      <c r="EW35" s="31"/>
      <c r="EX35" s="76"/>
      <c r="EY35" s="78">
        <f t="shared" si="27"/>
        <v>0</v>
      </c>
      <c r="FA35" s="31"/>
      <c r="FB35" s="312"/>
      <c r="FC35" s="22"/>
      <c r="FD35" s="31"/>
      <c r="FE35" s="76"/>
      <c r="FF35" s="78">
        <f t="shared" si="28"/>
        <v>0</v>
      </c>
      <c r="FH35" s="31"/>
      <c r="FI35" s="312"/>
      <c r="FJ35" s="22"/>
      <c r="FK35" s="31"/>
      <c r="FL35" s="76"/>
      <c r="FM35" s="78">
        <f t="shared" si="29"/>
        <v>0</v>
      </c>
      <c r="FO35" s="407">
        <v>39728</v>
      </c>
      <c r="FP35" s="312" t="s">
        <v>456</v>
      </c>
      <c r="FQ35" s="105">
        <v>22255</v>
      </c>
      <c r="FR35" s="31"/>
      <c r="FS35" s="76"/>
      <c r="FT35" s="78">
        <f t="shared" si="30"/>
        <v>173202.5</v>
      </c>
      <c r="FV35" s="323"/>
      <c r="FW35" s="312"/>
      <c r="FX35" s="22"/>
      <c r="FY35" s="31"/>
      <c r="FZ35" s="76"/>
      <c r="GA35" s="78">
        <f t="shared" si="31"/>
        <v>0</v>
      </c>
      <c r="GC35" s="312"/>
      <c r="GD35" s="312"/>
      <c r="GE35" s="22"/>
      <c r="GF35" s="31"/>
      <c r="GG35" s="76"/>
      <c r="GH35" s="78">
        <f t="shared" si="32"/>
        <v>0</v>
      </c>
      <c r="GJ35" s="312"/>
      <c r="GK35" s="312"/>
      <c r="GL35" s="22"/>
      <c r="GM35" s="31"/>
      <c r="GN35" s="76"/>
      <c r="GO35" s="78">
        <f t="shared" si="33"/>
        <v>0</v>
      </c>
      <c r="GQ35" s="31"/>
      <c r="GR35" s="312"/>
      <c r="GS35" s="22"/>
      <c r="GT35" s="31"/>
      <c r="GU35" s="76"/>
      <c r="GV35" s="78">
        <f t="shared" si="34"/>
        <v>0</v>
      </c>
      <c r="GX35" s="312"/>
      <c r="GY35" s="312"/>
      <c r="GZ35" s="22"/>
      <c r="HA35" s="31"/>
      <c r="HB35" s="76"/>
      <c r="HC35" s="78">
        <f t="shared" si="35"/>
        <v>0</v>
      </c>
      <c r="HE35" s="31"/>
      <c r="HF35" s="312"/>
      <c r="HG35" s="22"/>
      <c r="HH35" s="31"/>
      <c r="HI35" s="76"/>
      <c r="HJ35" s="78">
        <f t="shared" si="36"/>
        <v>0</v>
      </c>
      <c r="HL35" s="31"/>
      <c r="HM35" s="312"/>
      <c r="HN35" s="22"/>
      <c r="HO35" s="31"/>
      <c r="HP35" s="76"/>
      <c r="HQ35" s="78">
        <f t="shared" si="37"/>
        <v>0</v>
      </c>
      <c r="HS35" s="546"/>
      <c r="HU35" s="780"/>
      <c r="HW35" s="780"/>
      <c r="HX35" s="132">
        <f t="shared" si="38"/>
        <v>476</v>
      </c>
      <c r="HZ35" s="31"/>
      <c r="IA35" s="312"/>
      <c r="IB35" s="105"/>
      <c r="IC35" s="31"/>
      <c r="ID35" s="76"/>
      <c r="IE35" s="78">
        <f t="shared" si="39"/>
        <v>0</v>
      </c>
      <c r="IG35" s="312"/>
      <c r="IH35" s="312"/>
      <c r="II35" s="22"/>
      <c r="IJ35" s="31"/>
      <c r="IK35" s="76"/>
      <c r="IL35" s="78">
        <f t="shared" si="40"/>
        <v>0</v>
      </c>
      <c r="IN35" s="31"/>
      <c r="IO35" s="784"/>
      <c r="IP35" s="22"/>
      <c r="IQ35" s="31"/>
      <c r="IR35" s="76"/>
      <c r="IS35" s="78">
        <f t="shared" si="41"/>
        <v>0</v>
      </c>
      <c r="IU35" s="31"/>
      <c r="IV35" s="312"/>
      <c r="IW35" s="22"/>
      <c r="IX35" s="31"/>
      <c r="IY35" s="76"/>
      <c r="IZ35" s="78">
        <f t="shared" si="42"/>
        <v>0</v>
      </c>
      <c r="JB35" s="312"/>
      <c r="JC35" s="312"/>
      <c r="JD35" s="22"/>
      <c r="JE35" s="31"/>
      <c r="JF35" s="76"/>
      <c r="JG35" s="78">
        <f t="shared" si="196"/>
        <v>0</v>
      </c>
      <c r="JI35" s="794"/>
      <c r="JJ35" s="866"/>
      <c r="JK35" s="22"/>
      <c r="JL35" s="794"/>
      <c r="JM35" s="76"/>
      <c r="JN35" s="132">
        <f t="shared" si="43"/>
        <v>0</v>
      </c>
      <c r="JP35" s="794"/>
      <c r="JQ35" s="866"/>
      <c r="JR35" s="22"/>
      <c r="JS35" s="794"/>
      <c r="JT35" s="76"/>
      <c r="JU35" s="132">
        <f t="shared" si="44"/>
        <v>0</v>
      </c>
      <c r="JW35" s="575"/>
      <c r="JX35" s="647"/>
      <c r="JY35" s="105"/>
      <c r="JZ35" s="575"/>
      <c r="KA35" s="140"/>
      <c r="KB35" s="132">
        <f t="shared" si="45"/>
        <v>0</v>
      </c>
      <c r="KC35" s="245"/>
      <c r="KD35" s="575"/>
      <c r="KE35" s="647"/>
      <c r="KF35" s="105"/>
      <c r="KG35" s="575"/>
      <c r="KH35" s="140"/>
      <c r="KI35" s="132">
        <f t="shared" si="46"/>
        <v>0</v>
      </c>
      <c r="KJ35" s="245"/>
      <c r="KK35" s="407"/>
      <c r="KL35" s="312"/>
      <c r="KM35" s="22"/>
      <c r="KN35" s="31"/>
      <c r="KO35" s="76"/>
      <c r="KP35" s="132">
        <f t="shared" si="47"/>
        <v>0</v>
      </c>
      <c r="KR35" s="794"/>
      <c r="KS35" s="866" t="s">
        <v>61</v>
      </c>
      <c r="KT35" s="22"/>
      <c r="KU35" s="794"/>
      <c r="KV35" s="76"/>
      <c r="KW35" s="132">
        <f t="shared" si="48"/>
        <v>0</v>
      </c>
      <c r="KY35" s="312"/>
      <c r="KZ35" s="866" t="s">
        <v>61</v>
      </c>
      <c r="LA35" s="22"/>
      <c r="LB35" s="31"/>
      <c r="LC35" s="76"/>
      <c r="LD35" s="132">
        <f t="shared" si="49"/>
        <v>0</v>
      </c>
      <c r="LF35" s="407"/>
      <c r="LG35" s="312"/>
      <c r="LH35" s="22"/>
      <c r="LI35" s="31"/>
      <c r="LJ35" s="76"/>
      <c r="LK35" s="132">
        <f t="shared" si="0"/>
        <v>0</v>
      </c>
      <c r="LM35" s="427"/>
      <c r="LN35" s="230"/>
      <c r="LO35" s="105"/>
      <c r="LP35" s="49"/>
      <c r="LQ35" s="140"/>
      <c r="LR35" s="78">
        <f t="shared" si="50"/>
        <v>0</v>
      </c>
      <c r="LT35" s="427"/>
      <c r="LU35" s="230"/>
      <c r="LV35" s="105"/>
      <c r="LW35" s="49"/>
      <c r="LX35" s="140"/>
      <c r="LY35" s="78">
        <f t="shared" si="51"/>
        <v>0</v>
      </c>
      <c r="MA35" s="407"/>
      <c r="MB35" s="312"/>
      <c r="MC35" s="22"/>
      <c r="MD35" s="31"/>
      <c r="ME35" s="76"/>
      <c r="MF35" s="78">
        <f t="shared" si="52"/>
        <v>0</v>
      </c>
      <c r="MH35" s="312"/>
      <c r="MI35" s="312"/>
      <c r="MJ35" s="22"/>
      <c r="MK35" s="31"/>
      <c r="ML35" s="76"/>
      <c r="MM35" s="78">
        <f t="shared" si="53"/>
        <v>0</v>
      </c>
      <c r="MO35" s="31"/>
      <c r="MP35" s="312"/>
      <c r="MQ35" s="105"/>
      <c r="MR35" s="1514"/>
      <c r="MS35" s="76"/>
      <c r="MT35" s="132">
        <f t="shared" si="197"/>
        <v>20586.5</v>
      </c>
      <c r="MV35" s="31"/>
      <c r="MW35" s="312"/>
      <c r="MX35" s="105"/>
      <c r="MY35" s="1514"/>
      <c r="MZ35" s="76"/>
      <c r="NA35" s="132">
        <f t="shared" si="54"/>
        <v>0</v>
      </c>
      <c r="NC35" s="31"/>
      <c r="ND35" s="782"/>
      <c r="NE35" s="780"/>
      <c r="NF35" s="31"/>
      <c r="NG35" s="76"/>
      <c r="NH35" s="132">
        <f t="shared" si="203"/>
        <v>0</v>
      </c>
      <c r="NJ35" s="407"/>
      <c r="NK35" s="782"/>
      <c r="NL35" s="76"/>
      <c r="NM35" s="407"/>
      <c r="NN35" s="76"/>
      <c r="NO35" s="132">
        <f t="shared" si="56"/>
        <v>0</v>
      </c>
      <c r="NQ35" s="312"/>
      <c r="NR35" s="312"/>
      <c r="NS35" s="22"/>
      <c r="NT35" s="31"/>
      <c r="NU35" s="76"/>
      <c r="NV35" s="78">
        <f t="shared" si="57"/>
        <v>0</v>
      </c>
      <c r="NX35" s="312"/>
      <c r="NY35" s="312"/>
      <c r="NZ35" s="22"/>
      <c r="OA35" s="31"/>
      <c r="OB35" s="76"/>
      <c r="OC35" s="78">
        <f t="shared" si="58"/>
        <v>0</v>
      </c>
      <c r="OE35" s="312"/>
      <c r="OF35" s="312"/>
      <c r="OG35" s="22"/>
      <c r="OH35" s="31"/>
      <c r="OI35" s="76"/>
      <c r="OJ35" s="78">
        <f t="shared" si="59"/>
        <v>0</v>
      </c>
      <c r="OL35" s="312"/>
      <c r="OM35" s="312"/>
      <c r="ON35" s="22"/>
      <c r="OO35" s="31"/>
      <c r="OP35" s="76"/>
      <c r="OQ35" s="78">
        <f t="shared" si="60"/>
        <v>0</v>
      </c>
      <c r="OS35" s="312"/>
      <c r="OT35" s="312"/>
      <c r="OU35" s="22"/>
      <c r="OV35" s="31"/>
      <c r="OW35" s="76"/>
      <c r="OX35" s="78">
        <f t="shared" si="61"/>
        <v>0</v>
      </c>
      <c r="OZ35" s="312"/>
      <c r="PA35" s="312"/>
      <c r="PB35" s="22"/>
      <c r="PC35" s="31"/>
      <c r="PD35" s="76"/>
      <c r="PE35" s="78">
        <f t="shared" si="62"/>
        <v>0</v>
      </c>
      <c r="PG35" s="31"/>
      <c r="PH35" s="312"/>
      <c r="PI35" s="22"/>
      <c r="PJ35" s="31"/>
      <c r="PK35" s="76"/>
      <c r="PL35" s="78">
        <f t="shared" si="63"/>
        <v>0</v>
      </c>
      <c r="PN35" s="312"/>
      <c r="PO35" s="312"/>
      <c r="PP35" s="22"/>
      <c r="PQ35" s="31"/>
      <c r="PR35" s="76"/>
      <c r="PS35" s="78">
        <f t="shared" si="64"/>
        <v>48975</v>
      </c>
      <c r="PU35" s="312"/>
      <c r="PV35" s="312"/>
      <c r="PW35" s="22"/>
      <c r="PX35" s="31"/>
      <c r="PY35" s="76"/>
      <c r="PZ35" s="78">
        <f t="shared" si="65"/>
        <v>0</v>
      </c>
      <c r="QB35" s="407"/>
      <c r="QC35" s="312"/>
      <c r="QD35" s="22"/>
      <c r="QE35" s="31"/>
      <c r="QF35" s="76"/>
      <c r="QG35" s="78">
        <f t="shared" si="66"/>
        <v>0</v>
      </c>
      <c r="QI35" s="844"/>
      <c r="QJ35" s="800"/>
      <c r="QK35" s="1518"/>
      <c r="QL35" s="31">
        <v>41145</v>
      </c>
      <c r="QM35" s="140">
        <v>100</v>
      </c>
      <c r="QN35" s="132">
        <f t="shared" si="67"/>
        <v>26633.5</v>
      </c>
      <c r="QP35" s="523"/>
      <c r="QQ35" s="1483"/>
      <c r="QR35" s="780"/>
      <c r="QS35" s="31"/>
      <c r="QT35" s="140"/>
      <c r="QU35" s="132">
        <f t="shared" si="68"/>
        <v>0</v>
      </c>
      <c r="QW35" s="230"/>
      <c r="QX35" s="230"/>
      <c r="QY35" s="262"/>
      <c r="QZ35" s="259"/>
      <c r="RA35" s="66"/>
      <c r="RB35" s="78">
        <f t="shared" si="69"/>
        <v>0</v>
      </c>
      <c r="RD35" s="230"/>
      <c r="RE35" s="230"/>
      <c r="RF35" s="262"/>
      <c r="RG35" s="259"/>
      <c r="RH35" s="66"/>
      <c r="RI35" s="78">
        <f t="shared" si="70"/>
        <v>0</v>
      </c>
      <c r="RK35" s="230"/>
      <c r="RL35" s="303"/>
      <c r="RM35" s="262"/>
      <c r="RN35" s="259"/>
      <c r="RO35" s="66"/>
      <c r="RP35" s="78">
        <f t="shared" si="71"/>
        <v>0</v>
      </c>
      <c r="RR35" s="312"/>
      <c r="RS35" s="312"/>
      <c r="RT35" s="22"/>
      <c r="RU35" s="31"/>
      <c r="RV35" s="76"/>
      <c r="RW35" s="78">
        <f t="shared" si="194"/>
        <v>23250</v>
      </c>
      <c r="RY35" s="312"/>
      <c r="RZ35" s="312"/>
      <c r="SA35" s="22"/>
      <c r="SB35" s="31"/>
      <c r="SC35" s="76"/>
      <c r="SD35" s="78">
        <f t="shared" si="195"/>
        <v>0</v>
      </c>
      <c r="SF35" s="312"/>
      <c r="SG35" s="312"/>
      <c r="SH35" s="22"/>
      <c r="SI35" s="31"/>
      <c r="SJ35" s="76"/>
      <c r="SK35" s="78">
        <f t="shared" si="72"/>
        <v>0</v>
      </c>
      <c r="SM35" s="312"/>
      <c r="SN35" s="312"/>
      <c r="SO35" s="22"/>
      <c r="SP35" s="31"/>
      <c r="SQ35" s="76"/>
      <c r="SR35" s="78">
        <f t="shared" si="73"/>
        <v>0</v>
      </c>
      <c r="ST35" s="407"/>
      <c r="SU35" s="312"/>
      <c r="SV35" s="22"/>
      <c r="SW35" s="31"/>
      <c r="SX35" s="76"/>
      <c r="SY35" s="78">
        <f t="shared" si="74"/>
        <v>0</v>
      </c>
      <c r="TA35" s="312"/>
      <c r="TB35" s="312"/>
      <c r="TC35" s="22"/>
      <c r="TD35" s="31"/>
      <c r="TE35" s="76"/>
      <c r="TF35" s="78">
        <f t="shared" si="200"/>
        <v>20668.5</v>
      </c>
      <c r="TH35" s="312"/>
      <c r="TI35" s="312"/>
      <c r="TJ35" s="22"/>
      <c r="TK35" s="31"/>
      <c r="TL35" s="76"/>
      <c r="TM35" s="78">
        <f t="shared" si="201"/>
        <v>0</v>
      </c>
      <c r="TO35" s="407"/>
      <c r="TP35" s="312"/>
      <c r="TQ35" s="22"/>
      <c r="TR35" s="31"/>
      <c r="TS35" s="76"/>
      <c r="TT35" s="78">
        <f t="shared" si="202"/>
        <v>0</v>
      </c>
      <c r="TV35" s="407"/>
      <c r="TW35" s="312"/>
      <c r="TX35" s="22"/>
      <c r="TY35" s="31"/>
      <c r="TZ35" s="76"/>
      <c r="UA35" s="78">
        <f t="shared" si="78"/>
        <v>0</v>
      </c>
      <c r="UC35" s="407"/>
      <c r="UD35" s="312"/>
      <c r="UE35" s="22"/>
      <c r="UF35" s="31"/>
      <c r="UG35" s="76"/>
      <c r="UH35" s="78">
        <f t="shared" si="79"/>
        <v>0</v>
      </c>
      <c r="UJ35" s="407"/>
      <c r="UK35" s="312"/>
      <c r="UL35" s="22"/>
      <c r="UM35" s="31"/>
      <c r="UN35" s="76"/>
      <c r="UO35" s="78">
        <f t="shared" si="80"/>
        <v>0</v>
      </c>
      <c r="UQ35" s="407"/>
      <c r="UR35" s="312"/>
      <c r="US35" s="22"/>
      <c r="UT35" s="31"/>
      <c r="UU35" s="76"/>
      <c r="UV35" s="78">
        <f t="shared" si="81"/>
        <v>201</v>
      </c>
      <c r="UX35" s="312"/>
      <c r="UY35" s="312"/>
      <c r="UZ35" s="22"/>
      <c r="VA35" s="31"/>
      <c r="VB35" s="76"/>
      <c r="VC35" s="78">
        <f t="shared" si="82"/>
        <v>47775</v>
      </c>
      <c r="VE35" s="312"/>
      <c r="VF35" s="312"/>
      <c r="VG35" s="22"/>
      <c r="VH35" s="31"/>
      <c r="VI35" s="76"/>
      <c r="VJ35" s="78">
        <f t="shared" si="83"/>
        <v>0</v>
      </c>
      <c r="VL35" s="312"/>
      <c r="VM35" s="312"/>
      <c r="VN35" s="22"/>
      <c r="VO35" s="31"/>
      <c r="VP35" s="76"/>
      <c r="VQ35" s="78">
        <f t="shared" si="84"/>
        <v>0</v>
      </c>
      <c r="VS35" s="407"/>
      <c r="VT35" s="312"/>
      <c r="VU35" s="22"/>
      <c r="VV35" s="31"/>
      <c r="VW35" s="76"/>
      <c r="VX35" s="78">
        <f t="shared" si="85"/>
        <v>274.5</v>
      </c>
      <c r="VZ35" s="312"/>
      <c r="WA35" s="312"/>
      <c r="WB35" s="22"/>
      <c r="WC35" s="31"/>
      <c r="WD35" s="76"/>
      <c r="WE35" s="78">
        <f t="shared" si="86"/>
        <v>0</v>
      </c>
      <c r="WG35" s="312"/>
      <c r="WH35" s="312"/>
      <c r="WI35" s="22"/>
      <c r="WJ35" s="31"/>
      <c r="WK35" s="76"/>
      <c r="WL35" s="78">
        <f t="shared" si="87"/>
        <v>0</v>
      </c>
      <c r="WN35" s="312"/>
      <c r="WO35" s="312"/>
      <c r="WP35" s="22"/>
      <c r="WQ35" s="31"/>
      <c r="WR35" s="76"/>
      <c r="WS35" s="78">
        <f t="shared" si="88"/>
        <v>0</v>
      </c>
      <c r="WU35" s="230"/>
      <c r="WV35" s="230"/>
      <c r="WW35" s="105"/>
      <c r="WX35" s="49"/>
      <c r="WY35" s="140"/>
      <c r="WZ35" s="132">
        <f t="shared" si="89"/>
        <v>0</v>
      </c>
      <c r="XA35" s="245"/>
      <c r="XB35" s="312"/>
      <c r="XC35" s="312"/>
      <c r="XD35" s="22"/>
      <c r="XE35" s="31"/>
      <c r="XF35" s="76"/>
      <c r="XG35" s="78">
        <f t="shared" si="90"/>
        <v>0</v>
      </c>
      <c r="XI35" s="407"/>
      <c r="XJ35" s="312"/>
      <c r="XK35" s="22"/>
      <c r="XL35" s="31"/>
      <c r="XM35" s="76"/>
      <c r="XN35" s="78">
        <f t="shared" si="91"/>
        <v>0</v>
      </c>
      <c r="XP35" s="312"/>
      <c r="XQ35" s="312"/>
      <c r="XR35" s="22"/>
      <c r="XS35" s="31"/>
      <c r="XT35" s="76"/>
      <c r="XU35" s="78">
        <f t="shared" si="92"/>
        <v>0</v>
      </c>
      <c r="XW35" s="312"/>
      <c r="XX35" s="312"/>
      <c r="XY35" s="22"/>
      <c r="XZ35" s="31"/>
      <c r="YA35" s="76"/>
      <c r="YB35" s="78">
        <f t="shared" si="93"/>
        <v>0</v>
      </c>
      <c r="YD35" s="31"/>
      <c r="YE35" s="312"/>
      <c r="YF35" s="22"/>
      <c r="YG35" s="31"/>
      <c r="YH35" s="76"/>
      <c r="YI35" s="78">
        <f t="shared" si="94"/>
        <v>0</v>
      </c>
      <c r="YK35" s="312"/>
      <c r="YL35" s="312"/>
      <c r="YM35" s="22"/>
      <c r="YN35" s="31"/>
      <c r="YO35" s="76"/>
      <c r="YP35" s="78">
        <f t="shared" si="95"/>
        <v>0</v>
      </c>
      <c r="YR35" s="312"/>
      <c r="YS35" s="312"/>
      <c r="YT35" s="22"/>
      <c r="YU35" s="31"/>
      <c r="YV35" s="76"/>
      <c r="YW35" s="78">
        <f t="shared" si="96"/>
        <v>0</v>
      </c>
      <c r="YY35" s="49"/>
      <c r="YZ35" s="230"/>
      <c r="ZA35" s="105"/>
      <c r="ZB35" s="49"/>
      <c r="ZC35" s="140"/>
      <c r="ZD35" s="78">
        <f t="shared" si="97"/>
        <v>0</v>
      </c>
      <c r="ZF35" s="312"/>
      <c r="ZG35" s="312"/>
      <c r="ZH35" s="22"/>
      <c r="ZI35" s="31"/>
      <c r="ZJ35" s="76"/>
      <c r="ZK35" s="78">
        <f t="shared" si="98"/>
        <v>0</v>
      </c>
      <c r="ZM35" s="312"/>
      <c r="ZN35" s="312"/>
      <c r="ZO35" s="22"/>
      <c r="ZP35" s="31"/>
      <c r="ZQ35" s="76"/>
      <c r="ZR35" s="78">
        <f t="shared" si="99"/>
        <v>11212</v>
      </c>
      <c r="ZT35" s="312"/>
      <c r="ZU35" s="312"/>
      <c r="ZV35" s="22"/>
      <c r="ZW35" s="31"/>
      <c r="ZX35" s="76"/>
      <c r="ZY35" s="78">
        <f t="shared" si="100"/>
        <v>0</v>
      </c>
      <c r="AAA35" s="312"/>
      <c r="AAB35" s="312"/>
      <c r="AAC35" s="22"/>
      <c r="AAD35" s="31"/>
      <c r="AAE35" s="76"/>
      <c r="AAF35" s="78">
        <f t="shared" si="101"/>
        <v>0</v>
      </c>
      <c r="AAH35" s="312"/>
      <c r="AAI35" s="312"/>
      <c r="AAJ35" s="22"/>
      <c r="AAK35" s="31"/>
      <c r="AAL35" s="76"/>
      <c r="AAM35" s="78">
        <f t="shared" si="102"/>
        <v>0</v>
      </c>
      <c r="AAO35" s="407"/>
      <c r="AAP35" s="312"/>
      <c r="AAQ35" s="22"/>
      <c r="AAR35" s="31"/>
      <c r="AAS35" s="76"/>
      <c r="AAT35" s="78">
        <f t="shared" si="103"/>
        <v>0</v>
      </c>
      <c r="AAV35" s="407"/>
      <c r="AAW35" s="312"/>
      <c r="AAX35" s="22"/>
      <c r="AAY35" s="323"/>
      <c r="AAZ35" s="76"/>
      <c r="ABA35" s="78">
        <f t="shared" si="104"/>
        <v>0</v>
      </c>
      <c r="ABC35" s="312"/>
      <c r="ABD35" s="312"/>
      <c r="ABE35" s="22"/>
      <c r="ABF35" s="31"/>
      <c r="ABG35" s="76"/>
      <c r="ABH35" s="78">
        <f t="shared" si="105"/>
        <v>26148</v>
      </c>
      <c r="ABJ35" s="312"/>
      <c r="ABK35" s="312"/>
      <c r="ABL35" s="22"/>
      <c r="ABM35" s="31"/>
      <c r="ABN35" s="76"/>
      <c r="ABO35" s="78">
        <f t="shared" si="106"/>
        <v>0</v>
      </c>
      <c r="ABQ35" s="312"/>
      <c r="ABR35" s="312"/>
      <c r="ABS35" s="22"/>
      <c r="ABT35" s="31"/>
      <c r="ABU35" s="76"/>
      <c r="ABV35" s="78">
        <f t="shared" si="107"/>
        <v>0</v>
      </c>
      <c r="ABX35" s="323"/>
      <c r="ABY35" s="312"/>
      <c r="ABZ35" s="22"/>
      <c r="ACA35" s="407"/>
      <c r="ACB35" s="76"/>
      <c r="ACC35" s="78">
        <f t="shared" si="108"/>
        <v>0</v>
      </c>
      <c r="ACE35" s="323"/>
      <c r="ACF35" s="312"/>
      <c r="ACG35" s="22"/>
      <c r="ACH35" s="323"/>
      <c r="ACI35" s="76"/>
      <c r="ACJ35" s="78">
        <f t="shared" si="109"/>
        <v>0</v>
      </c>
      <c r="ACL35" s="312"/>
      <c r="ACM35" s="312"/>
      <c r="ACN35" s="22"/>
      <c r="ACO35" s="31"/>
      <c r="ACP35" s="76"/>
      <c r="ACQ35" s="78">
        <f t="shared" si="1"/>
        <v>0</v>
      </c>
      <c r="ACS35" s="407"/>
      <c r="ACT35" s="312"/>
      <c r="ACU35" s="22"/>
      <c r="ACV35" s="407"/>
      <c r="ACW35" s="76"/>
      <c r="ACX35" s="78">
        <f t="shared" si="110"/>
        <v>0</v>
      </c>
      <c r="ACZ35" s="407"/>
      <c r="ADA35" s="312"/>
      <c r="ADB35" s="22"/>
      <c r="ADC35" s="323"/>
      <c r="ADD35" s="76"/>
      <c r="ADE35" s="78">
        <f t="shared" si="111"/>
        <v>0</v>
      </c>
      <c r="ADG35" s="312"/>
      <c r="ADH35" s="312"/>
      <c r="ADI35" s="22"/>
      <c r="ADJ35" s="31"/>
      <c r="ADK35" s="76"/>
      <c r="ADL35" s="78">
        <f t="shared" si="112"/>
        <v>0</v>
      </c>
      <c r="ADN35" s="323"/>
      <c r="ADO35" s="312"/>
      <c r="ADP35" s="22"/>
      <c r="ADQ35" s="407"/>
      <c r="ADR35" s="76"/>
      <c r="ADS35" s="78">
        <f t="shared" si="113"/>
        <v>0</v>
      </c>
      <c r="ADU35" s="407"/>
      <c r="ADV35" s="782"/>
      <c r="ADW35" s="76"/>
      <c r="ADX35" s="31"/>
      <c r="ADY35" s="760"/>
      <c r="ADZ35" s="132">
        <f t="shared" si="114"/>
        <v>0</v>
      </c>
      <c r="AEB35" s="312"/>
      <c r="AEC35" s="782"/>
      <c r="AED35" s="76"/>
      <c r="AEE35" s="31"/>
      <c r="AEF35" s="760"/>
      <c r="AEG35" s="132">
        <f t="shared" si="115"/>
        <v>5459</v>
      </c>
      <c r="AEI35" s="407"/>
      <c r="AEJ35" s="782"/>
      <c r="AEK35" s="76"/>
      <c r="AEL35" s="407"/>
      <c r="AEM35" s="760"/>
      <c r="AEN35" s="132">
        <f t="shared" si="116"/>
        <v>0</v>
      </c>
      <c r="AEP35" s="312"/>
      <c r="AEQ35" s="312"/>
      <c r="AER35" s="22"/>
      <c r="AES35" s="31"/>
      <c r="AET35" s="76"/>
      <c r="AEU35" s="78">
        <f t="shared" si="117"/>
        <v>0</v>
      </c>
      <c r="AEW35" s="312"/>
      <c r="AEX35" s="312"/>
      <c r="AEY35" s="22"/>
      <c r="AEZ35" s="31"/>
      <c r="AFA35" s="76"/>
      <c r="AFB35" s="78">
        <f t="shared" si="118"/>
        <v>6523</v>
      </c>
      <c r="AFD35" s="407"/>
      <c r="AFE35" s="312"/>
      <c r="AFF35" s="22"/>
      <c r="AFG35" s="31"/>
      <c r="AFH35" s="76"/>
      <c r="AFI35" s="78">
        <f t="shared" si="119"/>
        <v>0</v>
      </c>
      <c r="AFK35" s="407"/>
      <c r="AFL35" s="312"/>
      <c r="AFM35" s="22"/>
      <c r="AFN35" s="31"/>
      <c r="AFO35" s="76"/>
      <c r="AFP35" s="78">
        <f t="shared" si="120"/>
        <v>0</v>
      </c>
      <c r="AFR35" s="31"/>
      <c r="AFS35" s="312"/>
      <c r="AFT35" s="22"/>
      <c r="AFU35" s="31"/>
      <c r="AFV35" s="76"/>
      <c r="AFW35" s="78">
        <f t="shared" si="121"/>
        <v>0</v>
      </c>
      <c r="AFY35" s="312"/>
      <c r="AFZ35" s="312"/>
      <c r="AGA35" s="22"/>
      <c r="AGB35" s="31"/>
      <c r="AGC35" s="76"/>
      <c r="AGD35" s="78">
        <f t="shared" si="122"/>
        <v>0</v>
      </c>
      <c r="AGF35" s="312"/>
      <c r="AGG35" s="312"/>
      <c r="AGH35" s="22"/>
      <c r="AGI35" s="31"/>
      <c r="AGJ35" s="76"/>
      <c r="AGK35" s="78">
        <f t="shared" si="123"/>
        <v>0</v>
      </c>
      <c r="AGM35" s="312"/>
      <c r="AGN35" s="312"/>
      <c r="AGO35" s="22"/>
      <c r="AGP35" s="31"/>
      <c r="AGQ35" s="76"/>
      <c r="AGR35" s="78">
        <f t="shared" si="124"/>
        <v>0</v>
      </c>
      <c r="AGT35" s="312"/>
      <c r="AGU35" s="312"/>
      <c r="AGV35" s="22"/>
      <c r="AGW35" s="31"/>
      <c r="AGX35" s="76"/>
      <c r="AGY35" s="78">
        <f t="shared" si="125"/>
        <v>0</v>
      </c>
      <c r="AHA35" s="312"/>
      <c r="AHB35" s="312"/>
      <c r="AHC35" s="22"/>
      <c r="AHD35" s="31"/>
      <c r="AHE35" s="76"/>
      <c r="AHF35" s="78">
        <f t="shared" si="126"/>
        <v>37741</v>
      </c>
      <c r="AHH35" s="312"/>
      <c r="AHI35" s="312"/>
      <c r="AHJ35" s="22"/>
      <c r="AHK35" s="31"/>
      <c r="AHL35" s="76"/>
      <c r="AHM35" s="78">
        <f t="shared" si="127"/>
        <v>0</v>
      </c>
      <c r="AHO35" s="312"/>
      <c r="AHP35" s="312"/>
      <c r="AHQ35" s="22"/>
      <c r="AHR35" s="31"/>
      <c r="AHS35" s="76"/>
      <c r="AHT35" s="78">
        <f t="shared" si="128"/>
        <v>0</v>
      </c>
      <c r="AHV35" s="407"/>
      <c r="AHW35" s="312"/>
      <c r="AHX35" s="22"/>
      <c r="AHY35" s="31"/>
      <c r="AHZ35" s="76"/>
      <c r="AIA35" s="78">
        <f t="shared" si="129"/>
        <v>0</v>
      </c>
      <c r="AIC35" s="323"/>
      <c r="AID35" s="312"/>
      <c r="AIE35" s="22"/>
      <c r="AIF35" s="49"/>
      <c r="AIG35" s="76"/>
      <c r="AIH35" s="78">
        <f t="shared" si="130"/>
        <v>0</v>
      </c>
      <c r="AIJ35" s="407"/>
      <c r="AIK35" s="312"/>
      <c r="AIL35" s="22"/>
      <c r="AIM35" s="31"/>
      <c r="AIN35" s="76"/>
      <c r="AIO35" s="78">
        <f t="shared" si="131"/>
        <v>0</v>
      </c>
      <c r="AIQ35" s="312"/>
      <c r="AIR35" s="312"/>
      <c r="AIS35" s="22"/>
      <c r="AIT35" s="31"/>
      <c r="AIU35" s="76"/>
      <c r="AIV35" s="78">
        <f t="shared" si="132"/>
        <v>0</v>
      </c>
      <c r="AIX35" s="49"/>
      <c r="AIY35" s="230"/>
      <c r="AIZ35" s="105"/>
      <c r="AJA35" s="49"/>
      <c r="AJB35" s="140"/>
      <c r="AJC35" s="132">
        <f t="shared" si="133"/>
        <v>0</v>
      </c>
      <c r="AJE35" s="312"/>
      <c r="AJF35" s="312"/>
      <c r="AJG35" s="22"/>
      <c r="AJH35" s="31"/>
      <c r="AJI35" s="76"/>
      <c r="AJJ35" s="78">
        <f t="shared" si="134"/>
        <v>0</v>
      </c>
      <c r="AJL35" s="230"/>
      <c r="AJM35" s="230"/>
      <c r="AJN35" s="105"/>
      <c r="AJO35" s="49"/>
      <c r="AJP35" s="140"/>
      <c r="AJQ35" s="132">
        <f t="shared" si="135"/>
        <v>0</v>
      </c>
      <c r="AJR35" s="245"/>
      <c r="AJS35" s="312"/>
      <c r="AJT35" s="312"/>
      <c r="AJU35" s="22"/>
      <c r="AJV35" s="31"/>
      <c r="AJW35" s="76"/>
      <c r="AJX35" s="78">
        <f t="shared" si="136"/>
        <v>0</v>
      </c>
      <c r="AJZ35" s="31"/>
      <c r="AKA35" s="312"/>
      <c r="AKB35" s="22"/>
      <c r="AKC35" s="31"/>
      <c r="AKD35" s="76"/>
      <c r="AKE35" s="78">
        <f t="shared" si="137"/>
        <v>0</v>
      </c>
      <c r="AKG35" s="312"/>
      <c r="AKH35" s="312"/>
      <c r="AKI35" s="785"/>
      <c r="AKJ35" s="31"/>
      <c r="AKK35" s="76"/>
      <c r="AKL35" s="78">
        <f t="shared" si="138"/>
        <v>0</v>
      </c>
      <c r="AKN35" s="230"/>
      <c r="AKO35" s="230"/>
      <c r="AKP35" s="105"/>
      <c r="AKQ35" s="49"/>
      <c r="AKR35" s="140"/>
      <c r="AKS35" s="78">
        <f t="shared" si="2"/>
        <v>0</v>
      </c>
      <c r="AKU35" s="312"/>
      <c r="AKV35" s="312"/>
      <c r="AKW35" s="22"/>
      <c r="AKX35" s="31"/>
      <c r="AKY35" s="76"/>
      <c r="AKZ35" s="78">
        <f t="shared" si="139"/>
        <v>0</v>
      </c>
      <c r="ALB35" s="312"/>
      <c r="ALC35" s="312"/>
      <c r="ALD35" s="22"/>
      <c r="ALE35" s="31"/>
      <c r="ALF35" s="76"/>
      <c r="ALG35" s="78">
        <f t="shared" si="140"/>
        <v>0</v>
      </c>
      <c r="ALI35" s="312"/>
      <c r="ALJ35" s="312"/>
      <c r="ALK35" s="22"/>
      <c r="ALL35" s="31"/>
      <c r="ALM35" s="76"/>
      <c r="ALN35" s="78">
        <f t="shared" si="141"/>
        <v>0</v>
      </c>
      <c r="ALP35" s="312"/>
      <c r="ALQ35" s="312"/>
      <c r="ALR35" s="22"/>
      <c r="ALS35" s="31"/>
      <c r="ALT35" s="76"/>
      <c r="ALU35" s="78">
        <f t="shared" si="142"/>
        <v>0</v>
      </c>
      <c r="ALW35" s="407"/>
      <c r="ALX35" s="312"/>
      <c r="ALY35" s="22"/>
      <c r="ALZ35" s="407"/>
      <c r="AMA35" s="76"/>
      <c r="AMB35" s="78">
        <f t="shared" si="143"/>
        <v>0</v>
      </c>
      <c r="AMD35" s="312"/>
      <c r="AME35" s="312"/>
      <c r="AMF35" s="22"/>
      <c r="AMG35" s="31"/>
      <c r="AMH35" s="76"/>
      <c r="AMI35" s="78">
        <f t="shared" si="144"/>
        <v>0</v>
      </c>
      <c r="AMK35" s="31"/>
      <c r="AML35" s="312"/>
      <c r="AMM35" s="22"/>
      <c r="AMN35" s="31"/>
      <c r="AMO35" s="76"/>
      <c r="AMP35" s="132">
        <f t="shared" si="3"/>
        <v>0</v>
      </c>
      <c r="AMR35" s="407"/>
      <c r="AMS35" s="312"/>
      <c r="AMT35" s="22"/>
      <c r="AMU35" s="323"/>
      <c r="AMV35" s="76"/>
      <c r="AMW35" s="78">
        <f t="shared" si="145"/>
        <v>0</v>
      </c>
      <c r="AMY35" s="323"/>
      <c r="AMZ35" s="312"/>
      <c r="ANA35" s="22"/>
      <c r="ANB35" s="407"/>
      <c r="ANC35" s="76"/>
      <c r="AND35" s="78">
        <f t="shared" si="146"/>
        <v>0</v>
      </c>
      <c r="ANF35" s="31"/>
      <c r="ANG35" s="312"/>
      <c r="ANH35" s="22"/>
      <c r="ANI35" s="31"/>
      <c r="ANJ35" s="76"/>
      <c r="ANK35" s="78">
        <f t="shared" si="147"/>
        <v>0</v>
      </c>
      <c r="ANM35" s="312"/>
      <c r="ANN35" s="312"/>
      <c r="ANO35" s="22"/>
      <c r="ANP35" s="31"/>
      <c r="ANQ35" s="76"/>
      <c r="ANR35" s="78">
        <f t="shared" si="148"/>
        <v>0</v>
      </c>
      <c r="ANT35" s="312"/>
      <c r="ANU35" s="312"/>
      <c r="ANV35" s="22"/>
      <c r="ANW35" s="31"/>
      <c r="ANX35" s="76"/>
      <c r="ANY35" s="78">
        <f t="shared" si="149"/>
        <v>0</v>
      </c>
      <c r="AOA35" s="323"/>
      <c r="AOB35" s="312"/>
      <c r="AOC35" s="22"/>
      <c r="AOD35" s="407"/>
      <c r="AOE35" s="76"/>
      <c r="AOF35" s="78">
        <f t="shared" si="150"/>
        <v>1532</v>
      </c>
      <c r="AOH35" s="312"/>
      <c r="AOI35" s="312"/>
      <c r="AOJ35" s="22"/>
      <c r="AOK35" s="31"/>
      <c r="AOL35" s="76"/>
      <c r="AOM35" s="78">
        <f t="shared" si="198"/>
        <v>4592</v>
      </c>
      <c r="AOO35" s="407"/>
      <c r="AOP35" s="312"/>
      <c r="AOQ35" s="22"/>
      <c r="AOR35" s="31"/>
      <c r="AOS35" s="76"/>
      <c r="AOT35" s="78">
        <f t="shared" si="151"/>
        <v>0</v>
      </c>
      <c r="AOV35" s="323"/>
      <c r="AOW35" s="312"/>
      <c r="AOX35" s="22"/>
      <c r="AOY35" s="31"/>
      <c r="AOZ35" s="76"/>
      <c r="APA35" s="78">
        <f t="shared" si="152"/>
        <v>0</v>
      </c>
      <c r="APC35" s="323"/>
      <c r="APD35" s="312"/>
      <c r="APE35" s="22"/>
      <c r="APF35" s="31"/>
      <c r="APG35" s="76"/>
      <c r="APH35" s="78">
        <f t="shared" si="153"/>
        <v>0</v>
      </c>
      <c r="APJ35" s="312"/>
      <c r="APK35" s="312"/>
      <c r="APL35" s="22"/>
      <c r="APM35" s="31"/>
      <c r="APN35" s="76"/>
      <c r="APO35" s="78">
        <f t="shared" si="154"/>
        <v>0</v>
      </c>
      <c r="APQ35" s="407"/>
      <c r="APR35" s="312"/>
      <c r="APS35" s="22"/>
      <c r="APT35" s="407"/>
      <c r="APU35" s="76"/>
      <c r="APV35" s="78">
        <f t="shared" si="204"/>
        <v>0</v>
      </c>
      <c r="APX35" s="312"/>
      <c r="APY35" s="312"/>
      <c r="APZ35" s="22"/>
      <c r="AQA35" s="31"/>
      <c r="AQB35" s="76"/>
      <c r="AQC35" s="132">
        <f t="shared" si="5"/>
        <v>7383.5</v>
      </c>
      <c r="AQE35" s="312"/>
      <c r="AQF35" s="312"/>
      <c r="AQG35" s="22"/>
      <c r="AQH35" s="31"/>
      <c r="AQI35" s="76"/>
      <c r="AQJ35" s="132">
        <f t="shared" si="6"/>
        <v>0</v>
      </c>
      <c r="AQL35" s="312"/>
      <c r="AQM35" s="312"/>
      <c r="AQN35" s="22"/>
      <c r="AQO35" s="31"/>
      <c r="AQP35" s="76"/>
      <c r="AQQ35" s="132">
        <f t="shared" si="155"/>
        <v>4518.5</v>
      </c>
      <c r="AQS35" s="323"/>
      <c r="AQT35" s="312"/>
      <c r="AQU35" s="785"/>
      <c r="AQV35" s="323"/>
      <c r="AQW35" s="76"/>
      <c r="AQX35" s="78">
        <f t="shared" si="156"/>
        <v>53922</v>
      </c>
      <c r="AQZ35" s="312"/>
      <c r="ARA35" s="312"/>
      <c r="ARB35" s="22"/>
      <c r="ARC35" s="31"/>
      <c r="ARD35" s="76"/>
      <c r="ARE35" s="78">
        <f t="shared" si="157"/>
        <v>0</v>
      </c>
      <c r="ARG35" s="407"/>
      <c r="ARH35" s="312"/>
      <c r="ARI35" s="22"/>
      <c r="ARJ35" s="407"/>
      <c r="ARK35" s="76"/>
      <c r="ARL35" s="78">
        <f t="shared" si="158"/>
        <v>0</v>
      </c>
      <c r="ARN35" s="407"/>
      <c r="ARO35" s="312"/>
      <c r="ARP35" s="22"/>
      <c r="ARQ35" s="323"/>
      <c r="ARR35" s="76"/>
      <c r="ARS35" s="78">
        <f t="shared" si="7"/>
        <v>0</v>
      </c>
      <c r="ARU35" s="407"/>
      <c r="ARV35" s="312"/>
      <c r="ARW35" s="22"/>
      <c r="ARX35" s="31"/>
      <c r="ARY35" s="76"/>
      <c r="ARZ35" s="78">
        <f t="shared" si="159"/>
        <v>0</v>
      </c>
      <c r="ASB35" s="407"/>
      <c r="ASC35" s="312"/>
      <c r="ASD35" s="22"/>
      <c r="ASE35" s="31"/>
      <c r="ASF35" s="76"/>
      <c r="ASG35" s="132">
        <f t="shared" si="160"/>
        <v>0</v>
      </c>
      <c r="ASI35" s="312"/>
      <c r="ASJ35" s="312"/>
      <c r="ASK35" s="22"/>
      <c r="ASL35" s="31"/>
      <c r="ASM35" s="76"/>
      <c r="ASN35" s="132">
        <f t="shared" si="161"/>
        <v>0</v>
      </c>
      <c r="ASP35" s="312"/>
      <c r="ASQ35" s="312"/>
      <c r="ASR35" s="22"/>
      <c r="ASS35" s="31"/>
      <c r="AST35" s="76"/>
      <c r="ASU35" s="132">
        <f t="shared" si="162"/>
        <v>0</v>
      </c>
      <c r="ASW35" s="312"/>
      <c r="ASX35" s="312"/>
      <c r="ASY35" s="22"/>
      <c r="ASZ35" s="31"/>
      <c r="ATA35" s="76"/>
      <c r="ATB35" s="78">
        <f t="shared" si="163"/>
        <v>0</v>
      </c>
      <c r="ATD35" s="323"/>
      <c r="ATE35" s="312"/>
      <c r="ATF35" s="22"/>
      <c r="ATG35" s="31"/>
      <c r="ATH35" s="76"/>
      <c r="ATI35" s="78">
        <f t="shared" si="164"/>
        <v>0</v>
      </c>
      <c r="ATK35" s="323"/>
      <c r="ATL35" s="312"/>
      <c r="ATM35" s="22"/>
      <c r="ATN35" s="31"/>
      <c r="ATO35" s="76"/>
      <c r="ATP35" s="78">
        <f t="shared" si="165"/>
        <v>0</v>
      </c>
      <c r="ATR35" s="323"/>
      <c r="ATS35" s="312"/>
      <c r="ATT35" s="22"/>
      <c r="ATU35" s="31"/>
      <c r="ATV35" s="76"/>
      <c r="ATW35" s="78">
        <f t="shared" si="166"/>
        <v>0</v>
      </c>
      <c r="ATY35" s="794"/>
      <c r="ATZ35" s="1483"/>
      <c r="AUB35" s="370"/>
      <c r="AUC35" s="67"/>
      <c r="AUD35" s="132">
        <f t="shared" si="167"/>
        <v>0</v>
      </c>
      <c r="AUF35" s="312"/>
      <c r="AUG35" s="1483"/>
      <c r="AUI35" s="61"/>
      <c r="AUJ35" s="67"/>
      <c r="AUK35" s="132">
        <f t="shared" si="168"/>
        <v>0</v>
      </c>
      <c r="AUM35" s="869"/>
      <c r="AUN35" s="312"/>
      <c r="AUO35" s="22"/>
      <c r="AUP35" s="31"/>
      <c r="AUQ35" s="76"/>
      <c r="AUR35" s="78">
        <f t="shared" si="169"/>
        <v>0</v>
      </c>
      <c r="AUT35" s="869"/>
      <c r="AUU35" s="312"/>
      <c r="AUV35" s="22"/>
      <c r="AUW35" s="31"/>
      <c r="AUX35" s="76"/>
      <c r="AUY35" s="78">
        <f t="shared" si="170"/>
        <v>0</v>
      </c>
      <c r="AVA35" s="546"/>
      <c r="AVB35" s="312"/>
      <c r="AVC35" s="22"/>
      <c r="AVD35" s="31"/>
      <c r="AVE35" s="76"/>
      <c r="AVF35" s="78">
        <f t="shared" si="171"/>
        <v>2512.5</v>
      </c>
      <c r="AVH35" s="322"/>
      <c r="AVI35" s="303"/>
      <c r="AVJ35" s="140"/>
      <c r="AVK35" s="49"/>
      <c r="AVL35" s="351"/>
      <c r="AVM35" s="132">
        <f t="shared" si="172"/>
        <v>0</v>
      </c>
      <c r="AVO35" s="407"/>
      <c r="AVP35" s="312"/>
      <c r="AVQ35" s="22"/>
      <c r="AVR35" s="31"/>
      <c r="AVS35" s="76"/>
      <c r="AVT35" s="78">
        <f t="shared" si="190"/>
        <v>0</v>
      </c>
      <c r="AVV35" s="312"/>
      <c r="AVW35" s="312"/>
      <c r="AVX35" s="22"/>
      <c r="AVY35" s="31"/>
      <c r="AVZ35" s="76"/>
      <c r="AWA35" s="78">
        <f t="shared" si="191"/>
        <v>0</v>
      </c>
      <c r="AWC35" s="312"/>
      <c r="AWD35" s="312"/>
      <c r="AWE35" s="22"/>
      <c r="AWF35" s="31"/>
      <c r="AWG35" s="76"/>
      <c r="AWH35" s="78">
        <f t="shared" si="192"/>
        <v>0</v>
      </c>
      <c r="AWJ35" s="230"/>
      <c r="AWK35" s="230"/>
      <c r="AWL35" s="105"/>
      <c r="AWM35" s="49"/>
      <c r="AWN35" s="140"/>
      <c r="AWO35" s="132">
        <f t="shared" si="193"/>
        <v>0</v>
      </c>
      <c r="AWP35" s="245"/>
      <c r="AWQ35" s="427"/>
      <c r="AWR35" s="230"/>
      <c r="AWS35" s="105"/>
      <c r="AWT35" s="49"/>
      <c r="AWU35" s="140"/>
      <c r="AWV35" s="78">
        <f t="shared" si="173"/>
        <v>30000</v>
      </c>
      <c r="AWX35" s="31"/>
      <c r="AWY35" s="312"/>
      <c r="AWZ35" s="22"/>
      <c r="AXA35" s="31"/>
      <c r="AXB35" s="76"/>
      <c r="AXC35" s="78">
        <f t="shared" si="174"/>
        <v>0</v>
      </c>
      <c r="AXE35" s="312"/>
      <c r="AXF35" s="312"/>
      <c r="AXG35" s="22"/>
      <c r="AXH35" s="31"/>
      <c r="AXI35" s="76"/>
      <c r="AXJ35" s="78">
        <f t="shared" si="175"/>
        <v>0</v>
      </c>
      <c r="AXL35" s="312"/>
      <c r="AXM35" s="312"/>
      <c r="AXN35" s="22"/>
      <c r="AXO35" s="31"/>
      <c r="AXP35" s="76"/>
      <c r="AXQ35" s="78">
        <f t="shared" si="176"/>
        <v>0</v>
      </c>
      <c r="AXS35" s="312"/>
      <c r="AXT35" s="312"/>
      <c r="AXU35" s="22"/>
      <c r="AXV35" s="31"/>
      <c r="AXW35" s="76"/>
      <c r="AXX35" s="78">
        <f t="shared" si="177"/>
        <v>0</v>
      </c>
      <c r="AXZ35" s="407"/>
      <c r="AYA35" s="312"/>
      <c r="AYB35" s="22"/>
      <c r="AYC35" s="31"/>
      <c r="AYD35" s="76"/>
      <c r="AYE35" s="78">
        <f t="shared" si="178"/>
        <v>0</v>
      </c>
      <c r="AYG35" s="407"/>
      <c r="AYH35" s="312"/>
      <c r="AYI35" s="22"/>
      <c r="AYJ35" s="31"/>
      <c r="AYK35" s="76"/>
      <c r="AYL35" s="78">
        <f t="shared" si="179"/>
        <v>0</v>
      </c>
      <c r="AYN35" s="407"/>
      <c r="AYO35" s="312"/>
      <c r="AYP35" s="22"/>
      <c r="AYQ35" s="407"/>
      <c r="AYR35" s="76"/>
      <c r="AYS35" s="78">
        <f t="shared" si="180"/>
        <v>0</v>
      </c>
      <c r="AYU35" s="312"/>
      <c r="AYV35" s="312"/>
      <c r="AYW35" s="22"/>
      <c r="AYX35" s="31"/>
      <c r="AYY35" s="76"/>
      <c r="AYZ35" s="78">
        <f t="shared" si="181"/>
        <v>0</v>
      </c>
      <c r="AZB35" s="427"/>
      <c r="AZC35" s="230"/>
      <c r="AZD35" s="105"/>
      <c r="AZE35" s="427"/>
      <c r="AZF35" s="140"/>
      <c r="AZG35" s="78">
        <f t="shared" si="182"/>
        <v>0</v>
      </c>
      <c r="AZI35" s="427"/>
      <c r="AZJ35" s="230"/>
      <c r="AZK35" s="105"/>
      <c r="AZL35" s="427"/>
      <c r="AZM35" s="140"/>
      <c r="AZN35" s="132">
        <f t="shared" si="183"/>
        <v>0</v>
      </c>
      <c r="AZO35" s="245"/>
      <c r="AZP35" s="312"/>
      <c r="AZQ35" s="312"/>
      <c r="AZR35" s="22"/>
      <c r="AZS35" s="31"/>
      <c r="AZT35" s="76"/>
      <c r="AZU35" s="78">
        <f t="shared" si="184"/>
        <v>0</v>
      </c>
      <c r="AZW35" s="312"/>
      <c r="AZX35" s="312"/>
      <c r="AZY35" s="22"/>
      <c r="AZZ35" s="31"/>
      <c r="BAA35" s="76"/>
      <c r="BAB35" s="78">
        <f t="shared" si="185"/>
        <v>0</v>
      </c>
      <c r="BAD35" s="312"/>
      <c r="BAE35" s="312"/>
      <c r="BAF35" s="22"/>
      <c r="BAG35" s="31"/>
      <c r="BAH35" s="76"/>
      <c r="BAI35" s="78">
        <f t="shared" si="186"/>
        <v>0</v>
      </c>
      <c r="BAK35" s="312"/>
      <c r="BAL35" s="312"/>
      <c r="BAM35" s="22"/>
      <c r="BAN35" s="31"/>
      <c r="BAO35" s="76"/>
      <c r="BAP35" s="78">
        <f t="shared" si="187"/>
        <v>0</v>
      </c>
    </row>
    <row r="36" spans="1:1023 1025:1394" s="32" customFormat="1" x14ac:dyDescent="0.25">
      <c r="A36" s="31"/>
      <c r="B36" s="312"/>
      <c r="C36" s="704"/>
      <c r="D36" s="49"/>
      <c r="E36" s="76"/>
      <c r="F36" s="132">
        <f t="shared" si="8"/>
        <v>0</v>
      </c>
      <c r="H36" s="427"/>
      <c r="I36" s="230"/>
      <c r="J36" s="105"/>
      <c r="K36" s="427"/>
      <c r="L36" s="140"/>
      <c r="M36" s="78">
        <f t="shared" si="188"/>
        <v>0</v>
      </c>
      <c r="O36" s="323"/>
      <c r="P36" s="312"/>
      <c r="Q36" s="22"/>
      <c r="R36" s="31"/>
      <c r="S36" s="76"/>
      <c r="T36" s="78">
        <f t="shared" si="9"/>
        <v>0</v>
      </c>
      <c r="V36" s="312"/>
      <c r="W36" s="312"/>
      <c r="X36" s="22"/>
      <c r="Y36" s="31"/>
      <c r="Z36" s="76"/>
      <c r="AA36" s="78">
        <f t="shared" si="10"/>
        <v>0</v>
      </c>
      <c r="AC36" s="312"/>
      <c r="AD36" s="312"/>
      <c r="AE36" s="22"/>
      <c r="AF36" s="31"/>
      <c r="AG36" s="76"/>
      <c r="AH36" s="78">
        <f t="shared" si="11"/>
        <v>0</v>
      </c>
      <c r="AJ36" s="312"/>
      <c r="AK36" s="312"/>
      <c r="AL36" s="22"/>
      <c r="AM36" s="31"/>
      <c r="AN36" s="76"/>
      <c r="AO36" s="78">
        <f t="shared" si="12"/>
        <v>0</v>
      </c>
      <c r="AQ36" s="312"/>
      <c r="AR36" s="312"/>
      <c r="AS36" s="22"/>
      <c r="AT36" s="31"/>
      <c r="AU36" s="76"/>
      <c r="AV36" s="78">
        <f t="shared" si="13"/>
        <v>0</v>
      </c>
      <c r="AX36" s="312"/>
      <c r="AY36" s="312"/>
      <c r="AZ36" s="22"/>
      <c r="BA36" s="31"/>
      <c r="BB36" s="76"/>
      <c r="BC36" s="78">
        <f t="shared" si="14"/>
        <v>0</v>
      </c>
      <c r="BE36" s="312"/>
      <c r="BF36" s="312"/>
      <c r="BG36" s="22"/>
      <c r="BH36" s="31"/>
      <c r="BI36" s="76"/>
      <c r="BJ36" s="78">
        <f t="shared" si="15"/>
        <v>0</v>
      </c>
      <c r="BL36" s="312"/>
      <c r="BM36" s="312"/>
      <c r="BN36" s="22"/>
      <c r="BO36" s="31"/>
      <c r="BP36" s="76"/>
      <c r="BQ36" s="78">
        <f t="shared" si="16"/>
        <v>0</v>
      </c>
      <c r="BS36" s="312"/>
      <c r="BT36" s="312"/>
      <c r="BU36" s="312"/>
      <c r="BV36" s="22"/>
      <c r="BW36" s="31"/>
      <c r="BX36" s="76"/>
      <c r="BY36" s="78">
        <f t="shared" si="17"/>
        <v>0</v>
      </c>
      <c r="CA36" s="427">
        <v>40893</v>
      </c>
      <c r="CB36" s="673" t="s">
        <v>660</v>
      </c>
      <c r="CC36" s="351"/>
      <c r="CD36" s="400" t="s">
        <v>661</v>
      </c>
      <c r="CE36" s="262"/>
      <c r="CF36" s="132">
        <f t="shared" si="18"/>
        <v>328393</v>
      </c>
      <c r="CH36" s="49"/>
      <c r="CI36" s="230"/>
      <c r="CJ36" s="262"/>
      <c r="CK36" s="379"/>
      <c r="CL36" s="262"/>
      <c r="CM36" s="132">
        <f t="shared" si="19"/>
        <v>0</v>
      </c>
      <c r="CO36" s="322"/>
      <c r="CP36" s="673"/>
      <c r="CQ36" s="351"/>
      <c r="CR36" s="380"/>
      <c r="CS36" s="351"/>
      <c r="CT36" s="132">
        <f t="shared" si="189"/>
        <v>0</v>
      </c>
      <c r="CV36" s="31"/>
      <c r="CW36" s="312"/>
      <c r="CX36" s="22"/>
      <c r="CY36" s="31"/>
      <c r="CZ36" s="76"/>
      <c r="DA36" s="78">
        <f t="shared" si="20"/>
        <v>0</v>
      </c>
      <c r="DC36" s="312"/>
      <c r="DD36" s="312"/>
      <c r="DE36" s="312"/>
      <c r="DF36" s="22"/>
      <c r="DG36" s="31"/>
      <c r="DH36" s="76"/>
      <c r="DI36" s="78">
        <f t="shared" si="21"/>
        <v>0</v>
      </c>
      <c r="DK36" s="407"/>
      <c r="DL36" s="312"/>
      <c r="DM36" s="22"/>
      <c r="DN36" s="323"/>
      <c r="DO36" s="76"/>
      <c r="DP36" s="78">
        <f t="shared" si="22"/>
        <v>0</v>
      </c>
      <c r="DR36" s="312"/>
      <c r="DS36" s="312"/>
      <c r="DT36" s="22"/>
      <c r="DU36" s="31"/>
      <c r="DV36" s="76"/>
      <c r="DW36" s="78">
        <f t="shared" si="23"/>
        <v>0</v>
      </c>
      <c r="DY36" s="312"/>
      <c r="DZ36" s="312"/>
      <c r="EA36" s="22"/>
      <c r="EB36" s="31"/>
      <c r="EC36" s="76"/>
      <c r="ED36" s="78">
        <f t="shared" si="24"/>
        <v>4197</v>
      </c>
      <c r="EF36" s="312"/>
      <c r="EG36" s="312"/>
      <c r="EH36" s="22"/>
      <c r="EI36" s="31"/>
      <c r="EJ36" s="76"/>
      <c r="EK36" s="78">
        <f t="shared" si="25"/>
        <v>0</v>
      </c>
      <c r="EM36" s="323"/>
      <c r="EN36" s="312"/>
      <c r="EO36" s="22"/>
      <c r="EP36" s="31"/>
      <c r="EQ36" s="76"/>
      <c r="ER36" s="78">
        <f t="shared" si="26"/>
        <v>0</v>
      </c>
      <c r="ET36" s="323"/>
      <c r="EU36" s="312"/>
      <c r="EV36" s="22"/>
      <c r="EW36" s="31"/>
      <c r="EX36" s="76"/>
      <c r="EY36" s="78">
        <f t="shared" si="27"/>
        <v>0</v>
      </c>
      <c r="FA36" s="312"/>
      <c r="FB36" s="312"/>
      <c r="FC36" s="22"/>
      <c r="FD36" s="31"/>
      <c r="FE36" s="76"/>
      <c r="FF36" s="78">
        <f t="shared" si="28"/>
        <v>0</v>
      </c>
      <c r="FH36" s="312"/>
      <c r="FI36" s="312"/>
      <c r="FJ36" s="22"/>
      <c r="FK36" s="31"/>
      <c r="FL36" s="76"/>
      <c r="FM36" s="78">
        <f t="shared" si="29"/>
        <v>0</v>
      </c>
      <c r="FO36" s="407">
        <v>39728</v>
      </c>
      <c r="FP36" s="312" t="s">
        <v>457</v>
      </c>
      <c r="FQ36" s="105">
        <v>21155</v>
      </c>
      <c r="FR36" s="31"/>
      <c r="FS36" s="76"/>
      <c r="FT36" s="78">
        <f t="shared" si="30"/>
        <v>194357.5</v>
      </c>
      <c r="FV36" s="323"/>
      <c r="FW36" s="312"/>
      <c r="FX36" s="22"/>
      <c r="FY36" s="31"/>
      <c r="FZ36" s="76"/>
      <c r="GA36" s="78">
        <f t="shared" si="31"/>
        <v>0</v>
      </c>
      <c r="GC36" s="312"/>
      <c r="GD36" s="312"/>
      <c r="GE36" s="22"/>
      <c r="GF36" s="31"/>
      <c r="GG36" s="76"/>
      <c r="GH36" s="78">
        <f t="shared" si="32"/>
        <v>0</v>
      </c>
      <c r="GJ36" s="312"/>
      <c r="GK36" s="312"/>
      <c r="GL36" s="22"/>
      <c r="GM36" s="31"/>
      <c r="GN36" s="76"/>
      <c r="GO36" s="78">
        <f t="shared" si="33"/>
        <v>0</v>
      </c>
      <c r="GQ36" s="31"/>
      <c r="GR36" s="312"/>
      <c r="GS36" s="22"/>
      <c r="GT36" s="31"/>
      <c r="GU36" s="76"/>
      <c r="GV36" s="78">
        <f t="shared" si="34"/>
        <v>0</v>
      </c>
      <c r="GX36" s="312"/>
      <c r="GY36" s="312"/>
      <c r="GZ36" s="22"/>
      <c r="HA36" s="31"/>
      <c r="HB36" s="76"/>
      <c r="HC36" s="78">
        <f t="shared" si="35"/>
        <v>0</v>
      </c>
      <c r="HE36" s="31"/>
      <c r="HF36" s="312"/>
      <c r="HG36" s="22"/>
      <c r="HH36" s="31"/>
      <c r="HI36" s="76"/>
      <c r="HJ36" s="78">
        <f t="shared" si="36"/>
        <v>0</v>
      </c>
      <c r="HL36" s="31"/>
      <c r="HM36" s="312"/>
      <c r="HN36" s="22"/>
      <c r="HO36" s="31"/>
      <c r="HP36" s="76"/>
      <c r="HQ36" s="78">
        <f t="shared" si="37"/>
        <v>0</v>
      </c>
      <c r="HS36" s="546"/>
      <c r="HU36" s="780"/>
      <c r="HW36" s="780"/>
      <c r="HX36" s="132">
        <f t="shared" si="38"/>
        <v>476</v>
      </c>
      <c r="HZ36" s="31"/>
      <c r="IA36" s="312"/>
      <c r="IB36" s="22"/>
      <c r="IC36" s="31"/>
      <c r="ID36" s="76"/>
      <c r="IE36" s="78">
        <f t="shared" si="39"/>
        <v>0</v>
      </c>
      <c r="IG36" s="312"/>
      <c r="IH36" s="312"/>
      <c r="II36" s="22"/>
      <c r="IJ36" s="31"/>
      <c r="IK36" s="76"/>
      <c r="IL36" s="78">
        <f t="shared" si="40"/>
        <v>0</v>
      </c>
      <c r="IN36" s="31"/>
      <c r="IO36" s="784"/>
      <c r="IP36" s="22"/>
      <c r="IQ36" s="31"/>
      <c r="IR36" s="76"/>
      <c r="IS36" s="78">
        <f t="shared" si="41"/>
        <v>0</v>
      </c>
      <c r="IU36" s="31"/>
      <c r="IV36" s="312"/>
      <c r="IW36" s="22"/>
      <c r="IX36" s="31"/>
      <c r="IY36" s="76"/>
      <c r="IZ36" s="78">
        <f t="shared" si="42"/>
        <v>0</v>
      </c>
      <c r="JB36" s="312"/>
      <c r="JC36" s="312"/>
      <c r="JD36" s="22"/>
      <c r="JE36" s="31"/>
      <c r="JF36" s="76"/>
      <c r="JG36" s="78">
        <f t="shared" si="196"/>
        <v>0</v>
      </c>
      <c r="JI36" s="794"/>
      <c r="JJ36" s="866"/>
      <c r="JK36" s="22"/>
      <c r="JL36" s="794"/>
      <c r="JM36" s="76"/>
      <c r="JN36" s="132">
        <f t="shared" si="43"/>
        <v>0</v>
      </c>
      <c r="JP36" s="794"/>
      <c r="JQ36" s="866"/>
      <c r="JR36" s="22"/>
      <c r="JS36" s="794"/>
      <c r="JT36" s="76"/>
      <c r="JU36" s="132">
        <f t="shared" si="44"/>
        <v>0</v>
      </c>
      <c r="JW36" s="575"/>
      <c r="JX36" s="647"/>
      <c r="JY36" s="105"/>
      <c r="JZ36" s="575"/>
      <c r="KA36" s="140"/>
      <c r="KB36" s="132">
        <f t="shared" si="45"/>
        <v>0</v>
      </c>
      <c r="KC36" s="245"/>
      <c r="KD36" s="575"/>
      <c r="KE36" s="647"/>
      <c r="KF36" s="105"/>
      <c r="KG36" s="575"/>
      <c r="KH36" s="140"/>
      <c r="KI36" s="132">
        <f t="shared" si="46"/>
        <v>0</v>
      </c>
      <c r="KJ36" s="245"/>
      <c r="KK36" s="407"/>
      <c r="KL36" s="312"/>
      <c r="KM36" s="22"/>
      <c r="KN36" s="31"/>
      <c r="KO36" s="76"/>
      <c r="KP36" s="132">
        <f t="shared" si="47"/>
        <v>0</v>
      </c>
      <c r="KR36" s="794"/>
      <c r="KS36" s="866"/>
      <c r="KT36" s="22"/>
      <c r="KU36" s="794"/>
      <c r="KV36" s="76"/>
      <c r="KW36" s="132">
        <f t="shared" si="48"/>
        <v>0</v>
      </c>
      <c r="KY36" s="312"/>
      <c r="KZ36" s="866"/>
      <c r="LA36" s="22"/>
      <c r="LB36" s="31"/>
      <c r="LC36" s="76"/>
      <c r="LD36" s="132">
        <f t="shared" si="49"/>
        <v>0</v>
      </c>
      <c r="LF36" s="407"/>
      <c r="LG36" s="312"/>
      <c r="LH36" s="22"/>
      <c r="LI36" s="31"/>
      <c r="LJ36" s="76"/>
      <c r="LK36" s="132">
        <f t="shared" si="0"/>
        <v>0</v>
      </c>
      <c r="LM36" s="427"/>
      <c r="LN36" s="230"/>
      <c r="LO36" s="105"/>
      <c r="LP36" s="49"/>
      <c r="LQ36" s="140"/>
      <c r="LR36" s="78">
        <f t="shared" si="50"/>
        <v>0</v>
      </c>
      <c r="LT36" s="427"/>
      <c r="LU36" s="230"/>
      <c r="LV36" s="105"/>
      <c r="LW36" s="49"/>
      <c r="LX36" s="140"/>
      <c r="LY36" s="78">
        <f t="shared" si="51"/>
        <v>0</v>
      </c>
      <c r="MA36" s="407"/>
      <c r="MB36" s="312"/>
      <c r="MC36" s="22"/>
      <c r="MD36" s="31"/>
      <c r="ME36" s="76"/>
      <c r="MF36" s="78">
        <f t="shared" si="52"/>
        <v>0</v>
      </c>
      <c r="MH36" s="312"/>
      <c r="MI36" s="312"/>
      <c r="MJ36" s="22"/>
      <c r="MK36" s="31"/>
      <c r="ML36" s="76"/>
      <c r="MM36" s="78">
        <f t="shared" si="53"/>
        <v>0</v>
      </c>
      <c r="MO36" s="31"/>
      <c r="MP36" s="312"/>
      <c r="MQ36" s="105"/>
      <c r="MR36" s="1514"/>
      <c r="MS36" s="76"/>
      <c r="MT36" s="132">
        <f t="shared" si="197"/>
        <v>20586.5</v>
      </c>
      <c r="MV36" s="31"/>
      <c r="MW36" s="312"/>
      <c r="MX36" s="105"/>
      <c r="MY36" s="1514"/>
      <c r="MZ36" s="76"/>
      <c r="NA36" s="132">
        <f t="shared" si="54"/>
        <v>0</v>
      </c>
      <c r="NC36" s="31"/>
      <c r="ND36" s="782"/>
      <c r="NE36" s="76"/>
      <c r="NF36" s="31"/>
      <c r="NG36" s="76"/>
      <c r="NH36" s="132">
        <f t="shared" si="203"/>
        <v>0</v>
      </c>
      <c r="NJ36" s="407"/>
      <c r="NK36" s="782"/>
      <c r="NL36" s="76"/>
      <c r="NM36" s="407"/>
      <c r="NN36" s="76"/>
      <c r="NO36" s="132">
        <f t="shared" si="56"/>
        <v>0</v>
      </c>
      <c r="NQ36" s="312"/>
      <c r="NR36" s="312"/>
      <c r="NS36" s="22"/>
      <c r="NT36" s="31"/>
      <c r="NU36" s="76"/>
      <c r="NV36" s="78">
        <f t="shared" si="57"/>
        <v>0</v>
      </c>
      <c r="NX36" s="312"/>
      <c r="NY36" s="312"/>
      <c r="NZ36" s="22"/>
      <c r="OA36" s="31"/>
      <c r="OB36" s="76"/>
      <c r="OC36" s="78">
        <f t="shared" si="58"/>
        <v>0</v>
      </c>
      <c r="OE36" s="312"/>
      <c r="OF36" s="312"/>
      <c r="OG36" s="22"/>
      <c r="OH36" s="31"/>
      <c r="OI36" s="76"/>
      <c r="OJ36" s="78">
        <f t="shared" si="59"/>
        <v>0</v>
      </c>
      <c r="OL36" s="312"/>
      <c r="OM36" s="312"/>
      <c r="ON36" s="22"/>
      <c r="OO36" s="31"/>
      <c r="OP36" s="76"/>
      <c r="OQ36" s="78">
        <f t="shared" si="60"/>
        <v>0</v>
      </c>
      <c r="OS36" s="312"/>
      <c r="OT36" s="312"/>
      <c r="OU36" s="22"/>
      <c r="OV36" s="31"/>
      <c r="OW36" s="76"/>
      <c r="OX36" s="78">
        <f t="shared" si="61"/>
        <v>0</v>
      </c>
      <c r="OZ36" s="312"/>
      <c r="PA36" s="312"/>
      <c r="PB36" s="22"/>
      <c r="PC36" s="31"/>
      <c r="PD36" s="76"/>
      <c r="PE36" s="78">
        <f t="shared" si="62"/>
        <v>0</v>
      </c>
      <c r="PG36" s="31"/>
      <c r="PH36" s="312"/>
      <c r="PI36" s="22"/>
      <c r="PJ36" s="31"/>
      <c r="PK36" s="76"/>
      <c r="PL36" s="78">
        <f t="shared" si="63"/>
        <v>0</v>
      </c>
      <c r="PN36" s="312"/>
      <c r="PO36" s="312"/>
      <c r="PP36" s="22"/>
      <c r="PQ36" s="31"/>
      <c r="PR36" s="76"/>
      <c r="PS36" s="78">
        <f t="shared" si="64"/>
        <v>48975</v>
      </c>
      <c r="PU36" s="312"/>
      <c r="PV36" s="312"/>
      <c r="PW36" s="22"/>
      <c r="PX36" s="31"/>
      <c r="PY36" s="76"/>
      <c r="PZ36" s="78">
        <f t="shared" si="65"/>
        <v>0</v>
      </c>
      <c r="QB36" s="407"/>
      <c r="QC36" s="312"/>
      <c r="QD36" s="22"/>
      <c r="QE36" s="31"/>
      <c r="QF36" s="76"/>
      <c r="QG36" s="78">
        <f t="shared" si="66"/>
        <v>0</v>
      </c>
      <c r="QI36" s="323"/>
      <c r="QJ36" s="312"/>
      <c r="QK36" s="704"/>
      <c r="QL36" s="31">
        <v>41148</v>
      </c>
      <c r="QM36" s="140">
        <v>100</v>
      </c>
      <c r="QN36" s="132">
        <f t="shared" si="67"/>
        <v>26533.5</v>
      </c>
      <c r="QP36" s="523"/>
      <c r="QQ36" s="1483"/>
      <c r="QR36" s="780"/>
      <c r="QS36" s="31"/>
      <c r="QT36" s="140"/>
      <c r="QU36" s="132">
        <f t="shared" si="68"/>
        <v>0</v>
      </c>
      <c r="QW36" s="49"/>
      <c r="QX36" s="673"/>
      <c r="QY36" s="140"/>
      <c r="QZ36" s="49"/>
      <c r="RA36" s="140"/>
      <c r="RB36" s="78">
        <f t="shared" si="69"/>
        <v>0</v>
      </c>
      <c r="RD36" s="49"/>
      <c r="RE36" s="673"/>
      <c r="RF36" s="140"/>
      <c r="RG36" s="49"/>
      <c r="RH36" s="140"/>
      <c r="RI36" s="78">
        <f t="shared" si="70"/>
        <v>0</v>
      </c>
      <c r="RK36" s="49"/>
      <c r="RL36" s="303"/>
      <c r="RM36" s="140"/>
      <c r="RN36" s="49"/>
      <c r="RO36" s="140"/>
      <c r="RP36" s="78">
        <f t="shared" si="71"/>
        <v>0</v>
      </c>
      <c r="RR36" s="312"/>
      <c r="RS36" s="312"/>
      <c r="RT36" s="22"/>
      <c r="RU36" s="31"/>
      <c r="RV36" s="76"/>
      <c r="RW36" s="78">
        <f t="shared" si="194"/>
        <v>23250</v>
      </c>
      <c r="RY36" s="312"/>
      <c r="RZ36" s="312"/>
      <c r="SA36" s="22"/>
      <c r="SB36" s="31"/>
      <c r="SC36" s="76"/>
      <c r="SD36" s="78">
        <f t="shared" si="195"/>
        <v>0</v>
      </c>
      <c r="SF36" s="312"/>
      <c r="SG36" s="312"/>
      <c r="SH36" s="22"/>
      <c r="SI36" s="31"/>
      <c r="SJ36" s="76"/>
      <c r="SK36" s="78">
        <f t="shared" si="72"/>
        <v>0</v>
      </c>
      <c r="SM36" s="312"/>
      <c r="SN36" s="312"/>
      <c r="SO36" s="22"/>
      <c r="SP36" s="31"/>
      <c r="SQ36" s="76"/>
      <c r="SR36" s="78">
        <f t="shared" si="73"/>
        <v>0</v>
      </c>
      <c r="ST36" s="407"/>
      <c r="SU36" s="312"/>
      <c r="SV36" s="22"/>
      <c r="SW36" s="31"/>
      <c r="SX36" s="76"/>
      <c r="SY36" s="78">
        <f t="shared" si="74"/>
        <v>0</v>
      </c>
      <c r="TA36" s="312"/>
      <c r="TB36" s="312"/>
      <c r="TC36" s="22"/>
      <c r="TD36" s="31"/>
      <c r="TE36" s="76"/>
      <c r="TF36" s="78">
        <f t="shared" si="200"/>
        <v>20668.5</v>
      </c>
      <c r="TH36" s="312"/>
      <c r="TI36" s="312"/>
      <c r="TJ36" s="22"/>
      <c r="TK36" s="31"/>
      <c r="TL36" s="76"/>
      <c r="TM36" s="78">
        <f t="shared" si="201"/>
        <v>0</v>
      </c>
      <c r="TO36" s="407"/>
      <c r="TP36" s="312"/>
      <c r="TQ36" s="22"/>
      <c r="TR36" s="31"/>
      <c r="TS36" s="76"/>
      <c r="TT36" s="78">
        <f t="shared" si="202"/>
        <v>0</v>
      </c>
      <c r="TV36" s="407"/>
      <c r="TW36" s="312"/>
      <c r="TX36" s="22"/>
      <c r="TY36" s="31"/>
      <c r="TZ36" s="76"/>
      <c r="UA36" s="78">
        <f t="shared" si="78"/>
        <v>0</v>
      </c>
      <c r="UC36" s="407"/>
      <c r="UD36" s="312"/>
      <c r="UE36" s="22"/>
      <c r="UF36" s="31"/>
      <c r="UG36" s="76"/>
      <c r="UH36" s="78">
        <f t="shared" si="79"/>
        <v>0</v>
      </c>
      <c r="UJ36" s="407"/>
      <c r="UK36" s="312"/>
      <c r="UL36" s="22"/>
      <c r="UM36" s="31"/>
      <c r="UN36" s="76"/>
      <c r="UO36" s="78">
        <f t="shared" si="80"/>
        <v>0</v>
      </c>
      <c r="UQ36" s="407"/>
      <c r="UR36" s="312"/>
      <c r="US36" s="22"/>
      <c r="UT36" s="31"/>
      <c r="UU36" s="76"/>
      <c r="UV36" s="78">
        <f t="shared" si="81"/>
        <v>201</v>
      </c>
      <c r="UX36" s="312"/>
      <c r="UY36" s="312"/>
      <c r="UZ36" s="22"/>
      <c r="VA36" s="31"/>
      <c r="VB36" s="76"/>
      <c r="VC36" s="78">
        <f t="shared" si="82"/>
        <v>47775</v>
      </c>
      <c r="VE36" s="312"/>
      <c r="VF36" s="312"/>
      <c r="VG36" s="22"/>
      <c r="VH36" s="31"/>
      <c r="VI36" s="76"/>
      <c r="VJ36" s="78">
        <f t="shared" si="83"/>
        <v>0</v>
      </c>
      <c r="VL36" s="312"/>
      <c r="VM36" s="312"/>
      <c r="VN36" s="22"/>
      <c r="VO36" s="31"/>
      <c r="VP36" s="76"/>
      <c r="VQ36" s="78">
        <f t="shared" si="84"/>
        <v>0</v>
      </c>
      <c r="VS36" s="407"/>
      <c r="VT36" s="312"/>
      <c r="VU36" s="22"/>
      <c r="VV36" s="31"/>
      <c r="VW36" s="76"/>
      <c r="VX36" s="78">
        <f t="shared" si="85"/>
        <v>274.5</v>
      </c>
      <c r="VZ36" s="312"/>
      <c r="WA36" s="312"/>
      <c r="WB36" s="22"/>
      <c r="WC36" s="31"/>
      <c r="WD36" s="76"/>
      <c r="WE36" s="78">
        <f t="shared" si="86"/>
        <v>0</v>
      </c>
      <c r="WG36" s="312"/>
      <c r="WH36" s="312"/>
      <c r="WI36" s="22"/>
      <c r="WJ36" s="31"/>
      <c r="WK36" s="76"/>
      <c r="WL36" s="78">
        <f t="shared" si="87"/>
        <v>0</v>
      </c>
      <c r="WN36" s="312"/>
      <c r="WO36" s="312"/>
      <c r="WP36" s="22"/>
      <c r="WQ36" s="31"/>
      <c r="WR36" s="76"/>
      <c r="WS36" s="78">
        <f t="shared" si="88"/>
        <v>0</v>
      </c>
      <c r="WU36" s="230"/>
      <c r="WV36" s="230"/>
      <c r="WW36" s="105"/>
      <c r="WX36" s="49"/>
      <c r="WY36" s="140"/>
      <c r="WZ36" s="132">
        <f t="shared" si="89"/>
        <v>0</v>
      </c>
      <c r="XA36" s="245"/>
      <c r="XB36" s="312"/>
      <c r="XC36" s="312"/>
      <c r="XD36" s="22"/>
      <c r="XE36" s="31"/>
      <c r="XF36" s="76"/>
      <c r="XG36" s="78">
        <f t="shared" si="90"/>
        <v>0</v>
      </c>
      <c r="XI36" s="407"/>
      <c r="XJ36" s="312"/>
      <c r="XK36" s="22"/>
      <c r="XL36" s="31"/>
      <c r="XM36" s="76"/>
      <c r="XN36" s="78">
        <f t="shared" si="91"/>
        <v>0</v>
      </c>
      <c r="XP36" s="312"/>
      <c r="XQ36" s="312"/>
      <c r="XR36" s="22"/>
      <c r="XS36" s="31"/>
      <c r="XT36" s="76"/>
      <c r="XU36" s="78">
        <f t="shared" si="92"/>
        <v>0</v>
      </c>
      <c r="XW36" s="312"/>
      <c r="XX36" s="312"/>
      <c r="XY36" s="22"/>
      <c r="XZ36" s="31"/>
      <c r="YA36" s="76"/>
      <c r="YB36" s="78">
        <f t="shared" si="93"/>
        <v>0</v>
      </c>
      <c r="YD36" s="312"/>
      <c r="YE36" s="312"/>
      <c r="YF36" s="22"/>
      <c r="YG36" s="31"/>
      <c r="YH36" s="76"/>
      <c r="YI36" s="78">
        <f t="shared" si="94"/>
        <v>0</v>
      </c>
      <c r="YK36" s="312"/>
      <c r="YL36" s="312"/>
      <c r="YM36" s="22"/>
      <c r="YN36" s="31"/>
      <c r="YO36" s="76"/>
      <c r="YP36" s="78">
        <f t="shared" si="95"/>
        <v>0</v>
      </c>
      <c r="YR36" s="312"/>
      <c r="YS36" s="312"/>
      <c r="YT36" s="22"/>
      <c r="YU36" s="31"/>
      <c r="YV36" s="76"/>
      <c r="YW36" s="78">
        <f t="shared" si="96"/>
        <v>0</v>
      </c>
      <c r="YY36" s="49"/>
      <c r="YZ36" s="230"/>
      <c r="ZA36" s="105"/>
      <c r="ZB36" s="49"/>
      <c r="ZC36" s="140"/>
      <c r="ZD36" s="78">
        <f t="shared" si="97"/>
        <v>0</v>
      </c>
      <c r="ZF36" s="312"/>
      <c r="ZG36" s="312"/>
      <c r="ZH36" s="22"/>
      <c r="ZI36" s="31"/>
      <c r="ZJ36" s="76"/>
      <c r="ZK36" s="78">
        <f t="shared" si="98"/>
        <v>0</v>
      </c>
      <c r="ZM36" s="312"/>
      <c r="ZN36" s="312"/>
      <c r="ZO36" s="22"/>
      <c r="ZP36" s="31"/>
      <c r="ZQ36" s="76"/>
      <c r="ZR36" s="78">
        <f t="shared" si="99"/>
        <v>11212</v>
      </c>
      <c r="ZT36" s="312"/>
      <c r="ZU36" s="312"/>
      <c r="ZV36" s="22"/>
      <c r="ZW36" s="31"/>
      <c r="ZX36" s="76"/>
      <c r="ZY36" s="78">
        <f t="shared" si="100"/>
        <v>0</v>
      </c>
      <c r="AAA36" s="312"/>
      <c r="AAB36" s="312"/>
      <c r="AAC36" s="22"/>
      <c r="AAD36" s="31"/>
      <c r="AAE36" s="76"/>
      <c r="AAF36" s="78">
        <f t="shared" si="101"/>
        <v>0</v>
      </c>
      <c r="AAH36" s="312"/>
      <c r="AAI36" s="312"/>
      <c r="AAJ36" s="22"/>
      <c r="AAK36" s="31"/>
      <c r="AAL36" s="76"/>
      <c r="AAM36" s="78">
        <f t="shared" si="102"/>
        <v>0</v>
      </c>
      <c r="AAO36" s="407"/>
      <c r="AAP36" s="312"/>
      <c r="AAQ36" s="22"/>
      <c r="AAR36" s="31"/>
      <c r="AAS36" s="76"/>
      <c r="AAT36" s="78">
        <f t="shared" si="103"/>
        <v>0</v>
      </c>
      <c r="AAV36" s="407"/>
      <c r="AAW36" s="312"/>
      <c r="AAX36" s="22"/>
      <c r="AAY36" s="323"/>
      <c r="AAZ36" s="76"/>
      <c r="ABA36" s="78">
        <f t="shared" si="104"/>
        <v>0</v>
      </c>
      <c r="ABC36" s="312"/>
      <c r="ABD36" s="312"/>
      <c r="ABE36" s="22"/>
      <c r="ABF36" s="31"/>
      <c r="ABG36" s="76"/>
      <c r="ABH36" s="78">
        <f t="shared" si="105"/>
        <v>26148</v>
      </c>
      <c r="ABJ36" s="312"/>
      <c r="ABK36" s="312"/>
      <c r="ABL36" s="22"/>
      <c r="ABM36" s="31"/>
      <c r="ABN36" s="76"/>
      <c r="ABO36" s="78">
        <f t="shared" si="106"/>
        <v>0</v>
      </c>
      <c r="ABQ36" s="312"/>
      <c r="ABR36" s="312"/>
      <c r="ABS36" s="22"/>
      <c r="ABT36" s="31"/>
      <c r="ABU36" s="76"/>
      <c r="ABV36" s="78">
        <f t="shared" si="107"/>
        <v>0</v>
      </c>
      <c r="ABX36" s="323"/>
      <c r="ABY36" s="312"/>
      <c r="ABZ36" s="22"/>
      <c r="ACA36" s="407"/>
      <c r="ACB36" s="76"/>
      <c r="ACC36" s="78">
        <f t="shared" si="108"/>
        <v>0</v>
      </c>
      <c r="ACE36" s="323"/>
      <c r="ACF36" s="312"/>
      <c r="ACG36" s="22"/>
      <c r="ACH36" s="323"/>
      <c r="ACI36" s="76"/>
      <c r="ACJ36" s="78">
        <f t="shared" si="109"/>
        <v>0</v>
      </c>
      <c r="ACL36" s="312"/>
      <c r="ACM36" s="312"/>
      <c r="ACN36" s="22"/>
      <c r="ACO36" s="31"/>
      <c r="ACP36" s="76"/>
      <c r="ACQ36" s="78">
        <f t="shared" si="1"/>
        <v>0</v>
      </c>
      <c r="ACS36" s="407"/>
      <c r="ACT36" s="312"/>
      <c r="ACU36" s="22"/>
      <c r="ACV36" s="407"/>
      <c r="ACW36" s="76"/>
      <c r="ACX36" s="78">
        <f t="shared" si="110"/>
        <v>0</v>
      </c>
      <c r="ACZ36" s="407"/>
      <c r="ADA36" s="312"/>
      <c r="ADB36" s="22"/>
      <c r="ADC36" s="323"/>
      <c r="ADD36" s="76"/>
      <c r="ADE36" s="78">
        <f t="shared" si="111"/>
        <v>0</v>
      </c>
      <c r="ADG36" s="312"/>
      <c r="ADH36" s="312"/>
      <c r="ADI36" s="22"/>
      <c r="ADJ36" s="31"/>
      <c r="ADK36" s="76"/>
      <c r="ADL36" s="78">
        <f t="shared" si="112"/>
        <v>0</v>
      </c>
      <c r="ADN36" s="323"/>
      <c r="ADO36" s="312"/>
      <c r="ADP36" s="22"/>
      <c r="ADQ36" s="407"/>
      <c r="ADR36" s="76"/>
      <c r="ADS36" s="78">
        <f t="shared" si="113"/>
        <v>0</v>
      </c>
      <c r="ADU36" s="407"/>
      <c r="ADV36" s="782"/>
      <c r="ADW36" s="76"/>
      <c r="ADX36" s="31"/>
      <c r="ADY36" s="760"/>
      <c r="ADZ36" s="132">
        <f t="shared" si="114"/>
        <v>0</v>
      </c>
      <c r="AEB36" s="312"/>
      <c r="AEC36" s="782"/>
      <c r="AED36" s="76"/>
      <c r="AEE36" s="31"/>
      <c r="AEF36" s="760"/>
      <c r="AEG36" s="132">
        <f t="shared" si="115"/>
        <v>5459</v>
      </c>
      <c r="AEI36" s="407"/>
      <c r="AEJ36" s="782"/>
      <c r="AEK36" s="76"/>
      <c r="AEL36" s="407"/>
      <c r="AEM36" s="760"/>
      <c r="AEN36" s="132">
        <f t="shared" si="116"/>
        <v>0</v>
      </c>
      <c r="AEP36" s="312"/>
      <c r="AEQ36" s="312"/>
      <c r="AER36" s="22"/>
      <c r="AES36" s="31"/>
      <c r="AET36" s="76"/>
      <c r="AEU36" s="78">
        <f t="shared" si="117"/>
        <v>0</v>
      </c>
      <c r="AEW36" s="312"/>
      <c r="AEX36" s="312"/>
      <c r="AEY36" s="22"/>
      <c r="AEZ36" s="31"/>
      <c r="AFA36" s="76"/>
      <c r="AFB36" s="78">
        <f t="shared" si="118"/>
        <v>6523</v>
      </c>
      <c r="AFD36" s="407"/>
      <c r="AFE36" s="312"/>
      <c r="AFF36" s="22"/>
      <c r="AFG36" s="31"/>
      <c r="AFH36" s="76"/>
      <c r="AFI36" s="78">
        <f t="shared" si="119"/>
        <v>0</v>
      </c>
      <c r="AFK36" s="407"/>
      <c r="AFL36" s="312"/>
      <c r="AFM36" s="22"/>
      <c r="AFN36" s="31"/>
      <c r="AFO36" s="76"/>
      <c r="AFP36" s="78">
        <f t="shared" si="120"/>
        <v>0</v>
      </c>
      <c r="AFR36" s="31"/>
      <c r="AFS36" s="312"/>
      <c r="AFT36" s="22"/>
      <c r="AFU36" s="31"/>
      <c r="AFV36" s="76"/>
      <c r="AFW36" s="78">
        <f t="shared" si="121"/>
        <v>0</v>
      </c>
      <c r="AFY36" s="312"/>
      <c r="AFZ36" s="312"/>
      <c r="AGA36" s="22"/>
      <c r="AGB36" s="31"/>
      <c r="AGC36" s="76"/>
      <c r="AGD36" s="78">
        <f t="shared" si="122"/>
        <v>0</v>
      </c>
      <c r="AGF36" s="312"/>
      <c r="AGG36" s="312"/>
      <c r="AGH36" s="22"/>
      <c r="AGI36" s="31"/>
      <c r="AGJ36" s="76"/>
      <c r="AGK36" s="78">
        <f t="shared" si="123"/>
        <v>0</v>
      </c>
      <c r="AGM36" s="312"/>
      <c r="AGN36" s="312"/>
      <c r="AGO36" s="22"/>
      <c r="AGP36" s="31"/>
      <c r="AGQ36" s="76"/>
      <c r="AGR36" s="78">
        <f t="shared" si="124"/>
        <v>0</v>
      </c>
      <c r="AGT36" s="312"/>
      <c r="AGU36" s="312"/>
      <c r="AGV36" s="22"/>
      <c r="AGW36" s="31"/>
      <c r="AGX36" s="76"/>
      <c r="AGY36" s="78">
        <f t="shared" si="125"/>
        <v>0</v>
      </c>
      <c r="AHA36" s="312"/>
      <c r="AHB36" s="312"/>
      <c r="AHC36" s="22"/>
      <c r="AHD36" s="31"/>
      <c r="AHE36" s="76"/>
      <c r="AHF36" s="78">
        <f t="shared" si="126"/>
        <v>37741</v>
      </c>
      <c r="AHH36" s="312"/>
      <c r="AHI36" s="312"/>
      <c r="AHJ36" s="22"/>
      <c r="AHK36" s="31"/>
      <c r="AHL36" s="76"/>
      <c r="AHM36" s="78">
        <f t="shared" si="127"/>
        <v>0</v>
      </c>
      <c r="AHO36" s="312"/>
      <c r="AHP36" s="312"/>
      <c r="AHQ36" s="22"/>
      <c r="AHR36" s="31"/>
      <c r="AHS36" s="76"/>
      <c r="AHT36" s="78">
        <f t="shared" si="128"/>
        <v>0</v>
      </c>
      <c r="AHV36" s="407"/>
      <c r="AHW36" s="312"/>
      <c r="AHX36" s="22"/>
      <c r="AHY36" s="31"/>
      <c r="AHZ36" s="76"/>
      <c r="AIA36" s="78">
        <f t="shared" si="129"/>
        <v>0</v>
      </c>
      <c r="AIC36" s="323"/>
      <c r="AID36" s="312"/>
      <c r="AIE36" s="22"/>
      <c r="AIF36" s="49"/>
      <c r="AIG36" s="76"/>
      <c r="AIH36" s="78">
        <f t="shared" si="130"/>
        <v>0</v>
      </c>
      <c r="AIJ36" s="407"/>
      <c r="AIK36" s="312"/>
      <c r="AIL36" s="22"/>
      <c r="AIM36" s="31"/>
      <c r="AIN36" s="76"/>
      <c r="AIO36" s="78">
        <f t="shared" si="131"/>
        <v>0</v>
      </c>
      <c r="AIQ36" s="312"/>
      <c r="AIR36" s="312"/>
      <c r="AIS36" s="22"/>
      <c r="AIT36" s="31"/>
      <c r="AIU36" s="76"/>
      <c r="AIV36" s="78">
        <f t="shared" si="132"/>
        <v>0</v>
      </c>
      <c r="AIX36" s="49"/>
      <c r="AIY36" s="230"/>
      <c r="AIZ36" s="105"/>
      <c r="AJA36" s="49"/>
      <c r="AJB36" s="140"/>
      <c r="AJC36" s="132">
        <f t="shared" si="133"/>
        <v>0</v>
      </c>
      <c r="AJE36" s="312"/>
      <c r="AJF36" s="312"/>
      <c r="AJG36" s="22"/>
      <c r="AJH36" s="31"/>
      <c r="AJI36" s="76"/>
      <c r="AJJ36" s="78">
        <f t="shared" si="134"/>
        <v>0</v>
      </c>
      <c r="AJL36" s="230"/>
      <c r="AJM36" s="230"/>
      <c r="AJN36" s="105"/>
      <c r="AJO36" s="49"/>
      <c r="AJP36" s="140"/>
      <c r="AJQ36" s="132">
        <f t="shared" si="135"/>
        <v>0</v>
      </c>
      <c r="AJR36" s="245"/>
      <c r="AJS36" s="312"/>
      <c r="AJT36" s="312"/>
      <c r="AJU36" s="22"/>
      <c r="AJV36" s="31"/>
      <c r="AJW36" s="76"/>
      <c r="AJX36" s="78">
        <f t="shared" si="136"/>
        <v>0</v>
      </c>
      <c r="AJZ36" s="31"/>
      <c r="AKA36" s="312"/>
      <c r="AKB36" s="22"/>
      <c r="AKC36" s="31"/>
      <c r="AKD36" s="76"/>
      <c r="AKE36" s="78">
        <f t="shared" si="137"/>
        <v>0</v>
      </c>
      <c r="AKG36" s="312"/>
      <c r="AKH36" s="312"/>
      <c r="AKI36" s="785"/>
      <c r="AKJ36" s="31"/>
      <c r="AKK36" s="76"/>
      <c r="AKL36" s="78">
        <f t="shared" si="138"/>
        <v>0</v>
      </c>
      <c r="AKN36" s="230"/>
      <c r="AKO36" s="230"/>
      <c r="AKP36" s="105"/>
      <c r="AKQ36" s="49"/>
      <c r="AKR36" s="140"/>
      <c r="AKS36" s="78">
        <f t="shared" si="2"/>
        <v>0</v>
      </c>
      <c r="AKU36" s="312"/>
      <c r="AKV36" s="312"/>
      <c r="AKW36" s="22"/>
      <c r="AKX36" s="31"/>
      <c r="AKY36" s="76"/>
      <c r="AKZ36" s="78">
        <f t="shared" si="139"/>
        <v>0</v>
      </c>
      <c r="ALB36" s="312"/>
      <c r="ALC36" s="312"/>
      <c r="ALD36" s="22"/>
      <c r="ALE36" s="31"/>
      <c r="ALF36" s="76"/>
      <c r="ALG36" s="78">
        <f t="shared" si="140"/>
        <v>0</v>
      </c>
      <c r="ALI36" s="312"/>
      <c r="ALJ36" s="312"/>
      <c r="ALK36" s="22"/>
      <c r="ALL36" s="31"/>
      <c r="ALM36" s="76"/>
      <c r="ALN36" s="78">
        <f t="shared" si="141"/>
        <v>0</v>
      </c>
      <c r="ALP36" s="312"/>
      <c r="ALQ36" s="312"/>
      <c r="ALR36" s="22"/>
      <c r="ALS36" s="31"/>
      <c r="ALT36" s="76"/>
      <c r="ALU36" s="78">
        <f t="shared" si="142"/>
        <v>0</v>
      </c>
      <c r="ALW36" s="407"/>
      <c r="ALX36" s="312"/>
      <c r="ALY36" s="22"/>
      <c r="ALZ36" s="407"/>
      <c r="AMA36" s="76"/>
      <c r="AMB36" s="78">
        <f t="shared" si="143"/>
        <v>0</v>
      </c>
      <c r="AMD36" s="312"/>
      <c r="AME36" s="312"/>
      <c r="AMF36" s="22"/>
      <c r="AMG36" s="31"/>
      <c r="AMH36" s="76"/>
      <c r="AMI36" s="78">
        <f t="shared" si="144"/>
        <v>0</v>
      </c>
      <c r="AMK36" s="31"/>
      <c r="AML36" s="312"/>
      <c r="AMM36" s="22"/>
      <c r="AMN36" s="31"/>
      <c r="AMO36" s="76"/>
      <c r="AMP36" s="132">
        <f t="shared" si="3"/>
        <v>0</v>
      </c>
      <c r="AMR36" s="407"/>
      <c r="AMS36" s="312"/>
      <c r="AMT36" s="22"/>
      <c r="AMU36" s="323"/>
      <c r="AMV36" s="76"/>
      <c r="AMW36" s="78">
        <f t="shared" si="145"/>
        <v>0</v>
      </c>
      <c r="AMY36" s="323"/>
      <c r="AMZ36" s="312"/>
      <c r="ANA36" s="22"/>
      <c r="ANB36" s="407"/>
      <c r="ANC36" s="76"/>
      <c r="AND36" s="78">
        <f t="shared" si="146"/>
        <v>0</v>
      </c>
      <c r="ANF36" s="31"/>
      <c r="ANG36" s="312"/>
      <c r="ANH36" s="22"/>
      <c r="ANI36" s="31"/>
      <c r="ANJ36" s="76"/>
      <c r="ANK36" s="78">
        <f t="shared" si="147"/>
        <v>0</v>
      </c>
      <c r="ANM36" s="312"/>
      <c r="ANN36" s="312"/>
      <c r="ANO36" s="22"/>
      <c r="ANP36" s="31"/>
      <c r="ANQ36" s="76"/>
      <c r="ANR36" s="78">
        <f t="shared" si="148"/>
        <v>0</v>
      </c>
      <c r="ANT36" s="312"/>
      <c r="ANU36" s="312"/>
      <c r="ANV36" s="22"/>
      <c r="ANW36" s="31"/>
      <c r="ANX36" s="76"/>
      <c r="ANY36" s="78">
        <f t="shared" si="149"/>
        <v>0</v>
      </c>
      <c r="AOA36" s="323"/>
      <c r="AOB36" s="312"/>
      <c r="AOC36" s="22"/>
      <c r="AOD36" s="407"/>
      <c r="AOE36" s="76"/>
      <c r="AOF36" s="78">
        <f t="shared" si="150"/>
        <v>1532</v>
      </c>
      <c r="AOH36" s="312"/>
      <c r="AOI36" s="312"/>
      <c r="AOJ36" s="22"/>
      <c r="AOK36" s="31"/>
      <c r="AOL36" s="76"/>
      <c r="AOM36" s="78">
        <f t="shared" si="198"/>
        <v>4592</v>
      </c>
      <c r="AOO36" s="407"/>
      <c r="AOP36" s="312"/>
      <c r="AOQ36" s="22"/>
      <c r="AOR36" s="31"/>
      <c r="AOS36" s="76"/>
      <c r="AOT36" s="78">
        <f t="shared" si="151"/>
        <v>0</v>
      </c>
      <c r="AOV36" s="323"/>
      <c r="AOW36" s="312"/>
      <c r="AOX36" s="22"/>
      <c r="AOY36" s="31"/>
      <c r="AOZ36" s="76"/>
      <c r="APA36" s="78">
        <f t="shared" si="152"/>
        <v>0</v>
      </c>
      <c r="APC36" s="323"/>
      <c r="APD36" s="312"/>
      <c r="APE36" s="22"/>
      <c r="APF36" s="31"/>
      <c r="APG36" s="76"/>
      <c r="APH36" s="78">
        <f t="shared" si="153"/>
        <v>0</v>
      </c>
      <c r="APJ36" s="312"/>
      <c r="APK36" s="312"/>
      <c r="APL36" s="22"/>
      <c r="APM36" s="31"/>
      <c r="APN36" s="76"/>
      <c r="APO36" s="78">
        <f t="shared" si="154"/>
        <v>0</v>
      </c>
      <c r="APQ36" s="407"/>
      <c r="APR36" s="312"/>
      <c r="APS36" s="22"/>
      <c r="APT36" s="407"/>
      <c r="APU36" s="76"/>
      <c r="APV36" s="78">
        <f t="shared" si="204"/>
        <v>0</v>
      </c>
      <c r="APX36" s="312"/>
      <c r="APY36" s="312"/>
      <c r="APZ36" s="22"/>
      <c r="AQA36" s="31"/>
      <c r="AQB36" s="76"/>
      <c r="AQC36" s="132">
        <f t="shared" si="5"/>
        <v>7383.5</v>
      </c>
      <c r="AQE36" s="312"/>
      <c r="AQF36" s="312"/>
      <c r="AQG36" s="22"/>
      <c r="AQH36" s="31"/>
      <c r="AQI36" s="76"/>
      <c r="AQJ36" s="132">
        <f t="shared" si="6"/>
        <v>0</v>
      </c>
      <c r="AQL36" s="312"/>
      <c r="AQM36" s="312"/>
      <c r="AQN36" s="22"/>
      <c r="AQO36" s="31"/>
      <c r="AQP36" s="76"/>
      <c r="AQQ36" s="132">
        <f t="shared" si="155"/>
        <v>4518.5</v>
      </c>
      <c r="AQS36" s="323"/>
      <c r="AQT36" s="312"/>
      <c r="AQU36" s="785"/>
      <c r="AQV36" s="323"/>
      <c r="AQW36" s="76"/>
      <c r="AQX36" s="78">
        <f t="shared" si="156"/>
        <v>53922</v>
      </c>
      <c r="AQZ36" s="312"/>
      <c r="ARA36" s="312"/>
      <c r="ARB36" s="22"/>
      <c r="ARC36" s="31"/>
      <c r="ARD36" s="76"/>
      <c r="ARE36" s="78">
        <f t="shared" si="157"/>
        <v>0</v>
      </c>
      <c r="ARG36" s="407"/>
      <c r="ARH36" s="312"/>
      <c r="ARI36" s="22"/>
      <c r="ARJ36" s="407"/>
      <c r="ARK36" s="76"/>
      <c r="ARL36" s="78">
        <f t="shared" si="158"/>
        <v>0</v>
      </c>
      <c r="ARN36" s="407"/>
      <c r="ARO36" s="312"/>
      <c r="ARP36" s="22"/>
      <c r="ARQ36" s="323"/>
      <c r="ARR36" s="76"/>
      <c r="ARS36" s="78">
        <f t="shared" si="7"/>
        <v>0</v>
      </c>
      <c r="ARU36" s="407"/>
      <c r="ARV36" s="312"/>
      <c r="ARW36" s="22"/>
      <c r="ARX36" s="31"/>
      <c r="ARY36" s="76"/>
      <c r="ARZ36" s="78">
        <f t="shared" si="159"/>
        <v>0</v>
      </c>
      <c r="ASB36" s="407"/>
      <c r="ASC36" s="312"/>
      <c r="ASD36" s="22"/>
      <c r="ASE36" s="31"/>
      <c r="ASF36" s="76"/>
      <c r="ASG36" s="132">
        <f t="shared" si="160"/>
        <v>0</v>
      </c>
      <c r="ASI36" s="312"/>
      <c r="ASJ36" s="312"/>
      <c r="ASK36" s="22"/>
      <c r="ASL36" s="31"/>
      <c r="ASM36" s="76"/>
      <c r="ASN36" s="132">
        <f t="shared" si="161"/>
        <v>0</v>
      </c>
      <c r="ASP36" s="312"/>
      <c r="ASQ36" s="312"/>
      <c r="ASR36" s="22"/>
      <c r="ASS36" s="31"/>
      <c r="AST36" s="76"/>
      <c r="ASU36" s="132">
        <f t="shared" si="162"/>
        <v>0</v>
      </c>
      <c r="ASW36" s="312"/>
      <c r="ASX36" s="312"/>
      <c r="ASY36" s="22"/>
      <c r="ASZ36" s="31"/>
      <c r="ATA36" s="76"/>
      <c r="ATB36" s="78">
        <f t="shared" si="163"/>
        <v>0</v>
      </c>
      <c r="ATD36" s="323"/>
      <c r="ATE36" s="312"/>
      <c r="ATF36" s="22"/>
      <c r="ATG36" s="31"/>
      <c r="ATH36" s="76"/>
      <c r="ATI36" s="78">
        <f t="shared" si="164"/>
        <v>0</v>
      </c>
      <c r="ATK36" s="323"/>
      <c r="ATL36" s="312"/>
      <c r="ATM36" s="22"/>
      <c r="ATN36" s="31"/>
      <c r="ATO36" s="76"/>
      <c r="ATP36" s="78">
        <f t="shared" si="165"/>
        <v>0</v>
      </c>
      <c r="ATR36" s="323"/>
      <c r="ATS36" s="312"/>
      <c r="ATT36" s="22"/>
      <c r="ATU36" s="31"/>
      <c r="ATV36" s="76"/>
      <c r="ATW36" s="78">
        <f t="shared" si="166"/>
        <v>0</v>
      </c>
      <c r="ATY36" s="794"/>
      <c r="ATZ36" s="1483"/>
      <c r="AUB36" s="370"/>
      <c r="AUC36" s="67"/>
      <c r="AUD36" s="132">
        <f t="shared" si="167"/>
        <v>0</v>
      </c>
      <c r="AUF36" s="312"/>
      <c r="AUG36" s="1483"/>
      <c r="AUI36" s="61"/>
      <c r="AUJ36" s="67"/>
      <c r="AUK36" s="132">
        <f t="shared" si="168"/>
        <v>0</v>
      </c>
      <c r="AUM36" s="869"/>
      <c r="AUN36" s="312"/>
      <c r="AUO36" s="22"/>
      <c r="AUP36" s="31"/>
      <c r="AUQ36" s="76"/>
      <c r="AUR36" s="78">
        <f t="shared" si="169"/>
        <v>0</v>
      </c>
      <c r="AUT36" s="869"/>
      <c r="AUU36" s="312"/>
      <c r="AUV36" s="22"/>
      <c r="AUW36" s="31"/>
      <c r="AUX36" s="76"/>
      <c r="AUY36" s="78">
        <f t="shared" si="170"/>
        <v>0</v>
      </c>
      <c r="AVA36" s="546"/>
      <c r="AVB36" s="312"/>
      <c r="AVC36" s="22"/>
      <c r="AVD36" s="31"/>
      <c r="AVE36" s="76"/>
      <c r="AVF36" s="78">
        <f t="shared" si="171"/>
        <v>2512.5</v>
      </c>
      <c r="AVH36" s="323"/>
      <c r="AVI36" s="782"/>
      <c r="AVJ36" s="704"/>
      <c r="AVK36" s="49"/>
      <c r="AVL36" s="351"/>
      <c r="AVM36" s="132">
        <f t="shared" si="172"/>
        <v>0</v>
      </c>
      <c r="AVO36" s="407"/>
      <c r="AVP36" s="312"/>
      <c r="AVQ36" s="22"/>
      <c r="AVR36" s="31"/>
      <c r="AVS36" s="76"/>
      <c r="AVT36" s="78">
        <f t="shared" si="190"/>
        <v>0</v>
      </c>
      <c r="AVV36" s="312"/>
      <c r="AVW36" s="312"/>
      <c r="AVX36" s="22"/>
      <c r="AVY36" s="31"/>
      <c r="AVZ36" s="76"/>
      <c r="AWA36" s="78">
        <f t="shared" si="191"/>
        <v>0</v>
      </c>
      <c r="AWC36" s="312"/>
      <c r="AWD36" s="312"/>
      <c r="AWE36" s="22"/>
      <c r="AWF36" s="31"/>
      <c r="AWG36" s="76"/>
      <c r="AWH36" s="78">
        <f t="shared" si="192"/>
        <v>0</v>
      </c>
      <c r="AWJ36" s="230"/>
      <c r="AWK36" s="230"/>
      <c r="AWL36" s="105"/>
      <c r="AWM36" s="49"/>
      <c r="AWN36" s="140"/>
      <c r="AWO36" s="132">
        <f t="shared" si="193"/>
        <v>0</v>
      </c>
      <c r="AWP36" s="245"/>
      <c r="AWQ36" s="427"/>
      <c r="AWR36" s="312"/>
      <c r="AWS36" s="22"/>
      <c r="AWT36" s="31"/>
      <c r="AWU36" s="76"/>
      <c r="AWV36" s="78">
        <f t="shared" si="173"/>
        <v>30000</v>
      </c>
      <c r="AWX36" s="312"/>
      <c r="AWY36" s="312"/>
      <c r="AWZ36" s="22"/>
      <c r="AXA36" s="31"/>
      <c r="AXB36" s="76"/>
      <c r="AXC36" s="78">
        <f t="shared" si="174"/>
        <v>0</v>
      </c>
      <c r="AXE36" s="312"/>
      <c r="AXF36" s="312"/>
      <c r="AXG36" s="22"/>
      <c r="AXH36" s="31"/>
      <c r="AXI36" s="76"/>
      <c r="AXJ36" s="78">
        <f t="shared" si="175"/>
        <v>0</v>
      </c>
      <c r="AXL36" s="312"/>
      <c r="AXM36" s="312"/>
      <c r="AXN36" s="22"/>
      <c r="AXO36" s="31"/>
      <c r="AXP36" s="76"/>
      <c r="AXQ36" s="78">
        <f t="shared" si="176"/>
        <v>0</v>
      </c>
      <c r="AXS36" s="312"/>
      <c r="AXT36" s="312"/>
      <c r="AXU36" s="22"/>
      <c r="AXV36" s="31"/>
      <c r="AXW36" s="76"/>
      <c r="AXX36" s="78">
        <f t="shared" si="177"/>
        <v>0</v>
      </c>
      <c r="AXZ36" s="407"/>
      <c r="AYA36" s="312"/>
      <c r="AYB36" s="22"/>
      <c r="AYC36" s="31"/>
      <c r="AYD36" s="76"/>
      <c r="AYE36" s="78">
        <f t="shared" si="178"/>
        <v>0</v>
      </c>
      <c r="AYG36" s="407"/>
      <c r="AYH36" s="312"/>
      <c r="AYI36" s="22"/>
      <c r="AYJ36" s="31"/>
      <c r="AYK36" s="76"/>
      <c r="AYL36" s="78">
        <f t="shared" si="179"/>
        <v>0</v>
      </c>
      <c r="AYN36" s="407"/>
      <c r="AYO36" s="312"/>
      <c r="AYP36" s="22"/>
      <c r="AYQ36" s="407"/>
      <c r="AYR36" s="76"/>
      <c r="AYS36" s="78">
        <f t="shared" si="180"/>
        <v>0</v>
      </c>
      <c r="AYU36" s="312"/>
      <c r="AYV36" s="312"/>
      <c r="AYW36" s="22"/>
      <c r="AYX36" s="31"/>
      <c r="AYY36" s="76"/>
      <c r="AYZ36" s="78">
        <f t="shared" si="181"/>
        <v>0</v>
      </c>
      <c r="AZB36" s="427"/>
      <c r="AZC36" s="230"/>
      <c r="AZD36" s="105"/>
      <c r="AZE36" s="427"/>
      <c r="AZF36" s="140"/>
      <c r="AZG36" s="78">
        <f t="shared" si="182"/>
        <v>0</v>
      </c>
      <c r="AZI36" s="427"/>
      <c r="AZJ36" s="230"/>
      <c r="AZK36" s="105"/>
      <c r="AZL36" s="427"/>
      <c r="AZM36" s="140"/>
      <c r="AZN36" s="132">
        <f t="shared" si="183"/>
        <v>0</v>
      </c>
      <c r="AZO36" s="245"/>
      <c r="AZP36" s="312"/>
      <c r="AZQ36" s="312"/>
      <c r="AZR36" s="22"/>
      <c r="AZS36" s="31"/>
      <c r="AZT36" s="76"/>
      <c r="AZU36" s="78">
        <f t="shared" si="184"/>
        <v>0</v>
      </c>
      <c r="AZW36" s="312"/>
      <c r="AZX36" s="312"/>
      <c r="AZY36" s="22"/>
      <c r="AZZ36" s="31"/>
      <c r="BAA36" s="76"/>
      <c r="BAB36" s="78">
        <f t="shared" si="185"/>
        <v>0</v>
      </c>
      <c r="BAD36" s="312"/>
      <c r="BAE36" s="312"/>
      <c r="BAF36" s="22"/>
      <c r="BAG36" s="31"/>
      <c r="BAH36" s="76"/>
      <c r="BAI36" s="78">
        <f t="shared" si="186"/>
        <v>0</v>
      </c>
      <c r="BAK36" s="312"/>
      <c r="BAL36" s="312"/>
      <c r="BAM36" s="22"/>
      <c r="BAN36" s="31"/>
      <c r="BAO36" s="76"/>
      <c r="BAP36" s="78">
        <f t="shared" si="187"/>
        <v>0</v>
      </c>
    </row>
    <row r="37" spans="1:1023 1025:1394" s="32" customFormat="1" x14ac:dyDescent="0.25">
      <c r="A37" s="312"/>
      <c r="B37" s="312"/>
      <c r="C37" s="704"/>
      <c r="D37" s="31"/>
      <c r="E37" s="76"/>
      <c r="F37" s="132">
        <f>F36+C37-E37</f>
        <v>0</v>
      </c>
      <c r="H37" s="407"/>
      <c r="I37" s="312"/>
      <c r="J37" s="22"/>
      <c r="K37" s="407"/>
      <c r="L37" s="76"/>
      <c r="M37" s="78">
        <f t="shared" si="188"/>
        <v>0</v>
      </c>
      <c r="O37" s="323"/>
      <c r="P37" s="312"/>
      <c r="Q37" s="22"/>
      <c r="R37" s="31"/>
      <c r="S37" s="76"/>
      <c r="T37" s="78">
        <f t="shared" si="9"/>
        <v>0</v>
      </c>
      <c r="V37" s="312"/>
      <c r="W37" s="312"/>
      <c r="X37" s="22"/>
      <c r="Y37" s="31"/>
      <c r="Z37" s="76"/>
      <c r="AA37" s="78">
        <f t="shared" si="10"/>
        <v>0</v>
      </c>
      <c r="AC37" s="312"/>
      <c r="AD37" s="312"/>
      <c r="AE37" s="22"/>
      <c r="AF37" s="31"/>
      <c r="AG37" s="76"/>
      <c r="AH37" s="78">
        <f t="shared" si="11"/>
        <v>0</v>
      </c>
      <c r="AJ37" s="312"/>
      <c r="AK37" s="312"/>
      <c r="AL37" s="22"/>
      <c r="AM37" s="31"/>
      <c r="AN37" s="76"/>
      <c r="AO37" s="78">
        <f t="shared" si="12"/>
        <v>0</v>
      </c>
      <c r="AQ37" s="312"/>
      <c r="AR37" s="312"/>
      <c r="AS37" s="22"/>
      <c r="AT37" s="31"/>
      <c r="AU37" s="76"/>
      <c r="AV37" s="78">
        <f t="shared" si="13"/>
        <v>0</v>
      </c>
      <c r="AX37" s="312"/>
      <c r="AY37" s="312"/>
      <c r="AZ37" s="22"/>
      <c r="BA37" s="31"/>
      <c r="BB37" s="76"/>
      <c r="BC37" s="78">
        <f t="shared" si="14"/>
        <v>0</v>
      </c>
      <c r="BE37" s="312"/>
      <c r="BF37" s="312"/>
      <c r="BG37" s="22"/>
      <c r="BH37" s="31"/>
      <c r="BI37" s="76"/>
      <c r="BJ37" s="78">
        <f t="shared" si="15"/>
        <v>0</v>
      </c>
      <c r="BL37" s="312"/>
      <c r="BM37" s="312"/>
      <c r="BN37" s="22"/>
      <c r="BO37" s="31"/>
      <c r="BP37" s="76"/>
      <c r="BQ37" s="78">
        <f t="shared" si="16"/>
        <v>0</v>
      </c>
      <c r="BS37" s="312"/>
      <c r="BT37" s="312"/>
      <c r="BU37" s="312"/>
      <c r="BV37" s="22"/>
      <c r="BW37" s="31"/>
      <c r="BX37" s="76"/>
      <c r="BY37" s="78">
        <f t="shared" si="17"/>
        <v>0</v>
      </c>
      <c r="CA37" s="427"/>
      <c r="CB37" s="673"/>
      <c r="CC37" s="351"/>
      <c r="CD37" s="49"/>
      <c r="CE37" s="262"/>
      <c r="CF37" s="132">
        <f t="shared" si="18"/>
        <v>328393</v>
      </c>
      <c r="CH37" s="49"/>
      <c r="CI37" s="230"/>
      <c r="CJ37" s="262"/>
      <c r="CK37" s="379"/>
      <c r="CL37" s="262"/>
      <c r="CM37" s="132">
        <f t="shared" si="19"/>
        <v>0</v>
      </c>
      <c r="CO37" s="322"/>
      <c r="CP37" s="673"/>
      <c r="CQ37" s="351"/>
      <c r="CR37" s="380"/>
      <c r="CS37" s="351"/>
      <c r="CT37" s="132">
        <f t="shared" si="189"/>
        <v>0</v>
      </c>
      <c r="CV37" s="312"/>
      <c r="CW37" s="312"/>
      <c r="CX37" s="22"/>
      <c r="CY37" s="31"/>
      <c r="CZ37" s="76"/>
      <c r="DA37" s="78">
        <f t="shared" si="20"/>
        <v>0</v>
      </c>
      <c r="DC37" s="312"/>
      <c r="DD37" s="312"/>
      <c r="DE37" s="312"/>
      <c r="DF37" s="22"/>
      <c r="DG37" s="31"/>
      <c r="DH37" s="76"/>
      <c r="DI37" s="78">
        <f t="shared" si="21"/>
        <v>0</v>
      </c>
      <c r="DK37" s="407"/>
      <c r="DL37" s="312"/>
      <c r="DM37" s="22"/>
      <c r="DN37" s="323"/>
      <c r="DO37" s="76"/>
      <c r="DP37" s="78">
        <f t="shared" si="22"/>
        <v>0</v>
      </c>
      <c r="DR37" s="312"/>
      <c r="DS37" s="312"/>
      <c r="DT37" s="22"/>
      <c r="DU37" s="31"/>
      <c r="DV37" s="76"/>
      <c r="DW37" s="78">
        <f t="shared" si="23"/>
        <v>0</v>
      </c>
      <c r="DY37" s="312"/>
      <c r="DZ37" s="312"/>
      <c r="EA37" s="22"/>
      <c r="EB37" s="31"/>
      <c r="EC37" s="76"/>
      <c r="ED37" s="78">
        <f t="shared" si="24"/>
        <v>4197</v>
      </c>
      <c r="EF37" s="312"/>
      <c r="EG37" s="312"/>
      <c r="EH37" s="22"/>
      <c r="EI37" s="31"/>
      <c r="EJ37" s="76"/>
      <c r="EK37" s="78">
        <f t="shared" si="25"/>
        <v>0</v>
      </c>
      <c r="EM37" s="323"/>
      <c r="EN37" s="312"/>
      <c r="EO37" s="22"/>
      <c r="EP37" s="31"/>
      <c r="EQ37" s="76"/>
      <c r="ER37" s="78">
        <f t="shared" si="26"/>
        <v>0</v>
      </c>
      <c r="ET37" s="323"/>
      <c r="EU37" s="312"/>
      <c r="EV37" s="22"/>
      <c r="EW37" s="31"/>
      <c r="EX37" s="76"/>
      <c r="EY37" s="78">
        <f t="shared" si="27"/>
        <v>0</v>
      </c>
      <c r="FA37" s="31"/>
      <c r="FB37" s="312"/>
      <c r="FC37" s="22"/>
      <c r="FD37" s="31"/>
      <c r="FE37" s="76"/>
      <c r="FF37" s="78">
        <f t="shared" si="28"/>
        <v>0</v>
      </c>
      <c r="FH37" s="31"/>
      <c r="FI37" s="312"/>
      <c r="FJ37" s="22"/>
      <c r="FK37" s="31"/>
      <c r="FL37" s="76"/>
      <c r="FM37" s="78">
        <f t="shared" si="29"/>
        <v>0</v>
      </c>
      <c r="FO37" s="407">
        <v>39730</v>
      </c>
      <c r="FP37" s="312" t="s">
        <v>458</v>
      </c>
      <c r="FQ37" s="22">
        <v>55224.5</v>
      </c>
      <c r="FR37" s="31"/>
      <c r="FS37" s="76"/>
      <c r="FT37" s="78">
        <f t="shared" si="30"/>
        <v>249582</v>
      </c>
      <c r="FV37" s="323"/>
      <c r="FW37" s="312"/>
      <c r="FX37" s="22"/>
      <c r="FY37" s="31"/>
      <c r="FZ37" s="76"/>
      <c r="GA37" s="78">
        <f t="shared" si="31"/>
        <v>0</v>
      </c>
      <c r="GC37" s="312"/>
      <c r="GD37" s="312"/>
      <c r="GE37" s="22"/>
      <c r="GF37" s="31"/>
      <c r="GG37" s="76"/>
      <c r="GH37" s="78">
        <f t="shared" si="32"/>
        <v>0</v>
      </c>
      <c r="GJ37" s="312"/>
      <c r="GK37" s="312"/>
      <c r="GL37" s="22"/>
      <c r="GM37" s="31"/>
      <c r="GN37" s="76"/>
      <c r="GO37" s="78">
        <f t="shared" si="33"/>
        <v>0</v>
      </c>
      <c r="GQ37" s="31"/>
      <c r="GR37" s="312"/>
      <c r="GS37" s="22"/>
      <c r="GT37" s="31"/>
      <c r="GU37" s="76"/>
      <c r="GV37" s="78">
        <f t="shared" si="34"/>
        <v>0</v>
      </c>
      <c r="GX37" s="312"/>
      <c r="GY37" s="312"/>
      <c r="GZ37" s="22"/>
      <c r="HA37" s="31"/>
      <c r="HB37" s="76"/>
      <c r="HC37" s="78">
        <f t="shared" si="35"/>
        <v>0</v>
      </c>
      <c r="HE37" s="31"/>
      <c r="HF37" s="312"/>
      <c r="HG37" s="22"/>
      <c r="HH37" s="31"/>
      <c r="HI37" s="76"/>
      <c r="HJ37" s="78">
        <f t="shared" si="36"/>
        <v>0</v>
      </c>
      <c r="HL37" s="31"/>
      <c r="HM37" s="312"/>
      <c r="HN37" s="22"/>
      <c r="HO37" s="31"/>
      <c r="HP37" s="76"/>
      <c r="HQ37" s="78">
        <f t="shared" si="37"/>
        <v>0</v>
      </c>
      <c r="HS37" s="546"/>
      <c r="HU37" s="780"/>
      <c r="HW37" s="780"/>
      <c r="HX37" s="132">
        <f t="shared" si="38"/>
        <v>476</v>
      </c>
      <c r="HZ37" s="31"/>
      <c r="IA37" s="312"/>
      <c r="IB37" s="22"/>
      <c r="IC37" s="31"/>
      <c r="ID37" s="76"/>
      <c r="IE37" s="78">
        <f t="shared" si="39"/>
        <v>0</v>
      </c>
      <c r="IG37" s="312"/>
      <c r="IH37" s="312"/>
      <c r="II37" s="22"/>
      <c r="IJ37" s="31"/>
      <c r="IK37" s="76"/>
      <c r="IL37" s="78">
        <f t="shared" si="40"/>
        <v>0</v>
      </c>
      <c r="IN37" s="312"/>
      <c r="IO37" s="784"/>
      <c r="IP37" s="22"/>
      <c r="IQ37" s="31"/>
      <c r="IR37" s="76"/>
      <c r="IS37" s="78">
        <f t="shared" si="41"/>
        <v>0</v>
      </c>
      <c r="IU37" s="312"/>
      <c r="IV37" s="312"/>
      <c r="IW37" s="22"/>
      <c r="IX37" s="31"/>
      <c r="IY37" s="76"/>
      <c r="IZ37" s="78">
        <f t="shared" si="42"/>
        <v>0</v>
      </c>
      <c r="JB37" s="312"/>
      <c r="JC37" s="312"/>
      <c r="JD37" s="22"/>
      <c r="JE37" s="31"/>
      <c r="JF37" s="76"/>
      <c r="JG37" s="78">
        <f t="shared" si="196"/>
        <v>0</v>
      </c>
      <c r="JI37" s="794"/>
      <c r="JJ37" s="866"/>
      <c r="JK37" s="22"/>
      <c r="JL37" s="794"/>
      <c r="JM37" s="76"/>
      <c r="JN37" s="132">
        <f t="shared" si="43"/>
        <v>0</v>
      </c>
      <c r="JP37" s="794"/>
      <c r="JQ37" s="866"/>
      <c r="JR37" s="22"/>
      <c r="JS37" s="794"/>
      <c r="JT37" s="76"/>
      <c r="JU37" s="132">
        <f t="shared" si="44"/>
        <v>0</v>
      </c>
      <c r="JW37" s="575"/>
      <c r="JX37" s="647"/>
      <c r="JY37" s="105"/>
      <c r="JZ37" s="575"/>
      <c r="KA37" s="140"/>
      <c r="KB37" s="132">
        <f t="shared" si="45"/>
        <v>0</v>
      </c>
      <c r="KC37" s="245"/>
      <c r="KD37" s="575"/>
      <c r="KE37" s="647"/>
      <c r="KF37" s="105"/>
      <c r="KG37" s="575"/>
      <c r="KH37" s="140"/>
      <c r="KI37" s="132">
        <f t="shared" si="46"/>
        <v>0</v>
      </c>
      <c r="KJ37" s="245"/>
      <c r="KK37" s="407"/>
      <c r="KL37" s="312"/>
      <c r="KM37" s="22"/>
      <c r="KN37" s="31"/>
      <c r="KO37" s="76"/>
      <c r="KP37" s="132">
        <f t="shared" si="47"/>
        <v>0</v>
      </c>
      <c r="KR37" s="794"/>
      <c r="KS37" s="866"/>
      <c r="KT37" s="22"/>
      <c r="KU37" s="794"/>
      <c r="KV37" s="76"/>
      <c r="KW37" s="132">
        <f t="shared" si="48"/>
        <v>0</v>
      </c>
      <c r="KY37" s="312"/>
      <c r="KZ37" s="866"/>
      <c r="LA37" s="22"/>
      <c r="LB37" s="31"/>
      <c r="LC37" s="76"/>
      <c r="LD37" s="132">
        <f t="shared" si="49"/>
        <v>0</v>
      </c>
      <c r="LF37" s="407"/>
      <c r="LG37" s="312"/>
      <c r="LH37" s="22"/>
      <c r="LI37" s="31"/>
      <c r="LJ37" s="76"/>
      <c r="LK37" s="78">
        <f t="shared" si="0"/>
        <v>0</v>
      </c>
      <c r="LM37" s="427"/>
      <c r="LN37" s="230"/>
      <c r="LO37" s="105"/>
      <c r="LP37" s="49"/>
      <c r="LQ37" s="140"/>
      <c r="LR37" s="78">
        <f t="shared" si="50"/>
        <v>0</v>
      </c>
      <c r="LT37" s="427"/>
      <c r="LU37" s="230"/>
      <c r="LV37" s="105"/>
      <c r="LW37" s="49"/>
      <c r="LX37" s="140"/>
      <c r="LY37" s="78">
        <f t="shared" si="51"/>
        <v>0</v>
      </c>
      <c r="MA37" s="407"/>
      <c r="MB37" s="312"/>
      <c r="MC37" s="22"/>
      <c r="MD37" s="31"/>
      <c r="ME37" s="76"/>
      <c r="MF37" s="78">
        <f t="shared" si="52"/>
        <v>0</v>
      </c>
      <c r="MH37" s="312"/>
      <c r="MI37" s="312"/>
      <c r="MJ37" s="22"/>
      <c r="MK37" s="31"/>
      <c r="ML37" s="76"/>
      <c r="MM37" s="78">
        <f t="shared" si="53"/>
        <v>0</v>
      </c>
      <c r="MO37" s="31"/>
      <c r="MP37" s="312"/>
      <c r="MQ37" s="105"/>
      <c r="MR37" s="1514"/>
      <c r="MS37" s="76"/>
      <c r="MT37" s="132">
        <f t="shared" si="197"/>
        <v>20586.5</v>
      </c>
      <c r="MV37" s="31"/>
      <c r="MW37" s="312"/>
      <c r="MX37" s="105"/>
      <c r="MY37" s="1514"/>
      <c r="MZ37" s="76"/>
      <c r="NA37" s="132">
        <f t="shared" si="54"/>
        <v>0</v>
      </c>
      <c r="NC37" s="312"/>
      <c r="ND37" s="782"/>
      <c r="NE37" s="780"/>
      <c r="NF37" s="31"/>
      <c r="NG37" s="76"/>
      <c r="NH37" s="132">
        <f t="shared" si="203"/>
        <v>0</v>
      </c>
      <c r="NJ37" s="407"/>
      <c r="NK37" s="782"/>
      <c r="NL37" s="780"/>
      <c r="NM37" s="407"/>
      <c r="NN37" s="76"/>
      <c r="NO37" s="132">
        <f t="shared" si="56"/>
        <v>0</v>
      </c>
      <c r="NQ37" s="312"/>
      <c r="NR37" s="312"/>
      <c r="NS37" s="22"/>
      <c r="NT37" s="31"/>
      <c r="NU37" s="76"/>
      <c r="NV37" s="78">
        <f t="shared" si="57"/>
        <v>0</v>
      </c>
      <c r="NX37" s="312"/>
      <c r="NY37" s="312"/>
      <c r="NZ37" s="22"/>
      <c r="OA37" s="31"/>
      <c r="OB37" s="76"/>
      <c r="OC37" s="78">
        <f t="shared" si="58"/>
        <v>0</v>
      </c>
      <c r="OE37" s="312"/>
      <c r="OF37" s="312"/>
      <c r="OG37" s="22"/>
      <c r="OH37" s="31"/>
      <c r="OI37" s="76"/>
      <c r="OJ37" s="78">
        <f t="shared" si="59"/>
        <v>0</v>
      </c>
      <c r="OL37" s="312"/>
      <c r="OM37" s="312"/>
      <c r="ON37" s="22"/>
      <c r="OO37" s="31"/>
      <c r="OP37" s="76"/>
      <c r="OQ37" s="78">
        <f t="shared" si="60"/>
        <v>0</v>
      </c>
      <c r="OS37" s="312"/>
      <c r="OT37" s="312"/>
      <c r="OU37" s="22"/>
      <c r="OV37" s="31"/>
      <c r="OW37" s="76"/>
      <c r="OX37" s="78">
        <f t="shared" si="61"/>
        <v>0</v>
      </c>
      <c r="OZ37" s="312"/>
      <c r="PA37" s="312"/>
      <c r="PB37" s="22"/>
      <c r="PC37" s="31"/>
      <c r="PD37" s="76"/>
      <c r="PE37" s="78">
        <f t="shared" si="62"/>
        <v>0</v>
      </c>
      <c r="PG37" s="312"/>
      <c r="PH37" s="312"/>
      <c r="PI37" s="22"/>
      <c r="PJ37" s="31"/>
      <c r="PK37" s="76"/>
      <c r="PL37" s="78">
        <f t="shared" si="63"/>
        <v>0</v>
      </c>
      <c r="PN37" s="312"/>
      <c r="PO37" s="312"/>
      <c r="PP37" s="22"/>
      <c r="PQ37" s="31"/>
      <c r="PR37" s="76"/>
      <c r="PS37" s="78">
        <f t="shared" si="64"/>
        <v>48975</v>
      </c>
      <c r="PU37" s="312"/>
      <c r="PV37" s="312"/>
      <c r="PW37" s="22"/>
      <c r="PX37" s="31"/>
      <c r="PY37" s="76"/>
      <c r="PZ37" s="78">
        <f t="shared" si="65"/>
        <v>0</v>
      </c>
      <c r="QB37" s="407"/>
      <c r="QC37" s="312"/>
      <c r="QD37" s="22"/>
      <c r="QE37" s="31"/>
      <c r="QF37" s="76"/>
      <c r="QG37" s="78">
        <f t="shared" si="66"/>
        <v>0</v>
      </c>
      <c r="QI37" s="323"/>
      <c r="QJ37" s="312"/>
      <c r="QK37" s="780"/>
      <c r="QL37" s="31">
        <v>41153</v>
      </c>
      <c r="QM37" s="140">
        <v>100</v>
      </c>
      <c r="QN37" s="132">
        <f t="shared" si="67"/>
        <v>26433.5</v>
      </c>
      <c r="QP37" s="1508"/>
      <c r="QQ37" s="1509"/>
      <c r="QS37" s="49"/>
      <c r="QT37" s="140"/>
      <c r="QU37" s="132">
        <f t="shared" si="68"/>
        <v>0</v>
      </c>
      <c r="QW37" s="49"/>
      <c r="QX37" s="673"/>
      <c r="QY37" s="140"/>
      <c r="QZ37" s="49"/>
      <c r="RA37" s="140"/>
      <c r="RB37" s="78">
        <f t="shared" si="69"/>
        <v>0</v>
      </c>
      <c r="RD37" s="49"/>
      <c r="RE37" s="673"/>
      <c r="RF37" s="140"/>
      <c r="RG37" s="49"/>
      <c r="RH37" s="140"/>
      <c r="RI37" s="78">
        <f t="shared" si="70"/>
        <v>0</v>
      </c>
      <c r="RK37" s="49"/>
      <c r="RL37" s="303"/>
      <c r="RM37" s="140"/>
      <c r="RN37" s="49"/>
      <c r="RO37" s="140"/>
      <c r="RP37" s="78">
        <f t="shared" si="71"/>
        <v>0</v>
      </c>
      <c r="RR37" s="312"/>
      <c r="RS37" s="312"/>
      <c r="RT37" s="22"/>
      <c r="RU37" s="31"/>
      <c r="RV37" s="76"/>
      <c r="RW37" s="78">
        <f t="shared" si="194"/>
        <v>23250</v>
      </c>
      <c r="RY37" s="312"/>
      <c r="RZ37" s="312"/>
      <c r="SA37" s="22"/>
      <c r="SB37" s="31"/>
      <c r="SC37" s="76"/>
      <c r="SD37" s="78">
        <f t="shared" si="195"/>
        <v>0</v>
      </c>
      <c r="SF37" s="312"/>
      <c r="SG37" s="312"/>
      <c r="SH37" s="22"/>
      <c r="SI37" s="31"/>
      <c r="SJ37" s="76"/>
      <c r="SK37" s="78">
        <f t="shared" si="72"/>
        <v>0</v>
      </c>
      <c r="SM37" s="312"/>
      <c r="SN37" s="312"/>
      <c r="SO37" s="22"/>
      <c r="SP37" s="31"/>
      <c r="SQ37" s="76"/>
      <c r="SR37" s="78">
        <f t="shared" si="73"/>
        <v>0</v>
      </c>
      <c r="ST37" s="407"/>
      <c r="SU37" s="312"/>
      <c r="SV37" s="22"/>
      <c r="SW37" s="31"/>
      <c r="SX37" s="76"/>
      <c r="SY37" s="78">
        <f t="shared" si="74"/>
        <v>0</v>
      </c>
      <c r="TA37" s="312"/>
      <c r="TB37" s="312"/>
      <c r="TC37" s="22"/>
      <c r="TD37" s="31"/>
      <c r="TE37" s="76"/>
      <c r="TF37" s="78">
        <f t="shared" si="200"/>
        <v>20668.5</v>
      </c>
      <c r="TH37" s="312"/>
      <c r="TI37" s="312"/>
      <c r="TJ37" s="22"/>
      <c r="TK37" s="31"/>
      <c r="TL37" s="76"/>
      <c r="TM37" s="78">
        <f t="shared" si="201"/>
        <v>0</v>
      </c>
      <c r="TO37" s="407"/>
      <c r="TP37" s="312"/>
      <c r="TQ37" s="22"/>
      <c r="TR37" s="31"/>
      <c r="TS37" s="76"/>
      <c r="TT37" s="78">
        <f t="shared" si="202"/>
        <v>0</v>
      </c>
      <c r="TV37" s="407"/>
      <c r="TW37" s="312"/>
      <c r="TX37" s="22"/>
      <c r="TY37" s="31"/>
      <c r="TZ37" s="76"/>
      <c r="UA37" s="78">
        <f t="shared" si="78"/>
        <v>0</v>
      </c>
      <c r="UC37" s="407"/>
      <c r="UD37" s="312"/>
      <c r="UE37" s="22"/>
      <c r="UF37" s="31"/>
      <c r="UG37" s="76"/>
      <c r="UH37" s="78">
        <f t="shared" si="79"/>
        <v>0</v>
      </c>
      <c r="UJ37" s="407"/>
      <c r="UK37" s="312"/>
      <c r="UL37" s="22"/>
      <c r="UM37" s="31"/>
      <c r="UN37" s="76"/>
      <c r="UO37" s="78">
        <f t="shared" si="80"/>
        <v>0</v>
      </c>
      <c r="UQ37" s="407"/>
      <c r="UR37" s="312"/>
      <c r="US37" s="22"/>
      <c r="UT37" s="31"/>
      <c r="UU37" s="76"/>
      <c r="UV37" s="78">
        <f t="shared" si="81"/>
        <v>201</v>
      </c>
      <c r="UX37" s="312"/>
      <c r="UY37" s="312"/>
      <c r="UZ37" s="22"/>
      <c r="VA37" s="31"/>
      <c r="VB37" s="76"/>
      <c r="VC37" s="78">
        <f t="shared" si="82"/>
        <v>47775</v>
      </c>
      <c r="VE37" s="312"/>
      <c r="VF37" s="312"/>
      <c r="VG37" s="22"/>
      <c r="VH37" s="31"/>
      <c r="VI37" s="76"/>
      <c r="VJ37" s="78">
        <f t="shared" si="83"/>
        <v>0</v>
      </c>
      <c r="VL37" s="312"/>
      <c r="VM37" s="312"/>
      <c r="VN37" s="22"/>
      <c r="VO37" s="31"/>
      <c r="VP37" s="76"/>
      <c r="VQ37" s="78">
        <f t="shared" si="84"/>
        <v>0</v>
      </c>
      <c r="VS37" s="407"/>
      <c r="VT37" s="312"/>
      <c r="VU37" s="22"/>
      <c r="VV37" s="31"/>
      <c r="VW37" s="76"/>
      <c r="VX37" s="78">
        <f t="shared" si="85"/>
        <v>274.5</v>
      </c>
      <c r="VZ37" s="312"/>
      <c r="WA37" s="312"/>
      <c r="WB37" s="22"/>
      <c r="WC37" s="31"/>
      <c r="WD37" s="76"/>
      <c r="WE37" s="78">
        <f t="shared" si="86"/>
        <v>0</v>
      </c>
      <c r="WG37" s="312"/>
      <c r="WH37" s="312"/>
      <c r="WI37" s="22"/>
      <c r="WJ37" s="31"/>
      <c r="WK37" s="76"/>
      <c r="WL37" s="78">
        <f t="shared" si="87"/>
        <v>0</v>
      </c>
      <c r="WN37" s="312"/>
      <c r="WO37" s="312"/>
      <c r="WP37" s="22"/>
      <c r="WQ37" s="31"/>
      <c r="WR37" s="76"/>
      <c r="WS37" s="78">
        <f t="shared" si="88"/>
        <v>0</v>
      </c>
      <c r="WU37" s="230"/>
      <c r="WV37" s="230"/>
      <c r="WW37" s="105"/>
      <c r="WX37" s="49"/>
      <c r="WY37" s="140"/>
      <c r="WZ37" s="132">
        <f t="shared" si="89"/>
        <v>0</v>
      </c>
      <c r="XA37" s="245"/>
      <c r="XB37" s="312"/>
      <c r="XC37" s="312"/>
      <c r="XD37" s="22"/>
      <c r="XE37" s="31"/>
      <c r="XF37" s="76"/>
      <c r="XG37" s="78">
        <f t="shared" si="90"/>
        <v>0</v>
      </c>
      <c r="XI37" s="407"/>
      <c r="XJ37" s="312"/>
      <c r="XK37" s="22"/>
      <c r="XL37" s="31"/>
      <c r="XM37" s="76"/>
      <c r="XN37" s="78">
        <f t="shared" si="91"/>
        <v>0</v>
      </c>
      <c r="XP37" s="312"/>
      <c r="XQ37" s="312"/>
      <c r="XR37" s="22"/>
      <c r="XS37" s="31"/>
      <c r="XT37" s="76"/>
      <c r="XU37" s="78">
        <f t="shared" si="92"/>
        <v>0</v>
      </c>
      <c r="XW37" s="312"/>
      <c r="XX37" s="312"/>
      <c r="XY37" s="22"/>
      <c r="XZ37" s="31"/>
      <c r="YA37" s="76"/>
      <c r="YB37" s="78">
        <f t="shared" si="93"/>
        <v>0</v>
      </c>
      <c r="YD37" s="312"/>
      <c r="YE37" s="312"/>
      <c r="YF37" s="22"/>
      <c r="YG37" s="31"/>
      <c r="YH37" s="76"/>
      <c r="YI37" s="78">
        <f t="shared" si="94"/>
        <v>0</v>
      </c>
      <c r="YK37" s="312"/>
      <c r="YL37" s="312"/>
      <c r="YM37" s="22"/>
      <c r="YN37" s="31"/>
      <c r="YO37" s="76"/>
      <c r="YP37" s="78">
        <f t="shared" si="95"/>
        <v>0</v>
      </c>
      <c r="YR37" s="312"/>
      <c r="YS37" s="312"/>
      <c r="YT37" s="22"/>
      <c r="YU37" s="31"/>
      <c r="YV37" s="76"/>
      <c r="YW37" s="78">
        <f t="shared" si="96"/>
        <v>0</v>
      </c>
      <c r="YY37" s="49"/>
      <c r="YZ37" s="230"/>
      <c r="ZA37" s="105"/>
      <c r="ZB37" s="49"/>
      <c r="ZC37" s="140"/>
      <c r="ZD37" s="78">
        <f t="shared" si="97"/>
        <v>0</v>
      </c>
      <c r="ZF37" s="312"/>
      <c r="ZG37" s="312"/>
      <c r="ZH37" s="22"/>
      <c r="ZI37" s="31"/>
      <c r="ZJ37" s="76"/>
      <c r="ZK37" s="78">
        <f t="shared" si="98"/>
        <v>0</v>
      </c>
      <c r="ZM37" s="312"/>
      <c r="ZN37" s="312"/>
      <c r="ZO37" s="22"/>
      <c r="ZP37" s="31"/>
      <c r="ZQ37" s="76"/>
      <c r="ZR37" s="78">
        <f t="shared" si="99"/>
        <v>11212</v>
      </c>
      <c r="ZT37" s="312"/>
      <c r="ZU37" s="312"/>
      <c r="ZV37" s="22"/>
      <c r="ZW37" s="31"/>
      <c r="ZX37" s="76"/>
      <c r="ZY37" s="78">
        <f t="shared" si="100"/>
        <v>0</v>
      </c>
      <c r="AAA37" s="312"/>
      <c r="AAB37" s="312"/>
      <c r="AAC37" s="22"/>
      <c r="AAD37" s="31"/>
      <c r="AAE37" s="76"/>
      <c r="AAF37" s="78">
        <f t="shared" si="101"/>
        <v>0</v>
      </c>
      <c r="AAH37" s="312"/>
      <c r="AAI37" s="312"/>
      <c r="AAJ37" s="22"/>
      <c r="AAK37" s="31"/>
      <c r="AAL37" s="76"/>
      <c r="AAM37" s="78">
        <f t="shared" si="102"/>
        <v>0</v>
      </c>
      <c r="AAO37" s="407"/>
      <c r="AAP37" s="312"/>
      <c r="AAQ37" s="22"/>
      <c r="AAR37" s="31"/>
      <c r="AAS37" s="76"/>
      <c r="AAT37" s="78">
        <f t="shared" si="103"/>
        <v>0</v>
      </c>
      <c r="AAV37" s="407"/>
      <c r="AAW37" s="312"/>
      <c r="AAX37" s="22"/>
      <c r="AAY37" s="323"/>
      <c r="AAZ37" s="76"/>
      <c r="ABA37" s="78">
        <f t="shared" si="104"/>
        <v>0</v>
      </c>
      <c r="ABC37" s="312"/>
      <c r="ABD37" s="312"/>
      <c r="ABE37" s="22"/>
      <c r="ABF37" s="31"/>
      <c r="ABG37" s="76"/>
      <c r="ABH37" s="78">
        <f t="shared" si="105"/>
        <v>26148</v>
      </c>
      <c r="ABJ37" s="312"/>
      <c r="ABK37" s="312"/>
      <c r="ABL37" s="22"/>
      <c r="ABM37" s="31"/>
      <c r="ABN37" s="76"/>
      <c r="ABO37" s="78">
        <f t="shared" si="106"/>
        <v>0</v>
      </c>
      <c r="ABQ37" s="312"/>
      <c r="ABR37" s="312"/>
      <c r="ABS37" s="22"/>
      <c r="ABT37" s="31"/>
      <c r="ABU37" s="76"/>
      <c r="ABV37" s="78">
        <f t="shared" si="107"/>
        <v>0</v>
      </c>
      <c r="ABX37" s="323"/>
      <c r="ABY37" s="312"/>
      <c r="ABZ37" s="22"/>
      <c r="ACA37" s="407"/>
      <c r="ACB37" s="76"/>
      <c r="ACC37" s="78">
        <f t="shared" si="108"/>
        <v>0</v>
      </c>
      <c r="ACE37" s="323"/>
      <c r="ACF37" s="312"/>
      <c r="ACG37" s="22"/>
      <c r="ACH37" s="323"/>
      <c r="ACI37" s="76"/>
      <c r="ACJ37" s="78">
        <f t="shared" si="109"/>
        <v>0</v>
      </c>
      <c r="ACL37" s="312"/>
      <c r="ACM37" s="312"/>
      <c r="ACN37" s="22"/>
      <c r="ACO37" s="31"/>
      <c r="ACP37" s="76"/>
      <c r="ACQ37" s="78">
        <f t="shared" si="1"/>
        <v>0</v>
      </c>
      <c r="ACS37" s="407"/>
      <c r="ACT37" s="312"/>
      <c r="ACU37" s="22"/>
      <c r="ACV37" s="407"/>
      <c r="ACW37" s="76"/>
      <c r="ACX37" s="78">
        <f t="shared" si="110"/>
        <v>0</v>
      </c>
      <c r="ACZ37" s="407"/>
      <c r="ADA37" s="312"/>
      <c r="ADB37" s="22"/>
      <c r="ADC37" s="323"/>
      <c r="ADD37" s="76"/>
      <c r="ADE37" s="78">
        <f t="shared" si="111"/>
        <v>0</v>
      </c>
      <c r="ADG37" s="312"/>
      <c r="ADH37" s="312"/>
      <c r="ADI37" s="22"/>
      <c r="ADJ37" s="31"/>
      <c r="ADK37" s="76"/>
      <c r="ADL37" s="78">
        <f t="shared" si="112"/>
        <v>0</v>
      </c>
      <c r="ADN37" s="323"/>
      <c r="ADO37" s="312"/>
      <c r="ADP37" s="22"/>
      <c r="ADQ37" s="407"/>
      <c r="ADR37" s="76"/>
      <c r="ADS37" s="78">
        <f t="shared" si="113"/>
        <v>0</v>
      </c>
      <c r="ADU37" s="407"/>
      <c r="ADV37" s="782"/>
      <c r="ADW37" s="76"/>
      <c r="ADX37" s="31"/>
      <c r="ADY37" s="760"/>
      <c r="ADZ37" s="132">
        <f t="shared" si="114"/>
        <v>0</v>
      </c>
      <c r="AEB37" s="312"/>
      <c r="AEC37" s="782"/>
      <c r="AED37" s="76"/>
      <c r="AEE37" s="31"/>
      <c r="AEF37" s="760"/>
      <c r="AEG37" s="132">
        <f t="shared" si="115"/>
        <v>5459</v>
      </c>
      <c r="AEI37" s="407"/>
      <c r="AEJ37" s="782"/>
      <c r="AEK37" s="76"/>
      <c r="AEL37" s="407"/>
      <c r="AEM37" s="760"/>
      <c r="AEN37" s="132">
        <f t="shared" si="116"/>
        <v>0</v>
      </c>
      <c r="AEP37" s="312"/>
      <c r="AEQ37" s="312"/>
      <c r="AER37" s="22"/>
      <c r="AES37" s="31"/>
      <c r="AET37" s="76"/>
      <c r="AEU37" s="78">
        <f t="shared" si="117"/>
        <v>0</v>
      </c>
      <c r="AEW37" s="312"/>
      <c r="AEX37" s="312"/>
      <c r="AEY37" s="22"/>
      <c r="AEZ37" s="31"/>
      <c r="AFA37" s="76"/>
      <c r="AFB37" s="78">
        <f t="shared" si="118"/>
        <v>6523</v>
      </c>
      <c r="AFD37" s="407"/>
      <c r="AFE37" s="312"/>
      <c r="AFF37" s="22"/>
      <c r="AFG37" s="31"/>
      <c r="AFH37" s="76"/>
      <c r="AFI37" s="78">
        <f t="shared" si="119"/>
        <v>0</v>
      </c>
      <c r="AFK37" s="407"/>
      <c r="AFL37" s="312"/>
      <c r="AFM37" s="22"/>
      <c r="AFN37" s="31"/>
      <c r="AFO37" s="76"/>
      <c r="AFP37" s="78">
        <f t="shared" si="120"/>
        <v>0</v>
      </c>
      <c r="AFR37" s="49"/>
      <c r="AFS37" s="230"/>
      <c r="AFT37" s="105"/>
      <c r="AFU37" s="49"/>
      <c r="AFV37" s="140"/>
      <c r="AFW37" s="78">
        <f t="shared" si="121"/>
        <v>0</v>
      </c>
      <c r="AFY37" s="312"/>
      <c r="AFZ37" s="312"/>
      <c r="AGA37" s="22"/>
      <c r="AGB37" s="31"/>
      <c r="AGC37" s="76"/>
      <c r="AGD37" s="78">
        <f t="shared" si="122"/>
        <v>0</v>
      </c>
      <c r="AGF37" s="312"/>
      <c r="AGG37" s="312"/>
      <c r="AGH37" s="22"/>
      <c r="AGI37" s="31"/>
      <c r="AGJ37" s="76"/>
      <c r="AGK37" s="78">
        <f t="shared" si="123"/>
        <v>0</v>
      </c>
      <c r="AGM37" s="312"/>
      <c r="AGN37" s="312"/>
      <c r="AGO37" s="22"/>
      <c r="AGP37" s="31"/>
      <c r="AGQ37" s="76"/>
      <c r="AGR37" s="78">
        <f t="shared" si="124"/>
        <v>0</v>
      </c>
      <c r="AGT37" s="312"/>
      <c r="AGU37" s="312"/>
      <c r="AGV37" s="22"/>
      <c r="AGW37" s="31"/>
      <c r="AGX37" s="76"/>
      <c r="AGY37" s="78">
        <f t="shared" si="125"/>
        <v>0</v>
      </c>
      <c r="AHA37" s="312"/>
      <c r="AHB37" s="312"/>
      <c r="AHC37" s="22"/>
      <c r="AHD37" s="31"/>
      <c r="AHE37" s="76"/>
      <c r="AHF37" s="78">
        <f t="shared" si="126"/>
        <v>37741</v>
      </c>
      <c r="AHH37" s="312"/>
      <c r="AHI37" s="312"/>
      <c r="AHJ37" s="22"/>
      <c r="AHK37" s="31"/>
      <c r="AHL37" s="76"/>
      <c r="AHM37" s="78">
        <f t="shared" si="127"/>
        <v>0</v>
      </c>
      <c r="AHO37" s="312"/>
      <c r="AHP37" s="312"/>
      <c r="AHQ37" s="22"/>
      <c r="AHR37" s="31"/>
      <c r="AHS37" s="76"/>
      <c r="AHT37" s="78">
        <f t="shared" si="128"/>
        <v>0</v>
      </c>
      <c r="AHV37" s="407"/>
      <c r="AHW37" s="312"/>
      <c r="AHX37" s="22"/>
      <c r="AHY37" s="31"/>
      <c r="AHZ37" s="76"/>
      <c r="AIA37" s="78">
        <f t="shared" si="129"/>
        <v>0</v>
      </c>
      <c r="AIC37" s="323"/>
      <c r="AID37" s="312"/>
      <c r="AIE37" s="22"/>
      <c r="AIF37" s="49"/>
      <c r="AIG37" s="76"/>
      <c r="AIH37" s="78">
        <f t="shared" si="130"/>
        <v>0</v>
      </c>
      <c r="AIJ37" s="407"/>
      <c r="AIK37" s="312"/>
      <c r="AIL37" s="22"/>
      <c r="AIM37" s="31"/>
      <c r="AIN37" s="76"/>
      <c r="AIO37" s="78">
        <f t="shared" si="131"/>
        <v>0</v>
      </c>
      <c r="AIQ37" s="312"/>
      <c r="AIR37" s="312"/>
      <c r="AIS37" s="22"/>
      <c r="AIT37" s="31"/>
      <c r="AIU37" s="76"/>
      <c r="AIV37" s="78">
        <f t="shared" si="132"/>
        <v>0</v>
      </c>
      <c r="AIX37" s="49"/>
      <c r="AIY37" s="230"/>
      <c r="AIZ37" s="105"/>
      <c r="AJA37" s="49"/>
      <c r="AJB37" s="140"/>
      <c r="AJC37" s="132">
        <f t="shared" si="133"/>
        <v>0</v>
      </c>
      <c r="AJE37" s="312"/>
      <c r="AJF37" s="312"/>
      <c r="AJG37" s="22"/>
      <c r="AJH37" s="31"/>
      <c r="AJI37" s="76"/>
      <c r="AJJ37" s="78">
        <f t="shared" si="134"/>
        <v>0</v>
      </c>
      <c r="AJL37" s="230"/>
      <c r="AJM37" s="230"/>
      <c r="AJN37" s="105"/>
      <c r="AJO37" s="49"/>
      <c r="AJP37" s="140"/>
      <c r="AJQ37" s="132">
        <f t="shared" si="135"/>
        <v>0</v>
      </c>
      <c r="AJR37" s="245"/>
      <c r="AJS37" s="312"/>
      <c r="AJT37" s="312"/>
      <c r="AJU37" s="22"/>
      <c r="AJV37" s="31"/>
      <c r="AJW37" s="76"/>
      <c r="AJX37" s="78">
        <f t="shared" si="136"/>
        <v>0</v>
      </c>
      <c r="AJZ37" s="31"/>
      <c r="AKA37" s="312"/>
      <c r="AKB37" s="22"/>
      <c r="AKC37" s="31"/>
      <c r="AKD37" s="76"/>
      <c r="AKE37" s="78">
        <f t="shared" si="137"/>
        <v>0</v>
      </c>
      <c r="AKG37" s="312"/>
      <c r="AKH37" s="312"/>
      <c r="AKI37" s="785"/>
      <c r="AKJ37" s="31"/>
      <c r="AKK37" s="76"/>
      <c r="AKL37" s="78">
        <f t="shared" si="138"/>
        <v>0</v>
      </c>
      <c r="AKN37" s="230"/>
      <c r="AKO37" s="230"/>
      <c r="AKP37" s="105"/>
      <c r="AKQ37" s="49"/>
      <c r="AKR37" s="140"/>
      <c r="AKS37" s="78">
        <f t="shared" si="2"/>
        <v>0</v>
      </c>
      <c r="AKU37" s="312"/>
      <c r="AKV37" s="312"/>
      <c r="AKW37" s="22"/>
      <c r="AKX37" s="31"/>
      <c r="AKY37" s="76"/>
      <c r="AKZ37" s="78">
        <f t="shared" si="139"/>
        <v>0</v>
      </c>
      <c r="ALB37" s="312"/>
      <c r="ALC37" s="312"/>
      <c r="ALD37" s="22"/>
      <c r="ALE37" s="31"/>
      <c r="ALF37" s="76"/>
      <c r="ALG37" s="78">
        <f t="shared" si="140"/>
        <v>0</v>
      </c>
      <c r="ALI37" s="312"/>
      <c r="ALJ37" s="312"/>
      <c r="ALK37" s="22"/>
      <c r="ALL37" s="31"/>
      <c r="ALM37" s="76"/>
      <c r="ALN37" s="78">
        <f t="shared" si="141"/>
        <v>0</v>
      </c>
      <c r="ALP37" s="312"/>
      <c r="ALQ37" s="312"/>
      <c r="ALR37" s="22"/>
      <c r="ALS37" s="31"/>
      <c r="ALT37" s="76"/>
      <c r="ALU37" s="78">
        <f t="shared" si="142"/>
        <v>0</v>
      </c>
      <c r="ALW37" s="407"/>
      <c r="ALX37" s="312"/>
      <c r="ALY37" s="22"/>
      <c r="ALZ37" s="407"/>
      <c r="AMA37" s="76"/>
      <c r="AMB37" s="78">
        <f t="shared" si="143"/>
        <v>0</v>
      </c>
      <c r="AMD37" s="312"/>
      <c r="AME37" s="312"/>
      <c r="AMF37" s="22"/>
      <c r="AMG37" s="31"/>
      <c r="AMH37" s="76"/>
      <c r="AMI37" s="78">
        <f t="shared" si="144"/>
        <v>0</v>
      </c>
      <c r="AMK37" s="31"/>
      <c r="AML37" s="312"/>
      <c r="AMM37" s="22"/>
      <c r="AMN37" s="31"/>
      <c r="AMO37" s="76"/>
      <c r="AMP37" s="78">
        <f t="shared" si="3"/>
        <v>0</v>
      </c>
      <c r="AMR37" s="407"/>
      <c r="AMS37" s="312"/>
      <c r="AMT37" s="22"/>
      <c r="AMU37" s="323"/>
      <c r="AMV37" s="76"/>
      <c r="AMW37" s="78">
        <f t="shared" si="145"/>
        <v>0</v>
      </c>
      <c r="AMY37" s="323"/>
      <c r="AMZ37" s="312"/>
      <c r="ANA37" s="22"/>
      <c r="ANB37" s="407"/>
      <c r="ANC37" s="76"/>
      <c r="AND37" s="78">
        <f t="shared" si="146"/>
        <v>0</v>
      </c>
      <c r="ANF37" s="31"/>
      <c r="ANG37" s="312"/>
      <c r="ANH37" s="22"/>
      <c r="ANI37" s="31"/>
      <c r="ANJ37" s="76"/>
      <c r="ANK37" s="78">
        <f t="shared" si="147"/>
        <v>0</v>
      </c>
      <c r="ANM37" s="312"/>
      <c r="ANN37" s="312"/>
      <c r="ANO37" s="22"/>
      <c r="ANP37" s="31"/>
      <c r="ANQ37" s="76"/>
      <c r="ANR37" s="78">
        <f t="shared" si="148"/>
        <v>0</v>
      </c>
      <c r="ANT37" s="312"/>
      <c r="ANU37" s="312"/>
      <c r="ANV37" s="22"/>
      <c r="ANW37" s="31"/>
      <c r="ANX37" s="76"/>
      <c r="ANY37" s="78">
        <f t="shared" si="149"/>
        <v>0</v>
      </c>
      <c r="AOA37" s="323"/>
      <c r="AOB37" s="312"/>
      <c r="AOC37" s="22"/>
      <c r="AOD37" s="407"/>
      <c r="AOE37" s="76"/>
      <c r="AOF37" s="78">
        <f t="shared" si="150"/>
        <v>1532</v>
      </c>
      <c r="AOH37" s="312"/>
      <c r="AOI37" s="312"/>
      <c r="AOJ37" s="22"/>
      <c r="AOK37" s="31"/>
      <c r="AOL37" s="76"/>
      <c r="AOM37" s="78">
        <f t="shared" si="198"/>
        <v>4592</v>
      </c>
      <c r="AOO37" s="407"/>
      <c r="AOP37" s="312"/>
      <c r="AOQ37" s="22"/>
      <c r="AOR37" s="31"/>
      <c r="AOS37" s="76"/>
      <c r="AOT37" s="78">
        <f t="shared" si="151"/>
        <v>0</v>
      </c>
      <c r="AOV37" s="323"/>
      <c r="AOW37" s="312"/>
      <c r="AOX37" s="22"/>
      <c r="AOY37" s="31"/>
      <c r="AOZ37" s="76"/>
      <c r="APA37" s="78">
        <f t="shared" si="152"/>
        <v>0</v>
      </c>
      <c r="APC37" s="323"/>
      <c r="APD37" s="312"/>
      <c r="APE37" s="22"/>
      <c r="APF37" s="31"/>
      <c r="APG37" s="76"/>
      <c r="APH37" s="78">
        <f t="shared" si="153"/>
        <v>0</v>
      </c>
      <c r="APJ37" s="312"/>
      <c r="APK37" s="312"/>
      <c r="APL37" s="22"/>
      <c r="APM37" s="31"/>
      <c r="APN37" s="76"/>
      <c r="APO37" s="78">
        <f t="shared" si="154"/>
        <v>0</v>
      </c>
      <c r="APQ37" s="407"/>
      <c r="APR37" s="312"/>
      <c r="APS37" s="22"/>
      <c r="APT37" s="407"/>
      <c r="APU37" s="76"/>
      <c r="APV37" s="78">
        <f t="shared" si="204"/>
        <v>0</v>
      </c>
      <c r="APX37" s="312"/>
      <c r="APY37" s="312"/>
      <c r="APZ37" s="22"/>
      <c r="AQA37" s="31"/>
      <c r="AQB37" s="76"/>
      <c r="AQC37" s="132">
        <f t="shared" si="5"/>
        <v>7383.5</v>
      </c>
      <c r="AQE37" s="312"/>
      <c r="AQF37" s="312"/>
      <c r="AQG37" s="22"/>
      <c r="AQH37" s="31"/>
      <c r="AQI37" s="76"/>
      <c r="AQJ37" s="132">
        <f t="shared" si="6"/>
        <v>0</v>
      </c>
      <c r="AQL37" s="312"/>
      <c r="AQM37" s="312"/>
      <c r="AQN37" s="22"/>
      <c r="AQO37" s="31"/>
      <c r="AQP37" s="76"/>
      <c r="AQQ37" s="132">
        <f t="shared" si="155"/>
        <v>4518.5</v>
      </c>
      <c r="AQS37" s="323"/>
      <c r="AQT37" s="312"/>
      <c r="AQU37" s="785"/>
      <c r="AQV37" s="323"/>
      <c r="AQW37" s="76"/>
      <c r="AQX37" s="78">
        <f t="shared" si="156"/>
        <v>53922</v>
      </c>
      <c r="AQZ37" s="312"/>
      <c r="ARA37" s="312"/>
      <c r="ARB37" s="22"/>
      <c r="ARC37" s="31"/>
      <c r="ARD37" s="76"/>
      <c r="ARE37" s="78">
        <f t="shared" si="157"/>
        <v>0</v>
      </c>
      <c r="ARG37" s="407"/>
      <c r="ARH37" s="312"/>
      <c r="ARI37" s="22"/>
      <c r="ARJ37" s="407"/>
      <c r="ARK37" s="76"/>
      <c r="ARL37" s="78">
        <f t="shared" si="158"/>
        <v>0</v>
      </c>
      <c r="ARN37" s="407"/>
      <c r="ARO37" s="312"/>
      <c r="ARP37" s="22"/>
      <c r="ARQ37" s="323"/>
      <c r="ARR37" s="76"/>
      <c r="ARS37" s="78">
        <f t="shared" si="7"/>
        <v>0</v>
      </c>
      <c r="ARU37" s="407"/>
      <c r="ARV37" s="312"/>
      <c r="ARW37" s="22"/>
      <c r="ARX37" s="31"/>
      <c r="ARY37" s="76"/>
      <c r="ARZ37" s="78">
        <f t="shared" si="159"/>
        <v>0</v>
      </c>
      <c r="ASB37" s="407"/>
      <c r="ASC37" s="312"/>
      <c r="ASD37" s="22"/>
      <c r="ASE37" s="31"/>
      <c r="ASF37" s="76"/>
      <c r="ASG37" s="132">
        <f t="shared" si="160"/>
        <v>0</v>
      </c>
      <c r="ASI37" s="312"/>
      <c r="ASJ37" s="312"/>
      <c r="ASK37" s="22"/>
      <c r="ASL37" s="31"/>
      <c r="ASM37" s="76"/>
      <c r="ASN37" s="132">
        <f t="shared" si="161"/>
        <v>0</v>
      </c>
      <c r="ASP37" s="312"/>
      <c r="ASQ37" s="312"/>
      <c r="ASR37" s="22"/>
      <c r="ASS37" s="31"/>
      <c r="AST37" s="76"/>
      <c r="ASU37" s="132">
        <f t="shared" si="162"/>
        <v>0</v>
      </c>
      <c r="ASW37" s="312"/>
      <c r="ASX37" s="312"/>
      <c r="ASY37" s="22"/>
      <c r="ASZ37" s="31"/>
      <c r="ATA37" s="76"/>
      <c r="ATB37" s="78">
        <f t="shared" si="163"/>
        <v>0</v>
      </c>
      <c r="ATD37" s="323"/>
      <c r="ATE37" s="312"/>
      <c r="ATF37" s="22"/>
      <c r="ATG37" s="31"/>
      <c r="ATH37" s="76"/>
      <c r="ATI37" s="78">
        <f t="shared" si="164"/>
        <v>0</v>
      </c>
      <c r="ATK37" s="323"/>
      <c r="ATL37" s="312"/>
      <c r="ATM37" s="22"/>
      <c r="ATN37" s="31"/>
      <c r="ATO37" s="76"/>
      <c r="ATP37" s="78">
        <f t="shared" si="165"/>
        <v>0</v>
      </c>
      <c r="ATR37" s="323"/>
      <c r="ATS37" s="312"/>
      <c r="ATT37" s="22"/>
      <c r="ATU37" s="31"/>
      <c r="ATV37" s="76"/>
      <c r="ATW37" s="78">
        <f t="shared" si="166"/>
        <v>0</v>
      </c>
      <c r="ATY37" s="794"/>
      <c r="ATZ37" s="1483"/>
      <c r="AUA37" s="76"/>
      <c r="AUB37" s="370"/>
      <c r="AUC37" s="67"/>
      <c r="AUD37" s="132">
        <f>AUD36+AUA37-AUC37</f>
        <v>0</v>
      </c>
      <c r="AUF37" s="31"/>
      <c r="AUG37" s="1483"/>
      <c r="AUH37" s="76"/>
      <c r="AUI37" s="61"/>
      <c r="AUJ37" s="67"/>
      <c r="AUK37" s="132">
        <f t="shared" si="168"/>
        <v>0</v>
      </c>
      <c r="AUM37" s="869"/>
      <c r="AUN37" s="312"/>
      <c r="AUO37" s="22"/>
      <c r="AUP37" s="31"/>
      <c r="AUQ37" s="76"/>
      <c r="AUR37" s="78">
        <f t="shared" si="169"/>
        <v>0</v>
      </c>
      <c r="AUT37" s="869"/>
      <c r="AUU37" s="312"/>
      <c r="AUV37" s="22"/>
      <c r="AUW37" s="31"/>
      <c r="AUX37" s="76"/>
      <c r="AUY37" s="78">
        <f t="shared" si="170"/>
        <v>0</v>
      </c>
      <c r="AVA37" s="546"/>
      <c r="AVB37" s="312"/>
      <c r="AVC37" s="22"/>
      <c r="AVD37" s="31"/>
      <c r="AVE37" s="76"/>
      <c r="AVF37" s="78">
        <f t="shared" si="171"/>
        <v>2512.5</v>
      </c>
      <c r="AVH37" s="323"/>
      <c r="AVI37" s="782"/>
      <c r="AVJ37" s="704"/>
      <c r="AVK37" s="49"/>
      <c r="AVL37" s="351"/>
      <c r="AVM37" s="132">
        <f t="shared" si="172"/>
        <v>0</v>
      </c>
      <c r="AVO37" s="407"/>
      <c r="AVP37" s="312"/>
      <c r="AVQ37" s="22"/>
      <c r="AVR37" s="31"/>
      <c r="AVS37" s="76"/>
      <c r="AVT37" s="78">
        <f t="shared" si="190"/>
        <v>0</v>
      </c>
      <c r="AVV37" s="312"/>
      <c r="AVW37" s="312"/>
      <c r="AVX37" s="22"/>
      <c r="AVY37" s="31"/>
      <c r="AVZ37" s="76"/>
      <c r="AWA37" s="78">
        <f t="shared" si="191"/>
        <v>0</v>
      </c>
      <c r="AWC37" s="312"/>
      <c r="AWD37" s="312"/>
      <c r="AWE37" s="22"/>
      <c r="AWF37" s="31"/>
      <c r="AWG37" s="76"/>
      <c r="AWH37" s="78">
        <f t="shared" si="192"/>
        <v>0</v>
      </c>
      <c r="AWJ37" s="230"/>
      <c r="AWK37" s="230"/>
      <c r="AWL37" s="105"/>
      <c r="AWM37" s="49"/>
      <c r="AWN37" s="140"/>
      <c r="AWO37" s="132">
        <f t="shared" si="193"/>
        <v>0</v>
      </c>
      <c r="AWP37" s="245"/>
      <c r="AWQ37" s="427"/>
      <c r="AWR37" s="312"/>
      <c r="AWS37" s="22"/>
      <c r="AWT37" s="31"/>
      <c r="AWU37" s="76"/>
      <c r="AWV37" s="78">
        <f t="shared" si="173"/>
        <v>30000</v>
      </c>
      <c r="AWX37" s="312"/>
      <c r="AWY37" s="312"/>
      <c r="AWZ37" s="22"/>
      <c r="AXA37" s="31"/>
      <c r="AXB37" s="76"/>
      <c r="AXC37" s="78">
        <f t="shared" si="174"/>
        <v>0</v>
      </c>
      <c r="AXE37" s="312"/>
      <c r="AXF37" s="312"/>
      <c r="AXG37" s="22"/>
      <c r="AXH37" s="31"/>
      <c r="AXI37" s="76"/>
      <c r="AXJ37" s="78">
        <f t="shared" si="175"/>
        <v>0</v>
      </c>
      <c r="AXL37" s="312"/>
      <c r="AXM37" s="312"/>
      <c r="AXN37" s="22"/>
      <c r="AXO37" s="31"/>
      <c r="AXP37" s="76"/>
      <c r="AXQ37" s="78">
        <f t="shared" si="176"/>
        <v>0</v>
      </c>
      <c r="AXS37" s="312"/>
      <c r="AXT37" s="312"/>
      <c r="AXU37" s="22"/>
      <c r="AXV37" s="31"/>
      <c r="AXW37" s="76"/>
      <c r="AXX37" s="78">
        <f t="shared" si="177"/>
        <v>0</v>
      </c>
      <c r="AXZ37" s="407"/>
      <c r="AYA37" s="312"/>
      <c r="AYB37" s="22"/>
      <c r="AYC37" s="31"/>
      <c r="AYD37" s="76"/>
      <c r="AYE37" s="78">
        <f t="shared" si="178"/>
        <v>0</v>
      </c>
      <c r="AYG37" s="407"/>
      <c r="AYH37" s="312"/>
      <c r="AYI37" s="22"/>
      <c r="AYJ37" s="31"/>
      <c r="AYK37" s="76"/>
      <c r="AYL37" s="78">
        <f t="shared" si="179"/>
        <v>0</v>
      </c>
      <c r="AYN37" s="407"/>
      <c r="AYO37" s="312"/>
      <c r="AYP37" s="22"/>
      <c r="AYQ37" s="407"/>
      <c r="AYR37" s="76"/>
      <c r="AYS37" s="78">
        <f t="shared" si="180"/>
        <v>0</v>
      </c>
      <c r="AYU37" s="312"/>
      <c r="AYV37" s="312"/>
      <c r="AYW37" s="22"/>
      <c r="AYX37" s="31"/>
      <c r="AYY37" s="76"/>
      <c r="AYZ37" s="78">
        <f t="shared" si="181"/>
        <v>0</v>
      </c>
      <c r="AZB37" s="427"/>
      <c r="AZC37" s="230"/>
      <c r="AZD37" s="105"/>
      <c r="AZE37" s="427"/>
      <c r="AZF37" s="140"/>
      <c r="AZG37" s="78">
        <f t="shared" si="182"/>
        <v>0</v>
      </c>
      <c r="AZI37" s="427"/>
      <c r="AZJ37" s="230"/>
      <c r="AZK37" s="105"/>
      <c r="AZL37" s="427"/>
      <c r="AZM37" s="140"/>
      <c r="AZN37" s="132">
        <f t="shared" si="183"/>
        <v>0</v>
      </c>
      <c r="AZO37" s="245"/>
      <c r="AZP37" s="312"/>
      <c r="AZQ37" s="312"/>
      <c r="AZR37" s="22"/>
      <c r="AZS37" s="31"/>
      <c r="AZT37" s="76"/>
      <c r="AZU37" s="78">
        <f t="shared" si="184"/>
        <v>0</v>
      </c>
      <c r="AZW37" s="312"/>
      <c r="AZX37" s="312"/>
      <c r="AZY37" s="22"/>
      <c r="AZZ37" s="31"/>
      <c r="BAA37" s="76"/>
      <c r="BAB37" s="78">
        <f t="shared" si="185"/>
        <v>0</v>
      </c>
      <c r="BAD37" s="312"/>
      <c r="BAE37" s="312"/>
      <c r="BAF37" s="22"/>
      <c r="BAG37" s="31"/>
      <c r="BAH37" s="76"/>
      <c r="BAI37" s="78">
        <f t="shared" si="186"/>
        <v>0</v>
      </c>
      <c r="BAK37" s="312"/>
      <c r="BAL37" s="312"/>
      <c r="BAM37" s="22"/>
      <c r="BAN37" s="31"/>
      <c r="BAO37" s="76"/>
      <c r="BAP37" s="78">
        <f t="shared" si="187"/>
        <v>0</v>
      </c>
    </row>
    <row r="38" spans="1:1023 1025:1394" s="32" customFormat="1" x14ac:dyDescent="0.25">
      <c r="A38" s="31"/>
      <c r="B38" s="312"/>
      <c r="C38" s="351"/>
      <c r="D38" s="31"/>
      <c r="E38" s="76"/>
      <c r="F38" s="132">
        <f t="shared" ref="F38:F44" si="205">F37+C38-E38</f>
        <v>0</v>
      </c>
      <c r="H38" s="407"/>
      <c r="I38" s="312"/>
      <c r="J38" s="22"/>
      <c r="K38" s="407"/>
      <c r="L38" s="76"/>
      <c r="M38" s="78">
        <f t="shared" si="188"/>
        <v>0</v>
      </c>
      <c r="O38" s="323"/>
      <c r="P38" s="312"/>
      <c r="Q38" s="22"/>
      <c r="R38" s="31"/>
      <c r="S38" s="76"/>
      <c r="T38" s="78">
        <f t="shared" si="9"/>
        <v>0</v>
      </c>
      <c r="V38" s="312"/>
      <c r="W38" s="312"/>
      <c r="X38" s="22"/>
      <c r="Y38" s="31"/>
      <c r="Z38" s="76"/>
      <c r="AA38" s="78">
        <f t="shared" si="10"/>
        <v>0</v>
      </c>
      <c r="AC38" s="312"/>
      <c r="AD38" s="312"/>
      <c r="AE38" s="22"/>
      <c r="AF38" s="31"/>
      <c r="AG38" s="76"/>
      <c r="AH38" s="78">
        <f t="shared" si="11"/>
        <v>0</v>
      </c>
      <c r="AJ38" s="312"/>
      <c r="AK38" s="312"/>
      <c r="AL38" s="22"/>
      <c r="AM38" s="31"/>
      <c r="AN38" s="76"/>
      <c r="AO38" s="78">
        <f t="shared" si="12"/>
        <v>0</v>
      </c>
      <c r="AQ38" s="312"/>
      <c r="AR38" s="312"/>
      <c r="AS38" s="22"/>
      <c r="AT38" s="31"/>
      <c r="AU38" s="76"/>
      <c r="AV38" s="78">
        <f t="shared" si="13"/>
        <v>0</v>
      </c>
      <c r="AX38" s="312"/>
      <c r="AY38" s="312"/>
      <c r="AZ38" s="22"/>
      <c r="BA38" s="31"/>
      <c r="BB38" s="76"/>
      <c r="BC38" s="78">
        <f t="shared" si="14"/>
        <v>0</v>
      </c>
      <c r="BE38" s="312"/>
      <c r="BF38" s="312"/>
      <c r="BG38" s="22"/>
      <c r="BH38" s="31"/>
      <c r="BI38" s="76"/>
      <c r="BJ38" s="78">
        <f t="shared" si="15"/>
        <v>0</v>
      </c>
      <c r="BL38" s="312"/>
      <c r="BM38" s="312"/>
      <c r="BN38" s="22"/>
      <c r="BO38" s="31"/>
      <c r="BP38" s="76"/>
      <c r="BQ38" s="78">
        <f t="shared" si="16"/>
        <v>0</v>
      </c>
      <c r="BS38" s="312"/>
      <c r="BT38" s="312"/>
      <c r="BU38" s="312"/>
      <c r="BV38" s="22"/>
      <c r="BW38" s="31"/>
      <c r="BX38" s="76"/>
      <c r="BY38" s="78">
        <f t="shared" si="17"/>
        <v>0</v>
      </c>
      <c r="CA38" s="407">
        <v>40981</v>
      </c>
      <c r="CB38" s="312" t="s">
        <v>692</v>
      </c>
      <c r="CC38" s="807">
        <v>313320</v>
      </c>
      <c r="CD38" s="529">
        <v>40991</v>
      </c>
      <c r="CE38" s="1512">
        <v>179480</v>
      </c>
      <c r="CF38" s="132">
        <f t="shared" si="18"/>
        <v>462233</v>
      </c>
      <c r="CH38" s="49"/>
      <c r="CI38" s="230"/>
      <c r="CJ38" s="262"/>
      <c r="CK38" s="379"/>
      <c r="CL38" s="262"/>
      <c r="CM38" s="132">
        <f t="shared" si="19"/>
        <v>0</v>
      </c>
      <c r="CO38" s="322"/>
      <c r="CP38" s="673"/>
      <c r="CQ38" s="351"/>
      <c r="CR38" s="380"/>
      <c r="CS38" s="351"/>
      <c r="CT38" s="132">
        <f t="shared" si="189"/>
        <v>0</v>
      </c>
      <c r="CV38" s="31"/>
      <c r="CW38" s="312"/>
      <c r="CX38" s="22"/>
      <c r="CY38" s="31"/>
      <c r="CZ38" s="76"/>
      <c r="DA38" s="78">
        <f t="shared" si="20"/>
        <v>0</v>
      </c>
      <c r="DC38" s="312"/>
      <c r="DD38" s="312"/>
      <c r="DE38" s="312"/>
      <c r="DF38" s="22"/>
      <c r="DG38" s="31"/>
      <c r="DH38" s="76"/>
      <c r="DI38" s="78">
        <f t="shared" si="21"/>
        <v>0</v>
      </c>
      <c r="DK38" s="407"/>
      <c r="DL38" s="312"/>
      <c r="DM38" s="22"/>
      <c r="DN38" s="323"/>
      <c r="DO38" s="76"/>
      <c r="DP38" s="78">
        <f t="shared" si="22"/>
        <v>0</v>
      </c>
      <c r="DR38" s="312"/>
      <c r="DS38" s="312"/>
      <c r="DT38" s="22"/>
      <c r="DU38" s="31"/>
      <c r="DV38" s="76"/>
      <c r="DW38" s="78">
        <f t="shared" si="23"/>
        <v>0</v>
      </c>
      <c r="DY38" s="312"/>
      <c r="DZ38" s="312"/>
      <c r="EA38" s="22"/>
      <c r="EB38" s="31"/>
      <c r="EC38" s="76"/>
      <c r="ED38" s="78">
        <f t="shared" si="24"/>
        <v>4197</v>
      </c>
      <c r="EF38" s="312"/>
      <c r="EG38" s="312"/>
      <c r="EH38" s="22"/>
      <c r="EI38" s="31"/>
      <c r="EJ38" s="76"/>
      <c r="EK38" s="78">
        <f t="shared" si="25"/>
        <v>0</v>
      </c>
      <c r="EM38" s="323"/>
      <c r="EN38" s="312"/>
      <c r="EO38" s="22"/>
      <c r="EP38" s="31"/>
      <c r="EQ38" s="76"/>
      <c r="ER38" s="78">
        <f t="shared" si="26"/>
        <v>0</v>
      </c>
      <c r="ET38" s="323"/>
      <c r="EU38" s="312"/>
      <c r="EV38" s="22"/>
      <c r="EW38" s="31"/>
      <c r="EX38" s="76"/>
      <c r="EY38" s="78">
        <f t="shared" si="27"/>
        <v>0</v>
      </c>
      <c r="FA38" s="31"/>
      <c r="FB38" s="312"/>
      <c r="FC38" s="22"/>
      <c r="FD38" s="31"/>
      <c r="FE38" s="76"/>
      <c r="FF38" s="78">
        <f t="shared" si="28"/>
        <v>0</v>
      </c>
      <c r="FH38" s="31"/>
      <c r="FI38" s="312"/>
      <c r="FJ38" s="22"/>
      <c r="FK38" s="31"/>
      <c r="FL38" s="76"/>
      <c r="FM38" s="78">
        <f t="shared" si="29"/>
        <v>0</v>
      </c>
      <c r="FO38" s="407">
        <v>39732</v>
      </c>
      <c r="FP38" s="312" t="s">
        <v>449</v>
      </c>
      <c r="FQ38" s="105">
        <v>71132.5</v>
      </c>
      <c r="FR38" s="31"/>
      <c r="FS38" s="76"/>
      <c r="FT38" s="78">
        <f t="shared" si="30"/>
        <v>320714.5</v>
      </c>
      <c r="FV38" s="323"/>
      <c r="FW38" s="312"/>
      <c r="FX38" s="22"/>
      <c r="FY38" s="31"/>
      <c r="FZ38" s="76"/>
      <c r="GA38" s="78">
        <f t="shared" si="31"/>
        <v>0</v>
      </c>
      <c r="GC38" s="312"/>
      <c r="GD38" s="312"/>
      <c r="GE38" s="22"/>
      <c r="GF38" s="31"/>
      <c r="GG38" s="76"/>
      <c r="GH38" s="78">
        <f t="shared" si="32"/>
        <v>0</v>
      </c>
      <c r="GJ38" s="312"/>
      <c r="GK38" s="312"/>
      <c r="GL38" s="22"/>
      <c r="GM38" s="31"/>
      <c r="GN38" s="76"/>
      <c r="GO38" s="78">
        <f t="shared" si="33"/>
        <v>0</v>
      </c>
      <c r="GQ38" s="31"/>
      <c r="GR38" s="312"/>
      <c r="GS38" s="22"/>
      <c r="GT38" s="31"/>
      <c r="GU38" s="76"/>
      <c r="GV38" s="78">
        <f t="shared" si="34"/>
        <v>0</v>
      </c>
      <c r="GX38" s="312"/>
      <c r="GY38" s="312"/>
      <c r="GZ38" s="22"/>
      <c r="HA38" s="31"/>
      <c r="HB38" s="76"/>
      <c r="HC38" s="78">
        <f t="shared" si="35"/>
        <v>0</v>
      </c>
      <c r="HE38" s="31"/>
      <c r="HF38" s="312"/>
      <c r="HG38" s="22"/>
      <c r="HH38" s="31"/>
      <c r="HI38" s="76"/>
      <c r="HJ38" s="78">
        <f t="shared" si="36"/>
        <v>0</v>
      </c>
      <c r="HL38" s="31"/>
      <c r="HM38" s="312"/>
      <c r="HN38" s="22"/>
      <c r="HO38" s="31"/>
      <c r="HP38" s="76"/>
      <c r="HQ38" s="78">
        <f t="shared" si="37"/>
        <v>0</v>
      </c>
      <c r="HS38" s="546"/>
      <c r="HU38" s="780"/>
      <c r="HW38" s="780"/>
      <c r="HX38" s="132">
        <f t="shared" si="38"/>
        <v>476</v>
      </c>
      <c r="HZ38" s="31"/>
      <c r="IA38" s="312"/>
      <c r="IB38" s="22"/>
      <c r="IC38" s="31"/>
      <c r="ID38" s="76"/>
      <c r="IE38" s="78">
        <f t="shared" si="39"/>
        <v>0</v>
      </c>
      <c r="IG38" s="312"/>
      <c r="IH38" s="312"/>
      <c r="II38" s="22"/>
      <c r="IJ38" s="31"/>
      <c r="IK38" s="76"/>
      <c r="IL38" s="78">
        <f t="shared" si="40"/>
        <v>0</v>
      </c>
      <c r="IN38" s="312"/>
      <c r="IO38" s="784"/>
      <c r="IP38" s="22"/>
      <c r="IQ38" s="31"/>
      <c r="IR38" s="76"/>
      <c r="IS38" s="78">
        <f t="shared" si="41"/>
        <v>0</v>
      </c>
      <c r="IU38" s="31"/>
      <c r="IV38" s="312"/>
      <c r="IW38" s="22"/>
      <c r="IX38" s="31"/>
      <c r="IY38" s="76"/>
      <c r="IZ38" s="78">
        <f t="shared" si="42"/>
        <v>0</v>
      </c>
      <c r="JB38" s="312"/>
      <c r="JC38" s="312"/>
      <c r="JD38" s="22"/>
      <c r="JE38" s="31"/>
      <c r="JF38" s="76"/>
      <c r="JG38" s="78">
        <f t="shared" si="196"/>
        <v>0</v>
      </c>
      <c r="JI38" s="794"/>
      <c r="JJ38" s="866"/>
      <c r="JK38" s="22"/>
      <c r="JL38" s="794"/>
      <c r="JM38" s="76"/>
      <c r="JN38" s="132">
        <f t="shared" si="43"/>
        <v>0</v>
      </c>
      <c r="JP38" s="794"/>
      <c r="JQ38" s="866"/>
      <c r="JR38" s="22"/>
      <c r="JS38" s="794"/>
      <c r="JT38" s="76"/>
      <c r="JU38" s="132">
        <f t="shared" si="44"/>
        <v>0</v>
      </c>
      <c r="JW38" s="575"/>
      <c r="JX38" s="647"/>
      <c r="JY38" s="105"/>
      <c r="JZ38" s="575"/>
      <c r="KA38" s="140"/>
      <c r="KB38" s="132">
        <f t="shared" si="45"/>
        <v>0</v>
      </c>
      <c r="KC38" s="245"/>
      <c r="KD38" s="575"/>
      <c r="KE38" s="647"/>
      <c r="KF38" s="105"/>
      <c r="KG38" s="575"/>
      <c r="KH38" s="140"/>
      <c r="KI38" s="132">
        <f t="shared" si="46"/>
        <v>0</v>
      </c>
      <c r="KJ38" s="245"/>
      <c r="KK38" s="407"/>
      <c r="KL38" s="312"/>
      <c r="KM38" s="22"/>
      <c r="KN38" s="31"/>
      <c r="KO38" s="76"/>
      <c r="KP38" s="132">
        <f t="shared" si="47"/>
        <v>0</v>
      </c>
      <c r="KR38" s="312"/>
      <c r="KS38" s="866"/>
      <c r="KT38" s="22"/>
      <c r="KU38" s="794"/>
      <c r="KV38" s="76"/>
      <c r="KW38" s="132">
        <f t="shared" si="48"/>
        <v>0</v>
      </c>
      <c r="KY38" s="312"/>
      <c r="KZ38" s="866"/>
      <c r="LA38" s="22"/>
      <c r="LB38" s="31"/>
      <c r="LC38" s="76"/>
      <c r="LD38" s="132">
        <f t="shared" si="49"/>
        <v>0</v>
      </c>
      <c r="LF38" s="407"/>
      <c r="LG38" s="312"/>
      <c r="LH38" s="22"/>
      <c r="LI38" s="31"/>
      <c r="LJ38" s="76"/>
      <c r="LK38" s="78">
        <f t="shared" si="0"/>
        <v>0</v>
      </c>
      <c r="LM38" s="407"/>
      <c r="LN38" s="312"/>
      <c r="LO38" s="22"/>
      <c r="LP38" s="31"/>
      <c r="LQ38" s="76"/>
      <c r="LR38" s="78">
        <f t="shared" si="50"/>
        <v>0</v>
      </c>
      <c r="LT38" s="407"/>
      <c r="LU38" s="312"/>
      <c r="LV38" s="22"/>
      <c r="LW38" s="31"/>
      <c r="LX38" s="76"/>
      <c r="LY38" s="78">
        <f t="shared" si="51"/>
        <v>0</v>
      </c>
      <c r="MA38" s="407"/>
      <c r="MB38" s="312"/>
      <c r="MC38" s="22"/>
      <c r="MD38" s="31"/>
      <c r="ME38" s="76"/>
      <c r="MF38" s="78">
        <f t="shared" si="52"/>
        <v>0</v>
      </c>
      <c r="MH38" s="312"/>
      <c r="MI38" s="312"/>
      <c r="MJ38" s="22"/>
      <c r="MK38" s="31"/>
      <c r="ML38" s="76"/>
      <c r="MM38" s="78">
        <f t="shared" si="53"/>
        <v>0</v>
      </c>
      <c r="MO38" s="31"/>
      <c r="MP38" s="312"/>
      <c r="MQ38" s="105"/>
      <c r="MR38" s="1514"/>
      <c r="MS38" s="76"/>
      <c r="MT38" s="132">
        <f t="shared" si="197"/>
        <v>20586.5</v>
      </c>
      <c r="MV38" s="31"/>
      <c r="MW38" s="312"/>
      <c r="MX38" s="105"/>
      <c r="MY38" s="1514"/>
      <c r="MZ38" s="76"/>
      <c r="NA38" s="132">
        <f t="shared" si="54"/>
        <v>0</v>
      </c>
      <c r="NC38" s="31"/>
      <c r="ND38" s="782"/>
      <c r="NE38" s="76"/>
      <c r="NF38" s="31"/>
      <c r="NG38" s="76"/>
      <c r="NH38" s="132">
        <f t="shared" si="203"/>
        <v>0</v>
      </c>
      <c r="NJ38" s="407"/>
      <c r="NK38" s="782"/>
      <c r="NL38" s="76"/>
      <c r="NM38" s="407"/>
      <c r="NN38" s="76"/>
      <c r="NO38" s="132">
        <f t="shared" si="56"/>
        <v>0</v>
      </c>
      <c r="NQ38" s="312"/>
      <c r="NR38" s="312"/>
      <c r="NS38" s="22"/>
      <c r="NT38" s="31"/>
      <c r="NU38" s="76"/>
      <c r="NV38" s="78">
        <f t="shared" si="57"/>
        <v>0</v>
      </c>
      <c r="NX38" s="312"/>
      <c r="NY38" s="312"/>
      <c r="NZ38" s="22"/>
      <c r="OA38" s="31"/>
      <c r="OB38" s="76"/>
      <c r="OC38" s="78">
        <f t="shared" si="58"/>
        <v>0</v>
      </c>
      <c r="OE38" s="312"/>
      <c r="OF38" s="312"/>
      <c r="OG38" s="22"/>
      <c r="OH38" s="31"/>
      <c r="OI38" s="76"/>
      <c r="OJ38" s="78">
        <f t="shared" si="59"/>
        <v>0</v>
      </c>
      <c r="OL38" s="312"/>
      <c r="OM38" s="312"/>
      <c r="ON38" s="22"/>
      <c r="OO38" s="31"/>
      <c r="OP38" s="76"/>
      <c r="OQ38" s="78">
        <f t="shared" si="60"/>
        <v>0</v>
      </c>
      <c r="OS38" s="312"/>
      <c r="OT38" s="312"/>
      <c r="OU38" s="22"/>
      <c r="OV38" s="31"/>
      <c r="OW38" s="76"/>
      <c r="OX38" s="78">
        <f t="shared" si="61"/>
        <v>0</v>
      </c>
      <c r="OZ38" s="312"/>
      <c r="PA38" s="312"/>
      <c r="PB38" s="22"/>
      <c r="PC38" s="31"/>
      <c r="PD38" s="76"/>
      <c r="PE38" s="78">
        <f t="shared" si="62"/>
        <v>0</v>
      </c>
      <c r="PG38" s="312"/>
      <c r="PH38" s="312"/>
      <c r="PI38" s="22"/>
      <c r="PJ38" s="31"/>
      <c r="PK38" s="76"/>
      <c r="PL38" s="78">
        <f t="shared" si="63"/>
        <v>0</v>
      </c>
      <c r="PN38" s="312"/>
      <c r="PO38" s="312"/>
      <c r="PP38" s="22"/>
      <c r="PQ38" s="31"/>
      <c r="PR38" s="76"/>
      <c r="PS38" s="78">
        <f t="shared" si="64"/>
        <v>48975</v>
      </c>
      <c r="PU38" s="312"/>
      <c r="PV38" s="312"/>
      <c r="PW38" s="22"/>
      <c r="PX38" s="31"/>
      <c r="PY38" s="76"/>
      <c r="PZ38" s="78">
        <f t="shared" si="65"/>
        <v>0</v>
      </c>
      <c r="QB38" s="407"/>
      <c r="QC38" s="312"/>
      <c r="QD38" s="22"/>
      <c r="QE38" s="31"/>
      <c r="QF38" s="76"/>
      <c r="QG38" s="78">
        <f t="shared" si="66"/>
        <v>0</v>
      </c>
      <c r="QI38" s="323"/>
      <c r="QJ38" s="312"/>
      <c r="QK38" s="780"/>
      <c r="QL38" s="31">
        <v>41157</v>
      </c>
      <c r="QM38" s="140">
        <v>100</v>
      </c>
      <c r="QN38" s="132">
        <f t="shared" si="67"/>
        <v>26333.5</v>
      </c>
      <c r="QP38" s="523"/>
      <c r="QQ38" s="1483"/>
      <c r="QR38" s="780"/>
      <c r="QS38" s="49"/>
      <c r="QT38" s="140"/>
      <c r="QU38" s="132">
        <f t="shared" si="68"/>
        <v>0</v>
      </c>
      <c r="QW38" s="49"/>
      <c r="QX38" s="673"/>
      <c r="QY38" s="140"/>
      <c r="QZ38" s="49"/>
      <c r="RA38" s="140"/>
      <c r="RB38" s="78">
        <f t="shared" si="69"/>
        <v>0</v>
      </c>
      <c r="RD38" s="49"/>
      <c r="RE38" s="673"/>
      <c r="RF38" s="140"/>
      <c r="RG38" s="49"/>
      <c r="RH38" s="140"/>
      <c r="RI38" s="78">
        <f t="shared" si="70"/>
        <v>0</v>
      </c>
      <c r="RK38" s="49"/>
      <c r="RL38" s="303"/>
      <c r="RM38" s="140"/>
      <c r="RN38" s="49"/>
      <c r="RO38" s="140"/>
      <c r="RP38" s="78">
        <f t="shared" si="71"/>
        <v>0</v>
      </c>
      <c r="RR38" s="312"/>
      <c r="RS38" s="312"/>
      <c r="RT38" s="22"/>
      <c r="RU38" s="31"/>
      <c r="RV38" s="76"/>
      <c r="RW38" s="78">
        <f t="shared" si="194"/>
        <v>23250</v>
      </c>
      <c r="RY38" s="312"/>
      <c r="RZ38" s="312"/>
      <c r="SA38" s="22"/>
      <c r="SB38" s="31"/>
      <c r="SC38" s="76"/>
      <c r="SD38" s="78">
        <f t="shared" si="195"/>
        <v>0</v>
      </c>
      <c r="SF38" s="312"/>
      <c r="SG38" s="312"/>
      <c r="SH38" s="22"/>
      <c r="SI38" s="31"/>
      <c r="SJ38" s="76"/>
      <c r="SK38" s="78">
        <f t="shared" si="72"/>
        <v>0</v>
      </c>
      <c r="SM38" s="312"/>
      <c r="SN38" s="312"/>
      <c r="SO38" s="22"/>
      <c r="SP38" s="31"/>
      <c r="SQ38" s="76"/>
      <c r="SR38" s="78">
        <f t="shared" si="73"/>
        <v>0</v>
      </c>
      <c r="ST38" s="407"/>
      <c r="SU38" s="312"/>
      <c r="SV38" s="22"/>
      <c r="SW38" s="31"/>
      <c r="SX38" s="76"/>
      <c r="SY38" s="78">
        <f t="shared" si="74"/>
        <v>0</v>
      </c>
      <c r="TA38" s="312"/>
      <c r="TB38" s="312"/>
      <c r="TC38" s="22"/>
      <c r="TD38" s="31"/>
      <c r="TE38" s="76"/>
      <c r="TF38" s="78">
        <f t="shared" si="200"/>
        <v>20668.5</v>
      </c>
      <c r="TH38" s="312"/>
      <c r="TI38" s="312"/>
      <c r="TJ38" s="22"/>
      <c r="TK38" s="31"/>
      <c r="TL38" s="76"/>
      <c r="TM38" s="78">
        <f t="shared" si="201"/>
        <v>0</v>
      </c>
      <c r="TO38" s="407"/>
      <c r="TP38" s="312"/>
      <c r="TQ38" s="22"/>
      <c r="TR38" s="31"/>
      <c r="TS38" s="76"/>
      <c r="TT38" s="78">
        <f t="shared" si="202"/>
        <v>0</v>
      </c>
      <c r="TV38" s="407"/>
      <c r="TW38" s="312"/>
      <c r="TX38" s="22"/>
      <c r="TY38" s="31"/>
      <c r="TZ38" s="76"/>
      <c r="UA38" s="78">
        <f t="shared" si="78"/>
        <v>0</v>
      </c>
      <c r="UC38" s="407"/>
      <c r="UD38" s="312"/>
      <c r="UE38" s="22"/>
      <c r="UF38" s="31"/>
      <c r="UG38" s="76"/>
      <c r="UH38" s="78">
        <f t="shared" si="79"/>
        <v>0</v>
      </c>
      <c r="UJ38" s="407"/>
      <c r="UK38" s="312"/>
      <c r="UL38" s="22"/>
      <c r="UM38" s="31"/>
      <c r="UN38" s="76"/>
      <c r="UO38" s="78">
        <f t="shared" si="80"/>
        <v>0</v>
      </c>
      <c r="UQ38" s="407"/>
      <c r="UR38" s="312"/>
      <c r="US38" s="22"/>
      <c r="UT38" s="31"/>
      <c r="UU38" s="76"/>
      <c r="UV38" s="78">
        <f t="shared" si="81"/>
        <v>201</v>
      </c>
      <c r="UX38" s="312"/>
      <c r="UY38" s="312"/>
      <c r="UZ38" s="22"/>
      <c r="VA38" s="31"/>
      <c r="VB38" s="76"/>
      <c r="VC38" s="78">
        <f t="shared" si="82"/>
        <v>47775</v>
      </c>
      <c r="VE38" s="312"/>
      <c r="VF38" s="312"/>
      <c r="VG38" s="22"/>
      <c r="VH38" s="31"/>
      <c r="VI38" s="76"/>
      <c r="VJ38" s="78">
        <f t="shared" si="83"/>
        <v>0</v>
      </c>
      <c r="VL38" s="312"/>
      <c r="VM38" s="312"/>
      <c r="VN38" s="22"/>
      <c r="VO38" s="31"/>
      <c r="VP38" s="76"/>
      <c r="VQ38" s="78">
        <f t="shared" si="84"/>
        <v>0</v>
      </c>
      <c r="VS38" s="407"/>
      <c r="VT38" s="312"/>
      <c r="VU38" s="22"/>
      <c r="VV38" s="31"/>
      <c r="VW38" s="76"/>
      <c r="VX38" s="78">
        <f t="shared" si="85"/>
        <v>274.5</v>
      </c>
      <c r="VZ38" s="312"/>
      <c r="WA38" s="312"/>
      <c r="WB38" s="22"/>
      <c r="WC38" s="31"/>
      <c r="WD38" s="76"/>
      <c r="WE38" s="78">
        <f t="shared" si="86"/>
        <v>0</v>
      </c>
      <c r="WG38" s="312"/>
      <c r="WH38" s="312"/>
      <c r="WI38" s="22"/>
      <c r="WJ38" s="31"/>
      <c r="WK38" s="76"/>
      <c r="WL38" s="78">
        <f t="shared" si="87"/>
        <v>0</v>
      </c>
      <c r="WN38" s="312"/>
      <c r="WO38" s="312"/>
      <c r="WP38" s="22"/>
      <c r="WQ38" s="31"/>
      <c r="WR38" s="76"/>
      <c r="WS38" s="78">
        <f t="shared" si="88"/>
        <v>0</v>
      </c>
      <c r="WU38" s="230"/>
      <c r="WV38" s="230"/>
      <c r="WW38" s="105"/>
      <c r="WX38" s="49"/>
      <c r="WY38" s="140"/>
      <c r="WZ38" s="132">
        <f t="shared" si="89"/>
        <v>0</v>
      </c>
      <c r="XA38" s="245"/>
      <c r="XB38" s="312"/>
      <c r="XC38" s="312"/>
      <c r="XD38" s="22"/>
      <c r="XE38" s="31"/>
      <c r="XF38" s="76"/>
      <c r="XG38" s="78">
        <f t="shared" si="90"/>
        <v>0</v>
      </c>
      <c r="XI38" s="407"/>
      <c r="XJ38" s="312"/>
      <c r="XK38" s="22"/>
      <c r="XL38" s="31"/>
      <c r="XM38" s="76"/>
      <c r="XN38" s="78">
        <f t="shared" si="91"/>
        <v>0</v>
      </c>
      <c r="XP38" s="312"/>
      <c r="XQ38" s="312"/>
      <c r="XR38" s="22"/>
      <c r="XS38" s="31"/>
      <c r="XT38" s="76"/>
      <c r="XU38" s="78">
        <f t="shared" si="92"/>
        <v>0</v>
      </c>
      <c r="XW38" s="312"/>
      <c r="XX38" s="312"/>
      <c r="XY38" s="22"/>
      <c r="XZ38" s="31"/>
      <c r="YA38" s="76"/>
      <c r="YB38" s="78">
        <f t="shared" si="93"/>
        <v>0</v>
      </c>
      <c r="YD38" s="312"/>
      <c r="YE38" s="312"/>
      <c r="YF38" s="22"/>
      <c r="YG38" s="31"/>
      <c r="YH38" s="76"/>
      <c r="YI38" s="78">
        <f t="shared" si="94"/>
        <v>0</v>
      </c>
      <c r="YK38" s="312"/>
      <c r="YL38" s="312"/>
      <c r="YM38" s="22"/>
      <c r="YN38" s="31"/>
      <c r="YO38" s="76"/>
      <c r="YP38" s="78">
        <f t="shared" si="95"/>
        <v>0</v>
      </c>
      <c r="YR38" s="312"/>
      <c r="YS38" s="312"/>
      <c r="YT38" s="22"/>
      <c r="YU38" s="31"/>
      <c r="YV38" s="76"/>
      <c r="YW38" s="78">
        <f t="shared" si="96"/>
        <v>0</v>
      </c>
      <c r="YY38" s="312"/>
      <c r="YZ38" s="312"/>
      <c r="ZA38" s="22"/>
      <c r="ZB38" s="31"/>
      <c r="ZC38" s="76"/>
      <c r="ZD38" s="78">
        <f t="shared" si="97"/>
        <v>0</v>
      </c>
      <c r="ZF38" s="312"/>
      <c r="ZG38" s="312"/>
      <c r="ZH38" s="22"/>
      <c r="ZI38" s="31"/>
      <c r="ZJ38" s="76"/>
      <c r="ZK38" s="78">
        <f t="shared" si="98"/>
        <v>0</v>
      </c>
      <c r="ZM38" s="312"/>
      <c r="ZN38" s="312"/>
      <c r="ZO38" s="22"/>
      <c r="ZP38" s="31"/>
      <c r="ZQ38" s="76"/>
      <c r="ZR38" s="78">
        <f t="shared" si="99"/>
        <v>11212</v>
      </c>
      <c r="ZT38" s="312"/>
      <c r="ZU38" s="312"/>
      <c r="ZV38" s="22"/>
      <c r="ZW38" s="31"/>
      <c r="ZX38" s="76"/>
      <c r="ZY38" s="78">
        <f t="shared" si="100"/>
        <v>0</v>
      </c>
      <c r="AAA38" s="312"/>
      <c r="AAB38" s="312"/>
      <c r="AAC38" s="22"/>
      <c r="AAD38" s="31"/>
      <c r="AAE38" s="76"/>
      <c r="AAF38" s="78">
        <f t="shared" si="101"/>
        <v>0</v>
      </c>
      <c r="AAH38" s="312"/>
      <c r="AAI38" s="312"/>
      <c r="AAJ38" s="22"/>
      <c r="AAK38" s="31"/>
      <c r="AAL38" s="76"/>
      <c r="AAM38" s="78">
        <f t="shared" si="102"/>
        <v>0</v>
      </c>
      <c r="AAO38" s="407"/>
      <c r="AAP38" s="312"/>
      <c r="AAQ38" s="22"/>
      <c r="AAR38" s="31"/>
      <c r="AAS38" s="76"/>
      <c r="AAT38" s="78">
        <f t="shared" si="103"/>
        <v>0</v>
      </c>
      <c r="AAV38" s="407"/>
      <c r="AAW38" s="312"/>
      <c r="AAX38" s="22"/>
      <c r="AAY38" s="323"/>
      <c r="AAZ38" s="76"/>
      <c r="ABA38" s="78">
        <f t="shared" si="104"/>
        <v>0</v>
      </c>
      <c r="ABC38" s="312"/>
      <c r="ABD38" s="312"/>
      <c r="ABE38" s="22"/>
      <c r="ABF38" s="31"/>
      <c r="ABG38" s="76"/>
      <c r="ABH38" s="78">
        <f t="shared" si="105"/>
        <v>26148</v>
      </c>
      <c r="ABJ38" s="312"/>
      <c r="ABK38" s="312"/>
      <c r="ABL38" s="22"/>
      <c r="ABM38" s="31"/>
      <c r="ABN38" s="76"/>
      <c r="ABO38" s="78">
        <f t="shared" si="106"/>
        <v>0</v>
      </c>
      <c r="ABQ38" s="312"/>
      <c r="ABR38" s="312"/>
      <c r="ABS38" s="22"/>
      <c r="ABT38" s="31"/>
      <c r="ABU38" s="76"/>
      <c r="ABV38" s="78">
        <f t="shared" si="107"/>
        <v>0</v>
      </c>
      <c r="ABX38" s="323"/>
      <c r="ABY38" s="312"/>
      <c r="ABZ38" s="22"/>
      <c r="ACA38" s="407"/>
      <c r="ACB38" s="76"/>
      <c r="ACC38" s="78">
        <f t="shared" si="108"/>
        <v>0</v>
      </c>
      <c r="ACE38" s="323"/>
      <c r="ACF38" s="312"/>
      <c r="ACG38" s="22"/>
      <c r="ACH38" s="323"/>
      <c r="ACI38" s="76"/>
      <c r="ACJ38" s="78">
        <f t="shared" si="109"/>
        <v>0</v>
      </c>
      <c r="ACL38" s="312"/>
      <c r="ACM38" s="312"/>
      <c r="ACN38" s="22"/>
      <c r="ACO38" s="31"/>
      <c r="ACP38" s="76"/>
      <c r="ACQ38" s="78">
        <f t="shared" si="1"/>
        <v>0</v>
      </c>
      <c r="ACS38" s="407"/>
      <c r="ACT38" s="312"/>
      <c r="ACU38" s="22"/>
      <c r="ACV38" s="407"/>
      <c r="ACW38" s="76"/>
      <c r="ACX38" s="78">
        <f t="shared" si="110"/>
        <v>0</v>
      </c>
      <c r="ACZ38" s="407"/>
      <c r="ADA38" s="312"/>
      <c r="ADB38" s="22"/>
      <c r="ADC38" s="323"/>
      <c r="ADD38" s="76"/>
      <c r="ADE38" s="78">
        <f t="shared" si="111"/>
        <v>0</v>
      </c>
      <c r="ADG38" s="312"/>
      <c r="ADH38" s="312"/>
      <c r="ADI38" s="22"/>
      <c r="ADJ38" s="31"/>
      <c r="ADK38" s="76"/>
      <c r="ADL38" s="78">
        <f t="shared" si="112"/>
        <v>0</v>
      </c>
      <c r="ADN38" s="323"/>
      <c r="ADO38" s="312"/>
      <c r="ADP38" s="22"/>
      <c r="ADQ38" s="407"/>
      <c r="ADR38" s="76"/>
      <c r="ADS38" s="78">
        <f t="shared" si="113"/>
        <v>0</v>
      </c>
      <c r="ADU38" s="407"/>
      <c r="ADV38" s="312"/>
      <c r="ADW38" s="22"/>
      <c r="ADX38" s="31"/>
      <c r="ADY38" s="760"/>
      <c r="ADZ38" s="132">
        <f t="shared" si="114"/>
        <v>0</v>
      </c>
      <c r="AEB38" s="312"/>
      <c r="AEC38" s="312"/>
      <c r="AED38" s="22"/>
      <c r="AEE38" s="31"/>
      <c r="AEF38" s="760"/>
      <c r="AEG38" s="132">
        <f t="shared" si="115"/>
        <v>5459</v>
      </c>
      <c r="AEI38" s="407"/>
      <c r="AEJ38" s="312"/>
      <c r="AEK38" s="22"/>
      <c r="AEL38" s="407"/>
      <c r="AEM38" s="760"/>
      <c r="AEN38" s="132">
        <f t="shared" si="116"/>
        <v>0</v>
      </c>
      <c r="AEP38" s="312"/>
      <c r="AEQ38" s="312"/>
      <c r="AER38" s="22"/>
      <c r="AES38" s="31"/>
      <c r="AET38" s="76"/>
      <c r="AEU38" s="78">
        <f t="shared" si="117"/>
        <v>0</v>
      </c>
      <c r="AEW38" s="312"/>
      <c r="AEX38" s="312"/>
      <c r="AEY38" s="22"/>
      <c r="AEZ38" s="31"/>
      <c r="AFA38" s="76"/>
      <c r="AFB38" s="78">
        <f t="shared" si="118"/>
        <v>6523</v>
      </c>
      <c r="AFD38" s="407"/>
      <c r="AFE38" s="312"/>
      <c r="AFF38" s="22"/>
      <c r="AFG38" s="31"/>
      <c r="AFH38" s="76"/>
      <c r="AFI38" s="78">
        <f t="shared" si="119"/>
        <v>0</v>
      </c>
      <c r="AFK38" s="407"/>
      <c r="AFL38" s="312"/>
      <c r="AFM38" s="22"/>
      <c r="AFN38" s="31"/>
      <c r="AFO38" s="76"/>
      <c r="AFP38" s="78">
        <f t="shared" si="120"/>
        <v>0</v>
      </c>
      <c r="AFR38" s="49"/>
      <c r="AFS38" s="230"/>
      <c r="AFT38" s="105"/>
      <c r="AFU38" s="49"/>
      <c r="AFV38" s="140"/>
      <c r="AFW38" s="78">
        <f t="shared" si="121"/>
        <v>0</v>
      </c>
      <c r="AFY38" s="312"/>
      <c r="AFZ38" s="312"/>
      <c r="AGA38" s="22"/>
      <c r="AGB38" s="31"/>
      <c r="AGC38" s="76"/>
      <c r="AGD38" s="78">
        <f t="shared" si="122"/>
        <v>0</v>
      </c>
      <c r="AGF38" s="312"/>
      <c r="AGG38" s="312"/>
      <c r="AGH38" s="22"/>
      <c r="AGI38" s="31"/>
      <c r="AGJ38" s="76"/>
      <c r="AGK38" s="78">
        <f t="shared" si="123"/>
        <v>0</v>
      </c>
      <c r="AGM38" s="312"/>
      <c r="AGN38" s="312"/>
      <c r="AGO38" s="22"/>
      <c r="AGP38" s="31"/>
      <c r="AGQ38" s="76"/>
      <c r="AGR38" s="78">
        <f t="shared" si="124"/>
        <v>0</v>
      </c>
      <c r="AGT38" s="312"/>
      <c r="AGU38" s="312"/>
      <c r="AGV38" s="22"/>
      <c r="AGW38" s="31"/>
      <c r="AGX38" s="76"/>
      <c r="AGY38" s="78">
        <f t="shared" si="125"/>
        <v>0</v>
      </c>
      <c r="AHA38" s="312"/>
      <c r="AHB38" s="312"/>
      <c r="AHC38" s="22"/>
      <c r="AHD38" s="31"/>
      <c r="AHE38" s="76"/>
      <c r="AHF38" s="78">
        <f t="shared" si="126"/>
        <v>37741</v>
      </c>
      <c r="AHH38" s="312"/>
      <c r="AHI38" s="312"/>
      <c r="AHJ38" s="22"/>
      <c r="AHK38" s="31"/>
      <c r="AHL38" s="76"/>
      <c r="AHM38" s="78">
        <f t="shared" si="127"/>
        <v>0</v>
      </c>
      <c r="AHO38" s="312"/>
      <c r="AHP38" s="312"/>
      <c r="AHQ38" s="22"/>
      <c r="AHR38" s="31"/>
      <c r="AHS38" s="76"/>
      <c r="AHT38" s="78">
        <f t="shared" si="128"/>
        <v>0</v>
      </c>
      <c r="AHV38" s="407"/>
      <c r="AHW38" s="312"/>
      <c r="AHX38" s="22"/>
      <c r="AHY38" s="31"/>
      <c r="AHZ38" s="76"/>
      <c r="AIA38" s="78">
        <f t="shared" si="129"/>
        <v>0</v>
      </c>
      <c r="AIC38" s="323"/>
      <c r="AID38" s="312"/>
      <c r="AIE38" s="22"/>
      <c r="AIF38" s="49"/>
      <c r="AIG38" s="76"/>
      <c r="AIH38" s="78">
        <f t="shared" si="130"/>
        <v>0</v>
      </c>
      <c r="AIJ38" s="407"/>
      <c r="AIK38" s="312"/>
      <c r="AIL38" s="22"/>
      <c r="AIM38" s="31"/>
      <c r="AIN38" s="76"/>
      <c r="AIO38" s="78">
        <f t="shared" si="131"/>
        <v>0</v>
      </c>
      <c r="AIQ38" s="312"/>
      <c r="AIR38" s="312"/>
      <c r="AIS38" s="22"/>
      <c r="AIT38" s="31"/>
      <c r="AIU38" s="76"/>
      <c r="AIV38" s="78">
        <f t="shared" si="132"/>
        <v>0</v>
      </c>
      <c r="AIX38" s="49"/>
      <c r="AIY38" s="230"/>
      <c r="AIZ38" s="105"/>
      <c r="AJA38" s="49"/>
      <c r="AJB38" s="140"/>
      <c r="AJC38" s="78">
        <f t="shared" si="133"/>
        <v>0</v>
      </c>
      <c r="AJE38" s="312"/>
      <c r="AJF38" s="312"/>
      <c r="AJG38" s="22"/>
      <c r="AJH38" s="31"/>
      <c r="AJI38" s="76"/>
      <c r="AJJ38" s="78">
        <f t="shared" si="134"/>
        <v>0</v>
      </c>
      <c r="AJL38" s="230"/>
      <c r="AJM38" s="230"/>
      <c r="AJN38" s="105"/>
      <c r="AJO38" s="49"/>
      <c r="AJP38" s="140"/>
      <c r="AJQ38" s="132">
        <f t="shared" si="135"/>
        <v>0</v>
      </c>
      <c r="AJR38" s="245"/>
      <c r="AJS38" s="312"/>
      <c r="AJT38" s="312"/>
      <c r="AJU38" s="22"/>
      <c r="AJV38" s="31"/>
      <c r="AJW38" s="76"/>
      <c r="AJX38" s="78">
        <f t="shared" si="136"/>
        <v>0</v>
      </c>
      <c r="AJZ38" s="31"/>
      <c r="AKA38" s="312"/>
      <c r="AKB38" s="22"/>
      <c r="AKC38" s="31"/>
      <c r="AKD38" s="76"/>
      <c r="AKE38" s="78">
        <f t="shared" si="137"/>
        <v>0</v>
      </c>
      <c r="AKG38" s="312"/>
      <c r="AKH38" s="312"/>
      <c r="AKI38" s="785"/>
      <c r="AKJ38" s="31"/>
      <c r="AKK38" s="76"/>
      <c r="AKL38" s="78">
        <f t="shared" si="138"/>
        <v>0</v>
      </c>
      <c r="AKN38" s="312"/>
      <c r="AKO38" s="312"/>
      <c r="AKP38" s="22"/>
      <c r="AKQ38" s="31"/>
      <c r="AKR38" s="76"/>
      <c r="AKS38" s="78">
        <f t="shared" si="2"/>
        <v>0</v>
      </c>
      <c r="AKU38" s="312"/>
      <c r="AKV38" s="312"/>
      <c r="AKW38" s="22"/>
      <c r="AKX38" s="31"/>
      <c r="AKY38" s="76"/>
      <c r="AKZ38" s="78">
        <f t="shared" si="139"/>
        <v>0</v>
      </c>
      <c r="ALB38" s="312"/>
      <c r="ALC38" s="312"/>
      <c r="ALD38" s="22"/>
      <c r="ALE38" s="31"/>
      <c r="ALF38" s="76"/>
      <c r="ALG38" s="78">
        <f t="shared" si="140"/>
        <v>0</v>
      </c>
      <c r="ALI38" s="312"/>
      <c r="ALJ38" s="312"/>
      <c r="ALK38" s="22"/>
      <c r="ALL38" s="31"/>
      <c r="ALM38" s="76"/>
      <c r="ALN38" s="78">
        <f t="shared" si="141"/>
        <v>0</v>
      </c>
      <c r="ALP38" s="312"/>
      <c r="ALQ38" s="312"/>
      <c r="ALR38" s="22"/>
      <c r="ALS38" s="31"/>
      <c r="ALT38" s="76"/>
      <c r="ALU38" s="78">
        <f t="shared" si="142"/>
        <v>0</v>
      </c>
      <c r="ALW38" s="407"/>
      <c r="ALX38" s="312"/>
      <c r="ALY38" s="22"/>
      <c r="ALZ38" s="407"/>
      <c r="AMA38" s="76"/>
      <c r="AMB38" s="78">
        <f t="shared" si="143"/>
        <v>0</v>
      </c>
      <c r="AMD38" s="312"/>
      <c r="AME38" s="312"/>
      <c r="AMF38" s="22"/>
      <c r="AMG38" s="31"/>
      <c r="AMH38" s="76"/>
      <c r="AMI38" s="78">
        <f t="shared" si="144"/>
        <v>0</v>
      </c>
      <c r="AMK38" s="31"/>
      <c r="AML38" s="312"/>
      <c r="AMM38" s="22"/>
      <c r="AMN38" s="31"/>
      <c r="AMO38" s="76"/>
      <c r="AMP38" s="78">
        <f t="shared" si="3"/>
        <v>0</v>
      </c>
      <c r="AMR38" s="407"/>
      <c r="AMS38" s="312"/>
      <c r="AMT38" s="22"/>
      <c r="AMU38" s="323"/>
      <c r="AMV38" s="76"/>
      <c r="AMW38" s="78">
        <f t="shared" si="145"/>
        <v>0</v>
      </c>
      <c r="AMY38" s="323"/>
      <c r="AMZ38" s="312"/>
      <c r="ANA38" s="22"/>
      <c r="ANB38" s="407"/>
      <c r="ANC38" s="76"/>
      <c r="AND38" s="78">
        <f t="shared" si="146"/>
        <v>0</v>
      </c>
      <c r="ANF38" s="31"/>
      <c r="ANG38" s="312"/>
      <c r="ANH38" s="22"/>
      <c r="ANI38" s="31"/>
      <c r="ANJ38" s="76"/>
      <c r="ANK38" s="78">
        <f t="shared" si="147"/>
        <v>0</v>
      </c>
      <c r="ANM38" s="312"/>
      <c r="ANN38" s="312"/>
      <c r="ANO38" s="22"/>
      <c r="ANP38" s="31"/>
      <c r="ANQ38" s="76"/>
      <c r="ANR38" s="78">
        <f t="shared" si="148"/>
        <v>0</v>
      </c>
      <c r="ANT38" s="312"/>
      <c r="ANU38" s="312"/>
      <c r="ANV38" s="22"/>
      <c r="ANW38" s="31"/>
      <c r="ANX38" s="76"/>
      <c r="ANY38" s="78">
        <f t="shared" si="149"/>
        <v>0</v>
      </c>
      <c r="AOA38" s="323"/>
      <c r="AOB38" s="312"/>
      <c r="AOC38" s="22"/>
      <c r="AOD38" s="407"/>
      <c r="AOE38" s="76"/>
      <c r="AOF38" s="78">
        <f t="shared" si="150"/>
        <v>1532</v>
      </c>
      <c r="AOH38" s="312"/>
      <c r="AOI38" s="312"/>
      <c r="AOJ38" s="22"/>
      <c r="AOK38" s="31"/>
      <c r="AOL38" s="76"/>
      <c r="AOM38" s="78">
        <f t="shared" si="198"/>
        <v>4592</v>
      </c>
      <c r="AOO38" s="407"/>
      <c r="AOP38" s="312"/>
      <c r="AOQ38" s="22"/>
      <c r="AOR38" s="31"/>
      <c r="AOS38" s="76"/>
      <c r="AOT38" s="78">
        <f t="shared" si="151"/>
        <v>0</v>
      </c>
      <c r="AOV38" s="323"/>
      <c r="AOW38" s="312"/>
      <c r="AOX38" s="22"/>
      <c r="AOY38" s="31"/>
      <c r="AOZ38" s="76"/>
      <c r="APA38" s="78">
        <f t="shared" si="152"/>
        <v>0</v>
      </c>
      <c r="APC38" s="323"/>
      <c r="APD38" s="312"/>
      <c r="APE38" s="22"/>
      <c r="APF38" s="31"/>
      <c r="APG38" s="76"/>
      <c r="APH38" s="78">
        <f t="shared" si="153"/>
        <v>0</v>
      </c>
      <c r="APJ38" s="312"/>
      <c r="APK38" s="312"/>
      <c r="APL38" s="22"/>
      <c r="APM38" s="31"/>
      <c r="APN38" s="76"/>
      <c r="APO38" s="78">
        <f t="shared" si="154"/>
        <v>0</v>
      </c>
      <c r="APQ38" s="407"/>
      <c r="APR38" s="312"/>
      <c r="APS38" s="22"/>
      <c r="APT38" s="407"/>
      <c r="APU38" s="76"/>
      <c r="APV38" s="78">
        <f t="shared" si="204"/>
        <v>0</v>
      </c>
      <c r="APX38" s="312"/>
      <c r="APY38" s="312"/>
      <c r="APZ38" s="22"/>
      <c r="AQA38" s="31"/>
      <c r="AQB38" s="76"/>
      <c r="AQC38" s="132">
        <f t="shared" si="5"/>
        <v>7383.5</v>
      </c>
      <c r="AQE38" s="312"/>
      <c r="AQF38" s="312"/>
      <c r="AQG38" s="22"/>
      <c r="AQH38" s="31"/>
      <c r="AQI38" s="76"/>
      <c r="AQJ38" s="132">
        <f t="shared" si="6"/>
        <v>0</v>
      </c>
      <c r="AQL38" s="312"/>
      <c r="AQM38" s="312"/>
      <c r="AQN38" s="22"/>
      <c r="AQO38" s="31"/>
      <c r="AQP38" s="76"/>
      <c r="AQQ38" s="132">
        <f t="shared" si="155"/>
        <v>4518.5</v>
      </c>
      <c r="AQS38" s="323"/>
      <c r="AQT38" s="312"/>
      <c r="AQU38" s="785"/>
      <c r="AQV38" s="323"/>
      <c r="AQW38" s="76"/>
      <c r="AQX38" s="78">
        <f t="shared" si="156"/>
        <v>53922</v>
      </c>
      <c r="AQZ38" s="312"/>
      <c r="ARA38" s="312"/>
      <c r="ARB38" s="22"/>
      <c r="ARC38" s="31"/>
      <c r="ARD38" s="76"/>
      <c r="ARE38" s="78">
        <f t="shared" si="157"/>
        <v>0</v>
      </c>
      <c r="ARG38" s="407"/>
      <c r="ARH38" s="312"/>
      <c r="ARI38" s="22"/>
      <c r="ARJ38" s="407"/>
      <c r="ARK38" s="76"/>
      <c r="ARL38" s="78">
        <f t="shared" si="158"/>
        <v>0</v>
      </c>
      <c r="ARN38" s="407"/>
      <c r="ARO38" s="312"/>
      <c r="ARP38" s="22"/>
      <c r="ARQ38" s="323"/>
      <c r="ARR38" s="76"/>
      <c r="ARS38" s="78">
        <f t="shared" si="7"/>
        <v>0</v>
      </c>
      <c r="ARU38" s="407"/>
      <c r="ARV38" s="312"/>
      <c r="ARW38" s="22"/>
      <c r="ARX38" s="31"/>
      <c r="ARY38" s="76"/>
      <c r="ARZ38" s="78">
        <f t="shared" si="159"/>
        <v>0</v>
      </c>
      <c r="ASB38" s="407"/>
      <c r="ASC38" s="312"/>
      <c r="ASD38" s="22"/>
      <c r="ASE38" s="31"/>
      <c r="ASF38" s="76"/>
      <c r="ASG38" s="132">
        <f t="shared" si="160"/>
        <v>0</v>
      </c>
      <c r="ASI38" s="312"/>
      <c r="ASJ38" s="312"/>
      <c r="ASK38" s="22"/>
      <c r="ASL38" s="31"/>
      <c r="ASM38" s="76"/>
      <c r="ASN38" s="132">
        <f t="shared" si="161"/>
        <v>0</v>
      </c>
      <c r="ASP38" s="312"/>
      <c r="ASQ38" s="312"/>
      <c r="ASR38" s="22"/>
      <c r="ASS38" s="31"/>
      <c r="AST38" s="76"/>
      <c r="ASU38" s="132">
        <f t="shared" si="162"/>
        <v>0</v>
      </c>
      <c r="ASW38" s="312"/>
      <c r="ASX38" s="312"/>
      <c r="ASY38" s="22"/>
      <c r="ASZ38" s="31"/>
      <c r="ATA38" s="76"/>
      <c r="ATB38" s="78">
        <f t="shared" si="163"/>
        <v>0</v>
      </c>
      <c r="ATD38" s="323"/>
      <c r="ATE38" s="312"/>
      <c r="ATF38" s="22"/>
      <c r="ATG38" s="31"/>
      <c r="ATH38" s="76"/>
      <c r="ATI38" s="78">
        <f t="shared" si="164"/>
        <v>0</v>
      </c>
      <c r="ATK38" s="323"/>
      <c r="ATL38" s="312"/>
      <c r="ATM38" s="22"/>
      <c r="ATN38" s="31"/>
      <c r="ATO38" s="76"/>
      <c r="ATP38" s="78">
        <f t="shared" si="165"/>
        <v>0</v>
      </c>
      <c r="ATR38" s="323"/>
      <c r="ATS38" s="312"/>
      <c r="ATT38" s="22"/>
      <c r="ATU38" s="31"/>
      <c r="ATV38" s="76"/>
      <c r="ATW38" s="78">
        <f t="shared" si="166"/>
        <v>0</v>
      </c>
      <c r="ATY38" s="794"/>
      <c r="ATZ38" s="1483"/>
      <c r="AUB38" s="370"/>
      <c r="AUC38" s="66"/>
      <c r="AUD38" s="132">
        <f>AUD37+AUA38-AUC38</f>
        <v>0</v>
      </c>
      <c r="AUF38" s="312"/>
      <c r="AUG38" s="1483"/>
      <c r="AUI38" s="61"/>
      <c r="AUJ38" s="66"/>
      <c r="AUK38" s="132">
        <f t="shared" si="168"/>
        <v>0</v>
      </c>
      <c r="AUM38" s="869"/>
      <c r="AUN38" s="312"/>
      <c r="AUO38" s="22"/>
      <c r="AUP38" s="31"/>
      <c r="AUQ38" s="76"/>
      <c r="AUR38" s="78">
        <f t="shared" si="169"/>
        <v>0</v>
      </c>
      <c r="AUT38" s="869"/>
      <c r="AUU38" s="312"/>
      <c r="AUV38" s="22"/>
      <c r="AUW38" s="31"/>
      <c r="AUX38" s="76"/>
      <c r="AUY38" s="78">
        <f t="shared" si="170"/>
        <v>0</v>
      </c>
      <c r="AVA38" s="546"/>
      <c r="AVB38" s="312"/>
      <c r="AVC38" s="22"/>
      <c r="AVD38" s="31"/>
      <c r="AVE38" s="76"/>
      <c r="AVF38" s="78">
        <f t="shared" si="171"/>
        <v>2512.5</v>
      </c>
      <c r="AVH38" s="322"/>
      <c r="AVI38" s="303"/>
      <c r="AVJ38" s="351"/>
      <c r="AVK38" s="31"/>
      <c r="AVL38" s="351"/>
      <c r="AVM38" s="132">
        <f t="shared" si="172"/>
        <v>0</v>
      </c>
      <c r="AVO38" s="407"/>
      <c r="AVP38" s="312"/>
      <c r="AVQ38" s="22"/>
      <c r="AVR38" s="31"/>
      <c r="AVS38" s="76"/>
      <c r="AVT38" s="78">
        <f t="shared" si="190"/>
        <v>0</v>
      </c>
      <c r="AVV38" s="312"/>
      <c r="AVW38" s="312"/>
      <c r="AVX38" s="22"/>
      <c r="AVY38" s="31"/>
      <c r="AVZ38" s="76"/>
      <c r="AWA38" s="78">
        <f t="shared" si="191"/>
        <v>0</v>
      </c>
      <c r="AWC38" s="312"/>
      <c r="AWD38" s="312"/>
      <c r="AWE38" s="22"/>
      <c r="AWF38" s="31"/>
      <c r="AWG38" s="76"/>
      <c r="AWH38" s="78">
        <f t="shared" si="192"/>
        <v>0</v>
      </c>
      <c r="AWJ38" s="230"/>
      <c r="AWK38" s="230"/>
      <c r="AWL38" s="105"/>
      <c r="AWM38" s="49"/>
      <c r="AWN38" s="140"/>
      <c r="AWO38" s="132">
        <f t="shared" si="193"/>
        <v>0</v>
      </c>
      <c r="AWP38" s="245"/>
      <c r="AWQ38" s="427"/>
      <c r="AWR38" s="312"/>
      <c r="AWS38" s="22"/>
      <c r="AWT38" s="31"/>
      <c r="AWU38" s="76"/>
      <c r="AWV38" s="78">
        <f t="shared" si="173"/>
        <v>30000</v>
      </c>
      <c r="AWX38" s="312"/>
      <c r="AWY38" s="312"/>
      <c r="AWZ38" s="22"/>
      <c r="AXA38" s="31"/>
      <c r="AXB38" s="76"/>
      <c r="AXC38" s="78">
        <f t="shared" si="174"/>
        <v>0</v>
      </c>
      <c r="AXE38" s="312"/>
      <c r="AXF38" s="312"/>
      <c r="AXG38" s="22"/>
      <c r="AXH38" s="31"/>
      <c r="AXI38" s="76"/>
      <c r="AXJ38" s="78">
        <f t="shared" si="175"/>
        <v>0</v>
      </c>
      <c r="AXL38" s="312"/>
      <c r="AXM38" s="312"/>
      <c r="AXN38" s="22"/>
      <c r="AXO38" s="31"/>
      <c r="AXP38" s="76"/>
      <c r="AXQ38" s="78">
        <f t="shared" si="176"/>
        <v>0</v>
      </c>
      <c r="AXS38" s="312"/>
      <c r="AXT38" s="312"/>
      <c r="AXU38" s="22"/>
      <c r="AXV38" s="31"/>
      <c r="AXW38" s="76"/>
      <c r="AXX38" s="78">
        <f t="shared" si="177"/>
        <v>0</v>
      </c>
      <c r="AXZ38" s="407"/>
      <c r="AYA38" s="312"/>
      <c r="AYB38" s="22"/>
      <c r="AYC38" s="31"/>
      <c r="AYD38" s="76"/>
      <c r="AYE38" s="78">
        <f t="shared" si="178"/>
        <v>0</v>
      </c>
      <c r="AYG38" s="407"/>
      <c r="AYH38" s="312"/>
      <c r="AYI38" s="22"/>
      <c r="AYJ38" s="31"/>
      <c r="AYK38" s="76"/>
      <c r="AYL38" s="78">
        <f t="shared" si="179"/>
        <v>0</v>
      </c>
      <c r="AYN38" s="407"/>
      <c r="AYO38" s="312"/>
      <c r="AYP38" s="22"/>
      <c r="AYQ38" s="407"/>
      <c r="AYR38" s="76"/>
      <c r="AYS38" s="78">
        <f t="shared" si="180"/>
        <v>0</v>
      </c>
      <c r="AYU38" s="312"/>
      <c r="AYV38" s="312"/>
      <c r="AYW38" s="22"/>
      <c r="AYX38" s="31"/>
      <c r="AYY38" s="76"/>
      <c r="AYZ38" s="78">
        <f t="shared" si="181"/>
        <v>0</v>
      </c>
      <c r="AZB38" s="427"/>
      <c r="AZC38" s="230"/>
      <c r="AZD38" s="105"/>
      <c r="AZE38" s="427"/>
      <c r="AZF38" s="140"/>
      <c r="AZG38" s="78">
        <f t="shared" si="182"/>
        <v>0</v>
      </c>
      <c r="AZI38" s="427"/>
      <c r="AZJ38" s="230"/>
      <c r="AZK38" s="105"/>
      <c r="AZL38" s="427"/>
      <c r="AZM38" s="140"/>
      <c r="AZN38" s="132">
        <f t="shared" si="183"/>
        <v>0</v>
      </c>
      <c r="AZO38" s="245"/>
      <c r="AZP38" s="312"/>
      <c r="AZQ38" s="312"/>
      <c r="AZR38" s="22"/>
      <c r="AZS38" s="31"/>
      <c r="AZT38" s="76"/>
      <c r="AZU38" s="78">
        <f t="shared" si="184"/>
        <v>0</v>
      </c>
      <c r="AZW38" s="312"/>
      <c r="AZX38" s="312"/>
      <c r="AZY38" s="22"/>
      <c r="AZZ38" s="31"/>
      <c r="BAA38" s="76"/>
      <c r="BAB38" s="78">
        <f t="shared" si="185"/>
        <v>0</v>
      </c>
      <c r="BAD38" s="312"/>
      <c r="BAE38" s="312"/>
      <c r="BAF38" s="22"/>
      <c r="BAG38" s="31"/>
      <c r="BAH38" s="76"/>
      <c r="BAI38" s="78">
        <f t="shared" si="186"/>
        <v>0</v>
      </c>
      <c r="BAK38" s="312"/>
      <c r="BAL38" s="312"/>
      <c r="BAM38" s="22"/>
      <c r="BAN38" s="31"/>
      <c r="BAO38" s="76"/>
      <c r="BAP38" s="78">
        <f t="shared" si="187"/>
        <v>0</v>
      </c>
    </row>
    <row r="39" spans="1:1023 1025:1394" s="32" customFormat="1" ht="15.75" thickBot="1" x14ac:dyDescent="0.3">
      <c r="A39" s="31"/>
      <c r="B39" s="312"/>
      <c r="C39" s="785"/>
      <c r="D39" s="31"/>
      <c r="E39" s="76"/>
      <c r="F39" s="132">
        <f t="shared" si="205"/>
        <v>0</v>
      </c>
      <c r="H39" s="407"/>
      <c r="I39" s="312"/>
      <c r="J39" s="22"/>
      <c r="K39" s="407"/>
      <c r="L39" s="76"/>
      <c r="M39" s="78">
        <f t="shared" si="188"/>
        <v>0</v>
      </c>
      <c r="O39" s="323"/>
      <c r="P39" s="312"/>
      <c r="Q39" s="22"/>
      <c r="R39" s="31"/>
      <c r="S39" s="76"/>
      <c r="T39" s="78">
        <f t="shared" si="9"/>
        <v>0</v>
      </c>
      <c r="V39" s="312"/>
      <c r="W39" s="312"/>
      <c r="X39" s="22"/>
      <c r="Y39" s="31"/>
      <c r="Z39" s="76"/>
      <c r="AA39" s="78">
        <f t="shared" si="10"/>
        <v>0</v>
      </c>
      <c r="AC39" s="312"/>
      <c r="AD39" s="312"/>
      <c r="AE39" s="22"/>
      <c r="AF39" s="31"/>
      <c r="AG39" s="76"/>
      <c r="AH39" s="78">
        <f t="shared" si="11"/>
        <v>0</v>
      </c>
      <c r="AJ39" s="312"/>
      <c r="AK39" s="312"/>
      <c r="AL39" s="22"/>
      <c r="AM39" s="31"/>
      <c r="AN39" s="76"/>
      <c r="AO39" s="78">
        <f t="shared" si="12"/>
        <v>0</v>
      </c>
      <c r="AQ39" s="312"/>
      <c r="AR39" s="312"/>
      <c r="AS39" s="22"/>
      <c r="AT39" s="31"/>
      <c r="AU39" s="76"/>
      <c r="AV39" s="78">
        <f t="shared" si="13"/>
        <v>0</v>
      </c>
      <c r="AX39" s="312"/>
      <c r="AY39" s="312"/>
      <c r="AZ39" s="22"/>
      <c r="BA39" s="31"/>
      <c r="BB39" s="76"/>
      <c r="BC39" s="78">
        <f t="shared" si="14"/>
        <v>0</v>
      </c>
      <c r="BE39" s="312"/>
      <c r="BF39" s="312"/>
      <c r="BG39" s="22"/>
      <c r="BH39" s="31"/>
      <c r="BI39" s="76"/>
      <c r="BJ39" s="78">
        <f t="shared" si="15"/>
        <v>0</v>
      </c>
      <c r="BL39" s="312"/>
      <c r="BM39" s="312"/>
      <c r="BN39" s="22"/>
      <c r="BO39" s="31"/>
      <c r="BP39" s="76"/>
      <c r="BQ39" s="78">
        <f t="shared" si="16"/>
        <v>0</v>
      </c>
      <c r="BS39" s="312"/>
      <c r="BT39" s="312"/>
      <c r="BU39" s="312"/>
      <c r="BV39" s="22"/>
      <c r="BW39" s="31"/>
      <c r="BX39" s="76"/>
      <c r="BY39" s="78">
        <f t="shared" si="17"/>
        <v>0</v>
      </c>
      <c r="CA39" s="427"/>
      <c r="CB39" s="230"/>
      <c r="CC39" s="807"/>
      <c r="CD39" s="401"/>
      <c r="CE39" s="391"/>
      <c r="CF39" s="132">
        <f t="shared" si="18"/>
        <v>462233</v>
      </c>
      <c r="CH39" s="49"/>
      <c r="CI39" s="230"/>
      <c r="CJ39" s="262"/>
      <c r="CK39" s="305"/>
      <c r="CL39" s="262"/>
      <c r="CM39" s="132">
        <f t="shared" si="19"/>
        <v>0</v>
      </c>
      <c r="CO39" s="322"/>
      <c r="CP39" s="673"/>
      <c r="CQ39" s="351"/>
      <c r="CR39" s="380"/>
      <c r="CS39" s="351"/>
      <c r="CT39" s="132">
        <f t="shared" si="189"/>
        <v>0</v>
      </c>
      <c r="CV39" s="312"/>
      <c r="CW39" s="312"/>
      <c r="CX39" s="22"/>
      <c r="CY39" s="31"/>
      <c r="CZ39" s="76"/>
      <c r="DA39" s="78">
        <f t="shared" si="20"/>
        <v>0</v>
      </c>
      <c r="DC39" s="312"/>
      <c r="DD39" s="312"/>
      <c r="DE39" s="312"/>
      <c r="DF39" s="22"/>
      <c r="DG39" s="31"/>
      <c r="DH39" s="76"/>
      <c r="DI39" s="78">
        <f t="shared" si="21"/>
        <v>0</v>
      </c>
      <c r="DK39" s="407"/>
      <c r="DL39" s="312"/>
      <c r="DM39" s="22"/>
      <c r="DN39" s="323"/>
      <c r="DO39" s="76"/>
      <c r="DP39" s="78">
        <f t="shared" si="22"/>
        <v>0</v>
      </c>
      <c r="DR39" s="312"/>
      <c r="DS39" s="312"/>
      <c r="DT39" s="22"/>
      <c r="DU39" s="31"/>
      <c r="DV39" s="76"/>
      <c r="DW39" s="78">
        <f t="shared" si="23"/>
        <v>0</v>
      </c>
      <c r="DY39" s="312"/>
      <c r="DZ39" s="312"/>
      <c r="EA39" s="22"/>
      <c r="EB39" s="31"/>
      <c r="EC39" s="76"/>
      <c r="ED39" s="78">
        <f t="shared" si="24"/>
        <v>4197</v>
      </c>
      <c r="EF39" s="312"/>
      <c r="EG39" s="312"/>
      <c r="EH39" s="22"/>
      <c r="EI39" s="31"/>
      <c r="EJ39" s="76"/>
      <c r="EK39" s="78">
        <f t="shared" si="25"/>
        <v>0</v>
      </c>
      <c r="EM39" s="323"/>
      <c r="EN39" s="312"/>
      <c r="EO39" s="22"/>
      <c r="EP39" s="31"/>
      <c r="EQ39" s="76"/>
      <c r="ER39" s="78">
        <f t="shared" si="26"/>
        <v>0</v>
      </c>
      <c r="ET39" s="323"/>
      <c r="EU39" s="312"/>
      <c r="EV39" s="22"/>
      <c r="EW39" s="31"/>
      <c r="EX39" s="76"/>
      <c r="EY39" s="78">
        <f t="shared" si="27"/>
        <v>0</v>
      </c>
      <c r="FA39" s="31"/>
      <c r="FB39" s="312"/>
      <c r="FC39" s="22"/>
      <c r="FD39" s="31"/>
      <c r="FE39" s="76"/>
      <c r="FF39" s="78">
        <f t="shared" si="28"/>
        <v>0</v>
      </c>
      <c r="FH39" s="31"/>
      <c r="FI39" s="312"/>
      <c r="FJ39" s="22"/>
      <c r="FK39" s="31"/>
      <c r="FL39" s="76"/>
      <c r="FM39" s="78">
        <f t="shared" si="29"/>
        <v>0</v>
      </c>
      <c r="FO39" s="407">
        <v>39732</v>
      </c>
      <c r="FP39" s="312" t="s">
        <v>450</v>
      </c>
      <c r="FQ39" s="105">
        <v>15690</v>
      </c>
      <c r="FR39" s="31"/>
      <c r="FS39" s="76"/>
      <c r="FT39" s="78">
        <f t="shared" si="30"/>
        <v>336404.5</v>
      </c>
      <c r="FV39" s="323"/>
      <c r="FW39" s="312"/>
      <c r="FX39" s="22"/>
      <c r="FY39" s="31"/>
      <c r="FZ39" s="76"/>
      <c r="GA39" s="78">
        <f t="shared" si="31"/>
        <v>0</v>
      </c>
      <c r="GC39" s="312"/>
      <c r="GD39" s="312"/>
      <c r="GE39" s="22"/>
      <c r="GF39" s="31"/>
      <c r="GG39" s="76"/>
      <c r="GH39" s="78">
        <f t="shared" si="32"/>
        <v>0</v>
      </c>
      <c r="GJ39" s="312"/>
      <c r="GK39" s="312"/>
      <c r="GL39" s="22"/>
      <c r="GM39" s="31"/>
      <c r="GN39" s="76"/>
      <c r="GO39" s="78">
        <f t="shared" si="33"/>
        <v>0</v>
      </c>
      <c r="GQ39" s="312"/>
      <c r="GR39" s="312"/>
      <c r="GS39" s="22"/>
      <c r="GT39" s="31"/>
      <c r="GU39" s="76"/>
      <c r="GV39" s="78">
        <f t="shared" si="34"/>
        <v>0</v>
      </c>
      <c r="GX39" s="312"/>
      <c r="GY39" s="312"/>
      <c r="GZ39" s="22"/>
      <c r="HA39" s="31"/>
      <c r="HB39" s="76"/>
      <c r="HC39" s="78">
        <f t="shared" si="35"/>
        <v>0</v>
      </c>
      <c r="HE39" s="31"/>
      <c r="HF39" s="312"/>
      <c r="HG39" s="22"/>
      <c r="HH39" s="31"/>
      <c r="HI39" s="76"/>
      <c r="HJ39" s="78">
        <f t="shared" si="36"/>
        <v>0</v>
      </c>
      <c r="HL39" s="31"/>
      <c r="HM39" s="312"/>
      <c r="HN39" s="22"/>
      <c r="HO39" s="31"/>
      <c r="HP39" s="76"/>
      <c r="HQ39" s="78">
        <f t="shared" si="37"/>
        <v>0</v>
      </c>
      <c r="HS39" s="546"/>
      <c r="HU39" s="780"/>
      <c r="HW39" s="780"/>
      <c r="HX39" s="132">
        <f>HX38+HU39-HW39</f>
        <v>476</v>
      </c>
      <c r="HZ39" s="31"/>
      <c r="IA39" s="312"/>
      <c r="IB39" s="22"/>
      <c r="IC39" s="31"/>
      <c r="ID39" s="76"/>
      <c r="IE39" s="78">
        <f t="shared" si="39"/>
        <v>0</v>
      </c>
      <c r="IG39" s="312"/>
      <c r="IH39" s="312"/>
      <c r="II39" s="22"/>
      <c r="IJ39" s="31"/>
      <c r="IK39" s="76"/>
      <c r="IL39" s="78">
        <f t="shared" si="40"/>
        <v>0</v>
      </c>
      <c r="IN39" s="312"/>
      <c r="IO39" s="784"/>
      <c r="IP39" s="22"/>
      <c r="IQ39" s="31"/>
      <c r="IR39" s="76"/>
      <c r="IS39" s="78">
        <f t="shared" si="41"/>
        <v>0</v>
      </c>
      <c r="IU39" s="31"/>
      <c r="IV39" s="312"/>
      <c r="IW39" s="22"/>
      <c r="IX39" s="31"/>
      <c r="IY39" s="76"/>
      <c r="IZ39" s="78">
        <f t="shared" si="42"/>
        <v>0</v>
      </c>
      <c r="JB39" s="312"/>
      <c r="JC39" s="312"/>
      <c r="JD39" s="22"/>
      <c r="JE39" s="31"/>
      <c r="JF39" s="76"/>
      <c r="JG39" s="78">
        <f t="shared" si="196"/>
        <v>0</v>
      </c>
      <c r="JI39" s="794"/>
      <c r="JJ39" s="866"/>
      <c r="JK39" s="22"/>
      <c r="JL39" s="794"/>
      <c r="JM39" s="76"/>
      <c r="JN39" s="132">
        <f t="shared" si="43"/>
        <v>0</v>
      </c>
      <c r="JP39" s="794"/>
      <c r="JQ39" s="866"/>
      <c r="JR39" s="22"/>
      <c r="JS39" s="794"/>
      <c r="JT39" s="76"/>
      <c r="JU39" s="132">
        <f t="shared" si="44"/>
        <v>0</v>
      </c>
      <c r="JW39" s="575"/>
      <c r="JX39" s="647"/>
      <c r="JY39" s="105"/>
      <c r="JZ39" s="575"/>
      <c r="KA39" s="140"/>
      <c r="KB39" s="132">
        <f t="shared" si="45"/>
        <v>0</v>
      </c>
      <c r="KC39" s="245"/>
      <c r="KD39" s="575"/>
      <c r="KE39" s="647"/>
      <c r="KF39" s="105"/>
      <c r="KG39" s="575"/>
      <c r="KH39" s="140"/>
      <c r="KI39" s="132">
        <f t="shared" si="46"/>
        <v>0</v>
      </c>
      <c r="KJ39" s="245"/>
      <c r="KK39" s="407"/>
      <c r="KL39" s="312"/>
      <c r="KM39" s="22"/>
      <c r="KN39" s="31"/>
      <c r="KO39" s="76"/>
      <c r="KP39" s="132">
        <f t="shared" si="47"/>
        <v>0</v>
      </c>
      <c r="KR39" s="312"/>
      <c r="KS39" s="866"/>
      <c r="KT39" s="22"/>
      <c r="KU39" s="794"/>
      <c r="KV39" s="76"/>
      <c r="KW39" s="132">
        <f t="shared" si="48"/>
        <v>0</v>
      </c>
      <c r="KY39" s="312"/>
      <c r="KZ39" s="866"/>
      <c r="LA39" s="22"/>
      <c r="LB39" s="31"/>
      <c r="LC39" s="76"/>
      <c r="LD39" s="132">
        <f t="shared" si="49"/>
        <v>0</v>
      </c>
      <c r="LF39" s="407"/>
      <c r="LG39" s="312"/>
      <c r="LH39" s="22"/>
      <c r="LI39" s="31"/>
      <c r="LJ39" s="76"/>
      <c r="LK39" s="78">
        <f t="shared" si="0"/>
        <v>0</v>
      </c>
      <c r="LM39" s="407"/>
      <c r="LN39" s="312"/>
      <c r="LO39" s="22"/>
      <c r="LP39" s="31"/>
      <c r="LQ39" s="76"/>
      <c r="LR39" s="78">
        <f t="shared" si="50"/>
        <v>0</v>
      </c>
      <c r="LT39" s="407"/>
      <c r="LU39" s="312"/>
      <c r="LV39" s="22"/>
      <c r="LW39" s="31"/>
      <c r="LX39" s="76"/>
      <c r="LY39" s="78">
        <f t="shared" si="51"/>
        <v>0</v>
      </c>
      <c r="MA39" s="407"/>
      <c r="MB39" s="312"/>
      <c r="MC39" s="22"/>
      <c r="MD39" s="31"/>
      <c r="ME39" s="76"/>
      <c r="MF39" s="78">
        <f t="shared" si="52"/>
        <v>0</v>
      </c>
      <c r="MH39" s="312"/>
      <c r="MI39" s="312"/>
      <c r="MJ39" s="22"/>
      <c r="MK39" s="31"/>
      <c r="ML39" s="76"/>
      <c r="MM39" s="78">
        <f t="shared" si="53"/>
        <v>0</v>
      </c>
      <c r="MO39" s="312"/>
      <c r="MP39" s="312"/>
      <c r="MQ39" s="22"/>
      <c r="MR39" s="1514"/>
      <c r="MS39" s="76"/>
      <c r="MT39" s="132">
        <f t="shared" si="197"/>
        <v>20586.5</v>
      </c>
      <c r="MV39" s="312"/>
      <c r="MW39" s="312"/>
      <c r="MX39" s="22"/>
      <c r="MY39" s="1514"/>
      <c r="MZ39" s="76"/>
      <c r="NA39" s="132">
        <f t="shared" si="54"/>
        <v>0</v>
      </c>
      <c r="NC39" s="312"/>
      <c r="ND39" s="782"/>
      <c r="NE39" s="76"/>
      <c r="NF39" s="31"/>
      <c r="NG39" s="76"/>
      <c r="NH39" s="132">
        <f t="shared" si="203"/>
        <v>0</v>
      </c>
      <c r="NJ39" s="407"/>
      <c r="NK39" s="782"/>
      <c r="NL39" s="76"/>
      <c r="NM39" s="407"/>
      <c r="NN39" s="76"/>
      <c r="NO39" s="132">
        <f t="shared" si="56"/>
        <v>0</v>
      </c>
      <c r="NQ39" s="312"/>
      <c r="NR39" s="312"/>
      <c r="NS39" s="22"/>
      <c r="NT39" s="31"/>
      <c r="NU39" s="76"/>
      <c r="NV39" s="78">
        <f t="shared" si="57"/>
        <v>0</v>
      </c>
      <c r="NX39" s="312"/>
      <c r="NY39" s="312"/>
      <c r="NZ39" s="22"/>
      <c r="OA39" s="31"/>
      <c r="OB39" s="76"/>
      <c r="OC39" s="78">
        <f t="shared" si="58"/>
        <v>0</v>
      </c>
      <c r="OE39" s="312"/>
      <c r="OF39" s="312"/>
      <c r="OG39" s="22"/>
      <c r="OH39" s="31"/>
      <c r="OI39" s="76"/>
      <c r="OJ39" s="78">
        <f t="shared" si="59"/>
        <v>0</v>
      </c>
      <c r="OL39" s="312"/>
      <c r="OM39" s="312"/>
      <c r="ON39" s="22"/>
      <c r="OO39" s="31"/>
      <c r="OP39" s="76"/>
      <c r="OQ39" s="78">
        <f t="shared" si="60"/>
        <v>0</v>
      </c>
      <c r="OS39" s="312"/>
      <c r="OT39" s="312"/>
      <c r="OU39" s="22"/>
      <c r="OV39" s="31"/>
      <c r="OW39" s="76"/>
      <c r="OX39" s="78">
        <f t="shared" si="61"/>
        <v>0</v>
      </c>
      <c r="OZ39" s="312"/>
      <c r="PA39" s="312"/>
      <c r="PB39" s="22"/>
      <c r="PC39" s="31"/>
      <c r="PD39" s="76"/>
      <c r="PE39" s="78">
        <f t="shared" si="62"/>
        <v>0</v>
      </c>
      <c r="PG39" s="312"/>
      <c r="PH39" s="312"/>
      <c r="PI39" s="22"/>
      <c r="PJ39" s="31"/>
      <c r="PK39" s="76"/>
      <c r="PL39" s="78">
        <f t="shared" si="63"/>
        <v>0</v>
      </c>
      <c r="PN39" s="312"/>
      <c r="PO39" s="312"/>
      <c r="PP39" s="22"/>
      <c r="PQ39" s="31"/>
      <c r="PR39" s="76"/>
      <c r="PS39" s="78">
        <f t="shared" si="64"/>
        <v>48975</v>
      </c>
      <c r="PU39" s="312"/>
      <c r="PV39" s="312"/>
      <c r="PW39" s="22"/>
      <c r="PX39" s="31"/>
      <c r="PY39" s="76"/>
      <c r="PZ39" s="78">
        <f t="shared" si="65"/>
        <v>0</v>
      </c>
      <c r="QB39" s="407"/>
      <c r="QC39" s="312"/>
      <c r="QD39" s="22"/>
      <c r="QE39" s="31"/>
      <c r="QF39" s="76"/>
      <c r="QG39" s="78">
        <f t="shared" si="66"/>
        <v>0</v>
      </c>
      <c r="QI39" s="323"/>
      <c r="QJ39" s="312"/>
      <c r="QK39" s="780"/>
      <c r="QL39" s="31">
        <v>41165</v>
      </c>
      <c r="QM39" s="140">
        <v>100</v>
      </c>
      <c r="QN39" s="132">
        <f t="shared" si="67"/>
        <v>26233.5</v>
      </c>
      <c r="QP39" s="523"/>
      <c r="QQ39" s="1483"/>
      <c r="QR39" s="780"/>
      <c r="QS39" s="31"/>
      <c r="QT39" s="140"/>
      <c r="QU39" s="132">
        <f t="shared" si="68"/>
        <v>0</v>
      </c>
      <c r="QW39" s="49"/>
      <c r="QX39" s="673"/>
      <c r="QY39" s="140"/>
      <c r="QZ39" s="49"/>
      <c r="RA39" s="140"/>
      <c r="RB39" s="78">
        <f t="shared" si="69"/>
        <v>0</v>
      </c>
      <c r="RD39" s="49"/>
      <c r="RE39" s="673"/>
      <c r="RF39" s="140"/>
      <c r="RG39" s="49"/>
      <c r="RH39" s="140"/>
      <c r="RI39" s="78">
        <f t="shared" si="70"/>
        <v>0</v>
      </c>
      <c r="RK39" s="924"/>
      <c r="RL39" s="1519"/>
      <c r="RM39" s="464"/>
      <c r="RN39" s="924"/>
      <c r="RO39" s="464"/>
      <c r="RP39" s="911">
        <f t="shared" si="71"/>
        <v>0</v>
      </c>
      <c r="RR39" s="312"/>
      <c r="RS39" s="312"/>
      <c r="RT39" s="22"/>
      <c r="RU39" s="31"/>
      <c r="RV39" s="76"/>
      <c r="RW39" s="78">
        <f t="shared" si="194"/>
        <v>23250</v>
      </c>
      <c r="RY39" s="312"/>
      <c r="RZ39" s="312"/>
      <c r="SA39" s="22"/>
      <c r="SB39" s="31"/>
      <c r="SC39" s="76"/>
      <c r="SD39" s="78">
        <f t="shared" si="195"/>
        <v>0</v>
      </c>
      <c r="SF39" s="312"/>
      <c r="SG39" s="312"/>
      <c r="SH39" s="22"/>
      <c r="SI39" s="31"/>
      <c r="SJ39" s="76"/>
      <c r="SK39" s="78">
        <f t="shared" si="72"/>
        <v>0</v>
      </c>
      <c r="SM39" s="312"/>
      <c r="SN39" s="312"/>
      <c r="SO39" s="22"/>
      <c r="SP39" s="31"/>
      <c r="SQ39" s="76"/>
      <c r="SR39" s="78">
        <f t="shared" si="73"/>
        <v>0</v>
      </c>
      <c r="ST39" s="407"/>
      <c r="SU39" s="312"/>
      <c r="SV39" s="22"/>
      <c r="SW39" s="31"/>
      <c r="SX39" s="76"/>
      <c r="SY39" s="78">
        <f t="shared" si="74"/>
        <v>0</v>
      </c>
      <c r="TA39" s="312"/>
      <c r="TB39" s="312"/>
      <c r="TC39" s="22"/>
      <c r="TD39" s="31"/>
      <c r="TE39" s="76"/>
      <c r="TF39" s="78">
        <f t="shared" si="200"/>
        <v>20668.5</v>
      </c>
      <c r="TH39" s="312"/>
      <c r="TI39" s="312"/>
      <c r="TJ39" s="22"/>
      <c r="TK39" s="31"/>
      <c r="TL39" s="76"/>
      <c r="TM39" s="78">
        <f t="shared" si="201"/>
        <v>0</v>
      </c>
      <c r="TO39" s="407"/>
      <c r="TP39" s="312"/>
      <c r="TQ39" s="22"/>
      <c r="TR39" s="31"/>
      <c r="TS39" s="76"/>
      <c r="TT39" s="78">
        <f t="shared" si="202"/>
        <v>0</v>
      </c>
      <c r="TV39" s="407"/>
      <c r="TW39" s="312"/>
      <c r="TX39" s="22"/>
      <c r="TY39" s="31"/>
      <c r="TZ39" s="76"/>
      <c r="UA39" s="78">
        <f t="shared" si="78"/>
        <v>0</v>
      </c>
      <c r="UC39" s="407"/>
      <c r="UD39" s="312"/>
      <c r="UE39" s="22"/>
      <c r="UF39" s="31"/>
      <c r="UG39" s="76"/>
      <c r="UH39" s="78">
        <f t="shared" si="79"/>
        <v>0</v>
      </c>
      <c r="UJ39" s="407"/>
      <c r="UK39" s="312"/>
      <c r="UL39" s="22"/>
      <c r="UM39" s="31"/>
      <c r="UN39" s="76"/>
      <c r="UO39" s="78">
        <f t="shared" si="80"/>
        <v>0</v>
      </c>
      <c r="UQ39" s="407"/>
      <c r="UR39" s="312"/>
      <c r="US39" s="22"/>
      <c r="UT39" s="31"/>
      <c r="UU39" s="76"/>
      <c r="UV39" s="78">
        <f t="shared" si="81"/>
        <v>201</v>
      </c>
      <c r="UX39" s="312"/>
      <c r="UY39" s="312"/>
      <c r="UZ39" s="22"/>
      <c r="VA39" s="31"/>
      <c r="VB39" s="76"/>
      <c r="VC39" s="78">
        <f t="shared" si="82"/>
        <v>47775</v>
      </c>
      <c r="VE39" s="312"/>
      <c r="VF39" s="312"/>
      <c r="VG39" s="22"/>
      <c r="VH39" s="31"/>
      <c r="VI39" s="76"/>
      <c r="VJ39" s="78">
        <f t="shared" si="83"/>
        <v>0</v>
      </c>
      <c r="VL39" s="312"/>
      <c r="VM39" s="312"/>
      <c r="VN39" s="22"/>
      <c r="VO39" s="31"/>
      <c r="VP39" s="76"/>
      <c r="VQ39" s="78">
        <f t="shared" si="84"/>
        <v>0</v>
      </c>
      <c r="VS39" s="407"/>
      <c r="VT39" s="312"/>
      <c r="VU39" s="22"/>
      <c r="VV39" s="31"/>
      <c r="VW39" s="76"/>
      <c r="VX39" s="78">
        <f t="shared" si="85"/>
        <v>274.5</v>
      </c>
      <c r="VZ39" s="312"/>
      <c r="WA39" s="312"/>
      <c r="WB39" s="22"/>
      <c r="WC39" s="31"/>
      <c r="WD39" s="76"/>
      <c r="WE39" s="78">
        <f t="shared" si="86"/>
        <v>0</v>
      </c>
      <c r="WG39" s="312"/>
      <c r="WH39" s="312"/>
      <c r="WI39" s="22"/>
      <c r="WJ39" s="31"/>
      <c r="WK39" s="76"/>
      <c r="WL39" s="78">
        <f t="shared" si="87"/>
        <v>0</v>
      </c>
      <c r="WN39" s="312"/>
      <c r="WO39" s="312"/>
      <c r="WP39" s="22"/>
      <c r="WQ39" s="31"/>
      <c r="WR39" s="76"/>
      <c r="WS39" s="78">
        <f t="shared" si="88"/>
        <v>0</v>
      </c>
      <c r="WU39" s="230"/>
      <c r="WV39" s="230"/>
      <c r="WW39" s="105"/>
      <c r="WX39" s="49"/>
      <c r="WY39" s="140"/>
      <c r="WZ39" s="132">
        <f t="shared" si="89"/>
        <v>0</v>
      </c>
      <c r="XA39" s="245"/>
      <c r="XB39" s="312"/>
      <c r="XC39" s="312"/>
      <c r="XD39" s="22"/>
      <c r="XE39" s="31"/>
      <c r="XF39" s="76"/>
      <c r="XG39" s="78">
        <f t="shared" si="90"/>
        <v>0</v>
      </c>
      <c r="XI39" s="407"/>
      <c r="XJ39" s="312"/>
      <c r="XK39" s="22"/>
      <c r="XL39" s="31"/>
      <c r="XM39" s="76"/>
      <c r="XN39" s="78">
        <f t="shared" si="91"/>
        <v>0</v>
      </c>
      <c r="XP39" s="312"/>
      <c r="XQ39" s="312"/>
      <c r="XR39" s="22"/>
      <c r="XS39" s="31"/>
      <c r="XT39" s="76"/>
      <c r="XU39" s="78">
        <f t="shared" si="92"/>
        <v>0</v>
      </c>
      <c r="XW39" s="312"/>
      <c r="XX39" s="312"/>
      <c r="XY39" s="22"/>
      <c r="XZ39" s="31"/>
      <c r="YA39" s="76"/>
      <c r="YB39" s="78">
        <f t="shared" si="93"/>
        <v>0</v>
      </c>
      <c r="YD39" s="312"/>
      <c r="YE39" s="312"/>
      <c r="YF39" s="22"/>
      <c r="YG39" s="31"/>
      <c r="YH39" s="76"/>
      <c r="YI39" s="78">
        <f t="shared" si="94"/>
        <v>0</v>
      </c>
      <c r="YK39" s="312"/>
      <c r="YL39" s="312"/>
      <c r="YM39" s="22"/>
      <c r="YN39" s="31"/>
      <c r="YO39" s="76"/>
      <c r="YP39" s="78">
        <f t="shared" si="95"/>
        <v>0</v>
      </c>
      <c r="YR39" s="312"/>
      <c r="YS39" s="312"/>
      <c r="YT39" s="22"/>
      <c r="YU39" s="31"/>
      <c r="YV39" s="76"/>
      <c r="YW39" s="78">
        <f t="shared" si="96"/>
        <v>0</v>
      </c>
      <c r="YY39" s="312"/>
      <c r="YZ39" s="312"/>
      <c r="ZA39" s="22"/>
      <c r="ZB39" s="31"/>
      <c r="ZC39" s="76"/>
      <c r="ZD39" s="78">
        <f t="shared" si="97"/>
        <v>0</v>
      </c>
      <c r="ZF39" s="312"/>
      <c r="ZG39" s="312"/>
      <c r="ZH39" s="22"/>
      <c r="ZI39" s="31"/>
      <c r="ZJ39" s="76"/>
      <c r="ZK39" s="78">
        <f t="shared" si="98"/>
        <v>0</v>
      </c>
      <c r="ZM39" s="312"/>
      <c r="ZN39" s="312"/>
      <c r="ZO39" s="22"/>
      <c r="ZP39" s="31"/>
      <c r="ZQ39" s="76"/>
      <c r="ZR39" s="78">
        <f t="shared" si="99"/>
        <v>11212</v>
      </c>
      <c r="ZT39" s="312"/>
      <c r="ZU39" s="312"/>
      <c r="ZV39" s="22"/>
      <c r="ZW39" s="31"/>
      <c r="ZX39" s="76"/>
      <c r="ZY39" s="78">
        <f t="shared" si="100"/>
        <v>0</v>
      </c>
      <c r="AAA39" s="312"/>
      <c r="AAB39" s="312"/>
      <c r="AAC39" s="22"/>
      <c r="AAD39" s="31"/>
      <c r="AAE39" s="76"/>
      <c r="AAF39" s="78">
        <f t="shared" si="101"/>
        <v>0</v>
      </c>
      <c r="AAH39" s="312"/>
      <c r="AAI39" s="312"/>
      <c r="AAJ39" s="22"/>
      <c r="AAK39" s="31"/>
      <c r="AAL39" s="76"/>
      <c r="AAM39" s="78">
        <f t="shared" si="102"/>
        <v>0</v>
      </c>
      <c r="AAO39" s="407"/>
      <c r="AAP39" s="312"/>
      <c r="AAQ39" s="22"/>
      <c r="AAR39" s="31"/>
      <c r="AAS39" s="76"/>
      <c r="AAT39" s="78">
        <f t="shared" si="103"/>
        <v>0</v>
      </c>
      <c r="AAV39" s="407"/>
      <c r="AAW39" s="312"/>
      <c r="AAX39" s="22"/>
      <c r="AAY39" s="323"/>
      <c r="AAZ39" s="76"/>
      <c r="ABA39" s="78">
        <f t="shared" si="104"/>
        <v>0</v>
      </c>
      <c r="ABC39" s="312"/>
      <c r="ABD39" s="312"/>
      <c r="ABE39" s="22"/>
      <c r="ABF39" s="31"/>
      <c r="ABG39" s="76"/>
      <c r="ABH39" s="78">
        <f t="shared" si="105"/>
        <v>26148</v>
      </c>
      <c r="ABJ39" s="312"/>
      <c r="ABK39" s="312"/>
      <c r="ABL39" s="22"/>
      <c r="ABM39" s="31"/>
      <c r="ABN39" s="76"/>
      <c r="ABO39" s="78">
        <f t="shared" si="106"/>
        <v>0</v>
      </c>
      <c r="ABQ39" s="312"/>
      <c r="ABR39" s="312"/>
      <c r="ABS39" s="22"/>
      <c r="ABT39" s="31"/>
      <c r="ABU39" s="76"/>
      <c r="ABV39" s="78">
        <f t="shared" si="107"/>
        <v>0</v>
      </c>
      <c r="ABX39" s="323"/>
      <c r="ABY39" s="312"/>
      <c r="ABZ39" s="22"/>
      <c r="ACA39" s="407"/>
      <c r="ACB39" s="76"/>
      <c r="ACC39" s="78">
        <f t="shared" si="108"/>
        <v>0</v>
      </c>
      <c r="ACE39" s="323"/>
      <c r="ACF39" s="312"/>
      <c r="ACG39" s="22"/>
      <c r="ACH39" s="323"/>
      <c r="ACI39" s="76"/>
      <c r="ACJ39" s="78">
        <f t="shared" si="109"/>
        <v>0</v>
      </c>
      <c r="ACL39" s="312"/>
      <c r="ACM39" s="312"/>
      <c r="ACN39" s="22"/>
      <c r="ACO39" s="31"/>
      <c r="ACP39" s="76"/>
      <c r="ACQ39" s="78">
        <f t="shared" si="1"/>
        <v>0</v>
      </c>
      <c r="ACS39" s="407"/>
      <c r="ACT39" s="312"/>
      <c r="ACU39" s="22"/>
      <c r="ACV39" s="407"/>
      <c r="ACW39" s="76"/>
      <c r="ACX39" s="78">
        <f t="shared" si="110"/>
        <v>0</v>
      </c>
      <c r="ACZ39" s="407"/>
      <c r="ADA39" s="312"/>
      <c r="ADB39" s="22"/>
      <c r="ADC39" s="323"/>
      <c r="ADD39" s="76"/>
      <c r="ADE39" s="78">
        <f t="shared" si="111"/>
        <v>0</v>
      </c>
      <c r="ADG39" s="312"/>
      <c r="ADH39" s="312"/>
      <c r="ADI39" s="22"/>
      <c r="ADJ39" s="31"/>
      <c r="ADK39" s="76"/>
      <c r="ADL39" s="78">
        <f t="shared" si="112"/>
        <v>0</v>
      </c>
      <c r="ADN39" s="323"/>
      <c r="ADO39" s="312"/>
      <c r="ADP39" s="22"/>
      <c r="ADQ39" s="407"/>
      <c r="ADR39" s="76"/>
      <c r="ADS39" s="78">
        <f t="shared" si="113"/>
        <v>0</v>
      </c>
      <c r="ADU39" s="407"/>
      <c r="ADV39" s="312"/>
      <c r="ADW39" s="22"/>
      <c r="ADX39" s="31"/>
      <c r="ADY39" s="76"/>
      <c r="ADZ39" s="132">
        <f t="shared" si="114"/>
        <v>0</v>
      </c>
      <c r="AEB39" s="312"/>
      <c r="AEC39" s="312"/>
      <c r="AED39" s="22"/>
      <c r="AEE39" s="31"/>
      <c r="AEF39" s="76"/>
      <c r="AEG39" s="132">
        <f t="shared" si="115"/>
        <v>5459</v>
      </c>
      <c r="AEI39" s="407"/>
      <c r="AEJ39" s="312"/>
      <c r="AEK39" s="22"/>
      <c r="AEL39" s="407"/>
      <c r="AEM39" s="76"/>
      <c r="AEN39" s="132">
        <f t="shared" si="116"/>
        <v>0</v>
      </c>
      <c r="AEP39" s="312"/>
      <c r="AEQ39" s="312"/>
      <c r="AER39" s="22"/>
      <c r="AES39" s="31"/>
      <c r="AET39" s="76"/>
      <c r="AEU39" s="78">
        <f t="shared" si="117"/>
        <v>0</v>
      </c>
      <c r="AEW39" s="312"/>
      <c r="AEX39" s="312"/>
      <c r="AEY39" s="22"/>
      <c r="AEZ39" s="31"/>
      <c r="AFA39" s="76"/>
      <c r="AFB39" s="78">
        <f t="shared" si="118"/>
        <v>6523</v>
      </c>
      <c r="AFD39" s="407"/>
      <c r="AFE39" s="312"/>
      <c r="AFF39" s="22"/>
      <c r="AFG39" s="31"/>
      <c r="AFH39" s="76"/>
      <c r="AFI39" s="78">
        <f t="shared" si="119"/>
        <v>0</v>
      </c>
      <c r="AFK39" s="407"/>
      <c r="AFL39" s="312"/>
      <c r="AFM39" s="22"/>
      <c r="AFN39" s="31"/>
      <c r="AFO39" s="76"/>
      <c r="AFP39" s="78">
        <f t="shared" si="120"/>
        <v>0</v>
      </c>
      <c r="AFR39" s="49"/>
      <c r="AFS39" s="230"/>
      <c r="AFT39" s="105"/>
      <c r="AFU39" s="49"/>
      <c r="AFV39" s="140"/>
      <c r="AFW39" s="78">
        <f t="shared" si="121"/>
        <v>0</v>
      </c>
      <c r="AFY39" s="312"/>
      <c r="AFZ39" s="312"/>
      <c r="AGA39" s="22"/>
      <c r="AGB39" s="31"/>
      <c r="AGC39" s="76"/>
      <c r="AGD39" s="78">
        <f t="shared" si="122"/>
        <v>0</v>
      </c>
      <c r="AGF39" s="312"/>
      <c r="AGG39" s="312"/>
      <c r="AGH39" s="22"/>
      <c r="AGI39" s="31"/>
      <c r="AGJ39" s="76"/>
      <c r="AGK39" s="78">
        <f t="shared" si="123"/>
        <v>0</v>
      </c>
      <c r="AGM39" s="312"/>
      <c r="AGN39" s="312"/>
      <c r="AGO39" s="22"/>
      <c r="AGP39" s="31"/>
      <c r="AGQ39" s="76"/>
      <c r="AGR39" s="78">
        <f t="shared" si="124"/>
        <v>0</v>
      </c>
      <c r="AGT39" s="312"/>
      <c r="AGU39" s="312"/>
      <c r="AGV39" s="22"/>
      <c r="AGW39" s="31"/>
      <c r="AGX39" s="76"/>
      <c r="AGY39" s="78">
        <f t="shared" si="125"/>
        <v>0</v>
      </c>
      <c r="AHA39" s="312"/>
      <c r="AHB39" s="312"/>
      <c r="AHC39" s="22"/>
      <c r="AHD39" s="31"/>
      <c r="AHE39" s="76"/>
      <c r="AHF39" s="78">
        <f t="shared" si="126"/>
        <v>37741</v>
      </c>
      <c r="AHH39" s="312"/>
      <c r="AHI39" s="312"/>
      <c r="AHJ39" s="22"/>
      <c r="AHK39" s="31"/>
      <c r="AHL39" s="76"/>
      <c r="AHM39" s="78">
        <f t="shared" si="127"/>
        <v>0</v>
      </c>
      <c r="AHO39" s="312"/>
      <c r="AHP39" s="312"/>
      <c r="AHQ39" s="22"/>
      <c r="AHR39" s="31"/>
      <c r="AHS39" s="76"/>
      <c r="AHT39" s="78">
        <f t="shared" si="128"/>
        <v>0</v>
      </c>
      <c r="AHV39" s="407"/>
      <c r="AHW39" s="312"/>
      <c r="AHX39" s="22"/>
      <c r="AHY39" s="31"/>
      <c r="AHZ39" s="76"/>
      <c r="AIA39" s="78">
        <f t="shared" si="129"/>
        <v>0</v>
      </c>
      <c r="AIC39" s="323"/>
      <c r="AID39" s="312"/>
      <c r="AIE39" s="22"/>
      <c r="AIF39" s="49"/>
      <c r="AIG39" s="76"/>
      <c r="AIH39" s="78">
        <f t="shared" si="130"/>
        <v>0</v>
      </c>
      <c r="AIJ39" s="407"/>
      <c r="AIK39" s="312"/>
      <c r="AIL39" s="22"/>
      <c r="AIM39" s="31"/>
      <c r="AIN39" s="76"/>
      <c r="AIO39" s="78">
        <f t="shared" si="131"/>
        <v>0</v>
      </c>
      <c r="AIQ39" s="312"/>
      <c r="AIR39" s="312"/>
      <c r="AIS39" s="22"/>
      <c r="AIT39" s="31"/>
      <c r="AIU39" s="76"/>
      <c r="AIV39" s="78">
        <f t="shared" si="132"/>
        <v>0</v>
      </c>
      <c r="AIX39" s="49"/>
      <c r="AIY39" s="230"/>
      <c r="AIZ39" s="105"/>
      <c r="AJA39" s="49"/>
      <c r="AJB39" s="140"/>
      <c r="AJC39" s="78">
        <f t="shared" si="133"/>
        <v>0</v>
      </c>
      <c r="AJE39" s="312"/>
      <c r="AJF39" s="312"/>
      <c r="AJG39" s="22"/>
      <c r="AJH39" s="31"/>
      <c r="AJI39" s="76"/>
      <c r="AJJ39" s="78">
        <f t="shared" si="134"/>
        <v>0</v>
      </c>
      <c r="AJL39" s="230"/>
      <c r="AJM39" s="230"/>
      <c r="AJN39" s="105"/>
      <c r="AJO39" s="49"/>
      <c r="AJP39" s="140"/>
      <c r="AJQ39" s="132">
        <f t="shared" si="135"/>
        <v>0</v>
      </c>
      <c r="AJR39" s="245"/>
      <c r="AJS39" s="312"/>
      <c r="AJT39" s="312"/>
      <c r="AJU39" s="22"/>
      <c r="AJV39" s="31"/>
      <c r="AJW39" s="76"/>
      <c r="AJX39" s="78">
        <f t="shared" si="136"/>
        <v>0</v>
      </c>
      <c r="AJZ39" s="312"/>
      <c r="AKA39" s="312"/>
      <c r="AKB39" s="22"/>
      <c r="AKC39" s="31"/>
      <c r="AKD39" s="76"/>
      <c r="AKE39" s="78">
        <f t="shared" si="137"/>
        <v>0</v>
      </c>
      <c r="AKG39" s="312"/>
      <c r="AKH39" s="312"/>
      <c r="AKI39" s="785"/>
      <c r="AKJ39" s="31"/>
      <c r="AKK39" s="76"/>
      <c r="AKL39" s="78">
        <f t="shared" si="138"/>
        <v>0</v>
      </c>
      <c r="AKN39" s="312"/>
      <c r="AKO39" s="312"/>
      <c r="AKP39" s="22"/>
      <c r="AKQ39" s="31"/>
      <c r="AKR39" s="76"/>
      <c r="AKS39" s="78">
        <f t="shared" si="2"/>
        <v>0</v>
      </c>
      <c r="AKU39" s="312"/>
      <c r="AKV39" s="312"/>
      <c r="AKW39" s="22"/>
      <c r="AKX39" s="31"/>
      <c r="AKY39" s="76"/>
      <c r="AKZ39" s="78">
        <f t="shared" si="139"/>
        <v>0</v>
      </c>
      <c r="ALB39" s="312"/>
      <c r="ALC39" s="312"/>
      <c r="ALD39" s="22"/>
      <c r="ALE39" s="31"/>
      <c r="ALF39" s="76"/>
      <c r="ALG39" s="78">
        <f t="shared" si="140"/>
        <v>0</v>
      </c>
      <c r="ALI39" s="312"/>
      <c r="ALJ39" s="312"/>
      <c r="ALK39" s="22"/>
      <c r="ALL39" s="31"/>
      <c r="ALM39" s="76"/>
      <c r="ALN39" s="78">
        <f t="shared" si="141"/>
        <v>0</v>
      </c>
      <c r="ALP39" s="312"/>
      <c r="ALQ39" s="312"/>
      <c r="ALR39" s="22"/>
      <c r="ALS39" s="31"/>
      <c r="ALT39" s="76"/>
      <c r="ALU39" s="78">
        <f t="shared" si="142"/>
        <v>0</v>
      </c>
      <c r="ALW39" s="407"/>
      <c r="ALX39" s="312"/>
      <c r="ALY39" s="22"/>
      <c r="ALZ39" s="407"/>
      <c r="AMA39" s="76"/>
      <c r="AMB39" s="78">
        <f t="shared" si="143"/>
        <v>0</v>
      </c>
      <c r="AMD39" s="312"/>
      <c r="AME39" s="312"/>
      <c r="AMF39" s="22"/>
      <c r="AMG39" s="31"/>
      <c r="AMH39" s="76"/>
      <c r="AMI39" s="78">
        <f t="shared" si="144"/>
        <v>0</v>
      </c>
      <c r="AMK39" s="31"/>
      <c r="AML39" s="312"/>
      <c r="AMM39" s="22"/>
      <c r="AMN39" s="31"/>
      <c r="AMO39" s="76"/>
      <c r="AMP39" s="78">
        <f t="shared" si="3"/>
        <v>0</v>
      </c>
      <c r="AMR39" s="407"/>
      <c r="AMS39" s="312"/>
      <c r="AMT39" s="22"/>
      <c r="AMU39" s="323"/>
      <c r="AMV39" s="76"/>
      <c r="AMW39" s="78">
        <f t="shared" si="145"/>
        <v>0</v>
      </c>
      <c r="AMY39" s="323"/>
      <c r="AMZ39" s="312"/>
      <c r="ANA39" s="22"/>
      <c r="ANB39" s="407"/>
      <c r="ANC39" s="76"/>
      <c r="AND39" s="78">
        <f t="shared" si="146"/>
        <v>0</v>
      </c>
      <c r="ANF39" s="31"/>
      <c r="ANG39" s="312"/>
      <c r="ANH39" s="22"/>
      <c r="ANI39" s="31"/>
      <c r="ANJ39" s="76"/>
      <c r="ANK39" s="78">
        <f t="shared" si="147"/>
        <v>0</v>
      </c>
      <c r="ANM39" s="312"/>
      <c r="ANN39" s="312"/>
      <c r="ANO39" s="22"/>
      <c r="ANP39" s="31"/>
      <c r="ANQ39" s="76"/>
      <c r="ANR39" s="78">
        <f t="shared" si="148"/>
        <v>0</v>
      </c>
      <c r="ANT39" s="312"/>
      <c r="ANU39" s="312"/>
      <c r="ANV39" s="22"/>
      <c r="ANW39" s="31"/>
      <c r="ANX39" s="76"/>
      <c r="ANY39" s="78">
        <f t="shared" si="149"/>
        <v>0</v>
      </c>
      <c r="AOA39" s="323"/>
      <c r="AOB39" s="312"/>
      <c r="AOC39" s="22"/>
      <c r="AOD39" s="407"/>
      <c r="AOE39" s="76"/>
      <c r="AOF39" s="78">
        <f t="shared" si="150"/>
        <v>1532</v>
      </c>
      <c r="AOH39" s="312"/>
      <c r="AOI39" s="312"/>
      <c r="AOJ39" s="22"/>
      <c r="AOK39" s="31"/>
      <c r="AOL39" s="76"/>
      <c r="AOM39" s="78">
        <f t="shared" si="198"/>
        <v>4592</v>
      </c>
      <c r="AOO39" s="407"/>
      <c r="AOP39" s="312"/>
      <c r="AOQ39" s="22"/>
      <c r="AOR39" s="31"/>
      <c r="AOS39" s="76"/>
      <c r="AOT39" s="78">
        <f t="shared" si="151"/>
        <v>0</v>
      </c>
      <c r="AOV39" s="323"/>
      <c r="AOW39" s="312"/>
      <c r="AOX39" s="22"/>
      <c r="AOY39" s="31"/>
      <c r="AOZ39" s="76"/>
      <c r="APA39" s="78">
        <f t="shared" si="152"/>
        <v>0</v>
      </c>
      <c r="APC39" s="323"/>
      <c r="APD39" s="312"/>
      <c r="APE39" s="22"/>
      <c r="APF39" s="31"/>
      <c r="APG39" s="76"/>
      <c r="APH39" s="78">
        <f t="shared" si="153"/>
        <v>0</v>
      </c>
      <c r="APJ39" s="312"/>
      <c r="APK39" s="312"/>
      <c r="APL39" s="22"/>
      <c r="APM39" s="31"/>
      <c r="APN39" s="76"/>
      <c r="APO39" s="78">
        <f t="shared" si="154"/>
        <v>0</v>
      </c>
      <c r="APQ39" s="407"/>
      <c r="APR39" s="312"/>
      <c r="APS39" s="22"/>
      <c r="APT39" s="407"/>
      <c r="APU39" s="76"/>
      <c r="APV39" s="78">
        <f t="shared" si="204"/>
        <v>0</v>
      </c>
      <c r="APX39" s="312"/>
      <c r="APY39" s="312"/>
      <c r="APZ39" s="22"/>
      <c r="AQA39" s="31"/>
      <c r="AQB39" s="76"/>
      <c r="AQC39" s="132">
        <f t="shared" si="5"/>
        <v>7383.5</v>
      </c>
      <c r="AQE39" s="312"/>
      <c r="AQF39" s="312"/>
      <c r="AQG39" s="22"/>
      <c r="AQH39" s="31"/>
      <c r="AQI39" s="76"/>
      <c r="AQJ39" s="132">
        <f t="shared" si="6"/>
        <v>0</v>
      </c>
      <c r="AQL39" s="312"/>
      <c r="AQM39" s="312"/>
      <c r="AQN39" s="22"/>
      <c r="AQO39" s="31"/>
      <c r="AQP39" s="76"/>
      <c r="AQQ39" s="132">
        <f t="shared" si="155"/>
        <v>4518.5</v>
      </c>
      <c r="AQS39" s="323"/>
      <c r="AQT39" s="312"/>
      <c r="AQU39" s="785"/>
      <c r="AQV39" s="323"/>
      <c r="AQW39" s="76"/>
      <c r="AQX39" s="78">
        <f t="shared" si="156"/>
        <v>53922</v>
      </c>
      <c r="AQZ39" s="312"/>
      <c r="ARA39" s="312"/>
      <c r="ARB39" s="22"/>
      <c r="ARC39" s="31"/>
      <c r="ARD39" s="76"/>
      <c r="ARE39" s="78">
        <f t="shared" si="157"/>
        <v>0</v>
      </c>
      <c r="ARG39" s="407"/>
      <c r="ARH39" s="312"/>
      <c r="ARI39" s="22"/>
      <c r="ARJ39" s="407"/>
      <c r="ARK39" s="76"/>
      <c r="ARL39" s="78">
        <f t="shared" si="158"/>
        <v>0</v>
      </c>
      <c r="ARN39" s="407"/>
      <c r="ARO39" s="312"/>
      <c r="ARP39" s="22"/>
      <c r="ARQ39" s="323"/>
      <c r="ARR39" s="76"/>
      <c r="ARS39" s="78">
        <f t="shared" si="7"/>
        <v>0</v>
      </c>
      <c r="ARU39" s="407"/>
      <c r="ARV39" s="312"/>
      <c r="ARW39" s="22"/>
      <c r="ARX39" s="31"/>
      <c r="ARY39" s="76"/>
      <c r="ARZ39" s="78">
        <f t="shared" si="159"/>
        <v>0</v>
      </c>
      <c r="ASB39" s="407"/>
      <c r="ASC39" s="312"/>
      <c r="ASD39" s="22"/>
      <c r="ASE39" s="31"/>
      <c r="ASF39" s="76"/>
      <c r="ASG39" s="132">
        <f t="shared" si="160"/>
        <v>0</v>
      </c>
      <c r="ASI39" s="312"/>
      <c r="ASJ39" s="312"/>
      <c r="ASK39" s="22"/>
      <c r="ASL39" s="31"/>
      <c r="ASM39" s="76"/>
      <c r="ASN39" s="132">
        <f t="shared" si="161"/>
        <v>0</v>
      </c>
      <c r="ASP39" s="312"/>
      <c r="ASQ39" s="312"/>
      <c r="ASR39" s="22"/>
      <c r="ASS39" s="31"/>
      <c r="AST39" s="76"/>
      <c r="ASU39" s="132">
        <f t="shared" si="162"/>
        <v>0</v>
      </c>
      <c r="ASW39" s="312"/>
      <c r="ASX39" s="312"/>
      <c r="ASY39" s="22"/>
      <c r="ASZ39" s="31"/>
      <c r="ATA39" s="76"/>
      <c r="ATB39" s="78">
        <f t="shared" si="163"/>
        <v>0</v>
      </c>
      <c r="ATD39" s="323"/>
      <c r="ATE39" s="312"/>
      <c r="ATF39" s="22"/>
      <c r="ATG39" s="31"/>
      <c r="ATH39" s="76"/>
      <c r="ATI39" s="78">
        <f t="shared" si="164"/>
        <v>0</v>
      </c>
      <c r="ATK39" s="323"/>
      <c r="ATL39" s="312"/>
      <c r="ATM39" s="22"/>
      <c r="ATN39" s="31"/>
      <c r="ATO39" s="76"/>
      <c r="ATP39" s="78">
        <f t="shared" si="165"/>
        <v>0</v>
      </c>
      <c r="ATR39" s="323"/>
      <c r="ATS39" s="312"/>
      <c r="ATT39" s="22"/>
      <c r="ATU39" s="31"/>
      <c r="ATV39" s="76"/>
      <c r="ATW39" s="78">
        <f t="shared" si="166"/>
        <v>0</v>
      </c>
      <c r="ATY39" s="31"/>
      <c r="ATZ39" s="1483"/>
      <c r="AUA39" s="76"/>
      <c r="AUB39" s="370"/>
      <c r="AUC39" s="67"/>
      <c r="AUD39" s="132">
        <f>AUD38+AUA39-AUC39</f>
        <v>0</v>
      </c>
      <c r="AUF39" s="31"/>
      <c r="AUG39" s="1483"/>
      <c r="AUH39" s="76"/>
      <c r="AUI39" s="61"/>
      <c r="AUJ39" s="67"/>
      <c r="AUK39" s="132">
        <f t="shared" si="168"/>
        <v>0</v>
      </c>
      <c r="AUN39" s="312"/>
      <c r="AUO39" s="22"/>
      <c r="AUP39" s="31"/>
      <c r="AUQ39" s="76"/>
      <c r="AUR39" s="78">
        <f t="shared" si="169"/>
        <v>0</v>
      </c>
      <c r="AUU39" s="312"/>
      <c r="AUV39" s="22"/>
      <c r="AUW39" s="31"/>
      <c r="AUX39" s="76"/>
      <c r="AUY39" s="78">
        <f t="shared" si="170"/>
        <v>0</v>
      </c>
      <c r="AVA39" s="546"/>
      <c r="AVB39" s="312"/>
      <c r="AVC39" s="22"/>
      <c r="AVD39" s="31"/>
      <c r="AVE39" s="76"/>
      <c r="AVF39" s="78">
        <f t="shared" si="171"/>
        <v>2512.5</v>
      </c>
      <c r="AVH39" s="322"/>
      <c r="AVI39" s="303"/>
      <c r="AVJ39" s="351"/>
      <c r="AVK39" s="49"/>
      <c r="AVL39" s="351"/>
      <c r="AVM39" s="132">
        <f t="shared" si="172"/>
        <v>0</v>
      </c>
      <c r="AVO39" s="407"/>
      <c r="AVP39" s="312"/>
      <c r="AVQ39" s="22"/>
      <c r="AVR39" s="31"/>
      <c r="AVS39" s="76"/>
      <c r="AVT39" s="78">
        <f t="shared" si="190"/>
        <v>0</v>
      </c>
      <c r="AVV39" s="312"/>
      <c r="AVW39" s="312"/>
      <c r="AVX39" s="22"/>
      <c r="AVY39" s="31"/>
      <c r="AVZ39" s="76"/>
      <c r="AWA39" s="78">
        <f t="shared" si="191"/>
        <v>0</v>
      </c>
      <c r="AWC39" s="312"/>
      <c r="AWD39" s="312"/>
      <c r="AWE39" s="22"/>
      <c r="AWF39" s="31"/>
      <c r="AWG39" s="76"/>
      <c r="AWH39" s="78">
        <f t="shared" si="192"/>
        <v>0</v>
      </c>
      <c r="AWJ39" s="230"/>
      <c r="AWK39" s="230"/>
      <c r="AWL39" s="105"/>
      <c r="AWM39" s="49"/>
      <c r="AWN39" s="140"/>
      <c r="AWO39" s="132">
        <f t="shared" si="193"/>
        <v>0</v>
      </c>
      <c r="AWP39" s="245"/>
      <c r="AWQ39" s="427"/>
      <c r="AWR39" s="312"/>
      <c r="AWS39" s="22"/>
      <c r="AWT39" s="31"/>
      <c r="AWU39" s="76"/>
      <c r="AWV39" s="78">
        <f t="shared" si="173"/>
        <v>30000</v>
      </c>
      <c r="AWX39" s="312"/>
      <c r="AWY39" s="312"/>
      <c r="AWZ39" s="22"/>
      <c r="AXA39" s="31"/>
      <c r="AXB39" s="76"/>
      <c r="AXC39" s="78">
        <f t="shared" si="174"/>
        <v>0</v>
      </c>
      <c r="AXE39" s="312"/>
      <c r="AXF39" s="312"/>
      <c r="AXG39" s="22"/>
      <c r="AXH39" s="31"/>
      <c r="AXI39" s="76"/>
      <c r="AXJ39" s="78">
        <f t="shared" si="175"/>
        <v>0</v>
      </c>
      <c r="AXL39" s="312"/>
      <c r="AXM39" s="312"/>
      <c r="AXN39" s="22"/>
      <c r="AXO39" s="31"/>
      <c r="AXP39" s="76"/>
      <c r="AXQ39" s="78">
        <f t="shared" si="176"/>
        <v>0</v>
      </c>
      <c r="AXS39" s="312"/>
      <c r="AXT39" s="312"/>
      <c r="AXU39" s="22"/>
      <c r="AXV39" s="31"/>
      <c r="AXW39" s="76"/>
      <c r="AXX39" s="78">
        <f t="shared" si="177"/>
        <v>0</v>
      </c>
      <c r="AXZ39" s="407"/>
      <c r="AYA39" s="312"/>
      <c r="AYB39" s="22"/>
      <c r="AYC39" s="31"/>
      <c r="AYD39" s="76"/>
      <c r="AYE39" s="78">
        <f t="shared" si="178"/>
        <v>0</v>
      </c>
      <c r="AYG39" s="407"/>
      <c r="AYH39" s="312"/>
      <c r="AYI39" s="22"/>
      <c r="AYJ39" s="31"/>
      <c r="AYK39" s="76"/>
      <c r="AYL39" s="78">
        <f t="shared" si="179"/>
        <v>0</v>
      </c>
      <c r="AYN39" s="407"/>
      <c r="AYO39" s="312"/>
      <c r="AYP39" s="22"/>
      <c r="AYQ39" s="407"/>
      <c r="AYR39" s="76"/>
      <c r="AYS39" s="78">
        <f t="shared" si="180"/>
        <v>0</v>
      </c>
      <c r="AYU39" s="312"/>
      <c r="AYV39" s="312"/>
      <c r="AYW39" s="22"/>
      <c r="AYX39" s="31"/>
      <c r="AYY39" s="76"/>
      <c r="AYZ39" s="78">
        <f t="shared" si="181"/>
        <v>0</v>
      </c>
      <c r="AZB39" s="407"/>
      <c r="AZC39" s="312"/>
      <c r="AZD39" s="22"/>
      <c r="AZE39" s="407"/>
      <c r="AZF39" s="76"/>
      <c r="AZG39" s="78">
        <f t="shared" si="182"/>
        <v>0</v>
      </c>
      <c r="AZI39" s="427"/>
      <c r="AZJ39" s="230"/>
      <c r="AZK39" s="105"/>
      <c r="AZL39" s="427"/>
      <c r="AZM39" s="140"/>
      <c r="AZN39" s="132">
        <f t="shared" si="183"/>
        <v>0</v>
      </c>
      <c r="AZO39" s="245"/>
      <c r="AZP39" s="312"/>
      <c r="AZQ39" s="312"/>
      <c r="AZR39" s="22"/>
      <c r="AZS39" s="31"/>
      <c r="AZT39" s="76"/>
      <c r="AZU39" s="78">
        <f t="shared" si="184"/>
        <v>0</v>
      </c>
      <c r="AZW39" s="312"/>
      <c r="AZX39" s="312"/>
      <c r="AZY39" s="22"/>
      <c r="AZZ39" s="31"/>
      <c r="BAA39" s="76"/>
      <c r="BAB39" s="78">
        <f t="shared" si="185"/>
        <v>0</v>
      </c>
      <c r="BAD39" s="312"/>
      <c r="BAE39" s="312"/>
      <c r="BAF39" s="22"/>
      <c r="BAG39" s="31"/>
      <c r="BAH39" s="76"/>
      <c r="BAI39" s="78">
        <f t="shared" si="186"/>
        <v>0</v>
      </c>
      <c r="BAK39" s="312"/>
      <c r="BAL39" s="312"/>
      <c r="BAM39" s="22"/>
      <c r="BAN39" s="31"/>
      <c r="BAO39" s="76"/>
      <c r="BAP39" s="78">
        <f t="shared" si="187"/>
        <v>0</v>
      </c>
    </row>
    <row r="40" spans="1:1023 1025:1394" s="32" customFormat="1" ht="15.75" thickTop="1" x14ac:dyDescent="0.25">
      <c r="A40" s="31"/>
      <c r="B40" s="312"/>
      <c r="C40" s="785"/>
      <c r="D40" s="31"/>
      <c r="E40" s="76"/>
      <c r="F40" s="132">
        <f t="shared" si="205"/>
        <v>0</v>
      </c>
      <c r="H40" s="407"/>
      <c r="I40" s="312"/>
      <c r="J40" s="22"/>
      <c r="K40" s="407"/>
      <c r="L40" s="76"/>
      <c r="M40" s="78">
        <f>M39+J40-L40</f>
        <v>0</v>
      </c>
      <c r="O40" s="323"/>
      <c r="P40" s="312"/>
      <c r="Q40" s="22"/>
      <c r="R40" s="31"/>
      <c r="S40" s="76"/>
      <c r="T40" s="78">
        <f>T39+Q40-S40</f>
        <v>0</v>
      </c>
      <c r="V40" s="312"/>
      <c r="W40" s="312"/>
      <c r="X40" s="22"/>
      <c r="Y40" s="31"/>
      <c r="Z40" s="76"/>
      <c r="AA40" s="78">
        <f>AA39+X40-Z40</f>
        <v>0</v>
      </c>
      <c r="AC40" s="312"/>
      <c r="AD40" s="312"/>
      <c r="AE40" s="22"/>
      <c r="AF40" s="31"/>
      <c r="AG40" s="76"/>
      <c r="AH40" s="78">
        <f>AH39+AE40-AG40</f>
        <v>0</v>
      </c>
      <c r="AJ40" s="312"/>
      <c r="AK40" s="312"/>
      <c r="AL40" s="22"/>
      <c r="AM40" s="31"/>
      <c r="AN40" s="76"/>
      <c r="AO40" s="78">
        <f>AO39+AL40-AN40</f>
        <v>0</v>
      </c>
      <c r="AQ40" s="312"/>
      <c r="AR40" s="312"/>
      <c r="AS40" s="22"/>
      <c r="AT40" s="31"/>
      <c r="AU40" s="76"/>
      <c r="AV40" s="78">
        <f>AV39+AS40-AU40</f>
        <v>0</v>
      </c>
      <c r="AX40" s="312"/>
      <c r="AY40" s="312"/>
      <c r="AZ40" s="22"/>
      <c r="BA40" s="31"/>
      <c r="BB40" s="76"/>
      <c r="BC40" s="78">
        <f>BC39+AZ40-BB40</f>
        <v>0</v>
      </c>
      <c r="BE40" s="312"/>
      <c r="BF40" s="312"/>
      <c r="BG40" s="22"/>
      <c r="BH40" s="31"/>
      <c r="BI40" s="76"/>
      <c r="BJ40" s="78">
        <f t="shared" si="15"/>
        <v>0</v>
      </c>
      <c r="BL40" s="312"/>
      <c r="BM40" s="312"/>
      <c r="BN40" s="22"/>
      <c r="BO40" s="31"/>
      <c r="BP40" s="76"/>
      <c r="BQ40" s="78">
        <f t="shared" si="16"/>
        <v>0</v>
      </c>
      <c r="BS40" s="312"/>
      <c r="BT40" s="312"/>
      <c r="BU40" s="312"/>
      <c r="BV40" s="22"/>
      <c r="BW40" s="31"/>
      <c r="BX40" s="76"/>
      <c r="BY40" s="78">
        <f t="shared" si="17"/>
        <v>0</v>
      </c>
      <c r="CA40" s="427"/>
      <c r="CB40" s="230"/>
      <c r="CC40" s="105"/>
      <c r="CD40" s="401"/>
      <c r="CE40" s="704"/>
      <c r="CF40" s="132">
        <f t="shared" si="18"/>
        <v>462233</v>
      </c>
      <c r="CH40" s="49"/>
      <c r="CI40" s="230"/>
      <c r="CJ40" s="262"/>
      <c r="CK40" s="379"/>
      <c r="CL40" s="262"/>
      <c r="CM40" s="132">
        <f t="shared" si="19"/>
        <v>0</v>
      </c>
      <c r="CO40" s="322"/>
      <c r="CP40" s="673"/>
      <c r="CQ40" s="351"/>
      <c r="CR40" s="380"/>
      <c r="CS40" s="351"/>
      <c r="CT40" s="132">
        <f t="shared" si="189"/>
        <v>0</v>
      </c>
      <c r="CV40" s="312"/>
      <c r="CW40" s="312"/>
      <c r="CX40" s="22"/>
      <c r="CY40" s="31"/>
      <c r="CZ40" s="76"/>
      <c r="DA40" s="78">
        <f t="shared" si="20"/>
        <v>0</v>
      </c>
      <c r="DC40" s="312"/>
      <c r="DD40" s="312"/>
      <c r="DE40" s="312"/>
      <c r="DF40" s="22"/>
      <c r="DG40" s="31"/>
      <c r="DH40" s="76"/>
      <c r="DI40" s="78">
        <f t="shared" si="21"/>
        <v>0</v>
      </c>
      <c r="DK40" s="407"/>
      <c r="DL40" s="312"/>
      <c r="DM40" s="22"/>
      <c r="DN40" s="323"/>
      <c r="DO40" s="76"/>
      <c r="DP40" s="78">
        <f t="shared" si="22"/>
        <v>0</v>
      </c>
      <c r="DR40" s="312"/>
      <c r="DS40" s="312"/>
      <c r="DT40" s="22"/>
      <c r="DU40" s="31"/>
      <c r="DV40" s="76"/>
      <c r="DW40" s="78">
        <f t="shared" si="23"/>
        <v>0</v>
      </c>
      <c r="DY40" s="312"/>
      <c r="DZ40" s="312"/>
      <c r="EA40" s="22"/>
      <c r="EB40" s="31"/>
      <c r="EC40" s="76"/>
      <c r="ED40" s="78">
        <f t="shared" si="24"/>
        <v>4197</v>
      </c>
      <c r="EF40" s="312"/>
      <c r="EG40" s="312"/>
      <c r="EH40" s="22"/>
      <c r="EI40" s="31"/>
      <c r="EJ40" s="76"/>
      <c r="EK40" s="78">
        <f t="shared" si="25"/>
        <v>0</v>
      </c>
      <c r="EM40" s="323"/>
      <c r="EN40" s="312"/>
      <c r="EO40" s="22"/>
      <c r="EP40" s="31"/>
      <c r="EQ40" s="76"/>
      <c r="ER40" s="78">
        <f t="shared" si="26"/>
        <v>0</v>
      </c>
      <c r="ET40" s="323"/>
      <c r="EU40" s="312"/>
      <c r="EV40" s="22"/>
      <c r="EW40" s="31"/>
      <c r="EX40" s="76"/>
      <c r="EY40" s="78">
        <f t="shared" si="27"/>
        <v>0</v>
      </c>
      <c r="FA40" s="31"/>
      <c r="FB40" s="312"/>
      <c r="FC40" s="22"/>
      <c r="FD40" s="31"/>
      <c r="FE40" s="76"/>
      <c r="FF40" s="78">
        <f t="shared" si="28"/>
        <v>0</v>
      </c>
      <c r="FH40" s="31"/>
      <c r="FI40" s="312"/>
      <c r="FJ40" s="22"/>
      <c r="FK40" s="31"/>
      <c r="FL40" s="76"/>
      <c r="FM40" s="78">
        <f t="shared" si="29"/>
        <v>0</v>
      </c>
      <c r="FO40" s="407">
        <v>39735</v>
      </c>
      <c r="FP40" s="312" t="s">
        <v>454</v>
      </c>
      <c r="FQ40" s="22">
        <v>22653</v>
      </c>
      <c r="FR40" s="31"/>
      <c r="FS40" s="76"/>
      <c r="FT40" s="78">
        <f t="shared" si="30"/>
        <v>359057.5</v>
      </c>
      <c r="FV40" s="323"/>
      <c r="FW40" s="312"/>
      <c r="FX40" s="22"/>
      <c r="FY40" s="31"/>
      <c r="FZ40" s="76"/>
      <c r="GA40" s="78">
        <f t="shared" si="31"/>
        <v>0</v>
      </c>
      <c r="GC40" s="312"/>
      <c r="GD40" s="312"/>
      <c r="GE40" s="22"/>
      <c r="GF40" s="31"/>
      <c r="GG40" s="76"/>
      <c r="GH40" s="78">
        <f t="shared" si="32"/>
        <v>0</v>
      </c>
      <c r="GJ40" s="312"/>
      <c r="GK40" s="312"/>
      <c r="GL40" s="22"/>
      <c r="GM40" s="31"/>
      <c r="GN40" s="76"/>
      <c r="GO40" s="78">
        <f t="shared" si="33"/>
        <v>0</v>
      </c>
      <c r="GQ40" s="312"/>
      <c r="GR40" s="312"/>
      <c r="GS40" s="22"/>
      <c r="GT40" s="31"/>
      <c r="GU40" s="76"/>
      <c r="GV40" s="78">
        <f t="shared" si="34"/>
        <v>0</v>
      </c>
      <c r="GX40" s="312"/>
      <c r="GY40" s="312"/>
      <c r="GZ40" s="22"/>
      <c r="HA40" s="31"/>
      <c r="HB40" s="76"/>
      <c r="HC40" s="78">
        <f t="shared" si="35"/>
        <v>0</v>
      </c>
      <c r="HE40" s="31"/>
      <c r="HF40" s="312"/>
      <c r="HG40" s="22"/>
      <c r="HH40" s="31"/>
      <c r="HI40" s="76"/>
      <c r="HJ40" s="78">
        <f t="shared" si="36"/>
        <v>0</v>
      </c>
      <c r="HL40" s="312"/>
      <c r="HM40" s="312"/>
      <c r="HN40" s="22"/>
      <c r="HO40" s="31"/>
      <c r="HP40" s="76"/>
      <c r="HQ40" s="78">
        <f t="shared" si="37"/>
        <v>0</v>
      </c>
      <c r="HS40" s="546"/>
      <c r="HU40" s="780"/>
      <c r="HW40" s="780"/>
      <c r="HX40" s="132">
        <f t="shared" si="38"/>
        <v>476</v>
      </c>
      <c r="IC40" s="31"/>
      <c r="ID40" s="76"/>
      <c r="IE40" s="78">
        <f t="shared" si="39"/>
        <v>0</v>
      </c>
      <c r="IG40" s="312"/>
      <c r="IH40" s="312"/>
      <c r="II40" s="22"/>
      <c r="IJ40" s="31"/>
      <c r="IK40" s="76"/>
      <c r="IL40" s="78">
        <f t="shared" si="40"/>
        <v>0</v>
      </c>
      <c r="IN40" s="312"/>
      <c r="IO40" s="784"/>
      <c r="IP40" s="22"/>
      <c r="IQ40" s="31"/>
      <c r="IR40" s="76"/>
      <c r="IS40" s="78">
        <f t="shared" si="41"/>
        <v>0</v>
      </c>
      <c r="IU40" s="312"/>
      <c r="IV40" s="312"/>
      <c r="IW40" s="22"/>
      <c r="IX40" s="31"/>
      <c r="IY40" s="76"/>
      <c r="IZ40" s="78">
        <f t="shared" si="42"/>
        <v>0</v>
      </c>
      <c r="JB40" s="312"/>
      <c r="JC40" s="312"/>
      <c r="JD40" s="22"/>
      <c r="JE40" s="31"/>
      <c r="JF40" s="76"/>
      <c r="JG40" s="78">
        <f t="shared" si="196"/>
        <v>0</v>
      </c>
      <c r="JI40" s="794"/>
      <c r="JJ40" s="866"/>
      <c r="JK40" s="22"/>
      <c r="JL40" s="31"/>
      <c r="JM40" s="76"/>
      <c r="JN40" s="132">
        <f t="shared" si="43"/>
        <v>0</v>
      </c>
      <c r="JP40" s="794"/>
      <c r="JQ40" s="866"/>
      <c r="JR40" s="22"/>
      <c r="JS40" s="31"/>
      <c r="JT40" s="76"/>
      <c r="JU40" s="132">
        <f t="shared" si="44"/>
        <v>0</v>
      </c>
      <c r="JW40" s="575"/>
      <c r="JX40" s="647"/>
      <c r="JY40" s="105"/>
      <c r="JZ40" s="49"/>
      <c r="KA40" s="140"/>
      <c r="KB40" s="132">
        <f t="shared" si="45"/>
        <v>0</v>
      </c>
      <c r="KC40" s="245"/>
      <c r="KD40" s="575"/>
      <c r="KE40" s="647"/>
      <c r="KF40" s="105"/>
      <c r="KG40" s="49"/>
      <c r="KH40" s="140"/>
      <c r="KI40" s="132">
        <f t="shared" si="46"/>
        <v>0</v>
      </c>
      <c r="KJ40" s="245"/>
      <c r="KK40" s="407"/>
      <c r="KL40" s="312"/>
      <c r="KM40" s="22"/>
      <c r="KN40" s="31"/>
      <c r="KO40" s="76"/>
      <c r="KP40" s="132">
        <f t="shared" si="47"/>
        <v>0</v>
      </c>
      <c r="KR40" s="312"/>
      <c r="KS40" s="866"/>
      <c r="KT40" s="22"/>
      <c r="KU40" s="794"/>
      <c r="KV40" s="76"/>
      <c r="KW40" s="132">
        <f t="shared" si="48"/>
        <v>0</v>
      </c>
      <c r="KY40" s="312"/>
      <c r="KZ40" s="866"/>
      <c r="LA40" s="22"/>
      <c r="LB40" s="31"/>
      <c r="LC40" s="76"/>
      <c r="LD40" s="132">
        <f t="shared" si="49"/>
        <v>0</v>
      </c>
      <c r="LF40" s="407"/>
      <c r="LG40" s="312"/>
      <c r="LH40" s="22"/>
      <c r="LI40" s="31"/>
      <c r="LJ40" s="76"/>
      <c r="LK40" s="78">
        <f t="shared" si="0"/>
        <v>0</v>
      </c>
      <c r="LM40" s="407"/>
      <c r="LN40" s="312"/>
      <c r="LO40" s="22"/>
      <c r="LP40" s="31"/>
      <c r="LQ40" s="76"/>
      <c r="LR40" s="78">
        <f t="shared" si="50"/>
        <v>0</v>
      </c>
      <c r="LT40" s="407"/>
      <c r="LU40" s="312"/>
      <c r="LV40" s="22"/>
      <c r="LW40" s="31"/>
      <c r="LX40" s="76"/>
      <c r="LY40" s="78">
        <f t="shared" si="51"/>
        <v>0</v>
      </c>
      <c r="MA40" s="407"/>
      <c r="MB40" s="312"/>
      <c r="MC40" s="22"/>
      <c r="MD40" s="31"/>
      <c r="ME40" s="76"/>
      <c r="MF40" s="78">
        <f t="shared" si="52"/>
        <v>0</v>
      </c>
      <c r="MH40" s="312"/>
      <c r="MI40" s="312"/>
      <c r="MJ40" s="22"/>
      <c r="MK40" s="31"/>
      <c r="ML40" s="76"/>
      <c r="MM40" s="78">
        <f t="shared" si="53"/>
        <v>0</v>
      </c>
      <c r="MO40" s="312"/>
      <c r="MP40" s="312"/>
      <c r="MQ40" s="22"/>
      <c r="MR40" s="1514"/>
      <c r="MS40" s="76"/>
      <c r="MT40" s="132">
        <f t="shared" si="197"/>
        <v>20586.5</v>
      </c>
      <c r="MV40" s="312"/>
      <c r="MW40" s="312"/>
      <c r="MX40" s="22"/>
      <c r="MY40" s="1514"/>
      <c r="MZ40" s="76"/>
      <c r="NA40" s="132">
        <f t="shared" si="54"/>
        <v>0</v>
      </c>
      <c r="NC40" s="312"/>
      <c r="ND40" s="782"/>
      <c r="NE40" s="780"/>
      <c r="NF40" s="31"/>
      <c r="NG40" s="76"/>
      <c r="NH40" s="132">
        <f t="shared" si="203"/>
        <v>0</v>
      </c>
      <c r="NJ40" s="407"/>
      <c r="NK40" s="782"/>
      <c r="NL40" s="76"/>
      <c r="NM40" s="407"/>
      <c r="NN40" s="76"/>
      <c r="NO40" s="132">
        <f t="shared" si="56"/>
        <v>0</v>
      </c>
      <c r="NQ40" s="312"/>
      <c r="NR40" s="312"/>
      <c r="NS40" s="22"/>
      <c r="NT40" s="31"/>
      <c r="NU40" s="76"/>
      <c r="NV40" s="78">
        <f t="shared" si="57"/>
        <v>0</v>
      </c>
      <c r="NX40" s="312"/>
      <c r="NY40" s="312"/>
      <c r="NZ40" s="22"/>
      <c r="OA40" s="31"/>
      <c r="OB40" s="76"/>
      <c r="OC40" s="78">
        <f t="shared" si="58"/>
        <v>0</v>
      </c>
      <c r="OE40" s="312"/>
      <c r="OF40" s="312"/>
      <c r="OG40" s="22"/>
      <c r="OH40" s="31"/>
      <c r="OI40" s="76"/>
      <c r="OJ40" s="78">
        <f t="shared" si="59"/>
        <v>0</v>
      </c>
      <c r="OL40" s="312"/>
      <c r="OM40" s="312"/>
      <c r="ON40" s="22"/>
      <c r="OO40" s="31"/>
      <c r="OP40" s="76"/>
      <c r="OQ40" s="78">
        <f t="shared" si="60"/>
        <v>0</v>
      </c>
      <c r="OS40" s="312"/>
      <c r="OT40" s="312"/>
      <c r="OU40" s="22"/>
      <c r="OV40" s="31"/>
      <c r="OW40" s="76"/>
      <c r="OX40" s="78">
        <f t="shared" si="61"/>
        <v>0</v>
      </c>
      <c r="OZ40" s="312"/>
      <c r="PA40" s="312"/>
      <c r="PB40" s="22"/>
      <c r="PC40" s="31"/>
      <c r="PD40" s="76"/>
      <c r="PE40" s="78">
        <f t="shared" si="62"/>
        <v>0</v>
      </c>
      <c r="PG40" s="312"/>
      <c r="PH40" s="312"/>
      <c r="PI40" s="22"/>
      <c r="PJ40" s="31"/>
      <c r="PK40" s="76"/>
      <c r="PL40" s="78">
        <f t="shared" si="63"/>
        <v>0</v>
      </c>
      <c r="PN40" s="312"/>
      <c r="PO40" s="312"/>
      <c r="PP40" s="22"/>
      <c r="PQ40" s="31"/>
      <c r="PR40" s="76"/>
      <c r="PS40" s="78">
        <f t="shared" si="64"/>
        <v>48975</v>
      </c>
      <c r="PU40" s="312"/>
      <c r="PV40" s="312"/>
      <c r="PW40" s="22"/>
      <c r="PX40" s="31"/>
      <c r="PY40" s="76"/>
      <c r="PZ40" s="78">
        <f t="shared" si="65"/>
        <v>0</v>
      </c>
      <c r="QB40" s="407"/>
      <c r="QC40" s="312"/>
      <c r="QD40" s="22"/>
      <c r="QE40" s="31"/>
      <c r="QF40" s="76"/>
      <c r="QG40" s="78">
        <f t="shared" si="66"/>
        <v>0</v>
      </c>
      <c r="QI40" s="323"/>
      <c r="QL40" s="31">
        <v>41169</v>
      </c>
      <c r="QM40" s="140">
        <v>100</v>
      </c>
      <c r="QN40" s="132">
        <f t="shared" si="67"/>
        <v>26133.5</v>
      </c>
      <c r="QP40" s="1508"/>
      <c r="QQ40" s="1509"/>
      <c r="QS40" s="31"/>
      <c r="QT40" s="140"/>
      <c r="QU40" s="132">
        <f t="shared" si="68"/>
        <v>0</v>
      </c>
      <c r="QW40" s="49"/>
      <c r="QX40" s="673"/>
      <c r="QY40" s="140"/>
      <c r="QZ40" s="49"/>
      <c r="RA40" s="140"/>
      <c r="RB40" s="78">
        <f t="shared" si="69"/>
        <v>0</v>
      </c>
      <c r="RD40" s="49"/>
      <c r="RE40" s="673"/>
      <c r="RF40" s="140"/>
      <c r="RG40" s="49"/>
      <c r="RH40" s="140"/>
      <c r="RI40" s="78">
        <f t="shared" si="70"/>
        <v>0</v>
      </c>
      <c r="RR40" s="312"/>
      <c r="RS40" s="312"/>
      <c r="RT40" s="22"/>
      <c r="RU40" s="31"/>
      <c r="RV40" s="76"/>
      <c r="RW40" s="78">
        <f t="shared" si="194"/>
        <v>23250</v>
      </c>
      <c r="RY40" s="312"/>
      <c r="RZ40" s="312"/>
      <c r="SA40" s="22"/>
      <c r="SB40" s="31"/>
      <c r="SC40" s="76"/>
      <c r="SD40" s="78">
        <f t="shared" si="195"/>
        <v>0</v>
      </c>
      <c r="SF40" s="312"/>
      <c r="SG40" s="312"/>
      <c r="SH40" s="22"/>
      <c r="SI40" s="31"/>
      <c r="SJ40" s="76"/>
      <c r="SK40" s="78">
        <f t="shared" si="72"/>
        <v>0</v>
      </c>
      <c r="SM40" s="312"/>
      <c r="SN40" s="312"/>
      <c r="SO40" s="22"/>
      <c r="SP40" s="31"/>
      <c r="SQ40" s="76"/>
      <c r="SR40" s="78">
        <f t="shared" si="73"/>
        <v>0</v>
      </c>
      <c r="ST40" s="407"/>
      <c r="SU40" s="312"/>
      <c r="SV40" s="22"/>
      <c r="SW40" s="31"/>
      <c r="SX40" s="76"/>
      <c r="SY40" s="78">
        <f t="shared" si="74"/>
        <v>0</v>
      </c>
      <c r="TA40" s="312"/>
      <c r="TB40" s="312"/>
      <c r="TC40" s="22"/>
      <c r="TD40" s="31"/>
      <c r="TE40" s="76"/>
      <c r="TF40" s="78">
        <f t="shared" si="200"/>
        <v>20668.5</v>
      </c>
      <c r="TH40" s="312"/>
      <c r="TI40" s="312"/>
      <c r="TJ40" s="22"/>
      <c r="TK40" s="31"/>
      <c r="TL40" s="76"/>
      <c r="TM40" s="78">
        <f t="shared" si="201"/>
        <v>0</v>
      </c>
      <c r="TO40" s="407"/>
      <c r="TP40" s="312"/>
      <c r="TQ40" s="22"/>
      <c r="TR40" s="31"/>
      <c r="TS40" s="76"/>
      <c r="TT40" s="78">
        <f t="shared" si="202"/>
        <v>0</v>
      </c>
      <c r="TV40" s="407"/>
      <c r="TW40" s="312"/>
      <c r="TX40" s="22"/>
      <c r="TY40" s="31"/>
      <c r="TZ40" s="76"/>
      <c r="UA40" s="78">
        <f t="shared" si="78"/>
        <v>0</v>
      </c>
      <c r="UC40" s="407"/>
      <c r="UD40" s="312"/>
      <c r="UE40" s="22"/>
      <c r="UF40" s="31"/>
      <c r="UG40" s="76"/>
      <c r="UH40" s="78">
        <f t="shared" si="79"/>
        <v>0</v>
      </c>
      <c r="UJ40" s="407"/>
      <c r="UK40" s="312"/>
      <c r="UL40" s="22"/>
      <c r="UM40" s="31"/>
      <c r="UN40" s="76"/>
      <c r="UO40" s="78">
        <f t="shared" si="80"/>
        <v>0</v>
      </c>
      <c r="UQ40" s="407"/>
      <c r="UR40" s="312"/>
      <c r="US40" s="22"/>
      <c r="UT40" s="31"/>
      <c r="UU40" s="76"/>
      <c r="UV40" s="78">
        <f t="shared" si="81"/>
        <v>201</v>
      </c>
      <c r="UX40" s="312"/>
      <c r="UY40" s="312"/>
      <c r="UZ40" s="22"/>
      <c r="VA40" s="31"/>
      <c r="VB40" s="76"/>
      <c r="VC40" s="78">
        <f t="shared" si="82"/>
        <v>47775</v>
      </c>
      <c r="VE40" s="312"/>
      <c r="VF40" s="312"/>
      <c r="VG40" s="22"/>
      <c r="VH40" s="31"/>
      <c r="VI40" s="76"/>
      <c r="VJ40" s="78">
        <f t="shared" si="83"/>
        <v>0</v>
      </c>
      <c r="VL40" s="312"/>
      <c r="VM40" s="312"/>
      <c r="VN40" s="22"/>
      <c r="VO40" s="31"/>
      <c r="VP40" s="76"/>
      <c r="VQ40" s="78">
        <f t="shared" si="84"/>
        <v>0</v>
      </c>
      <c r="VS40" s="407"/>
      <c r="VT40" s="312"/>
      <c r="VU40" s="22"/>
      <c r="VV40" s="31"/>
      <c r="VW40" s="76"/>
      <c r="VX40" s="78">
        <f t="shared" si="85"/>
        <v>274.5</v>
      </c>
      <c r="VZ40" s="312"/>
      <c r="WA40" s="312"/>
      <c r="WB40" s="22"/>
      <c r="WC40" s="31"/>
      <c r="WD40" s="76"/>
      <c r="WE40" s="78">
        <f t="shared" si="86"/>
        <v>0</v>
      </c>
      <c r="WG40" s="312"/>
      <c r="WH40" s="312"/>
      <c r="WI40" s="22"/>
      <c r="WJ40" s="31"/>
      <c r="WK40" s="76"/>
      <c r="WL40" s="78">
        <f t="shared" si="87"/>
        <v>0</v>
      </c>
      <c r="WN40" s="312"/>
      <c r="WO40" s="312"/>
      <c r="WP40" s="22"/>
      <c r="WQ40" s="31"/>
      <c r="WR40" s="76"/>
      <c r="WS40" s="78">
        <f t="shared" si="88"/>
        <v>0</v>
      </c>
      <c r="WU40" s="230"/>
      <c r="WV40" s="230"/>
      <c r="WW40" s="105"/>
      <c r="WX40" s="49"/>
      <c r="WY40" s="140"/>
      <c r="WZ40" s="132">
        <f t="shared" si="89"/>
        <v>0</v>
      </c>
      <c r="XA40" s="245"/>
      <c r="XB40" s="312"/>
      <c r="XC40" s="312"/>
      <c r="XD40" s="22"/>
      <c r="XE40" s="31"/>
      <c r="XF40" s="76"/>
      <c r="XG40" s="78">
        <f t="shared" si="90"/>
        <v>0</v>
      </c>
      <c r="XI40" s="407"/>
      <c r="XJ40" s="312"/>
      <c r="XK40" s="22"/>
      <c r="XL40" s="31"/>
      <c r="XM40" s="76"/>
      <c r="XN40" s="78">
        <f t="shared" si="91"/>
        <v>0</v>
      </c>
      <c r="XP40" s="312"/>
      <c r="XQ40" s="312"/>
      <c r="XR40" s="22"/>
      <c r="XS40" s="31"/>
      <c r="XT40" s="76"/>
      <c r="XU40" s="78">
        <f t="shared" si="92"/>
        <v>0</v>
      </c>
      <c r="XW40" s="312"/>
      <c r="XX40" s="312"/>
      <c r="XY40" s="22"/>
      <c r="XZ40" s="31"/>
      <c r="YA40" s="76"/>
      <c r="YB40" s="78">
        <f t="shared" si="93"/>
        <v>0</v>
      </c>
      <c r="YD40" s="312"/>
      <c r="YE40" s="312"/>
      <c r="YF40" s="22"/>
      <c r="YG40" s="31"/>
      <c r="YH40" s="76"/>
      <c r="YI40" s="78">
        <f t="shared" si="94"/>
        <v>0</v>
      </c>
      <c r="YK40" s="312"/>
      <c r="YL40" s="312"/>
      <c r="YM40" s="22"/>
      <c r="YN40" s="31"/>
      <c r="YO40" s="76"/>
      <c r="YP40" s="78">
        <f t="shared" si="95"/>
        <v>0</v>
      </c>
      <c r="YR40" s="312"/>
      <c r="YS40" s="312"/>
      <c r="YT40" s="22"/>
      <c r="YU40" s="31"/>
      <c r="YV40" s="76"/>
      <c r="YW40" s="78">
        <f t="shared" si="96"/>
        <v>0</v>
      </c>
      <c r="YY40" s="312"/>
      <c r="YZ40" s="312"/>
      <c r="ZA40" s="22"/>
      <c r="ZB40" s="31"/>
      <c r="ZC40" s="76"/>
      <c r="ZD40" s="78">
        <f t="shared" si="97"/>
        <v>0</v>
      </c>
      <c r="ZF40" s="312"/>
      <c r="ZG40" s="312"/>
      <c r="ZH40" s="22"/>
      <c r="ZI40" s="31"/>
      <c r="ZJ40" s="76"/>
      <c r="ZK40" s="78">
        <f t="shared" si="98"/>
        <v>0</v>
      </c>
      <c r="ZM40" s="312"/>
      <c r="ZN40" s="312"/>
      <c r="ZO40" s="22"/>
      <c r="ZP40" s="31"/>
      <c r="ZQ40" s="76"/>
      <c r="ZR40" s="78">
        <f t="shared" si="99"/>
        <v>11212</v>
      </c>
      <c r="ZT40" s="312"/>
      <c r="ZU40" s="312"/>
      <c r="ZV40" s="22"/>
      <c r="ZW40" s="31"/>
      <c r="ZX40" s="76"/>
      <c r="ZY40" s="78">
        <f t="shared" si="100"/>
        <v>0</v>
      </c>
      <c r="AAA40" s="312"/>
      <c r="AAB40" s="312"/>
      <c r="AAC40" s="22"/>
      <c r="AAD40" s="31"/>
      <c r="AAE40" s="76"/>
      <c r="AAF40" s="78">
        <f t="shared" si="101"/>
        <v>0</v>
      </c>
      <c r="AAH40" s="312"/>
      <c r="AAI40" s="312"/>
      <c r="AAJ40" s="22"/>
      <c r="AAK40" s="31"/>
      <c r="AAL40" s="76"/>
      <c r="AAM40" s="78">
        <f t="shared" si="102"/>
        <v>0</v>
      </c>
      <c r="AAO40" s="407"/>
      <c r="AAP40" s="312"/>
      <c r="AAQ40" s="22"/>
      <c r="AAR40" s="31"/>
      <c r="AAS40" s="76"/>
      <c r="AAT40" s="78">
        <f t="shared" si="103"/>
        <v>0</v>
      </c>
      <c r="AAV40" s="407"/>
      <c r="AAW40" s="312"/>
      <c r="AAX40" s="22"/>
      <c r="AAY40" s="323"/>
      <c r="AAZ40" s="76"/>
      <c r="ABA40" s="78">
        <f t="shared" si="104"/>
        <v>0</v>
      </c>
      <c r="ABC40" s="312"/>
      <c r="ABD40" s="312"/>
      <c r="ABE40" s="22"/>
      <c r="ABF40" s="31"/>
      <c r="ABG40" s="76"/>
      <c r="ABH40" s="78">
        <f t="shared" si="105"/>
        <v>26148</v>
      </c>
      <c r="ABJ40" s="312"/>
      <c r="ABK40" s="312"/>
      <c r="ABL40" s="22"/>
      <c r="ABM40" s="31"/>
      <c r="ABN40" s="76"/>
      <c r="ABO40" s="78">
        <f t="shared" si="106"/>
        <v>0</v>
      </c>
      <c r="ABQ40" s="312"/>
      <c r="ABR40" s="312"/>
      <c r="ABS40" s="22"/>
      <c r="ABT40" s="31"/>
      <c r="ABU40" s="76"/>
      <c r="ABV40" s="78">
        <f t="shared" si="107"/>
        <v>0</v>
      </c>
      <c r="ABX40" s="323"/>
      <c r="ABY40" s="312"/>
      <c r="ABZ40" s="22"/>
      <c r="ACA40" s="407"/>
      <c r="ACB40" s="76"/>
      <c r="ACC40" s="78">
        <f t="shared" si="108"/>
        <v>0</v>
      </c>
      <c r="ACE40" s="323"/>
      <c r="ACF40" s="312"/>
      <c r="ACG40" s="22"/>
      <c r="ACH40" s="323"/>
      <c r="ACI40" s="76"/>
      <c r="ACJ40" s="78">
        <f t="shared" si="109"/>
        <v>0</v>
      </c>
      <c r="ACL40" s="312"/>
      <c r="ACM40" s="312"/>
      <c r="ACN40" s="22"/>
      <c r="ACO40" s="31"/>
      <c r="ACP40" s="76"/>
      <c r="ACQ40" s="78">
        <f t="shared" si="1"/>
        <v>0</v>
      </c>
      <c r="ACS40" s="407"/>
      <c r="ACT40" s="312"/>
      <c r="ACU40" s="22"/>
      <c r="ACV40" s="407"/>
      <c r="ACW40" s="76"/>
      <c r="ACX40" s="78">
        <f t="shared" si="110"/>
        <v>0</v>
      </c>
      <c r="ACZ40" s="407"/>
      <c r="ADA40" s="312"/>
      <c r="ADB40" s="22"/>
      <c r="ADC40" s="323"/>
      <c r="ADD40" s="76"/>
      <c r="ADE40" s="78">
        <f t="shared" si="111"/>
        <v>0</v>
      </c>
      <c r="ADG40" s="312"/>
      <c r="ADH40" s="312"/>
      <c r="ADI40" s="22"/>
      <c r="ADJ40" s="31"/>
      <c r="ADK40" s="76"/>
      <c r="ADL40" s="78">
        <f t="shared" si="112"/>
        <v>0</v>
      </c>
      <c r="ADN40" s="323"/>
      <c r="ADO40" s="312"/>
      <c r="ADP40" s="22"/>
      <c r="ADQ40" s="407"/>
      <c r="ADR40" s="76"/>
      <c r="ADS40" s="78">
        <f t="shared" si="113"/>
        <v>0</v>
      </c>
      <c r="ADU40" s="407"/>
      <c r="ADV40" s="312"/>
      <c r="ADW40" s="22"/>
      <c r="ADX40" s="31"/>
      <c r="ADY40" s="76"/>
      <c r="ADZ40" s="132">
        <f t="shared" si="114"/>
        <v>0</v>
      </c>
      <c r="AEB40" s="312"/>
      <c r="AEC40" s="312"/>
      <c r="AED40" s="22"/>
      <c r="AEE40" s="31"/>
      <c r="AEF40" s="76"/>
      <c r="AEG40" s="132">
        <f t="shared" si="115"/>
        <v>5459</v>
      </c>
      <c r="AEI40" s="407"/>
      <c r="AEJ40" s="312"/>
      <c r="AEK40" s="22"/>
      <c r="AEL40" s="407"/>
      <c r="AEM40" s="76"/>
      <c r="AEN40" s="132">
        <f t="shared" si="116"/>
        <v>0</v>
      </c>
      <c r="AEP40" s="312"/>
      <c r="AEQ40" s="312"/>
      <c r="AER40" s="22"/>
      <c r="AES40" s="31"/>
      <c r="AET40" s="76"/>
      <c r="AEU40" s="78">
        <f t="shared" si="117"/>
        <v>0</v>
      </c>
      <c r="AEW40" s="312"/>
      <c r="AEX40" s="312"/>
      <c r="AEY40" s="22"/>
      <c r="AEZ40" s="31"/>
      <c r="AFA40" s="76"/>
      <c r="AFB40" s="78">
        <f t="shared" si="118"/>
        <v>6523</v>
      </c>
      <c r="AFD40" s="407"/>
      <c r="AFE40" s="312"/>
      <c r="AFF40" s="22"/>
      <c r="AFG40" s="31"/>
      <c r="AFH40" s="76"/>
      <c r="AFI40" s="78">
        <f t="shared" si="119"/>
        <v>0</v>
      </c>
      <c r="AFK40" s="407"/>
      <c r="AFL40" s="312"/>
      <c r="AFM40" s="22"/>
      <c r="AFN40" s="31"/>
      <c r="AFO40" s="76"/>
      <c r="AFP40" s="78">
        <f t="shared" si="120"/>
        <v>0</v>
      </c>
      <c r="AFR40" s="31"/>
      <c r="AFS40" s="312"/>
      <c r="AFT40" s="22"/>
      <c r="AFU40" s="31"/>
      <c r="AFV40" s="76"/>
      <c r="AFW40" s="78">
        <f t="shared" si="121"/>
        <v>0</v>
      </c>
      <c r="AFY40" s="312"/>
      <c r="AFZ40" s="312"/>
      <c r="AGA40" s="22"/>
      <c r="AGB40" s="31"/>
      <c r="AGC40" s="76"/>
      <c r="AGD40" s="78">
        <f t="shared" si="122"/>
        <v>0</v>
      </c>
      <c r="AGF40" s="312"/>
      <c r="AGG40" s="312"/>
      <c r="AGH40" s="22"/>
      <c r="AGI40" s="31"/>
      <c r="AGJ40" s="76"/>
      <c r="AGK40" s="78">
        <f t="shared" si="123"/>
        <v>0</v>
      </c>
      <c r="AGM40" s="312"/>
      <c r="AGN40" s="312"/>
      <c r="AGO40" s="22"/>
      <c r="AGP40" s="31"/>
      <c r="AGQ40" s="76"/>
      <c r="AGR40" s="78">
        <f t="shared" si="124"/>
        <v>0</v>
      </c>
      <c r="AGT40" s="312"/>
      <c r="AGU40" s="312"/>
      <c r="AGV40" s="22"/>
      <c r="AGW40" s="31"/>
      <c r="AGX40" s="76"/>
      <c r="AGY40" s="78">
        <f t="shared" si="125"/>
        <v>0</v>
      </c>
      <c r="AHA40" s="312"/>
      <c r="AHB40" s="312"/>
      <c r="AHC40" s="22"/>
      <c r="AHD40" s="31"/>
      <c r="AHE40" s="76"/>
      <c r="AHF40" s="78">
        <f t="shared" si="126"/>
        <v>37741</v>
      </c>
      <c r="AHH40" s="312"/>
      <c r="AHI40" s="312"/>
      <c r="AHJ40" s="22"/>
      <c r="AHK40" s="31"/>
      <c r="AHL40" s="76"/>
      <c r="AHM40" s="78">
        <f t="shared" si="127"/>
        <v>0</v>
      </c>
      <c r="AHO40" s="312"/>
      <c r="AHP40" s="312"/>
      <c r="AHQ40" s="22"/>
      <c r="AHR40" s="31"/>
      <c r="AHS40" s="76"/>
      <c r="AHT40" s="78">
        <f t="shared" si="128"/>
        <v>0</v>
      </c>
      <c r="AHV40" s="407"/>
      <c r="AHW40" s="312"/>
      <c r="AHX40" s="22"/>
      <c r="AHY40" s="31"/>
      <c r="AHZ40" s="76"/>
      <c r="AIA40" s="78">
        <f t="shared" si="129"/>
        <v>0</v>
      </c>
      <c r="AIC40" s="323"/>
      <c r="AID40" s="312"/>
      <c r="AIE40" s="22"/>
      <c r="AIF40" s="49"/>
      <c r="AIG40" s="76"/>
      <c r="AIH40" s="78">
        <f t="shared" si="130"/>
        <v>0</v>
      </c>
      <c r="AIJ40" s="407"/>
      <c r="AIK40" s="312"/>
      <c r="AIL40" s="22"/>
      <c r="AIM40" s="31"/>
      <c r="AIN40" s="76"/>
      <c r="AIO40" s="78">
        <f t="shared" si="131"/>
        <v>0</v>
      </c>
      <c r="AIQ40" s="312"/>
      <c r="AIR40" s="312"/>
      <c r="AIS40" s="22"/>
      <c r="AIT40" s="31"/>
      <c r="AIU40" s="76"/>
      <c r="AIV40" s="78">
        <f t="shared" si="132"/>
        <v>0</v>
      </c>
      <c r="AIX40" s="49"/>
      <c r="AIY40" s="230"/>
      <c r="AIZ40" s="105"/>
      <c r="AJA40" s="49"/>
      <c r="AJB40" s="140"/>
      <c r="AJC40" s="78">
        <f t="shared" si="133"/>
        <v>0</v>
      </c>
      <c r="AJE40" s="312"/>
      <c r="AJF40" s="312"/>
      <c r="AJG40" s="22"/>
      <c r="AJH40" s="31"/>
      <c r="AJI40" s="76"/>
      <c r="AJJ40" s="78">
        <f t="shared" si="134"/>
        <v>0</v>
      </c>
      <c r="AJL40" s="230"/>
      <c r="AJM40" s="230"/>
      <c r="AJN40" s="105"/>
      <c r="AJO40" s="49"/>
      <c r="AJP40" s="140"/>
      <c r="AJQ40" s="132">
        <f t="shared" si="135"/>
        <v>0</v>
      </c>
      <c r="AJR40" s="245"/>
      <c r="AJS40" s="312"/>
      <c r="AJT40" s="312"/>
      <c r="AJU40" s="22"/>
      <c r="AJV40" s="31"/>
      <c r="AJW40" s="76"/>
      <c r="AJX40" s="78">
        <f t="shared" si="136"/>
        <v>0</v>
      </c>
      <c r="AJZ40" s="312"/>
      <c r="AKA40" s="312"/>
      <c r="AKB40" s="22"/>
      <c r="AKC40" s="31"/>
      <c r="AKD40" s="76"/>
      <c r="AKE40" s="78">
        <f t="shared" si="137"/>
        <v>0</v>
      </c>
      <c r="AKG40" s="312"/>
      <c r="AKH40" s="312"/>
      <c r="AKI40" s="785"/>
      <c r="AKJ40" s="31"/>
      <c r="AKK40" s="76"/>
      <c r="AKL40" s="78">
        <f t="shared" si="138"/>
        <v>0</v>
      </c>
      <c r="AKN40" s="312"/>
      <c r="AKO40" s="312"/>
      <c r="AKP40" s="22"/>
      <c r="AKQ40" s="31"/>
      <c r="AKR40" s="76"/>
      <c r="AKS40" s="78">
        <f t="shared" si="2"/>
        <v>0</v>
      </c>
      <c r="AKU40" s="312"/>
      <c r="AKV40" s="312"/>
      <c r="AKW40" s="22"/>
      <c r="AKX40" s="31"/>
      <c r="AKY40" s="76"/>
      <c r="AKZ40" s="78">
        <f t="shared" si="139"/>
        <v>0</v>
      </c>
      <c r="ALB40" s="312"/>
      <c r="ALC40" s="312"/>
      <c r="ALD40" s="22"/>
      <c r="ALE40" s="31"/>
      <c r="ALF40" s="76"/>
      <c r="ALG40" s="78">
        <f t="shared" si="140"/>
        <v>0</v>
      </c>
      <c r="ALI40" s="312"/>
      <c r="ALJ40" s="312"/>
      <c r="ALK40" s="22"/>
      <c r="ALL40" s="31"/>
      <c r="ALM40" s="76"/>
      <c r="ALN40" s="78">
        <f t="shared" si="141"/>
        <v>0</v>
      </c>
      <c r="ALP40" s="312"/>
      <c r="ALQ40" s="312"/>
      <c r="ALR40" s="22"/>
      <c r="ALS40" s="31"/>
      <c r="ALT40" s="76"/>
      <c r="ALU40" s="78">
        <f t="shared" si="142"/>
        <v>0</v>
      </c>
      <c r="ALW40" s="407"/>
      <c r="ALX40" s="312"/>
      <c r="ALY40" s="22"/>
      <c r="ALZ40" s="407"/>
      <c r="AMA40" s="76"/>
      <c r="AMB40" s="78">
        <f t="shared" si="143"/>
        <v>0</v>
      </c>
      <c r="AMD40" s="312"/>
      <c r="AME40" s="312"/>
      <c r="AMF40" s="22"/>
      <c r="AMG40" s="31"/>
      <c r="AMH40" s="76"/>
      <c r="AMI40" s="78">
        <f t="shared" si="144"/>
        <v>0</v>
      </c>
      <c r="AMK40" s="31"/>
      <c r="AML40" s="312"/>
      <c r="AMM40" s="22"/>
      <c r="AMN40" s="31"/>
      <c r="AMO40" s="76"/>
      <c r="AMP40" s="78">
        <f t="shared" si="3"/>
        <v>0</v>
      </c>
      <c r="AMR40" s="407"/>
      <c r="AMS40" s="312"/>
      <c r="AMT40" s="22"/>
      <c r="AMU40" s="323"/>
      <c r="AMV40" s="76"/>
      <c r="AMW40" s="78">
        <f t="shared" si="145"/>
        <v>0</v>
      </c>
      <c r="AMY40" s="323"/>
      <c r="AMZ40" s="312"/>
      <c r="ANA40" s="22"/>
      <c r="ANB40" s="407"/>
      <c r="ANC40" s="76"/>
      <c r="AND40" s="78">
        <f t="shared" si="146"/>
        <v>0</v>
      </c>
      <c r="ANF40" s="31"/>
      <c r="ANG40" s="312"/>
      <c r="ANH40" s="22"/>
      <c r="ANI40" s="31"/>
      <c r="ANJ40" s="76"/>
      <c r="ANK40" s="78">
        <f t="shared" si="147"/>
        <v>0</v>
      </c>
      <c r="ANM40" s="312"/>
      <c r="ANN40" s="312"/>
      <c r="ANO40" s="22"/>
      <c r="ANP40" s="31"/>
      <c r="ANQ40" s="76"/>
      <c r="ANR40" s="78">
        <f t="shared" si="148"/>
        <v>0</v>
      </c>
      <c r="ANT40" s="312"/>
      <c r="ANU40" s="312"/>
      <c r="ANV40" s="22"/>
      <c r="ANW40" s="31"/>
      <c r="ANX40" s="76"/>
      <c r="ANY40" s="78">
        <f t="shared" si="149"/>
        <v>0</v>
      </c>
      <c r="AOA40" s="323"/>
      <c r="AOB40" s="312"/>
      <c r="AOC40" s="22"/>
      <c r="AOD40" s="407"/>
      <c r="AOE40" s="76"/>
      <c r="AOF40" s="78">
        <f t="shared" si="150"/>
        <v>1532</v>
      </c>
      <c r="AOH40" s="312"/>
      <c r="AOI40" s="312"/>
      <c r="AOJ40" s="22"/>
      <c r="AOK40" s="31"/>
      <c r="AOL40" s="76"/>
      <c r="AOM40" s="78">
        <f t="shared" si="198"/>
        <v>4592</v>
      </c>
      <c r="AOO40" s="407"/>
      <c r="AOP40" s="312"/>
      <c r="AOQ40" s="22"/>
      <c r="AOR40" s="31"/>
      <c r="AOS40" s="76"/>
      <c r="AOT40" s="78">
        <f t="shared" si="151"/>
        <v>0</v>
      </c>
      <c r="AOV40" s="323"/>
      <c r="AOW40" s="312"/>
      <c r="AOX40" s="22"/>
      <c r="AOY40" s="31"/>
      <c r="AOZ40" s="76"/>
      <c r="APA40" s="78">
        <f t="shared" si="152"/>
        <v>0</v>
      </c>
      <c r="APC40" s="323"/>
      <c r="APD40" s="312"/>
      <c r="APE40" s="22"/>
      <c r="APF40" s="31"/>
      <c r="APG40" s="76"/>
      <c r="APH40" s="78">
        <f t="shared" si="153"/>
        <v>0</v>
      </c>
      <c r="APJ40" s="312"/>
      <c r="APK40" s="312"/>
      <c r="APL40" s="22"/>
      <c r="APM40" s="31"/>
      <c r="APN40" s="76"/>
      <c r="APO40" s="78">
        <f t="shared" si="154"/>
        <v>0</v>
      </c>
      <c r="APQ40" s="407"/>
      <c r="APR40" s="312"/>
      <c r="APS40" s="22"/>
      <c r="APT40" s="407"/>
      <c r="APU40" s="76"/>
      <c r="APV40" s="78">
        <f t="shared" si="204"/>
        <v>0</v>
      </c>
      <c r="APX40" s="312"/>
      <c r="APY40" s="312"/>
      <c r="APZ40" s="22"/>
      <c r="AQA40" s="31"/>
      <c r="AQB40" s="76"/>
      <c r="AQC40" s="132">
        <f t="shared" si="5"/>
        <v>7383.5</v>
      </c>
      <c r="AQE40" s="312"/>
      <c r="AQF40" s="312"/>
      <c r="AQG40" s="22"/>
      <c r="AQH40" s="31"/>
      <c r="AQI40" s="76"/>
      <c r="AQJ40" s="132">
        <f t="shared" si="6"/>
        <v>0</v>
      </c>
      <c r="AQL40" s="312"/>
      <c r="AQM40" s="312"/>
      <c r="AQN40" s="22"/>
      <c r="AQO40" s="31"/>
      <c r="AQP40" s="76"/>
      <c r="AQQ40" s="132">
        <f t="shared" si="155"/>
        <v>4518.5</v>
      </c>
      <c r="AQS40" s="323"/>
      <c r="AQT40" s="312"/>
      <c r="AQU40" s="785"/>
      <c r="AQV40" s="323"/>
      <c r="AQW40" s="76"/>
      <c r="AQX40" s="78">
        <f t="shared" si="156"/>
        <v>53922</v>
      </c>
      <c r="AQZ40" s="312"/>
      <c r="ARA40" s="312"/>
      <c r="ARB40" s="22"/>
      <c r="ARC40" s="31"/>
      <c r="ARD40" s="76"/>
      <c r="ARE40" s="78">
        <f t="shared" si="157"/>
        <v>0</v>
      </c>
      <c r="ARG40" s="407"/>
      <c r="ARH40" s="312"/>
      <c r="ARI40" s="22"/>
      <c r="ARJ40" s="407"/>
      <c r="ARK40" s="76"/>
      <c r="ARL40" s="78">
        <f t="shared" si="158"/>
        <v>0</v>
      </c>
      <c r="ARN40" s="407"/>
      <c r="ARO40" s="312"/>
      <c r="ARP40" s="22"/>
      <c r="ARQ40" s="323"/>
      <c r="ARR40" s="76"/>
      <c r="ARS40" s="78">
        <f t="shared" si="7"/>
        <v>0</v>
      </c>
      <c r="ARU40" s="407"/>
      <c r="ARV40" s="312"/>
      <c r="ARW40" s="22"/>
      <c r="ARX40" s="31"/>
      <c r="ARY40" s="76"/>
      <c r="ARZ40" s="78">
        <f t="shared" si="159"/>
        <v>0</v>
      </c>
      <c r="ASB40" s="407"/>
      <c r="ASC40" s="312"/>
      <c r="ASD40" s="22"/>
      <c r="ASE40" s="31"/>
      <c r="ASF40" s="76"/>
      <c r="ASG40" s="132">
        <f t="shared" si="160"/>
        <v>0</v>
      </c>
      <c r="ASI40" s="312"/>
      <c r="ASJ40" s="312"/>
      <c r="ASK40" s="22"/>
      <c r="ASL40" s="31"/>
      <c r="ASM40" s="76"/>
      <c r="ASN40" s="132">
        <f t="shared" si="161"/>
        <v>0</v>
      </c>
      <c r="ASP40" s="312"/>
      <c r="ASQ40" s="312"/>
      <c r="ASR40" s="22"/>
      <c r="ASS40" s="31"/>
      <c r="AST40" s="76"/>
      <c r="ASU40" s="132">
        <f t="shared" si="162"/>
        <v>0</v>
      </c>
      <c r="ASW40" s="312"/>
      <c r="ASX40" s="312"/>
      <c r="ASY40" s="22"/>
      <c r="ASZ40" s="31"/>
      <c r="ATA40" s="76"/>
      <c r="ATB40" s="78">
        <f t="shared" si="163"/>
        <v>0</v>
      </c>
      <c r="ATD40" s="312"/>
      <c r="ATE40" s="312"/>
      <c r="ATF40" s="22"/>
      <c r="ATG40" s="31"/>
      <c r="ATH40" s="76"/>
      <c r="ATI40" s="78">
        <f t="shared" si="164"/>
        <v>0</v>
      </c>
      <c r="ATK40" s="312"/>
      <c r="ATL40" s="312"/>
      <c r="ATM40" s="22"/>
      <c r="ATN40" s="31"/>
      <c r="ATO40" s="76"/>
      <c r="ATP40" s="78">
        <f t="shared" si="165"/>
        <v>0</v>
      </c>
      <c r="ATR40" s="312"/>
      <c r="ATS40" s="312"/>
      <c r="ATT40" s="22"/>
      <c r="ATU40" s="31"/>
      <c r="ATV40" s="76"/>
      <c r="ATW40" s="78">
        <f t="shared" si="166"/>
        <v>0</v>
      </c>
      <c r="ATY40" s="312"/>
      <c r="ATZ40" s="1483"/>
      <c r="AUB40" s="370"/>
      <c r="AUC40" s="66"/>
      <c r="AUD40" s="78">
        <f t="shared" ref="AUD40:AUD56" si="206">AUD39+AUA40-AUC40</f>
        <v>0</v>
      </c>
      <c r="AUF40" s="312"/>
      <c r="AUG40" s="1483"/>
      <c r="AUI40" s="61"/>
      <c r="AUJ40" s="66"/>
      <c r="AUK40" s="78">
        <f t="shared" si="168"/>
        <v>0</v>
      </c>
      <c r="AUN40" s="312"/>
      <c r="AUO40" s="22"/>
      <c r="AUP40" s="31"/>
      <c r="AUQ40" s="76"/>
      <c r="AUR40" s="78">
        <f t="shared" si="169"/>
        <v>0</v>
      </c>
      <c r="AUU40" s="312"/>
      <c r="AUV40" s="22"/>
      <c r="AUW40" s="31"/>
      <c r="AUX40" s="76"/>
      <c r="AUY40" s="78">
        <f t="shared" si="170"/>
        <v>0</v>
      </c>
      <c r="AVA40" s="546"/>
      <c r="AVB40" s="312"/>
      <c r="AVC40" s="22"/>
      <c r="AVD40" s="31"/>
      <c r="AVE40" s="76"/>
      <c r="AVF40" s="78">
        <f t="shared" si="171"/>
        <v>2512.5</v>
      </c>
      <c r="AVH40" s="322"/>
      <c r="AVI40" s="303"/>
      <c r="AVJ40" s="351"/>
      <c r="AVK40" s="49"/>
      <c r="AVL40" s="140"/>
      <c r="AVM40" s="132">
        <f t="shared" si="172"/>
        <v>0</v>
      </c>
      <c r="AVO40" s="407"/>
      <c r="AVP40" s="312"/>
      <c r="AVQ40" s="22"/>
      <c r="AVR40" s="31"/>
      <c r="AVS40" s="76"/>
      <c r="AVT40" s="78">
        <f t="shared" si="190"/>
        <v>0</v>
      </c>
      <c r="AVV40" s="312"/>
      <c r="AVW40" s="312"/>
      <c r="AVX40" s="22"/>
      <c r="AVY40" s="31"/>
      <c r="AVZ40" s="76"/>
      <c r="AWA40" s="78">
        <f t="shared" si="191"/>
        <v>0</v>
      </c>
      <c r="AWC40" s="312"/>
      <c r="AWD40" s="312"/>
      <c r="AWE40" s="22"/>
      <c r="AWF40" s="31"/>
      <c r="AWG40" s="76"/>
      <c r="AWH40" s="78">
        <f t="shared" si="192"/>
        <v>0</v>
      </c>
      <c r="AWJ40" s="230"/>
      <c r="AWK40" s="230"/>
      <c r="AWL40" s="105"/>
      <c r="AWM40" s="49"/>
      <c r="AWN40" s="140"/>
      <c r="AWO40" s="132">
        <f t="shared" si="193"/>
        <v>0</v>
      </c>
      <c r="AWP40" s="245"/>
      <c r="AWQ40" s="427"/>
      <c r="AWR40" s="312"/>
      <c r="AWS40" s="22"/>
      <c r="AWT40" s="31"/>
      <c r="AWU40" s="76"/>
      <c r="AWV40" s="78">
        <f t="shared" si="173"/>
        <v>30000</v>
      </c>
      <c r="AWX40" s="312"/>
      <c r="AWY40" s="312"/>
      <c r="AWZ40" s="22"/>
      <c r="AXA40" s="31"/>
      <c r="AXB40" s="76"/>
      <c r="AXC40" s="78">
        <f t="shared" si="174"/>
        <v>0</v>
      </c>
      <c r="AXE40" s="312"/>
      <c r="AXF40" s="312"/>
      <c r="AXG40" s="22"/>
      <c r="AXH40" s="31"/>
      <c r="AXI40" s="76"/>
      <c r="AXJ40" s="78">
        <f t="shared" si="175"/>
        <v>0</v>
      </c>
      <c r="AXL40" s="312"/>
      <c r="AXM40" s="312"/>
      <c r="AXN40" s="22"/>
      <c r="AXO40" s="31"/>
      <c r="AXP40" s="76"/>
      <c r="AXQ40" s="78">
        <f t="shared" si="176"/>
        <v>0</v>
      </c>
      <c r="AXS40" s="312"/>
      <c r="AXT40" s="312"/>
      <c r="AXU40" s="22"/>
      <c r="AXV40" s="31"/>
      <c r="AXW40" s="76"/>
      <c r="AXX40" s="78">
        <f t="shared" si="177"/>
        <v>0</v>
      </c>
      <c r="AXZ40" s="407"/>
      <c r="AYA40" s="312"/>
      <c r="AYB40" s="22"/>
      <c r="AYC40" s="31"/>
      <c r="AYD40" s="76"/>
      <c r="AYE40" s="78">
        <f t="shared" si="178"/>
        <v>0</v>
      </c>
      <c r="AYG40" s="407"/>
      <c r="AYH40" s="312"/>
      <c r="AYI40" s="22"/>
      <c r="AYJ40" s="31"/>
      <c r="AYK40" s="76"/>
      <c r="AYL40" s="78">
        <f t="shared" si="179"/>
        <v>0</v>
      </c>
      <c r="AYN40" s="407"/>
      <c r="AYO40" s="312"/>
      <c r="AYP40" s="22"/>
      <c r="AYQ40" s="407"/>
      <c r="AYR40" s="76"/>
      <c r="AYS40" s="78">
        <f t="shared" si="180"/>
        <v>0</v>
      </c>
      <c r="AYU40" s="312"/>
      <c r="AYV40" s="312"/>
      <c r="AYW40" s="22"/>
      <c r="AYX40" s="31"/>
      <c r="AYY40" s="76"/>
      <c r="AYZ40" s="78">
        <f t="shared" si="181"/>
        <v>0</v>
      </c>
      <c r="AZB40" s="407"/>
      <c r="AZC40" s="312"/>
      <c r="AZD40" s="22"/>
      <c r="AZE40" s="407"/>
      <c r="AZF40" s="76"/>
      <c r="AZG40" s="78">
        <f t="shared" si="182"/>
        <v>0</v>
      </c>
      <c r="AZI40" s="427"/>
      <c r="AZJ40" s="230"/>
      <c r="AZK40" s="105"/>
      <c r="AZL40" s="427"/>
      <c r="AZM40" s="140"/>
      <c r="AZN40" s="132">
        <f t="shared" si="183"/>
        <v>0</v>
      </c>
      <c r="AZO40" s="245"/>
      <c r="AZP40" s="312"/>
      <c r="AZQ40" s="312"/>
      <c r="AZR40" s="22"/>
      <c r="AZS40" s="31"/>
      <c r="AZT40" s="76"/>
      <c r="AZU40" s="78">
        <f t="shared" si="184"/>
        <v>0</v>
      </c>
      <c r="AZW40" s="312"/>
      <c r="AZX40" s="312"/>
      <c r="AZY40" s="22"/>
      <c r="AZZ40" s="31"/>
      <c r="BAA40" s="76"/>
      <c r="BAB40" s="78">
        <f t="shared" si="185"/>
        <v>0</v>
      </c>
      <c r="BAD40" s="312"/>
      <c r="BAE40" s="312"/>
      <c r="BAF40" s="22"/>
      <c r="BAG40" s="31"/>
      <c r="BAH40" s="76"/>
      <c r="BAI40" s="78">
        <f t="shared" si="186"/>
        <v>0</v>
      </c>
      <c r="BAK40" s="312"/>
      <c r="BAL40" s="312"/>
      <c r="BAM40" s="22"/>
      <c r="BAN40" s="31"/>
      <c r="BAO40" s="76"/>
      <c r="BAP40" s="78">
        <f t="shared" si="187"/>
        <v>0</v>
      </c>
    </row>
    <row r="41" spans="1:1023 1025:1394" s="32" customFormat="1" x14ac:dyDescent="0.25">
      <c r="A41" s="31"/>
      <c r="B41" s="312"/>
      <c r="C41" s="785"/>
      <c r="D41" s="31"/>
      <c r="E41" s="76"/>
      <c r="F41" s="132">
        <f t="shared" si="205"/>
        <v>0</v>
      </c>
      <c r="H41" s="407"/>
      <c r="I41" s="312"/>
      <c r="J41" s="22"/>
      <c r="K41" s="407"/>
      <c r="L41" s="76"/>
      <c r="M41" s="78">
        <f t="shared" si="188"/>
        <v>0</v>
      </c>
      <c r="O41" s="323"/>
      <c r="P41" s="312"/>
      <c r="Q41" s="22"/>
      <c r="R41" s="31"/>
      <c r="S41" s="76"/>
      <c r="T41" s="78">
        <f>T40+Q41-S41</f>
        <v>0</v>
      </c>
      <c r="V41" s="312"/>
      <c r="W41" s="312"/>
      <c r="X41" s="22"/>
      <c r="Y41" s="31"/>
      <c r="Z41" s="76"/>
      <c r="AA41" s="78">
        <f>AA40+X41-Z41</f>
        <v>0</v>
      </c>
      <c r="AC41" s="312"/>
      <c r="AD41" s="312"/>
      <c r="AE41" s="22"/>
      <c r="AF41" s="31"/>
      <c r="AG41" s="76"/>
      <c r="AH41" s="78">
        <f>AH40+AE41-AG41</f>
        <v>0</v>
      </c>
      <c r="AJ41" s="312"/>
      <c r="AK41" s="312"/>
      <c r="AL41" s="22"/>
      <c r="AM41" s="31"/>
      <c r="AN41" s="76"/>
      <c r="AO41" s="78">
        <f>AO40+AL41-AN41</f>
        <v>0</v>
      </c>
      <c r="AQ41" s="312"/>
      <c r="AR41" s="312"/>
      <c r="AS41" s="22"/>
      <c r="AT41" s="31"/>
      <c r="AU41" s="76"/>
      <c r="AV41" s="78">
        <f>AV40+AS41-AU41</f>
        <v>0</v>
      </c>
      <c r="AX41" s="312"/>
      <c r="AY41" s="312"/>
      <c r="AZ41" s="22"/>
      <c r="BA41" s="31"/>
      <c r="BB41" s="76"/>
      <c r="BC41" s="78">
        <f>BC40+AZ41-BB41</f>
        <v>0</v>
      </c>
      <c r="BE41" s="312"/>
      <c r="BF41" s="312"/>
      <c r="BG41" s="22"/>
      <c r="BH41" s="31"/>
      <c r="BI41" s="76"/>
      <c r="BJ41" s="78">
        <f t="shared" si="15"/>
        <v>0</v>
      </c>
      <c r="BL41" s="312"/>
      <c r="BM41" s="312"/>
      <c r="BN41" s="22"/>
      <c r="BO41" s="31"/>
      <c r="BP41" s="76"/>
      <c r="BQ41" s="78">
        <f t="shared" si="16"/>
        <v>0</v>
      </c>
      <c r="BS41" s="312"/>
      <c r="BT41" s="312"/>
      <c r="BU41" s="312"/>
      <c r="BV41" s="22"/>
      <c r="BW41" s="31"/>
      <c r="BX41" s="76"/>
      <c r="BY41" s="78">
        <f t="shared" si="17"/>
        <v>0</v>
      </c>
      <c r="CA41" s="427"/>
      <c r="CB41" s="673"/>
      <c r="CC41" s="351"/>
      <c r="CD41" s="49"/>
      <c r="CE41" s="140"/>
      <c r="CF41" s="132">
        <f t="shared" si="18"/>
        <v>462233</v>
      </c>
      <c r="CH41" s="49"/>
      <c r="CI41" s="230"/>
      <c r="CJ41" s="262"/>
      <c r="CK41" s="379"/>
      <c r="CL41" s="262"/>
      <c r="CM41" s="132">
        <f t="shared" si="19"/>
        <v>0</v>
      </c>
      <c r="CO41" s="322"/>
      <c r="CP41" s="673"/>
      <c r="CQ41" s="351"/>
      <c r="CR41" s="380"/>
      <c r="CS41" s="351"/>
      <c r="CT41" s="132">
        <f t="shared" si="189"/>
        <v>0</v>
      </c>
      <c r="CV41" s="312"/>
      <c r="CW41" s="312"/>
      <c r="CX41" s="22"/>
      <c r="CY41" s="31"/>
      <c r="CZ41" s="76"/>
      <c r="DA41" s="78">
        <f t="shared" si="20"/>
        <v>0</v>
      </c>
      <c r="DC41" s="312"/>
      <c r="DD41" s="312"/>
      <c r="DE41" s="312"/>
      <c r="DF41" s="22"/>
      <c r="DG41" s="31"/>
      <c r="DH41" s="76"/>
      <c r="DI41" s="78">
        <f t="shared" si="21"/>
        <v>0</v>
      </c>
      <c r="DK41" s="407"/>
      <c r="DL41" s="312"/>
      <c r="DM41" s="22"/>
      <c r="DN41" s="323"/>
      <c r="DO41" s="76"/>
      <c r="DP41" s="78">
        <f t="shared" si="22"/>
        <v>0</v>
      </c>
      <c r="DR41" s="312"/>
      <c r="DS41" s="312"/>
      <c r="DT41" s="22"/>
      <c r="DU41" s="31"/>
      <c r="DV41" s="76"/>
      <c r="DW41" s="78">
        <f t="shared" si="23"/>
        <v>0</v>
      </c>
      <c r="DY41" s="312"/>
      <c r="DZ41" s="312"/>
      <c r="EA41" s="22"/>
      <c r="EB41" s="31"/>
      <c r="EC41" s="76"/>
      <c r="ED41" s="78">
        <f t="shared" si="24"/>
        <v>4197</v>
      </c>
      <c r="EF41" s="312"/>
      <c r="EG41" s="312"/>
      <c r="EH41" s="22"/>
      <c r="EI41" s="31"/>
      <c r="EJ41" s="76"/>
      <c r="EK41" s="78">
        <f t="shared" si="25"/>
        <v>0</v>
      </c>
      <c r="EM41" s="323"/>
      <c r="EN41" s="312"/>
      <c r="EO41" s="22"/>
      <c r="EP41" s="31"/>
      <c r="EQ41" s="76"/>
      <c r="ER41" s="78">
        <f t="shared" si="26"/>
        <v>0</v>
      </c>
      <c r="ET41" s="323"/>
      <c r="EU41" s="312"/>
      <c r="EV41" s="22"/>
      <c r="EW41" s="31"/>
      <c r="EX41" s="76"/>
      <c r="EY41" s="78">
        <f t="shared" si="27"/>
        <v>0</v>
      </c>
      <c r="FA41" s="312"/>
      <c r="FB41" s="312"/>
      <c r="FC41" s="22"/>
      <c r="FD41" s="31"/>
      <c r="FE41" s="76"/>
      <c r="FF41" s="78">
        <f t="shared" si="28"/>
        <v>0</v>
      </c>
      <c r="FH41" s="312"/>
      <c r="FI41" s="312"/>
      <c r="FJ41" s="22"/>
      <c r="FK41" s="31"/>
      <c r="FL41" s="76"/>
      <c r="FM41" s="78">
        <f t="shared" si="29"/>
        <v>0</v>
      </c>
      <c r="FO41" s="407"/>
      <c r="FP41" s="312"/>
      <c r="FQ41" s="22"/>
      <c r="FR41" s="31"/>
      <c r="FS41" s="76"/>
      <c r="FT41" s="78">
        <f t="shared" si="30"/>
        <v>359057.5</v>
      </c>
      <c r="FV41" s="323"/>
      <c r="FW41" s="312"/>
      <c r="FX41" s="22"/>
      <c r="FY41" s="31"/>
      <c r="FZ41" s="76"/>
      <c r="GA41" s="78">
        <f t="shared" si="31"/>
        <v>0</v>
      </c>
      <c r="GC41" s="312"/>
      <c r="GD41" s="312"/>
      <c r="GE41" s="22"/>
      <c r="GF41" s="31"/>
      <c r="GG41" s="76"/>
      <c r="GH41" s="78">
        <f t="shared" si="32"/>
        <v>0</v>
      </c>
      <c r="GJ41" s="312"/>
      <c r="GK41" s="312"/>
      <c r="GL41" s="22"/>
      <c r="GM41" s="31"/>
      <c r="GN41" s="76"/>
      <c r="GO41" s="78">
        <f t="shared" si="33"/>
        <v>0</v>
      </c>
      <c r="GQ41" s="312"/>
      <c r="GR41" s="312"/>
      <c r="GS41" s="22"/>
      <c r="GT41" s="31"/>
      <c r="GU41" s="76"/>
      <c r="GV41" s="78">
        <f t="shared" si="34"/>
        <v>0</v>
      </c>
      <c r="GX41" s="312"/>
      <c r="GY41" s="312"/>
      <c r="GZ41" s="22"/>
      <c r="HA41" s="31"/>
      <c r="HB41" s="76"/>
      <c r="HC41" s="78">
        <f t="shared" si="35"/>
        <v>0</v>
      </c>
      <c r="HE41" s="312"/>
      <c r="HF41" s="312"/>
      <c r="HG41" s="22"/>
      <c r="HH41" s="31"/>
      <c r="HI41" s="76"/>
      <c r="HJ41" s="78">
        <f t="shared" si="36"/>
        <v>0</v>
      </c>
      <c r="HL41" s="312"/>
      <c r="HM41" s="312"/>
      <c r="HN41" s="22"/>
      <c r="HO41" s="31"/>
      <c r="HP41" s="76"/>
      <c r="HQ41" s="78">
        <f t="shared" si="37"/>
        <v>0</v>
      </c>
      <c r="HS41" s="546"/>
      <c r="HU41" s="780"/>
      <c r="HW41" s="780"/>
      <c r="HX41" s="132">
        <f t="shared" si="38"/>
        <v>476</v>
      </c>
      <c r="HZ41" s="31"/>
      <c r="IA41" s="312"/>
      <c r="IB41" s="22"/>
      <c r="IC41" s="31"/>
      <c r="ID41" s="76"/>
      <c r="IE41" s="78">
        <f t="shared" si="39"/>
        <v>0</v>
      </c>
      <c r="IG41" s="312"/>
      <c r="IH41" s="312"/>
      <c r="II41" s="22"/>
      <c r="IJ41" s="31"/>
      <c r="IK41" s="76"/>
      <c r="IL41" s="78">
        <f t="shared" si="40"/>
        <v>0</v>
      </c>
      <c r="IN41" s="312"/>
      <c r="IO41" s="784"/>
      <c r="IP41" s="22"/>
      <c r="IQ41" s="31"/>
      <c r="IR41" s="76"/>
      <c r="IS41" s="78">
        <f t="shared" si="41"/>
        <v>0</v>
      </c>
      <c r="IU41" s="312"/>
      <c r="IV41" s="312"/>
      <c r="IW41" s="22"/>
      <c r="IX41" s="31"/>
      <c r="IY41" s="76"/>
      <c r="IZ41" s="78">
        <f t="shared" si="42"/>
        <v>0</v>
      </c>
      <c r="JB41" s="312"/>
      <c r="JC41" s="312"/>
      <c r="JD41" s="22"/>
      <c r="JE41" s="31"/>
      <c r="JF41" s="76"/>
      <c r="JG41" s="78">
        <f t="shared" si="196"/>
        <v>0</v>
      </c>
      <c r="JI41" s="794"/>
      <c r="JJ41" s="866"/>
      <c r="JK41" s="22"/>
      <c r="JL41" s="31"/>
      <c r="JM41" s="76"/>
      <c r="JN41" s="132">
        <f t="shared" si="43"/>
        <v>0</v>
      </c>
      <c r="JP41" s="794"/>
      <c r="JQ41" s="866"/>
      <c r="JR41" s="22"/>
      <c r="JS41" s="31"/>
      <c r="JT41" s="76"/>
      <c r="JU41" s="132">
        <f t="shared" si="44"/>
        <v>0</v>
      </c>
      <c r="JW41" s="575"/>
      <c r="JX41" s="647"/>
      <c r="JY41" s="105"/>
      <c r="JZ41" s="49"/>
      <c r="KA41" s="140"/>
      <c r="KB41" s="132">
        <f t="shared" si="45"/>
        <v>0</v>
      </c>
      <c r="KC41" s="245"/>
      <c r="KD41" s="575"/>
      <c r="KE41" s="647"/>
      <c r="KF41" s="105"/>
      <c r="KG41" s="49"/>
      <c r="KH41" s="140"/>
      <c r="KI41" s="132">
        <f t="shared" si="46"/>
        <v>0</v>
      </c>
      <c r="KJ41" s="245"/>
      <c r="KK41" s="407"/>
      <c r="KL41" s="312"/>
      <c r="KM41" s="22"/>
      <c r="KN41" s="31"/>
      <c r="KO41" s="76"/>
      <c r="KP41" s="132">
        <f t="shared" si="47"/>
        <v>0</v>
      </c>
      <c r="KR41" s="312"/>
      <c r="KS41" s="866"/>
      <c r="KT41" s="22"/>
      <c r="KU41" s="794"/>
      <c r="KV41" s="76"/>
      <c r="KW41" s="132">
        <f t="shared" si="48"/>
        <v>0</v>
      </c>
      <c r="KY41" s="312"/>
      <c r="KZ41" s="866"/>
      <c r="LA41" s="22"/>
      <c r="LB41" s="31"/>
      <c r="LC41" s="76"/>
      <c r="LD41" s="132">
        <f t="shared" si="49"/>
        <v>0</v>
      </c>
      <c r="LF41" s="407"/>
      <c r="LG41" s="312"/>
      <c r="LH41" s="22"/>
      <c r="LI41" s="31"/>
      <c r="LJ41" s="76"/>
      <c r="LK41" s="78">
        <f t="shared" si="0"/>
        <v>0</v>
      </c>
      <c r="LM41" s="407"/>
      <c r="LN41" s="312"/>
      <c r="LO41" s="22"/>
      <c r="LP41" s="31"/>
      <c r="LQ41" s="76"/>
      <c r="LR41" s="78">
        <f t="shared" si="50"/>
        <v>0</v>
      </c>
      <c r="LT41" s="407"/>
      <c r="LU41" s="312"/>
      <c r="LV41" s="22"/>
      <c r="LW41" s="31"/>
      <c r="LX41" s="76"/>
      <c r="LY41" s="78">
        <f t="shared" si="51"/>
        <v>0</v>
      </c>
      <c r="MA41" s="407"/>
      <c r="MB41" s="312"/>
      <c r="MC41" s="22"/>
      <c r="MD41" s="31"/>
      <c r="ME41" s="76"/>
      <c r="MF41" s="78">
        <f>MF40+MC41-ME41</f>
        <v>0</v>
      </c>
      <c r="MH41" s="312"/>
      <c r="MI41" s="312"/>
      <c r="MJ41" s="22"/>
      <c r="MK41" s="31"/>
      <c r="ML41" s="76"/>
      <c r="MM41" s="78">
        <f t="shared" si="53"/>
        <v>0</v>
      </c>
      <c r="MO41" s="312"/>
      <c r="MP41" s="312"/>
      <c r="MQ41" s="22"/>
      <c r="MR41" s="1514"/>
      <c r="MS41" s="76"/>
      <c r="MT41" s="132">
        <f t="shared" si="197"/>
        <v>20586.5</v>
      </c>
      <c r="MV41" s="312"/>
      <c r="MW41" s="312"/>
      <c r="MX41" s="22"/>
      <c r="MY41" s="1514"/>
      <c r="MZ41" s="76"/>
      <c r="NA41" s="132">
        <f t="shared" si="54"/>
        <v>0</v>
      </c>
      <c r="NC41" s="31"/>
      <c r="ND41" s="782"/>
      <c r="NE41" s="76"/>
      <c r="NF41" s="31"/>
      <c r="NG41" s="76"/>
      <c r="NH41" s="132">
        <f t="shared" si="203"/>
        <v>0</v>
      </c>
      <c r="NJ41" s="407"/>
      <c r="NK41" s="782"/>
      <c r="NL41" s="76"/>
      <c r="NM41" s="407"/>
      <c r="NN41" s="76"/>
      <c r="NO41" s="132">
        <f t="shared" si="56"/>
        <v>0</v>
      </c>
      <c r="NQ41" s="312"/>
      <c r="NR41" s="312"/>
      <c r="NS41" s="22"/>
      <c r="NT41" s="31"/>
      <c r="NU41" s="76"/>
      <c r="NV41" s="78">
        <f t="shared" si="57"/>
        <v>0</v>
      </c>
      <c r="NX41" s="312"/>
      <c r="NY41" s="312"/>
      <c r="NZ41" s="22"/>
      <c r="OA41" s="31"/>
      <c r="OB41" s="76"/>
      <c r="OC41" s="78">
        <f t="shared" si="58"/>
        <v>0</v>
      </c>
      <c r="OE41" s="312"/>
      <c r="OF41" s="312"/>
      <c r="OG41" s="22"/>
      <c r="OH41" s="31"/>
      <c r="OI41" s="76"/>
      <c r="OJ41" s="78">
        <f t="shared" si="59"/>
        <v>0</v>
      </c>
      <c r="OL41" s="312"/>
      <c r="OM41" s="312"/>
      <c r="ON41" s="22"/>
      <c r="OO41" s="31"/>
      <c r="OP41" s="76"/>
      <c r="OQ41" s="78">
        <f t="shared" si="60"/>
        <v>0</v>
      </c>
      <c r="OS41" s="312"/>
      <c r="OT41" s="312"/>
      <c r="OU41" s="22"/>
      <c r="OV41" s="31"/>
      <c r="OW41" s="76"/>
      <c r="OX41" s="78">
        <f t="shared" si="61"/>
        <v>0</v>
      </c>
      <c r="OZ41" s="312"/>
      <c r="PA41" s="312"/>
      <c r="PB41" s="22"/>
      <c r="PC41" s="31"/>
      <c r="PD41" s="76"/>
      <c r="PE41" s="78">
        <f t="shared" si="62"/>
        <v>0</v>
      </c>
      <c r="PG41" s="312"/>
      <c r="PH41" s="312"/>
      <c r="PI41" s="22"/>
      <c r="PJ41" s="31"/>
      <c r="PK41" s="76"/>
      <c r="PL41" s="78">
        <f t="shared" si="63"/>
        <v>0</v>
      </c>
      <c r="PN41" s="312"/>
      <c r="PO41" s="312"/>
      <c r="PP41" s="22"/>
      <c r="PQ41" s="31"/>
      <c r="PR41" s="76"/>
      <c r="PS41" s="78">
        <f t="shared" si="64"/>
        <v>48975</v>
      </c>
      <c r="PU41" s="312"/>
      <c r="PV41" s="312"/>
      <c r="PW41" s="22"/>
      <c r="PX41" s="31"/>
      <c r="PY41" s="76"/>
      <c r="PZ41" s="78">
        <f t="shared" si="65"/>
        <v>0</v>
      </c>
      <c r="QB41" s="407"/>
      <c r="QC41" s="312"/>
      <c r="QD41" s="22"/>
      <c r="QE41" s="31"/>
      <c r="QF41" s="76"/>
      <c r="QG41" s="78">
        <f t="shared" si="66"/>
        <v>0</v>
      </c>
      <c r="QI41" s="323"/>
      <c r="QL41" s="31">
        <v>41177</v>
      </c>
      <c r="QM41" s="140">
        <v>100</v>
      </c>
      <c r="QN41" s="132">
        <f t="shared" si="67"/>
        <v>26033.5</v>
      </c>
      <c r="QP41" s="1508"/>
      <c r="QQ41" s="1509"/>
      <c r="QS41" s="31"/>
      <c r="QT41" s="140"/>
      <c r="QU41" s="132">
        <f t="shared" si="68"/>
        <v>0</v>
      </c>
      <c r="QW41" s="49"/>
      <c r="QX41" s="673"/>
      <c r="QY41" s="140"/>
      <c r="QZ41" s="49"/>
      <c r="RA41" s="140"/>
      <c r="RB41" s="78">
        <f t="shared" si="69"/>
        <v>0</v>
      </c>
      <c r="RD41" s="49"/>
      <c r="RE41" s="673"/>
      <c r="RF41" s="140"/>
      <c r="RG41" s="49"/>
      <c r="RH41" s="140"/>
      <c r="RI41" s="78">
        <f t="shared" si="70"/>
        <v>0</v>
      </c>
      <c r="RR41" s="312"/>
      <c r="RS41" s="312"/>
      <c r="RT41" s="22"/>
      <c r="RU41" s="31"/>
      <c r="RV41" s="76"/>
      <c r="RW41" s="78">
        <f t="shared" si="194"/>
        <v>23250</v>
      </c>
      <c r="RY41" s="312"/>
      <c r="RZ41" s="312"/>
      <c r="SA41" s="22"/>
      <c r="SB41" s="31"/>
      <c r="SC41" s="76"/>
      <c r="SD41" s="78">
        <f t="shared" si="195"/>
        <v>0</v>
      </c>
      <c r="SF41" s="312"/>
      <c r="SG41" s="312"/>
      <c r="SH41" s="22"/>
      <c r="SI41" s="31"/>
      <c r="SJ41" s="76"/>
      <c r="SK41" s="78">
        <f t="shared" si="72"/>
        <v>0</v>
      </c>
      <c r="SM41" s="312"/>
      <c r="SN41" s="312"/>
      <c r="SO41" s="22"/>
      <c r="SP41" s="31"/>
      <c r="SQ41" s="76"/>
      <c r="SR41" s="78">
        <f t="shared" si="73"/>
        <v>0</v>
      </c>
      <c r="ST41" s="407"/>
      <c r="SU41" s="312"/>
      <c r="SV41" s="22"/>
      <c r="SW41" s="31"/>
      <c r="SX41" s="76"/>
      <c r="SY41" s="78">
        <f t="shared" si="74"/>
        <v>0</v>
      </c>
      <c r="TA41" s="312"/>
      <c r="TB41" s="312"/>
      <c r="TC41" s="22"/>
      <c r="TD41" s="31"/>
      <c r="TE41" s="76"/>
      <c r="TF41" s="78">
        <f t="shared" si="200"/>
        <v>20668.5</v>
      </c>
      <c r="TH41" s="312"/>
      <c r="TI41" s="312"/>
      <c r="TJ41" s="22"/>
      <c r="TK41" s="31"/>
      <c r="TL41" s="76"/>
      <c r="TM41" s="78">
        <f t="shared" si="201"/>
        <v>0</v>
      </c>
      <c r="TO41" s="407"/>
      <c r="TP41" s="312"/>
      <c r="TQ41" s="22"/>
      <c r="TR41" s="31"/>
      <c r="TS41" s="76"/>
      <c r="TT41" s="78">
        <f t="shared" si="202"/>
        <v>0</v>
      </c>
      <c r="TV41" s="407"/>
      <c r="TW41" s="312"/>
      <c r="TX41" s="22"/>
      <c r="TY41" s="31"/>
      <c r="TZ41" s="76"/>
      <c r="UA41" s="78">
        <f t="shared" si="78"/>
        <v>0</v>
      </c>
      <c r="UC41" s="407"/>
      <c r="UD41" s="312"/>
      <c r="UE41" s="22"/>
      <c r="UF41" s="31"/>
      <c r="UG41" s="76"/>
      <c r="UH41" s="78">
        <f t="shared" si="79"/>
        <v>0</v>
      </c>
      <c r="UJ41" s="407"/>
      <c r="UK41" s="312"/>
      <c r="UL41" s="22"/>
      <c r="UM41" s="31"/>
      <c r="UN41" s="76"/>
      <c r="UO41" s="78">
        <f t="shared" si="80"/>
        <v>0</v>
      </c>
      <c r="UQ41" s="407"/>
      <c r="UR41" s="312"/>
      <c r="US41" s="22"/>
      <c r="UT41" s="31"/>
      <c r="UU41" s="76"/>
      <c r="UV41" s="78">
        <f t="shared" si="81"/>
        <v>201</v>
      </c>
      <c r="UX41" s="312"/>
      <c r="UY41" s="312"/>
      <c r="UZ41" s="22"/>
      <c r="VA41" s="31"/>
      <c r="VB41" s="76"/>
      <c r="VC41" s="78">
        <f t="shared" si="82"/>
        <v>47775</v>
      </c>
      <c r="VE41" s="312"/>
      <c r="VF41" s="312"/>
      <c r="VG41" s="22"/>
      <c r="VH41" s="31"/>
      <c r="VI41" s="76"/>
      <c r="VJ41" s="78">
        <f t="shared" si="83"/>
        <v>0</v>
      </c>
      <c r="VL41" s="312"/>
      <c r="VM41" s="312"/>
      <c r="VN41" s="22"/>
      <c r="VO41" s="31"/>
      <c r="VP41" s="76"/>
      <c r="VQ41" s="78">
        <f t="shared" si="84"/>
        <v>0</v>
      </c>
      <c r="VS41" s="407"/>
      <c r="VT41" s="312"/>
      <c r="VU41" s="22"/>
      <c r="VV41" s="31"/>
      <c r="VW41" s="76"/>
      <c r="VX41" s="78">
        <f t="shared" si="85"/>
        <v>274.5</v>
      </c>
      <c r="VZ41" s="312"/>
      <c r="WA41" s="312"/>
      <c r="WB41" s="22"/>
      <c r="WC41" s="31"/>
      <c r="WD41" s="76"/>
      <c r="WE41" s="78">
        <f t="shared" si="86"/>
        <v>0</v>
      </c>
      <c r="WG41" s="312"/>
      <c r="WH41" s="312"/>
      <c r="WI41" s="22"/>
      <c r="WJ41" s="31"/>
      <c r="WK41" s="76"/>
      <c r="WL41" s="78">
        <f t="shared" si="87"/>
        <v>0</v>
      </c>
      <c r="WN41" s="312"/>
      <c r="WO41" s="312"/>
      <c r="WP41" s="22"/>
      <c r="WQ41" s="31"/>
      <c r="WR41" s="76"/>
      <c r="WS41" s="78">
        <f t="shared" si="88"/>
        <v>0</v>
      </c>
      <c r="WU41" s="230"/>
      <c r="WV41" s="230"/>
      <c r="WW41" s="105"/>
      <c r="WX41" s="49"/>
      <c r="WY41" s="140"/>
      <c r="WZ41" s="132">
        <f t="shared" si="89"/>
        <v>0</v>
      </c>
      <c r="XA41" s="245"/>
      <c r="XB41" s="312"/>
      <c r="XC41" s="312"/>
      <c r="XD41" s="22"/>
      <c r="XE41" s="31"/>
      <c r="XF41" s="76"/>
      <c r="XG41" s="78">
        <f t="shared" si="90"/>
        <v>0</v>
      </c>
      <c r="XI41" s="407"/>
      <c r="XJ41" s="312"/>
      <c r="XK41" s="22"/>
      <c r="XL41" s="31"/>
      <c r="XM41" s="76"/>
      <c r="XN41" s="78">
        <f t="shared" si="91"/>
        <v>0</v>
      </c>
      <c r="XP41" s="312"/>
      <c r="XQ41" s="312"/>
      <c r="XR41" s="22"/>
      <c r="XS41" s="31"/>
      <c r="XT41" s="76"/>
      <c r="XU41" s="78">
        <f t="shared" si="92"/>
        <v>0</v>
      </c>
      <c r="XW41" s="312"/>
      <c r="XX41" s="312"/>
      <c r="XY41" s="22"/>
      <c r="XZ41" s="31"/>
      <c r="YA41" s="76"/>
      <c r="YB41" s="78">
        <f t="shared" si="93"/>
        <v>0</v>
      </c>
      <c r="YD41" s="312"/>
      <c r="YE41" s="312"/>
      <c r="YF41" s="22"/>
      <c r="YG41" s="31"/>
      <c r="YH41" s="76"/>
      <c r="YI41" s="78">
        <f t="shared" si="94"/>
        <v>0</v>
      </c>
      <c r="YK41" s="312"/>
      <c r="YL41" s="312"/>
      <c r="YM41" s="22"/>
      <c r="YN41" s="31"/>
      <c r="YO41" s="76"/>
      <c r="YP41" s="78">
        <f t="shared" si="95"/>
        <v>0</v>
      </c>
      <c r="YR41" s="312"/>
      <c r="YS41" s="312"/>
      <c r="YT41" s="22"/>
      <c r="YU41" s="31"/>
      <c r="YV41" s="76"/>
      <c r="YW41" s="78">
        <f t="shared" si="96"/>
        <v>0</v>
      </c>
      <c r="YY41" s="312"/>
      <c r="YZ41" s="312"/>
      <c r="ZA41" s="22"/>
      <c r="ZB41" s="31"/>
      <c r="ZC41" s="76"/>
      <c r="ZD41" s="78">
        <f t="shared" si="97"/>
        <v>0</v>
      </c>
      <c r="ZF41" s="312"/>
      <c r="ZG41" s="312"/>
      <c r="ZH41" s="22"/>
      <c r="ZI41" s="31"/>
      <c r="ZJ41" s="76"/>
      <c r="ZK41" s="78">
        <f t="shared" si="98"/>
        <v>0</v>
      </c>
      <c r="ZM41" s="312"/>
      <c r="ZN41" s="312"/>
      <c r="ZO41" s="22"/>
      <c r="ZP41" s="31"/>
      <c r="ZQ41" s="76"/>
      <c r="ZR41" s="78">
        <f t="shared" si="99"/>
        <v>11212</v>
      </c>
      <c r="ZT41" s="312"/>
      <c r="ZU41" s="312"/>
      <c r="ZV41" s="22"/>
      <c r="ZW41" s="31"/>
      <c r="ZX41" s="76"/>
      <c r="ZY41" s="78">
        <f t="shared" si="100"/>
        <v>0</v>
      </c>
      <c r="AAA41" s="312"/>
      <c r="AAB41" s="312"/>
      <c r="AAC41" s="22"/>
      <c r="AAD41" s="31"/>
      <c r="AAE41" s="76"/>
      <c r="AAF41" s="78">
        <f t="shared" si="101"/>
        <v>0</v>
      </c>
      <c r="AAH41" s="312"/>
      <c r="AAI41" s="312"/>
      <c r="AAJ41" s="22"/>
      <c r="AAK41" s="31"/>
      <c r="AAL41" s="76"/>
      <c r="AAM41" s="78">
        <f t="shared" si="102"/>
        <v>0</v>
      </c>
      <c r="AAO41" s="407"/>
      <c r="AAP41" s="312"/>
      <c r="AAQ41" s="22"/>
      <c r="AAR41" s="31"/>
      <c r="AAS41" s="76"/>
      <c r="AAT41" s="78">
        <f t="shared" si="103"/>
        <v>0</v>
      </c>
      <c r="AAV41" s="407"/>
      <c r="AAW41" s="312"/>
      <c r="AAX41" s="22"/>
      <c r="AAY41" s="323"/>
      <c r="AAZ41" s="76"/>
      <c r="ABA41" s="78">
        <f t="shared" si="104"/>
        <v>0</v>
      </c>
      <c r="ABC41" s="312"/>
      <c r="ABD41" s="312"/>
      <c r="ABE41" s="22"/>
      <c r="ABF41" s="31"/>
      <c r="ABG41" s="76"/>
      <c r="ABH41" s="78">
        <f t="shared" si="105"/>
        <v>26148</v>
      </c>
      <c r="ABJ41" s="312"/>
      <c r="ABK41" s="312"/>
      <c r="ABL41" s="22"/>
      <c r="ABM41" s="31"/>
      <c r="ABN41" s="76"/>
      <c r="ABO41" s="78">
        <f t="shared" si="106"/>
        <v>0</v>
      </c>
      <c r="ABQ41" s="312"/>
      <c r="ABR41" s="312"/>
      <c r="ABS41" s="22"/>
      <c r="ABT41" s="31"/>
      <c r="ABU41" s="76"/>
      <c r="ABV41" s="78">
        <f t="shared" si="107"/>
        <v>0</v>
      </c>
      <c r="ABX41" s="323"/>
      <c r="ABY41" s="312"/>
      <c r="ABZ41" s="22"/>
      <c r="ACA41" s="407"/>
      <c r="ACB41" s="76"/>
      <c r="ACC41" s="78">
        <f t="shared" si="108"/>
        <v>0</v>
      </c>
      <c r="ACE41" s="323"/>
      <c r="ACF41" s="312"/>
      <c r="ACG41" s="22"/>
      <c r="ACH41" s="323"/>
      <c r="ACI41" s="76"/>
      <c r="ACJ41" s="78">
        <f t="shared" si="109"/>
        <v>0</v>
      </c>
      <c r="ACL41" s="312"/>
      <c r="ACM41" s="312"/>
      <c r="ACN41" s="22"/>
      <c r="ACO41" s="31"/>
      <c r="ACP41" s="76"/>
      <c r="ACQ41" s="78">
        <f t="shared" si="1"/>
        <v>0</v>
      </c>
      <c r="ACS41" s="407"/>
      <c r="ACT41" s="312"/>
      <c r="ACU41" s="22"/>
      <c r="ACV41" s="407"/>
      <c r="ACW41" s="76"/>
      <c r="ACX41" s="78">
        <f t="shared" si="110"/>
        <v>0</v>
      </c>
      <c r="ACZ41" s="407"/>
      <c r="ADA41" s="312"/>
      <c r="ADB41" s="22"/>
      <c r="ADC41" s="323"/>
      <c r="ADD41" s="76"/>
      <c r="ADE41" s="78">
        <f t="shared" si="111"/>
        <v>0</v>
      </c>
      <c r="ADG41" s="312"/>
      <c r="ADH41" s="312"/>
      <c r="ADI41" s="22"/>
      <c r="ADJ41" s="31"/>
      <c r="ADK41" s="76"/>
      <c r="ADL41" s="78">
        <f t="shared" si="112"/>
        <v>0</v>
      </c>
      <c r="ADN41" s="323"/>
      <c r="ADO41" s="312"/>
      <c r="ADP41" s="22"/>
      <c r="ADQ41" s="407"/>
      <c r="ADR41" s="76"/>
      <c r="ADS41" s="78">
        <f t="shared" si="113"/>
        <v>0</v>
      </c>
      <c r="ADU41" s="407"/>
      <c r="ADV41" s="312"/>
      <c r="ADW41" s="22"/>
      <c r="ADX41" s="31"/>
      <c r="ADY41" s="76"/>
      <c r="ADZ41" s="78">
        <f>ADZ40+ADW41-ADY41</f>
        <v>0</v>
      </c>
      <c r="AEB41" s="312"/>
      <c r="AEC41" s="312"/>
      <c r="AED41" s="22"/>
      <c r="AEE41" s="31"/>
      <c r="AEF41" s="76"/>
      <c r="AEG41" s="132">
        <f t="shared" si="115"/>
        <v>5459</v>
      </c>
      <c r="AEI41" s="407"/>
      <c r="AEJ41" s="312"/>
      <c r="AEK41" s="22"/>
      <c r="AEL41" s="407"/>
      <c r="AEM41" s="76"/>
      <c r="AEN41" s="78">
        <f>AEN40+AEK41-AEM41</f>
        <v>0</v>
      </c>
      <c r="AEP41" s="312"/>
      <c r="AEQ41" s="312"/>
      <c r="AER41" s="22"/>
      <c r="AES41" s="31"/>
      <c r="AET41" s="76"/>
      <c r="AEU41" s="78">
        <f t="shared" si="117"/>
        <v>0</v>
      </c>
      <c r="AEW41" s="312"/>
      <c r="AEX41" s="312"/>
      <c r="AEY41" s="22"/>
      <c r="AEZ41" s="31"/>
      <c r="AFA41" s="76"/>
      <c r="AFB41" s="78">
        <f t="shared" si="118"/>
        <v>6523</v>
      </c>
      <c r="AFD41" s="407"/>
      <c r="AFE41" s="312"/>
      <c r="AFF41" s="22"/>
      <c r="AFG41" s="31"/>
      <c r="AFH41" s="76"/>
      <c r="AFI41" s="78">
        <f t="shared" si="119"/>
        <v>0</v>
      </c>
      <c r="AFK41" s="407"/>
      <c r="AFL41" s="312"/>
      <c r="AFM41" s="22"/>
      <c r="AFN41" s="31"/>
      <c r="AFO41" s="76"/>
      <c r="AFP41" s="78">
        <f t="shared" si="120"/>
        <v>0</v>
      </c>
      <c r="AFR41" s="31"/>
      <c r="AFS41" s="312"/>
      <c r="AFT41" s="22"/>
      <c r="AFU41" s="31"/>
      <c r="AFV41" s="76"/>
      <c r="AFW41" s="78">
        <f t="shared" si="121"/>
        <v>0</v>
      </c>
      <c r="AFY41" s="312"/>
      <c r="AFZ41" s="312"/>
      <c r="AGA41" s="22"/>
      <c r="AGB41" s="31"/>
      <c r="AGC41" s="76"/>
      <c r="AGD41" s="78">
        <f t="shared" si="122"/>
        <v>0</v>
      </c>
      <c r="AGF41" s="312"/>
      <c r="AGG41" s="312"/>
      <c r="AGH41" s="22"/>
      <c r="AGI41" s="31"/>
      <c r="AGJ41" s="76"/>
      <c r="AGK41" s="78">
        <f t="shared" si="123"/>
        <v>0</v>
      </c>
      <c r="AGM41" s="312"/>
      <c r="AGN41" s="312"/>
      <c r="AGO41" s="22"/>
      <c r="AGP41" s="31"/>
      <c r="AGQ41" s="76"/>
      <c r="AGR41" s="78">
        <f t="shared" si="124"/>
        <v>0</v>
      </c>
      <c r="AGT41" s="312"/>
      <c r="AGU41" s="312"/>
      <c r="AGV41" s="22"/>
      <c r="AGW41" s="31"/>
      <c r="AGX41" s="76"/>
      <c r="AGY41" s="78">
        <f t="shared" si="125"/>
        <v>0</v>
      </c>
      <c r="AHA41" s="312"/>
      <c r="AHB41" s="312"/>
      <c r="AHC41" s="22"/>
      <c r="AHD41" s="31"/>
      <c r="AHE41" s="76"/>
      <c r="AHF41" s="78">
        <f t="shared" si="126"/>
        <v>37741</v>
      </c>
      <c r="AHH41" s="312"/>
      <c r="AHI41" s="312"/>
      <c r="AHJ41" s="22"/>
      <c r="AHK41" s="31"/>
      <c r="AHL41" s="76"/>
      <c r="AHM41" s="78">
        <f t="shared" si="127"/>
        <v>0</v>
      </c>
      <c r="AHO41" s="312"/>
      <c r="AHP41" s="312"/>
      <c r="AHQ41" s="22"/>
      <c r="AHR41" s="31"/>
      <c r="AHS41" s="76"/>
      <c r="AHT41" s="78">
        <f t="shared" si="128"/>
        <v>0</v>
      </c>
      <c r="AHV41" s="407"/>
      <c r="AHW41" s="312"/>
      <c r="AHX41" s="22"/>
      <c r="AHY41" s="31"/>
      <c r="AHZ41" s="76"/>
      <c r="AIA41" s="78">
        <f t="shared" si="129"/>
        <v>0</v>
      </c>
      <c r="AIC41" s="323"/>
      <c r="AID41" s="312"/>
      <c r="AIE41" s="22"/>
      <c r="AIF41" s="49"/>
      <c r="AIG41" s="76"/>
      <c r="AIH41" s="78">
        <f t="shared" si="130"/>
        <v>0</v>
      </c>
      <c r="AIJ41" s="407"/>
      <c r="AIK41" s="312"/>
      <c r="AIL41" s="22"/>
      <c r="AIM41" s="31"/>
      <c r="AIN41" s="76"/>
      <c r="AIO41" s="78">
        <f t="shared" si="131"/>
        <v>0</v>
      </c>
      <c r="AIQ41" s="312"/>
      <c r="AIR41" s="312"/>
      <c r="AIS41" s="22"/>
      <c r="AIT41" s="31"/>
      <c r="AIU41" s="76"/>
      <c r="AIV41" s="78">
        <f t="shared" si="132"/>
        <v>0</v>
      </c>
      <c r="AIX41" s="49"/>
      <c r="AIY41" s="230"/>
      <c r="AIZ41" s="105"/>
      <c r="AJA41" s="49"/>
      <c r="AJB41" s="140"/>
      <c r="AJC41" s="78">
        <f t="shared" si="133"/>
        <v>0</v>
      </c>
      <c r="AJE41" s="312"/>
      <c r="AJF41" s="312"/>
      <c r="AJG41" s="22"/>
      <c r="AJH41" s="31"/>
      <c r="AJI41" s="76"/>
      <c r="AJJ41" s="78">
        <f t="shared" si="134"/>
        <v>0</v>
      </c>
      <c r="AJL41" s="230"/>
      <c r="AJM41" s="230"/>
      <c r="AJN41" s="105"/>
      <c r="AJO41" s="49"/>
      <c r="AJP41" s="140"/>
      <c r="AJQ41" s="132">
        <f t="shared" si="135"/>
        <v>0</v>
      </c>
      <c r="AJR41" s="245"/>
      <c r="AJS41" s="312"/>
      <c r="AJT41" s="312"/>
      <c r="AJU41" s="22"/>
      <c r="AJV41" s="31"/>
      <c r="AJW41" s="76"/>
      <c r="AJX41" s="78">
        <f t="shared" si="136"/>
        <v>0</v>
      </c>
      <c r="AJZ41" s="312"/>
      <c r="AKA41" s="312"/>
      <c r="AKB41" s="22"/>
      <c r="AKC41" s="31"/>
      <c r="AKD41" s="76"/>
      <c r="AKE41" s="78">
        <f t="shared" si="137"/>
        <v>0</v>
      </c>
      <c r="AKG41" s="312"/>
      <c r="AKH41" s="312"/>
      <c r="AKI41" s="785"/>
      <c r="AKJ41" s="31"/>
      <c r="AKK41" s="76"/>
      <c r="AKL41" s="78">
        <f t="shared" si="138"/>
        <v>0</v>
      </c>
      <c r="AKN41" s="312"/>
      <c r="AKO41" s="312"/>
      <c r="AKP41" s="22"/>
      <c r="AKQ41" s="31"/>
      <c r="AKR41" s="76"/>
      <c r="AKS41" s="78">
        <f t="shared" si="2"/>
        <v>0</v>
      </c>
      <c r="AKU41" s="312"/>
      <c r="AKV41" s="312"/>
      <c r="AKW41" s="22"/>
      <c r="AKX41" s="31"/>
      <c r="AKY41" s="76"/>
      <c r="AKZ41" s="78">
        <f t="shared" si="139"/>
        <v>0</v>
      </c>
      <c r="ALB41" s="312"/>
      <c r="ALC41" s="312"/>
      <c r="ALD41" s="22"/>
      <c r="ALE41" s="31"/>
      <c r="ALF41" s="76"/>
      <c r="ALG41" s="78">
        <f t="shared" si="140"/>
        <v>0</v>
      </c>
      <c r="ALI41" s="312"/>
      <c r="ALJ41" s="312"/>
      <c r="ALK41" s="22"/>
      <c r="ALL41" s="31"/>
      <c r="ALM41" s="76"/>
      <c r="ALN41" s="78">
        <f t="shared" si="141"/>
        <v>0</v>
      </c>
      <c r="ALP41" s="312"/>
      <c r="ALQ41" s="312"/>
      <c r="ALR41" s="22"/>
      <c r="ALS41" s="31"/>
      <c r="ALT41" s="76"/>
      <c r="ALU41" s="78">
        <f t="shared" si="142"/>
        <v>0</v>
      </c>
      <c r="ALW41" s="407"/>
      <c r="ALX41" s="312"/>
      <c r="ALY41" s="22"/>
      <c r="ALZ41" s="407"/>
      <c r="AMA41" s="76"/>
      <c r="AMB41" s="78">
        <f t="shared" si="143"/>
        <v>0</v>
      </c>
      <c r="AMD41" s="312"/>
      <c r="AME41" s="312"/>
      <c r="AMF41" s="22"/>
      <c r="AMG41" s="31"/>
      <c r="AMH41" s="76"/>
      <c r="AMI41" s="78">
        <f t="shared" si="144"/>
        <v>0</v>
      </c>
      <c r="AMK41" s="312"/>
      <c r="AML41" s="312"/>
      <c r="AMM41" s="22"/>
      <c r="AMN41" s="31"/>
      <c r="AMO41" s="76"/>
      <c r="AMP41" s="78">
        <f t="shared" si="3"/>
        <v>0</v>
      </c>
      <c r="AMR41" s="407"/>
      <c r="AMS41" s="312"/>
      <c r="AMT41" s="22"/>
      <c r="AMU41" s="323"/>
      <c r="AMV41" s="76"/>
      <c r="AMW41" s="78">
        <f t="shared" si="145"/>
        <v>0</v>
      </c>
      <c r="AMY41" s="323"/>
      <c r="AMZ41" s="312"/>
      <c r="ANA41" s="22"/>
      <c r="ANB41" s="407"/>
      <c r="ANC41" s="76"/>
      <c r="AND41" s="78">
        <f t="shared" si="146"/>
        <v>0</v>
      </c>
      <c r="ANF41" s="31"/>
      <c r="ANG41" s="312"/>
      <c r="ANH41" s="22"/>
      <c r="ANI41" s="31"/>
      <c r="ANJ41" s="76"/>
      <c r="ANK41" s="78">
        <f t="shared" si="147"/>
        <v>0</v>
      </c>
      <c r="ANM41" s="312"/>
      <c r="ANN41" s="312"/>
      <c r="ANO41" s="22"/>
      <c r="ANP41" s="31"/>
      <c r="ANQ41" s="76"/>
      <c r="ANR41" s="78">
        <f t="shared" si="148"/>
        <v>0</v>
      </c>
      <c r="ANT41" s="312"/>
      <c r="ANU41" s="312"/>
      <c r="ANV41" s="22"/>
      <c r="ANW41" s="31"/>
      <c r="ANX41" s="76"/>
      <c r="ANY41" s="78">
        <f t="shared" si="149"/>
        <v>0</v>
      </c>
      <c r="AOA41" s="323"/>
      <c r="AOB41" s="312"/>
      <c r="AOC41" s="22"/>
      <c r="AOD41" s="407"/>
      <c r="AOE41" s="76"/>
      <c r="AOF41" s="78">
        <f t="shared" si="150"/>
        <v>1532</v>
      </c>
      <c r="AOH41" s="312"/>
      <c r="AOI41" s="312"/>
      <c r="AOJ41" s="22"/>
      <c r="AOK41" s="31"/>
      <c r="AOL41" s="76"/>
      <c r="AOM41" s="78">
        <f t="shared" si="198"/>
        <v>4592</v>
      </c>
      <c r="AOO41" s="407"/>
      <c r="AOP41" s="312"/>
      <c r="AOQ41" s="22"/>
      <c r="AOR41" s="31"/>
      <c r="AOS41" s="76"/>
      <c r="AOT41" s="78">
        <f t="shared" si="151"/>
        <v>0</v>
      </c>
      <c r="AOV41" s="323"/>
      <c r="AOW41" s="312"/>
      <c r="AOX41" s="22"/>
      <c r="AOY41" s="31"/>
      <c r="AOZ41" s="76"/>
      <c r="APA41" s="78">
        <f t="shared" si="152"/>
        <v>0</v>
      </c>
      <c r="APC41" s="323"/>
      <c r="APD41" s="312"/>
      <c r="APE41" s="22"/>
      <c r="APF41" s="31"/>
      <c r="APG41" s="76"/>
      <c r="APH41" s="78">
        <f t="shared" si="153"/>
        <v>0</v>
      </c>
      <c r="APJ41" s="312"/>
      <c r="APK41" s="312"/>
      <c r="APL41" s="22"/>
      <c r="APM41" s="31"/>
      <c r="APN41" s="76"/>
      <c r="APO41" s="78">
        <f t="shared" si="154"/>
        <v>0</v>
      </c>
      <c r="APQ41" s="407"/>
      <c r="APR41" s="312"/>
      <c r="APS41" s="22"/>
      <c r="APT41" s="407"/>
      <c r="APU41" s="76"/>
      <c r="APV41" s="78">
        <f t="shared" si="204"/>
        <v>0</v>
      </c>
      <c r="APX41" s="312"/>
      <c r="APY41" s="312"/>
      <c r="APZ41" s="22"/>
      <c r="AQA41" s="31"/>
      <c r="AQB41" s="76"/>
      <c r="AQC41" s="132">
        <f t="shared" si="5"/>
        <v>7383.5</v>
      </c>
      <c r="AQE41" s="312"/>
      <c r="AQF41" s="312"/>
      <c r="AQG41" s="22"/>
      <c r="AQH41" s="31"/>
      <c r="AQI41" s="76"/>
      <c r="AQJ41" s="132">
        <f t="shared" si="6"/>
        <v>0</v>
      </c>
      <c r="AQL41" s="312"/>
      <c r="AQM41" s="312"/>
      <c r="AQN41" s="22"/>
      <c r="AQO41" s="31"/>
      <c r="AQP41" s="76"/>
      <c r="AQQ41" s="132">
        <f t="shared" si="155"/>
        <v>4518.5</v>
      </c>
      <c r="AQS41" s="323"/>
      <c r="AQT41" s="312"/>
      <c r="AQU41" s="785"/>
      <c r="AQV41" s="323"/>
      <c r="AQW41" s="76"/>
      <c r="AQX41" s="78">
        <f t="shared" si="156"/>
        <v>53922</v>
      </c>
      <c r="AQZ41" s="312"/>
      <c r="ARA41" s="312"/>
      <c r="ARB41" s="22"/>
      <c r="ARC41" s="31"/>
      <c r="ARD41" s="76"/>
      <c r="ARE41" s="78">
        <f t="shared" si="157"/>
        <v>0</v>
      </c>
      <c r="ARG41" s="407"/>
      <c r="ARH41" s="312"/>
      <c r="ARI41" s="22"/>
      <c r="ARJ41" s="407"/>
      <c r="ARK41" s="76"/>
      <c r="ARL41" s="78">
        <f t="shared" si="158"/>
        <v>0</v>
      </c>
      <c r="ARN41" s="407"/>
      <c r="ARO41" s="312"/>
      <c r="ARP41" s="22"/>
      <c r="ARQ41" s="323"/>
      <c r="ARR41" s="76"/>
      <c r="ARS41" s="78">
        <f t="shared" si="7"/>
        <v>0</v>
      </c>
      <c r="ARU41" s="407"/>
      <c r="ARV41" s="312"/>
      <c r="ARW41" s="22"/>
      <c r="ARX41" s="31"/>
      <c r="ARY41" s="76"/>
      <c r="ARZ41" s="78">
        <f t="shared" si="159"/>
        <v>0</v>
      </c>
      <c r="ASB41" s="407"/>
      <c r="ASC41" s="312"/>
      <c r="ASD41" s="22"/>
      <c r="ASE41" s="31"/>
      <c r="ASF41" s="76"/>
      <c r="ASG41" s="78">
        <f>ASG40+ASD41-ASF41</f>
        <v>0</v>
      </c>
      <c r="ASI41" s="312"/>
      <c r="ASJ41" s="312"/>
      <c r="ASK41" s="22"/>
      <c r="ASL41" s="31"/>
      <c r="ASM41" s="76"/>
      <c r="ASN41" s="78">
        <f t="shared" si="161"/>
        <v>0</v>
      </c>
      <c r="ASP41" s="312"/>
      <c r="ASQ41" s="312"/>
      <c r="ASR41" s="22"/>
      <c r="ASS41" s="31"/>
      <c r="AST41" s="76"/>
      <c r="ASU41" s="78">
        <f t="shared" si="162"/>
        <v>0</v>
      </c>
      <c r="ASW41" s="312"/>
      <c r="ASX41" s="312"/>
      <c r="ASY41" s="22"/>
      <c r="ASZ41" s="31"/>
      <c r="ATA41" s="76"/>
      <c r="ATB41" s="78">
        <f t="shared" si="163"/>
        <v>0</v>
      </c>
      <c r="ATD41" s="312"/>
      <c r="ATE41" s="312"/>
      <c r="ATF41" s="22"/>
      <c r="ATG41" s="31"/>
      <c r="ATH41" s="76"/>
      <c r="ATI41" s="78">
        <f t="shared" si="164"/>
        <v>0</v>
      </c>
      <c r="ATK41" s="312"/>
      <c r="ATL41" s="312"/>
      <c r="ATM41" s="22"/>
      <c r="ATN41" s="31"/>
      <c r="ATO41" s="76"/>
      <c r="ATP41" s="78">
        <f t="shared" si="165"/>
        <v>0</v>
      </c>
      <c r="ATR41" s="312"/>
      <c r="ATS41" s="312"/>
      <c r="ATT41" s="22"/>
      <c r="ATU41" s="31"/>
      <c r="ATV41" s="76"/>
      <c r="ATW41" s="78">
        <f t="shared" si="166"/>
        <v>0</v>
      </c>
      <c r="ATY41" s="31"/>
      <c r="ATZ41" s="1483"/>
      <c r="AUA41" s="76"/>
      <c r="AUB41" s="370"/>
      <c r="AUC41" s="67"/>
      <c r="AUD41" s="78">
        <f t="shared" si="206"/>
        <v>0</v>
      </c>
      <c r="AUF41" s="31"/>
      <c r="AUG41" s="1483"/>
      <c r="AUH41" s="76"/>
      <c r="AUI41" s="61"/>
      <c r="AUJ41" s="67"/>
      <c r="AUK41" s="78">
        <f t="shared" si="168"/>
        <v>0</v>
      </c>
      <c r="AUN41" s="312"/>
      <c r="AUO41" s="22"/>
      <c r="AUP41" s="31"/>
      <c r="AUQ41" s="76"/>
      <c r="AUR41" s="78">
        <f t="shared" si="169"/>
        <v>0</v>
      </c>
      <c r="AUU41" s="312"/>
      <c r="AUV41" s="22"/>
      <c r="AUW41" s="31"/>
      <c r="AUX41" s="76"/>
      <c r="AUY41" s="78">
        <f t="shared" si="170"/>
        <v>0</v>
      </c>
      <c r="AVA41" s="546"/>
      <c r="AVB41" s="312"/>
      <c r="AVC41" s="22"/>
      <c r="AVD41" s="31"/>
      <c r="AVE41" s="76"/>
      <c r="AVF41" s="78">
        <f t="shared" si="171"/>
        <v>2512.5</v>
      </c>
      <c r="AVH41" s="322"/>
      <c r="AVI41" s="303"/>
      <c r="AVJ41" s="351"/>
      <c r="AVK41" s="49"/>
      <c r="AVL41" s="140"/>
      <c r="AVM41" s="132">
        <f t="shared" si="172"/>
        <v>0</v>
      </c>
      <c r="AVO41" s="407"/>
      <c r="AVP41" s="312"/>
      <c r="AVQ41" s="22"/>
      <c r="AVR41" s="31"/>
      <c r="AVS41" s="76"/>
      <c r="AVT41" s="78">
        <f t="shared" si="190"/>
        <v>0</v>
      </c>
      <c r="AVV41" s="312"/>
      <c r="AVW41" s="312"/>
      <c r="AVX41" s="22"/>
      <c r="AVY41" s="31"/>
      <c r="AVZ41" s="76"/>
      <c r="AWA41" s="78">
        <f t="shared" si="191"/>
        <v>0</v>
      </c>
      <c r="AWC41" s="312"/>
      <c r="AWD41" s="312"/>
      <c r="AWE41" s="22"/>
      <c r="AWF41" s="31"/>
      <c r="AWG41" s="76"/>
      <c r="AWH41" s="78">
        <f t="shared" si="192"/>
        <v>0</v>
      </c>
      <c r="AWJ41" s="230"/>
      <c r="AWK41" s="230"/>
      <c r="AWL41" s="105"/>
      <c r="AWM41" s="49"/>
      <c r="AWN41" s="140"/>
      <c r="AWO41" s="132">
        <f t="shared" si="193"/>
        <v>0</v>
      </c>
      <c r="AWP41" s="245"/>
      <c r="AWQ41" s="427"/>
      <c r="AWR41" s="312"/>
      <c r="AWS41" s="22"/>
      <c r="AWT41" s="31"/>
      <c r="AWU41" s="76"/>
      <c r="AWV41" s="78">
        <f t="shared" si="173"/>
        <v>30000</v>
      </c>
      <c r="AWX41" s="312"/>
      <c r="AWY41" s="312"/>
      <c r="AWZ41" s="22"/>
      <c r="AXA41" s="31"/>
      <c r="AXB41" s="76"/>
      <c r="AXC41" s="78">
        <f t="shared" si="174"/>
        <v>0</v>
      </c>
      <c r="AXE41" s="312"/>
      <c r="AXF41" s="312"/>
      <c r="AXG41" s="22"/>
      <c r="AXH41" s="31"/>
      <c r="AXI41" s="76"/>
      <c r="AXJ41" s="78">
        <f t="shared" si="175"/>
        <v>0</v>
      </c>
      <c r="AXL41" s="312"/>
      <c r="AXM41" s="312"/>
      <c r="AXN41" s="22"/>
      <c r="AXO41" s="31"/>
      <c r="AXP41" s="76"/>
      <c r="AXQ41" s="78">
        <f t="shared" si="176"/>
        <v>0</v>
      </c>
      <c r="AXS41" s="312"/>
      <c r="AXT41" s="312"/>
      <c r="AXU41" s="22"/>
      <c r="AXV41" s="31"/>
      <c r="AXW41" s="76"/>
      <c r="AXX41" s="78">
        <f t="shared" si="177"/>
        <v>0</v>
      </c>
      <c r="AXZ41" s="407"/>
      <c r="AYA41" s="312"/>
      <c r="AYB41" s="22"/>
      <c r="AYC41" s="31"/>
      <c r="AYD41" s="76"/>
      <c r="AYE41" s="78">
        <f t="shared" si="178"/>
        <v>0</v>
      </c>
      <c r="AYG41" s="407"/>
      <c r="AYH41" s="312"/>
      <c r="AYI41" s="22"/>
      <c r="AYJ41" s="31"/>
      <c r="AYK41" s="76"/>
      <c r="AYL41" s="78">
        <f t="shared" si="179"/>
        <v>0</v>
      </c>
      <c r="AYN41" s="407"/>
      <c r="AYO41" s="312"/>
      <c r="AYP41" s="22"/>
      <c r="AYQ41" s="407"/>
      <c r="AYR41" s="76"/>
      <c r="AYS41" s="78">
        <f t="shared" si="180"/>
        <v>0</v>
      </c>
      <c r="AYU41" s="312"/>
      <c r="AYV41" s="312"/>
      <c r="AYW41" s="22"/>
      <c r="AYX41" s="31"/>
      <c r="AYY41" s="76"/>
      <c r="AYZ41" s="78">
        <f t="shared" si="181"/>
        <v>0</v>
      </c>
      <c r="AZB41" s="407"/>
      <c r="AZC41" s="312"/>
      <c r="AZD41" s="22"/>
      <c r="AZE41" s="407"/>
      <c r="AZF41" s="76"/>
      <c r="AZG41" s="78">
        <f t="shared" si="182"/>
        <v>0</v>
      </c>
      <c r="AZI41" s="427"/>
      <c r="AZJ41" s="230"/>
      <c r="AZK41" s="105"/>
      <c r="AZL41" s="427"/>
      <c r="AZM41" s="140"/>
      <c r="AZN41" s="132">
        <f t="shared" si="183"/>
        <v>0</v>
      </c>
      <c r="AZO41" s="245"/>
      <c r="AZP41" s="312"/>
      <c r="AZQ41" s="312"/>
      <c r="AZR41" s="22"/>
      <c r="AZS41" s="31"/>
      <c r="AZT41" s="76"/>
      <c r="AZU41" s="78">
        <f t="shared" si="184"/>
        <v>0</v>
      </c>
      <c r="AZW41" s="312"/>
      <c r="AZX41" s="312"/>
      <c r="AZY41" s="22"/>
      <c r="AZZ41" s="31"/>
      <c r="BAA41" s="76"/>
      <c r="BAB41" s="78">
        <f t="shared" si="185"/>
        <v>0</v>
      </c>
      <c r="BAD41" s="312"/>
      <c r="BAE41" s="312"/>
      <c r="BAF41" s="22"/>
      <c r="BAG41" s="31"/>
      <c r="BAH41" s="76"/>
      <c r="BAI41" s="78">
        <f t="shared" si="186"/>
        <v>0</v>
      </c>
      <c r="BAK41" s="312"/>
      <c r="BAL41" s="312"/>
      <c r="BAM41" s="22"/>
      <c r="BAN41" s="31"/>
      <c r="BAO41" s="76"/>
      <c r="BAP41" s="78">
        <f t="shared" si="187"/>
        <v>0</v>
      </c>
    </row>
    <row r="42" spans="1:1023 1025:1394" s="32" customFormat="1" x14ac:dyDescent="0.25">
      <c r="A42" s="312"/>
      <c r="B42" s="312"/>
      <c r="C42" s="704"/>
      <c r="D42" s="31"/>
      <c r="E42" s="76"/>
      <c r="F42" s="132">
        <f t="shared" si="205"/>
        <v>0</v>
      </c>
      <c r="H42" s="407"/>
      <c r="I42" s="312"/>
      <c r="J42" s="22"/>
      <c r="K42" s="407"/>
      <c r="L42" s="76"/>
      <c r="M42" s="78">
        <f t="shared" si="188"/>
        <v>0</v>
      </c>
      <c r="O42" s="323"/>
      <c r="P42" s="312"/>
      <c r="Q42" s="22"/>
      <c r="R42" s="31"/>
      <c r="S42" s="76"/>
      <c r="T42" s="78">
        <f>T41+Q42-S42</f>
        <v>0</v>
      </c>
      <c r="V42" s="312"/>
      <c r="W42" s="312"/>
      <c r="X42" s="22"/>
      <c r="Y42" s="31"/>
      <c r="Z42" s="76"/>
      <c r="AA42" s="78">
        <f>AA41+X42-Z42</f>
        <v>0</v>
      </c>
      <c r="AC42" s="312"/>
      <c r="AD42" s="312"/>
      <c r="AE42" s="22"/>
      <c r="AF42" s="31"/>
      <c r="AG42" s="76"/>
      <c r="AH42" s="78">
        <f>AH41+AE42-AG42</f>
        <v>0</v>
      </c>
      <c r="AJ42" s="312"/>
      <c r="AK42" s="312"/>
      <c r="AL42" s="22"/>
      <c r="AM42" s="31"/>
      <c r="AN42" s="76"/>
      <c r="AO42" s="78">
        <f>AO41+AL42-AN42</f>
        <v>0</v>
      </c>
      <c r="AQ42" s="312"/>
      <c r="AR42" s="312"/>
      <c r="AS42" s="22"/>
      <c r="AT42" s="31"/>
      <c r="AU42" s="76"/>
      <c r="AV42" s="78">
        <f>AV41+AS42-AU42</f>
        <v>0</v>
      </c>
      <c r="AX42" s="312"/>
      <c r="AY42" s="312"/>
      <c r="AZ42" s="22"/>
      <c r="BA42" s="31"/>
      <c r="BB42" s="76"/>
      <c r="BC42" s="78">
        <f>BC41+AZ42-BB42</f>
        <v>0</v>
      </c>
      <c r="BE42" s="312"/>
      <c r="BF42" s="312"/>
      <c r="BG42" s="22"/>
      <c r="BH42" s="31"/>
      <c r="BI42" s="76"/>
      <c r="BJ42" s="78">
        <f t="shared" si="15"/>
        <v>0</v>
      </c>
      <c r="BL42" s="312"/>
      <c r="BM42" s="312"/>
      <c r="BN42" s="22"/>
      <c r="BO42" s="31"/>
      <c r="BP42" s="76"/>
      <c r="BQ42" s="78">
        <f t="shared" si="16"/>
        <v>0</v>
      </c>
      <c r="BS42" s="312"/>
      <c r="BT42" s="312"/>
      <c r="BU42" s="312"/>
      <c r="BV42" s="22"/>
      <c r="BW42" s="31"/>
      <c r="BX42" s="76"/>
      <c r="BY42" s="78">
        <f t="shared" si="17"/>
        <v>0</v>
      </c>
      <c r="CA42" s="427"/>
      <c r="CB42" s="673"/>
      <c r="CC42" s="351"/>
      <c r="CD42" s="49"/>
      <c r="CE42" s="140"/>
      <c r="CF42" s="132">
        <f t="shared" si="18"/>
        <v>462233</v>
      </c>
      <c r="CH42" s="49"/>
      <c r="CI42" s="230"/>
      <c r="CJ42" s="262"/>
      <c r="CK42" s="379"/>
      <c r="CL42" s="262"/>
      <c r="CM42" s="132">
        <f t="shared" si="19"/>
        <v>0</v>
      </c>
      <c r="CO42" s="322"/>
      <c r="CP42" s="673"/>
      <c r="CQ42" s="351"/>
      <c r="CR42" s="380"/>
      <c r="CS42" s="351"/>
      <c r="CT42" s="132">
        <f t="shared" si="189"/>
        <v>0</v>
      </c>
      <c r="CV42" s="312"/>
      <c r="CW42" s="312"/>
      <c r="CX42" s="22"/>
      <c r="CY42" s="31"/>
      <c r="CZ42" s="76"/>
      <c r="DA42" s="78">
        <f t="shared" si="20"/>
        <v>0</v>
      </c>
      <c r="DC42" s="312"/>
      <c r="DD42" s="312"/>
      <c r="DE42" s="312"/>
      <c r="DF42" s="22"/>
      <c r="DG42" s="31"/>
      <c r="DH42" s="76"/>
      <c r="DI42" s="78">
        <f t="shared" si="21"/>
        <v>0</v>
      </c>
      <c r="DK42" s="407"/>
      <c r="DL42" s="312"/>
      <c r="DM42" s="22"/>
      <c r="DN42" s="323"/>
      <c r="DO42" s="76"/>
      <c r="DP42" s="78">
        <f t="shared" si="22"/>
        <v>0</v>
      </c>
      <c r="DR42" s="312"/>
      <c r="DS42" s="312"/>
      <c r="DT42" s="22"/>
      <c r="DU42" s="31"/>
      <c r="DV42" s="76"/>
      <c r="DW42" s="78">
        <f t="shared" si="23"/>
        <v>0</v>
      </c>
      <c r="DY42" s="312"/>
      <c r="DZ42" s="312"/>
      <c r="EA42" s="22"/>
      <c r="EB42" s="31"/>
      <c r="EC42" s="76"/>
      <c r="ED42" s="78">
        <f t="shared" si="24"/>
        <v>4197</v>
      </c>
      <c r="EF42" s="312"/>
      <c r="EG42" s="312"/>
      <c r="EH42" s="22"/>
      <c r="EI42" s="31"/>
      <c r="EJ42" s="76"/>
      <c r="EK42" s="78">
        <f t="shared" si="25"/>
        <v>0</v>
      </c>
      <c r="EM42" s="323"/>
      <c r="EN42" s="312"/>
      <c r="EO42" s="22"/>
      <c r="EP42" s="31"/>
      <c r="EQ42" s="76"/>
      <c r="ER42" s="78">
        <f t="shared" si="26"/>
        <v>0</v>
      </c>
      <c r="ET42" s="323"/>
      <c r="EU42" s="312"/>
      <c r="EV42" s="22"/>
      <c r="EW42" s="31"/>
      <c r="EX42" s="76"/>
      <c r="EY42" s="78">
        <f t="shared" si="27"/>
        <v>0</v>
      </c>
      <c r="FA42" s="31"/>
      <c r="FB42" s="312"/>
      <c r="FC42" s="22"/>
      <c r="FD42" s="31"/>
      <c r="FE42" s="76"/>
      <c r="FF42" s="78"/>
      <c r="FH42" s="31"/>
      <c r="FI42" s="312"/>
      <c r="FJ42" s="22"/>
      <c r="FK42" s="31"/>
      <c r="FL42" s="76"/>
      <c r="FM42" s="78">
        <f t="shared" si="29"/>
        <v>0</v>
      </c>
      <c r="FO42" s="407"/>
      <c r="FP42" s="312"/>
      <c r="FQ42" s="22"/>
      <c r="FR42" s="31"/>
      <c r="FS42" s="76"/>
      <c r="FT42" s="78">
        <f t="shared" si="30"/>
        <v>359057.5</v>
      </c>
      <c r="FV42" s="323"/>
      <c r="FW42" s="312"/>
      <c r="FX42" s="22"/>
      <c r="FY42" s="31"/>
      <c r="FZ42" s="76"/>
      <c r="GA42" s="78">
        <f t="shared" si="31"/>
        <v>0</v>
      </c>
      <c r="GC42" s="312"/>
      <c r="GD42" s="312"/>
      <c r="GE42" s="22"/>
      <c r="GF42" s="31"/>
      <c r="GG42" s="76"/>
      <c r="GH42" s="78">
        <f t="shared" si="32"/>
        <v>0</v>
      </c>
      <c r="GJ42" s="312"/>
      <c r="GK42" s="312"/>
      <c r="GL42" s="22"/>
      <c r="GM42" s="31"/>
      <c r="GN42" s="76"/>
      <c r="GO42" s="78">
        <f t="shared" si="33"/>
        <v>0</v>
      </c>
      <c r="GQ42" s="312"/>
      <c r="GR42" s="312"/>
      <c r="GS42" s="22"/>
      <c r="GT42" s="31"/>
      <c r="GU42" s="76"/>
      <c r="GV42" s="78">
        <f t="shared" si="34"/>
        <v>0</v>
      </c>
      <c r="GX42" s="312"/>
      <c r="GY42" s="312"/>
      <c r="GZ42" s="22"/>
      <c r="HA42" s="31"/>
      <c r="HB42" s="76"/>
      <c r="HC42" s="78">
        <f t="shared" si="35"/>
        <v>0</v>
      </c>
      <c r="HE42" s="312"/>
      <c r="HF42" s="312"/>
      <c r="HG42" s="22"/>
      <c r="HH42" s="31"/>
      <c r="HI42" s="76"/>
      <c r="HJ42" s="78">
        <f t="shared" si="36"/>
        <v>0</v>
      </c>
      <c r="HL42" s="312"/>
      <c r="HM42" s="312"/>
      <c r="HN42" s="22"/>
      <c r="HO42" s="31"/>
      <c r="HP42" s="76"/>
      <c r="HQ42" s="78">
        <f t="shared" si="37"/>
        <v>0</v>
      </c>
      <c r="HS42" s="427"/>
      <c r="HT42" s="230"/>
      <c r="HU42" s="22"/>
      <c r="HV42" s="31"/>
      <c r="HW42" s="76"/>
      <c r="HX42" s="132">
        <f t="shared" si="38"/>
        <v>476</v>
      </c>
      <c r="HZ42" s="31"/>
      <c r="IA42" s="312"/>
      <c r="IB42" s="22"/>
      <c r="IC42" s="31"/>
      <c r="ID42" s="76"/>
      <c r="IE42" s="78">
        <f t="shared" si="39"/>
        <v>0</v>
      </c>
      <c r="IG42" s="312"/>
      <c r="IH42" s="312"/>
      <c r="II42" s="22"/>
      <c r="IJ42" s="31"/>
      <c r="IK42" s="76"/>
      <c r="IL42" s="78">
        <f t="shared" si="40"/>
        <v>0</v>
      </c>
      <c r="IN42" s="312"/>
      <c r="IO42" s="784"/>
      <c r="IP42" s="22"/>
      <c r="IQ42" s="31"/>
      <c r="IR42" s="76"/>
      <c r="IS42" s="78">
        <f t="shared" si="41"/>
        <v>0</v>
      </c>
      <c r="IU42" s="312"/>
      <c r="IV42" s="312"/>
      <c r="IW42" s="22"/>
      <c r="IX42" s="31"/>
      <c r="IY42" s="76"/>
      <c r="IZ42" s="78">
        <f t="shared" si="42"/>
        <v>0</v>
      </c>
      <c r="JB42" s="312"/>
      <c r="JC42" s="312"/>
      <c r="JD42" s="22"/>
      <c r="JE42" s="31"/>
      <c r="JF42" s="76"/>
      <c r="JG42" s="78">
        <f t="shared" si="196"/>
        <v>0</v>
      </c>
      <c r="JI42" s="794"/>
      <c r="JJ42" s="866"/>
      <c r="JK42" s="22"/>
      <c r="JL42" s="31"/>
      <c r="JM42" s="76"/>
      <c r="JN42" s="132">
        <f t="shared" si="43"/>
        <v>0</v>
      </c>
      <c r="JP42" s="794"/>
      <c r="JQ42" s="866"/>
      <c r="JR42" s="22"/>
      <c r="JS42" s="31"/>
      <c r="JT42" s="76"/>
      <c r="JU42" s="132">
        <f t="shared" si="44"/>
        <v>0</v>
      </c>
      <c r="JW42" s="575"/>
      <c r="JX42" s="647"/>
      <c r="JY42" s="105"/>
      <c r="JZ42" s="49"/>
      <c r="KA42" s="140"/>
      <c r="KB42" s="132">
        <f t="shared" si="45"/>
        <v>0</v>
      </c>
      <c r="KC42" s="245"/>
      <c r="KD42" s="575"/>
      <c r="KE42" s="647"/>
      <c r="KF42" s="105"/>
      <c r="KG42" s="49"/>
      <c r="KH42" s="140"/>
      <c r="KI42" s="132">
        <f t="shared" si="46"/>
        <v>0</v>
      </c>
      <c r="KJ42" s="245"/>
      <c r="KK42" s="407"/>
      <c r="KL42" s="312"/>
      <c r="KM42" s="22"/>
      <c r="KN42" s="31"/>
      <c r="KO42" s="76"/>
      <c r="KP42" s="132">
        <f t="shared" si="47"/>
        <v>0</v>
      </c>
      <c r="KR42" s="312"/>
      <c r="KS42" s="866"/>
      <c r="KT42" s="22"/>
      <c r="KU42" s="31"/>
      <c r="KV42" s="76"/>
      <c r="KW42" s="132">
        <f t="shared" si="48"/>
        <v>0</v>
      </c>
      <c r="KY42" s="312"/>
      <c r="KZ42" s="866"/>
      <c r="LA42" s="22"/>
      <c r="LB42" s="31"/>
      <c r="LC42" s="76"/>
      <c r="LD42" s="132">
        <f t="shared" si="49"/>
        <v>0</v>
      </c>
      <c r="LF42" s="407"/>
      <c r="LG42" s="312"/>
      <c r="LH42" s="22"/>
      <c r="LI42" s="31"/>
      <c r="LJ42" s="76"/>
      <c r="LK42" s="78">
        <f t="shared" si="0"/>
        <v>0</v>
      </c>
      <c r="LM42" s="407"/>
      <c r="LN42" s="312"/>
      <c r="LO42" s="22"/>
      <c r="LP42" s="31"/>
      <c r="LQ42" s="76"/>
      <c r="LR42" s="78">
        <f t="shared" si="50"/>
        <v>0</v>
      </c>
      <c r="LT42" s="407"/>
      <c r="LU42" s="312"/>
      <c r="LV42" s="22"/>
      <c r="LW42" s="31"/>
      <c r="LX42" s="76"/>
      <c r="LY42" s="78">
        <f t="shared" si="51"/>
        <v>0</v>
      </c>
      <c r="MA42" s="407"/>
      <c r="MB42" s="312"/>
      <c r="MC42" s="22"/>
      <c r="MD42" s="31"/>
      <c r="ME42" s="76"/>
      <c r="MF42" s="78">
        <f>MF41+MC42-ME42</f>
        <v>0</v>
      </c>
      <c r="MH42" s="312"/>
      <c r="MI42" s="312"/>
      <c r="MJ42" s="22"/>
      <c r="MK42" s="31"/>
      <c r="ML42" s="76"/>
      <c r="MM42" s="78">
        <f t="shared" si="53"/>
        <v>0</v>
      </c>
      <c r="MO42" s="312"/>
      <c r="MP42" s="312"/>
      <c r="MQ42" s="22"/>
      <c r="MR42" s="1514"/>
      <c r="MS42" s="76"/>
      <c r="MT42" s="132">
        <f t="shared" si="197"/>
        <v>20586.5</v>
      </c>
      <c r="MV42" s="312"/>
      <c r="MW42" s="312"/>
      <c r="MX42" s="22"/>
      <c r="MY42" s="1514"/>
      <c r="MZ42" s="76"/>
      <c r="NA42" s="132">
        <f t="shared" si="54"/>
        <v>0</v>
      </c>
      <c r="NC42" s="312"/>
      <c r="ND42" s="782"/>
      <c r="NE42" s="76"/>
      <c r="NF42" s="31"/>
      <c r="NG42" s="76"/>
      <c r="NH42" s="132">
        <f t="shared" si="203"/>
        <v>0</v>
      </c>
      <c r="NJ42" s="407"/>
      <c r="NK42" s="782"/>
      <c r="NL42" s="76"/>
      <c r="NM42" s="407"/>
      <c r="NN42" s="76"/>
      <c r="NO42" s="132">
        <f t="shared" si="56"/>
        <v>0</v>
      </c>
      <c r="NQ42" s="312"/>
      <c r="NR42" s="312"/>
      <c r="NS42" s="22"/>
      <c r="NT42" s="31"/>
      <c r="NU42" s="76"/>
      <c r="NV42" s="78">
        <f t="shared" si="57"/>
        <v>0</v>
      </c>
      <c r="NX42" s="312"/>
      <c r="NY42" s="312"/>
      <c r="NZ42" s="22"/>
      <c r="OA42" s="31"/>
      <c r="OB42" s="76"/>
      <c r="OC42" s="78">
        <f t="shared" si="58"/>
        <v>0</v>
      </c>
      <c r="OE42" s="312"/>
      <c r="OF42" s="312"/>
      <c r="OG42" s="22"/>
      <c r="OH42" s="31"/>
      <c r="OI42" s="76"/>
      <c r="OJ42" s="78">
        <f t="shared" si="59"/>
        <v>0</v>
      </c>
      <c r="OL42" s="312"/>
      <c r="OM42" s="312"/>
      <c r="ON42" s="22"/>
      <c r="OO42" s="31"/>
      <c r="OP42" s="76"/>
      <c r="OQ42" s="78">
        <f t="shared" si="60"/>
        <v>0</v>
      </c>
      <c r="OS42" s="312"/>
      <c r="OT42" s="312"/>
      <c r="OU42" s="22"/>
      <c r="OV42" s="31"/>
      <c r="OW42" s="76"/>
      <c r="OX42" s="78">
        <f t="shared" si="61"/>
        <v>0</v>
      </c>
      <c r="OZ42" s="312"/>
      <c r="PA42" s="312"/>
      <c r="PB42" s="22"/>
      <c r="PC42" s="31"/>
      <c r="PD42" s="76"/>
      <c r="PE42" s="78">
        <f t="shared" si="62"/>
        <v>0</v>
      </c>
      <c r="PG42" s="312"/>
      <c r="PH42" s="312"/>
      <c r="PI42" s="22"/>
      <c r="PJ42" s="31"/>
      <c r="PK42" s="76"/>
      <c r="PL42" s="78">
        <f t="shared" si="63"/>
        <v>0</v>
      </c>
      <c r="PN42" s="312"/>
      <c r="PO42" s="312"/>
      <c r="PP42" s="22"/>
      <c r="PQ42" s="31"/>
      <c r="PR42" s="76"/>
      <c r="PS42" s="78">
        <f t="shared" si="64"/>
        <v>48975</v>
      </c>
      <c r="PU42" s="312"/>
      <c r="PV42" s="312"/>
      <c r="PW42" s="22"/>
      <c r="PX42" s="31"/>
      <c r="PY42" s="76"/>
      <c r="PZ42" s="78">
        <f t="shared" si="65"/>
        <v>0</v>
      </c>
      <c r="QB42" s="407"/>
      <c r="QC42" s="312"/>
      <c r="QD42" s="22"/>
      <c r="QE42" s="31"/>
      <c r="QF42" s="76"/>
      <c r="QG42" s="78">
        <f t="shared" si="66"/>
        <v>0</v>
      </c>
      <c r="QI42" s="323"/>
      <c r="QJ42" s="312"/>
      <c r="QK42" s="704"/>
      <c r="QL42" s="31">
        <v>41178</v>
      </c>
      <c r="QM42" s="140">
        <v>100</v>
      </c>
      <c r="QN42" s="132">
        <f t="shared" si="67"/>
        <v>25933.5</v>
      </c>
      <c r="QP42" s="1508"/>
      <c r="QQ42" s="1509"/>
      <c r="QS42" s="31"/>
      <c r="QT42" s="140"/>
      <c r="QU42" s="132">
        <f t="shared" si="68"/>
        <v>0</v>
      </c>
      <c r="QW42" s="49"/>
      <c r="QX42" s="673"/>
      <c r="QY42" s="140"/>
      <c r="QZ42" s="49"/>
      <c r="RA42" s="140"/>
      <c r="RB42" s="78">
        <f t="shared" si="69"/>
        <v>0</v>
      </c>
      <c r="RD42" s="49"/>
      <c r="RE42" s="673"/>
      <c r="RF42" s="140"/>
      <c r="RG42" s="49"/>
      <c r="RH42" s="140"/>
      <c r="RI42" s="78">
        <f t="shared" si="70"/>
        <v>0</v>
      </c>
      <c r="RR42" s="312"/>
      <c r="RS42" s="312"/>
      <c r="RT42" s="22"/>
      <c r="RU42" s="31"/>
      <c r="RV42" s="76"/>
      <c r="RW42" s="78">
        <f t="shared" si="194"/>
        <v>23250</v>
      </c>
      <c r="RY42" s="312"/>
      <c r="RZ42" s="312"/>
      <c r="SA42" s="22"/>
      <c r="SB42" s="31"/>
      <c r="SC42" s="76"/>
      <c r="SD42" s="78">
        <f t="shared" si="195"/>
        <v>0</v>
      </c>
      <c r="SF42" s="312"/>
      <c r="SG42" s="312"/>
      <c r="SH42" s="22"/>
      <c r="SI42" s="31"/>
      <c r="SJ42" s="76"/>
      <c r="SK42" s="78">
        <f t="shared" si="72"/>
        <v>0</v>
      </c>
      <c r="SM42" s="312"/>
      <c r="SN42" s="312"/>
      <c r="SO42" s="22"/>
      <c r="SP42" s="31"/>
      <c r="SQ42" s="76"/>
      <c r="SR42" s="78">
        <f t="shared" si="73"/>
        <v>0</v>
      </c>
      <c r="ST42" s="407"/>
      <c r="SU42" s="312"/>
      <c r="SV42" s="22"/>
      <c r="SW42" s="31"/>
      <c r="SX42" s="76"/>
      <c r="SY42" s="78">
        <f t="shared" si="74"/>
        <v>0</v>
      </c>
      <c r="TA42" s="312"/>
      <c r="TB42" s="312"/>
      <c r="TC42" s="22"/>
      <c r="TD42" s="31"/>
      <c r="TE42" s="76"/>
      <c r="TF42" s="78">
        <f t="shared" si="200"/>
        <v>20668.5</v>
      </c>
      <c r="TH42" s="312"/>
      <c r="TI42" s="312"/>
      <c r="TJ42" s="22"/>
      <c r="TK42" s="31"/>
      <c r="TL42" s="76"/>
      <c r="TM42" s="78">
        <f t="shared" si="201"/>
        <v>0</v>
      </c>
      <c r="TO42" s="407"/>
      <c r="TP42" s="312"/>
      <c r="TQ42" s="22"/>
      <c r="TR42" s="31"/>
      <c r="TS42" s="76"/>
      <c r="TT42" s="78">
        <f t="shared" si="202"/>
        <v>0</v>
      </c>
      <c r="TV42" s="407"/>
      <c r="TW42" s="312"/>
      <c r="TX42" s="22"/>
      <c r="TY42" s="31"/>
      <c r="TZ42" s="76"/>
      <c r="UA42" s="78">
        <f t="shared" si="78"/>
        <v>0</v>
      </c>
      <c r="UC42" s="407"/>
      <c r="UD42" s="312"/>
      <c r="UE42" s="22"/>
      <c r="UF42" s="31"/>
      <c r="UG42" s="76"/>
      <c r="UH42" s="78">
        <f t="shared" si="79"/>
        <v>0</v>
      </c>
      <c r="UJ42" s="407"/>
      <c r="UK42" s="312"/>
      <c r="UL42" s="22"/>
      <c r="UM42" s="31"/>
      <c r="UN42" s="76"/>
      <c r="UO42" s="78">
        <f t="shared" si="80"/>
        <v>0</v>
      </c>
      <c r="UQ42" s="407"/>
      <c r="UR42" s="312"/>
      <c r="US42" s="22"/>
      <c r="UT42" s="31"/>
      <c r="UU42" s="76"/>
      <c r="UV42" s="78">
        <f t="shared" si="81"/>
        <v>201</v>
      </c>
      <c r="UX42" s="312"/>
      <c r="UY42" s="312"/>
      <c r="UZ42" s="22"/>
      <c r="VA42" s="31"/>
      <c r="VB42" s="76"/>
      <c r="VC42" s="78">
        <f t="shared" si="82"/>
        <v>47775</v>
      </c>
      <c r="VE42" s="312"/>
      <c r="VF42" s="312"/>
      <c r="VG42" s="22"/>
      <c r="VH42" s="31"/>
      <c r="VI42" s="76"/>
      <c r="VJ42" s="78">
        <f t="shared" si="83"/>
        <v>0</v>
      </c>
      <c r="VL42" s="312"/>
      <c r="VM42" s="312"/>
      <c r="VN42" s="22"/>
      <c r="VO42" s="31"/>
      <c r="VP42" s="76"/>
      <c r="VQ42" s="78">
        <f t="shared" si="84"/>
        <v>0</v>
      </c>
      <c r="VS42" s="407"/>
      <c r="VT42" s="312"/>
      <c r="VU42" s="22"/>
      <c r="VV42" s="31"/>
      <c r="VW42" s="76"/>
      <c r="VX42" s="78">
        <f t="shared" si="85"/>
        <v>274.5</v>
      </c>
      <c r="VZ42" s="312"/>
      <c r="WA42" s="312"/>
      <c r="WB42" s="22"/>
      <c r="WC42" s="31"/>
      <c r="WD42" s="76"/>
      <c r="WE42" s="78">
        <f t="shared" si="86"/>
        <v>0</v>
      </c>
      <c r="WG42" s="312"/>
      <c r="WH42" s="312"/>
      <c r="WI42" s="22"/>
      <c r="WJ42" s="31"/>
      <c r="WK42" s="76"/>
      <c r="WL42" s="78">
        <f t="shared" si="87"/>
        <v>0</v>
      </c>
      <c r="WN42" s="312"/>
      <c r="WO42" s="312"/>
      <c r="WP42" s="22"/>
      <c r="WQ42" s="31"/>
      <c r="WR42" s="76"/>
      <c r="WS42" s="78">
        <f t="shared" si="88"/>
        <v>0</v>
      </c>
      <c r="WU42" s="230"/>
      <c r="WV42" s="230"/>
      <c r="WW42" s="105"/>
      <c r="WX42" s="49"/>
      <c r="WY42" s="140"/>
      <c r="WZ42" s="132">
        <f t="shared" si="89"/>
        <v>0</v>
      </c>
      <c r="XA42" s="245"/>
      <c r="XB42" s="312"/>
      <c r="XC42" s="312"/>
      <c r="XD42" s="22"/>
      <c r="XE42" s="31"/>
      <c r="XF42" s="76"/>
      <c r="XG42" s="78">
        <f t="shared" si="90"/>
        <v>0</v>
      </c>
      <c r="XI42" s="407"/>
      <c r="XJ42" s="312"/>
      <c r="XK42" s="22"/>
      <c r="XL42" s="31"/>
      <c r="XM42" s="76"/>
      <c r="XN42" s="78">
        <f t="shared" si="91"/>
        <v>0</v>
      </c>
      <c r="XP42" s="312"/>
      <c r="XQ42" s="312"/>
      <c r="XR42" s="22"/>
      <c r="XS42" s="31"/>
      <c r="XT42" s="76"/>
      <c r="XU42" s="78">
        <f t="shared" si="92"/>
        <v>0</v>
      </c>
      <c r="XW42" s="312"/>
      <c r="XX42" s="312"/>
      <c r="XY42" s="22"/>
      <c r="XZ42" s="31"/>
      <c r="YA42" s="76"/>
      <c r="YB42" s="78">
        <f t="shared" si="93"/>
        <v>0</v>
      </c>
      <c r="YD42" s="312"/>
      <c r="YE42" s="312"/>
      <c r="YF42" s="22"/>
      <c r="YG42" s="31"/>
      <c r="YH42" s="76"/>
      <c r="YI42" s="78">
        <f t="shared" si="94"/>
        <v>0</v>
      </c>
      <c r="YK42" s="312"/>
      <c r="YL42" s="312"/>
      <c r="YM42" s="22"/>
      <c r="YN42" s="31"/>
      <c r="YO42" s="76"/>
      <c r="YP42" s="78">
        <f t="shared" si="95"/>
        <v>0</v>
      </c>
      <c r="YR42" s="312"/>
      <c r="YS42" s="312"/>
      <c r="YT42" s="22"/>
      <c r="YU42" s="31"/>
      <c r="YV42" s="76"/>
      <c r="YW42" s="78">
        <f t="shared" si="96"/>
        <v>0</v>
      </c>
      <c r="YY42" s="312"/>
      <c r="YZ42" s="312"/>
      <c r="ZA42" s="22"/>
      <c r="ZB42" s="31"/>
      <c r="ZC42" s="76"/>
      <c r="ZD42" s="78">
        <f t="shared" si="97"/>
        <v>0</v>
      </c>
      <c r="ZF42" s="312"/>
      <c r="ZG42" s="312"/>
      <c r="ZH42" s="22"/>
      <c r="ZI42" s="31"/>
      <c r="ZJ42" s="76"/>
      <c r="ZK42" s="78">
        <f t="shared" si="98"/>
        <v>0</v>
      </c>
      <c r="ZM42" s="312"/>
      <c r="ZN42" s="312"/>
      <c r="ZO42" s="22"/>
      <c r="ZP42" s="31"/>
      <c r="ZQ42" s="76"/>
      <c r="ZR42" s="78">
        <f t="shared" si="99"/>
        <v>11212</v>
      </c>
      <c r="ZT42" s="312"/>
      <c r="ZU42" s="312"/>
      <c r="ZV42" s="22"/>
      <c r="ZW42" s="31"/>
      <c r="ZX42" s="76"/>
      <c r="ZY42" s="78">
        <f t="shared" si="100"/>
        <v>0</v>
      </c>
      <c r="AAA42" s="312"/>
      <c r="AAB42" s="312"/>
      <c r="AAC42" s="22"/>
      <c r="AAD42" s="31"/>
      <c r="AAE42" s="76"/>
      <c r="AAF42" s="78">
        <f t="shared" si="101"/>
        <v>0</v>
      </c>
      <c r="AAH42" s="312"/>
      <c r="AAI42" s="312"/>
      <c r="AAJ42" s="22"/>
      <c r="AAK42" s="31"/>
      <c r="AAL42" s="76"/>
      <c r="AAM42" s="78">
        <f t="shared" si="102"/>
        <v>0</v>
      </c>
      <c r="AAO42" s="407"/>
      <c r="AAP42" s="312"/>
      <c r="AAQ42" s="22"/>
      <c r="AAR42" s="31"/>
      <c r="AAS42" s="76"/>
      <c r="AAT42" s="78">
        <f t="shared" si="103"/>
        <v>0</v>
      </c>
      <c r="AAV42" s="407"/>
      <c r="AAW42" s="312"/>
      <c r="AAX42" s="22"/>
      <c r="AAY42" s="323"/>
      <c r="AAZ42" s="76"/>
      <c r="ABA42" s="78">
        <f t="shared" si="104"/>
        <v>0</v>
      </c>
      <c r="ABC42" s="312"/>
      <c r="ABD42" s="312"/>
      <c r="ABE42" s="22"/>
      <c r="ABF42" s="31"/>
      <c r="ABG42" s="76"/>
      <c r="ABH42" s="78">
        <f t="shared" si="105"/>
        <v>26148</v>
      </c>
      <c r="ABJ42" s="312"/>
      <c r="ABK42" s="312"/>
      <c r="ABL42" s="22"/>
      <c r="ABM42" s="31"/>
      <c r="ABN42" s="76"/>
      <c r="ABO42" s="78">
        <f t="shared" si="106"/>
        <v>0</v>
      </c>
      <c r="ABQ42" s="312"/>
      <c r="ABR42" s="312"/>
      <c r="ABS42" s="22"/>
      <c r="ABT42" s="31"/>
      <c r="ABU42" s="76"/>
      <c r="ABV42" s="78">
        <f t="shared" si="107"/>
        <v>0</v>
      </c>
      <c r="ABX42" s="323"/>
      <c r="ABY42" s="312"/>
      <c r="ABZ42" s="22"/>
      <c r="ACA42" s="407"/>
      <c r="ACB42" s="76"/>
      <c r="ACC42" s="78">
        <f t="shared" si="108"/>
        <v>0</v>
      </c>
      <c r="ACE42" s="323"/>
      <c r="ACF42" s="312"/>
      <c r="ACG42" s="22"/>
      <c r="ACH42" s="323"/>
      <c r="ACI42" s="76"/>
      <c r="ACJ42" s="78">
        <f t="shared" si="109"/>
        <v>0</v>
      </c>
      <c r="ACL42" s="312"/>
      <c r="ACM42" s="312"/>
      <c r="ACN42" s="22"/>
      <c r="ACO42" s="31"/>
      <c r="ACP42" s="76"/>
      <c r="ACQ42" s="78">
        <f t="shared" si="1"/>
        <v>0</v>
      </c>
      <c r="ACS42" s="407"/>
      <c r="ACT42" s="312"/>
      <c r="ACU42" s="22"/>
      <c r="ACV42" s="407"/>
      <c r="ACW42" s="76"/>
      <c r="ACX42" s="78">
        <f t="shared" si="110"/>
        <v>0</v>
      </c>
      <c r="ACZ42" s="407"/>
      <c r="ADA42" s="312"/>
      <c r="ADB42" s="22"/>
      <c r="ADC42" s="323"/>
      <c r="ADD42" s="76"/>
      <c r="ADE42" s="78">
        <f t="shared" si="111"/>
        <v>0</v>
      </c>
      <c r="ADG42" s="312"/>
      <c r="ADH42" s="312"/>
      <c r="ADI42" s="22"/>
      <c r="ADJ42" s="31"/>
      <c r="ADK42" s="76"/>
      <c r="ADL42" s="78">
        <f t="shared" si="112"/>
        <v>0</v>
      </c>
      <c r="ADN42" s="323"/>
      <c r="ADO42" s="312"/>
      <c r="ADP42" s="22"/>
      <c r="ADQ42" s="407"/>
      <c r="ADR42" s="76"/>
      <c r="ADS42" s="78">
        <f t="shared" si="113"/>
        <v>0</v>
      </c>
      <c r="ADU42" s="407"/>
      <c r="ADV42" s="312"/>
      <c r="ADW42" s="22"/>
      <c r="ADX42" s="31"/>
      <c r="ADY42" s="76"/>
      <c r="ADZ42" s="78">
        <f>ADZ41+ADW42-ADY42</f>
        <v>0</v>
      </c>
      <c r="AEB42" s="312"/>
      <c r="AEC42" s="312"/>
      <c r="AED42" s="22"/>
      <c r="AEE42" s="31"/>
      <c r="AEF42" s="76"/>
      <c r="AEG42" s="132">
        <f t="shared" si="115"/>
        <v>5459</v>
      </c>
      <c r="AEI42" s="407"/>
      <c r="AEJ42" s="312"/>
      <c r="AEK42" s="22"/>
      <c r="AEL42" s="407"/>
      <c r="AEM42" s="76"/>
      <c r="AEN42" s="78">
        <f>AEN41+AEK42-AEM42</f>
        <v>0</v>
      </c>
      <c r="AEP42" s="312"/>
      <c r="AEQ42" s="312"/>
      <c r="AER42" s="22"/>
      <c r="AES42" s="31"/>
      <c r="AET42" s="76"/>
      <c r="AEU42" s="78">
        <f t="shared" si="117"/>
        <v>0</v>
      </c>
      <c r="AEW42" s="312"/>
      <c r="AEX42" s="312"/>
      <c r="AEY42" s="22"/>
      <c r="AEZ42" s="31"/>
      <c r="AFA42" s="76"/>
      <c r="AFB42" s="78">
        <f t="shared" si="118"/>
        <v>6523</v>
      </c>
      <c r="AFD42" s="407"/>
      <c r="AFE42" s="312"/>
      <c r="AFF42" s="22"/>
      <c r="AFG42" s="31"/>
      <c r="AFH42" s="76"/>
      <c r="AFI42" s="78">
        <f t="shared" si="119"/>
        <v>0</v>
      </c>
      <c r="AFK42" s="407"/>
      <c r="AFL42" s="312"/>
      <c r="AFM42" s="22"/>
      <c r="AFN42" s="31"/>
      <c r="AFO42" s="76"/>
      <c r="AFP42" s="78">
        <f t="shared" si="120"/>
        <v>0</v>
      </c>
      <c r="AFR42" s="31"/>
      <c r="AFS42" s="312"/>
      <c r="AFT42" s="22"/>
      <c r="AFU42" s="31"/>
      <c r="AFV42" s="76"/>
      <c r="AFW42" s="78">
        <f t="shared" si="121"/>
        <v>0</v>
      </c>
      <c r="AFY42" s="312"/>
      <c r="AFZ42" s="312"/>
      <c r="AGA42" s="22"/>
      <c r="AGB42" s="31"/>
      <c r="AGC42" s="76"/>
      <c r="AGD42" s="78">
        <f t="shared" si="122"/>
        <v>0</v>
      </c>
      <c r="AGF42" s="312"/>
      <c r="AGG42" s="312"/>
      <c r="AGH42" s="22"/>
      <c r="AGI42" s="31"/>
      <c r="AGJ42" s="76"/>
      <c r="AGK42" s="78">
        <f t="shared" si="123"/>
        <v>0</v>
      </c>
      <c r="AGM42" s="312"/>
      <c r="AGN42" s="312"/>
      <c r="AGO42" s="22"/>
      <c r="AGP42" s="31"/>
      <c r="AGQ42" s="76"/>
      <c r="AGR42" s="78">
        <f t="shared" si="124"/>
        <v>0</v>
      </c>
      <c r="AGT42" s="312"/>
      <c r="AGU42" s="312"/>
      <c r="AGV42" s="22"/>
      <c r="AGW42" s="31"/>
      <c r="AGX42" s="76"/>
      <c r="AGY42" s="78">
        <f t="shared" si="125"/>
        <v>0</v>
      </c>
      <c r="AHA42" s="312"/>
      <c r="AHB42" s="312"/>
      <c r="AHC42" s="22"/>
      <c r="AHD42" s="31"/>
      <c r="AHE42" s="76"/>
      <c r="AHF42" s="78">
        <f t="shared" si="126"/>
        <v>37741</v>
      </c>
      <c r="AHH42" s="312"/>
      <c r="AHI42" s="312"/>
      <c r="AHJ42" s="22"/>
      <c r="AHK42" s="31"/>
      <c r="AHL42" s="76"/>
      <c r="AHM42" s="78">
        <f t="shared" si="127"/>
        <v>0</v>
      </c>
      <c r="AHO42" s="312"/>
      <c r="AHP42" s="312"/>
      <c r="AHQ42" s="22"/>
      <c r="AHR42" s="31"/>
      <c r="AHS42" s="76"/>
      <c r="AHT42" s="78">
        <f t="shared" si="128"/>
        <v>0</v>
      </c>
      <c r="AHV42" s="407"/>
      <c r="AHW42" s="312"/>
      <c r="AHX42" s="22"/>
      <c r="AHY42" s="31"/>
      <c r="AHZ42" s="76"/>
      <c r="AIA42" s="78">
        <f t="shared" si="129"/>
        <v>0</v>
      </c>
      <c r="AIC42" s="323"/>
      <c r="AID42" s="312"/>
      <c r="AIE42" s="22"/>
      <c r="AIF42" s="49"/>
      <c r="AIG42" s="76"/>
      <c r="AIH42" s="132">
        <f t="shared" si="130"/>
        <v>0</v>
      </c>
      <c r="AIJ42" s="407"/>
      <c r="AIK42" s="312"/>
      <c r="AIL42" s="22"/>
      <c r="AIM42" s="31"/>
      <c r="AIN42" s="76"/>
      <c r="AIO42" s="78">
        <f t="shared" si="131"/>
        <v>0</v>
      </c>
      <c r="AIQ42" s="312"/>
      <c r="AIR42" s="312"/>
      <c r="AIS42" s="22"/>
      <c r="AIT42" s="31"/>
      <c r="AIU42" s="76"/>
      <c r="AIV42" s="78">
        <f t="shared" si="132"/>
        <v>0</v>
      </c>
      <c r="AIX42" s="49"/>
      <c r="AIY42" s="230"/>
      <c r="AIZ42" s="105"/>
      <c r="AJA42" s="49"/>
      <c r="AJB42" s="140"/>
      <c r="AJC42" s="78">
        <f t="shared" si="133"/>
        <v>0</v>
      </c>
      <c r="AJE42" s="312"/>
      <c r="AJF42" s="312"/>
      <c r="AJG42" s="22"/>
      <c r="AJH42" s="31"/>
      <c r="AJI42" s="76"/>
      <c r="AJJ42" s="78">
        <f t="shared" si="134"/>
        <v>0</v>
      </c>
      <c r="AJL42" s="230"/>
      <c r="AJM42" s="230"/>
      <c r="AJN42" s="105"/>
      <c r="AJO42" s="49"/>
      <c r="AJP42" s="140"/>
      <c r="AJQ42" s="132">
        <f t="shared" si="135"/>
        <v>0</v>
      </c>
      <c r="AJR42" s="245"/>
      <c r="AJS42" s="312"/>
      <c r="AJT42" s="312"/>
      <c r="AJU42" s="22"/>
      <c r="AJV42" s="31"/>
      <c r="AJW42" s="76"/>
      <c r="AJX42" s="78">
        <f t="shared" si="136"/>
        <v>0</v>
      </c>
      <c r="AJZ42" s="312"/>
      <c r="AKA42" s="312"/>
      <c r="AKB42" s="22"/>
      <c r="AKC42" s="31"/>
      <c r="AKD42" s="76"/>
      <c r="AKE42" s="78">
        <f t="shared" si="137"/>
        <v>0</v>
      </c>
      <c r="AKG42" s="312"/>
      <c r="AKH42" s="312"/>
      <c r="AKI42" s="22"/>
      <c r="AKJ42" s="31"/>
      <c r="AKK42" s="76"/>
      <c r="AKL42" s="78">
        <f t="shared" si="138"/>
        <v>0</v>
      </c>
      <c r="AKN42" s="312"/>
      <c r="AKO42" s="312"/>
      <c r="AKP42" s="22"/>
      <c r="AKQ42" s="31"/>
      <c r="AKR42" s="76"/>
      <c r="AKS42" s="78">
        <f t="shared" si="2"/>
        <v>0</v>
      </c>
      <c r="AKU42" s="312"/>
      <c r="AKV42" s="312"/>
      <c r="AKW42" s="22"/>
      <c r="AKX42" s="31"/>
      <c r="AKY42" s="76"/>
      <c r="AKZ42" s="78">
        <f t="shared" si="139"/>
        <v>0</v>
      </c>
      <c r="ALB42" s="312"/>
      <c r="ALC42" s="312"/>
      <c r="ALD42" s="22"/>
      <c r="ALE42" s="31"/>
      <c r="ALF42" s="76"/>
      <c r="ALG42" s="78">
        <f t="shared" si="140"/>
        <v>0</v>
      </c>
      <c r="ALI42" s="312"/>
      <c r="ALJ42" s="312"/>
      <c r="ALK42" s="22"/>
      <c r="ALL42" s="31"/>
      <c r="ALM42" s="76"/>
      <c r="ALN42" s="78">
        <f t="shared" si="141"/>
        <v>0</v>
      </c>
      <c r="ALP42" s="312"/>
      <c r="ALQ42" s="312"/>
      <c r="ALR42" s="22"/>
      <c r="ALS42" s="31"/>
      <c r="ALT42" s="76"/>
      <c r="ALU42" s="78">
        <f t="shared" si="142"/>
        <v>0</v>
      </c>
      <c r="ALW42" s="407"/>
      <c r="ALX42" s="312"/>
      <c r="ALY42" s="22"/>
      <c r="ALZ42" s="407"/>
      <c r="AMA42" s="76"/>
      <c r="AMB42" s="78">
        <f t="shared" si="143"/>
        <v>0</v>
      </c>
      <c r="AMD42" s="312"/>
      <c r="AME42" s="312"/>
      <c r="AMF42" s="22"/>
      <c r="AMG42" s="31"/>
      <c r="AMH42" s="76"/>
      <c r="AMI42" s="78">
        <f t="shared" si="144"/>
        <v>0</v>
      </c>
      <c r="AMK42" s="312"/>
      <c r="AML42" s="312"/>
      <c r="AMM42" s="22"/>
      <c r="AMN42" s="31"/>
      <c r="AMO42" s="76"/>
      <c r="AMP42" s="78">
        <f t="shared" si="3"/>
        <v>0</v>
      </c>
      <c r="AMR42" s="407"/>
      <c r="AMS42" s="312"/>
      <c r="AMT42" s="22"/>
      <c r="AMU42" s="323"/>
      <c r="AMV42" s="76"/>
      <c r="AMW42" s="78">
        <f t="shared" si="145"/>
        <v>0</v>
      </c>
      <c r="AMY42" s="323"/>
      <c r="AMZ42" s="312"/>
      <c r="ANA42" s="22"/>
      <c r="ANB42" s="407"/>
      <c r="ANC42" s="76"/>
      <c r="AND42" s="78">
        <f t="shared" si="146"/>
        <v>0</v>
      </c>
      <c r="ANF42" s="31"/>
      <c r="ANG42" s="312"/>
      <c r="ANH42" s="22"/>
      <c r="ANI42" s="31"/>
      <c r="ANJ42" s="76"/>
      <c r="ANK42" s="78">
        <f t="shared" si="147"/>
        <v>0</v>
      </c>
      <c r="ANM42" s="312"/>
      <c r="ANN42" s="312"/>
      <c r="ANO42" s="22"/>
      <c r="ANP42" s="31"/>
      <c r="ANQ42" s="76"/>
      <c r="ANR42" s="78">
        <f t="shared" si="148"/>
        <v>0</v>
      </c>
      <c r="ANT42" s="312"/>
      <c r="ANU42" s="312"/>
      <c r="ANV42" s="22"/>
      <c r="ANW42" s="31"/>
      <c r="ANX42" s="76"/>
      <c r="ANY42" s="78">
        <f t="shared" si="149"/>
        <v>0</v>
      </c>
      <c r="AOA42" s="323"/>
      <c r="AOB42" s="312"/>
      <c r="AOC42" s="22"/>
      <c r="AOD42" s="407"/>
      <c r="AOE42" s="76"/>
      <c r="AOF42" s="78">
        <f t="shared" si="150"/>
        <v>1532</v>
      </c>
      <c r="AOH42" s="312"/>
      <c r="AOI42" s="312"/>
      <c r="AOJ42" s="22"/>
      <c r="AOK42" s="31"/>
      <c r="AOL42" s="76"/>
      <c r="AOM42" s="78">
        <f t="shared" si="198"/>
        <v>4592</v>
      </c>
      <c r="AOO42" s="407"/>
      <c r="AOP42" s="312"/>
      <c r="AOQ42" s="22"/>
      <c r="AOR42" s="31"/>
      <c r="AOS42" s="76"/>
      <c r="AOT42" s="78">
        <f t="shared" si="151"/>
        <v>0</v>
      </c>
      <c r="AOV42" s="323"/>
      <c r="AOW42" s="312"/>
      <c r="AOX42" s="22"/>
      <c r="AOY42" s="31"/>
      <c r="AOZ42" s="76"/>
      <c r="APA42" s="78">
        <f t="shared" si="152"/>
        <v>0</v>
      </c>
      <c r="APC42" s="323"/>
      <c r="APD42" s="312"/>
      <c r="APE42" s="22"/>
      <c r="APF42" s="31"/>
      <c r="APG42" s="76"/>
      <c r="APH42" s="78">
        <f t="shared" si="153"/>
        <v>0</v>
      </c>
      <c r="APJ42" s="312"/>
      <c r="APK42" s="312"/>
      <c r="APL42" s="22"/>
      <c r="APM42" s="31"/>
      <c r="APN42" s="76"/>
      <c r="APO42" s="78">
        <f t="shared" si="154"/>
        <v>0</v>
      </c>
      <c r="APQ42" s="407"/>
      <c r="APR42" s="312"/>
      <c r="APS42" s="22"/>
      <c r="APT42" s="407"/>
      <c r="APU42" s="76"/>
      <c r="APV42" s="78">
        <f t="shared" si="204"/>
        <v>0</v>
      </c>
      <c r="APX42" s="312"/>
      <c r="APY42" s="312"/>
      <c r="APZ42" s="22"/>
      <c r="AQA42" s="31"/>
      <c r="AQB42" s="76"/>
      <c r="AQC42" s="132">
        <f t="shared" si="5"/>
        <v>7383.5</v>
      </c>
      <c r="AQE42" s="312"/>
      <c r="AQF42" s="312"/>
      <c r="AQG42" s="22"/>
      <c r="AQH42" s="31"/>
      <c r="AQI42" s="76"/>
      <c r="AQJ42" s="132">
        <f t="shared" si="6"/>
        <v>0</v>
      </c>
      <c r="AQL42" s="312"/>
      <c r="AQM42" s="312"/>
      <c r="AQN42" s="22"/>
      <c r="AQO42" s="31"/>
      <c r="AQP42" s="76"/>
      <c r="AQQ42" s="132">
        <f t="shared" si="155"/>
        <v>4518.5</v>
      </c>
      <c r="AQS42" s="323"/>
      <c r="AQT42" s="312"/>
      <c r="AQU42" s="785"/>
      <c r="AQV42" s="323"/>
      <c r="AQW42" s="76"/>
      <c r="AQX42" s="78">
        <f t="shared" si="156"/>
        <v>53922</v>
      </c>
      <c r="AQZ42" s="312"/>
      <c r="ARA42" s="312"/>
      <c r="ARB42" s="22"/>
      <c r="ARC42" s="31"/>
      <c r="ARD42" s="76"/>
      <c r="ARE42" s="78">
        <f t="shared" si="157"/>
        <v>0</v>
      </c>
      <c r="ARG42" s="407"/>
      <c r="ARH42" s="312"/>
      <c r="ARI42" s="22"/>
      <c r="ARJ42" s="407"/>
      <c r="ARK42" s="76"/>
      <c r="ARL42" s="78">
        <f t="shared" si="158"/>
        <v>0</v>
      </c>
      <c r="ARN42" s="407"/>
      <c r="ARO42" s="312"/>
      <c r="ARP42" s="22"/>
      <c r="ARQ42" s="323"/>
      <c r="ARR42" s="76"/>
      <c r="ARS42" s="78">
        <f t="shared" si="7"/>
        <v>0</v>
      </c>
      <c r="ARU42" s="407"/>
      <c r="ARV42" s="312"/>
      <c r="ARW42" s="22"/>
      <c r="ARX42" s="31"/>
      <c r="ARY42" s="76"/>
      <c r="ARZ42" s="78">
        <f t="shared" si="159"/>
        <v>0</v>
      </c>
      <c r="ASB42" s="407"/>
      <c r="ASC42" s="312"/>
      <c r="ASD42" s="22"/>
      <c r="ASE42" s="31"/>
      <c r="ASF42" s="76"/>
      <c r="ASG42" s="78">
        <f>ASG41+ASD42-ASF42</f>
        <v>0</v>
      </c>
      <c r="ASI42" s="312"/>
      <c r="ASJ42" s="312"/>
      <c r="ASK42" s="22"/>
      <c r="ASL42" s="31"/>
      <c r="ASM42" s="76"/>
      <c r="ASN42" s="78">
        <f t="shared" si="161"/>
        <v>0</v>
      </c>
      <c r="ASP42" s="312"/>
      <c r="ASQ42" s="312"/>
      <c r="ASR42" s="22"/>
      <c r="ASS42" s="31"/>
      <c r="AST42" s="76"/>
      <c r="ASU42" s="78">
        <f t="shared" si="162"/>
        <v>0</v>
      </c>
      <c r="ASW42" s="312"/>
      <c r="ASX42" s="312"/>
      <c r="ASY42" s="22"/>
      <c r="ASZ42" s="31"/>
      <c r="ATA42" s="76"/>
      <c r="ATB42" s="78">
        <f t="shared" si="163"/>
        <v>0</v>
      </c>
      <c r="ATD42" s="312"/>
      <c r="ATE42" s="312"/>
      <c r="ATF42" s="22"/>
      <c r="ATG42" s="31"/>
      <c r="ATH42" s="76"/>
      <c r="ATI42" s="78">
        <f t="shared" si="164"/>
        <v>0</v>
      </c>
      <c r="ATK42" s="312"/>
      <c r="ATL42" s="312"/>
      <c r="ATM42" s="22"/>
      <c r="ATN42" s="31"/>
      <c r="ATO42" s="76"/>
      <c r="ATP42" s="78">
        <f t="shared" si="165"/>
        <v>0</v>
      </c>
      <c r="ATR42" s="312"/>
      <c r="ATS42" s="312"/>
      <c r="ATT42" s="22"/>
      <c r="ATU42" s="31"/>
      <c r="ATV42" s="76"/>
      <c r="ATW42" s="78">
        <f t="shared" si="166"/>
        <v>0</v>
      </c>
      <c r="ATY42" s="31"/>
      <c r="ATZ42" s="1483"/>
      <c r="AUA42" s="76"/>
      <c r="AUB42" s="370"/>
      <c r="AUC42" s="67"/>
      <c r="AUD42" s="78">
        <f t="shared" si="206"/>
        <v>0</v>
      </c>
      <c r="AUF42" s="31"/>
      <c r="AUG42" s="1483"/>
      <c r="AUH42" s="76"/>
      <c r="AUI42" s="61"/>
      <c r="AUJ42" s="67"/>
      <c r="AUK42" s="78">
        <f t="shared" si="168"/>
        <v>0</v>
      </c>
      <c r="AUN42" s="312"/>
      <c r="AUO42" s="22"/>
      <c r="AUP42" s="31"/>
      <c r="AUQ42" s="76"/>
      <c r="AUR42" s="78">
        <f t="shared" si="169"/>
        <v>0</v>
      </c>
      <c r="AUU42" s="312"/>
      <c r="AUV42" s="22"/>
      <c r="AUW42" s="31"/>
      <c r="AUX42" s="76"/>
      <c r="AUY42" s="78">
        <f t="shared" si="170"/>
        <v>0</v>
      </c>
      <c r="AVA42" s="546"/>
      <c r="AVB42" s="312"/>
      <c r="AVC42" s="22"/>
      <c r="AVD42" s="31"/>
      <c r="AVE42" s="76"/>
      <c r="AVF42" s="78">
        <f t="shared" si="171"/>
        <v>2512.5</v>
      </c>
      <c r="AVH42" s="322"/>
      <c r="AVI42" s="955"/>
      <c r="AVJ42" s="391"/>
      <c r="AVK42" s="49"/>
      <c r="AVL42" s="140"/>
      <c r="AVM42" s="132">
        <f t="shared" si="172"/>
        <v>0</v>
      </c>
      <c r="AVO42" s="407"/>
      <c r="AVP42" s="312"/>
      <c r="AVQ42" s="22"/>
      <c r="AVR42" s="31"/>
      <c r="AVS42" s="76"/>
      <c r="AVT42" s="78">
        <f t="shared" si="190"/>
        <v>0</v>
      </c>
      <c r="AVV42" s="312"/>
      <c r="AVW42" s="312"/>
      <c r="AVX42" s="22"/>
      <c r="AVY42" s="31"/>
      <c r="AVZ42" s="76"/>
      <c r="AWA42" s="78">
        <f t="shared" si="191"/>
        <v>0</v>
      </c>
      <c r="AWC42" s="312"/>
      <c r="AWD42" s="312"/>
      <c r="AWE42" s="22"/>
      <c r="AWF42" s="31"/>
      <c r="AWG42" s="76"/>
      <c r="AWH42" s="78">
        <f t="shared" si="192"/>
        <v>0</v>
      </c>
      <c r="AWJ42" s="230"/>
      <c r="AWK42" s="230"/>
      <c r="AWL42" s="105"/>
      <c r="AWM42" s="49"/>
      <c r="AWN42" s="140"/>
      <c r="AWO42" s="132">
        <f t="shared" si="193"/>
        <v>0</v>
      </c>
      <c r="AWP42" s="245"/>
      <c r="AWQ42" s="427"/>
      <c r="AWR42" s="312"/>
      <c r="AWS42" s="22"/>
      <c r="AWT42" s="31"/>
      <c r="AWU42" s="76"/>
      <c r="AWV42" s="78">
        <f t="shared" si="173"/>
        <v>30000</v>
      </c>
      <c r="AWX42" s="312"/>
      <c r="AWY42" s="312"/>
      <c r="AWZ42" s="22"/>
      <c r="AXA42" s="31"/>
      <c r="AXB42" s="76"/>
      <c r="AXC42" s="78">
        <f t="shared" si="174"/>
        <v>0</v>
      </c>
      <c r="AXE42" s="312"/>
      <c r="AXF42" s="312"/>
      <c r="AXG42" s="22"/>
      <c r="AXH42" s="31"/>
      <c r="AXI42" s="76"/>
      <c r="AXJ42" s="78">
        <f t="shared" si="175"/>
        <v>0</v>
      </c>
      <c r="AXL42" s="312"/>
      <c r="AXM42" s="312"/>
      <c r="AXN42" s="22"/>
      <c r="AXO42" s="31"/>
      <c r="AXP42" s="76"/>
      <c r="AXQ42" s="78">
        <f t="shared" si="176"/>
        <v>0</v>
      </c>
      <c r="AXS42" s="312"/>
      <c r="AXT42" s="312"/>
      <c r="AXU42" s="22"/>
      <c r="AXV42" s="31"/>
      <c r="AXW42" s="76"/>
      <c r="AXX42" s="78">
        <f t="shared" si="177"/>
        <v>0</v>
      </c>
      <c r="AXZ42" s="407"/>
      <c r="AYA42" s="312"/>
      <c r="AYB42" s="22"/>
      <c r="AYC42" s="31"/>
      <c r="AYD42" s="76"/>
      <c r="AYE42" s="78">
        <f t="shared" si="178"/>
        <v>0</v>
      </c>
      <c r="AYG42" s="407"/>
      <c r="AYH42" s="312"/>
      <c r="AYI42" s="22"/>
      <c r="AYJ42" s="31"/>
      <c r="AYK42" s="76"/>
      <c r="AYL42" s="78">
        <f t="shared" si="179"/>
        <v>0</v>
      </c>
      <c r="AYN42" s="407"/>
      <c r="AYO42" s="312"/>
      <c r="AYP42" s="22"/>
      <c r="AYQ42" s="407"/>
      <c r="AYR42" s="76"/>
      <c r="AYS42" s="78">
        <f t="shared" si="180"/>
        <v>0</v>
      </c>
      <c r="AYU42" s="312"/>
      <c r="AYV42" s="312"/>
      <c r="AYW42" s="22"/>
      <c r="AYX42" s="31"/>
      <c r="AYY42" s="76"/>
      <c r="AYZ42" s="78">
        <f t="shared" si="181"/>
        <v>0</v>
      </c>
      <c r="AZB42" s="407"/>
      <c r="AZC42" s="312"/>
      <c r="AZD42" s="22"/>
      <c r="AZE42" s="407"/>
      <c r="AZF42" s="76"/>
      <c r="AZG42" s="78">
        <f t="shared" si="182"/>
        <v>0</v>
      </c>
      <c r="AZI42" s="427"/>
      <c r="AZJ42" s="230"/>
      <c r="AZK42" s="105"/>
      <c r="AZL42" s="427"/>
      <c r="AZM42" s="140"/>
      <c r="AZN42" s="132">
        <f t="shared" si="183"/>
        <v>0</v>
      </c>
      <c r="AZO42" s="245"/>
      <c r="AZP42" s="312"/>
      <c r="AZQ42" s="312"/>
      <c r="AZR42" s="22"/>
      <c r="AZS42" s="31"/>
      <c r="AZT42" s="76"/>
      <c r="AZU42" s="78">
        <f t="shared" si="184"/>
        <v>0</v>
      </c>
      <c r="AZW42" s="312"/>
      <c r="AZX42" s="312"/>
      <c r="AZY42" s="22"/>
      <c r="AZZ42" s="31"/>
      <c r="BAA42" s="76"/>
      <c r="BAB42" s="78">
        <f t="shared" si="185"/>
        <v>0</v>
      </c>
      <c r="BAD42" s="312"/>
      <c r="BAE42" s="312"/>
      <c r="BAF42" s="22"/>
      <c r="BAG42" s="31"/>
      <c r="BAH42" s="76"/>
      <c r="BAI42" s="78">
        <f t="shared" si="186"/>
        <v>0</v>
      </c>
      <c r="BAK42" s="312"/>
      <c r="BAL42" s="312"/>
      <c r="BAM42" s="22"/>
      <c r="BAN42" s="31"/>
      <c r="BAO42" s="76"/>
      <c r="BAP42" s="78">
        <f t="shared" si="187"/>
        <v>0</v>
      </c>
    </row>
    <row r="43" spans="1:1023 1025:1394" s="32" customFormat="1" x14ac:dyDescent="0.25">
      <c r="A43" s="31"/>
      <c r="B43" s="312"/>
      <c r="C43" s="785"/>
      <c r="D43" s="31"/>
      <c r="E43" s="76"/>
      <c r="F43" s="132">
        <f t="shared" si="205"/>
        <v>0</v>
      </c>
      <c r="H43" s="407"/>
      <c r="I43" s="312"/>
      <c r="J43" s="22"/>
      <c r="K43" s="407"/>
      <c r="L43" s="76"/>
      <c r="M43" s="78">
        <f t="shared" si="188"/>
        <v>0</v>
      </c>
      <c r="O43" s="323"/>
      <c r="P43" s="312"/>
      <c r="Q43" s="22"/>
      <c r="R43" s="31"/>
      <c r="S43" s="76"/>
      <c r="T43" s="78">
        <f>T42+Q43-S43</f>
        <v>0</v>
      </c>
      <c r="V43" s="312"/>
      <c r="W43" s="312"/>
      <c r="X43" s="22"/>
      <c r="Y43" s="31"/>
      <c r="Z43" s="76"/>
      <c r="AA43" s="78">
        <f>AA42+X43-Z43</f>
        <v>0</v>
      </c>
      <c r="AC43" s="312"/>
      <c r="AD43" s="312"/>
      <c r="AE43" s="22"/>
      <c r="AF43" s="31"/>
      <c r="AG43" s="76"/>
      <c r="AH43" s="78">
        <f>AH42+AE43-AG43</f>
        <v>0</v>
      </c>
      <c r="AJ43" s="312"/>
      <c r="AK43" s="312"/>
      <c r="AL43" s="22"/>
      <c r="AM43" s="31"/>
      <c r="AN43" s="76"/>
      <c r="AO43" s="78">
        <f>AO42+AL43-AN43</f>
        <v>0</v>
      </c>
      <c r="AQ43" s="312"/>
      <c r="AR43" s="312"/>
      <c r="AS43" s="22"/>
      <c r="AT43" s="31"/>
      <c r="AU43" s="76"/>
      <c r="AV43" s="78">
        <f>AV42+AS43-AU43</f>
        <v>0</v>
      </c>
      <c r="AX43" s="312"/>
      <c r="AY43" s="312"/>
      <c r="AZ43" s="22"/>
      <c r="BA43" s="31"/>
      <c r="BB43" s="76"/>
      <c r="BC43" s="78">
        <f>BC42+AZ43-BB43</f>
        <v>0</v>
      </c>
      <c r="BE43" s="312"/>
      <c r="BF43" s="312"/>
      <c r="BG43" s="22"/>
      <c r="BH43" s="31"/>
      <c r="BI43" s="76"/>
      <c r="BJ43" s="78">
        <f t="shared" si="15"/>
        <v>0</v>
      </c>
      <c r="BL43" s="312"/>
      <c r="BM43" s="312"/>
      <c r="BN43" s="22"/>
      <c r="BO43" s="31"/>
      <c r="BP43" s="76"/>
      <c r="BQ43" s="78">
        <f t="shared" si="16"/>
        <v>0</v>
      </c>
      <c r="BS43" s="312"/>
      <c r="BT43" s="312"/>
      <c r="BU43" s="312"/>
      <c r="BV43" s="22"/>
      <c r="BW43" s="31"/>
      <c r="BX43" s="76"/>
      <c r="BY43" s="78">
        <f t="shared" si="17"/>
        <v>0</v>
      </c>
      <c r="CA43" s="427"/>
      <c r="CB43" s="673"/>
      <c r="CC43" s="351"/>
      <c r="CD43" s="533"/>
      <c r="CE43" s="391"/>
      <c r="CF43" s="132">
        <f t="shared" si="18"/>
        <v>462233</v>
      </c>
      <c r="CH43" s="49"/>
      <c r="CI43" s="230"/>
      <c r="CJ43" s="262"/>
      <c r="CK43" s="379"/>
      <c r="CL43" s="262"/>
      <c r="CM43" s="132">
        <f t="shared" si="19"/>
        <v>0</v>
      </c>
      <c r="CO43" s="322"/>
      <c r="CP43" s="673"/>
      <c r="CQ43" s="351"/>
      <c r="CR43" s="380"/>
      <c r="CS43" s="351"/>
      <c r="CT43" s="132">
        <f t="shared" si="189"/>
        <v>0</v>
      </c>
      <c r="CV43" s="312"/>
      <c r="CW43" s="312"/>
      <c r="CX43" s="22"/>
      <c r="CY43" s="31"/>
      <c r="CZ43" s="76"/>
      <c r="DA43" s="78">
        <f t="shared" si="20"/>
        <v>0</v>
      </c>
      <c r="DC43" s="312"/>
      <c r="DD43" s="312"/>
      <c r="DE43" s="312"/>
      <c r="DF43" s="22"/>
      <c r="DG43" s="31"/>
      <c r="DH43" s="76"/>
      <c r="DI43" s="78">
        <f t="shared" si="21"/>
        <v>0</v>
      </c>
      <c r="DK43" s="407"/>
      <c r="DL43" s="312"/>
      <c r="DM43" s="22"/>
      <c r="DN43" s="323"/>
      <c r="DO43" s="76"/>
      <c r="DP43" s="78">
        <f t="shared" si="22"/>
        <v>0</v>
      </c>
      <c r="DR43" s="312"/>
      <c r="DS43" s="312"/>
      <c r="DT43" s="22"/>
      <c r="DU43" s="31"/>
      <c r="DV43" s="76"/>
      <c r="DW43" s="78">
        <f t="shared" si="23"/>
        <v>0</v>
      </c>
      <c r="DY43" s="312"/>
      <c r="DZ43" s="312"/>
      <c r="EA43" s="22"/>
      <c r="EB43" s="31"/>
      <c r="EC43" s="76"/>
      <c r="ED43" s="78">
        <f t="shared" si="24"/>
        <v>4197</v>
      </c>
      <c r="EF43" s="312"/>
      <c r="EG43" s="312"/>
      <c r="EH43" s="22"/>
      <c r="EI43" s="31"/>
      <c r="EJ43" s="76"/>
      <c r="EK43" s="78">
        <f t="shared" si="25"/>
        <v>0</v>
      </c>
      <c r="EM43" s="323"/>
      <c r="EN43" s="312"/>
      <c r="EO43" s="22"/>
      <c r="EP43" s="31"/>
      <c r="EQ43" s="76"/>
      <c r="ER43" s="78">
        <f t="shared" si="26"/>
        <v>0</v>
      </c>
      <c r="ET43" s="323"/>
      <c r="EU43" s="312"/>
      <c r="EV43" s="22"/>
      <c r="EW43" s="31"/>
      <c r="EX43" s="76"/>
      <c r="EY43" s="78">
        <f t="shared" si="27"/>
        <v>0</v>
      </c>
      <c r="FA43" s="31"/>
      <c r="FB43" s="312"/>
      <c r="FC43" s="22"/>
      <c r="FD43" s="31"/>
      <c r="FE43" s="76"/>
      <c r="FF43" s="78"/>
      <c r="FH43" s="31"/>
      <c r="FI43" s="312"/>
      <c r="FJ43" s="22"/>
      <c r="FK43" s="31"/>
      <c r="FL43" s="76"/>
      <c r="FM43" s="78"/>
      <c r="FO43" s="546"/>
      <c r="FR43" s="31"/>
      <c r="FS43" s="76"/>
      <c r="FT43" s="78">
        <f t="shared" si="30"/>
        <v>359057.5</v>
      </c>
      <c r="FV43" s="323"/>
      <c r="FW43" s="312"/>
      <c r="FX43" s="22"/>
      <c r="FY43" s="31"/>
      <c r="FZ43" s="76"/>
      <c r="GA43" s="78">
        <f t="shared" si="31"/>
        <v>0</v>
      </c>
      <c r="GC43" s="312"/>
      <c r="GD43" s="312"/>
      <c r="GE43" s="22"/>
      <c r="GF43" s="31"/>
      <c r="GG43" s="76"/>
      <c r="GH43" s="78">
        <f t="shared" si="32"/>
        <v>0</v>
      </c>
      <c r="GJ43" s="312"/>
      <c r="GK43" s="312"/>
      <c r="GL43" s="22"/>
      <c r="GM43" s="31"/>
      <c r="GN43" s="76"/>
      <c r="GO43" s="78">
        <f t="shared" si="33"/>
        <v>0</v>
      </c>
      <c r="GQ43" s="312"/>
      <c r="GR43" s="312"/>
      <c r="GS43" s="22"/>
      <c r="GT43" s="31"/>
      <c r="GU43" s="76"/>
      <c r="GV43" s="78">
        <f t="shared" si="34"/>
        <v>0</v>
      </c>
      <c r="GX43" s="312"/>
      <c r="GY43" s="312"/>
      <c r="GZ43" s="22"/>
      <c r="HA43" s="31"/>
      <c r="HB43" s="76"/>
      <c r="HC43" s="78">
        <f t="shared" si="35"/>
        <v>0</v>
      </c>
      <c r="HE43" s="312"/>
      <c r="HF43" s="312"/>
      <c r="HG43" s="22"/>
      <c r="HH43" s="31"/>
      <c r="HI43" s="76"/>
      <c r="HJ43" s="78">
        <f t="shared" si="36"/>
        <v>0</v>
      </c>
      <c r="HL43" s="312"/>
      <c r="HM43" s="312"/>
      <c r="HN43" s="22"/>
      <c r="HO43" s="31"/>
      <c r="HP43" s="76"/>
      <c r="HQ43" s="78">
        <f t="shared" si="37"/>
        <v>0</v>
      </c>
      <c r="HS43" s="407"/>
      <c r="HT43" s="312"/>
      <c r="HU43" s="22"/>
      <c r="HV43" s="31"/>
      <c r="HW43" s="76"/>
      <c r="HX43" s="132">
        <f t="shared" si="38"/>
        <v>476</v>
      </c>
      <c r="IC43" s="31"/>
      <c r="ID43" s="76"/>
      <c r="IE43" s="78">
        <f t="shared" si="39"/>
        <v>0</v>
      </c>
      <c r="IG43" s="312"/>
      <c r="IH43" s="312"/>
      <c r="II43" s="22"/>
      <c r="IJ43" s="31"/>
      <c r="IK43" s="76"/>
      <c r="IL43" s="78">
        <f t="shared" si="40"/>
        <v>0</v>
      </c>
      <c r="IN43" s="312"/>
      <c r="IO43" s="784"/>
      <c r="IP43" s="22"/>
      <c r="IQ43" s="31"/>
      <c r="IR43" s="76"/>
      <c r="IS43" s="78">
        <f t="shared" si="41"/>
        <v>0</v>
      </c>
      <c r="IU43" s="312"/>
      <c r="IV43" s="312"/>
      <c r="IW43" s="22"/>
      <c r="IX43" s="31"/>
      <c r="IY43" s="76"/>
      <c r="IZ43" s="78">
        <f t="shared" si="42"/>
        <v>0</v>
      </c>
      <c r="JB43" s="312"/>
      <c r="JC43" s="312"/>
      <c r="JD43" s="22"/>
      <c r="JE43" s="31"/>
      <c r="JF43" s="76"/>
      <c r="JG43" s="78">
        <f t="shared" si="196"/>
        <v>0</v>
      </c>
      <c r="JI43" s="31"/>
      <c r="JJ43" s="866"/>
      <c r="JK43" s="22"/>
      <c r="JL43" s="31"/>
      <c r="JM43" s="795"/>
      <c r="JN43" s="132">
        <f t="shared" si="43"/>
        <v>0</v>
      </c>
      <c r="JP43" s="31"/>
      <c r="JQ43" s="866"/>
      <c r="JR43" s="22"/>
      <c r="JS43" s="31"/>
      <c r="JT43" s="795"/>
      <c r="JU43" s="132">
        <f t="shared" si="44"/>
        <v>0</v>
      </c>
      <c r="JW43" s="49"/>
      <c r="JX43" s="647"/>
      <c r="JY43" s="105"/>
      <c r="JZ43" s="49"/>
      <c r="KA43" s="351"/>
      <c r="KB43" s="132">
        <f t="shared" si="45"/>
        <v>0</v>
      </c>
      <c r="KC43" s="245"/>
      <c r="KD43" s="49"/>
      <c r="KE43" s="647"/>
      <c r="KF43" s="105"/>
      <c r="KG43" s="49"/>
      <c r="KH43" s="351"/>
      <c r="KI43" s="132">
        <f t="shared" si="46"/>
        <v>0</v>
      </c>
      <c r="KJ43" s="245"/>
      <c r="KK43" s="407"/>
      <c r="KL43" s="312"/>
      <c r="KM43" s="22"/>
      <c r="KN43" s="31"/>
      <c r="KO43" s="76"/>
      <c r="KP43" s="132">
        <f t="shared" si="47"/>
        <v>0</v>
      </c>
      <c r="KR43" s="312"/>
      <c r="KS43" s="866"/>
      <c r="KT43" s="22"/>
      <c r="KU43" s="31"/>
      <c r="KV43" s="76"/>
      <c r="KW43" s="132">
        <f t="shared" si="48"/>
        <v>0</v>
      </c>
      <c r="KY43" s="312"/>
      <c r="KZ43" s="866"/>
      <c r="LA43" s="22"/>
      <c r="LB43" s="31"/>
      <c r="LC43" s="76"/>
      <c r="LD43" s="132">
        <f t="shared" si="49"/>
        <v>0</v>
      </c>
      <c r="LF43" s="407"/>
      <c r="LG43" s="312"/>
      <c r="LH43" s="22"/>
      <c r="LI43" s="31"/>
      <c r="LJ43" s="76"/>
      <c r="LK43" s="78">
        <f t="shared" si="0"/>
        <v>0</v>
      </c>
      <c r="LM43" s="407"/>
      <c r="LN43" s="312"/>
      <c r="LO43" s="22"/>
      <c r="LP43" s="31"/>
      <c r="LQ43" s="76"/>
      <c r="LR43" s="78">
        <f t="shared" si="50"/>
        <v>0</v>
      </c>
      <c r="LT43" s="407"/>
      <c r="LU43" s="312"/>
      <c r="LV43" s="22"/>
      <c r="LW43" s="31"/>
      <c r="LX43" s="76"/>
      <c r="LY43" s="78">
        <f t="shared" si="51"/>
        <v>0</v>
      </c>
      <c r="MA43" s="407"/>
      <c r="MB43" s="312"/>
      <c r="MC43" s="22"/>
      <c r="MD43" s="31"/>
      <c r="ME43" s="76"/>
      <c r="MF43" s="78">
        <f>MF42+MC43-ME43</f>
        <v>0</v>
      </c>
      <c r="MH43" s="312"/>
      <c r="MI43" s="312"/>
      <c r="MJ43" s="22"/>
      <c r="MK43" s="31"/>
      <c r="ML43" s="76"/>
      <c r="MM43" s="78">
        <f t="shared" si="53"/>
        <v>0</v>
      </c>
      <c r="MO43" s="312"/>
      <c r="MP43" s="312"/>
      <c r="MQ43" s="22"/>
      <c r="MR43" s="1514"/>
      <c r="MS43" s="76"/>
      <c r="MT43" s="132">
        <f t="shared" si="197"/>
        <v>20586.5</v>
      </c>
      <c r="MV43" s="312"/>
      <c r="MW43" s="312"/>
      <c r="MX43" s="22"/>
      <c r="MY43" s="1514"/>
      <c r="MZ43" s="76"/>
      <c r="NA43" s="132">
        <f t="shared" si="54"/>
        <v>0</v>
      </c>
      <c r="NC43" s="312"/>
      <c r="ND43" s="782"/>
      <c r="NE43" s="76"/>
      <c r="NF43" s="31"/>
      <c r="NG43" s="76"/>
      <c r="NH43" s="78">
        <f t="shared" si="203"/>
        <v>0</v>
      </c>
      <c r="NJ43" s="407"/>
      <c r="NK43" s="782"/>
      <c r="NL43" s="76"/>
      <c r="NM43" s="407"/>
      <c r="NN43" s="76"/>
      <c r="NO43" s="78">
        <f t="shared" si="56"/>
        <v>0</v>
      </c>
      <c r="NQ43" s="312"/>
      <c r="NR43" s="312"/>
      <c r="NS43" s="22"/>
      <c r="NT43" s="31"/>
      <c r="NU43" s="76"/>
      <c r="NV43" s="78">
        <f t="shared" si="57"/>
        <v>0</v>
      </c>
      <c r="NX43" s="312"/>
      <c r="NY43" s="312"/>
      <c r="NZ43" s="22"/>
      <c r="OA43" s="31"/>
      <c r="OB43" s="76"/>
      <c r="OC43" s="78">
        <f t="shared" si="58"/>
        <v>0</v>
      </c>
      <c r="OE43" s="312"/>
      <c r="OF43" s="312"/>
      <c r="OG43" s="22"/>
      <c r="OH43" s="31"/>
      <c r="OI43" s="76"/>
      <c r="OJ43" s="78">
        <f t="shared" si="59"/>
        <v>0</v>
      </c>
      <c r="OL43" s="312"/>
      <c r="OM43" s="312"/>
      <c r="ON43" s="22"/>
      <c r="OO43" s="31"/>
      <c r="OP43" s="76"/>
      <c r="OQ43" s="78">
        <f t="shared" si="60"/>
        <v>0</v>
      </c>
      <c r="OS43" s="312"/>
      <c r="OT43" s="312"/>
      <c r="OU43" s="22"/>
      <c r="OV43" s="31"/>
      <c r="OW43" s="76"/>
      <c r="OX43" s="78">
        <f t="shared" si="61"/>
        <v>0</v>
      </c>
      <c r="OZ43" s="312"/>
      <c r="PA43" s="312"/>
      <c r="PB43" s="22"/>
      <c r="PC43" s="31"/>
      <c r="PD43" s="76"/>
      <c r="PE43" s="78">
        <f t="shared" si="62"/>
        <v>0</v>
      </c>
      <c r="PG43" s="312"/>
      <c r="PH43" s="312"/>
      <c r="PI43" s="22"/>
      <c r="PJ43" s="31"/>
      <c r="PK43" s="76"/>
      <c r="PL43" s="78">
        <f t="shared" si="63"/>
        <v>0</v>
      </c>
      <c r="PN43" s="312"/>
      <c r="PO43" s="312"/>
      <c r="PP43" s="22"/>
      <c r="PQ43" s="31"/>
      <c r="PR43" s="76"/>
      <c r="PS43" s="78">
        <f t="shared" si="64"/>
        <v>48975</v>
      </c>
      <c r="PU43" s="312"/>
      <c r="PV43" s="312"/>
      <c r="PW43" s="22"/>
      <c r="PX43" s="31"/>
      <c r="PY43" s="76"/>
      <c r="PZ43" s="78">
        <f t="shared" si="65"/>
        <v>0</v>
      </c>
      <c r="QB43" s="407"/>
      <c r="QC43" s="312"/>
      <c r="QD43" s="22"/>
      <c r="QE43" s="31"/>
      <c r="QF43" s="76"/>
      <c r="QG43" s="78">
        <f t="shared" si="66"/>
        <v>0</v>
      </c>
      <c r="QI43" s="323"/>
      <c r="QJ43" s="312"/>
      <c r="QK43" s="704"/>
      <c r="QL43" s="49">
        <v>41179</v>
      </c>
      <c r="QM43" s="140">
        <v>100</v>
      </c>
      <c r="QN43" s="132">
        <f t="shared" si="67"/>
        <v>25833.5</v>
      </c>
      <c r="QP43" s="523"/>
      <c r="QQ43" s="1483"/>
      <c r="QR43" s="780"/>
      <c r="QS43" s="49"/>
      <c r="QT43" s="140"/>
      <c r="QU43" s="132">
        <f t="shared" si="68"/>
        <v>0</v>
      </c>
      <c r="QW43" s="49"/>
      <c r="QX43" s="673"/>
      <c r="QY43" s="140"/>
      <c r="QZ43" s="49"/>
      <c r="RA43" s="140"/>
      <c r="RB43" s="78">
        <f t="shared" si="69"/>
        <v>0</v>
      </c>
      <c r="RD43" s="49"/>
      <c r="RE43" s="673"/>
      <c r="RF43" s="140"/>
      <c r="RG43" s="49"/>
      <c r="RH43" s="140"/>
      <c r="RI43" s="78">
        <f t="shared" si="70"/>
        <v>0</v>
      </c>
      <c r="RR43" s="312"/>
      <c r="RS43" s="312"/>
      <c r="RT43" s="22"/>
      <c r="RU43" s="31"/>
      <c r="RV43" s="76"/>
      <c r="RW43" s="78">
        <f t="shared" si="194"/>
        <v>23250</v>
      </c>
      <c r="RY43" s="312"/>
      <c r="RZ43" s="312"/>
      <c r="SA43" s="22"/>
      <c r="SB43" s="31"/>
      <c r="SC43" s="76"/>
      <c r="SD43" s="78">
        <f t="shared" si="195"/>
        <v>0</v>
      </c>
      <c r="SF43" s="312"/>
      <c r="SG43" s="312"/>
      <c r="SH43" s="22"/>
      <c r="SI43" s="31"/>
      <c r="SJ43" s="76"/>
      <c r="SK43" s="78">
        <f t="shared" si="72"/>
        <v>0</v>
      </c>
      <c r="SM43" s="312"/>
      <c r="SN43" s="312"/>
      <c r="SO43" s="22"/>
      <c r="SP43" s="31"/>
      <c r="SQ43" s="76"/>
      <c r="SR43" s="78">
        <f t="shared" si="73"/>
        <v>0</v>
      </c>
      <c r="ST43" s="407"/>
      <c r="SU43" s="312"/>
      <c r="SV43" s="22"/>
      <c r="SW43" s="31"/>
      <c r="SX43" s="76"/>
      <c r="SY43" s="78">
        <f t="shared" si="74"/>
        <v>0</v>
      </c>
      <c r="TA43" s="312"/>
      <c r="TB43" s="312"/>
      <c r="TC43" s="22"/>
      <c r="TD43" s="31"/>
      <c r="TE43" s="76"/>
      <c r="TF43" s="78">
        <f t="shared" si="200"/>
        <v>20668.5</v>
      </c>
      <c r="TH43" s="312"/>
      <c r="TI43" s="312"/>
      <c r="TJ43" s="22"/>
      <c r="TK43" s="31"/>
      <c r="TL43" s="76"/>
      <c r="TM43" s="78">
        <f t="shared" si="201"/>
        <v>0</v>
      </c>
      <c r="TO43" s="407"/>
      <c r="TP43" s="312"/>
      <c r="TQ43" s="22"/>
      <c r="TR43" s="31"/>
      <c r="TS43" s="76"/>
      <c r="TT43" s="78">
        <f t="shared" si="202"/>
        <v>0</v>
      </c>
      <c r="TV43" s="407"/>
      <c r="TW43" s="312"/>
      <c r="TX43" s="22"/>
      <c r="TY43" s="31"/>
      <c r="TZ43" s="76"/>
      <c r="UA43" s="78">
        <f t="shared" si="78"/>
        <v>0</v>
      </c>
      <c r="UC43" s="407"/>
      <c r="UD43" s="312"/>
      <c r="UE43" s="22"/>
      <c r="UF43" s="31"/>
      <c r="UG43" s="76"/>
      <c r="UH43" s="78">
        <f t="shared" si="79"/>
        <v>0</v>
      </c>
      <c r="UJ43" s="407"/>
      <c r="UK43" s="312"/>
      <c r="UL43" s="22"/>
      <c r="UM43" s="31"/>
      <c r="UN43" s="76"/>
      <c r="UO43" s="78">
        <f t="shared" si="80"/>
        <v>0</v>
      </c>
      <c r="UQ43" s="407"/>
      <c r="UR43" s="312"/>
      <c r="US43" s="22"/>
      <c r="UT43" s="31"/>
      <c r="UU43" s="76"/>
      <c r="UV43" s="78">
        <f t="shared" si="81"/>
        <v>201</v>
      </c>
      <c r="UX43" s="312"/>
      <c r="UY43" s="312"/>
      <c r="UZ43" s="22"/>
      <c r="VA43" s="31"/>
      <c r="VB43" s="76"/>
      <c r="VC43" s="78">
        <f t="shared" si="82"/>
        <v>47775</v>
      </c>
      <c r="VE43" s="312"/>
      <c r="VF43" s="312"/>
      <c r="VG43" s="22"/>
      <c r="VH43" s="31"/>
      <c r="VI43" s="76"/>
      <c r="VJ43" s="78">
        <f t="shared" si="83"/>
        <v>0</v>
      </c>
      <c r="VL43" s="312"/>
      <c r="VM43" s="312"/>
      <c r="VN43" s="22"/>
      <c r="VO43" s="31"/>
      <c r="VP43" s="76"/>
      <c r="VQ43" s="78">
        <f t="shared" si="84"/>
        <v>0</v>
      </c>
      <c r="VS43" s="407"/>
      <c r="VT43" s="312"/>
      <c r="VU43" s="22"/>
      <c r="VV43" s="31"/>
      <c r="VW43" s="76"/>
      <c r="VX43" s="78">
        <f t="shared" si="85"/>
        <v>274.5</v>
      </c>
      <c r="VZ43" s="312"/>
      <c r="WA43" s="312"/>
      <c r="WB43" s="22"/>
      <c r="WC43" s="31"/>
      <c r="WD43" s="76"/>
      <c r="WE43" s="78">
        <f t="shared" si="86"/>
        <v>0</v>
      </c>
      <c r="WG43" s="312"/>
      <c r="WH43" s="312"/>
      <c r="WI43" s="22"/>
      <c r="WJ43" s="31"/>
      <c r="WK43" s="76"/>
      <c r="WL43" s="78">
        <f t="shared" si="87"/>
        <v>0</v>
      </c>
      <c r="WN43" s="312"/>
      <c r="WO43" s="312"/>
      <c r="WP43" s="22"/>
      <c r="WQ43" s="31"/>
      <c r="WR43" s="76"/>
      <c r="WS43" s="78">
        <f t="shared" si="88"/>
        <v>0</v>
      </c>
      <c r="WU43" s="230"/>
      <c r="WV43" s="230"/>
      <c r="WW43" s="105"/>
      <c r="WX43" s="49"/>
      <c r="WY43" s="140"/>
      <c r="WZ43" s="132">
        <f t="shared" si="89"/>
        <v>0</v>
      </c>
      <c r="XA43" s="245"/>
      <c r="XB43" s="312"/>
      <c r="XC43" s="312"/>
      <c r="XD43" s="22"/>
      <c r="XE43" s="31"/>
      <c r="XF43" s="76"/>
      <c r="XG43" s="78">
        <f t="shared" si="90"/>
        <v>0</v>
      </c>
      <c r="XI43" s="407"/>
      <c r="XJ43" s="312"/>
      <c r="XK43" s="22"/>
      <c r="XL43" s="31"/>
      <c r="XM43" s="76"/>
      <c r="XN43" s="78">
        <f t="shared" si="91"/>
        <v>0</v>
      </c>
      <c r="XP43" s="312"/>
      <c r="XQ43" s="312"/>
      <c r="XR43" s="22"/>
      <c r="XS43" s="31"/>
      <c r="XT43" s="76"/>
      <c r="XU43" s="78">
        <f t="shared" si="92"/>
        <v>0</v>
      </c>
      <c r="XW43" s="312"/>
      <c r="XX43" s="312"/>
      <c r="XY43" s="22"/>
      <c r="XZ43" s="31"/>
      <c r="YA43" s="76"/>
      <c r="YB43" s="78">
        <f t="shared" si="93"/>
        <v>0</v>
      </c>
      <c r="YD43" s="312"/>
      <c r="YE43" s="312"/>
      <c r="YF43" s="22"/>
      <c r="YG43" s="31"/>
      <c r="YH43" s="76"/>
      <c r="YI43" s="78">
        <f t="shared" si="94"/>
        <v>0</v>
      </c>
      <c r="YK43" s="312"/>
      <c r="YL43" s="312"/>
      <c r="YM43" s="22"/>
      <c r="YN43" s="31"/>
      <c r="YO43" s="76"/>
      <c r="YP43" s="78">
        <f t="shared" si="95"/>
        <v>0</v>
      </c>
      <c r="YR43" s="312"/>
      <c r="YS43" s="312"/>
      <c r="YT43" s="22"/>
      <c r="YU43" s="31"/>
      <c r="YV43" s="76"/>
      <c r="YW43" s="78">
        <f t="shared" si="96"/>
        <v>0</v>
      </c>
      <c r="YY43" s="312"/>
      <c r="YZ43" s="312"/>
      <c r="ZA43" s="22"/>
      <c r="ZB43" s="31"/>
      <c r="ZC43" s="76"/>
      <c r="ZD43" s="78">
        <f>ZD42+ZA43-ZC43</f>
        <v>0</v>
      </c>
      <c r="ZF43" s="312"/>
      <c r="ZG43" s="312"/>
      <c r="ZH43" s="22"/>
      <c r="ZI43" s="31"/>
      <c r="ZJ43" s="76"/>
      <c r="ZK43" s="78">
        <f t="shared" si="98"/>
        <v>0</v>
      </c>
      <c r="ZM43" s="312"/>
      <c r="ZN43" s="312"/>
      <c r="ZO43" s="22"/>
      <c r="ZP43" s="31"/>
      <c r="ZQ43" s="76"/>
      <c r="ZR43" s="78">
        <f t="shared" si="99"/>
        <v>11212</v>
      </c>
      <c r="ZT43" s="312"/>
      <c r="ZU43" s="312"/>
      <c r="ZV43" s="22"/>
      <c r="ZW43" s="31"/>
      <c r="ZX43" s="76"/>
      <c r="ZY43" s="78">
        <f t="shared" si="100"/>
        <v>0</v>
      </c>
      <c r="AAA43" s="312"/>
      <c r="AAB43" s="312"/>
      <c r="AAC43" s="22"/>
      <c r="AAD43" s="31"/>
      <c r="AAE43" s="76"/>
      <c r="AAF43" s="78">
        <f t="shared" si="101"/>
        <v>0</v>
      </c>
      <c r="AAH43" s="312"/>
      <c r="AAI43" s="312"/>
      <c r="AAJ43" s="22"/>
      <c r="AAK43" s="31"/>
      <c r="AAL43" s="76"/>
      <c r="AAM43" s="78">
        <f t="shared" si="102"/>
        <v>0</v>
      </c>
      <c r="AAO43" s="407"/>
      <c r="AAP43" s="312"/>
      <c r="AAQ43" s="22"/>
      <c r="AAR43" s="31"/>
      <c r="AAS43" s="76"/>
      <c r="AAT43" s="78">
        <f t="shared" si="103"/>
        <v>0</v>
      </c>
      <c r="AAV43" s="407"/>
      <c r="AAW43" s="312"/>
      <c r="AAX43" s="22"/>
      <c r="AAY43" s="323"/>
      <c r="AAZ43" s="76"/>
      <c r="ABA43" s="78">
        <f t="shared" si="104"/>
        <v>0</v>
      </c>
      <c r="ABC43" s="312"/>
      <c r="ABD43" s="312"/>
      <c r="ABE43" s="22"/>
      <c r="ABF43" s="31"/>
      <c r="ABG43" s="76"/>
      <c r="ABH43" s="78">
        <f t="shared" si="105"/>
        <v>26148</v>
      </c>
      <c r="ABJ43" s="312"/>
      <c r="ABK43" s="312"/>
      <c r="ABL43" s="22"/>
      <c r="ABM43" s="31"/>
      <c r="ABN43" s="76"/>
      <c r="ABO43" s="78">
        <f t="shared" si="106"/>
        <v>0</v>
      </c>
      <c r="ABQ43" s="312"/>
      <c r="ABR43" s="312"/>
      <c r="ABS43" s="22"/>
      <c r="ABT43" s="31"/>
      <c r="ABU43" s="76"/>
      <c r="ABV43" s="78">
        <f t="shared" si="107"/>
        <v>0</v>
      </c>
      <c r="ABX43" s="323"/>
      <c r="ABY43" s="312"/>
      <c r="ABZ43" s="22"/>
      <c r="ACA43" s="407"/>
      <c r="ACB43" s="76"/>
      <c r="ACC43" s="78">
        <f t="shared" si="108"/>
        <v>0</v>
      </c>
      <c r="ACE43" s="323"/>
      <c r="ACF43" s="312"/>
      <c r="ACG43" s="22"/>
      <c r="ACH43" s="323"/>
      <c r="ACI43" s="76"/>
      <c r="ACJ43" s="78">
        <f t="shared" si="109"/>
        <v>0</v>
      </c>
      <c r="ACL43" s="312"/>
      <c r="ACM43" s="312"/>
      <c r="ACN43" s="22"/>
      <c r="ACO43" s="31"/>
      <c r="ACP43" s="76"/>
      <c r="ACQ43" s="78">
        <f t="shared" si="1"/>
        <v>0</v>
      </c>
      <c r="ACS43" s="407"/>
      <c r="ACT43" s="312"/>
      <c r="ACU43" s="22"/>
      <c r="ACV43" s="407"/>
      <c r="ACW43" s="76"/>
      <c r="ACX43" s="78">
        <f t="shared" si="110"/>
        <v>0</v>
      </c>
      <c r="ACZ43" s="407"/>
      <c r="ADA43" s="312"/>
      <c r="ADB43" s="22"/>
      <c r="ADC43" s="323"/>
      <c r="ADD43" s="76"/>
      <c r="ADE43" s="78">
        <f t="shared" si="111"/>
        <v>0</v>
      </c>
      <c r="ADG43" s="312"/>
      <c r="ADH43" s="312"/>
      <c r="ADI43" s="22"/>
      <c r="ADJ43" s="31"/>
      <c r="ADK43" s="76"/>
      <c r="ADL43" s="78">
        <f t="shared" si="112"/>
        <v>0</v>
      </c>
      <c r="ADN43" s="323"/>
      <c r="ADO43" s="312"/>
      <c r="ADP43" s="22"/>
      <c r="ADQ43" s="407"/>
      <c r="ADR43" s="76"/>
      <c r="ADS43" s="78">
        <f t="shared" si="113"/>
        <v>0</v>
      </c>
      <c r="ADU43" s="407"/>
      <c r="ADV43" s="312"/>
      <c r="ADW43" s="22"/>
      <c r="ADX43" s="31"/>
      <c r="ADY43" s="76"/>
      <c r="ADZ43" s="78">
        <f>ADZ42+ADW43-ADY43</f>
        <v>0</v>
      </c>
      <c r="AEB43" s="312"/>
      <c r="AEC43" s="312"/>
      <c r="AED43" s="22"/>
      <c r="AEE43" s="31"/>
      <c r="AEF43" s="76"/>
      <c r="AEG43" s="132">
        <f t="shared" si="115"/>
        <v>5459</v>
      </c>
      <c r="AEI43" s="407"/>
      <c r="AEJ43" s="312"/>
      <c r="AEK43" s="22"/>
      <c r="AEL43" s="407"/>
      <c r="AEM43" s="76"/>
      <c r="AEN43" s="78">
        <f>AEN42+AEK43-AEM43</f>
        <v>0</v>
      </c>
      <c r="AEP43" s="312"/>
      <c r="AEQ43" s="312"/>
      <c r="AER43" s="22"/>
      <c r="AES43" s="31"/>
      <c r="AET43" s="76"/>
      <c r="AEU43" s="78">
        <f t="shared" si="117"/>
        <v>0</v>
      </c>
      <c r="AEW43" s="312"/>
      <c r="AEX43" s="312"/>
      <c r="AEY43" s="22"/>
      <c r="AEZ43" s="31"/>
      <c r="AFA43" s="76"/>
      <c r="AFB43" s="78">
        <f t="shared" si="118"/>
        <v>6523</v>
      </c>
      <c r="AFD43" s="407"/>
      <c r="AFE43" s="312"/>
      <c r="AFF43" s="22"/>
      <c r="AFG43" s="31"/>
      <c r="AFH43" s="76"/>
      <c r="AFI43" s="78">
        <f t="shared" si="119"/>
        <v>0</v>
      </c>
      <c r="AFK43" s="407"/>
      <c r="AFL43" s="312"/>
      <c r="AFM43" s="22"/>
      <c r="AFN43" s="31"/>
      <c r="AFO43" s="76"/>
      <c r="AFP43" s="78">
        <f t="shared" si="120"/>
        <v>0</v>
      </c>
      <c r="AFR43" s="312"/>
      <c r="AFS43" s="312"/>
      <c r="AFT43" s="22"/>
      <c r="AFU43" s="31"/>
      <c r="AFV43" s="76"/>
      <c r="AFW43" s="78">
        <f t="shared" si="121"/>
        <v>0</v>
      </c>
      <c r="AFY43" s="312"/>
      <c r="AFZ43" s="312"/>
      <c r="AGA43" s="22"/>
      <c r="AGB43" s="31"/>
      <c r="AGC43" s="76"/>
      <c r="AGD43" s="78">
        <f t="shared" si="122"/>
        <v>0</v>
      </c>
      <c r="AGF43" s="312"/>
      <c r="AGG43" s="312"/>
      <c r="AGH43" s="22"/>
      <c r="AGI43" s="31"/>
      <c r="AGJ43" s="76"/>
      <c r="AGK43" s="78">
        <f t="shared" si="123"/>
        <v>0</v>
      </c>
      <c r="AGM43" s="312"/>
      <c r="AGN43" s="312"/>
      <c r="AGO43" s="22"/>
      <c r="AGP43" s="31"/>
      <c r="AGQ43" s="76"/>
      <c r="AGR43" s="78">
        <f t="shared" si="124"/>
        <v>0</v>
      </c>
      <c r="AGT43" s="312"/>
      <c r="AGU43" s="312"/>
      <c r="AGV43" s="22"/>
      <c r="AGW43" s="31"/>
      <c r="AGX43" s="76"/>
      <c r="AGY43" s="78">
        <f t="shared" si="125"/>
        <v>0</v>
      </c>
      <c r="AHA43" s="312"/>
      <c r="AHB43" s="312"/>
      <c r="AHC43" s="22"/>
      <c r="AHD43" s="31"/>
      <c r="AHE43" s="76"/>
      <c r="AHF43" s="78">
        <f t="shared" si="126"/>
        <v>37741</v>
      </c>
      <c r="AHH43" s="312"/>
      <c r="AHI43" s="312"/>
      <c r="AHJ43" s="22"/>
      <c r="AHK43" s="31"/>
      <c r="AHL43" s="76"/>
      <c r="AHM43" s="78">
        <f t="shared" si="127"/>
        <v>0</v>
      </c>
      <c r="AHO43" s="312"/>
      <c r="AHP43" s="312"/>
      <c r="AHQ43" s="22"/>
      <c r="AHR43" s="31"/>
      <c r="AHS43" s="76"/>
      <c r="AHT43" s="78">
        <f t="shared" si="128"/>
        <v>0</v>
      </c>
      <c r="AHV43" s="407"/>
      <c r="AHW43" s="312"/>
      <c r="AHX43" s="22"/>
      <c r="AHY43" s="31"/>
      <c r="AHZ43" s="76"/>
      <c r="AIA43" s="78">
        <f t="shared" si="129"/>
        <v>0</v>
      </c>
      <c r="AIC43" s="323"/>
      <c r="AID43" s="312"/>
      <c r="AIE43" s="22"/>
      <c r="AIF43" s="49"/>
      <c r="AIG43" s="76"/>
      <c r="AIH43" s="132">
        <f t="shared" si="130"/>
        <v>0</v>
      </c>
      <c r="AIJ43" s="407"/>
      <c r="AIK43" s="312"/>
      <c r="AIL43" s="22"/>
      <c r="AIM43" s="31"/>
      <c r="AIN43" s="76"/>
      <c r="AIO43" s="78">
        <f t="shared" si="131"/>
        <v>0</v>
      </c>
      <c r="AIQ43" s="312"/>
      <c r="AIR43" s="312"/>
      <c r="AIS43" s="22"/>
      <c r="AIT43" s="31"/>
      <c r="AIU43" s="76"/>
      <c r="AIV43" s="78">
        <f t="shared" si="132"/>
        <v>0</v>
      </c>
      <c r="AIX43" s="49"/>
      <c r="AIY43" s="230"/>
      <c r="AIZ43" s="105"/>
      <c r="AJA43" s="49"/>
      <c r="AJB43" s="140"/>
      <c r="AJC43" s="78">
        <f t="shared" si="133"/>
        <v>0</v>
      </c>
      <c r="AJE43" s="312"/>
      <c r="AJF43" s="312"/>
      <c r="AJG43" s="22"/>
      <c r="AJH43" s="31"/>
      <c r="AJI43" s="76"/>
      <c r="AJJ43" s="78">
        <f t="shared" si="134"/>
        <v>0</v>
      </c>
      <c r="AJL43" s="230"/>
      <c r="AJM43" s="230"/>
      <c r="AJN43" s="105"/>
      <c r="AJO43" s="49"/>
      <c r="AJP43" s="140"/>
      <c r="AJQ43" s="132">
        <f t="shared" si="135"/>
        <v>0</v>
      </c>
      <c r="AJR43" s="245"/>
      <c r="AJS43" s="312"/>
      <c r="AJT43" s="312"/>
      <c r="AJU43" s="22"/>
      <c r="AJV43" s="31"/>
      <c r="AJW43" s="76"/>
      <c r="AJX43" s="78">
        <f t="shared" si="136"/>
        <v>0</v>
      </c>
      <c r="AJZ43" s="312"/>
      <c r="AKA43" s="312"/>
      <c r="AKB43" s="22"/>
      <c r="AKC43" s="31"/>
      <c r="AKD43" s="76"/>
      <c r="AKE43" s="78">
        <f t="shared" si="137"/>
        <v>0</v>
      </c>
      <c r="AKG43" s="312"/>
      <c r="AKH43" s="312"/>
      <c r="AKI43" s="22"/>
      <c r="AKJ43" s="31"/>
      <c r="AKK43" s="76"/>
      <c r="AKL43" s="78">
        <f t="shared" si="138"/>
        <v>0</v>
      </c>
      <c r="AKN43" s="312"/>
      <c r="AKO43" s="312"/>
      <c r="AKP43" s="22"/>
      <c r="AKQ43" s="31"/>
      <c r="AKR43" s="76"/>
      <c r="AKS43" s="78">
        <f t="shared" si="2"/>
        <v>0</v>
      </c>
      <c r="AKU43" s="312"/>
      <c r="AKV43" s="312"/>
      <c r="AKW43" s="22"/>
      <c r="AKX43" s="31"/>
      <c r="AKY43" s="76"/>
      <c r="AKZ43" s="78">
        <f t="shared" si="139"/>
        <v>0</v>
      </c>
      <c r="ALB43" s="312"/>
      <c r="ALC43" s="312"/>
      <c r="ALD43" s="22"/>
      <c r="ALE43" s="31"/>
      <c r="ALF43" s="76"/>
      <c r="ALG43" s="78">
        <f t="shared" si="140"/>
        <v>0</v>
      </c>
      <c r="ALI43" s="312"/>
      <c r="ALJ43" s="312"/>
      <c r="ALK43" s="22"/>
      <c r="ALL43" s="31"/>
      <c r="ALM43" s="76"/>
      <c r="ALN43" s="78">
        <f t="shared" si="141"/>
        <v>0</v>
      </c>
      <c r="ALP43" s="312"/>
      <c r="ALQ43" s="312"/>
      <c r="ALR43" s="22"/>
      <c r="ALS43" s="31"/>
      <c r="ALT43" s="76"/>
      <c r="ALU43" s="78">
        <f t="shared" si="142"/>
        <v>0</v>
      </c>
      <c r="ALW43" s="407"/>
      <c r="ALX43" s="312"/>
      <c r="ALY43" s="22"/>
      <c r="ALZ43" s="407"/>
      <c r="AMA43" s="76"/>
      <c r="AMB43" s="78">
        <f t="shared" si="143"/>
        <v>0</v>
      </c>
      <c r="AMD43" s="312"/>
      <c r="AME43" s="312"/>
      <c r="AMF43" s="22"/>
      <c r="AMG43" s="31"/>
      <c r="AMH43" s="76"/>
      <c r="AMI43" s="78">
        <f t="shared" si="144"/>
        <v>0</v>
      </c>
      <c r="AMK43" s="312"/>
      <c r="AML43" s="312"/>
      <c r="AMM43" s="22"/>
      <c r="AMN43" s="31"/>
      <c r="AMO43" s="76"/>
      <c r="AMP43" s="78">
        <f t="shared" si="3"/>
        <v>0</v>
      </c>
      <c r="AMR43" s="407"/>
      <c r="AMS43" s="312"/>
      <c r="AMT43" s="22"/>
      <c r="AMU43" s="323"/>
      <c r="AMV43" s="76"/>
      <c r="AMW43" s="78">
        <f t="shared" si="145"/>
        <v>0</v>
      </c>
      <c r="AMY43" s="323"/>
      <c r="AMZ43" s="312"/>
      <c r="ANA43" s="22"/>
      <c r="ANB43" s="407"/>
      <c r="ANC43" s="76"/>
      <c r="AND43" s="78">
        <f t="shared" si="146"/>
        <v>0</v>
      </c>
      <c r="ANF43" s="31"/>
      <c r="ANG43" s="312"/>
      <c r="ANH43" s="22"/>
      <c r="ANI43" s="31"/>
      <c r="ANJ43" s="76"/>
      <c r="ANK43" s="78">
        <f t="shared" si="147"/>
        <v>0</v>
      </c>
      <c r="ANM43" s="312"/>
      <c r="ANN43" s="312"/>
      <c r="ANO43" s="22"/>
      <c r="ANP43" s="31"/>
      <c r="ANQ43" s="76"/>
      <c r="ANR43" s="78">
        <f t="shared" si="148"/>
        <v>0</v>
      </c>
      <c r="ANT43" s="312"/>
      <c r="ANU43" s="312"/>
      <c r="ANV43" s="22"/>
      <c r="ANW43" s="31"/>
      <c r="ANX43" s="76"/>
      <c r="ANY43" s="78">
        <f t="shared" si="149"/>
        <v>0</v>
      </c>
      <c r="AOA43" s="323"/>
      <c r="AOB43" s="312"/>
      <c r="AOC43" s="22"/>
      <c r="AOD43" s="407"/>
      <c r="AOE43" s="76"/>
      <c r="AOF43" s="78">
        <f t="shared" si="150"/>
        <v>1532</v>
      </c>
      <c r="AOH43" s="312"/>
      <c r="AOI43" s="312"/>
      <c r="AOJ43" s="22"/>
      <c r="AOK43" s="31"/>
      <c r="AOL43" s="76"/>
      <c r="AOM43" s="78">
        <f t="shared" si="198"/>
        <v>4592</v>
      </c>
      <c r="AOO43" s="407"/>
      <c r="AOP43" s="312"/>
      <c r="AOQ43" s="22"/>
      <c r="AOR43" s="31"/>
      <c r="AOS43" s="76"/>
      <c r="AOT43" s="78">
        <f t="shared" si="151"/>
        <v>0</v>
      </c>
      <c r="AOV43" s="323"/>
      <c r="AOW43" s="312"/>
      <c r="AOX43" s="22"/>
      <c r="AOY43" s="31"/>
      <c r="AOZ43" s="76"/>
      <c r="APA43" s="78">
        <f t="shared" si="152"/>
        <v>0</v>
      </c>
      <c r="APC43" s="323"/>
      <c r="APD43" s="312"/>
      <c r="APE43" s="22"/>
      <c r="APF43" s="31"/>
      <c r="APG43" s="76"/>
      <c r="APH43" s="78">
        <f t="shared" si="153"/>
        <v>0</v>
      </c>
      <c r="APJ43" s="312"/>
      <c r="APK43" s="312"/>
      <c r="APL43" s="22"/>
      <c r="APM43" s="31"/>
      <c r="APN43" s="76"/>
      <c r="APO43" s="78">
        <f t="shared" si="154"/>
        <v>0</v>
      </c>
      <c r="APQ43" s="407"/>
      <c r="APR43" s="312"/>
      <c r="APS43" s="22"/>
      <c r="APT43" s="407"/>
      <c r="APU43" s="76"/>
      <c r="APV43" s="78">
        <f t="shared" si="204"/>
        <v>0</v>
      </c>
      <c r="APX43" s="312"/>
      <c r="APY43" s="312"/>
      <c r="APZ43" s="22"/>
      <c r="AQA43" s="31"/>
      <c r="AQB43" s="76"/>
      <c r="AQC43" s="132">
        <f t="shared" si="5"/>
        <v>7383.5</v>
      </c>
      <c r="AQE43" s="312"/>
      <c r="AQF43" s="312"/>
      <c r="AQG43" s="22"/>
      <c r="AQH43" s="31"/>
      <c r="AQI43" s="76"/>
      <c r="AQJ43" s="132">
        <f t="shared" si="6"/>
        <v>0</v>
      </c>
      <c r="AQL43" s="312"/>
      <c r="AQM43" s="312"/>
      <c r="AQN43" s="22"/>
      <c r="AQO43" s="31"/>
      <c r="AQP43" s="76"/>
      <c r="AQQ43" s="132">
        <f t="shared" si="155"/>
        <v>4518.5</v>
      </c>
      <c r="AQS43" s="323"/>
      <c r="AQT43" s="312"/>
      <c r="AQU43" s="22"/>
      <c r="AQV43" s="323"/>
      <c r="AQW43" s="76"/>
      <c r="AQX43" s="78">
        <f t="shared" si="156"/>
        <v>53922</v>
      </c>
      <c r="AQZ43" s="312"/>
      <c r="ARA43" s="312"/>
      <c r="ARB43" s="22"/>
      <c r="ARC43" s="31"/>
      <c r="ARD43" s="76"/>
      <c r="ARE43" s="78">
        <f t="shared" si="157"/>
        <v>0</v>
      </c>
      <c r="ARG43" s="407"/>
      <c r="ARH43" s="312"/>
      <c r="ARI43" s="22"/>
      <c r="ARJ43" s="407"/>
      <c r="ARK43" s="76"/>
      <c r="ARL43" s="78">
        <f t="shared" si="158"/>
        <v>0</v>
      </c>
      <c r="ARN43" s="407"/>
      <c r="ARO43" s="312"/>
      <c r="ARP43" s="22"/>
      <c r="ARQ43" s="323"/>
      <c r="ARR43" s="76"/>
      <c r="ARS43" s="78">
        <f t="shared" si="7"/>
        <v>0</v>
      </c>
      <c r="ARU43" s="407"/>
      <c r="ARV43" s="312"/>
      <c r="ARW43" s="22"/>
      <c r="ARX43" s="31"/>
      <c r="ARY43" s="76"/>
      <c r="ARZ43" s="78">
        <f t="shared" si="159"/>
        <v>0</v>
      </c>
      <c r="ASB43" s="407"/>
      <c r="ASC43" s="312"/>
      <c r="ASD43" s="22"/>
      <c r="ASE43" s="31"/>
      <c r="ASF43" s="76"/>
      <c r="ASG43" s="78">
        <f>ASG42+ASD43-ASF43</f>
        <v>0</v>
      </c>
      <c r="ASI43" s="312"/>
      <c r="ASJ43" s="312"/>
      <c r="ASK43" s="22"/>
      <c r="ASL43" s="31"/>
      <c r="ASM43" s="76"/>
      <c r="ASN43" s="78">
        <f t="shared" si="161"/>
        <v>0</v>
      </c>
      <c r="ASP43" s="312"/>
      <c r="ASQ43" s="312"/>
      <c r="ASR43" s="22"/>
      <c r="ASS43" s="31"/>
      <c r="AST43" s="76"/>
      <c r="ASU43" s="78">
        <f t="shared" si="162"/>
        <v>0</v>
      </c>
      <c r="ASW43" s="312"/>
      <c r="ASX43" s="312"/>
      <c r="ASY43" s="22"/>
      <c r="ASZ43" s="31"/>
      <c r="ATA43" s="76"/>
      <c r="ATB43" s="78">
        <f t="shared" si="163"/>
        <v>0</v>
      </c>
      <c r="ATD43" s="312"/>
      <c r="ATE43" s="312"/>
      <c r="ATF43" s="22"/>
      <c r="ATG43" s="31"/>
      <c r="ATH43" s="76"/>
      <c r="ATI43" s="78">
        <f t="shared" si="164"/>
        <v>0</v>
      </c>
      <c r="ATK43" s="312"/>
      <c r="ATL43" s="312"/>
      <c r="ATM43" s="22"/>
      <c r="ATN43" s="31"/>
      <c r="ATO43" s="76"/>
      <c r="ATP43" s="78">
        <f t="shared" si="165"/>
        <v>0</v>
      </c>
      <c r="ATR43" s="312"/>
      <c r="ATS43" s="312"/>
      <c r="ATT43" s="22"/>
      <c r="ATU43" s="31"/>
      <c r="ATV43" s="76"/>
      <c r="ATW43" s="78">
        <f t="shared" si="166"/>
        <v>0</v>
      </c>
      <c r="ATY43" s="312"/>
      <c r="ATZ43" s="1483"/>
      <c r="AUB43" s="61"/>
      <c r="AUC43" s="67"/>
      <c r="AUD43" s="78">
        <f t="shared" si="206"/>
        <v>0</v>
      </c>
      <c r="AUF43" s="312"/>
      <c r="AUG43" s="1483"/>
      <c r="AUI43" s="61"/>
      <c r="AUJ43" s="67"/>
      <c r="AUK43" s="78">
        <f t="shared" si="168"/>
        <v>0</v>
      </c>
      <c r="AUN43" s="312"/>
      <c r="AUO43" s="22"/>
      <c r="AUP43" s="31"/>
      <c r="AUQ43" s="76"/>
      <c r="AUR43" s="78">
        <f t="shared" si="169"/>
        <v>0</v>
      </c>
      <c r="AUU43" s="312"/>
      <c r="AUV43" s="22"/>
      <c r="AUW43" s="31"/>
      <c r="AUX43" s="76"/>
      <c r="AUY43" s="78">
        <f t="shared" si="170"/>
        <v>0</v>
      </c>
      <c r="AVA43" s="546"/>
      <c r="AVB43" s="312"/>
      <c r="AVC43" s="22"/>
      <c r="AVD43" s="31"/>
      <c r="AVE43" s="76"/>
      <c r="AVF43" s="78">
        <f t="shared" si="171"/>
        <v>2512.5</v>
      </c>
      <c r="AVH43" s="322"/>
      <c r="AVI43" s="303"/>
      <c r="AVJ43" s="351"/>
      <c r="AVK43" s="49"/>
      <c r="AVL43" s="140"/>
      <c r="AVM43" s="132">
        <f t="shared" si="172"/>
        <v>0</v>
      </c>
      <c r="AVO43" s="407"/>
      <c r="AVP43" s="312"/>
      <c r="AVQ43" s="22"/>
      <c r="AVR43" s="31"/>
      <c r="AVS43" s="76"/>
      <c r="AVT43" s="78">
        <f t="shared" si="190"/>
        <v>0</v>
      </c>
      <c r="AVV43" s="312"/>
      <c r="AVW43" s="312"/>
      <c r="AVX43" s="22"/>
      <c r="AVY43" s="31"/>
      <c r="AVZ43" s="76"/>
      <c r="AWA43" s="78">
        <f t="shared" si="191"/>
        <v>0</v>
      </c>
      <c r="AWC43" s="312"/>
      <c r="AWD43" s="312"/>
      <c r="AWE43" s="22"/>
      <c r="AWF43" s="31"/>
      <c r="AWG43" s="76"/>
      <c r="AWH43" s="78">
        <f t="shared" si="192"/>
        <v>0</v>
      </c>
      <c r="AWJ43" s="230"/>
      <c r="AWK43" s="230"/>
      <c r="AWL43" s="105"/>
      <c r="AWM43" s="49"/>
      <c r="AWN43" s="140"/>
      <c r="AWO43" s="132">
        <f t="shared" si="193"/>
        <v>0</v>
      </c>
      <c r="AWP43" s="245"/>
      <c r="AWQ43" s="427"/>
      <c r="AWR43" s="312"/>
      <c r="AWS43" s="22"/>
      <c r="AWT43" s="31"/>
      <c r="AWU43" s="76"/>
      <c r="AWV43" s="78">
        <f t="shared" si="173"/>
        <v>30000</v>
      </c>
      <c r="AWX43" s="312"/>
      <c r="AWY43" s="312"/>
      <c r="AWZ43" s="22"/>
      <c r="AXA43" s="31"/>
      <c r="AXB43" s="76"/>
      <c r="AXC43" s="78">
        <f t="shared" si="174"/>
        <v>0</v>
      </c>
      <c r="AXE43" s="312"/>
      <c r="AXF43" s="312"/>
      <c r="AXG43" s="22"/>
      <c r="AXH43" s="31"/>
      <c r="AXI43" s="76"/>
      <c r="AXJ43" s="78">
        <f t="shared" si="175"/>
        <v>0</v>
      </c>
      <c r="AXL43" s="312"/>
      <c r="AXM43" s="312"/>
      <c r="AXN43" s="22"/>
      <c r="AXO43" s="31"/>
      <c r="AXP43" s="76"/>
      <c r="AXQ43" s="78">
        <f t="shared" si="176"/>
        <v>0</v>
      </c>
      <c r="AXS43" s="312"/>
      <c r="AXT43" s="312"/>
      <c r="AXU43" s="22"/>
      <c r="AXV43" s="31"/>
      <c r="AXW43" s="76"/>
      <c r="AXX43" s="78">
        <f t="shared" si="177"/>
        <v>0</v>
      </c>
      <c r="AXZ43" s="407"/>
      <c r="AYA43" s="312"/>
      <c r="AYB43" s="22"/>
      <c r="AYC43" s="31"/>
      <c r="AYD43" s="76"/>
      <c r="AYE43" s="78">
        <f t="shared" si="178"/>
        <v>0</v>
      </c>
      <c r="AYG43" s="407"/>
      <c r="AYH43" s="312"/>
      <c r="AYI43" s="22"/>
      <c r="AYJ43" s="31"/>
      <c r="AYK43" s="76"/>
      <c r="AYL43" s="78">
        <f t="shared" si="179"/>
        <v>0</v>
      </c>
      <c r="AYN43" s="407"/>
      <c r="AYO43" s="312"/>
      <c r="AYP43" s="22"/>
      <c r="AYQ43" s="407"/>
      <c r="AYR43" s="76"/>
      <c r="AYS43" s="78">
        <f t="shared" si="180"/>
        <v>0</v>
      </c>
      <c r="AYU43" s="312"/>
      <c r="AYV43" s="312"/>
      <c r="AYW43" s="22"/>
      <c r="AYX43" s="31"/>
      <c r="AYY43" s="76"/>
      <c r="AYZ43" s="78">
        <f t="shared" si="181"/>
        <v>0</v>
      </c>
      <c r="AZB43" s="407"/>
      <c r="AZC43" s="312"/>
      <c r="AZD43" s="22"/>
      <c r="AZE43" s="407"/>
      <c r="AZF43" s="76"/>
      <c r="AZG43" s="78">
        <f t="shared" si="182"/>
        <v>0</v>
      </c>
      <c r="AZI43" s="427"/>
      <c r="AZJ43" s="230"/>
      <c r="AZK43" s="105"/>
      <c r="AZL43" s="427"/>
      <c r="AZM43" s="140"/>
      <c r="AZN43" s="132">
        <f t="shared" si="183"/>
        <v>0</v>
      </c>
      <c r="AZO43" s="245"/>
      <c r="AZP43" s="312"/>
      <c r="AZQ43" s="312"/>
      <c r="AZR43" s="22"/>
      <c r="AZS43" s="31"/>
      <c r="AZT43" s="76"/>
      <c r="AZU43" s="78">
        <f t="shared" si="184"/>
        <v>0</v>
      </c>
      <c r="AZW43" s="312"/>
      <c r="AZX43" s="312"/>
      <c r="AZY43" s="22"/>
      <c r="AZZ43" s="31"/>
      <c r="BAA43" s="76"/>
      <c r="BAB43" s="78">
        <f t="shared" si="185"/>
        <v>0</v>
      </c>
      <c r="BAD43" s="312"/>
      <c r="BAE43" s="312"/>
      <c r="BAF43" s="22"/>
      <c r="BAG43" s="31"/>
      <c r="BAH43" s="76"/>
      <c r="BAI43" s="78">
        <f t="shared" si="186"/>
        <v>0</v>
      </c>
      <c r="BAK43" s="312"/>
      <c r="BAL43" s="312"/>
      <c r="BAM43" s="22"/>
      <c r="BAN43" s="31"/>
      <c r="BAO43" s="76"/>
      <c r="BAP43" s="78">
        <f t="shared" si="187"/>
        <v>0</v>
      </c>
    </row>
    <row r="44" spans="1:1023 1025:1394" s="32" customFormat="1" x14ac:dyDescent="0.25">
      <c r="A44" s="31"/>
      <c r="B44" s="312"/>
      <c r="C44" s="785"/>
      <c r="D44" s="31"/>
      <c r="E44" s="76"/>
      <c r="F44" s="132">
        <f t="shared" si="205"/>
        <v>0</v>
      </c>
      <c r="H44" s="407"/>
      <c r="I44" s="312"/>
      <c r="J44" s="22"/>
      <c r="K44" s="407"/>
      <c r="L44" s="76"/>
      <c r="M44" s="78">
        <f t="shared" si="188"/>
        <v>0</v>
      </c>
      <c r="O44" s="323"/>
      <c r="P44" s="312"/>
      <c r="Q44" s="22"/>
      <c r="R44" s="31"/>
      <c r="S44" s="76"/>
      <c r="T44" s="78">
        <f>T43+Q44-S44</f>
        <v>0</v>
      </c>
      <c r="V44" s="312"/>
      <c r="W44" s="312"/>
      <c r="X44" s="22"/>
      <c r="Y44" s="31"/>
      <c r="Z44" s="76"/>
      <c r="AA44" s="78">
        <f>AA43+X44-Z44</f>
        <v>0</v>
      </c>
      <c r="AC44" s="312"/>
      <c r="AD44" s="312"/>
      <c r="AE44" s="22"/>
      <c r="AF44" s="31"/>
      <c r="AG44" s="76"/>
      <c r="AH44" s="78">
        <f>AH43+AE44-AG44</f>
        <v>0</v>
      </c>
      <c r="AJ44" s="312"/>
      <c r="AK44" s="312"/>
      <c r="AL44" s="22"/>
      <c r="AM44" s="31"/>
      <c r="AN44" s="76"/>
      <c r="AO44" s="78">
        <f>AO43+AL44-AN44</f>
        <v>0</v>
      </c>
      <c r="AQ44" s="312"/>
      <c r="AR44" s="312"/>
      <c r="AS44" s="22"/>
      <c r="AT44" s="31"/>
      <c r="AU44" s="76"/>
      <c r="AV44" s="78">
        <f>AV43+AS44-AU44</f>
        <v>0</v>
      </c>
      <c r="AX44" s="312"/>
      <c r="AY44" s="312"/>
      <c r="AZ44" s="22"/>
      <c r="BA44" s="31"/>
      <c r="BB44" s="76"/>
      <c r="BC44" s="78">
        <f>BC43+AZ44-BB44</f>
        <v>0</v>
      </c>
      <c r="BE44" s="312"/>
      <c r="BF44" s="312"/>
      <c r="BG44" s="22"/>
      <c r="BH44" s="31"/>
      <c r="BI44" s="76"/>
      <c r="BJ44" s="78">
        <f t="shared" si="15"/>
        <v>0</v>
      </c>
      <c r="BL44" s="312"/>
      <c r="BM44" s="312"/>
      <c r="BN44" s="22"/>
      <c r="BO44" s="31"/>
      <c r="BP44" s="76"/>
      <c r="BQ44" s="78">
        <f t="shared" si="16"/>
        <v>0</v>
      </c>
      <c r="BS44" s="312"/>
      <c r="BT44" s="312"/>
      <c r="BU44" s="312"/>
      <c r="BV44" s="22"/>
      <c r="BW44" s="31"/>
      <c r="BX44" s="76"/>
      <c r="BY44" s="78">
        <f t="shared" si="17"/>
        <v>0</v>
      </c>
      <c r="CA44" s="427"/>
      <c r="CB44" s="673"/>
      <c r="CC44" s="351"/>
      <c r="CD44" s="533"/>
      <c r="CE44" s="391"/>
      <c r="CF44" s="132">
        <f t="shared" si="18"/>
        <v>462233</v>
      </c>
      <c r="CH44" s="49"/>
      <c r="CI44" s="230"/>
      <c r="CJ44" s="262"/>
      <c r="CK44" s="379"/>
      <c r="CL44" s="262"/>
      <c r="CM44" s="132">
        <f t="shared" si="19"/>
        <v>0</v>
      </c>
      <c r="CO44" s="322"/>
      <c r="CP44" s="673"/>
      <c r="CQ44" s="351"/>
      <c r="CR44" s="380"/>
      <c r="CS44" s="351"/>
      <c r="CT44" s="132">
        <f t="shared" si="189"/>
        <v>0</v>
      </c>
      <c r="CV44" s="312"/>
      <c r="CW44" s="312"/>
      <c r="CX44" s="22"/>
      <c r="CY44" s="31"/>
      <c r="CZ44" s="76"/>
      <c r="DA44" s="78">
        <f t="shared" si="20"/>
        <v>0</v>
      </c>
      <c r="DC44" s="312"/>
      <c r="DD44" s="312"/>
      <c r="DE44" s="312"/>
      <c r="DF44" s="22"/>
      <c r="DG44" s="31"/>
      <c r="DH44" s="76"/>
      <c r="DI44" s="78">
        <f t="shared" si="21"/>
        <v>0</v>
      </c>
      <c r="DK44" s="407"/>
      <c r="DL44" s="312"/>
      <c r="DM44" s="22"/>
      <c r="DN44" s="323"/>
      <c r="DO44" s="76"/>
      <c r="DP44" s="78">
        <f t="shared" si="22"/>
        <v>0</v>
      </c>
      <c r="DR44" s="312"/>
      <c r="DS44" s="312"/>
      <c r="DT44" s="22"/>
      <c r="DU44" s="31"/>
      <c r="DV44" s="76"/>
      <c r="DW44" s="78">
        <f t="shared" si="23"/>
        <v>0</v>
      </c>
      <c r="DY44" s="312"/>
      <c r="DZ44" s="312"/>
      <c r="EA44" s="22"/>
      <c r="EB44" s="31"/>
      <c r="EC44" s="76"/>
      <c r="ED44" s="78">
        <f t="shared" si="24"/>
        <v>4197</v>
      </c>
      <c r="EF44" s="312"/>
      <c r="EG44" s="312"/>
      <c r="EH44" s="22"/>
      <c r="EI44" s="31"/>
      <c r="EJ44" s="76"/>
      <c r="EK44" s="78">
        <f t="shared" si="25"/>
        <v>0</v>
      </c>
      <c r="EM44" s="323"/>
      <c r="EN44" s="312"/>
      <c r="EO44" s="22"/>
      <c r="EP44" s="31"/>
      <c r="EQ44" s="76"/>
      <c r="ER44" s="78">
        <f t="shared" si="26"/>
        <v>0</v>
      </c>
      <c r="ET44" s="323"/>
      <c r="EU44" s="312"/>
      <c r="EV44" s="22"/>
      <c r="EW44" s="31"/>
      <c r="EX44" s="76"/>
      <c r="EY44" s="78">
        <f t="shared" si="27"/>
        <v>0</v>
      </c>
      <c r="FA44" s="31"/>
      <c r="FB44" s="312"/>
      <c r="FC44" s="22"/>
      <c r="FD44" s="31"/>
      <c r="FE44" s="76"/>
      <c r="FF44" s="78"/>
      <c r="FH44" s="31"/>
      <c r="FI44" s="312"/>
      <c r="FJ44" s="22"/>
      <c r="FK44" s="31"/>
      <c r="FL44" s="76"/>
      <c r="FM44" s="78"/>
      <c r="FO44" s="546"/>
      <c r="FR44" s="31"/>
      <c r="FS44" s="76"/>
      <c r="FT44" s="78">
        <f t="shared" si="30"/>
        <v>359057.5</v>
      </c>
      <c r="FV44" s="323"/>
      <c r="FW44" s="312"/>
      <c r="FX44" s="22"/>
      <c r="FY44" s="31"/>
      <c r="FZ44" s="76"/>
      <c r="GA44" s="78">
        <f t="shared" si="31"/>
        <v>0</v>
      </c>
      <c r="GC44" s="312"/>
      <c r="GD44" s="312"/>
      <c r="GE44" s="22"/>
      <c r="GF44" s="31"/>
      <c r="GG44" s="76"/>
      <c r="GH44" s="78">
        <f t="shared" si="32"/>
        <v>0</v>
      </c>
      <c r="GJ44" s="312"/>
      <c r="GK44" s="312"/>
      <c r="GL44" s="22"/>
      <c r="GM44" s="31"/>
      <c r="GN44" s="76"/>
      <c r="GO44" s="78">
        <f t="shared" si="33"/>
        <v>0</v>
      </c>
      <c r="GQ44" s="312"/>
      <c r="GR44" s="312"/>
      <c r="GS44" s="22"/>
      <c r="GT44" s="31"/>
      <c r="GU44" s="76"/>
      <c r="GV44" s="78">
        <f t="shared" si="34"/>
        <v>0</v>
      </c>
      <c r="GX44" s="312"/>
      <c r="GY44" s="312"/>
      <c r="GZ44" s="22"/>
      <c r="HA44" s="31"/>
      <c r="HB44" s="76"/>
      <c r="HC44" s="78">
        <f t="shared" si="35"/>
        <v>0</v>
      </c>
      <c r="HE44" s="312"/>
      <c r="HF44" s="312"/>
      <c r="HG44" s="22"/>
      <c r="HH44" s="31"/>
      <c r="HI44" s="76"/>
      <c r="HJ44" s="78">
        <f t="shared" si="36"/>
        <v>0</v>
      </c>
      <c r="HL44" s="312"/>
      <c r="HM44" s="312"/>
      <c r="HN44" s="22"/>
      <c r="HO44" s="31"/>
      <c r="HP44" s="76"/>
      <c r="HQ44" s="78">
        <f t="shared" si="37"/>
        <v>0</v>
      </c>
      <c r="HS44" s="407"/>
      <c r="HT44" s="312"/>
      <c r="HU44" s="22"/>
      <c r="HV44" s="31"/>
      <c r="HW44" s="76"/>
      <c r="HX44" s="78">
        <f>HX43+HU44-HW44</f>
        <v>476</v>
      </c>
      <c r="IC44" s="31"/>
      <c r="ID44" s="76"/>
      <c r="IE44" s="78">
        <f t="shared" si="39"/>
        <v>0</v>
      </c>
      <c r="IG44" s="312"/>
      <c r="IH44" s="312"/>
      <c r="II44" s="22"/>
      <c r="IJ44" s="31"/>
      <c r="IK44" s="76"/>
      <c r="IL44" s="78">
        <f t="shared" si="40"/>
        <v>0</v>
      </c>
      <c r="IN44" s="312"/>
      <c r="IO44" s="784"/>
      <c r="IP44" s="22"/>
      <c r="IQ44" s="31"/>
      <c r="IR44" s="76"/>
      <c r="IS44" s="78">
        <f t="shared" si="41"/>
        <v>0</v>
      </c>
      <c r="IU44" s="312"/>
      <c r="IV44" s="312"/>
      <c r="IW44" s="22"/>
      <c r="IX44" s="31"/>
      <c r="IY44" s="76"/>
      <c r="IZ44" s="78">
        <f t="shared" si="42"/>
        <v>0</v>
      </c>
      <c r="JB44" s="312"/>
      <c r="JC44" s="312"/>
      <c r="JD44" s="22"/>
      <c r="JE44" s="31"/>
      <c r="JF44" s="76"/>
      <c r="JG44" s="78">
        <f t="shared" si="196"/>
        <v>0</v>
      </c>
      <c r="JI44" s="31"/>
      <c r="JJ44" s="866"/>
      <c r="JK44" s="22"/>
      <c r="JL44" s="31"/>
      <c r="JM44" s="795"/>
      <c r="JN44" s="78">
        <f>JN43+JK44-JM44</f>
        <v>0</v>
      </c>
      <c r="JP44" s="31"/>
      <c r="JQ44" s="866"/>
      <c r="JR44" s="22"/>
      <c r="JS44" s="31"/>
      <c r="JT44" s="795"/>
      <c r="JU44" s="78">
        <f>JU43+JR44-JT44</f>
        <v>0</v>
      </c>
      <c r="JW44" s="49"/>
      <c r="JX44" s="647"/>
      <c r="JY44" s="105"/>
      <c r="JZ44" s="49"/>
      <c r="KA44" s="351"/>
      <c r="KB44" s="132">
        <f>KB43+JY44-KA44</f>
        <v>0</v>
      </c>
      <c r="KC44" s="245"/>
      <c r="KD44" s="49"/>
      <c r="KE44" s="647"/>
      <c r="KF44" s="105"/>
      <c r="KG44" s="49"/>
      <c r="KH44" s="351"/>
      <c r="KI44" s="132">
        <f>KI43+KF44-KH44</f>
        <v>0</v>
      </c>
      <c r="KJ44" s="245"/>
      <c r="KK44" s="407"/>
      <c r="KL44" s="866"/>
      <c r="KM44" s="22"/>
      <c r="KN44" s="31"/>
      <c r="KO44" s="76"/>
      <c r="KP44" s="78">
        <f>KP43+KM44-KO44</f>
        <v>0</v>
      </c>
      <c r="KR44" s="312"/>
      <c r="KS44" s="866"/>
      <c r="KT44" s="22"/>
      <c r="KU44" s="31"/>
      <c r="KV44" s="76"/>
      <c r="KW44" s="78">
        <f>KW43+KT44-KV44</f>
        <v>0</v>
      </c>
      <c r="KY44" s="312"/>
      <c r="KZ44" s="866"/>
      <c r="LA44" s="22"/>
      <c r="LB44" s="31"/>
      <c r="LC44" s="76"/>
      <c r="LD44" s="78">
        <f>LD43+LA44-LC44</f>
        <v>0</v>
      </c>
      <c r="LF44" s="407"/>
      <c r="LG44" s="312"/>
      <c r="LH44" s="22"/>
      <c r="LI44" s="31"/>
      <c r="LJ44" s="76"/>
      <c r="LK44" s="78">
        <f t="shared" si="0"/>
        <v>0</v>
      </c>
      <c r="LM44" s="407"/>
      <c r="LN44" s="312"/>
      <c r="LO44" s="22"/>
      <c r="LP44" s="31"/>
      <c r="LQ44" s="76"/>
      <c r="LR44" s="78">
        <f t="shared" si="50"/>
        <v>0</v>
      </c>
      <c r="LT44" s="407"/>
      <c r="LU44" s="312"/>
      <c r="LV44" s="22"/>
      <c r="LW44" s="31"/>
      <c r="LX44" s="76"/>
      <c r="LY44" s="78">
        <f t="shared" si="51"/>
        <v>0</v>
      </c>
      <c r="MA44" s="407"/>
      <c r="MB44" s="312"/>
      <c r="MC44" s="22"/>
      <c r="MD44" s="31"/>
      <c r="ME44" s="76"/>
      <c r="MF44" s="78">
        <f>MF43+MC44-ME44</f>
        <v>0</v>
      </c>
      <c r="MH44" s="312"/>
      <c r="MI44" s="312"/>
      <c r="MJ44" s="22"/>
      <c r="MK44" s="31"/>
      <c r="ML44" s="76"/>
      <c r="MM44" s="78">
        <f t="shared" si="53"/>
        <v>0</v>
      </c>
      <c r="MO44" s="312"/>
      <c r="MP44" s="312"/>
      <c r="MQ44" s="22"/>
      <c r="MR44" s="1514"/>
      <c r="MS44" s="76"/>
      <c r="MT44" s="78">
        <f>MT43+MQ44-MS44</f>
        <v>20586.5</v>
      </c>
      <c r="MV44" s="312"/>
      <c r="MW44" s="312"/>
      <c r="MX44" s="22"/>
      <c r="MY44" s="1514"/>
      <c r="MZ44" s="76"/>
      <c r="NA44" s="78">
        <f>NA43+MX44-MZ44</f>
        <v>0</v>
      </c>
      <c r="NC44" s="312"/>
      <c r="ND44" s="782"/>
      <c r="NE44" s="76"/>
      <c r="NF44" s="31"/>
      <c r="NG44" s="76"/>
      <c r="NH44" s="78"/>
      <c r="NJ44" s="407"/>
      <c r="NK44" s="782"/>
      <c r="NL44" s="76"/>
      <c r="NM44" s="407"/>
      <c r="NN44" s="76"/>
      <c r="NO44" s="78"/>
      <c r="NQ44" s="312"/>
      <c r="NR44" s="312"/>
      <c r="NS44" s="22"/>
      <c r="NT44" s="31"/>
      <c r="NU44" s="76"/>
      <c r="NV44" s="78">
        <f t="shared" si="57"/>
        <v>0</v>
      </c>
      <c r="NX44" s="312"/>
      <c r="NY44" s="312"/>
      <c r="NZ44" s="22"/>
      <c r="OA44" s="31"/>
      <c r="OB44" s="76"/>
      <c r="OC44" s="78">
        <f t="shared" si="58"/>
        <v>0</v>
      </c>
      <c r="OE44" s="312"/>
      <c r="OF44" s="312"/>
      <c r="OG44" s="22"/>
      <c r="OH44" s="31"/>
      <c r="OI44" s="76"/>
      <c r="OJ44" s="78">
        <f t="shared" si="59"/>
        <v>0</v>
      </c>
      <c r="OL44" s="312"/>
      <c r="OM44" s="312"/>
      <c r="ON44" s="22"/>
      <c r="OO44" s="31"/>
      <c r="OP44" s="76"/>
      <c r="OQ44" s="78">
        <f t="shared" si="60"/>
        <v>0</v>
      </c>
      <c r="OS44" s="312"/>
      <c r="OT44" s="312"/>
      <c r="OU44" s="22"/>
      <c r="OV44" s="31"/>
      <c r="OW44" s="76"/>
      <c r="OX44" s="78">
        <f t="shared" si="61"/>
        <v>0</v>
      </c>
      <c r="OZ44" s="312"/>
      <c r="PA44" s="312"/>
      <c r="PB44" s="22"/>
      <c r="PC44" s="31"/>
      <c r="PD44" s="76"/>
      <c r="PE44" s="78">
        <f t="shared" si="62"/>
        <v>0</v>
      </c>
      <c r="PG44" s="312"/>
      <c r="PH44" s="312"/>
      <c r="PI44" s="22"/>
      <c r="PJ44" s="31"/>
      <c r="PK44" s="76"/>
      <c r="PL44" s="78">
        <f t="shared" si="63"/>
        <v>0</v>
      </c>
      <c r="PN44" s="312"/>
      <c r="PO44" s="312"/>
      <c r="PP44" s="22"/>
      <c r="PQ44" s="31"/>
      <c r="PR44" s="76"/>
      <c r="PS44" s="78">
        <f t="shared" si="64"/>
        <v>48975</v>
      </c>
      <c r="PU44" s="312"/>
      <c r="PV44" s="312"/>
      <c r="PW44" s="22"/>
      <c r="PX44" s="31"/>
      <c r="PY44" s="76"/>
      <c r="PZ44" s="78">
        <f t="shared" si="65"/>
        <v>0</v>
      </c>
      <c r="QB44" s="407"/>
      <c r="QC44" s="312"/>
      <c r="QD44" s="22"/>
      <c r="QE44" s="31"/>
      <c r="QF44" s="76"/>
      <c r="QG44" s="78">
        <f t="shared" si="66"/>
        <v>0</v>
      </c>
      <c r="QI44" s="323"/>
      <c r="QJ44" s="312"/>
      <c r="QK44" s="704"/>
      <c r="QL44" s="31">
        <v>41185</v>
      </c>
      <c r="QM44" s="140">
        <v>100</v>
      </c>
      <c r="QN44" s="132">
        <f t="shared" si="67"/>
        <v>25733.5</v>
      </c>
      <c r="QP44" s="1508"/>
      <c r="QQ44" s="1509"/>
      <c r="QS44" s="49"/>
      <c r="QT44" s="140"/>
      <c r="QU44" s="132">
        <f t="shared" si="68"/>
        <v>0</v>
      </c>
      <c r="QW44" s="49"/>
      <c r="QX44" s="673"/>
      <c r="QY44" s="140"/>
      <c r="QZ44" s="49"/>
      <c r="RA44" s="140"/>
      <c r="RB44" s="78">
        <f t="shared" si="69"/>
        <v>0</v>
      </c>
      <c r="RD44" s="49"/>
      <c r="RE44" s="673"/>
      <c r="RF44" s="140"/>
      <c r="RG44" s="49"/>
      <c r="RH44" s="140"/>
      <c r="RI44" s="78">
        <f t="shared" si="70"/>
        <v>0</v>
      </c>
      <c r="RR44" s="312"/>
      <c r="RS44" s="312"/>
      <c r="RT44" s="22"/>
      <c r="RU44" s="31"/>
      <c r="RV44" s="76"/>
      <c r="RW44" s="78"/>
      <c r="RY44" s="312"/>
      <c r="RZ44" s="312"/>
      <c r="SA44" s="22"/>
      <c r="SB44" s="31"/>
      <c r="SC44" s="76"/>
      <c r="SD44" s="78"/>
      <c r="SF44" s="312"/>
      <c r="SG44" s="312"/>
      <c r="SH44" s="22"/>
      <c r="SI44" s="31"/>
      <c r="SJ44" s="76"/>
      <c r="SK44" s="78"/>
      <c r="SM44" s="312"/>
      <c r="SN44" s="312"/>
      <c r="SO44" s="22"/>
      <c r="SP44" s="31"/>
      <c r="SQ44" s="76"/>
      <c r="SR44" s="78"/>
      <c r="ST44" s="407"/>
      <c r="SU44" s="312"/>
      <c r="SV44" s="22"/>
      <c r="SW44" s="31"/>
      <c r="SX44" s="76"/>
      <c r="SY44" s="78"/>
      <c r="TA44" s="312"/>
      <c r="TB44" s="312"/>
      <c r="TC44" s="22"/>
      <c r="TD44" s="31"/>
      <c r="TE44" s="76"/>
      <c r="TF44" s="78">
        <f>TF43+TC44-TE44</f>
        <v>20668.5</v>
      </c>
      <c r="TH44" s="312"/>
      <c r="TI44" s="312"/>
      <c r="TJ44" s="22"/>
      <c r="TK44" s="31"/>
      <c r="TL44" s="76"/>
      <c r="TM44" s="78">
        <f>TM43+TJ44-TL44</f>
        <v>0</v>
      </c>
      <c r="TO44" s="407"/>
      <c r="TP44" s="312"/>
      <c r="TQ44" s="22"/>
      <c r="TR44" s="31"/>
      <c r="TS44" s="76"/>
      <c r="TT44" s="78">
        <f>TT43+TQ44-TS44</f>
        <v>0</v>
      </c>
      <c r="TV44" s="407"/>
      <c r="TW44" s="312"/>
      <c r="TX44" s="22"/>
      <c r="TY44" s="31"/>
      <c r="TZ44" s="76"/>
      <c r="UA44" s="78">
        <f t="shared" si="78"/>
        <v>0</v>
      </c>
      <c r="UC44" s="407"/>
      <c r="UD44" s="312"/>
      <c r="UE44" s="22"/>
      <c r="UF44" s="31"/>
      <c r="UG44" s="76"/>
      <c r="UH44" s="78">
        <f t="shared" si="79"/>
        <v>0</v>
      </c>
      <c r="UJ44" s="407"/>
      <c r="UK44" s="312"/>
      <c r="UL44" s="22"/>
      <c r="UM44" s="31"/>
      <c r="UN44" s="76"/>
      <c r="UO44" s="78">
        <f t="shared" si="80"/>
        <v>0</v>
      </c>
      <c r="UQ44" s="407"/>
      <c r="UR44" s="312"/>
      <c r="US44" s="22"/>
      <c r="UT44" s="31"/>
      <c r="UU44" s="76"/>
      <c r="UV44" s="78">
        <f t="shared" si="81"/>
        <v>201</v>
      </c>
      <c r="UX44" s="312"/>
      <c r="UY44" s="312"/>
      <c r="UZ44" s="22"/>
      <c r="VA44" s="31"/>
      <c r="VB44" s="76"/>
      <c r="VC44" s="78">
        <f t="shared" si="82"/>
        <v>47775</v>
      </c>
      <c r="VE44" s="312"/>
      <c r="VF44" s="312"/>
      <c r="VG44" s="22"/>
      <c r="VH44" s="31"/>
      <c r="VI44" s="76"/>
      <c r="VJ44" s="78">
        <f t="shared" si="83"/>
        <v>0</v>
      </c>
      <c r="VL44" s="312"/>
      <c r="VM44" s="312"/>
      <c r="VN44" s="22"/>
      <c r="VO44" s="31"/>
      <c r="VP44" s="76"/>
      <c r="VQ44" s="78">
        <f t="shared" si="84"/>
        <v>0</v>
      </c>
      <c r="VS44" s="407"/>
      <c r="VT44" s="312"/>
      <c r="VU44" s="22"/>
      <c r="VV44" s="31"/>
      <c r="VW44" s="76"/>
      <c r="VX44" s="78">
        <f t="shared" si="85"/>
        <v>274.5</v>
      </c>
      <c r="VZ44" s="312"/>
      <c r="WA44" s="312"/>
      <c r="WB44" s="22"/>
      <c r="WC44" s="31"/>
      <c r="WD44" s="76"/>
      <c r="WE44" s="78">
        <f t="shared" si="86"/>
        <v>0</v>
      </c>
      <c r="WG44" s="312"/>
      <c r="WH44" s="312"/>
      <c r="WI44" s="22"/>
      <c r="WJ44" s="31"/>
      <c r="WK44" s="76"/>
      <c r="WL44" s="78">
        <f t="shared" si="87"/>
        <v>0</v>
      </c>
      <c r="WN44" s="312"/>
      <c r="WO44" s="312"/>
      <c r="WP44" s="22"/>
      <c r="WQ44" s="31"/>
      <c r="WR44" s="76"/>
      <c r="WS44" s="78">
        <f t="shared" si="88"/>
        <v>0</v>
      </c>
      <c r="WU44" s="230"/>
      <c r="WV44" s="230"/>
      <c r="WW44" s="105"/>
      <c r="WX44" s="49"/>
      <c r="WY44" s="140"/>
      <c r="WZ44" s="132">
        <f t="shared" si="89"/>
        <v>0</v>
      </c>
      <c r="XA44" s="245"/>
      <c r="XB44" s="312"/>
      <c r="XC44" s="312"/>
      <c r="XD44" s="22"/>
      <c r="XE44" s="31"/>
      <c r="XF44" s="76"/>
      <c r="XG44" s="78">
        <f t="shared" si="90"/>
        <v>0</v>
      </c>
      <c r="XI44" s="407"/>
      <c r="XJ44" s="312"/>
      <c r="XK44" s="22"/>
      <c r="XL44" s="31"/>
      <c r="XM44" s="76"/>
      <c r="XN44" s="78">
        <f t="shared" si="91"/>
        <v>0</v>
      </c>
      <c r="XP44" s="312"/>
      <c r="XQ44" s="312"/>
      <c r="XR44" s="22"/>
      <c r="XS44" s="31"/>
      <c r="XT44" s="76"/>
      <c r="XU44" s="78">
        <f t="shared" si="92"/>
        <v>0</v>
      </c>
      <c r="XW44" s="312"/>
      <c r="XX44" s="312"/>
      <c r="XY44" s="22"/>
      <c r="XZ44" s="31"/>
      <c r="YA44" s="76"/>
      <c r="YB44" s="78">
        <f t="shared" si="93"/>
        <v>0</v>
      </c>
      <c r="YD44" s="312"/>
      <c r="YE44" s="312"/>
      <c r="YF44" s="22"/>
      <c r="YG44" s="31"/>
      <c r="YH44" s="76"/>
      <c r="YI44" s="78">
        <f t="shared" si="94"/>
        <v>0</v>
      </c>
      <c r="YK44" s="312"/>
      <c r="YL44" s="312"/>
      <c r="YM44" s="22"/>
      <c r="YN44" s="31"/>
      <c r="YO44" s="76"/>
      <c r="YP44" s="78">
        <f t="shared" si="95"/>
        <v>0</v>
      </c>
      <c r="YR44" s="312"/>
      <c r="YS44" s="312"/>
      <c r="YT44" s="22"/>
      <c r="YU44" s="31"/>
      <c r="YV44" s="76"/>
      <c r="YW44" s="78">
        <f t="shared" si="96"/>
        <v>0</v>
      </c>
      <c r="YY44" s="312"/>
      <c r="YZ44" s="312"/>
      <c r="ZA44" s="22"/>
      <c r="ZB44" s="31"/>
      <c r="ZC44" s="76"/>
      <c r="ZD44" s="78">
        <f>ZD43+ZA44-ZC44</f>
        <v>0</v>
      </c>
      <c r="ZF44" s="312"/>
      <c r="ZG44" s="312"/>
      <c r="ZH44" s="22"/>
      <c r="ZI44" s="31"/>
      <c r="ZJ44" s="76"/>
      <c r="ZK44" s="78">
        <f t="shared" si="98"/>
        <v>0</v>
      </c>
      <c r="ZM44" s="312"/>
      <c r="ZN44" s="312"/>
      <c r="ZO44" s="22"/>
      <c r="ZP44" s="31"/>
      <c r="ZQ44" s="76"/>
      <c r="ZR44" s="78">
        <f t="shared" si="99"/>
        <v>11212</v>
      </c>
      <c r="ZT44" s="312"/>
      <c r="ZU44" s="312"/>
      <c r="ZV44" s="22"/>
      <c r="ZW44" s="31"/>
      <c r="ZX44" s="76"/>
      <c r="ZY44" s="78">
        <f t="shared" si="100"/>
        <v>0</v>
      </c>
      <c r="AAA44" s="312"/>
      <c r="AAB44" s="312"/>
      <c r="AAC44" s="22"/>
      <c r="AAD44" s="31"/>
      <c r="AAE44" s="76"/>
      <c r="AAF44" s="78">
        <f t="shared" si="101"/>
        <v>0</v>
      </c>
      <c r="AAH44" s="312"/>
      <c r="AAI44" s="312"/>
      <c r="AAJ44" s="22"/>
      <c r="AAK44" s="31"/>
      <c r="AAL44" s="76"/>
      <c r="AAM44" s="78">
        <f t="shared" si="102"/>
        <v>0</v>
      </c>
      <c r="AAO44" s="407"/>
      <c r="AAP44" s="312"/>
      <c r="AAQ44" s="22"/>
      <c r="AAR44" s="31"/>
      <c r="AAS44" s="76"/>
      <c r="AAT44" s="78">
        <f t="shared" si="103"/>
        <v>0</v>
      </c>
      <c r="AAV44" s="407"/>
      <c r="AAW44" s="312"/>
      <c r="AAX44" s="22"/>
      <c r="AAY44" s="323"/>
      <c r="AAZ44" s="76"/>
      <c r="ABA44" s="78">
        <f t="shared" si="104"/>
        <v>0</v>
      </c>
      <c r="ABC44" s="312"/>
      <c r="ABD44" s="312"/>
      <c r="ABE44" s="22"/>
      <c r="ABF44" s="31"/>
      <c r="ABG44" s="76"/>
      <c r="ABH44" s="78">
        <f t="shared" si="105"/>
        <v>26148</v>
      </c>
      <c r="ABJ44" s="312"/>
      <c r="ABK44" s="312"/>
      <c r="ABL44" s="22"/>
      <c r="ABM44" s="31"/>
      <c r="ABN44" s="76"/>
      <c r="ABO44" s="78">
        <f t="shared" si="106"/>
        <v>0</v>
      </c>
      <c r="ABQ44" s="312"/>
      <c r="ABR44" s="312"/>
      <c r="ABS44" s="22"/>
      <c r="ABT44" s="31"/>
      <c r="ABU44" s="76"/>
      <c r="ABV44" s="78">
        <f t="shared" si="107"/>
        <v>0</v>
      </c>
      <c r="ABX44" s="323"/>
      <c r="ABY44" s="312"/>
      <c r="ABZ44" s="22"/>
      <c r="ACA44" s="407"/>
      <c r="ACB44" s="76"/>
      <c r="ACC44" s="78">
        <f t="shared" si="108"/>
        <v>0</v>
      </c>
      <c r="ACE44" s="323"/>
      <c r="ACF44" s="312"/>
      <c r="ACG44" s="22"/>
      <c r="ACH44" s="323"/>
      <c r="ACI44" s="76"/>
      <c r="ACJ44" s="78">
        <f t="shared" si="109"/>
        <v>0</v>
      </c>
      <c r="ACL44" s="312"/>
      <c r="ACM44" s="312"/>
      <c r="ACN44" s="22"/>
      <c r="ACO44" s="31"/>
      <c r="ACP44" s="76"/>
      <c r="ACQ44" s="78">
        <f t="shared" si="1"/>
        <v>0</v>
      </c>
      <c r="ACS44" s="407"/>
      <c r="ACT44" s="312"/>
      <c r="ACU44" s="22"/>
      <c r="ACV44" s="407"/>
      <c r="ACW44" s="76"/>
      <c r="ACX44" s="78">
        <f t="shared" si="110"/>
        <v>0</v>
      </c>
      <c r="ACZ44" s="407"/>
      <c r="ADA44" s="312"/>
      <c r="ADB44" s="22"/>
      <c r="ADC44" s="323"/>
      <c r="ADD44" s="76"/>
      <c r="ADE44" s="78">
        <f t="shared" si="111"/>
        <v>0</v>
      </c>
      <c r="ADG44" s="312"/>
      <c r="ADH44" s="312"/>
      <c r="ADI44" s="22"/>
      <c r="ADJ44" s="31"/>
      <c r="ADK44" s="76"/>
      <c r="ADL44" s="78">
        <f t="shared" si="112"/>
        <v>0</v>
      </c>
      <c r="ADN44" s="323"/>
      <c r="ADO44" s="312"/>
      <c r="ADP44" s="22"/>
      <c r="ADQ44" s="407"/>
      <c r="ADR44" s="76"/>
      <c r="ADS44" s="78">
        <f t="shared" si="113"/>
        <v>0</v>
      </c>
      <c r="ADU44" s="407"/>
      <c r="ADV44" s="312"/>
      <c r="ADW44" s="22"/>
      <c r="ADX44" s="31"/>
      <c r="ADY44" s="76"/>
      <c r="ADZ44" s="274">
        <f>ADZ43+ADW44-ADY44+ADZ11</f>
        <v>4000</v>
      </c>
      <c r="AEB44" s="312"/>
      <c r="AEC44" s="312"/>
      <c r="AED44" s="22"/>
      <c r="AEE44" s="31"/>
      <c r="AEF44" s="76"/>
      <c r="AEG44" s="132">
        <f t="shared" si="115"/>
        <v>5459</v>
      </c>
      <c r="AEI44" s="407"/>
      <c r="AEJ44" s="312"/>
      <c r="AEK44" s="22"/>
      <c r="AEL44" s="407"/>
      <c r="AEM44" s="76"/>
      <c r="AEN44" s="274">
        <f>AEN43+AEK44-AEM44</f>
        <v>0</v>
      </c>
      <c r="AEP44" s="312"/>
      <c r="AEQ44" s="312"/>
      <c r="AER44" s="22"/>
      <c r="AES44" s="31"/>
      <c r="AET44" s="76"/>
      <c r="AEU44" s="78">
        <f t="shared" si="117"/>
        <v>0</v>
      </c>
      <c r="AEW44" s="312"/>
      <c r="AEX44" s="312"/>
      <c r="AEY44" s="22"/>
      <c r="AEZ44" s="31"/>
      <c r="AFA44" s="76"/>
      <c r="AFB44" s="78">
        <f t="shared" si="118"/>
        <v>6523</v>
      </c>
      <c r="AFD44" s="407"/>
      <c r="AFE44" s="312"/>
      <c r="AFF44" s="22"/>
      <c r="AFG44" s="31"/>
      <c r="AFH44" s="76"/>
      <c r="AFI44" s="78">
        <f t="shared" si="119"/>
        <v>0</v>
      </c>
      <c r="AFK44" s="407"/>
      <c r="AFL44" s="312"/>
      <c r="AFM44" s="22"/>
      <c r="AFN44" s="31"/>
      <c r="AFO44" s="76"/>
      <c r="AFP44" s="78"/>
      <c r="AFR44" s="312"/>
      <c r="AFS44" s="312"/>
      <c r="AFT44" s="22"/>
      <c r="AFU44" s="31"/>
      <c r="AFV44" s="76"/>
      <c r="AFW44" s="78"/>
      <c r="AFY44" s="312"/>
      <c r="AFZ44" s="312"/>
      <c r="AGA44" s="22"/>
      <c r="AGB44" s="31"/>
      <c r="AGC44" s="76"/>
      <c r="AGD44" s="78"/>
      <c r="AGF44" s="312"/>
      <c r="AGG44" s="312"/>
      <c r="AGH44" s="22"/>
      <c r="AGI44" s="31"/>
      <c r="AGJ44" s="76"/>
      <c r="AGK44" s="78"/>
      <c r="AGM44" s="312"/>
      <c r="AGN44" s="312"/>
      <c r="AGO44" s="22"/>
      <c r="AGP44" s="31"/>
      <c r="AGQ44" s="76"/>
      <c r="AGR44" s="78"/>
      <c r="AGT44" s="312"/>
      <c r="AGU44" s="312"/>
      <c r="AGV44" s="22"/>
      <c r="AGW44" s="31"/>
      <c r="AGX44" s="76"/>
      <c r="AGY44" s="78"/>
      <c r="AHA44" s="312"/>
      <c r="AHB44" s="312"/>
      <c r="AHC44" s="22"/>
      <c r="AHD44" s="31"/>
      <c r="AHE44" s="76"/>
      <c r="AHF44" s="78"/>
      <c r="AHH44" s="312"/>
      <c r="AHI44" s="312"/>
      <c r="AHJ44" s="22"/>
      <c r="AHK44" s="31"/>
      <c r="AHL44" s="76"/>
      <c r="AHM44" s="78"/>
      <c r="AHO44" s="312"/>
      <c r="AHP44" s="312"/>
      <c r="AHQ44" s="22"/>
      <c r="AHR44" s="31"/>
      <c r="AHS44" s="76"/>
      <c r="AHT44" s="78"/>
      <c r="AHV44" s="407"/>
      <c r="AHW44" s="312"/>
      <c r="AHX44" s="22"/>
      <c r="AHY44" s="31"/>
      <c r="AHZ44" s="76"/>
      <c r="AIA44" s="78"/>
      <c r="AIC44" s="323"/>
      <c r="AID44" s="312"/>
      <c r="AIE44" s="22"/>
      <c r="AIF44" s="49"/>
      <c r="AIG44" s="76"/>
      <c r="AIH44" s="132">
        <f t="shared" si="130"/>
        <v>0</v>
      </c>
      <c r="AIJ44" s="407"/>
      <c r="AIK44" s="312"/>
      <c r="AIL44" s="22"/>
      <c r="AIM44" s="31"/>
      <c r="AIN44" s="76"/>
      <c r="AIO44" s="78">
        <f t="shared" si="131"/>
        <v>0</v>
      </c>
      <c r="AIQ44" s="312"/>
      <c r="AIR44" s="312"/>
      <c r="AIS44" s="22"/>
      <c r="AIT44" s="31"/>
      <c r="AIU44" s="76"/>
      <c r="AIV44" s="78">
        <f t="shared" si="132"/>
        <v>0</v>
      </c>
      <c r="AIX44" s="49"/>
      <c r="AIY44" s="230"/>
      <c r="AIZ44" s="105"/>
      <c r="AJA44" s="49"/>
      <c r="AJB44" s="140"/>
      <c r="AJC44" s="78">
        <f t="shared" si="133"/>
        <v>0</v>
      </c>
      <c r="AJE44" s="312"/>
      <c r="AJF44" s="312"/>
      <c r="AJG44" s="22"/>
      <c r="AJH44" s="31"/>
      <c r="AJI44" s="76"/>
      <c r="AJJ44" s="78">
        <f t="shared" si="134"/>
        <v>0</v>
      </c>
      <c r="AJL44" s="230"/>
      <c r="AJM44" s="230"/>
      <c r="AJN44" s="105"/>
      <c r="AJO44" s="49"/>
      <c r="AJP44" s="140"/>
      <c r="AJQ44" s="132">
        <f t="shared" si="135"/>
        <v>0</v>
      </c>
      <c r="AJR44" s="245"/>
      <c r="AJS44" s="312"/>
      <c r="AJT44" s="312"/>
      <c r="AJU44" s="22"/>
      <c r="AJV44" s="31"/>
      <c r="AJW44" s="76"/>
      <c r="AJX44" s="78">
        <f t="shared" si="136"/>
        <v>0</v>
      </c>
      <c r="AJZ44" s="312"/>
      <c r="AKA44" s="312"/>
      <c r="AKB44" s="22"/>
      <c r="AKC44" s="31"/>
      <c r="AKD44" s="76"/>
      <c r="AKE44" s="78">
        <f t="shared" si="137"/>
        <v>0</v>
      </c>
      <c r="AKG44" s="312"/>
      <c r="AKH44" s="312"/>
      <c r="AKI44" s="22"/>
      <c r="AKJ44" s="31"/>
      <c r="AKK44" s="76"/>
      <c r="AKL44" s="78">
        <f t="shared" si="138"/>
        <v>0</v>
      </c>
      <c r="AKN44" s="312"/>
      <c r="AKO44" s="312"/>
      <c r="AKP44" s="22"/>
      <c r="AKQ44" s="31"/>
      <c r="AKR44" s="76"/>
      <c r="AKS44" s="78">
        <f t="shared" si="2"/>
        <v>0</v>
      </c>
      <c r="AKU44" s="312"/>
      <c r="AKV44" s="312"/>
      <c r="AKW44" s="22"/>
      <c r="AKX44" s="31"/>
      <c r="AKY44" s="76"/>
      <c r="AKZ44" s="78">
        <f t="shared" si="139"/>
        <v>0</v>
      </c>
      <c r="ALB44" s="312"/>
      <c r="ALC44" s="312"/>
      <c r="ALD44" s="22"/>
      <c r="ALE44" s="31"/>
      <c r="ALF44" s="76"/>
      <c r="ALG44" s="78">
        <f t="shared" si="140"/>
        <v>0</v>
      </c>
      <c r="ALI44" s="312"/>
      <c r="ALJ44" s="312"/>
      <c r="ALK44" s="22"/>
      <c r="ALL44" s="31"/>
      <c r="ALM44" s="76"/>
      <c r="ALN44" s="78">
        <f t="shared" si="141"/>
        <v>0</v>
      </c>
      <c r="ALP44" s="312"/>
      <c r="ALQ44" s="312"/>
      <c r="ALR44" s="22"/>
      <c r="ALS44" s="31"/>
      <c r="ALT44" s="76"/>
      <c r="ALU44" s="78">
        <f t="shared" si="142"/>
        <v>0</v>
      </c>
      <c r="ALW44" s="407"/>
      <c r="ALX44" s="312"/>
      <c r="ALY44" s="22"/>
      <c r="ALZ44" s="407"/>
      <c r="AMA44" s="76"/>
      <c r="AMB44" s="78">
        <f t="shared" si="143"/>
        <v>0</v>
      </c>
      <c r="AMD44" s="312"/>
      <c r="AME44" s="312"/>
      <c r="AMF44" s="22"/>
      <c r="AMG44" s="31"/>
      <c r="AMH44" s="76"/>
      <c r="AMI44" s="78">
        <f t="shared" si="144"/>
        <v>0</v>
      </c>
      <c r="AMK44" s="312"/>
      <c r="AML44" s="312"/>
      <c r="AMM44" s="22"/>
      <c r="AMN44" s="31"/>
      <c r="AMO44" s="76"/>
      <c r="AMP44" s="78">
        <f t="shared" si="3"/>
        <v>0</v>
      </c>
      <c r="AMR44" s="407"/>
      <c r="AMS44" s="312"/>
      <c r="AMT44" s="22"/>
      <c r="AMU44" s="323"/>
      <c r="AMV44" s="76"/>
      <c r="AMW44" s="78">
        <f t="shared" si="145"/>
        <v>0</v>
      </c>
      <c r="AMY44" s="323"/>
      <c r="AMZ44" s="312"/>
      <c r="ANA44" s="22"/>
      <c r="ANB44" s="407"/>
      <c r="ANC44" s="76"/>
      <c r="AND44" s="78">
        <f t="shared" si="146"/>
        <v>0</v>
      </c>
      <c r="ANF44" s="31"/>
      <c r="ANG44" s="312"/>
      <c r="ANH44" s="22"/>
      <c r="ANI44" s="31"/>
      <c r="ANJ44" s="76"/>
      <c r="ANK44" s="132">
        <f t="shared" si="147"/>
        <v>0</v>
      </c>
      <c r="ANM44" s="312"/>
      <c r="ANN44" s="312"/>
      <c r="ANO44" s="22"/>
      <c r="ANP44" s="31"/>
      <c r="ANQ44" s="76"/>
      <c r="ANR44" s="78">
        <f t="shared" si="148"/>
        <v>0</v>
      </c>
      <c r="ANT44" s="312"/>
      <c r="ANU44" s="312"/>
      <c r="ANV44" s="22"/>
      <c r="ANW44" s="31"/>
      <c r="ANX44" s="76"/>
      <c r="ANY44" s="78">
        <f t="shared" si="149"/>
        <v>0</v>
      </c>
      <c r="AOA44" s="323"/>
      <c r="AOB44" s="312"/>
      <c r="AOC44" s="22"/>
      <c r="AOD44" s="407"/>
      <c r="AOE44" s="76"/>
      <c r="AOF44" s="78">
        <f t="shared" si="150"/>
        <v>1532</v>
      </c>
      <c r="AOH44" s="312"/>
      <c r="AOI44" s="312"/>
      <c r="AOJ44" s="22"/>
      <c r="AOK44" s="31"/>
      <c r="AOL44" s="76"/>
      <c r="AOM44" s="78">
        <f t="shared" si="198"/>
        <v>4592</v>
      </c>
      <c r="AOO44" s="407"/>
      <c r="AOP44" s="312"/>
      <c r="AOQ44" s="22"/>
      <c r="AOR44" s="31"/>
      <c r="AOS44" s="76"/>
      <c r="AOT44" s="78"/>
      <c r="AOV44" s="323"/>
      <c r="AOW44" s="312"/>
      <c r="AOX44" s="22"/>
      <c r="AOY44" s="31"/>
      <c r="AOZ44" s="76"/>
      <c r="APA44" s="78"/>
      <c r="APC44" s="323"/>
      <c r="APD44" s="312"/>
      <c r="APE44" s="22"/>
      <c r="APF44" s="31"/>
      <c r="APG44" s="76"/>
      <c r="APH44" s="78"/>
      <c r="APJ44" s="312"/>
      <c r="APK44" s="312"/>
      <c r="APL44" s="22"/>
      <c r="APM44" s="31"/>
      <c r="APN44" s="76"/>
      <c r="APO44" s="78"/>
      <c r="APQ44" s="407"/>
      <c r="APR44" s="312"/>
      <c r="APS44" s="22"/>
      <c r="APT44" s="407"/>
      <c r="APU44" s="76"/>
      <c r="APV44" s="78">
        <f t="shared" si="204"/>
        <v>0</v>
      </c>
      <c r="APX44" s="312"/>
      <c r="APY44" s="312"/>
      <c r="APZ44" s="22"/>
      <c r="AQA44" s="31"/>
      <c r="AQB44" s="76"/>
      <c r="AQC44" s="78">
        <f>AQC43+APZ44-AQB44</f>
        <v>7383.5</v>
      </c>
      <c r="AQE44" s="312"/>
      <c r="AQF44" s="312"/>
      <c r="AQG44" s="22"/>
      <c r="AQH44" s="31"/>
      <c r="AQI44" s="76"/>
      <c r="AQJ44" s="78">
        <f>AQJ43+AQG44-AQI44</f>
        <v>0</v>
      </c>
      <c r="AQL44" s="312"/>
      <c r="AQM44" s="312"/>
      <c r="AQN44" s="22"/>
      <c r="AQO44" s="31"/>
      <c r="AQP44" s="76"/>
      <c r="AQQ44" s="78">
        <f>AQQ43+AQN44-AQP44</f>
        <v>4518.5</v>
      </c>
      <c r="AQS44" s="323"/>
      <c r="AQT44" s="312"/>
      <c r="AQU44" s="22"/>
      <c r="AQV44" s="323"/>
      <c r="AQW44" s="76"/>
      <c r="AQX44" s="78">
        <f t="shared" si="156"/>
        <v>53922</v>
      </c>
      <c r="AQZ44" s="312"/>
      <c r="ARA44" s="312"/>
      <c r="ARB44" s="22"/>
      <c r="ARC44" s="31"/>
      <c r="ARD44" s="76"/>
      <c r="ARE44" s="78">
        <f t="shared" si="157"/>
        <v>0</v>
      </c>
      <c r="ARG44" s="407"/>
      <c r="ARH44" s="312"/>
      <c r="ARI44" s="22"/>
      <c r="ARJ44" s="407"/>
      <c r="ARK44" s="76"/>
      <c r="ARL44" s="78">
        <f t="shared" si="158"/>
        <v>0</v>
      </c>
      <c r="ARN44" s="407"/>
      <c r="ARO44" s="312"/>
      <c r="ARP44" s="22"/>
      <c r="ARQ44" s="323"/>
      <c r="ARR44" s="76"/>
      <c r="ARS44" s="78">
        <f t="shared" si="7"/>
        <v>0</v>
      </c>
      <c r="ARU44" s="407"/>
      <c r="ARV44" s="312"/>
      <c r="ARW44" s="22"/>
      <c r="ARX44" s="31"/>
      <c r="ARY44" s="76"/>
      <c r="ARZ44" s="78">
        <f t="shared" si="159"/>
        <v>0</v>
      </c>
      <c r="ASB44" s="407"/>
      <c r="ASC44" s="312"/>
      <c r="ASD44" s="22"/>
      <c r="ASE44" s="31"/>
      <c r="ASF44" s="76"/>
      <c r="ASG44" s="78">
        <f>ASG43+ASD44-ASF44</f>
        <v>0</v>
      </c>
      <c r="ASI44" s="312"/>
      <c r="ASJ44" s="312"/>
      <c r="ASK44" s="22"/>
      <c r="ASL44" s="31"/>
      <c r="ASM44" s="76"/>
      <c r="ASN44" s="78">
        <f t="shared" si="161"/>
        <v>0</v>
      </c>
      <c r="ASP44" s="312"/>
      <c r="ASQ44" s="312"/>
      <c r="ASR44" s="22"/>
      <c r="ASS44" s="31"/>
      <c r="AST44" s="76"/>
      <c r="ASU44" s="78">
        <f t="shared" si="162"/>
        <v>0</v>
      </c>
      <c r="ASW44" s="312"/>
      <c r="ASX44" s="312"/>
      <c r="ASY44" s="22"/>
      <c r="ASZ44" s="31"/>
      <c r="ATA44" s="76"/>
      <c r="ATB44" s="78">
        <f t="shared" si="163"/>
        <v>0</v>
      </c>
      <c r="ATD44" s="312"/>
      <c r="ATE44" s="312"/>
      <c r="ATF44" s="22"/>
      <c r="ATG44" s="31"/>
      <c r="ATH44" s="76"/>
      <c r="ATI44" s="78">
        <f t="shared" si="164"/>
        <v>0</v>
      </c>
      <c r="ATK44" s="312"/>
      <c r="ATL44" s="312"/>
      <c r="ATM44" s="22"/>
      <c r="ATN44" s="31"/>
      <c r="ATO44" s="76"/>
      <c r="ATP44" s="78">
        <f t="shared" si="165"/>
        <v>0</v>
      </c>
      <c r="ATR44" s="312"/>
      <c r="ATS44" s="312"/>
      <c r="ATT44" s="22"/>
      <c r="ATU44" s="31"/>
      <c r="ATV44" s="76"/>
      <c r="ATW44" s="78">
        <f t="shared" si="166"/>
        <v>0</v>
      </c>
      <c r="ATY44" s="31"/>
      <c r="ATZ44" s="1483"/>
      <c r="AUA44" s="76"/>
      <c r="AUB44" s="61"/>
      <c r="AUC44" s="67"/>
      <c r="AUD44" s="78">
        <f t="shared" si="206"/>
        <v>0</v>
      </c>
      <c r="AUF44" s="31"/>
      <c r="AUG44" s="1483"/>
      <c r="AUH44" s="76"/>
      <c r="AUI44" s="61"/>
      <c r="AUJ44" s="67"/>
      <c r="AUK44" s="78">
        <f t="shared" si="168"/>
        <v>0</v>
      </c>
      <c r="AUN44" s="312"/>
      <c r="AUO44" s="22"/>
      <c r="AUP44" s="31"/>
      <c r="AUQ44" s="76"/>
      <c r="AUR44" s="78">
        <f t="shared" si="169"/>
        <v>0</v>
      </c>
      <c r="AUU44" s="312"/>
      <c r="AUV44" s="22"/>
      <c r="AUW44" s="31"/>
      <c r="AUX44" s="76"/>
      <c r="AUY44" s="78">
        <f t="shared" si="170"/>
        <v>0</v>
      </c>
      <c r="AVA44" s="546"/>
      <c r="AVB44" s="312"/>
      <c r="AVC44" s="22"/>
      <c r="AVD44" s="31"/>
      <c r="AVE44" s="76"/>
      <c r="AVF44" s="78">
        <f t="shared" si="171"/>
        <v>2512.5</v>
      </c>
      <c r="AVH44" s="322"/>
      <c r="AVI44" s="955"/>
      <c r="AVJ44" s="391"/>
      <c r="AVK44" s="49"/>
      <c r="AVL44" s="140"/>
      <c r="AVM44" s="132">
        <f t="shared" si="172"/>
        <v>0</v>
      </c>
      <c r="AVO44" s="407"/>
      <c r="AVP44" s="312"/>
      <c r="AVQ44" s="22"/>
      <c r="AVR44" s="31"/>
      <c r="AVS44" s="76"/>
      <c r="AVT44" s="78">
        <f t="shared" si="190"/>
        <v>0</v>
      </c>
      <c r="AVV44" s="312"/>
      <c r="AVW44" s="312"/>
      <c r="AVX44" s="22"/>
      <c r="AVY44" s="31"/>
      <c r="AVZ44" s="76"/>
      <c r="AWA44" s="78">
        <f t="shared" si="191"/>
        <v>0</v>
      </c>
      <c r="AWC44" s="312"/>
      <c r="AWD44" s="312"/>
      <c r="AWE44" s="22"/>
      <c r="AWF44" s="31"/>
      <c r="AWG44" s="76"/>
      <c r="AWH44" s="78">
        <f t="shared" si="192"/>
        <v>0</v>
      </c>
      <c r="AWJ44" s="230"/>
      <c r="AWK44" s="230"/>
      <c r="AWL44" s="105"/>
      <c r="AWM44" s="49"/>
      <c r="AWN44" s="140"/>
      <c r="AWO44" s="132">
        <f t="shared" si="193"/>
        <v>0</v>
      </c>
      <c r="AWP44" s="245"/>
      <c r="AWQ44" s="427"/>
      <c r="AWR44" s="312"/>
      <c r="AWS44" s="22"/>
      <c r="AWT44" s="31"/>
      <c r="AWU44" s="76"/>
      <c r="AWV44" s="78">
        <f t="shared" si="173"/>
        <v>30000</v>
      </c>
      <c r="AWX44" s="312"/>
      <c r="AWY44" s="312"/>
      <c r="AWZ44" s="22"/>
      <c r="AXA44" s="31"/>
      <c r="AXB44" s="76"/>
      <c r="AXC44" s="78">
        <f t="shared" si="174"/>
        <v>0</v>
      </c>
      <c r="AXE44" s="312"/>
      <c r="AXF44" s="312"/>
      <c r="AXG44" s="22"/>
      <c r="AXH44" s="31"/>
      <c r="AXI44" s="76"/>
      <c r="AXJ44" s="78">
        <f t="shared" si="175"/>
        <v>0</v>
      </c>
      <c r="AXL44" s="312"/>
      <c r="AXM44" s="312"/>
      <c r="AXN44" s="22"/>
      <c r="AXO44" s="31"/>
      <c r="AXP44" s="76"/>
      <c r="AXQ44" s="78">
        <f t="shared" si="176"/>
        <v>0</v>
      </c>
      <c r="AXS44" s="312"/>
      <c r="AXT44" s="312"/>
      <c r="AXU44" s="22"/>
      <c r="AXV44" s="31"/>
      <c r="AXW44" s="76"/>
      <c r="AXX44" s="78">
        <f t="shared" si="177"/>
        <v>0</v>
      </c>
      <c r="AXZ44" s="407"/>
      <c r="AYA44" s="312"/>
      <c r="AYB44" s="22"/>
      <c r="AYC44" s="31"/>
      <c r="AYD44" s="76"/>
      <c r="AYE44" s="78">
        <f t="shared" si="178"/>
        <v>0</v>
      </c>
      <c r="AYG44" s="407"/>
      <c r="AYH44" s="312"/>
      <c r="AYI44" s="22"/>
      <c r="AYJ44" s="31"/>
      <c r="AYK44" s="76"/>
      <c r="AYL44" s="78">
        <f t="shared" si="179"/>
        <v>0</v>
      </c>
      <c r="AYN44" s="407"/>
      <c r="AYO44" s="312"/>
      <c r="AYP44" s="22"/>
      <c r="AYQ44" s="407"/>
      <c r="AYR44" s="76"/>
      <c r="AYS44" s="78">
        <f t="shared" si="180"/>
        <v>0</v>
      </c>
      <c r="AYU44" s="312"/>
      <c r="AYV44" s="312"/>
      <c r="AYW44" s="22"/>
      <c r="AYX44" s="31"/>
      <c r="AYY44" s="76"/>
      <c r="AYZ44" s="78">
        <f t="shared" si="181"/>
        <v>0</v>
      </c>
      <c r="AZB44" s="407"/>
      <c r="AZC44" s="312"/>
      <c r="AZD44" s="22"/>
      <c r="AZE44" s="407"/>
      <c r="AZF44" s="76"/>
      <c r="AZG44" s="78">
        <f t="shared" si="182"/>
        <v>0</v>
      </c>
      <c r="AZI44" s="427"/>
      <c r="AZJ44" s="230"/>
      <c r="AZK44" s="105"/>
      <c r="AZL44" s="427"/>
      <c r="AZM44" s="140"/>
      <c r="AZN44" s="132">
        <f t="shared" si="183"/>
        <v>0</v>
      </c>
      <c r="AZO44" s="245"/>
      <c r="AZP44" s="312"/>
      <c r="AZQ44" s="312"/>
      <c r="AZR44" s="22"/>
      <c r="AZS44" s="31"/>
      <c r="AZT44" s="76"/>
      <c r="AZU44" s="78">
        <f t="shared" si="184"/>
        <v>0</v>
      </c>
      <c r="AZW44" s="312"/>
      <c r="AZX44" s="312"/>
      <c r="AZY44" s="22"/>
      <c r="AZZ44" s="31"/>
      <c r="BAA44" s="76"/>
      <c r="BAB44" s="78">
        <f t="shared" si="185"/>
        <v>0</v>
      </c>
      <c r="BAD44" s="312"/>
      <c r="BAE44" s="312"/>
      <c r="BAF44" s="22"/>
      <c r="BAG44" s="31"/>
      <c r="BAH44" s="76"/>
      <c r="BAI44" s="78">
        <f t="shared" si="186"/>
        <v>0</v>
      </c>
      <c r="BAK44" s="312"/>
      <c r="BAL44" s="312"/>
      <c r="BAM44" s="22"/>
      <c r="BAN44" s="31"/>
      <c r="BAO44" s="76"/>
      <c r="BAP44" s="78">
        <f t="shared" si="187"/>
        <v>0</v>
      </c>
    </row>
    <row r="45" spans="1:1023 1025:1394" s="32" customFormat="1" ht="15.75" thickBot="1" x14ac:dyDescent="0.3">
      <c r="A45" s="312"/>
      <c r="B45" s="312"/>
      <c r="C45" s="704"/>
      <c r="D45" s="31"/>
      <c r="E45" s="76"/>
      <c r="F45" s="132">
        <f>F44+C45-E45</f>
        <v>0</v>
      </c>
      <c r="H45" s="407"/>
      <c r="I45" s="312"/>
      <c r="J45" s="909"/>
      <c r="K45" s="914"/>
      <c r="L45" s="910"/>
      <c r="M45" s="911"/>
      <c r="O45" s="323"/>
      <c r="P45" s="312"/>
      <c r="Q45" s="909"/>
      <c r="R45" s="910"/>
      <c r="S45" s="910"/>
      <c r="T45" s="911"/>
      <c r="V45" s="312"/>
      <c r="W45" s="312"/>
      <c r="X45" s="909"/>
      <c r="Y45" s="910"/>
      <c r="Z45" s="910"/>
      <c r="AA45" s="911"/>
      <c r="AC45" s="312"/>
      <c r="AD45" s="312"/>
      <c r="AE45" s="909"/>
      <c r="AF45" s="910"/>
      <c r="AG45" s="910"/>
      <c r="AH45" s="911"/>
      <c r="AJ45" s="312"/>
      <c r="AK45" s="312"/>
      <c r="AL45" s="909"/>
      <c r="AM45" s="910"/>
      <c r="AN45" s="910"/>
      <c r="AO45" s="911"/>
      <c r="AQ45" s="312"/>
      <c r="AR45" s="312"/>
      <c r="AS45" s="909"/>
      <c r="AT45" s="910"/>
      <c r="AU45" s="910"/>
      <c r="AV45" s="911"/>
      <c r="AX45" s="312"/>
      <c r="AY45" s="312"/>
      <c r="AZ45" s="909"/>
      <c r="BA45" s="910"/>
      <c r="BB45" s="910"/>
      <c r="BC45" s="911"/>
      <c r="BE45" s="312"/>
      <c r="BF45" s="312"/>
      <c r="BG45" s="909"/>
      <c r="BH45" s="910"/>
      <c r="BI45" s="910"/>
      <c r="BJ45" s="911"/>
      <c r="BL45" s="312"/>
      <c r="BM45" s="312"/>
      <c r="BN45" s="909"/>
      <c r="BO45" s="910"/>
      <c r="BP45" s="910"/>
      <c r="BQ45" s="911"/>
      <c r="BS45" s="312"/>
      <c r="BT45" s="312"/>
      <c r="BU45" s="312"/>
      <c r="BV45" s="909"/>
      <c r="BW45" s="910"/>
      <c r="BX45" s="910"/>
      <c r="BY45" s="911"/>
      <c r="CA45" s="427"/>
      <c r="CB45" s="230"/>
      <c r="CC45" s="140"/>
      <c r="CD45" s="528"/>
      <c r="CE45" s="391"/>
      <c r="CF45" s="132">
        <f t="shared" si="18"/>
        <v>462233</v>
      </c>
      <c r="CH45" s="49"/>
      <c r="CI45" s="230"/>
      <c r="CJ45" s="262"/>
      <c r="CK45" s="379"/>
      <c r="CL45" s="262"/>
      <c r="CM45" s="132">
        <f t="shared" si="19"/>
        <v>0</v>
      </c>
      <c r="CO45" s="322"/>
      <c r="CP45" s="673"/>
      <c r="CQ45" s="351"/>
      <c r="CR45" s="380"/>
      <c r="CS45" s="351"/>
      <c r="CT45" s="132">
        <f t="shared" si="189"/>
        <v>0</v>
      </c>
      <c r="CV45" s="312"/>
      <c r="CW45" s="312"/>
      <c r="CX45" s="22"/>
      <c r="CY45" s="76"/>
      <c r="CZ45" s="76"/>
      <c r="DA45" s="78">
        <f t="shared" si="20"/>
        <v>0</v>
      </c>
      <c r="DC45" s="312"/>
      <c r="DD45" s="312"/>
      <c r="DE45" s="312"/>
      <c r="DF45" s="909"/>
      <c r="DG45" s="910"/>
      <c r="DH45" s="910"/>
      <c r="DI45" s="911"/>
      <c r="DK45" s="407"/>
      <c r="DL45" s="312"/>
      <c r="DM45" s="909"/>
      <c r="DN45" s="396"/>
      <c r="DO45" s="910"/>
      <c r="DP45" s="911"/>
      <c r="DR45" s="312"/>
      <c r="DS45" s="312"/>
      <c r="DT45" s="909"/>
      <c r="DU45" s="910"/>
      <c r="DV45" s="910"/>
      <c r="DW45" s="911"/>
      <c r="DY45" s="312"/>
      <c r="DZ45" s="312"/>
      <c r="EA45" s="909"/>
      <c r="EB45" s="910"/>
      <c r="EC45" s="910"/>
      <c r="ED45" s="911"/>
      <c r="EF45" s="312"/>
      <c r="EG45" s="312"/>
      <c r="EH45" s="909"/>
      <c r="EI45" s="910"/>
      <c r="EJ45" s="910"/>
      <c r="EK45" s="911"/>
      <c r="EM45" s="323"/>
      <c r="EN45" s="312"/>
      <c r="EO45" s="909"/>
      <c r="EP45" s="910"/>
      <c r="EQ45" s="910"/>
      <c r="ER45" s="911"/>
      <c r="ET45" s="323"/>
      <c r="EU45" s="312"/>
      <c r="EV45" s="909"/>
      <c r="EW45" s="910"/>
      <c r="EX45" s="910"/>
      <c r="EY45" s="911"/>
      <c r="FA45" s="312"/>
      <c r="FB45" s="312"/>
      <c r="FC45" s="909"/>
      <c r="FD45" s="910"/>
      <c r="FE45" s="910"/>
      <c r="FF45" s="911"/>
      <c r="FH45" s="312"/>
      <c r="FI45" s="312"/>
      <c r="FJ45" s="909"/>
      <c r="FK45" s="910"/>
      <c r="FL45" s="910"/>
      <c r="FM45" s="911"/>
      <c r="FO45" s="546"/>
      <c r="FR45" s="76"/>
      <c r="FS45" s="76"/>
      <c r="FT45" s="78">
        <f t="shared" si="30"/>
        <v>359057.5</v>
      </c>
      <c r="FV45" s="323"/>
      <c r="FW45" s="312"/>
      <c r="FX45" s="909"/>
      <c r="FY45" s="910"/>
      <c r="FZ45" s="910"/>
      <c r="GA45" s="911"/>
      <c r="GC45" s="312"/>
      <c r="GD45" s="312"/>
      <c r="GE45" s="909"/>
      <c r="GF45" s="910"/>
      <c r="GG45" s="910"/>
      <c r="GH45" s="911"/>
      <c r="GJ45" s="312"/>
      <c r="GK45" s="312"/>
      <c r="GL45" s="909"/>
      <c r="GM45" s="910"/>
      <c r="GN45" s="910"/>
      <c r="GO45" s="911"/>
      <c r="GQ45" s="312"/>
      <c r="GR45" s="312"/>
      <c r="GS45" s="909"/>
      <c r="GT45" s="910"/>
      <c r="GU45" s="910"/>
      <c r="GV45" s="911"/>
      <c r="GX45" s="312"/>
      <c r="GY45" s="312"/>
      <c r="GZ45" s="909"/>
      <c r="HA45" s="910"/>
      <c r="HB45" s="910"/>
      <c r="HC45" s="911"/>
      <c r="HE45" s="312"/>
      <c r="HF45" s="312"/>
      <c r="HG45" s="909"/>
      <c r="HH45" s="910"/>
      <c r="HI45" s="910"/>
      <c r="HJ45" s="911"/>
      <c r="HL45" s="312"/>
      <c r="HM45" s="312"/>
      <c r="HN45" s="909"/>
      <c r="HO45" s="910"/>
      <c r="HP45" s="910"/>
      <c r="HQ45" s="911"/>
      <c r="HS45" s="407"/>
      <c r="HT45" s="312"/>
      <c r="HU45" s="909"/>
      <c r="HV45" s="910"/>
      <c r="HW45" s="910"/>
      <c r="HX45" s="911"/>
      <c r="IC45" s="76"/>
      <c r="ID45" s="76"/>
      <c r="IE45" s="78"/>
      <c r="IG45" s="312"/>
      <c r="IH45" s="312"/>
      <c r="II45" s="909"/>
      <c r="IJ45" s="910"/>
      <c r="IK45" s="910"/>
      <c r="IL45" s="911"/>
      <c r="IN45" s="312"/>
      <c r="IO45" s="784"/>
      <c r="IP45" s="909"/>
      <c r="IQ45" s="910"/>
      <c r="IR45" s="910"/>
      <c r="IS45" s="911"/>
      <c r="IU45" s="312"/>
      <c r="IV45" s="312"/>
      <c r="IW45" s="909"/>
      <c r="IX45" s="910"/>
      <c r="IY45" s="910"/>
      <c r="IZ45" s="911"/>
      <c r="JB45" s="312"/>
      <c r="JC45" s="312"/>
      <c r="JD45" s="909"/>
      <c r="JE45" s="910"/>
      <c r="JF45" s="910"/>
      <c r="JG45" s="911"/>
      <c r="JI45" s="31"/>
      <c r="JJ45" s="866"/>
      <c r="JK45" s="22"/>
      <c r="JL45" s="31"/>
      <c r="JM45" s="795"/>
      <c r="JN45" s="78">
        <f t="shared" ref="JN45:JN70" si="207">JN44+JK45-JM45</f>
        <v>0</v>
      </c>
      <c r="JP45" s="31"/>
      <c r="JQ45" s="866"/>
      <c r="JR45" s="22"/>
      <c r="JS45" s="31"/>
      <c r="JT45" s="795"/>
      <c r="JU45" s="78">
        <f t="shared" ref="JU45:JU51" si="208">JU44+JR45-JT45</f>
        <v>0</v>
      </c>
      <c r="JW45" s="49"/>
      <c r="JX45" s="647"/>
      <c r="JY45" s="105"/>
      <c r="JZ45" s="49"/>
      <c r="KA45" s="351"/>
      <c r="KB45" s="132">
        <f t="shared" ref="KB45:KB51" si="209">KB44+JY45-KA45</f>
        <v>0</v>
      </c>
      <c r="KC45" s="245"/>
      <c r="KD45" s="49"/>
      <c r="KE45" s="647"/>
      <c r="KF45" s="105"/>
      <c r="KG45" s="49"/>
      <c r="KH45" s="351"/>
      <c r="KI45" s="132">
        <f t="shared" ref="KI45:KI51" si="210">KI44+KF45-KH45</f>
        <v>0</v>
      </c>
      <c r="KJ45" s="245"/>
      <c r="KK45" s="407"/>
      <c r="KL45" s="312"/>
      <c r="KM45" s="909"/>
      <c r="KN45" s="910"/>
      <c r="KO45" s="910"/>
      <c r="KP45" s="911"/>
      <c r="KR45" s="312"/>
      <c r="KS45" s="312"/>
      <c r="KT45" s="909"/>
      <c r="KU45" s="910"/>
      <c r="KV45" s="910"/>
      <c r="KW45" s="911"/>
      <c r="KY45" s="312"/>
      <c r="KZ45" s="312"/>
      <c r="LA45" s="909"/>
      <c r="LB45" s="910"/>
      <c r="LC45" s="910"/>
      <c r="LD45" s="911"/>
      <c r="LF45" s="407"/>
      <c r="LG45" s="312"/>
      <c r="LH45" s="909"/>
      <c r="LI45" s="910"/>
      <c r="LJ45" s="910"/>
      <c r="LK45" s="911"/>
      <c r="LM45" s="407"/>
      <c r="LN45" s="312"/>
      <c r="LO45" s="909"/>
      <c r="LP45" s="910"/>
      <c r="LQ45" s="910"/>
      <c r="LR45" s="911"/>
      <c r="LT45" s="407"/>
      <c r="LU45" s="312"/>
      <c r="LV45" s="909"/>
      <c r="LW45" s="910"/>
      <c r="LX45" s="910"/>
      <c r="LY45" s="911"/>
      <c r="MA45" s="407"/>
      <c r="MB45" s="312"/>
      <c r="MC45" s="909"/>
      <c r="MD45" s="910"/>
      <c r="ME45" s="910"/>
      <c r="MF45" s="911"/>
      <c r="MH45" s="312"/>
      <c r="MI45" s="312"/>
      <c r="MJ45" s="909"/>
      <c r="MK45" s="910"/>
      <c r="ML45" s="910"/>
      <c r="MM45" s="911"/>
      <c r="MO45" s="312"/>
      <c r="MP45" s="312"/>
      <c r="MQ45" s="909"/>
      <c r="MR45" s="1520"/>
      <c r="MS45" s="910"/>
      <c r="MT45" s="911"/>
      <c r="MV45" s="312"/>
      <c r="MW45" s="312"/>
      <c r="MX45" s="909"/>
      <c r="MY45" s="1520"/>
      <c r="MZ45" s="910"/>
      <c r="NA45" s="911"/>
      <c r="NC45" s="312"/>
      <c r="ND45" s="782"/>
      <c r="NE45" s="910"/>
      <c r="NF45" s="910"/>
      <c r="NG45" s="910"/>
      <c r="NH45" s="911"/>
      <c r="NJ45" s="407"/>
      <c r="NK45" s="782"/>
      <c r="NL45" s="910"/>
      <c r="NM45" s="914"/>
      <c r="NN45" s="910"/>
      <c r="NO45" s="911"/>
      <c r="NQ45" s="312"/>
      <c r="NR45" s="312"/>
      <c r="NS45" s="909"/>
      <c r="NT45" s="910"/>
      <c r="NU45" s="910"/>
      <c r="NV45" s="911"/>
      <c r="NX45" s="312"/>
      <c r="NY45" s="312"/>
      <c r="NZ45" s="909"/>
      <c r="OA45" s="910"/>
      <c r="OB45" s="910"/>
      <c r="OC45" s="911"/>
      <c r="OE45" s="312"/>
      <c r="OF45" s="312"/>
      <c r="OG45" s="909"/>
      <c r="OH45" s="910"/>
      <c r="OI45" s="910"/>
      <c r="OJ45" s="911"/>
      <c r="OL45" s="312"/>
      <c r="OM45" s="312"/>
      <c r="ON45" s="909"/>
      <c r="OO45" s="910"/>
      <c r="OP45" s="910"/>
      <c r="OQ45" s="911"/>
      <c r="OS45" s="312"/>
      <c r="OT45" s="312"/>
      <c r="OU45" s="909"/>
      <c r="OV45" s="910"/>
      <c r="OW45" s="910"/>
      <c r="OX45" s="911"/>
      <c r="OZ45" s="312"/>
      <c r="PA45" s="312"/>
      <c r="PB45" s="909"/>
      <c r="PC45" s="910"/>
      <c r="PD45" s="910"/>
      <c r="PE45" s="911"/>
      <c r="PG45" s="312"/>
      <c r="PH45" s="312"/>
      <c r="PI45" s="909"/>
      <c r="PJ45" s="910"/>
      <c r="PK45" s="910"/>
      <c r="PL45" s="911"/>
      <c r="PN45" s="312"/>
      <c r="PO45" s="312"/>
      <c r="PP45" s="909"/>
      <c r="PQ45" s="910"/>
      <c r="PR45" s="910"/>
      <c r="PS45" s="911"/>
      <c r="PU45" s="312"/>
      <c r="PV45" s="312"/>
      <c r="PW45" s="909"/>
      <c r="PX45" s="910"/>
      <c r="PY45" s="910"/>
      <c r="PZ45" s="911"/>
      <c r="QB45" s="407"/>
      <c r="QC45" s="312"/>
      <c r="QD45" s="909"/>
      <c r="QE45" s="910"/>
      <c r="QF45" s="910"/>
      <c r="QG45" s="911"/>
      <c r="QI45" s="323"/>
      <c r="QJ45" s="312"/>
      <c r="QK45" s="704"/>
      <c r="QL45" s="31">
        <v>41187</v>
      </c>
      <c r="QM45" s="140">
        <v>100</v>
      </c>
      <c r="QN45" s="132">
        <f t="shared" si="67"/>
        <v>25633.5</v>
      </c>
      <c r="QP45" s="1521"/>
      <c r="QQ45" s="1522"/>
      <c r="QR45" s="1523"/>
      <c r="QS45" s="1524"/>
      <c r="QT45" s="1456"/>
      <c r="QU45" s="1457">
        <f t="shared" si="68"/>
        <v>0</v>
      </c>
      <c r="QW45" s="49"/>
      <c r="QX45" s="673"/>
      <c r="QY45" s="140"/>
      <c r="QZ45" s="259"/>
      <c r="RA45" s="140"/>
      <c r="RB45" s="78">
        <f t="shared" si="69"/>
        <v>0</v>
      </c>
      <c r="RD45" s="49"/>
      <c r="RE45" s="673"/>
      <c r="RF45" s="140"/>
      <c r="RG45" s="259"/>
      <c r="RH45" s="140"/>
      <c r="RI45" s="78">
        <f t="shared" si="70"/>
        <v>0</v>
      </c>
      <c r="RR45" s="312"/>
      <c r="RS45" s="312"/>
      <c r="RT45" s="909"/>
      <c r="RU45" s="910"/>
      <c r="RV45" s="910"/>
      <c r="RW45" s="911"/>
      <c r="RY45" s="312"/>
      <c r="RZ45" s="312"/>
      <c r="SA45" s="909"/>
      <c r="SB45" s="910"/>
      <c r="SC45" s="910"/>
      <c r="SD45" s="911"/>
      <c r="SF45" s="312"/>
      <c r="SG45" s="312"/>
      <c r="SH45" s="909"/>
      <c r="SI45" s="910"/>
      <c r="SJ45" s="910"/>
      <c r="SK45" s="911"/>
      <c r="SM45" s="312"/>
      <c r="SN45" s="312"/>
      <c r="SO45" s="909"/>
      <c r="SP45" s="910"/>
      <c r="SQ45" s="910"/>
      <c r="SR45" s="911"/>
      <c r="ST45" s="407"/>
      <c r="SU45" s="312"/>
      <c r="SV45" s="909"/>
      <c r="SW45" s="910"/>
      <c r="SX45" s="910"/>
      <c r="SY45" s="911"/>
      <c r="TA45" s="312"/>
      <c r="TB45" s="312"/>
      <c r="TC45" s="909"/>
      <c r="TD45" s="910"/>
      <c r="TE45" s="910"/>
      <c r="TF45" s="911"/>
      <c r="TH45" s="312"/>
      <c r="TI45" s="312"/>
      <c r="TJ45" s="909"/>
      <c r="TK45" s="910"/>
      <c r="TL45" s="910"/>
      <c r="TM45" s="911"/>
      <c r="TO45" s="407"/>
      <c r="TP45" s="312"/>
      <c r="TQ45" s="909"/>
      <c r="TR45" s="910"/>
      <c r="TS45" s="910"/>
      <c r="TT45" s="911"/>
      <c r="TV45" s="407"/>
      <c r="TW45" s="312"/>
      <c r="TX45" s="909"/>
      <c r="TY45" s="910"/>
      <c r="TZ45" s="910"/>
      <c r="UA45" s="911"/>
      <c r="UC45" s="407"/>
      <c r="UD45" s="312"/>
      <c r="UE45" s="909"/>
      <c r="UF45" s="910"/>
      <c r="UG45" s="910"/>
      <c r="UH45" s="911"/>
      <c r="UJ45" s="407"/>
      <c r="UK45" s="312"/>
      <c r="UL45" s="909"/>
      <c r="UM45" s="910"/>
      <c r="UN45" s="910"/>
      <c r="UO45" s="911"/>
      <c r="UQ45" s="407"/>
      <c r="UR45" s="312"/>
      <c r="US45" s="909"/>
      <c r="UT45" s="910"/>
      <c r="UU45" s="910"/>
      <c r="UV45" s="911"/>
      <c r="UX45" s="312"/>
      <c r="UY45" s="312"/>
      <c r="UZ45" s="909"/>
      <c r="VA45" s="910"/>
      <c r="VB45" s="910"/>
      <c r="VC45" s="911"/>
      <c r="VE45" s="312"/>
      <c r="VF45" s="312"/>
      <c r="VG45" s="909"/>
      <c r="VH45" s="910"/>
      <c r="VI45" s="910"/>
      <c r="VJ45" s="911"/>
      <c r="VL45" s="312"/>
      <c r="VM45" s="312"/>
      <c r="VN45" s="909"/>
      <c r="VO45" s="910"/>
      <c r="VP45" s="910"/>
      <c r="VQ45" s="911"/>
      <c r="VS45" s="407"/>
      <c r="VT45" s="312"/>
      <c r="VU45" s="909"/>
      <c r="VV45" s="910"/>
      <c r="VW45" s="910"/>
      <c r="VX45" s="911"/>
      <c r="VZ45" s="312"/>
      <c r="WA45" s="312"/>
      <c r="WB45" s="909"/>
      <c r="WC45" s="910"/>
      <c r="WD45" s="910"/>
      <c r="WE45" s="911"/>
      <c r="WG45" s="312"/>
      <c r="WH45" s="312"/>
      <c r="WI45" s="909"/>
      <c r="WJ45" s="910"/>
      <c r="WK45" s="910"/>
      <c r="WL45" s="911"/>
      <c r="WN45" s="312"/>
      <c r="WO45" s="312"/>
      <c r="WP45" s="909"/>
      <c r="WQ45" s="910"/>
      <c r="WR45" s="910"/>
      <c r="WS45" s="911"/>
      <c r="WU45" s="230"/>
      <c r="WV45" s="230"/>
      <c r="WW45" s="926"/>
      <c r="WX45" s="464"/>
      <c r="WY45" s="464"/>
      <c r="WZ45" s="963"/>
      <c r="XA45" s="245"/>
      <c r="XB45" s="312"/>
      <c r="XC45" s="312"/>
      <c r="XD45" s="909"/>
      <c r="XE45" s="910"/>
      <c r="XF45" s="910"/>
      <c r="XG45" s="911"/>
      <c r="XI45" s="312"/>
      <c r="XJ45" s="312"/>
      <c r="XK45" s="909"/>
      <c r="XL45" s="910"/>
      <c r="XM45" s="910"/>
      <c r="XN45" s="911"/>
      <c r="XP45" s="312"/>
      <c r="XQ45" s="312"/>
      <c r="XR45" s="909"/>
      <c r="XS45" s="910"/>
      <c r="XT45" s="910"/>
      <c r="XU45" s="911"/>
      <c r="XW45" s="312"/>
      <c r="XX45" s="312"/>
      <c r="XY45" s="909"/>
      <c r="XZ45" s="910"/>
      <c r="YA45" s="910"/>
      <c r="YB45" s="911"/>
      <c r="YD45" s="312"/>
      <c r="YE45" s="312"/>
      <c r="YF45" s="909"/>
      <c r="YG45" s="910"/>
      <c r="YH45" s="910"/>
      <c r="YI45" s="911"/>
      <c r="YK45" s="312"/>
      <c r="YL45" s="312"/>
      <c r="YM45" s="909"/>
      <c r="YN45" s="910"/>
      <c r="YO45" s="910"/>
      <c r="YP45" s="911"/>
      <c r="YR45" s="312"/>
      <c r="YS45" s="312"/>
      <c r="YT45" s="909"/>
      <c r="YU45" s="910"/>
      <c r="YV45" s="910"/>
      <c r="YW45" s="911"/>
      <c r="YY45" s="312"/>
      <c r="YZ45" s="312"/>
      <c r="ZA45" s="909"/>
      <c r="ZB45" s="910"/>
      <c r="ZC45" s="910"/>
      <c r="ZD45" s="911"/>
      <c r="ZF45" s="312"/>
      <c r="ZG45" s="312"/>
      <c r="ZH45" s="909"/>
      <c r="ZI45" s="910"/>
      <c r="ZJ45" s="910"/>
      <c r="ZK45" s="911"/>
      <c r="ZM45" s="312"/>
      <c r="ZN45" s="312"/>
      <c r="ZO45" s="909"/>
      <c r="ZP45" s="910"/>
      <c r="ZQ45" s="910"/>
      <c r="ZR45" s="911"/>
      <c r="ZT45" s="312"/>
      <c r="ZU45" s="312"/>
      <c r="ZV45" s="909"/>
      <c r="ZW45" s="910"/>
      <c r="ZX45" s="910"/>
      <c r="ZY45" s="911"/>
      <c r="AAA45" s="312"/>
      <c r="AAB45" s="312"/>
      <c r="AAC45" s="909"/>
      <c r="AAD45" s="910"/>
      <c r="AAE45" s="910"/>
      <c r="AAF45" s="911"/>
      <c r="AAH45" s="312"/>
      <c r="AAI45" s="312"/>
      <c r="AAJ45" s="909"/>
      <c r="AAK45" s="910"/>
      <c r="AAL45" s="910"/>
      <c r="AAM45" s="911"/>
      <c r="AAO45" s="407"/>
      <c r="AAP45" s="312"/>
      <c r="AAQ45" s="909"/>
      <c r="AAR45" s="910"/>
      <c r="AAS45" s="910"/>
      <c r="AAT45" s="911"/>
      <c r="AAV45" s="407"/>
      <c r="AAW45" s="312"/>
      <c r="AAX45" s="909"/>
      <c r="AAY45" s="396"/>
      <c r="AAZ45" s="910"/>
      <c r="ABA45" s="911"/>
      <c r="ABC45" s="312"/>
      <c r="ABD45" s="312"/>
      <c r="ABE45" s="909"/>
      <c r="ABF45" s="910"/>
      <c r="ABG45" s="910"/>
      <c r="ABH45" s="911"/>
      <c r="ABJ45" s="312"/>
      <c r="ABK45" s="312"/>
      <c r="ABL45" s="909"/>
      <c r="ABM45" s="910"/>
      <c r="ABN45" s="910"/>
      <c r="ABO45" s="911"/>
      <c r="ABQ45" s="312"/>
      <c r="ABR45" s="312"/>
      <c r="ABS45" s="909"/>
      <c r="ABT45" s="910"/>
      <c r="ABU45" s="910"/>
      <c r="ABV45" s="911"/>
      <c r="ABX45" s="323"/>
      <c r="ABY45" s="312"/>
      <c r="ABZ45" s="909"/>
      <c r="ACA45" s="914"/>
      <c r="ACB45" s="910"/>
      <c r="ACC45" s="911"/>
      <c r="ACE45" s="323"/>
      <c r="ACF45" s="312"/>
      <c r="ACG45" s="909"/>
      <c r="ACH45" s="916"/>
      <c r="ACI45" s="910"/>
      <c r="ACJ45" s="911"/>
      <c r="ACL45" s="312"/>
      <c r="ACM45" s="312"/>
      <c r="ACN45" s="909"/>
      <c r="ACO45" s="910"/>
      <c r="ACP45" s="910"/>
      <c r="ACQ45" s="911"/>
      <c r="ACS45" s="546"/>
      <c r="ACT45" s="312"/>
      <c r="ACU45" s="909"/>
      <c r="ACV45" s="914"/>
      <c r="ACW45" s="910"/>
      <c r="ACX45" s="911"/>
      <c r="ACZ45" s="407"/>
      <c r="ADA45" s="312"/>
      <c r="ADB45" s="909"/>
      <c r="ADC45" s="916"/>
      <c r="ADD45" s="910"/>
      <c r="ADE45" s="911"/>
      <c r="ADG45" s="312"/>
      <c r="ADH45" s="312"/>
      <c r="ADI45" s="909"/>
      <c r="ADJ45" s="910"/>
      <c r="ADK45" s="910"/>
      <c r="ADL45" s="911"/>
      <c r="ADN45" s="323"/>
      <c r="ADO45" s="312"/>
      <c r="ADP45" s="909"/>
      <c r="ADQ45" s="914"/>
      <c r="ADR45" s="910"/>
      <c r="ADS45" s="911"/>
      <c r="ADU45" s="407"/>
      <c r="ADV45" s="312"/>
      <c r="ADW45" s="909"/>
      <c r="ADX45" s="910"/>
      <c r="ADY45" s="910"/>
      <c r="ADZ45" s="911"/>
      <c r="AEB45" s="312"/>
      <c r="AEC45" s="312"/>
      <c r="AED45" s="909"/>
      <c r="AEE45" s="910"/>
      <c r="AEF45" s="910"/>
      <c r="AEG45" s="911"/>
      <c r="AEI45" s="407"/>
      <c r="AEJ45" s="312"/>
      <c r="AEK45" s="909"/>
      <c r="AEL45" s="914"/>
      <c r="AEM45" s="910"/>
      <c r="AEN45" s="911"/>
      <c r="AEP45" s="312"/>
      <c r="AEQ45" s="312"/>
      <c r="AER45" s="909"/>
      <c r="AES45" s="910"/>
      <c r="AET45" s="910"/>
      <c r="AEU45" s="911"/>
      <c r="AEW45" s="312"/>
      <c r="AEX45" s="312"/>
      <c r="AEY45" s="909"/>
      <c r="AEZ45" s="910"/>
      <c r="AFA45" s="910"/>
      <c r="AFB45" s="911"/>
      <c r="AFD45" s="407"/>
      <c r="AFE45" s="312"/>
      <c r="AFF45" s="909"/>
      <c r="AFG45" s="910"/>
      <c r="AFH45" s="910"/>
      <c r="AFI45" s="911"/>
      <c r="AFK45" s="407"/>
      <c r="AFL45" s="312"/>
      <c r="AFM45" s="909"/>
      <c r="AFN45" s="910"/>
      <c r="AFO45" s="910"/>
      <c r="AFP45" s="911"/>
      <c r="AFR45" s="312"/>
      <c r="AFS45" s="312"/>
      <c r="AFT45" s="909"/>
      <c r="AFU45" s="910"/>
      <c r="AFV45" s="910"/>
      <c r="AFW45" s="911"/>
      <c r="AFY45" s="312"/>
      <c r="AFZ45" s="312"/>
      <c r="AGA45" s="909"/>
      <c r="AGB45" s="910"/>
      <c r="AGC45" s="910"/>
      <c r="AGD45" s="911"/>
      <c r="AGF45" s="312"/>
      <c r="AGG45" s="312"/>
      <c r="AGH45" s="909"/>
      <c r="AGI45" s="910"/>
      <c r="AGJ45" s="910"/>
      <c r="AGK45" s="911"/>
      <c r="AGM45" s="312"/>
      <c r="AGN45" s="312"/>
      <c r="AGO45" s="909"/>
      <c r="AGP45" s="910"/>
      <c r="AGQ45" s="910"/>
      <c r="AGR45" s="911"/>
      <c r="AGT45" s="312"/>
      <c r="AGU45" s="312"/>
      <c r="AGV45" s="909"/>
      <c r="AGW45" s="910"/>
      <c r="AGX45" s="910"/>
      <c r="AGY45" s="911"/>
      <c r="AHA45" s="312"/>
      <c r="AHB45" s="312"/>
      <c r="AHC45" s="909"/>
      <c r="AHD45" s="910"/>
      <c r="AHE45" s="910"/>
      <c r="AHF45" s="911"/>
      <c r="AHH45" s="312"/>
      <c r="AHI45" s="312"/>
      <c r="AHJ45" s="909"/>
      <c r="AHK45" s="910"/>
      <c r="AHL45" s="910"/>
      <c r="AHM45" s="911"/>
      <c r="AHO45" s="312"/>
      <c r="AHP45" s="312"/>
      <c r="AHQ45" s="909"/>
      <c r="AHR45" s="910"/>
      <c r="AHS45" s="910"/>
      <c r="AHT45" s="911"/>
      <c r="AHV45" s="407"/>
      <c r="AHW45" s="312"/>
      <c r="AHX45" s="909"/>
      <c r="AHY45" s="910"/>
      <c r="AHZ45" s="910"/>
      <c r="AIA45" s="911"/>
      <c r="AIC45" s="323"/>
      <c r="AID45" s="312"/>
      <c r="AIE45" s="909"/>
      <c r="AIF45" s="910"/>
      <c r="AIG45" s="910"/>
      <c r="AIH45" s="911"/>
      <c r="AIJ45" s="407"/>
      <c r="AIK45" s="312"/>
      <c r="AIL45" s="909"/>
      <c r="AIM45" s="910"/>
      <c r="AIN45" s="910"/>
      <c r="AIO45" s="911"/>
      <c r="AIQ45" s="312"/>
      <c r="AIR45" s="312"/>
      <c r="AIS45" s="909"/>
      <c r="AIT45" s="910"/>
      <c r="AIU45" s="910"/>
      <c r="AIV45" s="911"/>
      <c r="AIX45" s="49"/>
      <c r="AIY45" s="230"/>
      <c r="AIZ45" s="140"/>
      <c r="AJA45" s="49"/>
      <c r="AJB45" s="140"/>
      <c r="AJC45" s="78">
        <f t="shared" si="133"/>
        <v>0</v>
      </c>
      <c r="AJE45" s="312"/>
      <c r="AJF45" s="312"/>
      <c r="AJG45" s="909"/>
      <c r="AJH45" s="910"/>
      <c r="AJI45" s="910"/>
      <c r="AJJ45" s="911"/>
      <c r="AJL45" s="230"/>
      <c r="AJM45" s="230"/>
      <c r="AJN45" s="926"/>
      <c r="AJO45" s="464"/>
      <c r="AJP45" s="464"/>
      <c r="AJQ45" s="963"/>
      <c r="AJR45" s="245"/>
      <c r="AJS45" s="312"/>
      <c r="AJT45" s="312"/>
      <c r="AJU45" s="909"/>
      <c r="AJV45" s="910"/>
      <c r="AJW45" s="910"/>
      <c r="AJX45" s="911"/>
      <c r="AJZ45" s="312"/>
      <c r="AKA45" s="312"/>
      <c r="AKB45" s="909"/>
      <c r="AKC45" s="910"/>
      <c r="AKD45" s="910"/>
      <c r="AKE45" s="911"/>
      <c r="AKG45" s="312"/>
      <c r="AKH45" s="312"/>
      <c r="AKI45" s="909"/>
      <c r="AKJ45" s="910"/>
      <c r="AKK45" s="910"/>
      <c r="AKL45" s="911"/>
      <c r="AKN45" s="312"/>
      <c r="AKO45" s="312"/>
      <c r="AKP45" s="909"/>
      <c r="AKQ45" s="910"/>
      <c r="AKR45" s="910"/>
      <c r="AKS45" s="911"/>
      <c r="AKU45" s="312"/>
      <c r="AKV45" s="312"/>
      <c r="AKW45" s="909"/>
      <c r="AKX45" s="910"/>
      <c r="AKY45" s="910"/>
      <c r="AKZ45" s="911"/>
      <c r="ALB45" s="312"/>
      <c r="ALC45" s="312"/>
      <c r="ALD45" s="909"/>
      <c r="ALE45" s="910"/>
      <c r="ALF45" s="910"/>
      <c r="ALG45" s="911"/>
      <c r="ALI45" s="312"/>
      <c r="ALJ45" s="312"/>
      <c r="ALK45" s="909"/>
      <c r="ALL45" s="910"/>
      <c r="ALM45" s="910"/>
      <c r="ALN45" s="911"/>
      <c r="ALP45" s="312"/>
      <c r="ALQ45" s="312"/>
      <c r="ALR45" s="909"/>
      <c r="ALS45" s="910"/>
      <c r="ALT45" s="910"/>
      <c r="ALU45" s="911"/>
      <c r="ALW45" s="407"/>
      <c r="ALX45" s="312"/>
      <c r="ALY45" s="909"/>
      <c r="ALZ45" s="718"/>
      <c r="AMA45" s="910"/>
      <c r="AMB45" s="911"/>
      <c r="AMD45" s="312"/>
      <c r="AME45" s="312"/>
      <c r="AMF45" s="909"/>
      <c r="AMG45" s="910"/>
      <c r="AMH45" s="910"/>
      <c r="AMI45" s="911"/>
      <c r="AMK45" s="312"/>
      <c r="AML45" s="312"/>
      <c r="AMM45" s="909"/>
      <c r="AMN45" s="910"/>
      <c r="AMO45" s="910"/>
      <c r="AMP45" s="911"/>
      <c r="AMR45" s="407"/>
      <c r="AMS45" s="312"/>
      <c r="AMT45" s="909"/>
      <c r="AMU45" s="916"/>
      <c r="AMV45" s="910"/>
      <c r="AMW45" s="911"/>
      <c r="AMY45" s="323"/>
      <c r="AMZ45" s="312"/>
      <c r="ANA45" s="909"/>
      <c r="ANB45" s="914"/>
      <c r="ANC45" s="910"/>
      <c r="AND45" s="911"/>
      <c r="ANF45" s="31"/>
      <c r="ANG45" s="312"/>
      <c r="ANH45" s="76"/>
      <c r="ANI45" s="76"/>
      <c r="ANJ45" s="76"/>
      <c r="ANK45" s="132">
        <f t="shared" si="147"/>
        <v>0</v>
      </c>
      <c r="ANM45" s="312"/>
      <c r="ANN45" s="312"/>
      <c r="ANO45" s="909"/>
      <c r="ANP45" s="910"/>
      <c r="ANQ45" s="910"/>
      <c r="ANR45" s="911"/>
      <c r="ANT45" s="312"/>
      <c r="ANU45" s="312"/>
      <c r="ANV45" s="909"/>
      <c r="ANW45" s="910"/>
      <c r="ANX45" s="910"/>
      <c r="ANY45" s="911"/>
      <c r="AOA45" s="323"/>
      <c r="AOB45" s="312"/>
      <c r="AOC45" s="909"/>
      <c r="AOD45" s="914"/>
      <c r="AOE45" s="910"/>
      <c r="AOF45" s="911"/>
      <c r="AOH45" s="312"/>
      <c r="AOI45" s="312"/>
      <c r="AOJ45" s="909"/>
      <c r="AOK45" s="910"/>
      <c r="AOL45" s="910"/>
      <c r="AOM45" s="911"/>
      <c r="AOO45" s="407"/>
      <c r="AOP45" s="312"/>
      <c r="AOQ45" s="909"/>
      <c r="AOR45" s="910"/>
      <c r="AOS45" s="910"/>
      <c r="AOT45" s="911"/>
      <c r="AOV45" s="323"/>
      <c r="AOW45" s="312"/>
      <c r="AOX45" s="909"/>
      <c r="AOY45" s="910"/>
      <c r="AOZ45" s="910"/>
      <c r="APA45" s="911"/>
      <c r="APC45" s="323"/>
      <c r="APD45" s="312"/>
      <c r="APE45" s="909"/>
      <c r="APF45" s="910"/>
      <c r="APG45" s="910"/>
      <c r="APH45" s="911"/>
      <c r="APJ45" s="312"/>
      <c r="APK45" s="312"/>
      <c r="APL45" s="909"/>
      <c r="APM45" s="910"/>
      <c r="APN45" s="910"/>
      <c r="APO45" s="911"/>
      <c r="APQ45" s="407"/>
      <c r="APR45" s="312"/>
      <c r="APS45" s="909"/>
      <c r="APT45" s="914"/>
      <c r="APU45" s="910"/>
      <c r="APV45" s="911"/>
      <c r="APX45" s="312"/>
      <c r="APY45" s="312"/>
      <c r="APZ45" s="909"/>
      <c r="AQA45" s="910"/>
      <c r="AQB45" s="910"/>
      <c r="AQC45" s="911"/>
      <c r="AQE45" s="312"/>
      <c r="AQF45" s="312"/>
      <c r="AQG45" s="909"/>
      <c r="AQH45" s="910"/>
      <c r="AQI45" s="910"/>
      <c r="AQJ45" s="911"/>
      <c r="AQL45" s="312"/>
      <c r="AQM45" s="312"/>
      <c r="AQN45" s="909"/>
      <c r="AQO45" s="910"/>
      <c r="AQP45" s="910"/>
      <c r="AQQ45" s="911"/>
      <c r="AQS45" s="323"/>
      <c r="AQT45" s="312"/>
      <c r="AQU45" s="909"/>
      <c r="AQV45" s="396"/>
      <c r="AQW45" s="910"/>
      <c r="AQX45" s="911"/>
      <c r="AQZ45" s="312"/>
      <c r="ARA45" s="312"/>
      <c r="ARB45" s="909"/>
      <c r="ARC45" s="910"/>
      <c r="ARD45" s="910"/>
      <c r="ARE45" s="911"/>
      <c r="ARG45" s="407"/>
      <c r="ARH45" s="312"/>
      <c r="ARI45" s="909"/>
      <c r="ARJ45" s="914"/>
      <c r="ARK45" s="910"/>
      <c r="ARL45" s="911"/>
      <c r="ARN45" s="407"/>
      <c r="ARO45" s="312"/>
      <c r="ARP45" s="909"/>
      <c r="ARQ45" s="916"/>
      <c r="ARR45" s="910"/>
      <c r="ARS45" s="911"/>
      <c r="ARU45" s="407"/>
      <c r="ARV45" s="312"/>
      <c r="ARW45" s="909"/>
      <c r="ARX45" s="910"/>
      <c r="ARY45" s="910"/>
      <c r="ARZ45" s="911"/>
      <c r="ASB45" s="407"/>
      <c r="ASC45" s="312"/>
      <c r="ASD45" s="909"/>
      <c r="ASE45" s="910"/>
      <c r="ASF45" s="910"/>
      <c r="ASG45" s="911"/>
      <c r="ASI45" s="312"/>
      <c r="ASJ45" s="312"/>
      <c r="ASK45" s="909"/>
      <c r="ASL45" s="910"/>
      <c r="ASM45" s="910"/>
      <c r="ASN45" s="911"/>
      <c r="ASP45" s="312"/>
      <c r="ASQ45" s="312"/>
      <c r="ASR45" s="909"/>
      <c r="ASS45" s="910"/>
      <c r="AST45" s="910"/>
      <c r="ASU45" s="911"/>
      <c r="ASW45" s="312"/>
      <c r="ASX45" s="312"/>
      <c r="ASY45" s="909"/>
      <c r="ASZ45" s="910"/>
      <c r="ATA45" s="910"/>
      <c r="ATB45" s="911"/>
      <c r="ATD45" s="312"/>
      <c r="ATE45" s="312"/>
      <c r="ATF45" s="909"/>
      <c r="ATG45" s="910"/>
      <c r="ATH45" s="910"/>
      <c r="ATI45" s="911"/>
      <c r="ATK45" s="312"/>
      <c r="ATL45" s="312"/>
      <c r="ATM45" s="909"/>
      <c r="ATN45" s="910"/>
      <c r="ATO45" s="910"/>
      <c r="ATP45" s="911"/>
      <c r="ATR45" s="312"/>
      <c r="ATS45" s="312"/>
      <c r="ATT45" s="909"/>
      <c r="ATU45" s="910"/>
      <c r="ATV45" s="910"/>
      <c r="ATW45" s="911"/>
      <c r="ATY45" s="312"/>
      <c r="ATZ45" s="1483"/>
      <c r="AUB45" s="61"/>
      <c r="AUC45" s="66"/>
      <c r="AUD45" s="78">
        <f t="shared" si="206"/>
        <v>0</v>
      </c>
      <c r="AUF45" s="312"/>
      <c r="AUG45" s="1483"/>
      <c r="AUI45" s="61"/>
      <c r="AUJ45" s="66"/>
      <c r="AUK45" s="78">
        <f t="shared" si="168"/>
        <v>0</v>
      </c>
      <c r="AUN45" s="312"/>
      <c r="AUO45" s="909"/>
      <c r="AUP45" s="910"/>
      <c r="AUQ45" s="910"/>
      <c r="AUR45" s="911"/>
      <c r="AUU45" s="312"/>
      <c r="AUV45" s="909"/>
      <c r="AUW45" s="910"/>
      <c r="AUX45" s="910"/>
      <c r="AUY45" s="911"/>
      <c r="AVA45" s="546"/>
      <c r="AVB45" s="312"/>
      <c r="AVC45" s="909"/>
      <c r="AVD45" s="910"/>
      <c r="AVE45" s="910"/>
      <c r="AVF45" s="911"/>
      <c r="AVH45" s="322"/>
      <c r="AVI45" s="303"/>
      <c r="AVJ45" s="351"/>
      <c r="AVK45" s="49"/>
      <c r="AVL45" s="140"/>
      <c r="AVM45" s="132">
        <f t="shared" si="172"/>
        <v>0</v>
      </c>
      <c r="AVO45" s="407"/>
      <c r="AVP45" s="312"/>
      <c r="AVQ45" s="909"/>
      <c r="AVR45" s="910"/>
      <c r="AVS45" s="910"/>
      <c r="AVT45" s="911"/>
      <c r="AVV45" s="312"/>
      <c r="AVW45" s="312"/>
      <c r="AVX45" s="909"/>
      <c r="AVY45" s="910"/>
      <c r="AVZ45" s="910"/>
      <c r="AWA45" s="911"/>
      <c r="AWC45" s="312"/>
      <c r="AWD45" s="312"/>
      <c r="AWE45" s="909"/>
      <c r="AWF45" s="910"/>
      <c r="AWG45" s="910"/>
      <c r="AWH45" s="911"/>
      <c r="AWJ45" s="230"/>
      <c r="AWK45" s="230"/>
      <c r="AWL45" s="926"/>
      <c r="AWM45" s="464"/>
      <c r="AWN45" s="464"/>
      <c r="AWO45" s="963"/>
      <c r="AWP45" s="245"/>
      <c r="AWQ45" s="427"/>
      <c r="AWR45" s="312"/>
      <c r="AWS45" s="909"/>
      <c r="AWT45" s="910"/>
      <c r="AWU45" s="910"/>
      <c r="AWV45" s="911"/>
      <c r="AWX45" s="312"/>
      <c r="AWY45" s="312"/>
      <c r="AWZ45" s="909"/>
      <c r="AXA45" s="910"/>
      <c r="AXB45" s="910"/>
      <c r="AXC45" s="911"/>
      <c r="AXE45" s="312"/>
      <c r="AXF45" s="312"/>
      <c r="AXG45" s="909"/>
      <c r="AXH45" s="910"/>
      <c r="AXI45" s="910"/>
      <c r="AXJ45" s="911"/>
      <c r="AXL45" s="312"/>
      <c r="AXM45" s="312"/>
      <c r="AXN45" s="909"/>
      <c r="AXO45" s="910"/>
      <c r="AXP45" s="910"/>
      <c r="AXQ45" s="911"/>
      <c r="AXS45" s="312"/>
      <c r="AXT45" s="312"/>
      <c r="AXU45" s="909"/>
      <c r="AXV45" s="910"/>
      <c r="AXW45" s="910"/>
      <c r="AXX45" s="911"/>
      <c r="AXZ45" s="407"/>
      <c r="AYA45" s="312"/>
      <c r="AYB45" s="909"/>
      <c r="AYC45" s="910"/>
      <c r="AYD45" s="910"/>
      <c r="AYE45" s="911"/>
      <c r="AYG45" s="407"/>
      <c r="AYH45" s="312"/>
      <c r="AYI45" s="909"/>
      <c r="AYJ45" s="910"/>
      <c r="AYK45" s="910"/>
      <c r="AYL45" s="911"/>
      <c r="AYN45" s="407"/>
      <c r="AYO45" s="312"/>
      <c r="AYP45" s="909"/>
      <c r="AYQ45" s="914"/>
      <c r="AYR45" s="910"/>
      <c r="AYS45" s="911"/>
      <c r="AYU45" s="312"/>
      <c r="AYV45" s="312"/>
      <c r="AYW45" s="909"/>
      <c r="AYX45" s="910"/>
      <c r="AYY45" s="910"/>
      <c r="AYZ45" s="911"/>
      <c r="AZB45" s="407"/>
      <c r="AZC45" s="312"/>
      <c r="AZD45" s="909"/>
      <c r="AZE45" s="914"/>
      <c r="AZF45" s="910"/>
      <c r="AZG45" s="911"/>
      <c r="AZI45" s="427"/>
      <c r="AZJ45" s="230"/>
      <c r="AZK45" s="926"/>
      <c r="AZL45" s="1795"/>
      <c r="AZM45" s="464"/>
      <c r="AZN45" s="963"/>
      <c r="AZO45" s="245"/>
      <c r="AZP45" s="312"/>
      <c r="AZQ45" s="312"/>
      <c r="AZR45" s="909"/>
      <c r="AZS45" s="910"/>
      <c r="AZT45" s="910"/>
      <c r="AZU45" s="911"/>
      <c r="AZW45" s="312"/>
      <c r="AZX45" s="312"/>
      <c r="AZY45" s="909"/>
      <c r="AZZ45" s="910"/>
      <c r="BAA45" s="910"/>
      <c r="BAB45" s="911"/>
      <c r="BAD45" s="312"/>
      <c r="BAE45" s="312"/>
      <c r="BAF45" s="909"/>
      <c r="BAG45" s="910"/>
      <c r="BAH45" s="910"/>
      <c r="BAI45" s="911"/>
      <c r="BAK45" s="312"/>
      <c r="BAL45" s="312"/>
      <c r="BAM45" s="909"/>
      <c r="BAN45" s="910"/>
      <c r="BAO45" s="910"/>
      <c r="BAP45" s="911"/>
    </row>
    <row r="46" spans="1:1023 1025:1394" s="32" customFormat="1" ht="15.75" thickTop="1" x14ac:dyDescent="0.25">
      <c r="A46" s="312"/>
      <c r="B46" s="312"/>
      <c r="C46" s="704"/>
      <c r="D46" s="76"/>
      <c r="E46" s="76"/>
      <c r="F46" s="132">
        <f>F45+C46-E46</f>
        <v>0</v>
      </c>
      <c r="H46" s="546"/>
      <c r="J46" s="780"/>
      <c r="K46" s="546"/>
      <c r="O46" s="798"/>
      <c r="BE46" s="312"/>
      <c r="BF46" s="312"/>
      <c r="BL46" s="312"/>
      <c r="BM46" s="312"/>
      <c r="BS46" s="312"/>
      <c r="BT46" s="312"/>
      <c r="BU46" s="312"/>
      <c r="CA46" s="427"/>
      <c r="CB46" s="1476"/>
      <c r="CC46" s="807"/>
      <c r="CD46" s="528"/>
      <c r="CE46" s="391"/>
      <c r="CF46" s="132">
        <f t="shared" si="18"/>
        <v>462233</v>
      </c>
      <c r="CH46" s="49"/>
      <c r="CI46" s="230"/>
      <c r="CJ46" s="262"/>
      <c r="CK46" s="379"/>
      <c r="CL46" s="262"/>
      <c r="CM46" s="132">
        <f t="shared" si="19"/>
        <v>0</v>
      </c>
      <c r="CO46" s="322"/>
      <c r="CP46" s="673"/>
      <c r="CQ46" s="351"/>
      <c r="CR46" s="380"/>
      <c r="CS46" s="351"/>
      <c r="CT46" s="132">
        <f t="shared" si="189"/>
        <v>0</v>
      </c>
      <c r="CX46" s="907"/>
      <c r="DA46" s="78">
        <f t="shared" si="20"/>
        <v>0</v>
      </c>
      <c r="DK46" s="546"/>
      <c r="DN46" s="323"/>
      <c r="EM46" s="798"/>
      <c r="ET46" s="798"/>
      <c r="FA46" s="312"/>
      <c r="FB46" s="312"/>
      <c r="FH46" s="312"/>
      <c r="FI46" s="312"/>
      <c r="FO46" s="546"/>
      <c r="FT46" s="78">
        <f t="shared" si="30"/>
        <v>359057.5</v>
      </c>
      <c r="FV46" s="323"/>
      <c r="FW46" s="312"/>
      <c r="GC46" s="312"/>
      <c r="GD46" s="312"/>
      <c r="GJ46" s="312"/>
      <c r="GK46" s="312"/>
      <c r="GQ46" s="312"/>
      <c r="GR46" s="312"/>
      <c r="GX46" s="312"/>
      <c r="GY46" s="312"/>
      <c r="HE46" s="312"/>
      <c r="HF46" s="312"/>
      <c r="HL46" s="312"/>
      <c r="HM46" s="312"/>
      <c r="HS46" s="407"/>
      <c r="HT46" s="312"/>
      <c r="IE46" s="78"/>
      <c r="IO46" s="802"/>
      <c r="JI46" s="31"/>
      <c r="JJ46" s="866"/>
      <c r="JK46" s="785"/>
      <c r="JL46" s="31"/>
      <c r="JM46" s="704"/>
      <c r="JN46" s="78">
        <f t="shared" si="207"/>
        <v>0</v>
      </c>
      <c r="JP46" s="31"/>
      <c r="JQ46" s="866"/>
      <c r="JR46" s="785"/>
      <c r="JS46" s="31"/>
      <c r="JT46" s="704"/>
      <c r="JU46" s="78">
        <f t="shared" si="208"/>
        <v>0</v>
      </c>
      <c r="JW46" s="49"/>
      <c r="JX46" s="647"/>
      <c r="JY46" s="698"/>
      <c r="JZ46" s="49"/>
      <c r="KA46" s="391"/>
      <c r="KB46" s="132">
        <f t="shared" si="209"/>
        <v>0</v>
      </c>
      <c r="KC46" s="245"/>
      <c r="KD46" s="49"/>
      <c r="KE46" s="647"/>
      <c r="KF46" s="698"/>
      <c r="KG46" s="49"/>
      <c r="KH46" s="391"/>
      <c r="KI46" s="132">
        <f t="shared" si="210"/>
        <v>0</v>
      </c>
      <c r="KJ46" s="245"/>
      <c r="KK46" s="407"/>
      <c r="KL46" s="312"/>
      <c r="KR46" s="312"/>
      <c r="KS46" s="312"/>
      <c r="KY46" s="312"/>
      <c r="KZ46" s="312"/>
      <c r="LF46" s="546"/>
      <c r="LM46" s="407"/>
      <c r="LN46" s="312"/>
      <c r="LT46" s="407"/>
      <c r="LU46" s="312"/>
      <c r="MA46" s="546"/>
      <c r="NJ46" s="546"/>
      <c r="NM46" s="546"/>
      <c r="QB46" s="546"/>
      <c r="QI46" s="323"/>
      <c r="QJ46" s="312"/>
      <c r="QK46" s="704"/>
      <c r="QL46" s="31">
        <v>41190</v>
      </c>
      <c r="QM46" s="140">
        <v>100</v>
      </c>
      <c r="QN46" s="132">
        <f t="shared" si="67"/>
        <v>25533.5</v>
      </c>
      <c r="QW46" s="49"/>
      <c r="QX46" s="673"/>
      <c r="QY46" s="140"/>
      <c r="QZ46" s="259"/>
      <c r="RA46" s="140"/>
      <c r="RB46" s="78">
        <f t="shared" si="69"/>
        <v>0</v>
      </c>
      <c r="RD46" s="49"/>
      <c r="RE46" s="673"/>
      <c r="RF46" s="140"/>
      <c r="RG46" s="259"/>
      <c r="RH46" s="140"/>
      <c r="RI46" s="78">
        <f t="shared" si="70"/>
        <v>0</v>
      </c>
      <c r="ST46" s="546"/>
      <c r="TA46" s="312"/>
      <c r="TB46" s="312"/>
      <c r="TH46" s="312"/>
      <c r="TI46" s="312"/>
      <c r="TO46" s="407"/>
      <c r="TP46" s="312"/>
      <c r="TV46" s="546"/>
      <c r="UC46" s="546"/>
      <c r="UJ46" s="546"/>
      <c r="UQ46" s="546"/>
      <c r="VS46" s="546"/>
      <c r="WU46" s="245"/>
      <c r="WV46" s="245"/>
      <c r="WW46" s="245"/>
      <c r="WX46" s="245"/>
      <c r="WY46" s="245"/>
      <c r="WZ46" s="245"/>
      <c r="XA46" s="245"/>
      <c r="AAO46" s="546"/>
      <c r="AAV46" s="546"/>
      <c r="AAY46" s="323"/>
      <c r="ABJ46" s="312"/>
      <c r="ABK46" s="312"/>
      <c r="ABX46" s="798"/>
      <c r="ACA46" s="546"/>
      <c r="ACE46" s="798"/>
      <c r="ACH46" s="798"/>
      <c r="ACS46" s="546"/>
      <c r="ACV46" s="546"/>
      <c r="ACZ46" s="546"/>
      <c r="ADC46" s="798"/>
      <c r="ADG46" s="312"/>
      <c r="ADN46" s="323"/>
      <c r="ADQ46" s="546"/>
      <c r="ADU46" s="407"/>
      <c r="AEB46" s="312"/>
      <c r="AEI46" s="407"/>
      <c r="AEL46" s="546"/>
      <c r="AFD46" s="546"/>
      <c r="AFK46" s="546"/>
      <c r="AHV46" s="546"/>
      <c r="AIC46" s="323"/>
      <c r="AID46" s="312"/>
      <c r="AIJ46" s="546"/>
      <c r="AIX46" s="49"/>
      <c r="AIY46" s="230"/>
      <c r="AIZ46" s="140"/>
      <c r="AJA46" s="49"/>
      <c r="AJB46" s="140"/>
      <c r="AJC46" s="78">
        <f t="shared" si="133"/>
        <v>0</v>
      </c>
      <c r="AJL46" s="245"/>
      <c r="AJM46" s="245"/>
      <c r="AJN46" s="245"/>
      <c r="AJO46" s="245"/>
      <c r="AJP46" s="245"/>
      <c r="AJQ46" s="245"/>
      <c r="AJR46" s="245"/>
      <c r="ALW46" s="546"/>
      <c r="ALZ46" s="407"/>
      <c r="AMK46" s="312"/>
      <c r="AML46" s="312"/>
      <c r="AMR46" s="546"/>
      <c r="AMU46" s="798"/>
      <c r="AMY46" s="798"/>
      <c r="ANB46" s="546"/>
      <c r="ANK46" s="132">
        <f t="shared" si="147"/>
        <v>0</v>
      </c>
      <c r="AOA46" s="798"/>
      <c r="AOD46" s="546"/>
      <c r="AOO46" s="546"/>
      <c r="AOV46" s="798"/>
      <c r="APC46" s="798"/>
      <c r="APQ46" s="407"/>
      <c r="APR46" s="312"/>
      <c r="APT46" s="546"/>
      <c r="APX46" s="312"/>
      <c r="AQE46" s="312"/>
      <c r="AQL46" s="312"/>
      <c r="AQS46" s="323"/>
      <c r="AQV46" s="323"/>
      <c r="AQZ46" s="312"/>
      <c r="ARG46" s="407"/>
      <c r="ARJ46" s="546"/>
      <c r="ARN46" s="407"/>
      <c r="ARQ46" s="798"/>
      <c r="ARU46" s="407"/>
      <c r="ASB46" s="546"/>
      <c r="ATY46" s="31"/>
      <c r="ATZ46" s="1483"/>
      <c r="AUA46" s="76"/>
      <c r="AUB46" s="61"/>
      <c r="AUC46" s="67"/>
      <c r="AUD46" s="78">
        <f t="shared" si="206"/>
        <v>0</v>
      </c>
      <c r="AUF46" s="31"/>
      <c r="AUG46" s="1483"/>
      <c r="AUH46" s="76"/>
      <c r="AUI46" s="61"/>
      <c r="AUJ46" s="67"/>
      <c r="AUK46" s="78">
        <f t="shared" si="168"/>
        <v>0</v>
      </c>
      <c r="AUN46" s="312"/>
      <c r="AUU46" s="312"/>
      <c r="AVA46" s="546"/>
      <c r="AVB46" s="312"/>
      <c r="AVH46" s="322"/>
      <c r="AVI46" s="955"/>
      <c r="AVJ46" s="391"/>
      <c r="AVK46" s="49"/>
      <c r="AVL46" s="351"/>
      <c r="AVM46" s="132">
        <f t="shared" si="172"/>
        <v>0</v>
      </c>
      <c r="AVO46" s="546"/>
      <c r="AWJ46" s="245"/>
      <c r="AWK46" s="245"/>
      <c r="AWL46" s="245"/>
      <c r="AWM46" s="245"/>
      <c r="AWN46" s="245"/>
      <c r="AWO46" s="245"/>
      <c r="AWP46" s="245"/>
      <c r="AWQ46" s="865"/>
      <c r="AXZ46" s="546"/>
      <c r="AYG46" s="546"/>
      <c r="AYN46" s="546"/>
      <c r="AYQ46" s="546"/>
      <c r="AZB46" s="546"/>
      <c r="AZE46" s="546"/>
      <c r="AZI46" s="865"/>
      <c r="AZJ46" s="245"/>
      <c r="AZK46" s="245"/>
      <c r="AZL46" s="865"/>
      <c r="AZM46" s="245"/>
      <c r="AZN46" s="245"/>
      <c r="AZO46" s="245"/>
    </row>
    <row r="47" spans="1:1023 1025:1394" s="32" customFormat="1" x14ac:dyDescent="0.25">
      <c r="A47" s="312"/>
      <c r="B47" s="312"/>
      <c r="C47" s="704"/>
      <c r="F47" s="132">
        <f>F46+C47-E47</f>
        <v>0</v>
      </c>
      <c r="H47" s="546"/>
      <c r="J47" s="780"/>
      <c r="K47" s="546"/>
      <c r="O47" s="798"/>
      <c r="CA47" s="427"/>
      <c r="CB47" s="1476"/>
      <c r="CC47" s="807"/>
      <c r="CD47" s="528"/>
      <c r="CE47" s="391"/>
      <c r="CF47" s="132">
        <f t="shared" si="18"/>
        <v>462233</v>
      </c>
      <c r="CH47" s="49"/>
      <c r="CI47" s="230"/>
      <c r="CJ47" s="262"/>
      <c r="CK47" s="379"/>
      <c r="CL47" s="262"/>
      <c r="CM47" s="132">
        <f t="shared" si="19"/>
        <v>0</v>
      </c>
      <c r="CO47" s="322"/>
      <c r="CP47" s="673"/>
      <c r="CQ47" s="391"/>
      <c r="CR47" s="49"/>
      <c r="CS47" s="351"/>
      <c r="CT47" s="132">
        <f t="shared" si="189"/>
        <v>0</v>
      </c>
      <c r="CX47" s="907"/>
      <c r="DA47" s="78">
        <f t="shared" si="20"/>
        <v>0</v>
      </c>
      <c r="DK47" s="546"/>
      <c r="DN47" s="323"/>
      <c r="EM47" s="798"/>
      <c r="ET47" s="798"/>
      <c r="FO47" s="546"/>
      <c r="FT47" s="78">
        <f t="shared" si="30"/>
        <v>359057.5</v>
      </c>
      <c r="FV47" s="798"/>
      <c r="HS47" s="546"/>
      <c r="IE47" s="78"/>
      <c r="IO47" s="802"/>
      <c r="JI47" s="31"/>
      <c r="JJ47" s="941"/>
      <c r="JK47" s="785"/>
      <c r="JL47" s="31"/>
      <c r="JM47" s="704"/>
      <c r="JN47" s="78">
        <f t="shared" si="207"/>
        <v>0</v>
      </c>
      <c r="JP47" s="31"/>
      <c r="JQ47" s="941"/>
      <c r="JR47" s="785"/>
      <c r="JS47" s="31"/>
      <c r="JT47" s="704"/>
      <c r="JU47" s="78">
        <f t="shared" si="208"/>
        <v>0</v>
      </c>
      <c r="JW47" s="49"/>
      <c r="JX47" s="1525"/>
      <c r="JY47" s="698"/>
      <c r="JZ47" s="49"/>
      <c r="KA47" s="391"/>
      <c r="KB47" s="132">
        <f t="shared" si="209"/>
        <v>0</v>
      </c>
      <c r="KC47" s="245"/>
      <c r="KD47" s="49"/>
      <c r="KE47" s="1525"/>
      <c r="KF47" s="698"/>
      <c r="KG47" s="49"/>
      <c r="KH47" s="391"/>
      <c r="KI47" s="132">
        <f t="shared" si="210"/>
        <v>0</v>
      </c>
      <c r="KJ47" s="245"/>
      <c r="KK47" s="546"/>
      <c r="LF47" s="546"/>
      <c r="LM47" s="546"/>
      <c r="LT47" s="546"/>
      <c r="MA47" s="546"/>
      <c r="NJ47" s="546"/>
      <c r="NM47" s="546"/>
      <c r="QB47" s="546"/>
      <c r="QI47" s="322"/>
      <c r="QJ47" s="230"/>
      <c r="QK47" s="391"/>
      <c r="QL47" s="31">
        <v>41242</v>
      </c>
      <c r="QM47" s="140">
        <v>100</v>
      </c>
      <c r="QN47" s="132">
        <f t="shared" si="67"/>
        <v>25433.5</v>
      </c>
      <c r="QW47" s="49"/>
      <c r="QX47" s="673"/>
      <c r="QY47" s="140"/>
      <c r="QZ47" s="49"/>
      <c r="RA47" s="140"/>
      <c r="RB47" s="78">
        <f t="shared" si="69"/>
        <v>0</v>
      </c>
      <c r="RD47" s="49"/>
      <c r="RE47" s="673"/>
      <c r="RF47" s="140"/>
      <c r="RG47" s="49"/>
      <c r="RH47" s="140"/>
      <c r="RI47" s="78">
        <f t="shared" si="70"/>
        <v>0</v>
      </c>
      <c r="ST47" s="546"/>
      <c r="TO47" s="546"/>
      <c r="TV47" s="546"/>
      <c r="UC47" s="546"/>
      <c r="UJ47" s="546"/>
      <c r="UQ47" s="546"/>
      <c r="VS47" s="546"/>
      <c r="WU47" s="245"/>
      <c r="WV47" s="245"/>
      <c r="WW47" s="245"/>
      <c r="WX47" s="245"/>
      <c r="WY47" s="245"/>
      <c r="WZ47" s="245"/>
      <c r="XA47" s="245"/>
      <c r="AAO47" s="546"/>
      <c r="AAV47" s="546"/>
      <c r="AAY47" s="323"/>
      <c r="ABX47" s="798"/>
      <c r="ACA47" s="546"/>
      <c r="ACE47" s="798"/>
      <c r="ACH47" s="798"/>
      <c r="ACS47" s="546"/>
      <c r="ACV47" s="546"/>
      <c r="ACZ47" s="546"/>
      <c r="ADC47" s="798"/>
      <c r="ADG47" s="312"/>
      <c r="ADN47" s="323"/>
      <c r="ADQ47" s="546"/>
      <c r="ADU47" s="407"/>
      <c r="AEB47" s="312"/>
      <c r="AEI47" s="546"/>
      <c r="AEL47" s="546"/>
      <c r="AFD47" s="546"/>
      <c r="AFK47" s="546"/>
      <c r="AHV47" s="546"/>
      <c r="AIC47" s="798"/>
      <c r="AIJ47" s="546"/>
      <c r="AIX47" s="49"/>
      <c r="AIY47" s="230"/>
      <c r="AIZ47" s="140"/>
      <c r="AJA47" s="49"/>
      <c r="AJB47" s="140"/>
      <c r="AJC47" s="78">
        <f t="shared" si="133"/>
        <v>0</v>
      </c>
      <c r="AJL47" s="245"/>
      <c r="AJM47" s="245"/>
      <c r="AJN47" s="245"/>
      <c r="AJO47" s="245"/>
      <c r="AJP47" s="245"/>
      <c r="AJQ47" s="245"/>
      <c r="AJR47" s="245"/>
      <c r="ALW47" s="546"/>
      <c r="ALZ47" s="407"/>
      <c r="AMR47" s="546"/>
      <c r="AMU47" s="798"/>
      <c r="AMY47" s="798"/>
      <c r="ANB47" s="546"/>
      <c r="ANK47" s="132">
        <f t="shared" si="147"/>
        <v>0</v>
      </c>
      <c r="AOA47" s="798"/>
      <c r="AOD47" s="546"/>
      <c r="AOO47" s="546"/>
      <c r="AOV47" s="798"/>
      <c r="APC47" s="798"/>
      <c r="APQ47" s="546"/>
      <c r="APT47" s="546"/>
      <c r="APX47" s="312"/>
      <c r="AQE47" s="312"/>
      <c r="AQS47" s="323"/>
      <c r="AQV47" s="323"/>
      <c r="AQZ47" s="312"/>
      <c r="ARG47" s="546"/>
      <c r="ARJ47" s="546"/>
      <c r="ARN47" s="546"/>
      <c r="ARQ47" s="798"/>
      <c r="ARU47" s="546"/>
      <c r="ASB47" s="546"/>
      <c r="ATY47" s="312"/>
      <c r="ATZ47" s="312"/>
      <c r="AUD47" s="78">
        <f t="shared" si="206"/>
        <v>0</v>
      </c>
      <c r="AUF47" s="312"/>
      <c r="AUG47" s="312"/>
      <c r="AUK47" s="78">
        <f t="shared" si="168"/>
        <v>0</v>
      </c>
      <c r="AVA47" s="546"/>
      <c r="AVH47" s="323"/>
      <c r="AVI47" s="782"/>
      <c r="AVJ47" s="795"/>
      <c r="AVK47" s="31"/>
      <c r="AVL47" s="795"/>
      <c r="AVM47" s="132">
        <f t="shared" si="172"/>
        <v>0</v>
      </c>
      <c r="AVO47" s="546"/>
      <c r="AWJ47" s="245"/>
      <c r="AWK47" s="245"/>
      <c r="AWL47" s="245"/>
      <c r="AWM47" s="245"/>
      <c r="AWN47" s="245"/>
      <c r="AWO47" s="245"/>
      <c r="AWP47" s="245"/>
      <c r="AWQ47" s="865"/>
      <c r="AXZ47" s="546"/>
      <c r="AYG47" s="546"/>
      <c r="AYN47" s="546"/>
      <c r="AYQ47" s="546"/>
      <c r="AZB47" s="546"/>
      <c r="AZE47" s="546"/>
      <c r="AZI47" s="865"/>
      <c r="AZJ47" s="245"/>
      <c r="AZK47" s="245"/>
      <c r="AZL47" s="865"/>
      <c r="AZM47" s="245"/>
      <c r="AZN47" s="245"/>
      <c r="AZO47" s="245"/>
    </row>
    <row r="48" spans="1:1023 1025:1394" s="32" customFormat="1" x14ac:dyDescent="0.25">
      <c r="A48" s="312"/>
      <c r="B48" s="312"/>
      <c r="D48" s="780"/>
      <c r="H48" s="546"/>
      <c r="J48" s="780"/>
      <c r="K48" s="546"/>
      <c r="O48" s="798"/>
      <c r="CA48" s="427"/>
      <c r="CB48" s="230"/>
      <c r="CC48" s="807"/>
      <c r="CD48" s="401"/>
      <c r="CE48" s="391"/>
      <c r="CF48" s="132">
        <f t="shared" si="18"/>
        <v>462233</v>
      </c>
      <c r="CH48" s="49"/>
      <c r="CI48" s="230"/>
      <c r="CJ48" s="262"/>
      <c r="CK48" s="379"/>
      <c r="CL48" s="262"/>
      <c r="CM48" s="132">
        <f t="shared" si="19"/>
        <v>0</v>
      </c>
      <c r="CO48" s="322"/>
      <c r="CP48" s="673"/>
      <c r="CQ48" s="351"/>
      <c r="CR48" s="380"/>
      <c r="CS48" s="351"/>
      <c r="CT48" s="78">
        <f t="shared" si="189"/>
        <v>0</v>
      </c>
      <c r="CX48" s="907"/>
      <c r="DA48" s="78">
        <f t="shared" si="20"/>
        <v>0</v>
      </c>
      <c r="DK48" s="546"/>
      <c r="DN48" s="323"/>
      <c r="EM48" s="798"/>
      <c r="ET48" s="798"/>
      <c r="FO48" s="546"/>
      <c r="FT48" s="78">
        <f t="shared" si="30"/>
        <v>359057.5</v>
      </c>
      <c r="FV48" s="798"/>
      <c r="HS48" s="546"/>
      <c r="IE48" s="78"/>
      <c r="IO48" s="802"/>
      <c r="JI48" s="31"/>
      <c r="JJ48" s="941"/>
      <c r="JK48" s="785"/>
      <c r="JL48" s="31"/>
      <c r="JM48" s="704"/>
      <c r="JN48" s="78">
        <f t="shared" si="207"/>
        <v>0</v>
      </c>
      <c r="JP48" s="31"/>
      <c r="JQ48" s="941"/>
      <c r="JR48" s="785"/>
      <c r="JS48" s="31"/>
      <c r="JT48" s="704"/>
      <c r="JU48" s="78">
        <f t="shared" si="208"/>
        <v>0</v>
      </c>
      <c r="JW48" s="49"/>
      <c r="JX48" s="1525"/>
      <c r="JY48" s="698"/>
      <c r="JZ48" s="49"/>
      <c r="KA48" s="391"/>
      <c r="KB48" s="132">
        <f t="shared" si="209"/>
        <v>0</v>
      </c>
      <c r="KC48" s="245"/>
      <c r="KD48" s="49"/>
      <c r="KE48" s="1525"/>
      <c r="KF48" s="698"/>
      <c r="KG48" s="49"/>
      <c r="KH48" s="391"/>
      <c r="KI48" s="132">
        <f t="shared" si="210"/>
        <v>0</v>
      </c>
      <c r="KJ48" s="245"/>
      <c r="KK48" s="546"/>
      <c r="LF48" s="546"/>
      <c r="LM48" s="546"/>
      <c r="LT48" s="546"/>
      <c r="MA48" s="546"/>
      <c r="NJ48" s="546"/>
      <c r="NM48" s="546"/>
      <c r="QB48" s="546"/>
      <c r="QI48" s="323"/>
      <c r="QJ48" s="312"/>
      <c r="QK48" s="704"/>
      <c r="QL48" s="31">
        <v>41246</v>
      </c>
      <c r="QM48" s="140">
        <v>50</v>
      </c>
      <c r="QN48" s="132">
        <f t="shared" si="67"/>
        <v>25383.5</v>
      </c>
      <c r="QW48" s="49"/>
      <c r="QX48" s="673"/>
      <c r="QY48" s="140"/>
      <c r="QZ48" s="49"/>
      <c r="RA48" s="140"/>
      <c r="RB48" s="78">
        <f t="shared" si="69"/>
        <v>0</v>
      </c>
      <c r="RD48" s="49"/>
      <c r="RE48" s="673"/>
      <c r="RF48" s="140"/>
      <c r="RG48" s="49"/>
      <c r="RH48" s="140"/>
      <c r="RI48" s="78">
        <f t="shared" si="70"/>
        <v>0</v>
      </c>
      <c r="ST48" s="546"/>
      <c r="TO48" s="546"/>
      <c r="TV48" s="546"/>
      <c r="UC48" s="546"/>
      <c r="UJ48" s="546"/>
      <c r="UQ48" s="546"/>
      <c r="VS48" s="546"/>
      <c r="WU48" s="245"/>
      <c r="WV48" s="245"/>
      <c r="WW48" s="245"/>
      <c r="WX48" s="245"/>
      <c r="WY48" s="245"/>
      <c r="WZ48" s="245"/>
      <c r="XA48" s="245"/>
      <c r="AAO48" s="546"/>
      <c r="AAV48" s="546"/>
      <c r="AAY48" s="323"/>
      <c r="ABX48" s="798"/>
      <c r="ACA48" s="546"/>
      <c r="ACE48" s="798"/>
      <c r="ACH48" s="798"/>
      <c r="ACS48" s="546"/>
      <c r="ACV48" s="546"/>
      <c r="ACZ48" s="546"/>
      <c r="ADC48" s="798"/>
      <c r="ADG48" s="312"/>
      <c r="ADN48" s="323"/>
      <c r="ADQ48" s="546"/>
      <c r="ADU48" s="407"/>
      <c r="AEI48" s="546"/>
      <c r="AEL48" s="546"/>
      <c r="AFD48" s="546"/>
      <c r="AFK48" s="546"/>
      <c r="AHV48" s="546"/>
      <c r="AIC48" s="798"/>
      <c r="AIJ48" s="546"/>
      <c r="AIX48" s="49"/>
      <c r="AIY48" s="230"/>
      <c r="AIZ48" s="140"/>
      <c r="AJA48" s="49"/>
      <c r="AJB48" s="140"/>
      <c r="AJC48" s="78">
        <f t="shared" si="133"/>
        <v>0</v>
      </c>
      <c r="AJL48" s="245"/>
      <c r="AJM48" s="245"/>
      <c r="AJN48" s="245"/>
      <c r="AJO48" s="245"/>
      <c r="AJP48" s="245"/>
      <c r="AJQ48" s="245"/>
      <c r="AJR48" s="245"/>
      <c r="ALW48" s="546"/>
      <c r="ALZ48" s="407"/>
      <c r="AMR48" s="546"/>
      <c r="AMU48" s="798"/>
      <c r="AMY48" s="798"/>
      <c r="ANB48" s="546"/>
      <c r="ANK48" s="132">
        <f t="shared" si="147"/>
        <v>0</v>
      </c>
      <c r="AOA48" s="798"/>
      <c r="AOD48" s="546"/>
      <c r="AOO48" s="546"/>
      <c r="AOV48" s="798"/>
      <c r="APC48" s="798"/>
      <c r="APQ48" s="546"/>
      <c r="APT48" s="546"/>
      <c r="APX48" s="312"/>
      <c r="AQE48" s="312"/>
      <c r="AQS48" s="323"/>
      <c r="AQV48" s="323"/>
      <c r="ARG48" s="546"/>
      <c r="ARJ48" s="546"/>
      <c r="ARN48" s="546"/>
      <c r="ARQ48" s="798"/>
      <c r="ARU48" s="546"/>
      <c r="ASB48" s="546"/>
      <c r="ATY48" s="312"/>
      <c r="ATZ48" s="312"/>
      <c r="AUD48" s="78">
        <f t="shared" si="206"/>
        <v>0</v>
      </c>
      <c r="AUF48" s="312"/>
      <c r="AUG48" s="312"/>
      <c r="AUK48" s="78">
        <f t="shared" si="168"/>
        <v>0</v>
      </c>
      <c r="AVA48" s="546"/>
      <c r="AVH48" s="323"/>
      <c r="AVI48" s="303"/>
      <c r="AVJ48" s="351"/>
      <c r="AVK48" s="312"/>
      <c r="AVL48" s="704"/>
      <c r="AVM48" s="132">
        <f t="shared" si="172"/>
        <v>0</v>
      </c>
      <c r="AVO48" s="546"/>
      <c r="AWJ48" s="245"/>
      <c r="AWK48" s="245"/>
      <c r="AWL48" s="245"/>
      <c r="AWM48" s="245"/>
      <c r="AWN48" s="245"/>
      <c r="AWO48" s="245"/>
      <c r="AWP48" s="245"/>
      <c r="AWQ48" s="865"/>
      <c r="AXZ48" s="546"/>
      <c r="AYG48" s="546"/>
      <c r="AYN48" s="546"/>
      <c r="AYQ48" s="546"/>
      <c r="AZB48" s="546"/>
      <c r="AZE48" s="546"/>
      <c r="AZI48" s="865"/>
      <c r="AZJ48" s="245"/>
      <c r="AZK48" s="245"/>
      <c r="AZL48" s="865"/>
      <c r="AZM48" s="245"/>
      <c r="AZN48" s="245"/>
      <c r="AZO48" s="245"/>
    </row>
    <row r="49" spans="1:1014 1032:1367" s="32" customFormat="1" x14ac:dyDescent="0.25">
      <c r="A49" s="312"/>
      <c r="B49" s="312"/>
      <c r="D49" s="780"/>
      <c r="H49" s="546"/>
      <c r="J49" s="780"/>
      <c r="K49" s="546"/>
      <c r="O49" s="798"/>
      <c r="CA49" s="427"/>
      <c r="CB49" s="230"/>
      <c r="CC49" s="807"/>
      <c r="CD49" s="380"/>
      <c r="CE49" s="391"/>
      <c r="CF49" s="132">
        <f t="shared" si="18"/>
        <v>462233</v>
      </c>
      <c r="CH49" s="31"/>
      <c r="CI49" s="230"/>
      <c r="CJ49" s="262"/>
      <c r="CK49" s="379"/>
      <c r="CL49" s="780"/>
      <c r="CM49" s="132">
        <f t="shared" si="19"/>
        <v>0</v>
      </c>
      <c r="CO49" s="322"/>
      <c r="CP49" s="673"/>
      <c r="CQ49" s="351"/>
      <c r="CR49" s="387"/>
      <c r="CS49" s="391"/>
      <c r="CT49" s="78">
        <f t="shared" si="189"/>
        <v>0</v>
      </c>
      <c r="CX49" s="907"/>
      <c r="DA49" s="78">
        <f t="shared" si="20"/>
        <v>0</v>
      </c>
      <c r="DK49" s="546"/>
      <c r="DN49" s="323"/>
      <c r="EM49" s="798"/>
      <c r="ET49" s="798"/>
      <c r="FO49" s="546"/>
      <c r="FT49" s="78">
        <f t="shared" si="30"/>
        <v>359057.5</v>
      </c>
      <c r="FV49" s="798"/>
      <c r="HS49" s="546"/>
      <c r="IE49" s="78"/>
      <c r="IO49" s="802"/>
      <c r="JI49" s="31"/>
      <c r="JJ49" s="941"/>
      <c r="JK49" s="785"/>
      <c r="JL49" s="31"/>
      <c r="JM49" s="704"/>
      <c r="JN49" s="78">
        <f t="shared" si="207"/>
        <v>0</v>
      </c>
      <c r="JP49" s="31"/>
      <c r="JQ49" s="941"/>
      <c r="JR49" s="785"/>
      <c r="JS49" s="31"/>
      <c r="JT49" s="704"/>
      <c r="JU49" s="78">
        <f t="shared" si="208"/>
        <v>0</v>
      </c>
      <c r="JW49" s="49"/>
      <c r="JX49" s="1525"/>
      <c r="JY49" s="698"/>
      <c r="JZ49" s="49"/>
      <c r="KA49" s="391"/>
      <c r="KB49" s="132">
        <f t="shared" si="209"/>
        <v>0</v>
      </c>
      <c r="KC49" s="245"/>
      <c r="KD49" s="49"/>
      <c r="KE49" s="1525"/>
      <c r="KF49" s="698"/>
      <c r="KG49" s="49"/>
      <c r="KH49" s="391"/>
      <c r="KI49" s="132">
        <f t="shared" si="210"/>
        <v>0</v>
      </c>
      <c r="KJ49" s="245"/>
      <c r="KK49" s="546"/>
      <c r="LF49" s="546"/>
      <c r="LM49" s="546"/>
      <c r="LT49" s="546"/>
      <c r="MA49" s="546"/>
      <c r="NJ49" s="546"/>
      <c r="NM49" s="546"/>
      <c r="QB49" s="546"/>
      <c r="QI49" s="322"/>
      <c r="QJ49" s="230"/>
      <c r="QK49" s="391"/>
      <c r="QL49" s="49">
        <v>41247</v>
      </c>
      <c r="QM49" s="140">
        <v>100</v>
      </c>
      <c r="QN49" s="132">
        <f t="shared" si="67"/>
        <v>25283.5</v>
      </c>
      <c r="QW49" s="230"/>
      <c r="QX49" s="230"/>
      <c r="QY49" s="262"/>
      <c r="QZ49" s="49"/>
      <c r="RA49" s="140"/>
      <c r="RB49" s="78">
        <f t="shared" si="69"/>
        <v>0</v>
      </c>
      <c r="RD49" s="230"/>
      <c r="RE49" s="230"/>
      <c r="RF49" s="262"/>
      <c r="RG49" s="49"/>
      <c r="RH49" s="140"/>
      <c r="RI49" s="78">
        <f t="shared" si="70"/>
        <v>0</v>
      </c>
      <c r="ST49" s="546"/>
      <c r="TO49" s="546"/>
      <c r="TV49" s="546"/>
      <c r="UC49" s="546"/>
      <c r="UJ49" s="546"/>
      <c r="UQ49" s="546"/>
      <c r="VS49" s="546"/>
      <c r="WU49" s="245"/>
      <c r="WV49" s="245"/>
      <c r="WW49" s="245"/>
      <c r="WX49" s="245"/>
      <c r="WY49" s="245"/>
      <c r="WZ49" s="245"/>
      <c r="XA49" s="245"/>
      <c r="AAO49" s="546"/>
      <c r="AAV49" s="546"/>
      <c r="AAY49" s="323"/>
      <c r="ABX49" s="798"/>
      <c r="ACA49" s="546"/>
      <c r="ACE49" s="798"/>
      <c r="ACH49" s="798"/>
      <c r="ACS49" s="546"/>
      <c r="ACV49" s="546"/>
      <c r="ACZ49" s="546"/>
      <c r="ADC49" s="798"/>
      <c r="ADG49" s="312"/>
      <c r="ADN49" s="323"/>
      <c r="ADQ49" s="546"/>
      <c r="ADU49" s="407"/>
      <c r="AEI49" s="546"/>
      <c r="AEL49" s="546"/>
      <c r="AFD49" s="546"/>
      <c r="AFK49" s="546"/>
      <c r="AHV49" s="546"/>
      <c r="AIC49" s="798"/>
      <c r="AIJ49" s="546"/>
      <c r="AIX49" s="49"/>
      <c r="AIY49" s="230"/>
      <c r="AIZ49" s="140"/>
      <c r="AJA49" s="49"/>
      <c r="AJB49" s="140"/>
      <c r="AJC49" s="78">
        <f t="shared" si="133"/>
        <v>0</v>
      </c>
      <c r="AJL49" s="245"/>
      <c r="AJM49" s="245"/>
      <c r="AJN49" s="245"/>
      <c r="AJO49" s="245"/>
      <c r="AJP49" s="245"/>
      <c r="AJQ49" s="245"/>
      <c r="AJR49" s="245"/>
      <c r="ALW49" s="546"/>
      <c r="ALZ49" s="407"/>
      <c r="AMR49" s="546"/>
      <c r="AMU49" s="798"/>
      <c r="AMY49" s="798"/>
      <c r="ANB49" s="546"/>
      <c r="ANK49" s="132">
        <f t="shared" si="147"/>
        <v>0</v>
      </c>
      <c r="AOA49" s="798"/>
      <c r="AOD49" s="546"/>
      <c r="AOO49" s="546"/>
      <c r="AOV49" s="798"/>
      <c r="APC49" s="798"/>
      <c r="APQ49" s="546"/>
      <c r="APT49" s="546"/>
      <c r="APX49" s="312"/>
      <c r="AQE49" s="312"/>
      <c r="AQS49" s="323"/>
      <c r="AQV49" s="323"/>
      <c r="ARG49" s="546"/>
      <c r="ARJ49" s="546"/>
      <c r="ARN49" s="546"/>
      <c r="ARQ49" s="798"/>
      <c r="ARU49" s="546"/>
      <c r="ASB49" s="546"/>
      <c r="ATY49" s="312"/>
      <c r="ATZ49" s="312"/>
      <c r="AUD49" s="78">
        <f t="shared" si="206"/>
        <v>0</v>
      </c>
      <c r="AUF49" s="312"/>
      <c r="AUG49" s="312"/>
      <c r="AUK49" s="78">
        <f t="shared" si="168"/>
        <v>0</v>
      </c>
      <c r="AVA49" s="546"/>
      <c r="AVH49" s="323"/>
      <c r="AVI49" s="303"/>
      <c r="AVJ49" s="351"/>
      <c r="AVK49" s="31"/>
      <c r="AVL49" s="704"/>
      <c r="AVM49" s="132">
        <f t="shared" si="172"/>
        <v>0</v>
      </c>
      <c r="AVO49" s="546"/>
      <c r="AWJ49" s="245"/>
      <c r="AWK49" s="245"/>
      <c r="AWL49" s="245"/>
      <c r="AWM49" s="245"/>
      <c r="AWN49" s="245"/>
      <c r="AWO49" s="245"/>
      <c r="AWP49" s="245"/>
      <c r="AWQ49" s="865"/>
      <c r="AXZ49" s="546"/>
      <c r="AYG49" s="546"/>
      <c r="AYN49" s="546"/>
      <c r="AYQ49" s="546"/>
      <c r="AZB49" s="546"/>
      <c r="AZE49" s="546"/>
      <c r="AZI49" s="865"/>
      <c r="AZJ49" s="245"/>
      <c r="AZK49" s="245"/>
      <c r="AZL49" s="865"/>
      <c r="AZM49" s="245"/>
      <c r="AZN49" s="245"/>
      <c r="AZO49" s="245"/>
    </row>
    <row r="50" spans="1:1014 1032:1367" s="32" customFormat="1" x14ac:dyDescent="0.25">
      <c r="A50" s="312"/>
      <c r="B50" s="312"/>
      <c r="D50" s="780"/>
      <c r="H50" s="546"/>
      <c r="J50" s="780"/>
      <c r="K50" s="546"/>
      <c r="O50" s="798"/>
      <c r="CA50" s="427"/>
      <c r="CB50" s="230"/>
      <c r="CC50" s="807"/>
      <c r="CD50" s="401"/>
      <c r="CE50" s="391"/>
      <c r="CF50" s="132">
        <f t="shared" si="18"/>
        <v>462233</v>
      </c>
      <c r="CH50" s="31"/>
      <c r="CI50" s="312"/>
      <c r="CJ50" s="780"/>
      <c r="CK50" s="379"/>
      <c r="CL50" s="780"/>
      <c r="CM50" s="132">
        <f t="shared" si="19"/>
        <v>0</v>
      </c>
      <c r="CO50" s="322"/>
      <c r="CP50" s="673"/>
      <c r="CQ50" s="351"/>
      <c r="CR50" s="49"/>
      <c r="CS50" s="262"/>
      <c r="CT50" s="78">
        <f t="shared" si="189"/>
        <v>0</v>
      </c>
      <c r="CX50" s="907"/>
      <c r="DA50" s="78">
        <f t="shared" si="20"/>
        <v>0</v>
      </c>
      <c r="DK50" s="546"/>
      <c r="DN50" s="323"/>
      <c r="EM50" s="798"/>
      <c r="ET50" s="798"/>
      <c r="FO50" s="546"/>
      <c r="FT50" s="78">
        <f t="shared" si="30"/>
        <v>359057.5</v>
      </c>
      <c r="FV50" s="798"/>
      <c r="HS50" s="546"/>
      <c r="IE50" s="78"/>
      <c r="IO50" s="802"/>
      <c r="JI50" s="31"/>
      <c r="JJ50" s="941"/>
      <c r="JK50" s="785"/>
      <c r="JL50" s="31"/>
      <c r="JM50" s="704"/>
      <c r="JN50" s="78">
        <f t="shared" si="207"/>
        <v>0</v>
      </c>
      <c r="JP50" s="31"/>
      <c r="JQ50" s="941"/>
      <c r="JR50" s="785"/>
      <c r="JS50" s="31"/>
      <c r="JT50" s="704"/>
      <c r="JU50" s="78">
        <f t="shared" si="208"/>
        <v>0</v>
      </c>
      <c r="JW50" s="49"/>
      <c r="JX50" s="1525"/>
      <c r="JY50" s="698"/>
      <c r="JZ50" s="49"/>
      <c r="KA50" s="391"/>
      <c r="KB50" s="132">
        <f t="shared" si="209"/>
        <v>0</v>
      </c>
      <c r="KC50" s="245"/>
      <c r="KD50" s="49"/>
      <c r="KE50" s="1525"/>
      <c r="KF50" s="698"/>
      <c r="KG50" s="49"/>
      <c r="KH50" s="391"/>
      <c r="KI50" s="132">
        <f t="shared" si="210"/>
        <v>0</v>
      </c>
      <c r="KJ50" s="245"/>
      <c r="KK50" s="546"/>
      <c r="LF50" s="546"/>
      <c r="LM50" s="546"/>
      <c r="LT50" s="546"/>
      <c r="MA50" s="546"/>
      <c r="NJ50" s="546"/>
      <c r="NM50" s="546"/>
      <c r="QB50" s="546"/>
      <c r="QI50" s="49"/>
      <c r="QJ50" s="230"/>
      <c r="QK50" s="391"/>
      <c r="QL50" s="49">
        <v>41252</v>
      </c>
      <c r="QM50" s="140">
        <v>100</v>
      </c>
      <c r="QN50" s="132">
        <f t="shared" si="67"/>
        <v>25183.5</v>
      </c>
      <c r="QW50" s="49"/>
      <c r="QX50" s="673"/>
      <c r="QY50" s="140"/>
      <c r="QZ50" s="49"/>
      <c r="RA50" s="140"/>
      <c r="RB50" s="78">
        <f t="shared" si="69"/>
        <v>0</v>
      </c>
      <c r="RD50" s="49"/>
      <c r="RE50" s="673"/>
      <c r="RF50" s="140"/>
      <c r="RG50" s="49"/>
      <c r="RH50" s="140"/>
      <c r="RI50" s="78">
        <f t="shared" si="70"/>
        <v>0</v>
      </c>
      <c r="ST50" s="546"/>
      <c r="TO50" s="546"/>
      <c r="TV50" s="546"/>
      <c r="UC50" s="546"/>
      <c r="UJ50" s="546"/>
      <c r="UQ50" s="546"/>
      <c r="VS50" s="546"/>
      <c r="WU50" s="245"/>
      <c r="WV50" s="245"/>
      <c r="WW50" s="245"/>
      <c r="WX50" s="245"/>
      <c r="WY50" s="245"/>
      <c r="WZ50" s="245"/>
      <c r="XA50" s="245"/>
      <c r="AAO50" s="546"/>
      <c r="AAV50" s="546"/>
      <c r="AAY50" s="323"/>
      <c r="ABX50" s="798"/>
      <c r="ACA50" s="546"/>
      <c r="ACE50" s="798"/>
      <c r="ACH50" s="798"/>
      <c r="ACS50" s="546"/>
      <c r="ACV50" s="546"/>
      <c r="ACZ50" s="546"/>
      <c r="ADC50" s="798"/>
      <c r="ADG50" s="312"/>
      <c r="ADN50" s="323"/>
      <c r="ADQ50" s="546"/>
      <c r="ADU50" s="407"/>
      <c r="AEI50" s="546"/>
      <c r="AEL50" s="546"/>
      <c r="AFD50" s="546"/>
      <c r="AFK50" s="546"/>
      <c r="AHV50" s="546"/>
      <c r="AIC50" s="798"/>
      <c r="AIJ50" s="546"/>
      <c r="AIX50" s="49"/>
      <c r="AIY50" s="230"/>
      <c r="AIZ50" s="140"/>
      <c r="AJA50" s="49"/>
      <c r="AJB50" s="140"/>
      <c r="AJC50" s="78">
        <f t="shared" si="133"/>
        <v>0</v>
      </c>
      <c r="AJL50" s="245"/>
      <c r="AJM50" s="245"/>
      <c r="AJN50" s="245"/>
      <c r="AJO50" s="245"/>
      <c r="AJP50" s="245"/>
      <c r="AJQ50" s="245"/>
      <c r="AJR50" s="245"/>
      <c r="ALW50" s="546"/>
      <c r="ALZ50" s="407"/>
      <c r="AMR50" s="546"/>
      <c r="AMU50" s="798"/>
      <c r="AMY50" s="798"/>
      <c r="ANB50" s="546"/>
      <c r="ANK50" s="132">
        <f t="shared" si="147"/>
        <v>0</v>
      </c>
      <c r="AOA50" s="798"/>
      <c r="AOD50" s="546"/>
      <c r="AOO50" s="546"/>
      <c r="AOV50" s="798"/>
      <c r="APC50" s="798"/>
      <c r="APQ50" s="546"/>
      <c r="APT50" s="546"/>
      <c r="APX50" s="312"/>
      <c r="AQE50" s="312"/>
      <c r="AQS50" s="798"/>
      <c r="AQV50" s="323"/>
      <c r="ARG50" s="546"/>
      <c r="ARJ50" s="546"/>
      <c r="ARN50" s="546"/>
      <c r="ARQ50" s="798"/>
      <c r="ARU50" s="546"/>
      <c r="ASB50" s="546"/>
      <c r="ATY50" s="312"/>
      <c r="ATZ50" s="312"/>
      <c r="AUD50" s="78">
        <f t="shared" si="206"/>
        <v>0</v>
      </c>
      <c r="AUF50" s="312"/>
      <c r="AUG50" s="312"/>
      <c r="AUK50" s="78">
        <f t="shared" si="168"/>
        <v>0</v>
      </c>
      <c r="AVA50" s="546"/>
      <c r="AVH50" s="323"/>
      <c r="AVI50" s="303"/>
      <c r="AVJ50" s="140"/>
      <c r="AVK50" s="31"/>
      <c r="AVL50" s="795"/>
      <c r="AVM50" s="132">
        <f t="shared" si="172"/>
        <v>0</v>
      </c>
      <c r="AVO50" s="546"/>
      <c r="AWJ50" s="245"/>
      <c r="AWK50" s="245"/>
      <c r="AWL50" s="245"/>
      <c r="AWM50" s="245"/>
      <c r="AWN50" s="245"/>
      <c r="AWO50" s="245"/>
      <c r="AWP50" s="245"/>
      <c r="AWQ50" s="865"/>
      <c r="AXZ50" s="546"/>
      <c r="AYG50" s="546"/>
      <c r="AYN50" s="546"/>
      <c r="AYQ50" s="546"/>
      <c r="AZB50" s="546"/>
      <c r="AZE50" s="546"/>
      <c r="AZI50" s="865"/>
      <c r="AZJ50" s="245"/>
      <c r="AZK50" s="245"/>
      <c r="AZL50" s="865"/>
      <c r="AZM50" s="245"/>
      <c r="AZN50" s="245"/>
      <c r="AZO50" s="245"/>
    </row>
    <row r="51" spans="1:1014 1032:1367" s="32" customFormat="1" x14ac:dyDescent="0.25">
      <c r="A51" s="312"/>
      <c r="B51" s="312"/>
      <c r="H51" s="546"/>
      <c r="J51" s="780"/>
      <c r="K51" s="546"/>
      <c r="O51" s="798"/>
      <c r="CA51" s="427"/>
      <c r="CB51" s="230"/>
      <c r="CC51" s="807"/>
      <c r="CD51" s="305"/>
      <c r="CE51" s="391"/>
      <c r="CF51" s="132">
        <f t="shared" si="18"/>
        <v>462233</v>
      </c>
      <c r="CH51" s="31"/>
      <c r="CI51" s="312"/>
      <c r="CJ51" s="780"/>
      <c r="CK51" s="379"/>
      <c r="CL51" s="780"/>
      <c r="CM51" s="132">
        <f t="shared" si="19"/>
        <v>0</v>
      </c>
      <c r="CO51" s="322"/>
      <c r="CP51" s="673"/>
      <c r="CQ51" s="351"/>
      <c r="CR51" s="49"/>
      <c r="CS51" s="262"/>
      <c r="CT51" s="78">
        <f t="shared" si="189"/>
        <v>0</v>
      </c>
      <c r="CX51" s="907"/>
      <c r="DA51" s="78">
        <f t="shared" si="20"/>
        <v>0</v>
      </c>
      <c r="DK51" s="546"/>
      <c r="DN51" s="323"/>
      <c r="EM51" s="798"/>
      <c r="ET51" s="798"/>
      <c r="FO51" s="546"/>
      <c r="FT51" s="78">
        <f t="shared" si="30"/>
        <v>359057.5</v>
      </c>
      <c r="FV51" s="798"/>
      <c r="HS51" s="546"/>
      <c r="IE51" s="78"/>
      <c r="IO51" s="802"/>
      <c r="JI51" s="31"/>
      <c r="JJ51" s="941"/>
      <c r="JK51" s="785"/>
      <c r="JL51" s="869"/>
      <c r="JM51" s="704"/>
      <c r="JN51" s="78">
        <f t="shared" si="207"/>
        <v>0</v>
      </c>
      <c r="JP51" s="31"/>
      <c r="JQ51" s="941"/>
      <c r="JR51" s="785"/>
      <c r="JS51" s="869"/>
      <c r="JT51" s="704"/>
      <c r="JU51" s="78">
        <f t="shared" si="208"/>
        <v>0</v>
      </c>
      <c r="JW51" s="49"/>
      <c r="JX51" s="1525"/>
      <c r="JY51" s="698"/>
      <c r="JZ51" s="305"/>
      <c r="KA51" s="391"/>
      <c r="KB51" s="132">
        <f t="shared" si="209"/>
        <v>0</v>
      </c>
      <c r="KC51" s="245"/>
      <c r="KD51" s="49"/>
      <c r="KE51" s="1525"/>
      <c r="KF51" s="698"/>
      <c r="KG51" s="305"/>
      <c r="KH51" s="391"/>
      <c r="KI51" s="132">
        <f t="shared" si="210"/>
        <v>0</v>
      </c>
      <c r="KJ51" s="245"/>
      <c r="KK51" s="546"/>
      <c r="LF51" s="546"/>
      <c r="LM51" s="546"/>
      <c r="LT51" s="546"/>
      <c r="MA51" s="546"/>
      <c r="NJ51" s="546"/>
      <c r="NM51" s="546"/>
      <c r="QB51" s="546"/>
      <c r="QI51" s="49"/>
      <c r="QJ51" s="230"/>
      <c r="QK51" s="391"/>
      <c r="QL51" s="49">
        <v>41253</v>
      </c>
      <c r="QM51" s="140">
        <v>100</v>
      </c>
      <c r="QN51" s="132">
        <f t="shared" si="67"/>
        <v>25083.5</v>
      </c>
      <c r="QW51" s="230"/>
      <c r="QX51" s="230"/>
      <c r="QY51" s="262"/>
      <c r="QZ51" s="49"/>
      <c r="RA51" s="140"/>
      <c r="RB51" s="78">
        <f t="shared" si="69"/>
        <v>0</v>
      </c>
      <c r="RD51" s="230"/>
      <c r="RE51" s="230"/>
      <c r="RF51" s="262"/>
      <c r="RG51" s="49"/>
      <c r="RH51" s="140"/>
      <c r="RI51" s="78">
        <f t="shared" si="70"/>
        <v>0</v>
      </c>
      <c r="ST51" s="546"/>
      <c r="TO51" s="546"/>
      <c r="TV51" s="546"/>
      <c r="UC51" s="546"/>
      <c r="UJ51" s="546"/>
      <c r="UQ51" s="546"/>
      <c r="VS51" s="546"/>
      <c r="WU51" s="245"/>
      <c r="WV51" s="245"/>
      <c r="WW51" s="245"/>
      <c r="WX51" s="245"/>
      <c r="WY51" s="245"/>
      <c r="WZ51" s="245"/>
      <c r="XA51" s="245"/>
      <c r="AAO51" s="546"/>
      <c r="AAV51" s="546"/>
      <c r="AAY51" s="323"/>
      <c r="ABX51" s="798"/>
      <c r="ACA51" s="546"/>
      <c r="ACE51" s="798"/>
      <c r="ACH51" s="798"/>
      <c r="ACS51" s="546"/>
      <c r="ACV51" s="546"/>
      <c r="ACZ51" s="546"/>
      <c r="ADC51" s="798"/>
      <c r="ADG51" s="312"/>
      <c r="ADN51" s="323"/>
      <c r="ADQ51" s="546"/>
      <c r="ADU51" s="407"/>
      <c r="AEI51" s="546"/>
      <c r="AEL51" s="546"/>
      <c r="AFD51" s="546"/>
      <c r="AFK51" s="546"/>
      <c r="AHV51" s="546"/>
      <c r="AIC51" s="798"/>
      <c r="AIJ51" s="546"/>
      <c r="AIX51" s="49"/>
      <c r="AIY51" s="230"/>
      <c r="AIZ51" s="140"/>
      <c r="AJA51" s="49"/>
      <c r="AJB51" s="140"/>
      <c r="AJC51" s="78">
        <f t="shared" si="133"/>
        <v>0</v>
      </c>
      <c r="AJL51" s="245"/>
      <c r="AJM51" s="245"/>
      <c r="AJN51" s="245"/>
      <c r="AJO51" s="245"/>
      <c r="AJP51" s="245"/>
      <c r="AJQ51" s="245"/>
      <c r="AJR51" s="245"/>
      <c r="ALW51" s="546"/>
      <c r="ALZ51" s="407"/>
      <c r="AMR51" s="546"/>
      <c r="AMU51" s="798"/>
      <c r="AMY51" s="798"/>
      <c r="ANB51" s="546"/>
      <c r="ANK51" s="132">
        <f t="shared" si="147"/>
        <v>0</v>
      </c>
      <c r="AOA51" s="798"/>
      <c r="AOD51" s="546"/>
      <c r="AOO51" s="546"/>
      <c r="AOV51" s="798"/>
      <c r="APC51" s="798"/>
      <c r="APQ51" s="546"/>
      <c r="APT51" s="546"/>
      <c r="APX51" s="312"/>
      <c r="AQE51" s="312"/>
      <c r="AQS51" s="798"/>
      <c r="AQV51" s="323"/>
      <c r="ARG51" s="546"/>
      <c r="ARJ51" s="546"/>
      <c r="ARN51" s="546"/>
      <c r="ARQ51" s="798"/>
      <c r="ARU51" s="546"/>
      <c r="ASB51" s="546"/>
      <c r="AUD51" s="78">
        <f t="shared" si="206"/>
        <v>0</v>
      </c>
      <c r="AUK51" s="78">
        <f t="shared" si="168"/>
        <v>0</v>
      </c>
      <c r="AVA51" s="546"/>
      <c r="AVH51" s="323"/>
      <c r="AVI51" s="782"/>
      <c r="AVJ51" s="76"/>
      <c r="AVL51" s="704"/>
      <c r="AVM51" s="132">
        <f t="shared" si="172"/>
        <v>0</v>
      </c>
      <c r="AVO51" s="546"/>
      <c r="AWJ51" s="245"/>
      <c r="AWK51" s="245"/>
      <c r="AWL51" s="245"/>
      <c r="AWM51" s="245"/>
      <c r="AWN51" s="245"/>
      <c r="AWO51" s="245"/>
      <c r="AWP51" s="245"/>
      <c r="AWQ51" s="865"/>
      <c r="AXZ51" s="546"/>
      <c r="AYG51" s="546"/>
      <c r="AYN51" s="546"/>
      <c r="AYQ51" s="546"/>
      <c r="AZB51" s="546"/>
      <c r="AZE51" s="546"/>
      <c r="AZI51" s="865"/>
      <c r="AZJ51" s="245"/>
      <c r="AZK51" s="245"/>
      <c r="AZL51" s="865"/>
      <c r="AZM51" s="245"/>
      <c r="AZN51" s="245"/>
      <c r="AZO51" s="245"/>
    </row>
    <row r="52" spans="1:1014 1032:1367" s="32" customFormat="1" ht="15.75" customHeight="1" x14ac:dyDescent="0.25">
      <c r="A52" s="312"/>
      <c r="B52" s="312"/>
      <c r="H52" s="546"/>
      <c r="J52" s="780"/>
      <c r="K52" s="546"/>
      <c r="O52" s="798"/>
      <c r="CA52" s="427"/>
      <c r="CB52" s="230"/>
      <c r="CC52" s="807"/>
      <c r="CD52" s="401"/>
      <c r="CE52" s="391"/>
      <c r="CF52" s="132">
        <f t="shared" si="18"/>
        <v>462233</v>
      </c>
      <c r="CH52" s="31"/>
      <c r="CI52" s="312"/>
      <c r="CJ52" s="780"/>
      <c r="CK52" s="379"/>
      <c r="CL52" s="780"/>
      <c r="CM52" s="132">
        <f t="shared" si="19"/>
        <v>0</v>
      </c>
      <c r="CO52" s="322"/>
      <c r="CP52" s="673"/>
      <c r="CQ52" s="351"/>
      <c r="CR52" s="2137"/>
      <c r="CS52" s="262"/>
      <c r="CT52" s="78">
        <f t="shared" si="189"/>
        <v>0</v>
      </c>
      <c r="CX52" s="907"/>
      <c r="DA52" s="78">
        <f t="shared" si="20"/>
        <v>0</v>
      </c>
      <c r="DK52" s="546"/>
      <c r="DN52" s="323"/>
      <c r="EM52" s="798"/>
      <c r="ET52" s="798"/>
      <c r="FO52" s="546"/>
      <c r="FT52" s="78">
        <f t="shared" si="30"/>
        <v>359057.5</v>
      </c>
      <c r="FV52" s="798"/>
      <c r="HS52" s="546"/>
      <c r="IE52" s="78"/>
      <c r="IO52" s="802"/>
      <c r="JI52" s="31"/>
      <c r="JJ52" s="941"/>
      <c r="JK52" s="785"/>
      <c r="JL52" s="869"/>
      <c r="JM52" s="704"/>
      <c r="JN52" s="78">
        <f t="shared" si="207"/>
        <v>0</v>
      </c>
      <c r="JW52" s="245"/>
      <c r="JX52" s="245"/>
      <c r="JY52" s="245"/>
      <c r="JZ52" s="245"/>
      <c r="KA52" s="245"/>
      <c r="KB52" s="245"/>
      <c r="KC52" s="245"/>
      <c r="KD52" s="245"/>
      <c r="KE52" s="245"/>
      <c r="KF52" s="245"/>
      <c r="KG52" s="245"/>
      <c r="KH52" s="245"/>
      <c r="KI52" s="245"/>
      <c r="KJ52" s="245"/>
      <c r="KK52" s="546"/>
      <c r="LF52" s="546"/>
      <c r="LM52" s="546"/>
      <c r="LT52" s="546"/>
      <c r="MA52" s="546"/>
      <c r="NJ52" s="546"/>
      <c r="NM52" s="546"/>
      <c r="QB52" s="546"/>
      <c r="QI52" s="230"/>
      <c r="QJ52" s="230"/>
      <c r="QK52" s="262"/>
      <c r="QL52" s="49">
        <v>41256</v>
      </c>
      <c r="QM52" s="140">
        <v>50</v>
      </c>
      <c r="QN52" s="132">
        <f t="shared" si="67"/>
        <v>25033.5</v>
      </c>
      <c r="QW52" s="49"/>
      <c r="QX52" s="673"/>
      <c r="QY52" s="140"/>
      <c r="QZ52" s="49"/>
      <c r="RA52" s="140"/>
      <c r="RB52" s="78">
        <f t="shared" si="69"/>
        <v>0</v>
      </c>
      <c r="RD52" s="49"/>
      <c r="RE52" s="673"/>
      <c r="RF52" s="140"/>
      <c r="RG52" s="49"/>
      <c r="RH52" s="140"/>
      <c r="RI52" s="78">
        <f t="shared" si="70"/>
        <v>0</v>
      </c>
      <c r="ST52" s="546"/>
      <c r="TO52" s="546"/>
      <c r="TV52" s="546"/>
      <c r="UC52" s="546"/>
      <c r="UJ52" s="546"/>
      <c r="UQ52" s="546"/>
      <c r="VS52" s="546"/>
      <c r="WU52" s="245"/>
      <c r="WV52" s="245"/>
      <c r="WW52" s="245"/>
      <c r="WX52" s="245"/>
      <c r="WY52" s="245"/>
      <c r="WZ52" s="245"/>
      <c r="XA52" s="245"/>
      <c r="AAO52" s="546"/>
      <c r="AAV52" s="546"/>
      <c r="AAY52" s="323"/>
      <c r="ABX52" s="798"/>
      <c r="ACA52" s="546"/>
      <c r="ACE52" s="798"/>
      <c r="ACH52" s="798"/>
      <c r="ACS52" s="546"/>
      <c r="ACV52" s="546"/>
      <c r="ACZ52" s="546"/>
      <c r="ADC52" s="798"/>
      <c r="ADG52" s="312"/>
      <c r="ADN52" s="323"/>
      <c r="ADQ52" s="546"/>
      <c r="ADU52" s="407"/>
      <c r="AEI52" s="546"/>
      <c r="AEL52" s="546"/>
      <c r="AFD52" s="546"/>
      <c r="AFK52" s="546"/>
      <c r="AHV52" s="546"/>
      <c r="AIC52" s="915"/>
      <c r="AID52" s="174"/>
      <c r="AIE52" s="353"/>
      <c r="AIF52" s="353"/>
      <c r="AIJ52" s="546"/>
      <c r="AIX52" s="49"/>
      <c r="AIY52" s="230"/>
      <c r="AIZ52" s="140"/>
      <c r="AJA52" s="49"/>
      <c r="AJB52" s="140"/>
      <c r="AJC52" s="78">
        <f t="shared" si="133"/>
        <v>0</v>
      </c>
      <c r="AJL52" s="245"/>
      <c r="AJM52" s="245"/>
      <c r="AJN52" s="245"/>
      <c r="AJO52" s="245"/>
      <c r="AJP52" s="245"/>
      <c r="AJQ52" s="245"/>
      <c r="AJR52" s="245"/>
      <c r="ALW52" s="546"/>
      <c r="ALZ52" s="407"/>
      <c r="AMR52" s="546"/>
      <c r="AMU52" s="798"/>
      <c r="AMY52" s="798"/>
      <c r="ANB52" s="546"/>
      <c r="ANK52" s="132">
        <f t="shared" si="147"/>
        <v>0</v>
      </c>
      <c r="AOA52" s="798"/>
      <c r="AOD52" s="546"/>
      <c r="AOO52" s="546"/>
      <c r="AOV52" s="798"/>
      <c r="APC52" s="798"/>
      <c r="APQ52" s="546"/>
      <c r="APT52" s="546"/>
      <c r="APX52" s="312"/>
      <c r="AQE52" s="312"/>
      <c r="AQS52" s="798"/>
      <c r="AQV52" s="323"/>
      <c r="ARG52" s="546"/>
      <c r="ARJ52" s="546"/>
      <c r="ARN52" s="546"/>
      <c r="ARQ52" s="798"/>
      <c r="ARU52" s="546"/>
      <c r="ASB52" s="546"/>
      <c r="AUB52" s="61"/>
      <c r="AUD52" s="78">
        <f t="shared" si="206"/>
        <v>0</v>
      </c>
      <c r="AUI52" s="61"/>
      <c r="AUK52" s="78">
        <f t="shared" si="168"/>
        <v>0</v>
      </c>
      <c r="AVA52" s="546"/>
      <c r="AVH52" s="323"/>
      <c r="AVI52" s="817"/>
      <c r="AVL52" s="704"/>
      <c r="AVM52" s="132">
        <f t="shared" si="172"/>
        <v>0</v>
      </c>
      <c r="AVO52" s="546"/>
      <c r="AWJ52" s="245"/>
      <c r="AWK52" s="245"/>
      <c r="AWL52" s="245"/>
      <c r="AWM52" s="245"/>
      <c r="AWN52" s="245"/>
      <c r="AWO52" s="245"/>
      <c r="AWP52" s="245"/>
      <c r="AWQ52" s="865"/>
      <c r="AXZ52" s="546"/>
      <c r="AYG52" s="546"/>
      <c r="AYN52" s="546"/>
      <c r="AYQ52" s="546"/>
      <c r="AZB52" s="546"/>
      <c r="AZE52" s="546"/>
      <c r="AZI52" s="865"/>
      <c r="AZJ52" s="245"/>
      <c r="AZK52" s="245"/>
      <c r="AZL52" s="865"/>
      <c r="AZM52" s="245"/>
      <c r="AZN52" s="245"/>
      <c r="AZO52" s="245"/>
    </row>
    <row r="53" spans="1:1014 1032:1367" s="32" customFormat="1" x14ac:dyDescent="0.25">
      <c r="A53" s="312"/>
      <c r="B53" s="312"/>
      <c r="H53" s="546"/>
      <c r="J53" s="780"/>
      <c r="K53" s="546"/>
      <c r="O53" s="798"/>
      <c r="CA53" s="427"/>
      <c r="CB53" s="1476"/>
      <c r="CC53" s="807"/>
      <c r="CD53" s="380"/>
      <c r="CE53" s="351"/>
      <c r="CF53" s="132">
        <f t="shared" si="18"/>
        <v>462233</v>
      </c>
      <c r="CH53" s="31"/>
      <c r="CI53" s="312"/>
      <c r="CJ53" s="780"/>
      <c r="CK53" s="379"/>
      <c r="CL53" s="780"/>
      <c r="CM53" s="132">
        <f t="shared" si="19"/>
        <v>0</v>
      </c>
      <c r="CO53" s="322"/>
      <c r="CP53" s="673"/>
      <c r="CQ53" s="351"/>
      <c r="CR53" s="2137"/>
      <c r="CS53" s="262"/>
      <c r="CT53" s="78">
        <f t="shared" si="189"/>
        <v>0</v>
      </c>
      <c r="CX53" s="907"/>
      <c r="DA53" s="78">
        <f t="shared" si="20"/>
        <v>0</v>
      </c>
      <c r="DK53" s="546"/>
      <c r="DN53" s="323"/>
      <c r="EM53" s="798"/>
      <c r="EP53" s="390"/>
      <c r="ET53" s="798"/>
      <c r="FO53" s="546"/>
      <c r="FT53" s="78">
        <f t="shared" si="30"/>
        <v>359057.5</v>
      </c>
      <c r="FV53" s="798"/>
      <c r="HS53" s="546"/>
      <c r="IE53" s="78"/>
      <c r="IO53" s="802"/>
      <c r="JI53" s="31"/>
      <c r="JJ53" s="941"/>
      <c r="JK53" s="785"/>
      <c r="JL53" s="869"/>
      <c r="JM53" s="704"/>
      <c r="JN53" s="78">
        <f t="shared" si="207"/>
        <v>0</v>
      </c>
      <c r="JW53" s="245"/>
      <c r="JX53" s="245"/>
      <c r="JY53" s="245"/>
      <c r="JZ53" s="245"/>
      <c r="KA53" s="245"/>
      <c r="KB53" s="245"/>
      <c r="KC53" s="245"/>
      <c r="KD53" s="245"/>
      <c r="KE53" s="245"/>
      <c r="KF53" s="245"/>
      <c r="KG53" s="245"/>
      <c r="KH53" s="245"/>
      <c r="KI53" s="245"/>
      <c r="KJ53" s="245"/>
      <c r="KK53" s="546"/>
      <c r="LF53" s="546"/>
      <c r="LM53" s="546"/>
      <c r="LT53" s="546"/>
      <c r="MA53" s="546"/>
      <c r="NJ53" s="546"/>
      <c r="NM53" s="546"/>
      <c r="QB53" s="546"/>
      <c r="QI53" s="49"/>
      <c r="QJ53" s="673"/>
      <c r="QK53" s="140"/>
      <c r="QL53" s="49">
        <v>41259</v>
      </c>
      <c r="QM53" s="140">
        <v>100</v>
      </c>
      <c r="QN53" s="132">
        <f t="shared" si="67"/>
        <v>24933.5</v>
      </c>
      <c r="QW53" s="49"/>
      <c r="QX53" s="673"/>
      <c r="QY53" s="140"/>
      <c r="QZ53" s="49"/>
      <c r="RA53" s="140"/>
      <c r="RB53" s="78">
        <f t="shared" si="69"/>
        <v>0</v>
      </c>
      <c r="RD53" s="49"/>
      <c r="RE53" s="673"/>
      <c r="RF53" s="140"/>
      <c r="RG53" s="49"/>
      <c r="RH53" s="140"/>
      <c r="RI53" s="78">
        <f t="shared" si="70"/>
        <v>0</v>
      </c>
      <c r="ST53" s="546"/>
      <c r="TO53" s="546"/>
      <c r="TV53" s="546"/>
      <c r="UC53" s="546"/>
      <c r="UJ53" s="546"/>
      <c r="UQ53" s="546"/>
      <c r="VS53" s="546"/>
      <c r="WU53" s="245"/>
      <c r="WV53" s="245"/>
      <c r="WW53" s="245"/>
      <c r="WX53" s="245"/>
      <c r="WY53" s="245"/>
      <c r="WZ53" s="245"/>
      <c r="XA53" s="245"/>
      <c r="AAO53" s="546"/>
      <c r="AAV53" s="546"/>
      <c r="AAY53" s="323"/>
      <c r="ABX53" s="798"/>
      <c r="ACA53" s="546"/>
      <c r="ACE53" s="798"/>
      <c r="ACH53" s="798"/>
      <c r="ACS53" s="546"/>
      <c r="ACV53" s="546"/>
      <c r="ACZ53" s="546"/>
      <c r="ADC53" s="798"/>
      <c r="ADG53" s="312"/>
      <c r="ADN53" s="323"/>
      <c r="ADQ53" s="546"/>
      <c r="ADU53" s="407"/>
      <c r="AEI53" s="546"/>
      <c r="AEL53" s="546"/>
      <c r="AFD53" s="546"/>
      <c r="AFK53" s="546"/>
      <c r="AHV53" s="546"/>
      <c r="AIC53" s="915"/>
      <c r="AID53" s="353"/>
      <c r="AIE53" s="353"/>
      <c r="AIF53" s="353"/>
      <c r="AIJ53" s="546"/>
      <c r="AIX53" s="49"/>
      <c r="AIY53" s="230"/>
      <c r="AIZ53" s="140"/>
      <c r="AJA53" s="49"/>
      <c r="AJB53" s="140"/>
      <c r="AJC53" s="78">
        <f t="shared" si="133"/>
        <v>0</v>
      </c>
      <c r="AJL53" s="245"/>
      <c r="AJM53" s="245"/>
      <c r="AJN53" s="245"/>
      <c r="AJO53" s="245"/>
      <c r="AJP53" s="245"/>
      <c r="AJQ53" s="245"/>
      <c r="AJR53" s="245"/>
      <c r="ALW53" s="546"/>
      <c r="ALZ53" s="407"/>
      <c r="AMR53" s="546"/>
      <c r="AMU53" s="798"/>
      <c r="AMY53" s="798"/>
      <c r="ANB53" s="546"/>
      <c r="ANK53" s="132">
        <f t="shared" si="147"/>
        <v>0</v>
      </c>
      <c r="AOA53" s="798"/>
      <c r="AOD53" s="546"/>
      <c r="AOO53" s="546"/>
      <c r="AOV53" s="798"/>
      <c r="APC53" s="798"/>
      <c r="APQ53" s="546"/>
      <c r="APT53" s="546"/>
      <c r="APX53" s="312"/>
      <c r="AQE53" s="312"/>
      <c r="AQS53" s="798"/>
      <c r="AQV53" s="323"/>
      <c r="ARG53" s="546"/>
      <c r="ARJ53" s="546"/>
      <c r="ARN53" s="546"/>
      <c r="ARQ53" s="798"/>
      <c r="ARU53" s="546"/>
      <c r="ASB53" s="546"/>
      <c r="AUB53" s="61"/>
      <c r="AUD53" s="78">
        <f t="shared" si="206"/>
        <v>0</v>
      </c>
      <c r="AUI53" s="61"/>
      <c r="AUK53" s="78">
        <f t="shared" si="168"/>
        <v>0</v>
      </c>
      <c r="AVA53" s="546"/>
      <c r="AVH53" s="323"/>
      <c r="AVL53" s="704"/>
      <c r="AVM53" s="132">
        <f t="shared" si="172"/>
        <v>0</v>
      </c>
      <c r="AVO53" s="546"/>
      <c r="AWJ53" s="245"/>
      <c r="AWK53" s="245"/>
      <c r="AWL53" s="245"/>
      <c r="AWM53" s="245"/>
      <c r="AWN53" s="245"/>
      <c r="AWO53" s="245"/>
      <c r="AWP53" s="245"/>
      <c r="AWQ53" s="865"/>
      <c r="AXZ53" s="546"/>
      <c r="AYG53" s="546"/>
      <c r="AYN53" s="546"/>
      <c r="AYQ53" s="546"/>
      <c r="AZB53" s="546"/>
      <c r="AZE53" s="546"/>
      <c r="AZI53" s="865"/>
      <c r="AZJ53" s="245"/>
      <c r="AZK53" s="245"/>
      <c r="AZL53" s="865"/>
      <c r="AZM53" s="245"/>
      <c r="AZN53" s="245"/>
      <c r="AZO53" s="245"/>
    </row>
    <row r="54" spans="1:1014 1032:1367" s="32" customFormat="1" ht="15.75" customHeight="1" x14ac:dyDescent="0.3">
      <c r="A54" s="312"/>
      <c r="B54" s="312"/>
      <c r="H54" s="546"/>
      <c r="J54" s="780"/>
      <c r="K54" s="546"/>
      <c r="O54" s="798"/>
      <c r="CA54" s="427"/>
      <c r="CB54" s="1476"/>
      <c r="CC54" s="351"/>
      <c r="CD54" s="380"/>
      <c r="CE54" s="391"/>
      <c r="CF54" s="132">
        <f t="shared" si="18"/>
        <v>462233</v>
      </c>
      <c r="CH54" s="31"/>
      <c r="CI54" s="312"/>
      <c r="CJ54" s="780"/>
      <c r="CL54" s="780"/>
      <c r="CM54" s="132">
        <f t="shared" si="19"/>
        <v>0</v>
      </c>
      <c r="CO54" s="322"/>
      <c r="CP54" s="673"/>
      <c r="CQ54" s="351"/>
      <c r="CR54" s="843"/>
      <c r="CS54" s="262"/>
      <c r="CT54" s="78">
        <f t="shared" si="189"/>
        <v>0</v>
      </c>
      <c r="CX54" s="907"/>
      <c r="DA54" s="78">
        <f t="shared" si="20"/>
        <v>0</v>
      </c>
      <c r="DK54" s="546"/>
      <c r="DN54" s="323"/>
      <c r="EM54" s="798"/>
      <c r="EP54" s="390"/>
      <c r="ET54" s="798"/>
      <c r="FO54" s="546"/>
      <c r="FT54" s="78">
        <f t="shared" si="30"/>
        <v>359057.5</v>
      </c>
      <c r="FV54" s="798"/>
      <c r="HS54" s="546"/>
      <c r="IE54" s="78"/>
      <c r="IO54" s="802"/>
      <c r="JI54" s="31"/>
      <c r="JJ54" s="941"/>
      <c r="JK54" s="785"/>
      <c r="JL54" s="869"/>
      <c r="JM54" s="704"/>
      <c r="JN54" s="78">
        <f t="shared" si="207"/>
        <v>0</v>
      </c>
      <c r="JW54" s="245"/>
      <c r="JX54" s="245"/>
      <c r="JY54" s="245"/>
      <c r="JZ54" s="245"/>
      <c r="KA54" s="245"/>
      <c r="KB54" s="245"/>
      <c r="KC54" s="245"/>
      <c r="KD54" s="245"/>
      <c r="KE54" s="245"/>
      <c r="KF54" s="245"/>
      <c r="KG54" s="245"/>
      <c r="KH54" s="245"/>
      <c r="KI54" s="245"/>
      <c r="KJ54" s="245"/>
      <c r="KK54" s="546"/>
      <c r="LF54" s="546"/>
      <c r="LM54" s="546"/>
      <c r="LT54" s="546"/>
      <c r="MA54" s="546"/>
      <c r="NJ54" s="546"/>
      <c r="NM54" s="546"/>
      <c r="QB54" s="546"/>
      <c r="QI54" s="230"/>
      <c r="QJ54" s="230"/>
      <c r="QK54" s="262"/>
      <c r="QL54" s="49">
        <v>41260</v>
      </c>
      <c r="QM54" s="140">
        <v>100</v>
      </c>
      <c r="QN54" s="132">
        <f t="shared" si="67"/>
        <v>24833.5</v>
      </c>
      <c r="QW54" s="230"/>
      <c r="QX54" s="230"/>
      <c r="QY54" s="262"/>
      <c r="QZ54" s="49"/>
      <c r="RA54" s="140"/>
      <c r="RB54" s="78">
        <f t="shared" si="69"/>
        <v>0</v>
      </c>
      <c r="RD54" s="230"/>
      <c r="RE54" s="230"/>
      <c r="RF54" s="262"/>
      <c r="RG54" s="49"/>
      <c r="RH54" s="140"/>
      <c r="RI54" s="78">
        <f t="shared" si="70"/>
        <v>0</v>
      </c>
      <c r="ST54" s="546"/>
      <c r="TO54" s="546"/>
      <c r="TV54" s="546"/>
      <c r="UC54" s="546"/>
      <c r="UJ54" s="546"/>
      <c r="UQ54" s="546"/>
      <c r="VS54" s="546"/>
      <c r="WU54" s="245"/>
      <c r="WV54" s="245"/>
      <c r="WW54" s="245"/>
      <c r="WX54" s="245"/>
      <c r="WY54" s="245"/>
      <c r="WZ54" s="245"/>
      <c r="XA54" s="245"/>
      <c r="AAO54" s="546"/>
      <c r="AAV54" s="546"/>
      <c r="AAY54" s="323"/>
      <c r="ABX54" s="798"/>
      <c r="ACA54" s="546"/>
      <c r="ACE54" s="798"/>
      <c r="ACH54" s="798"/>
      <c r="ACS54" s="546"/>
      <c r="ACV54" s="546"/>
      <c r="ACZ54" s="546"/>
      <c r="ADC54" s="798"/>
      <c r="ADG54" s="312"/>
      <c r="ADN54" s="323"/>
      <c r="ADQ54" s="546"/>
      <c r="ADU54" s="407"/>
      <c r="AEI54" s="546"/>
      <c r="AEL54" s="546"/>
      <c r="AFD54" s="546"/>
      <c r="AFK54" s="546"/>
      <c r="AHV54" s="546"/>
      <c r="AIC54" s="509"/>
      <c r="AID54" s="2148"/>
      <c r="AIE54" s="2148"/>
      <c r="AIF54" s="2148"/>
      <c r="AIJ54" s="546"/>
      <c r="AIX54" s="49"/>
      <c r="AIY54" s="230"/>
      <c r="AIZ54" s="140"/>
      <c r="AJA54" s="49"/>
      <c r="AJB54" s="140"/>
      <c r="AJC54" s="78">
        <f t="shared" si="133"/>
        <v>0</v>
      </c>
      <c r="AJL54" s="245"/>
      <c r="AJM54" s="245"/>
      <c r="AJN54" s="245"/>
      <c r="AJO54" s="245"/>
      <c r="AJP54" s="245"/>
      <c r="AJQ54" s="245"/>
      <c r="AJR54" s="245"/>
      <c r="ALW54" s="546"/>
      <c r="ALZ54" s="407"/>
      <c r="AMR54" s="546"/>
      <c r="AMU54" s="798"/>
      <c r="AMY54" s="798"/>
      <c r="ANB54" s="546"/>
      <c r="ANK54" s="132">
        <f t="shared" si="147"/>
        <v>0</v>
      </c>
      <c r="AOA54" s="798"/>
      <c r="AOD54" s="546"/>
      <c r="AOO54" s="546"/>
      <c r="AOV54" s="798"/>
      <c r="APC54" s="798"/>
      <c r="APQ54" s="546"/>
      <c r="APT54" s="546"/>
      <c r="APX54" s="312"/>
      <c r="AQE54" s="312"/>
      <c r="AQS54" s="798"/>
      <c r="AQV54" s="323"/>
      <c r="ARG54" s="546"/>
      <c r="ARJ54" s="546"/>
      <c r="ARN54" s="546"/>
      <c r="ARQ54" s="798"/>
      <c r="ARU54" s="546"/>
      <c r="ASB54" s="546"/>
      <c r="AUB54" s="61"/>
      <c r="AUD54" s="78">
        <f t="shared" si="206"/>
        <v>0</v>
      </c>
      <c r="AUI54" s="61"/>
      <c r="AUK54" s="78">
        <f t="shared" si="168"/>
        <v>0</v>
      </c>
      <c r="AVA54" s="546"/>
      <c r="AVH54" s="323"/>
      <c r="AVL54" s="704"/>
      <c r="AVM54" s="78">
        <f t="shared" si="172"/>
        <v>0</v>
      </c>
      <c r="AVO54" s="546"/>
      <c r="AWJ54" s="245"/>
      <c r="AWK54" s="245"/>
      <c r="AWL54" s="245"/>
      <c r="AWM54" s="245"/>
      <c r="AWN54" s="245"/>
      <c r="AWO54" s="245"/>
      <c r="AWP54" s="245"/>
      <c r="AWQ54" s="865"/>
      <c r="AXZ54" s="546"/>
      <c r="AYG54" s="546"/>
      <c r="AYN54" s="546"/>
      <c r="AYQ54" s="546"/>
      <c r="AZB54" s="546"/>
      <c r="AZE54" s="546"/>
      <c r="AZI54" s="865"/>
      <c r="AZJ54" s="245"/>
      <c r="AZK54" s="245"/>
      <c r="AZL54" s="865"/>
      <c r="AZM54" s="245"/>
      <c r="AZN54" s="245"/>
      <c r="AZO54" s="245"/>
    </row>
    <row r="55" spans="1:1014 1032:1367" s="32" customFormat="1" ht="15.75" customHeight="1" x14ac:dyDescent="0.3">
      <c r="A55" s="312"/>
      <c r="B55" s="312"/>
      <c r="D55" s="2052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J44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+AWH44+AZG44</f>
        <v>1230876.5</v>
      </c>
      <c r="E55" s="2136"/>
      <c r="H55" s="546"/>
      <c r="J55" s="780"/>
      <c r="K55" s="546"/>
      <c r="O55" s="798"/>
      <c r="CA55" s="427"/>
      <c r="CB55" s="230"/>
      <c r="CC55" s="105"/>
      <c r="CD55" s="401"/>
      <c r="CE55" s="391"/>
      <c r="CF55" s="132">
        <f t="shared" si="18"/>
        <v>462233</v>
      </c>
      <c r="CH55" s="31"/>
      <c r="CI55" s="312"/>
      <c r="CJ55" s="780"/>
      <c r="CK55" s="379"/>
      <c r="CL55" s="780"/>
      <c r="CM55" s="132">
        <f t="shared" si="19"/>
        <v>0</v>
      </c>
      <c r="CO55" s="323"/>
      <c r="CP55" s="673"/>
      <c r="CQ55" s="351"/>
      <c r="CR55" s="31"/>
      <c r="CS55" s="780"/>
      <c r="CT55" s="78">
        <f t="shared" si="189"/>
        <v>0</v>
      </c>
      <c r="CX55" s="907"/>
      <c r="DA55" s="78">
        <f t="shared" si="20"/>
        <v>0</v>
      </c>
      <c r="DK55" s="546"/>
      <c r="DN55" s="323"/>
      <c r="EM55" s="798"/>
      <c r="EP55" s="390"/>
      <c r="ET55" s="798"/>
      <c r="FO55" s="407"/>
      <c r="FT55" s="78">
        <f t="shared" si="30"/>
        <v>359057.5</v>
      </c>
      <c r="FV55" s="798"/>
      <c r="HS55" s="546"/>
      <c r="HZ55" s="312"/>
      <c r="ID55" s="938"/>
      <c r="IE55" s="78"/>
      <c r="IO55" s="802"/>
      <c r="JI55" s="31"/>
      <c r="JJ55" s="941"/>
      <c r="JK55" s="785"/>
      <c r="JL55" s="869"/>
      <c r="JM55" s="704"/>
      <c r="JN55" s="78">
        <f t="shared" si="207"/>
        <v>0</v>
      </c>
      <c r="JW55" s="245"/>
      <c r="JX55" s="245"/>
      <c r="JY55" s="245"/>
      <c r="JZ55" s="245"/>
      <c r="KA55" s="245"/>
      <c r="KB55" s="245"/>
      <c r="KC55" s="245"/>
      <c r="KD55" s="245"/>
      <c r="KE55" s="245"/>
      <c r="KF55" s="245"/>
      <c r="KG55" s="245"/>
      <c r="KH55" s="245"/>
      <c r="KI55" s="245"/>
      <c r="KJ55" s="245"/>
      <c r="KK55" s="546"/>
      <c r="LF55" s="546"/>
      <c r="LM55" s="546"/>
      <c r="LT55" s="546"/>
      <c r="MA55" s="546"/>
      <c r="NJ55" s="546"/>
      <c r="NM55" s="546"/>
      <c r="QB55" s="546"/>
      <c r="QI55" s="230"/>
      <c r="QJ55" s="230"/>
      <c r="QK55" s="262"/>
      <c r="QL55" s="49">
        <v>41263</v>
      </c>
      <c r="QM55" s="262">
        <v>100</v>
      </c>
      <c r="QN55" s="132">
        <f t="shared" si="67"/>
        <v>24733.5</v>
      </c>
      <c r="QW55" s="49"/>
      <c r="QX55" s="673"/>
      <c r="QY55" s="140"/>
      <c r="QZ55" s="49"/>
      <c r="RA55" s="262"/>
      <c r="RB55" s="78">
        <f t="shared" si="69"/>
        <v>0</v>
      </c>
      <c r="RD55" s="49"/>
      <c r="RE55" s="673"/>
      <c r="RF55" s="140"/>
      <c r="RG55" s="49"/>
      <c r="RH55" s="262"/>
      <c r="RI55" s="78">
        <f t="shared" si="70"/>
        <v>0</v>
      </c>
      <c r="ST55" s="546"/>
      <c r="TO55" s="546"/>
      <c r="TV55" s="546"/>
      <c r="UC55" s="546"/>
      <c r="UJ55" s="546"/>
      <c r="UQ55" s="546"/>
      <c r="VS55" s="546"/>
      <c r="WU55" s="245"/>
      <c r="WV55" s="245"/>
      <c r="WW55" s="245"/>
      <c r="WX55" s="245"/>
      <c r="WY55" s="245"/>
      <c r="WZ55" s="245"/>
      <c r="XA55" s="245"/>
      <c r="AAO55" s="546"/>
      <c r="AAV55" s="546"/>
      <c r="AAY55" s="323"/>
      <c r="ABX55" s="798"/>
      <c r="ACA55" s="546"/>
      <c r="ACE55" s="798"/>
      <c r="ACH55" s="798"/>
      <c r="ACS55" s="546"/>
      <c r="ACV55" s="546"/>
      <c r="ACZ55" s="546"/>
      <c r="ADC55" s="798"/>
      <c r="ADG55" s="312"/>
      <c r="ADN55" s="323"/>
      <c r="ADQ55" s="546"/>
      <c r="ADU55" s="407"/>
      <c r="AEI55" s="546"/>
      <c r="AEL55" s="546"/>
      <c r="AFD55" s="546"/>
      <c r="AFK55" s="546"/>
      <c r="AHV55" s="546"/>
      <c r="AIC55" s="905"/>
      <c r="AID55" s="377"/>
      <c r="AIE55" s="353"/>
      <c r="AIF55" s="353"/>
      <c r="AIJ55" s="546"/>
      <c r="AIX55" s="49"/>
      <c r="AIY55" s="230"/>
      <c r="AIZ55" s="140"/>
      <c r="AJA55" s="49"/>
      <c r="AJB55" s="140"/>
      <c r="AJC55" s="78">
        <f t="shared" si="133"/>
        <v>0</v>
      </c>
      <c r="AJL55" s="245"/>
      <c r="AJM55" s="245"/>
      <c r="AJN55" s="245"/>
      <c r="AJO55" s="245"/>
      <c r="AJP55" s="245"/>
      <c r="AJQ55" s="245"/>
      <c r="AJR55" s="245"/>
      <c r="ALW55" s="546"/>
      <c r="ALZ55" s="407"/>
      <c r="AMR55" s="546"/>
      <c r="AMU55" s="798"/>
      <c r="AMY55" s="798"/>
      <c r="ANB55" s="546"/>
      <c r="ANK55" s="132">
        <f t="shared" si="147"/>
        <v>0</v>
      </c>
      <c r="AOA55" s="798"/>
      <c r="AOD55" s="546"/>
      <c r="AOO55" s="546"/>
      <c r="AOV55" s="798"/>
      <c r="APC55" s="798"/>
      <c r="APQ55" s="546"/>
      <c r="APT55" s="546"/>
      <c r="APX55" s="312"/>
      <c r="AQE55" s="312"/>
      <c r="AQS55" s="798"/>
      <c r="AQV55" s="323"/>
      <c r="ARG55" s="546"/>
      <c r="ARJ55" s="546"/>
      <c r="ARN55" s="546"/>
      <c r="ARQ55" s="798"/>
      <c r="ARU55" s="546"/>
      <c r="ASB55" s="546"/>
      <c r="AUB55" s="61"/>
      <c r="AUD55" s="78">
        <f t="shared" si="206"/>
        <v>0</v>
      </c>
      <c r="AUI55" s="61"/>
      <c r="AUK55" s="78">
        <f t="shared" si="168"/>
        <v>0</v>
      </c>
      <c r="AVA55" s="546"/>
      <c r="AVH55" s="323"/>
      <c r="AVL55" s="704"/>
      <c r="AVM55" s="78">
        <f t="shared" si="172"/>
        <v>0</v>
      </c>
      <c r="AVO55" s="546"/>
      <c r="AWJ55" s="245"/>
      <c r="AWK55" s="245"/>
      <c r="AWL55" s="245"/>
      <c r="AWM55" s="245"/>
      <c r="AWN55" s="245"/>
      <c r="AWO55" s="245"/>
      <c r="AWP55" s="245"/>
      <c r="AWQ55" s="865"/>
      <c r="AXZ55" s="546"/>
      <c r="AYG55" s="546"/>
      <c r="AYN55" s="546"/>
      <c r="AYQ55" s="546"/>
      <c r="AZB55" s="546"/>
      <c r="AZE55" s="546"/>
      <c r="AZI55" s="865"/>
      <c r="AZJ55" s="245"/>
      <c r="AZK55" s="245"/>
      <c r="AZL55" s="865"/>
      <c r="AZM55" s="245"/>
      <c r="AZN55" s="245"/>
      <c r="AZO55" s="245"/>
    </row>
    <row r="56" spans="1:1014 1032:1367" s="32" customFormat="1" ht="15.75" x14ac:dyDescent="0.25">
      <c r="A56" s="312"/>
      <c r="B56" s="312"/>
      <c r="D56" s="116" t="s">
        <v>61</v>
      </c>
      <c r="H56" s="546"/>
      <c r="J56" s="780"/>
      <c r="K56" s="546"/>
      <c r="O56" s="798"/>
      <c r="CA56" s="427"/>
      <c r="CB56" s="230"/>
      <c r="CC56" s="105"/>
      <c r="CD56" s="401"/>
      <c r="CE56" s="391"/>
      <c r="CF56" s="132">
        <f t="shared" si="18"/>
        <v>462233</v>
      </c>
      <c r="CH56" s="31"/>
      <c r="CI56" s="312"/>
      <c r="CJ56" s="780"/>
      <c r="CK56" s="379"/>
      <c r="CL56" s="780"/>
      <c r="CM56" s="132">
        <f t="shared" si="19"/>
        <v>0</v>
      </c>
      <c r="CO56" s="323"/>
      <c r="CP56" s="673"/>
      <c r="CQ56" s="351"/>
      <c r="CR56" s="31"/>
      <c r="CS56" s="780"/>
      <c r="CT56" s="78">
        <f t="shared" si="189"/>
        <v>0</v>
      </c>
      <c r="CX56" s="907"/>
      <c r="DA56" s="78">
        <f t="shared" si="20"/>
        <v>0</v>
      </c>
      <c r="DK56" s="546"/>
      <c r="DN56" s="323"/>
      <c r="EM56" s="798"/>
      <c r="EP56" s="140"/>
      <c r="ET56" s="798"/>
      <c r="FO56" s="407"/>
      <c r="FT56" s="78">
        <f>FT55+FQ56-FS56</f>
        <v>359057.5</v>
      </c>
      <c r="FV56" s="798"/>
      <c r="HS56" s="546"/>
      <c r="HZ56" s="312"/>
      <c r="ID56" s="938"/>
      <c r="IE56" s="78"/>
      <c r="IO56" s="802"/>
      <c r="JI56" s="31"/>
      <c r="JJ56" s="941"/>
      <c r="JK56" s="785"/>
      <c r="JL56" s="869"/>
      <c r="JM56" s="704"/>
      <c r="JN56" s="78">
        <f t="shared" si="207"/>
        <v>0</v>
      </c>
      <c r="JW56" s="245"/>
      <c r="JX56" s="245"/>
      <c r="JY56" s="245"/>
      <c r="JZ56" s="245"/>
      <c r="KA56" s="245"/>
      <c r="KB56" s="245"/>
      <c r="KC56" s="245"/>
      <c r="KD56" s="245"/>
      <c r="KE56" s="245"/>
      <c r="KF56" s="245"/>
      <c r="KG56" s="245"/>
      <c r="KH56" s="245"/>
      <c r="KI56" s="245"/>
      <c r="KJ56" s="245"/>
      <c r="KK56" s="546"/>
      <c r="LF56" s="546"/>
      <c r="LM56" s="546"/>
      <c r="LT56" s="546"/>
      <c r="MA56" s="546"/>
      <c r="NJ56" s="546"/>
      <c r="NM56" s="546"/>
      <c r="QB56" s="546"/>
      <c r="QI56" s="49"/>
      <c r="QJ56" s="673"/>
      <c r="QK56" s="140"/>
      <c r="QL56" s="49">
        <v>41271</v>
      </c>
      <c r="QM56" s="262">
        <v>200</v>
      </c>
      <c r="QN56" s="132">
        <f t="shared" si="67"/>
        <v>24533.5</v>
      </c>
      <c r="QW56" s="49"/>
      <c r="QX56" s="673"/>
      <c r="QY56" s="140"/>
      <c r="QZ56" s="49"/>
      <c r="RA56" s="262"/>
      <c r="RB56" s="78">
        <f t="shared" si="69"/>
        <v>0</v>
      </c>
      <c r="RD56" s="49"/>
      <c r="RE56" s="673"/>
      <c r="RF56" s="140"/>
      <c r="RG56" s="49"/>
      <c r="RH56" s="262"/>
      <c r="RI56" s="78">
        <f t="shared" si="70"/>
        <v>0</v>
      </c>
      <c r="ST56" s="546"/>
      <c r="TO56" s="546"/>
      <c r="TV56" s="546"/>
      <c r="UC56" s="546"/>
      <c r="UJ56" s="546"/>
      <c r="UQ56" s="546"/>
      <c r="VS56" s="546"/>
      <c r="WU56" s="245"/>
      <c r="WV56" s="245"/>
      <c r="WW56" s="245"/>
      <c r="WX56" s="245"/>
      <c r="WY56" s="245"/>
      <c r="WZ56" s="245"/>
      <c r="XA56" s="245"/>
      <c r="AAO56" s="546"/>
      <c r="AAV56" s="546"/>
      <c r="AAY56" s="323"/>
      <c r="ABX56" s="798"/>
      <c r="ACA56" s="546"/>
      <c r="ACE56" s="798"/>
      <c r="ACH56" s="798"/>
      <c r="ACS56" s="546"/>
      <c r="ACV56" s="546"/>
      <c r="ACZ56" s="546"/>
      <c r="ADC56" s="798"/>
      <c r="ADG56" s="312"/>
      <c r="ADN56" s="323"/>
      <c r="ADQ56" s="546"/>
      <c r="ADU56" s="407"/>
      <c r="AEI56" s="546"/>
      <c r="AEL56" s="546"/>
      <c r="AFD56" s="546"/>
      <c r="AFK56" s="546"/>
      <c r="AHV56" s="546"/>
      <c r="AIC56" s="905"/>
      <c r="AID56" s="377"/>
      <c r="AIE56" s="353"/>
      <c r="AIF56" s="353"/>
      <c r="AIJ56" s="546"/>
      <c r="AIX56" s="49"/>
      <c r="AIY56" s="230"/>
      <c r="AIZ56" s="140"/>
      <c r="AJA56" s="49"/>
      <c r="AJB56" s="140"/>
      <c r="AJC56" s="78">
        <f t="shared" si="133"/>
        <v>0</v>
      </c>
      <c r="AJL56" s="245"/>
      <c r="AJM56" s="245"/>
      <c r="AJN56" s="245"/>
      <c r="AJO56" s="245"/>
      <c r="AJP56" s="245"/>
      <c r="AJQ56" s="245"/>
      <c r="AJR56" s="245"/>
      <c r="ALW56" s="546"/>
      <c r="ALZ56" s="407"/>
      <c r="AMR56" s="546"/>
      <c r="AMU56" s="798"/>
      <c r="AMY56" s="798"/>
      <c r="ANB56" s="546"/>
      <c r="ANK56" s="132">
        <f t="shared" si="147"/>
        <v>0</v>
      </c>
      <c r="AOA56" s="798"/>
      <c r="AOD56" s="546"/>
      <c r="AOO56" s="546"/>
      <c r="AOV56" s="798"/>
      <c r="APC56" s="798"/>
      <c r="APQ56" s="546"/>
      <c r="APT56" s="546"/>
      <c r="APX56" s="312"/>
      <c r="AQE56" s="312"/>
      <c r="AQS56" s="798"/>
      <c r="AQV56" s="323"/>
      <c r="ARG56" s="546"/>
      <c r="ARJ56" s="546"/>
      <c r="ARN56" s="546"/>
      <c r="ARQ56" s="798"/>
      <c r="ARU56" s="546"/>
      <c r="ASB56" s="546"/>
      <c r="AUB56" s="61"/>
      <c r="AUD56" s="78">
        <f t="shared" si="206"/>
        <v>0</v>
      </c>
      <c r="AUI56" s="61"/>
      <c r="AUK56" s="78">
        <f t="shared" si="168"/>
        <v>0</v>
      </c>
      <c r="AVA56" s="546"/>
      <c r="AVH56" s="323"/>
      <c r="AVL56" s="704"/>
      <c r="AVM56" s="78">
        <f t="shared" si="172"/>
        <v>0</v>
      </c>
      <c r="AVO56" s="546"/>
      <c r="AWJ56" s="245"/>
      <c r="AWK56" s="245"/>
      <c r="AWL56" s="245"/>
      <c r="AWM56" s="245"/>
      <c r="AWN56" s="245"/>
      <c r="AWO56" s="245"/>
      <c r="AWP56" s="245"/>
      <c r="AWQ56" s="865"/>
      <c r="AXZ56" s="546"/>
      <c r="AYG56" s="546"/>
      <c r="AYN56" s="546"/>
      <c r="AYQ56" s="546"/>
      <c r="AZB56" s="546"/>
      <c r="AZE56" s="546"/>
      <c r="AZI56" s="865"/>
      <c r="AZJ56" s="245"/>
      <c r="AZK56" s="245"/>
      <c r="AZL56" s="865"/>
      <c r="AZM56" s="245"/>
      <c r="AZN56" s="245"/>
      <c r="AZO56" s="245"/>
    </row>
    <row r="57" spans="1:1014 1032:1367" s="32" customFormat="1" ht="15.75" x14ac:dyDescent="0.25">
      <c r="A57" s="312"/>
      <c r="B57" s="312"/>
      <c r="H57" s="546"/>
      <c r="J57" s="780"/>
      <c r="K57" s="546"/>
      <c r="O57" s="798"/>
      <c r="CA57" s="427"/>
      <c r="CB57" s="230"/>
      <c r="CC57" s="105"/>
      <c r="CD57" s="380"/>
      <c r="CE57" s="391"/>
      <c r="CF57" s="132">
        <f t="shared" si="18"/>
        <v>462233</v>
      </c>
      <c r="CH57" s="31"/>
      <c r="CI57" s="312"/>
      <c r="CJ57" s="780"/>
      <c r="CK57" s="379"/>
      <c r="CL57" s="780"/>
      <c r="CM57" s="132">
        <f t="shared" si="19"/>
        <v>0</v>
      </c>
      <c r="CO57" s="323"/>
      <c r="CP57" s="673"/>
      <c r="CQ57" s="351"/>
      <c r="CR57" s="31"/>
      <c r="CS57" s="780"/>
      <c r="CT57" s="78">
        <f t="shared" si="189"/>
        <v>0</v>
      </c>
      <c r="CX57" s="907"/>
      <c r="DA57" s="78">
        <f t="shared" si="20"/>
        <v>0</v>
      </c>
      <c r="DK57" s="546"/>
      <c r="DN57" s="323"/>
      <c r="EM57" s="798"/>
      <c r="EP57" s="140"/>
      <c r="ET57" s="798"/>
      <c r="FO57" s="546"/>
      <c r="FV57" s="798"/>
      <c r="HS57" s="546"/>
      <c r="ID57" s="938"/>
      <c r="IO57" s="802"/>
      <c r="JI57" s="31"/>
      <c r="JJ57" s="941"/>
      <c r="JK57" s="785"/>
      <c r="JL57" s="869"/>
      <c r="JM57" s="704"/>
      <c r="JN57" s="78">
        <f t="shared" si="207"/>
        <v>0</v>
      </c>
      <c r="JW57" s="245"/>
      <c r="JX57" s="245"/>
      <c r="JY57" s="245"/>
      <c r="JZ57" s="245"/>
      <c r="KA57" s="245"/>
      <c r="KB57" s="245"/>
      <c r="KC57" s="245"/>
      <c r="KD57" s="245"/>
      <c r="KE57" s="245"/>
      <c r="KF57" s="245"/>
      <c r="KG57" s="245"/>
      <c r="KH57" s="245"/>
      <c r="KI57" s="245"/>
      <c r="KJ57" s="245"/>
      <c r="KK57" s="546"/>
      <c r="LF57" s="546"/>
      <c r="LM57" s="546"/>
      <c r="LT57" s="546"/>
      <c r="MA57" s="546"/>
      <c r="NJ57" s="546"/>
      <c r="NM57" s="546"/>
      <c r="QB57" s="546"/>
      <c r="QI57" s="230"/>
      <c r="QJ57" s="230"/>
      <c r="QK57" s="262"/>
      <c r="QL57" s="49">
        <v>41281</v>
      </c>
      <c r="QM57" s="262">
        <v>439</v>
      </c>
      <c r="QN57" s="132">
        <f t="shared" si="67"/>
        <v>24094.5</v>
      </c>
      <c r="QW57" s="230"/>
      <c r="QX57" s="230"/>
      <c r="QY57" s="262"/>
      <c r="QZ57" s="49"/>
      <c r="RA57" s="262"/>
      <c r="RB57" s="78">
        <f t="shared" si="69"/>
        <v>0</v>
      </c>
      <c r="RD57" s="230"/>
      <c r="RE57" s="230"/>
      <c r="RF57" s="262"/>
      <c r="RG57" s="49"/>
      <c r="RH57" s="262"/>
      <c r="RI57" s="78">
        <f t="shared" si="70"/>
        <v>0</v>
      </c>
      <c r="ST57" s="546"/>
      <c r="TO57" s="546"/>
      <c r="TV57" s="546"/>
      <c r="UC57" s="546"/>
      <c r="UJ57" s="546"/>
      <c r="UQ57" s="546"/>
      <c r="VS57" s="546"/>
      <c r="WU57" s="245"/>
      <c r="WV57" s="245"/>
      <c r="WW57" s="245"/>
      <c r="WX57" s="245"/>
      <c r="WY57" s="245"/>
      <c r="WZ57" s="245"/>
      <c r="XA57" s="245"/>
      <c r="AAO57" s="546"/>
      <c r="AAV57" s="546"/>
      <c r="AAY57" s="323"/>
      <c r="ABD57" s="32">
        <v>9</v>
      </c>
      <c r="ABX57" s="798"/>
      <c r="ACA57" s="546"/>
      <c r="ACE57" s="798"/>
      <c r="ACH57" s="798"/>
      <c r="ACS57" s="546"/>
      <c r="ACV57" s="546"/>
      <c r="ACZ57" s="546"/>
      <c r="ADC57" s="798"/>
      <c r="ADG57" s="312"/>
      <c r="ADN57" s="323"/>
      <c r="ADQ57" s="546"/>
      <c r="ADU57" s="407"/>
      <c r="AEI57" s="546"/>
      <c r="AEL57" s="546"/>
      <c r="AFD57" s="546"/>
      <c r="AFK57" s="546"/>
      <c r="AHV57" s="546"/>
      <c r="AIC57" s="905"/>
      <c r="AID57" s="377"/>
      <c r="AIE57" s="353"/>
      <c r="AIF57" s="353"/>
      <c r="AIJ57" s="546"/>
      <c r="AIX57" s="49"/>
      <c r="AIY57" s="230"/>
      <c r="AIZ57" s="140"/>
      <c r="AJA57" s="49"/>
      <c r="AJB57" s="140"/>
      <c r="AJC57" s="78">
        <f t="shared" si="133"/>
        <v>0</v>
      </c>
      <c r="AJL57" s="245"/>
      <c r="AJM57" s="245"/>
      <c r="AJN57" s="245"/>
      <c r="AJO57" s="245"/>
      <c r="AJP57" s="245"/>
      <c r="AJQ57" s="245"/>
      <c r="AJR57" s="245"/>
      <c r="ALW57" s="546"/>
      <c r="ALZ57" s="407"/>
      <c r="AMR57" s="546"/>
      <c r="AMU57" s="798"/>
      <c r="AMY57" s="798"/>
      <c r="ANB57" s="546"/>
      <c r="ANK57" s="132">
        <f t="shared" si="147"/>
        <v>0</v>
      </c>
      <c r="AOA57" s="798"/>
      <c r="AOD57" s="546"/>
      <c r="AOO57" s="546"/>
      <c r="AOV57" s="798"/>
      <c r="APC57" s="798"/>
      <c r="APQ57" s="546"/>
      <c r="APT57" s="546"/>
      <c r="APX57" s="312"/>
      <c r="AQE57" s="312"/>
      <c r="AQS57" s="798"/>
      <c r="AQV57" s="323"/>
      <c r="ARG57" s="546"/>
      <c r="ARJ57" s="546"/>
      <c r="ARN57" s="546"/>
      <c r="ARQ57" s="798"/>
      <c r="ARU57" s="546"/>
      <c r="ASB57" s="546"/>
      <c r="AUB57" s="61"/>
      <c r="AUD57" s="78">
        <f>AUD56+AUA57-AUC57</f>
        <v>0</v>
      </c>
      <c r="AUI57" s="61"/>
      <c r="AUK57" s="78">
        <f t="shared" si="168"/>
        <v>0</v>
      </c>
      <c r="AVA57" s="546"/>
      <c r="AVH57" s="323"/>
      <c r="AVL57" s="704"/>
      <c r="AVM57" s="78">
        <f t="shared" si="172"/>
        <v>0</v>
      </c>
      <c r="AVO57" s="546"/>
      <c r="AWJ57" s="245"/>
      <c r="AWK57" s="245"/>
      <c r="AWL57" s="245"/>
      <c r="AWM57" s="245"/>
      <c r="AWN57" s="245"/>
      <c r="AWO57" s="245"/>
      <c r="AWP57" s="245"/>
      <c r="AWQ57" s="865"/>
      <c r="AXZ57" s="546"/>
      <c r="AYG57" s="546"/>
      <c r="AYN57" s="546"/>
      <c r="AYQ57" s="546"/>
      <c r="AZB57" s="546"/>
      <c r="AZE57" s="546"/>
      <c r="AZI57" s="865"/>
      <c r="AZJ57" s="245"/>
      <c r="AZK57" s="245"/>
      <c r="AZL57" s="865"/>
      <c r="AZM57" s="245"/>
      <c r="AZN57" s="245"/>
      <c r="AZO57" s="245"/>
    </row>
    <row r="58" spans="1:1014 1032:1367" s="32" customFormat="1" ht="15.75" x14ac:dyDescent="0.25">
      <c r="A58" s="312"/>
      <c r="B58" s="312"/>
      <c r="H58" s="546"/>
      <c r="J58" s="780"/>
      <c r="K58" s="546"/>
      <c r="O58" s="798"/>
      <c r="CA58" s="427"/>
      <c r="CB58" s="230"/>
      <c r="CC58" s="105"/>
      <c r="CD58" s="401"/>
      <c r="CE58" s="391"/>
      <c r="CF58" s="132">
        <f t="shared" si="18"/>
        <v>462233</v>
      </c>
      <c r="CH58" s="31"/>
      <c r="CI58" s="312"/>
      <c r="CJ58" s="780"/>
      <c r="CK58" s="379"/>
      <c r="CL58" s="780"/>
      <c r="CM58" s="132">
        <f t="shared" si="19"/>
        <v>0</v>
      </c>
      <c r="CO58" s="323"/>
      <c r="CP58" s="673"/>
      <c r="CQ58" s="351"/>
      <c r="CR58" s="31"/>
      <c r="CS58" s="780"/>
      <c r="CT58" s="78">
        <f t="shared" si="189"/>
        <v>0</v>
      </c>
      <c r="CX58" s="907"/>
      <c r="DA58" s="78">
        <f t="shared" si="20"/>
        <v>0</v>
      </c>
      <c r="DK58" s="546"/>
      <c r="DN58" s="323"/>
      <c r="EM58" s="798"/>
      <c r="EP58" s="140"/>
      <c r="ET58" s="798"/>
      <c r="FO58" s="546"/>
      <c r="FV58" s="798"/>
      <c r="HS58" s="546"/>
      <c r="IO58" s="802"/>
      <c r="JI58" s="31"/>
      <c r="JJ58" s="941"/>
      <c r="JK58" s="785"/>
      <c r="JL58" s="869"/>
      <c r="JM58" s="704"/>
      <c r="JN58" s="78">
        <f t="shared" si="207"/>
        <v>0</v>
      </c>
      <c r="JW58" s="245"/>
      <c r="JX58" s="245"/>
      <c r="JY58" s="245"/>
      <c r="JZ58" s="245"/>
      <c r="KA58" s="245"/>
      <c r="KB58" s="245"/>
      <c r="KC58" s="245"/>
      <c r="KD58" s="245"/>
      <c r="KE58" s="245"/>
      <c r="KF58" s="245"/>
      <c r="KG58" s="245"/>
      <c r="KH58" s="245"/>
      <c r="KI58" s="245"/>
      <c r="KJ58" s="245"/>
      <c r="KK58" s="546"/>
      <c r="LF58" s="546"/>
      <c r="LM58" s="546"/>
      <c r="LT58" s="546"/>
      <c r="MA58" s="546"/>
      <c r="NJ58" s="546"/>
      <c r="NM58" s="546"/>
      <c r="QB58" s="546"/>
      <c r="QI58" s="230"/>
      <c r="QJ58" s="245"/>
      <c r="QK58" s="262"/>
      <c r="QL58" s="49"/>
      <c r="QM58" s="262"/>
      <c r="QN58" s="132">
        <f t="shared" si="67"/>
        <v>24094.5</v>
      </c>
      <c r="QW58" s="49"/>
      <c r="QX58" s="673"/>
      <c r="QY58" s="140"/>
      <c r="QZ58" s="49"/>
      <c r="RA58" s="262"/>
      <c r="RB58" s="78">
        <f t="shared" si="69"/>
        <v>0</v>
      </c>
      <c r="RD58" s="49"/>
      <c r="RE58" s="673"/>
      <c r="RF58" s="140"/>
      <c r="RG58" s="49"/>
      <c r="RH58" s="262"/>
      <c r="RI58" s="78">
        <f t="shared" si="70"/>
        <v>0</v>
      </c>
      <c r="ST58" s="546"/>
      <c r="TO58" s="546"/>
      <c r="TV58" s="546"/>
      <c r="UC58" s="546"/>
      <c r="UJ58" s="546"/>
      <c r="UQ58" s="546"/>
      <c r="VS58" s="546"/>
      <c r="WU58" s="245"/>
      <c r="WV58" s="245"/>
      <c r="WW58" s="245"/>
      <c r="WX58" s="245"/>
      <c r="WY58" s="245"/>
      <c r="WZ58" s="245"/>
      <c r="XA58" s="245"/>
      <c r="AAO58" s="546"/>
      <c r="AAV58" s="546"/>
      <c r="AAY58" s="323"/>
      <c r="ABX58" s="798"/>
      <c r="ACA58" s="546"/>
      <c r="ACE58" s="798"/>
      <c r="ACH58" s="798"/>
      <c r="ACS58" s="546"/>
      <c r="ACV58" s="546"/>
      <c r="ACZ58" s="546"/>
      <c r="ADC58" s="798"/>
      <c r="ADG58" s="312"/>
      <c r="ADN58" s="323"/>
      <c r="ADQ58" s="546"/>
      <c r="ADU58" s="407"/>
      <c r="AEI58" s="546"/>
      <c r="AEL58" s="546"/>
      <c r="AFD58" s="546"/>
      <c r="AFK58" s="546"/>
      <c r="AHV58" s="546"/>
      <c r="AIC58" s="905"/>
      <c r="AID58" s="377"/>
      <c r="AIE58" s="353"/>
      <c r="AIF58" s="353"/>
      <c r="AIJ58" s="546"/>
      <c r="AIX58" s="49"/>
      <c r="AIY58" s="230"/>
      <c r="AIZ58" s="140"/>
      <c r="AJA58" s="49"/>
      <c r="AJB58" s="140"/>
      <c r="AJC58" s="78">
        <f t="shared" si="133"/>
        <v>0</v>
      </c>
      <c r="AJL58" s="245"/>
      <c r="AJM58" s="245"/>
      <c r="AJN58" s="245"/>
      <c r="AJO58" s="245"/>
      <c r="AJP58" s="245"/>
      <c r="AJQ58" s="245"/>
      <c r="AJR58" s="245"/>
      <c r="ALW58" s="546"/>
      <c r="ALZ58" s="407"/>
      <c r="AMR58" s="546"/>
      <c r="AMU58" s="798"/>
      <c r="AMY58" s="798"/>
      <c r="ANB58" s="546"/>
      <c r="ANK58" s="132">
        <f t="shared" si="147"/>
        <v>0</v>
      </c>
      <c r="AOA58" s="798"/>
      <c r="AOD58" s="546"/>
      <c r="AOO58" s="546"/>
      <c r="AOV58" s="798"/>
      <c r="APC58" s="798"/>
      <c r="APQ58" s="546"/>
      <c r="APT58" s="546"/>
      <c r="APX58" s="312"/>
      <c r="AQE58" s="312"/>
      <c r="AQS58" s="798"/>
      <c r="AQV58" s="323"/>
      <c r="ARG58" s="546"/>
      <c r="ARJ58" s="546"/>
      <c r="ARN58" s="546"/>
      <c r="ARQ58" s="798"/>
      <c r="ARU58" s="546"/>
      <c r="ASB58" s="546"/>
      <c r="AUB58" s="61"/>
      <c r="AUD58" s="78">
        <f>AUD57+AUA58-AUC58</f>
        <v>0</v>
      </c>
      <c r="AUI58" s="61"/>
      <c r="AUK58" s="78">
        <f t="shared" si="168"/>
        <v>0</v>
      </c>
      <c r="AVA58" s="546"/>
      <c r="AVH58" s="323"/>
      <c r="AVL58" s="704"/>
      <c r="AVM58" s="78">
        <f t="shared" si="172"/>
        <v>0</v>
      </c>
      <c r="AVO58" s="546"/>
      <c r="AWJ58" s="245"/>
      <c r="AWK58" s="245"/>
      <c r="AWL58" s="245"/>
      <c r="AWM58" s="245"/>
      <c r="AWN58" s="245"/>
      <c r="AWO58" s="245"/>
      <c r="AWP58" s="245"/>
      <c r="AWQ58" s="865"/>
      <c r="AXZ58" s="546"/>
      <c r="AYG58" s="546"/>
      <c r="AYN58" s="546"/>
      <c r="AYQ58" s="546"/>
      <c r="AZB58" s="546"/>
      <c r="AZE58" s="546"/>
      <c r="AZI58" s="865"/>
      <c r="AZJ58" s="245"/>
      <c r="AZK58" s="245"/>
      <c r="AZL58" s="865"/>
      <c r="AZM58" s="245"/>
      <c r="AZN58" s="245"/>
      <c r="AZO58" s="245"/>
    </row>
    <row r="59" spans="1:1014 1032:1367" s="32" customFormat="1" ht="16.5" thickBot="1" x14ac:dyDescent="0.3">
      <c r="A59" s="312"/>
      <c r="B59" s="312"/>
      <c r="H59" s="546"/>
      <c r="J59" s="780"/>
      <c r="K59" s="546"/>
      <c r="O59" s="798"/>
      <c r="CA59" s="427"/>
      <c r="CB59" s="230"/>
      <c r="CC59" s="105"/>
      <c r="CD59" s="380"/>
      <c r="CE59" s="391"/>
      <c r="CF59" s="132">
        <f t="shared" si="18"/>
        <v>462233</v>
      </c>
      <c r="CH59" s="31"/>
      <c r="CI59" s="312"/>
      <c r="CJ59" s="140"/>
      <c r="CK59" s="379"/>
      <c r="CL59" s="780"/>
      <c r="CM59" s="132">
        <f t="shared" si="19"/>
        <v>0</v>
      </c>
      <c r="CO59" s="323"/>
      <c r="CP59" s="673"/>
      <c r="CQ59" s="351"/>
      <c r="CR59" s="49"/>
      <c r="CS59" s="262"/>
      <c r="CT59" s="78">
        <f t="shared" si="189"/>
        <v>0</v>
      </c>
      <c r="CX59" s="907"/>
      <c r="DA59" s="78">
        <f t="shared" si="20"/>
        <v>0</v>
      </c>
      <c r="DK59" s="546"/>
      <c r="DN59" s="323"/>
      <c r="EM59" s="798"/>
      <c r="EP59" s="140"/>
      <c r="ET59" s="798"/>
      <c r="FO59" s="546"/>
      <c r="FV59" s="798"/>
      <c r="HS59" s="546"/>
      <c r="IO59" s="802"/>
      <c r="JI59" s="31"/>
      <c r="JJ59" s="941"/>
      <c r="JK59" s="785"/>
      <c r="JL59" s="869"/>
      <c r="JM59" s="704"/>
      <c r="JN59" s="78">
        <f t="shared" si="207"/>
        <v>0</v>
      </c>
      <c r="JW59" s="245"/>
      <c r="JX59" s="245"/>
      <c r="JY59" s="245"/>
      <c r="JZ59" s="245"/>
      <c r="KA59" s="245"/>
      <c r="KB59" s="245"/>
      <c r="KC59" s="245"/>
      <c r="KD59" s="245"/>
      <c r="KE59" s="245"/>
      <c r="KF59" s="245"/>
      <c r="KG59" s="245"/>
      <c r="KH59" s="245"/>
      <c r="KI59" s="245"/>
      <c r="KJ59" s="245"/>
      <c r="KK59" s="546"/>
      <c r="LF59" s="546"/>
      <c r="LM59" s="546"/>
      <c r="LT59" s="546"/>
      <c r="MA59" s="546"/>
      <c r="NJ59" s="546"/>
      <c r="NM59" s="546"/>
      <c r="QB59" s="546"/>
      <c r="QI59" s="230"/>
      <c r="QJ59" s="245"/>
      <c r="QK59" s="262"/>
      <c r="QL59" s="49"/>
      <c r="QM59" s="262"/>
      <c r="QN59" s="132">
        <f t="shared" si="67"/>
        <v>24094.5</v>
      </c>
      <c r="QW59" s="230"/>
      <c r="QX59" s="230"/>
      <c r="QY59" s="262"/>
      <c r="QZ59" s="49"/>
      <c r="RA59" s="262"/>
      <c r="RB59" s="78">
        <f t="shared" si="69"/>
        <v>0</v>
      </c>
      <c r="RD59" s="230"/>
      <c r="RE59" s="230"/>
      <c r="RF59" s="262"/>
      <c r="RG59" s="49"/>
      <c r="RH59" s="262"/>
      <c r="RI59" s="78">
        <f t="shared" si="70"/>
        <v>0</v>
      </c>
      <c r="ST59" s="546"/>
      <c r="TO59" s="546"/>
      <c r="TV59" s="546"/>
      <c r="UC59" s="546"/>
      <c r="UJ59" s="546"/>
      <c r="UQ59" s="546"/>
      <c r="VS59" s="546"/>
      <c r="WU59" s="245"/>
      <c r="WV59" s="245"/>
      <c r="WW59" s="245"/>
      <c r="WX59" s="245"/>
      <c r="WY59" s="245"/>
      <c r="WZ59" s="245"/>
      <c r="XA59" s="245"/>
      <c r="AAO59" s="546"/>
      <c r="AAV59" s="546"/>
      <c r="AAY59" s="323"/>
      <c r="ABX59" s="798"/>
      <c r="ACA59" s="546"/>
      <c r="ACE59" s="798"/>
      <c r="ACH59" s="798"/>
      <c r="ACS59" s="546"/>
      <c r="ACV59" s="546"/>
      <c r="ACZ59" s="546"/>
      <c r="ADC59" s="798"/>
      <c r="ADG59" s="312"/>
      <c r="ADN59" s="323"/>
      <c r="ADQ59" s="546"/>
      <c r="ADU59" s="407"/>
      <c r="AEI59" s="546"/>
      <c r="AEL59" s="546"/>
      <c r="AFD59" s="546"/>
      <c r="AFK59" s="546"/>
      <c r="AHV59" s="546"/>
      <c r="AIC59" s="905"/>
      <c r="AID59" s="377"/>
      <c r="AIE59" s="353"/>
      <c r="AIF59" s="353"/>
      <c r="AIJ59" s="546"/>
      <c r="AIX59" s="312"/>
      <c r="AIY59" s="945"/>
      <c r="AIZ59" s="945"/>
      <c r="AJA59" s="945"/>
      <c r="AJB59" s="945"/>
      <c r="AJC59" s="911">
        <f t="shared" si="133"/>
        <v>0</v>
      </c>
      <c r="AJL59" s="245"/>
      <c r="AJM59" s="245"/>
      <c r="AJN59" s="245"/>
      <c r="AJO59" s="245"/>
      <c r="AJP59" s="245"/>
      <c r="AJQ59" s="245"/>
      <c r="AJR59" s="245"/>
      <c r="ALW59" s="546"/>
      <c r="ALZ59" s="407"/>
      <c r="AMR59" s="546"/>
      <c r="AMU59" s="798"/>
      <c r="AMY59" s="798"/>
      <c r="ANB59" s="546"/>
      <c r="ANK59" s="132">
        <f t="shared" si="147"/>
        <v>0</v>
      </c>
      <c r="AOA59" s="798"/>
      <c r="AOD59" s="546"/>
      <c r="AOO59" s="546"/>
      <c r="AOV59" s="798"/>
      <c r="APC59" s="798"/>
      <c r="APQ59" s="546"/>
      <c r="APT59" s="546"/>
      <c r="APX59" s="312"/>
      <c r="AQE59" s="312"/>
      <c r="AQS59" s="798"/>
      <c r="AQV59" s="323"/>
      <c r="ARG59" s="546"/>
      <c r="ARJ59" s="546"/>
      <c r="ARN59" s="546"/>
      <c r="ARQ59" s="798"/>
      <c r="ARU59" s="546"/>
      <c r="ASB59" s="546"/>
      <c r="AUB59" s="61"/>
      <c r="AUD59" s="78">
        <f>AUD58+AUA59-AUC59</f>
        <v>0</v>
      </c>
      <c r="AUI59" s="61"/>
      <c r="AUK59" s="78">
        <f t="shared" si="168"/>
        <v>0</v>
      </c>
      <c r="AVA59" s="546"/>
      <c r="AVH59" s="323"/>
      <c r="AVL59" s="704"/>
      <c r="AVM59" s="78">
        <f t="shared" si="172"/>
        <v>0</v>
      </c>
      <c r="AVO59" s="546"/>
      <c r="AWJ59" s="245"/>
      <c r="AWK59" s="245"/>
      <c r="AWL59" s="245"/>
      <c r="AWM59" s="245"/>
      <c r="AWN59" s="245"/>
      <c r="AWO59" s="245"/>
      <c r="AWP59" s="245"/>
      <c r="AWQ59" s="865"/>
      <c r="AXZ59" s="546"/>
      <c r="AYG59" s="546"/>
      <c r="AYN59" s="546"/>
      <c r="AYQ59" s="546"/>
      <c r="AZB59" s="546"/>
      <c r="AZE59" s="546"/>
      <c r="AZI59" s="865"/>
      <c r="AZJ59" s="245"/>
      <c r="AZK59" s="245"/>
      <c r="AZL59" s="865"/>
      <c r="AZM59" s="245"/>
      <c r="AZN59" s="245"/>
      <c r="AZO59" s="245"/>
    </row>
    <row r="60" spans="1:1014 1032:1367" s="32" customFormat="1" ht="17.25" thickTop="1" thickBot="1" x14ac:dyDescent="0.3">
      <c r="A60" s="312"/>
      <c r="B60" s="312"/>
      <c r="H60" s="546"/>
      <c r="J60" s="780"/>
      <c r="K60" s="546"/>
      <c r="O60" s="798"/>
      <c r="CA60" s="407"/>
      <c r="CB60" s="312"/>
      <c r="CC60" s="22"/>
      <c r="CD60" s="379"/>
      <c r="CE60" s="704"/>
      <c r="CF60" s="132">
        <f t="shared" si="18"/>
        <v>462233</v>
      </c>
      <c r="CH60" s="31"/>
      <c r="CI60" s="312"/>
      <c r="CJ60" s="140"/>
      <c r="CK60" s="379"/>
      <c r="CL60" s="780"/>
      <c r="CM60" s="132">
        <f t="shared" si="19"/>
        <v>0</v>
      </c>
      <c r="CO60" s="323"/>
      <c r="CP60" s="1483"/>
      <c r="CQ60" s="351"/>
      <c r="CS60" s="780"/>
      <c r="CT60" s="78">
        <f t="shared" si="189"/>
        <v>0</v>
      </c>
      <c r="CX60" s="907"/>
      <c r="DA60" s="78">
        <f t="shared" si="20"/>
        <v>0</v>
      </c>
      <c r="DK60" s="546"/>
      <c r="DN60" s="323"/>
      <c r="EM60" s="798"/>
      <c r="EP60" s="140"/>
      <c r="ET60" s="798"/>
      <c r="FO60" s="546"/>
      <c r="FV60" s="798"/>
      <c r="HS60" s="546"/>
      <c r="IO60" s="802"/>
      <c r="JI60" s="31"/>
      <c r="JJ60" s="941"/>
      <c r="JK60" s="785"/>
      <c r="JL60" s="869"/>
      <c r="JM60" s="704"/>
      <c r="JN60" s="78">
        <f t="shared" si="207"/>
        <v>0</v>
      </c>
      <c r="JW60" s="245"/>
      <c r="JX60" s="245"/>
      <c r="JY60" s="245"/>
      <c r="JZ60" s="245"/>
      <c r="KA60" s="245"/>
      <c r="KB60" s="245"/>
      <c r="KC60" s="245"/>
      <c r="KD60" s="245"/>
      <c r="KE60" s="245"/>
      <c r="KF60" s="245"/>
      <c r="KG60" s="245"/>
      <c r="KH60" s="245"/>
      <c r="KI60" s="245"/>
      <c r="KJ60" s="245"/>
      <c r="KK60" s="546"/>
      <c r="LF60" s="546"/>
      <c r="LM60" s="546"/>
      <c r="LT60" s="546"/>
      <c r="MA60" s="546"/>
      <c r="NJ60" s="546"/>
      <c r="NM60" s="546"/>
      <c r="QB60" s="546"/>
      <c r="QI60" s="49"/>
      <c r="QJ60" s="673"/>
      <c r="QK60" s="140"/>
      <c r="QL60" s="49"/>
      <c r="QM60" s="262"/>
      <c r="QN60" s="132">
        <f t="shared" si="67"/>
        <v>24094.5</v>
      </c>
      <c r="QW60" s="49"/>
      <c r="QX60" s="673"/>
      <c r="QY60" s="140"/>
      <c r="QZ60" s="49"/>
      <c r="RA60" s="262"/>
      <c r="RB60" s="78">
        <f t="shared" si="69"/>
        <v>0</v>
      </c>
      <c r="RD60" s="49"/>
      <c r="RE60" s="673"/>
      <c r="RF60" s="140"/>
      <c r="RG60" s="49"/>
      <c r="RH60" s="262"/>
      <c r="RI60" s="78">
        <f t="shared" si="70"/>
        <v>0</v>
      </c>
      <c r="ST60" s="546"/>
      <c r="TO60" s="546"/>
      <c r="TV60" s="546"/>
      <c r="UC60" s="546"/>
      <c r="UJ60" s="546"/>
      <c r="UQ60" s="546"/>
      <c r="VS60" s="546"/>
      <c r="WU60" s="245"/>
      <c r="WV60" s="245"/>
      <c r="WW60" s="245"/>
      <c r="WX60" s="245"/>
      <c r="WY60" s="245"/>
      <c r="WZ60" s="245"/>
      <c r="XA60" s="245"/>
      <c r="AAO60" s="546"/>
      <c r="AAV60" s="546"/>
      <c r="AAY60" s="323"/>
      <c r="ABX60" s="798"/>
      <c r="ACA60" s="546"/>
      <c r="ACE60" s="798"/>
      <c r="ACH60" s="798"/>
      <c r="ACS60" s="546"/>
      <c r="ACV60" s="546"/>
      <c r="ACZ60" s="546"/>
      <c r="ADC60" s="798"/>
      <c r="ADG60" s="312"/>
      <c r="ADN60" s="323"/>
      <c r="ADQ60" s="546"/>
      <c r="ADU60" s="407"/>
      <c r="AEI60" s="546"/>
      <c r="AEL60" s="546"/>
      <c r="AFD60" s="546"/>
      <c r="AFK60" s="546"/>
      <c r="AHV60" s="546"/>
      <c r="AIC60" s="905"/>
      <c r="AID60" s="377"/>
      <c r="AIE60" s="353"/>
      <c r="AIF60" s="353"/>
      <c r="AIJ60" s="546"/>
      <c r="AJL60" s="245"/>
      <c r="AJM60" s="245"/>
      <c r="AJN60" s="245"/>
      <c r="AJO60" s="245"/>
      <c r="AJP60" s="245"/>
      <c r="AJQ60" s="245"/>
      <c r="AJR60" s="245"/>
      <c r="ALW60" s="546"/>
      <c r="ALZ60" s="407"/>
      <c r="AMR60" s="546"/>
      <c r="AMU60" s="798"/>
      <c r="AMY60" s="798"/>
      <c r="ANB60" s="546"/>
      <c r="ANG60" s="945"/>
      <c r="ANH60" s="945"/>
      <c r="ANI60" s="945"/>
      <c r="ANJ60" s="945"/>
      <c r="ANK60" s="963">
        <f t="shared" si="147"/>
        <v>0</v>
      </c>
      <c r="AOA60" s="798"/>
      <c r="AOD60" s="546"/>
      <c r="AOO60" s="546"/>
      <c r="AOV60" s="798"/>
      <c r="APC60" s="798"/>
      <c r="APQ60" s="546"/>
      <c r="APT60" s="546"/>
      <c r="APX60" s="312"/>
      <c r="AQE60" s="312"/>
      <c r="AQS60" s="798"/>
      <c r="AQV60" s="323"/>
      <c r="ARG60" s="546"/>
      <c r="ARJ60" s="546"/>
      <c r="ARN60" s="546"/>
      <c r="ARQ60" s="798"/>
      <c r="ARU60" s="546"/>
      <c r="ASB60" s="546"/>
      <c r="AUB60" s="61"/>
      <c r="AUD60" s="78">
        <f>AUD59+AUA60-AUC60</f>
        <v>0</v>
      </c>
      <c r="AUI60" s="61"/>
      <c r="AUK60" s="78">
        <f t="shared" si="168"/>
        <v>0</v>
      </c>
      <c r="AVA60" s="546"/>
      <c r="AVH60" s="323"/>
      <c r="AVL60" s="704"/>
      <c r="AVM60" s="78">
        <f t="shared" si="172"/>
        <v>0</v>
      </c>
      <c r="AVO60" s="546"/>
      <c r="AWJ60" s="245"/>
      <c r="AWK60" s="245"/>
      <c r="AWL60" s="245"/>
      <c r="AWM60" s="245"/>
      <c r="AWN60" s="245"/>
      <c r="AWO60" s="245"/>
      <c r="AWP60" s="245"/>
      <c r="AWQ60" s="865"/>
      <c r="AXZ60" s="546"/>
      <c r="AYG60" s="546"/>
      <c r="AYN60" s="546"/>
      <c r="AYQ60" s="546"/>
      <c r="AZB60" s="546"/>
      <c r="AZE60" s="546"/>
      <c r="AZI60" s="865"/>
      <c r="AZJ60" s="245"/>
      <c r="AZK60" s="245"/>
      <c r="AZL60" s="865"/>
      <c r="AZM60" s="245"/>
      <c r="AZN60" s="245"/>
      <c r="AZO60" s="245"/>
    </row>
    <row r="61" spans="1:1014 1032:1367" s="32" customFormat="1" ht="16.5" thickTop="1" x14ac:dyDescent="0.25">
      <c r="A61" s="312"/>
      <c r="B61" s="312"/>
      <c r="H61" s="546"/>
      <c r="J61" s="780"/>
      <c r="K61" s="546"/>
      <c r="O61" s="798"/>
      <c r="CA61" s="407"/>
      <c r="CB61" s="312"/>
      <c r="CC61" s="22"/>
      <c r="CD61" s="379"/>
      <c r="CE61" s="704"/>
      <c r="CF61" s="132">
        <f t="shared" si="18"/>
        <v>462233</v>
      </c>
      <c r="CH61" s="31"/>
      <c r="CI61" s="312"/>
      <c r="CJ61" s="140"/>
      <c r="CK61" s="379"/>
      <c r="CL61" s="780"/>
      <c r="CM61" s="132">
        <f t="shared" si="19"/>
        <v>0</v>
      </c>
      <c r="CO61" s="323"/>
      <c r="CP61" s="1483"/>
      <c r="CQ61" s="351"/>
      <c r="CT61" s="78">
        <f t="shared" si="189"/>
        <v>0</v>
      </c>
      <c r="CX61" s="907"/>
      <c r="DA61" s="78">
        <f t="shared" si="20"/>
        <v>0</v>
      </c>
      <c r="DK61" s="546"/>
      <c r="DN61" s="323"/>
      <c r="EM61" s="798"/>
      <c r="EP61" s="140"/>
      <c r="ET61" s="798"/>
      <c r="FO61" s="546"/>
      <c r="FV61" s="798"/>
      <c r="HS61" s="546"/>
      <c r="IO61" s="802"/>
      <c r="JI61" s="31"/>
      <c r="JJ61" s="941"/>
      <c r="JK61" s="785"/>
      <c r="JL61" s="869"/>
      <c r="JM61" s="704"/>
      <c r="JN61" s="78">
        <f t="shared" si="207"/>
        <v>0</v>
      </c>
      <c r="JW61" s="245"/>
      <c r="JX61" s="245"/>
      <c r="JY61" s="245"/>
      <c r="JZ61" s="245"/>
      <c r="KA61" s="245"/>
      <c r="KB61" s="245"/>
      <c r="KC61" s="245"/>
      <c r="KD61" s="245"/>
      <c r="KE61" s="245"/>
      <c r="KF61" s="245"/>
      <c r="KG61" s="245"/>
      <c r="KH61" s="245"/>
      <c r="KI61" s="245"/>
      <c r="KJ61" s="245"/>
      <c r="KK61" s="546"/>
      <c r="LF61" s="546"/>
      <c r="LM61" s="546"/>
      <c r="LT61" s="546"/>
      <c r="MA61" s="546"/>
      <c r="NJ61" s="546"/>
      <c r="NM61" s="546"/>
      <c r="QB61" s="546"/>
      <c r="QI61" s="230"/>
      <c r="QJ61" s="245"/>
      <c r="QK61" s="262"/>
      <c r="QL61" s="49"/>
      <c r="QM61" s="262"/>
      <c r="QN61" s="132">
        <f t="shared" si="67"/>
        <v>24094.5</v>
      </c>
      <c r="QW61" s="230"/>
      <c r="QX61" s="230"/>
      <c r="QY61" s="262"/>
      <c r="QZ61" s="49"/>
      <c r="RA61" s="262"/>
      <c r="RB61" s="78">
        <f t="shared" si="69"/>
        <v>0</v>
      </c>
      <c r="RD61" s="230"/>
      <c r="RE61" s="230"/>
      <c r="RF61" s="262"/>
      <c r="RG61" s="49"/>
      <c r="RH61" s="262"/>
      <c r="RI61" s="78">
        <f t="shared" si="70"/>
        <v>0</v>
      </c>
      <c r="ST61" s="546"/>
      <c r="TO61" s="546"/>
      <c r="TV61" s="546"/>
      <c r="UC61" s="546"/>
      <c r="UJ61" s="546"/>
      <c r="UQ61" s="546"/>
      <c r="VS61" s="546"/>
      <c r="WU61" s="245"/>
      <c r="WV61" s="245"/>
      <c r="WW61" s="245"/>
      <c r="WX61" s="245"/>
      <c r="WY61" s="245"/>
      <c r="WZ61" s="245"/>
      <c r="XA61" s="245"/>
      <c r="AAO61" s="546"/>
      <c r="AAV61" s="546"/>
      <c r="AAY61" s="323"/>
      <c r="ABX61" s="798"/>
      <c r="ACA61" s="546"/>
      <c r="ACE61" s="798"/>
      <c r="ACH61" s="798"/>
      <c r="ACS61" s="546"/>
      <c r="ACV61" s="546"/>
      <c r="ACZ61" s="546"/>
      <c r="ADC61" s="798"/>
      <c r="ADG61" s="312"/>
      <c r="ADN61" s="323"/>
      <c r="ADQ61" s="546"/>
      <c r="ADU61" s="407"/>
      <c r="AEI61" s="546"/>
      <c r="AEL61" s="546"/>
      <c r="AFD61" s="546"/>
      <c r="AFK61" s="546"/>
      <c r="AHV61" s="546"/>
      <c r="AIC61" s="905"/>
      <c r="AID61" s="377"/>
      <c r="AIE61" s="353"/>
      <c r="AIF61" s="353"/>
      <c r="AIJ61" s="546"/>
      <c r="AJL61" s="245"/>
      <c r="AJM61" s="245"/>
      <c r="AJN61" s="245"/>
      <c r="AJO61" s="245"/>
      <c r="AJP61" s="245"/>
      <c r="AJQ61" s="245"/>
      <c r="AJR61" s="245"/>
      <c r="ALW61" s="546"/>
      <c r="ALZ61" s="407"/>
      <c r="AMR61" s="546"/>
      <c r="AMU61" s="798"/>
      <c r="AMY61" s="798"/>
      <c r="ANB61" s="546"/>
      <c r="AOA61" s="798"/>
      <c r="AOD61" s="546"/>
      <c r="AOO61" s="546"/>
      <c r="AOV61" s="798"/>
      <c r="APC61" s="798"/>
      <c r="APQ61" s="546"/>
      <c r="APT61" s="546"/>
      <c r="APX61" s="312"/>
      <c r="AQE61" s="312"/>
      <c r="AQS61" s="798"/>
      <c r="AQV61" s="323"/>
      <c r="ARG61" s="546"/>
      <c r="ARJ61" s="546"/>
      <c r="ARN61" s="546"/>
      <c r="ARQ61" s="798"/>
      <c r="ARU61" s="546"/>
      <c r="ASB61" s="546"/>
      <c r="AVA61" s="546"/>
      <c r="AVH61" s="323"/>
      <c r="AVL61" s="704"/>
      <c r="AVM61" s="78">
        <f t="shared" si="172"/>
        <v>0</v>
      </c>
      <c r="AVO61" s="546"/>
      <c r="AWJ61" s="245"/>
      <c r="AWK61" s="245"/>
      <c r="AWL61" s="245"/>
      <c r="AWM61" s="245"/>
      <c r="AWN61" s="245"/>
      <c r="AWO61" s="245"/>
      <c r="AWP61" s="245"/>
      <c r="AWQ61" s="865"/>
      <c r="AXZ61" s="546"/>
      <c r="AYG61" s="546"/>
      <c r="AYN61" s="546"/>
      <c r="AYQ61" s="546"/>
      <c r="AZB61" s="546"/>
      <c r="AZE61" s="546"/>
      <c r="AZI61" s="865"/>
      <c r="AZJ61" s="245"/>
      <c r="AZK61" s="245"/>
      <c r="AZL61" s="865"/>
      <c r="AZM61" s="245"/>
      <c r="AZN61" s="245"/>
      <c r="AZO61" s="245"/>
    </row>
    <row r="62" spans="1:1014 1032:1367" s="32" customFormat="1" ht="15.75" x14ac:dyDescent="0.25">
      <c r="A62" s="312"/>
      <c r="B62" s="312"/>
      <c r="D62" s="32" t="s">
        <v>61</v>
      </c>
      <c r="H62" s="546"/>
      <c r="J62" s="780"/>
      <c r="K62" s="546"/>
      <c r="O62" s="798"/>
      <c r="CA62" s="407"/>
      <c r="CB62" s="312"/>
      <c r="CC62" s="22"/>
      <c r="CD62" s="379"/>
      <c r="CE62" s="704"/>
      <c r="CF62" s="132">
        <f t="shared" si="18"/>
        <v>462233</v>
      </c>
      <c r="CH62" s="31"/>
      <c r="CI62" s="312"/>
      <c r="CJ62" s="140"/>
      <c r="CK62" s="379"/>
      <c r="CL62" s="780"/>
      <c r="CM62" s="132">
        <f t="shared" si="19"/>
        <v>0</v>
      </c>
      <c r="CO62" s="323"/>
      <c r="CP62" s="1483"/>
      <c r="CQ62" s="351"/>
      <c r="CT62" s="78">
        <f t="shared" si="189"/>
        <v>0</v>
      </c>
      <c r="CX62" s="907"/>
      <c r="DA62" s="78">
        <f t="shared" si="20"/>
        <v>0</v>
      </c>
      <c r="DK62" s="546"/>
      <c r="DN62" s="323"/>
      <c r="EM62" s="798"/>
      <c r="EP62" s="780"/>
      <c r="ET62" s="798"/>
      <c r="FO62" s="546"/>
      <c r="FV62" s="798"/>
      <c r="HS62" s="546"/>
      <c r="IO62" s="802"/>
      <c r="JI62" s="31"/>
      <c r="JJ62" s="941"/>
      <c r="JK62" s="785"/>
      <c r="JL62" s="869"/>
      <c r="JM62" s="704"/>
      <c r="JN62" s="78">
        <f t="shared" si="207"/>
        <v>0</v>
      </c>
      <c r="JW62" s="245"/>
      <c r="JX62" s="245"/>
      <c r="JY62" s="245"/>
      <c r="JZ62" s="245"/>
      <c r="KA62" s="245"/>
      <c r="KB62" s="245"/>
      <c r="KC62" s="245"/>
      <c r="KD62" s="245"/>
      <c r="KE62" s="245"/>
      <c r="KF62" s="245"/>
      <c r="KG62" s="245"/>
      <c r="KH62" s="245"/>
      <c r="KI62" s="245"/>
      <c r="KJ62" s="245"/>
      <c r="KK62" s="546"/>
      <c r="LF62" s="546"/>
      <c r="LM62" s="546"/>
      <c r="LT62" s="546"/>
      <c r="MA62" s="546"/>
      <c r="NJ62" s="546"/>
      <c r="NM62" s="546"/>
      <c r="QB62" s="546"/>
      <c r="QI62" s="49"/>
      <c r="QJ62" s="1476"/>
      <c r="QK62" s="140"/>
      <c r="QL62" s="49"/>
      <c r="QM62" s="262"/>
      <c r="QN62" s="132">
        <f t="shared" si="67"/>
        <v>24094.5</v>
      </c>
      <c r="QW62" s="230"/>
      <c r="QX62" s="230"/>
      <c r="QY62" s="262"/>
      <c r="QZ62" s="49"/>
      <c r="RA62" s="262"/>
      <c r="RB62" s="78">
        <f t="shared" si="69"/>
        <v>0</v>
      </c>
      <c r="RD62" s="230"/>
      <c r="RE62" s="230"/>
      <c r="RF62" s="262"/>
      <c r="RG62" s="49"/>
      <c r="RH62" s="262"/>
      <c r="RI62" s="78">
        <f t="shared" si="70"/>
        <v>0</v>
      </c>
      <c r="ST62" s="546"/>
      <c r="TO62" s="546"/>
      <c r="TV62" s="546"/>
      <c r="UC62" s="546"/>
      <c r="UJ62" s="546"/>
      <c r="UQ62" s="546"/>
      <c r="VS62" s="546"/>
      <c r="WU62" s="245"/>
      <c r="WV62" s="245"/>
      <c r="WW62" s="245"/>
      <c r="WX62" s="245"/>
      <c r="WY62" s="245"/>
      <c r="WZ62" s="245"/>
      <c r="XA62" s="245"/>
      <c r="AAO62" s="546"/>
      <c r="AAV62" s="546"/>
      <c r="AAY62" s="323"/>
      <c r="ABX62" s="798"/>
      <c r="ACA62" s="546"/>
      <c r="ACE62" s="798"/>
      <c r="ACH62" s="798"/>
      <c r="ACS62" s="546"/>
      <c r="ACV62" s="546"/>
      <c r="ACZ62" s="546"/>
      <c r="ADC62" s="798"/>
      <c r="ADG62" s="312"/>
      <c r="ADN62" s="323"/>
      <c r="ADQ62" s="546"/>
      <c r="ADU62" s="407"/>
      <c r="AEI62" s="546"/>
      <c r="AEL62" s="546"/>
      <c r="AFD62" s="546"/>
      <c r="AFK62" s="546"/>
      <c r="AHV62" s="546"/>
      <c r="AIC62" s="905"/>
      <c r="AID62" s="377"/>
      <c r="AIE62" s="353"/>
      <c r="AIF62" s="353"/>
      <c r="AIJ62" s="546"/>
      <c r="AJL62" s="245"/>
      <c r="AJM62" s="245"/>
      <c r="AJN62" s="245"/>
      <c r="AJO62" s="245"/>
      <c r="AJP62" s="245"/>
      <c r="AJQ62" s="245"/>
      <c r="AJR62" s="245"/>
      <c r="ALW62" s="546"/>
      <c r="ALZ62" s="407"/>
      <c r="AMR62" s="546"/>
      <c r="AMU62" s="798"/>
      <c r="AMY62" s="798"/>
      <c r="ANB62" s="546"/>
      <c r="AOA62" s="798"/>
      <c r="AOD62" s="546"/>
      <c r="AOO62" s="546"/>
      <c r="AOV62" s="798"/>
      <c r="APC62" s="798"/>
      <c r="APQ62" s="546"/>
      <c r="APT62" s="546"/>
      <c r="APX62" s="312"/>
      <c r="AQE62" s="312"/>
      <c r="AQS62" s="798"/>
      <c r="AQV62" s="323"/>
      <c r="ARG62" s="546"/>
      <c r="ARJ62" s="546"/>
      <c r="ARN62" s="546"/>
      <c r="ARQ62" s="798"/>
      <c r="ARU62" s="546"/>
      <c r="ASB62" s="546"/>
      <c r="AVA62" s="546"/>
      <c r="AVH62" s="323"/>
      <c r="AVM62" s="78">
        <f t="shared" si="172"/>
        <v>0</v>
      </c>
      <c r="AVO62" s="546"/>
      <c r="AWJ62" s="245"/>
      <c r="AWK62" s="245"/>
      <c r="AWL62" s="245"/>
      <c r="AWM62" s="245"/>
      <c r="AWN62" s="245"/>
      <c r="AWO62" s="245"/>
      <c r="AWP62" s="245"/>
      <c r="AWQ62" s="865"/>
      <c r="AXZ62" s="546"/>
      <c r="AYG62" s="546"/>
      <c r="AYN62" s="546"/>
      <c r="AYQ62" s="546"/>
      <c r="AZB62" s="546"/>
      <c r="AZE62" s="546"/>
      <c r="AZI62" s="865"/>
      <c r="AZJ62" s="245"/>
      <c r="AZK62" s="245"/>
      <c r="AZL62" s="865"/>
      <c r="AZM62" s="245"/>
      <c r="AZN62" s="245"/>
      <c r="AZO62" s="245"/>
    </row>
    <row r="63" spans="1:1014 1032:1367" s="32" customFormat="1" ht="15.75" x14ac:dyDescent="0.25">
      <c r="A63" s="312"/>
      <c r="B63" s="312"/>
      <c r="H63" s="546"/>
      <c r="J63" s="780"/>
      <c r="K63" s="546"/>
      <c r="O63" s="798"/>
      <c r="CA63" s="407"/>
      <c r="CB63" s="312"/>
      <c r="CC63" s="22"/>
      <c r="CD63" s="379"/>
      <c r="CE63" s="704"/>
      <c r="CF63" s="132">
        <f t="shared" si="18"/>
        <v>462233</v>
      </c>
      <c r="CH63" s="31"/>
      <c r="CI63" s="312"/>
      <c r="CJ63" s="140"/>
      <c r="CK63" s="379"/>
      <c r="CL63" s="780"/>
      <c r="CM63" s="132">
        <f t="shared" si="19"/>
        <v>0</v>
      </c>
      <c r="CO63" s="323"/>
      <c r="CP63" s="1483"/>
      <c r="CQ63" s="351"/>
      <c r="CT63" s="78">
        <f t="shared" si="189"/>
        <v>0</v>
      </c>
      <c r="CX63" s="907"/>
      <c r="DA63" s="78">
        <f t="shared" si="20"/>
        <v>0</v>
      </c>
      <c r="DK63" s="546"/>
      <c r="DN63" s="323"/>
      <c r="EM63" s="798"/>
      <c r="ET63" s="798"/>
      <c r="FO63" s="546"/>
      <c r="FV63" s="798"/>
      <c r="HS63" s="546"/>
      <c r="IO63" s="802"/>
      <c r="JI63" s="31"/>
      <c r="JJ63" s="941"/>
      <c r="JK63" s="785"/>
      <c r="JL63" s="869"/>
      <c r="JM63" s="704"/>
      <c r="JN63" s="78">
        <f t="shared" si="207"/>
        <v>0</v>
      </c>
      <c r="JW63" s="245"/>
      <c r="JX63" s="245"/>
      <c r="JY63" s="245"/>
      <c r="JZ63" s="245"/>
      <c r="KA63" s="245"/>
      <c r="KB63" s="245"/>
      <c r="KC63" s="245"/>
      <c r="KD63" s="245"/>
      <c r="KE63" s="245"/>
      <c r="KF63" s="245"/>
      <c r="KG63" s="245"/>
      <c r="KH63" s="245"/>
      <c r="KI63" s="245"/>
      <c r="KJ63" s="245"/>
      <c r="KK63" s="546"/>
      <c r="LF63" s="546"/>
      <c r="LM63" s="546"/>
      <c r="LT63" s="546"/>
      <c r="MA63" s="546"/>
      <c r="NJ63" s="546"/>
      <c r="NM63" s="546"/>
      <c r="QB63" s="546"/>
      <c r="QI63" s="230"/>
      <c r="QJ63" s="245"/>
      <c r="QK63" s="262"/>
      <c r="QL63" s="49"/>
      <c r="QM63" s="262"/>
      <c r="QN63" s="132">
        <f t="shared" si="67"/>
        <v>24094.5</v>
      </c>
      <c r="QW63" s="49"/>
      <c r="QX63" s="673"/>
      <c r="QY63" s="140"/>
      <c r="QZ63" s="49"/>
      <c r="RA63" s="262"/>
      <c r="RB63" s="78">
        <f t="shared" si="69"/>
        <v>0</v>
      </c>
      <c r="RD63" s="49"/>
      <c r="RE63" s="673"/>
      <c r="RF63" s="140"/>
      <c r="RG63" s="49"/>
      <c r="RH63" s="262"/>
      <c r="RI63" s="78">
        <f t="shared" si="70"/>
        <v>0</v>
      </c>
      <c r="ST63" s="546"/>
      <c r="TO63" s="546"/>
      <c r="TV63" s="546"/>
      <c r="UC63" s="546"/>
      <c r="UJ63" s="546"/>
      <c r="UQ63" s="546"/>
      <c r="VS63" s="546"/>
      <c r="WU63" s="245"/>
      <c r="WV63" s="245"/>
      <c r="WW63" s="245"/>
      <c r="WX63" s="245"/>
      <c r="WY63" s="245"/>
      <c r="WZ63" s="245"/>
      <c r="XA63" s="245"/>
      <c r="AAO63" s="546"/>
      <c r="AAV63" s="546"/>
      <c r="AAY63" s="323"/>
      <c r="ABX63" s="798"/>
      <c r="ACA63" s="546"/>
      <c r="ACE63" s="798"/>
      <c r="ACH63" s="798"/>
      <c r="ACS63" s="546"/>
      <c r="ACV63" s="546"/>
      <c r="ACZ63" s="546"/>
      <c r="ADC63" s="798"/>
      <c r="ADG63" s="312"/>
      <c r="ADN63" s="323"/>
      <c r="ADQ63" s="546"/>
      <c r="ADU63" s="407"/>
      <c r="AEI63" s="546"/>
      <c r="AEL63" s="546"/>
      <c r="AFD63" s="546"/>
      <c r="AFK63" s="546"/>
      <c r="AHV63" s="546"/>
      <c r="AIC63" s="905"/>
      <c r="AID63" s="377"/>
      <c r="AIE63" s="353"/>
      <c r="AIF63" s="353"/>
      <c r="AIJ63" s="546"/>
      <c r="AJL63" s="245"/>
      <c r="AJM63" s="245"/>
      <c r="AJN63" s="245"/>
      <c r="AJO63" s="245"/>
      <c r="AJP63" s="245"/>
      <c r="AJQ63" s="245"/>
      <c r="AJR63" s="245"/>
      <c r="ALW63" s="546"/>
      <c r="ALZ63" s="407"/>
      <c r="AMR63" s="546"/>
      <c r="AMU63" s="798"/>
      <c r="AMY63" s="798"/>
      <c r="ANB63" s="546"/>
      <c r="AOA63" s="798"/>
      <c r="AOD63" s="546"/>
      <c r="AOO63" s="546"/>
      <c r="AOV63" s="798"/>
      <c r="APC63" s="798"/>
      <c r="APQ63" s="546"/>
      <c r="APT63" s="546"/>
      <c r="APX63" s="312"/>
      <c r="AQE63" s="312"/>
      <c r="AQS63" s="798"/>
      <c r="AQV63" s="323"/>
      <c r="ARG63" s="546"/>
      <c r="ARJ63" s="546"/>
      <c r="ARN63" s="546"/>
      <c r="ARQ63" s="798"/>
      <c r="ARU63" s="546"/>
      <c r="ASB63" s="546"/>
      <c r="AVA63" s="546"/>
      <c r="AVH63" s="323"/>
      <c r="AVM63" s="78">
        <f t="shared" si="172"/>
        <v>0</v>
      </c>
      <c r="AVO63" s="546"/>
      <c r="AWJ63" s="245"/>
      <c r="AWK63" s="245"/>
      <c r="AWL63" s="245"/>
      <c r="AWM63" s="245"/>
      <c r="AWN63" s="245"/>
      <c r="AWO63" s="245"/>
      <c r="AWP63" s="245"/>
      <c r="AWQ63" s="865"/>
      <c r="AXZ63" s="546"/>
      <c r="AYG63" s="546"/>
      <c r="AYN63" s="546"/>
      <c r="AYQ63" s="546"/>
      <c r="AZB63" s="546"/>
      <c r="AZE63" s="546"/>
      <c r="AZI63" s="865"/>
      <c r="AZJ63" s="245"/>
      <c r="AZK63" s="245"/>
      <c r="AZL63" s="865"/>
      <c r="AZM63" s="245"/>
      <c r="AZN63" s="245"/>
      <c r="AZO63" s="245"/>
    </row>
    <row r="64" spans="1:1014 1032:1367" s="32" customFormat="1" ht="15.75" x14ac:dyDescent="0.25">
      <c r="A64" s="312"/>
      <c r="B64" s="312"/>
      <c r="H64" s="546"/>
      <c r="J64" s="780"/>
      <c r="K64" s="546"/>
      <c r="O64" s="798"/>
      <c r="CA64" s="407"/>
      <c r="CB64" s="312"/>
      <c r="CC64" s="22"/>
      <c r="CD64" s="379"/>
      <c r="CE64" s="704"/>
      <c r="CF64" s="132">
        <f t="shared" si="18"/>
        <v>462233</v>
      </c>
      <c r="CH64" s="31"/>
      <c r="CI64" s="312"/>
      <c r="CJ64" s="140"/>
      <c r="CK64" s="379"/>
      <c r="CL64" s="780"/>
      <c r="CM64" s="132">
        <f t="shared" si="19"/>
        <v>0</v>
      </c>
      <c r="CO64" s="323"/>
      <c r="CP64" s="1483"/>
      <c r="CQ64" s="351"/>
      <c r="CT64" s="78">
        <f t="shared" si="189"/>
        <v>0</v>
      </c>
      <c r="CX64" s="907"/>
      <c r="DA64" s="78">
        <f t="shared" si="20"/>
        <v>0</v>
      </c>
      <c r="DK64" s="546"/>
      <c r="DN64" s="323"/>
      <c r="EM64" s="798"/>
      <c r="ET64" s="798"/>
      <c r="FO64" s="546"/>
      <c r="FV64" s="798"/>
      <c r="HS64" s="546"/>
      <c r="IO64" s="802"/>
      <c r="JI64" s="31"/>
      <c r="JJ64" s="941"/>
      <c r="JK64" s="785"/>
      <c r="JL64" s="869"/>
      <c r="JM64" s="704"/>
      <c r="JN64" s="78">
        <f t="shared" si="207"/>
        <v>0</v>
      </c>
      <c r="JW64" s="245"/>
      <c r="JX64" s="245"/>
      <c r="JY64" s="245"/>
      <c r="JZ64" s="245"/>
      <c r="KA64" s="245"/>
      <c r="KB64" s="245"/>
      <c r="KC64" s="245"/>
      <c r="KD64" s="245"/>
      <c r="KE64" s="245"/>
      <c r="KF64" s="245"/>
      <c r="KG64" s="245"/>
      <c r="KH64" s="245"/>
      <c r="KI64" s="245"/>
      <c r="KJ64" s="245"/>
      <c r="KK64" s="546"/>
      <c r="LF64" s="546"/>
      <c r="LM64" s="546"/>
      <c r="LT64" s="546"/>
      <c r="MA64" s="546"/>
      <c r="NJ64" s="546"/>
      <c r="NM64" s="546"/>
      <c r="QB64" s="546"/>
      <c r="QI64" s="49"/>
      <c r="QJ64" s="1476"/>
      <c r="QK64" s="140"/>
      <c r="QL64" s="49"/>
      <c r="QM64" s="262"/>
      <c r="QN64" s="132">
        <f t="shared" si="67"/>
        <v>24094.5</v>
      </c>
      <c r="QW64" s="230"/>
      <c r="QX64" s="230"/>
      <c r="QY64" s="262"/>
      <c r="QZ64" s="49"/>
      <c r="RA64" s="262"/>
      <c r="RB64" s="78">
        <f t="shared" si="69"/>
        <v>0</v>
      </c>
      <c r="RD64" s="230"/>
      <c r="RE64" s="230"/>
      <c r="RF64" s="262"/>
      <c r="RG64" s="49"/>
      <c r="RH64" s="262"/>
      <c r="RI64" s="78">
        <f t="shared" si="70"/>
        <v>0</v>
      </c>
      <c r="ST64" s="546"/>
      <c r="TO64" s="546"/>
      <c r="TV64" s="546"/>
      <c r="UC64" s="546"/>
      <c r="UJ64" s="546"/>
      <c r="UQ64" s="546"/>
      <c r="VS64" s="546"/>
      <c r="WU64" s="245"/>
      <c r="WV64" s="245"/>
      <c r="WW64" s="245"/>
      <c r="WX64" s="245"/>
      <c r="WY64" s="245"/>
      <c r="WZ64" s="245"/>
      <c r="XA64" s="245"/>
      <c r="AAO64" s="546"/>
      <c r="AAV64" s="546"/>
      <c r="AAY64" s="323"/>
      <c r="ABX64" s="798"/>
      <c r="ACA64" s="546"/>
      <c r="ACE64" s="798"/>
      <c r="ACH64" s="798"/>
      <c r="ACS64" s="546"/>
      <c r="ACV64" s="546"/>
      <c r="ACZ64" s="546"/>
      <c r="ADC64" s="798"/>
      <c r="ADG64" s="312"/>
      <c r="ADN64" s="323"/>
      <c r="ADQ64" s="546"/>
      <c r="ADU64" s="407"/>
      <c r="AEI64" s="546"/>
      <c r="AEL64" s="546"/>
      <c r="AFD64" s="546"/>
      <c r="AFK64" s="546"/>
      <c r="AHV64" s="546"/>
      <c r="AIC64" s="905"/>
      <c r="AID64" s="377"/>
      <c r="AIE64" s="353"/>
      <c r="AIF64" s="353"/>
      <c r="AIJ64" s="546"/>
      <c r="AJL64" s="245"/>
      <c r="AJM64" s="245"/>
      <c r="AJN64" s="245"/>
      <c r="AJO64" s="245"/>
      <c r="AJP64" s="245"/>
      <c r="AJQ64" s="245"/>
      <c r="AJR64" s="245"/>
      <c r="ALW64" s="546"/>
      <c r="ALZ64" s="407"/>
      <c r="AMR64" s="546"/>
      <c r="AMU64" s="798"/>
      <c r="AMY64" s="798"/>
      <c r="ANB64" s="546"/>
      <c r="AOA64" s="798"/>
      <c r="AOD64" s="546"/>
      <c r="AOO64" s="546"/>
      <c r="AOV64" s="798"/>
      <c r="APC64" s="798"/>
      <c r="APQ64" s="546"/>
      <c r="APT64" s="546"/>
      <c r="APX64" s="312"/>
      <c r="AQE64" s="312"/>
      <c r="AQS64" s="798"/>
      <c r="AQV64" s="323"/>
      <c r="ARG64" s="546"/>
      <c r="ARJ64" s="546"/>
      <c r="ARN64" s="546"/>
      <c r="ARQ64" s="798"/>
      <c r="ARU64" s="546"/>
      <c r="ASB64" s="546"/>
      <c r="AVA64" s="546"/>
      <c r="AVH64" s="323"/>
      <c r="AVM64" s="78">
        <f t="shared" si="172"/>
        <v>0</v>
      </c>
      <c r="AVO64" s="546"/>
      <c r="AWJ64" s="245"/>
      <c r="AWK64" s="245"/>
      <c r="AWL64" s="245"/>
      <c r="AWM64" s="245"/>
      <c r="AWN64" s="245"/>
      <c r="AWO64" s="245"/>
      <c r="AWP64" s="245"/>
      <c r="AWQ64" s="865"/>
      <c r="AXZ64" s="546"/>
      <c r="AYG64" s="546"/>
      <c r="AYN64" s="546"/>
      <c r="AYQ64" s="546"/>
      <c r="AZB64" s="546"/>
      <c r="AZE64" s="546"/>
      <c r="AZI64" s="865"/>
      <c r="AZJ64" s="245"/>
      <c r="AZK64" s="245"/>
      <c r="AZL64" s="865"/>
      <c r="AZM64" s="245"/>
      <c r="AZN64" s="245"/>
      <c r="AZO64" s="245"/>
    </row>
    <row r="65" spans="1:1014 1032:1367" s="32" customFormat="1" ht="15.75" x14ac:dyDescent="0.25">
      <c r="A65" s="312"/>
      <c r="B65" s="312"/>
      <c r="H65" s="546"/>
      <c r="J65" s="780"/>
      <c r="K65" s="546"/>
      <c r="O65" s="798"/>
      <c r="CA65" s="407"/>
      <c r="CB65" s="312"/>
      <c r="CC65" s="22"/>
      <c r="CD65" s="379"/>
      <c r="CE65" s="704"/>
      <c r="CF65" s="132">
        <f t="shared" si="18"/>
        <v>462233</v>
      </c>
      <c r="CH65" s="31"/>
      <c r="CI65" s="312"/>
      <c r="CJ65" s="140"/>
      <c r="CK65" s="379"/>
      <c r="CL65" s="780"/>
      <c r="CM65" s="132">
        <f t="shared" si="19"/>
        <v>0</v>
      </c>
      <c r="CO65" s="323"/>
      <c r="CP65" s="1476"/>
      <c r="CQ65" s="807"/>
      <c r="CT65" s="78">
        <f t="shared" si="189"/>
        <v>0</v>
      </c>
      <c r="CX65" s="907"/>
      <c r="DA65" s="78">
        <f t="shared" si="20"/>
        <v>0</v>
      </c>
      <c r="DK65" s="546"/>
      <c r="DN65" s="323"/>
      <c r="EM65" s="798"/>
      <c r="ET65" s="798"/>
      <c r="FO65" s="546"/>
      <c r="FV65" s="798"/>
      <c r="HS65" s="546"/>
      <c r="IO65" s="802"/>
      <c r="JI65" s="31"/>
      <c r="JJ65" s="941"/>
      <c r="JK65" s="785"/>
      <c r="JL65" s="869"/>
      <c r="JM65" s="704"/>
      <c r="JN65" s="78">
        <f t="shared" si="207"/>
        <v>0</v>
      </c>
      <c r="JW65" s="245"/>
      <c r="JX65" s="245"/>
      <c r="JY65" s="245"/>
      <c r="JZ65" s="245"/>
      <c r="KA65" s="245"/>
      <c r="KB65" s="245"/>
      <c r="KC65" s="245"/>
      <c r="KD65" s="245"/>
      <c r="KE65" s="245"/>
      <c r="KF65" s="245"/>
      <c r="KG65" s="245"/>
      <c r="KH65" s="245"/>
      <c r="KI65" s="245"/>
      <c r="KJ65" s="245"/>
      <c r="KK65" s="546"/>
      <c r="LF65" s="546"/>
      <c r="LM65" s="546"/>
      <c r="LT65" s="546"/>
      <c r="MA65" s="546"/>
      <c r="NJ65" s="546"/>
      <c r="NM65" s="546"/>
      <c r="QB65" s="546"/>
      <c r="QI65" s="230"/>
      <c r="QJ65" s="245"/>
      <c r="QK65" s="262"/>
      <c r="QL65" s="49"/>
      <c r="QM65" s="262"/>
      <c r="QN65" s="132">
        <f t="shared" si="67"/>
        <v>24094.5</v>
      </c>
      <c r="QW65" s="49"/>
      <c r="QX65" s="230"/>
      <c r="QY65" s="140"/>
      <c r="QZ65" s="49"/>
      <c r="RA65" s="262"/>
      <c r="RB65" s="78">
        <f t="shared" si="69"/>
        <v>0</v>
      </c>
      <c r="RD65" s="49"/>
      <c r="RE65" s="230"/>
      <c r="RF65" s="140"/>
      <c r="RG65" s="49"/>
      <c r="RH65" s="262"/>
      <c r="RI65" s="78">
        <f t="shared" si="70"/>
        <v>0</v>
      </c>
      <c r="ST65" s="546"/>
      <c r="TO65" s="546"/>
      <c r="TV65" s="546"/>
      <c r="UC65" s="546"/>
      <c r="UJ65" s="546"/>
      <c r="UQ65" s="546"/>
      <c r="VS65" s="546"/>
      <c r="WU65" s="245"/>
      <c r="WV65" s="245"/>
      <c r="WW65" s="245"/>
      <c r="WX65" s="245"/>
      <c r="WY65" s="245"/>
      <c r="WZ65" s="245"/>
      <c r="XA65" s="245"/>
      <c r="AAO65" s="546"/>
      <c r="AAV65" s="546"/>
      <c r="AAY65" s="323"/>
      <c r="ABX65" s="798"/>
      <c r="ACA65" s="546"/>
      <c r="ACE65" s="798"/>
      <c r="ACH65" s="798"/>
      <c r="ACS65" s="546"/>
      <c r="ACV65" s="546"/>
      <c r="ACZ65" s="546"/>
      <c r="ADC65" s="798"/>
      <c r="ADG65" s="312"/>
      <c r="ADN65" s="323"/>
      <c r="ADQ65" s="546"/>
      <c r="ADU65" s="407"/>
      <c r="AEI65" s="546"/>
      <c r="AEL65" s="546"/>
      <c r="AFD65" s="546"/>
      <c r="AFK65" s="546"/>
      <c r="AHV65" s="546"/>
      <c r="AIC65" s="905"/>
      <c r="AID65" s="377"/>
      <c r="AIE65" s="353"/>
      <c r="AIF65" s="353"/>
      <c r="AIJ65" s="546"/>
      <c r="AJL65" s="245"/>
      <c r="AJM65" s="245"/>
      <c r="AJN65" s="245"/>
      <c r="AJO65" s="245"/>
      <c r="AJP65" s="245"/>
      <c r="AJQ65" s="245"/>
      <c r="AJR65" s="245"/>
      <c r="ALW65" s="546"/>
      <c r="ALZ65" s="407"/>
      <c r="AMR65" s="546"/>
      <c r="AMU65" s="798"/>
      <c r="AMY65" s="798"/>
      <c r="ANB65" s="546"/>
      <c r="AOA65" s="798"/>
      <c r="AOD65" s="546"/>
      <c r="AOO65" s="546"/>
      <c r="AOV65" s="798"/>
      <c r="APC65" s="798"/>
      <c r="APQ65" s="546"/>
      <c r="APT65" s="546"/>
      <c r="APX65" s="312"/>
      <c r="AQE65" s="312"/>
      <c r="AQS65" s="798"/>
      <c r="AQV65" s="323"/>
      <c r="ARG65" s="546"/>
      <c r="ARJ65" s="546"/>
      <c r="ARN65" s="546"/>
      <c r="ARQ65" s="798"/>
      <c r="ARU65" s="546"/>
      <c r="ASB65" s="546"/>
      <c r="AVA65" s="546"/>
      <c r="AVH65" s="323"/>
      <c r="AVM65" s="78">
        <f t="shared" si="172"/>
        <v>0</v>
      </c>
      <c r="AVO65" s="546"/>
      <c r="AWJ65" s="245"/>
      <c r="AWK65" s="245"/>
      <c r="AWL65" s="245"/>
      <c r="AWM65" s="245"/>
      <c r="AWN65" s="245"/>
      <c r="AWO65" s="245"/>
      <c r="AWP65" s="245"/>
      <c r="AWQ65" s="865"/>
      <c r="AXZ65" s="546"/>
      <c r="AYG65" s="546"/>
      <c r="AYN65" s="546"/>
      <c r="AYQ65" s="546"/>
      <c r="AZB65" s="546"/>
      <c r="AZE65" s="546"/>
      <c r="AZI65" s="865"/>
      <c r="AZJ65" s="245"/>
      <c r="AZK65" s="245"/>
      <c r="AZL65" s="865"/>
      <c r="AZM65" s="245"/>
      <c r="AZN65" s="245"/>
      <c r="AZO65" s="245"/>
    </row>
    <row r="66" spans="1:1014 1032:1367" s="32" customFormat="1" ht="15.75" x14ac:dyDescent="0.25">
      <c r="A66" s="312"/>
      <c r="B66" s="312"/>
      <c r="H66" s="546"/>
      <c r="J66" s="780"/>
      <c r="K66" s="546"/>
      <c r="O66" s="798"/>
      <c r="CA66" s="407"/>
      <c r="CB66" s="312"/>
      <c r="CC66" s="22"/>
      <c r="CD66" s="379"/>
      <c r="CE66" s="704"/>
      <c r="CF66" s="132">
        <f t="shared" si="18"/>
        <v>462233</v>
      </c>
      <c r="CH66" s="31"/>
      <c r="CI66" s="312"/>
      <c r="CJ66" s="391"/>
      <c r="CK66" s="379"/>
      <c r="CL66" s="780"/>
      <c r="CM66" s="132">
        <f t="shared" si="19"/>
        <v>0</v>
      </c>
      <c r="CO66" s="323"/>
      <c r="CP66" s="940"/>
      <c r="CQ66" s="807"/>
      <c r="CR66" s="869"/>
      <c r="CS66" s="704"/>
      <c r="CT66" s="78">
        <f t="shared" si="189"/>
        <v>0</v>
      </c>
      <c r="CX66" s="907"/>
      <c r="DA66" s="78">
        <f t="shared" si="20"/>
        <v>0</v>
      </c>
      <c r="DK66" s="546"/>
      <c r="DN66" s="323"/>
      <c r="EM66" s="798"/>
      <c r="ET66" s="798"/>
      <c r="FO66" s="546"/>
      <c r="FV66" s="798"/>
      <c r="HS66" s="546"/>
      <c r="IO66" s="802"/>
      <c r="JI66" s="312"/>
      <c r="JJ66" s="941"/>
      <c r="JK66" s="785"/>
      <c r="JM66" s="704"/>
      <c r="JN66" s="78">
        <f t="shared" si="207"/>
        <v>0</v>
      </c>
      <c r="JW66" s="245"/>
      <c r="JX66" s="245"/>
      <c r="JY66" s="245"/>
      <c r="JZ66" s="245"/>
      <c r="KA66" s="245"/>
      <c r="KB66" s="245"/>
      <c r="KC66" s="245"/>
      <c r="KD66" s="245"/>
      <c r="KE66" s="245"/>
      <c r="KF66" s="245"/>
      <c r="KG66" s="245"/>
      <c r="KH66" s="245"/>
      <c r="KI66" s="245"/>
      <c r="KJ66" s="245"/>
      <c r="KK66" s="546"/>
      <c r="LF66" s="546"/>
      <c r="LM66" s="546"/>
      <c r="LT66" s="546"/>
      <c r="MA66" s="546"/>
      <c r="NJ66" s="546"/>
      <c r="NM66" s="546"/>
      <c r="QB66" s="546"/>
      <c r="QI66" s="230"/>
      <c r="QJ66" s="245"/>
      <c r="QK66" s="262"/>
      <c r="QL66" s="49"/>
      <c r="QM66" s="262"/>
      <c r="QN66" s="132">
        <f t="shared" si="67"/>
        <v>24094.5</v>
      </c>
      <c r="QW66" s="49"/>
      <c r="QX66" s="1476"/>
      <c r="QY66" s="140"/>
      <c r="QZ66" s="49"/>
      <c r="RA66" s="262"/>
      <c r="RB66" s="78">
        <f t="shared" si="69"/>
        <v>0</v>
      </c>
      <c r="RD66" s="49"/>
      <c r="RE66" s="1476"/>
      <c r="RF66" s="140"/>
      <c r="RG66" s="49"/>
      <c r="RH66" s="262"/>
      <c r="RI66" s="78">
        <f t="shared" si="70"/>
        <v>0</v>
      </c>
      <c r="ST66" s="546"/>
      <c r="TO66" s="546"/>
      <c r="TV66" s="546"/>
      <c r="UC66" s="546"/>
      <c r="UJ66" s="546"/>
      <c r="UQ66" s="546"/>
      <c r="VS66" s="546"/>
      <c r="WU66" s="245"/>
      <c r="WV66" s="245"/>
      <c r="WW66" s="245"/>
      <c r="WX66" s="245"/>
      <c r="WY66" s="245"/>
      <c r="WZ66" s="245"/>
      <c r="XA66" s="245"/>
      <c r="AAO66" s="546"/>
      <c r="AAV66" s="546"/>
      <c r="AAY66" s="323"/>
      <c r="ABX66" s="798"/>
      <c r="ACA66" s="546"/>
      <c r="ACE66" s="798"/>
      <c r="ACH66" s="798"/>
      <c r="ACS66" s="546"/>
      <c r="ACV66" s="546"/>
      <c r="ACZ66" s="546"/>
      <c r="ADC66" s="798"/>
      <c r="ADG66" s="312"/>
      <c r="ADN66" s="323"/>
      <c r="ADQ66" s="546"/>
      <c r="ADU66" s="407"/>
      <c r="AEI66" s="546"/>
      <c r="AEL66" s="546"/>
      <c r="AFD66" s="546"/>
      <c r="AFK66" s="546"/>
      <c r="AHV66" s="546"/>
      <c r="AIC66" s="905"/>
      <c r="AID66" s="377"/>
      <c r="AIE66" s="353"/>
      <c r="AIF66" s="353"/>
      <c r="AIJ66" s="546"/>
      <c r="AJL66" s="245"/>
      <c r="AJM66" s="245"/>
      <c r="AJN66" s="245"/>
      <c r="AJO66" s="245"/>
      <c r="AJP66" s="245"/>
      <c r="AJQ66" s="245"/>
      <c r="AJR66" s="245"/>
      <c r="ALW66" s="546"/>
      <c r="ALZ66" s="407"/>
      <c r="AMR66" s="546"/>
      <c r="AMU66" s="798"/>
      <c r="AMY66" s="798"/>
      <c r="ANB66" s="546"/>
      <c r="AOA66" s="798"/>
      <c r="AOD66" s="546"/>
      <c r="AOO66" s="546"/>
      <c r="AOV66" s="798"/>
      <c r="APC66" s="798"/>
      <c r="APQ66" s="546"/>
      <c r="APT66" s="546"/>
      <c r="APX66" s="312"/>
      <c r="AQE66" s="312"/>
      <c r="AQS66" s="798"/>
      <c r="AQV66" s="323"/>
      <c r="ARG66" s="546"/>
      <c r="ARJ66" s="546"/>
      <c r="ARN66" s="546"/>
      <c r="ARQ66" s="798"/>
      <c r="ARU66" s="546"/>
      <c r="ASB66" s="546"/>
      <c r="AVA66" s="546"/>
      <c r="AVH66" s="323"/>
      <c r="AVM66" s="78">
        <f t="shared" si="172"/>
        <v>0</v>
      </c>
      <c r="AVO66" s="546"/>
      <c r="AWJ66" s="245"/>
      <c r="AWK66" s="245"/>
      <c r="AWL66" s="245"/>
      <c r="AWM66" s="245"/>
      <c r="AWN66" s="245"/>
      <c r="AWO66" s="245"/>
      <c r="AWP66" s="245"/>
      <c r="AWQ66" s="865"/>
      <c r="AXZ66" s="546"/>
      <c r="AYG66" s="546"/>
      <c r="AYN66" s="546"/>
      <c r="AYQ66" s="546"/>
      <c r="AZB66" s="546"/>
      <c r="AZE66" s="546"/>
      <c r="AZI66" s="865"/>
      <c r="AZJ66" s="245"/>
      <c r="AZK66" s="245"/>
      <c r="AZL66" s="865"/>
      <c r="AZM66" s="245"/>
      <c r="AZN66" s="245"/>
      <c r="AZO66" s="245"/>
    </row>
    <row r="67" spans="1:1014 1032:1367" s="32" customFormat="1" ht="15.75" x14ac:dyDescent="0.25">
      <c r="A67" s="312"/>
      <c r="B67" s="312"/>
      <c r="H67" s="546"/>
      <c r="J67" s="780"/>
      <c r="K67" s="546"/>
      <c r="O67" s="798"/>
      <c r="CA67" s="407"/>
      <c r="CB67" s="312"/>
      <c r="CC67" s="22"/>
      <c r="CD67" s="379"/>
      <c r="CE67" s="704"/>
      <c r="CF67" s="132">
        <f t="shared" si="18"/>
        <v>462233</v>
      </c>
      <c r="CH67" s="31"/>
      <c r="CI67" s="312"/>
      <c r="CJ67" s="140"/>
      <c r="CK67" s="379"/>
      <c r="CL67" s="780"/>
      <c r="CM67" s="132">
        <f t="shared" si="19"/>
        <v>0</v>
      </c>
      <c r="CO67" s="323"/>
      <c r="CP67" s="940"/>
      <c r="CQ67" s="807"/>
      <c r="CT67" s="78">
        <f t="shared" si="189"/>
        <v>0</v>
      </c>
      <c r="CX67" s="907"/>
      <c r="DA67" s="78">
        <f t="shared" si="20"/>
        <v>0</v>
      </c>
      <c r="DK67" s="546"/>
      <c r="DN67" s="323"/>
      <c r="EM67" s="798"/>
      <c r="ET67" s="798"/>
      <c r="FO67" s="546"/>
      <c r="FV67" s="798"/>
      <c r="HS67" s="546"/>
      <c r="IO67" s="802"/>
      <c r="JJ67" s="941"/>
      <c r="JK67" s="785"/>
      <c r="JM67" s="704"/>
      <c r="JN67" s="78">
        <f t="shared" si="207"/>
        <v>0</v>
      </c>
      <c r="JW67" s="245"/>
      <c r="JX67" s="245"/>
      <c r="JY67" s="245"/>
      <c r="JZ67" s="245"/>
      <c r="KA67" s="245"/>
      <c r="KB67" s="245"/>
      <c r="KC67" s="245"/>
      <c r="KD67" s="245"/>
      <c r="KE67" s="245"/>
      <c r="KF67" s="245"/>
      <c r="KG67" s="245"/>
      <c r="KH67" s="245"/>
      <c r="KI67" s="245"/>
      <c r="KJ67" s="245"/>
      <c r="KK67" s="546"/>
      <c r="LF67" s="546"/>
      <c r="LM67" s="546"/>
      <c r="LT67" s="546"/>
      <c r="MA67" s="546"/>
      <c r="NJ67" s="546"/>
      <c r="NM67" s="546"/>
      <c r="QB67" s="546"/>
      <c r="QI67" s="49"/>
      <c r="QJ67" s="1476"/>
      <c r="QK67" s="140"/>
      <c r="QL67" s="49"/>
      <c r="QM67" s="262"/>
      <c r="QN67" s="132">
        <f t="shared" si="67"/>
        <v>24094.5</v>
      </c>
      <c r="QW67" s="230"/>
      <c r="QX67" s="230"/>
      <c r="QY67" s="262"/>
      <c r="QZ67" s="49"/>
      <c r="RA67" s="262"/>
      <c r="RB67" s="78">
        <f t="shared" si="69"/>
        <v>0</v>
      </c>
      <c r="RD67" s="230"/>
      <c r="RE67" s="230"/>
      <c r="RF67" s="262"/>
      <c r="RG67" s="49"/>
      <c r="RH67" s="262"/>
      <c r="RI67" s="78">
        <f t="shared" si="70"/>
        <v>0</v>
      </c>
      <c r="ST67" s="546"/>
      <c r="TO67" s="546"/>
      <c r="TV67" s="546"/>
      <c r="UC67" s="546"/>
      <c r="UJ67" s="546"/>
      <c r="UQ67" s="546"/>
      <c r="VS67" s="546"/>
      <c r="WU67" s="245"/>
      <c r="WV67" s="245"/>
      <c r="WW67" s="245"/>
      <c r="WX67" s="245"/>
      <c r="WY67" s="245"/>
      <c r="WZ67" s="245"/>
      <c r="XA67" s="245"/>
      <c r="AAO67" s="546"/>
      <c r="AAV67" s="546"/>
      <c r="AAY67" s="323"/>
      <c r="ABX67" s="798"/>
      <c r="ACA67" s="546"/>
      <c r="ACE67" s="798"/>
      <c r="ACH67" s="798"/>
      <c r="ACS67" s="546"/>
      <c r="ACV67" s="546"/>
      <c r="ACZ67" s="546"/>
      <c r="ADC67" s="798"/>
      <c r="ADG67" s="312"/>
      <c r="ADN67" s="323"/>
      <c r="ADQ67" s="546"/>
      <c r="ADU67" s="407"/>
      <c r="AEI67" s="546"/>
      <c r="AEL67" s="546"/>
      <c r="AFD67" s="546"/>
      <c r="AFK67" s="546"/>
      <c r="AHV67" s="546"/>
      <c r="AIC67" s="905"/>
      <c r="AID67" s="377"/>
      <c r="AIE67" s="353"/>
      <c r="AIF67" s="353"/>
      <c r="AIJ67" s="546"/>
      <c r="AJL67" s="245"/>
      <c r="AJM67" s="245"/>
      <c r="AJN67" s="245"/>
      <c r="AJO67" s="245"/>
      <c r="AJP67" s="245"/>
      <c r="AJQ67" s="245"/>
      <c r="AJR67" s="245"/>
      <c r="ALW67" s="546"/>
      <c r="ALZ67" s="407"/>
      <c r="AMR67" s="546"/>
      <c r="AMU67" s="798"/>
      <c r="AMY67" s="798"/>
      <c r="ANB67" s="546"/>
      <c r="AOA67" s="798"/>
      <c r="AOD67" s="546"/>
      <c r="AOO67" s="546"/>
      <c r="AOV67" s="798"/>
      <c r="APC67" s="798"/>
      <c r="APQ67" s="546"/>
      <c r="APT67" s="546"/>
      <c r="APX67" s="312"/>
      <c r="AQE67" s="312"/>
      <c r="AQS67" s="798"/>
      <c r="AQV67" s="323"/>
      <c r="ARG67" s="546"/>
      <c r="ARJ67" s="546"/>
      <c r="ARN67" s="546"/>
      <c r="ARQ67" s="798"/>
      <c r="ARU67" s="546"/>
      <c r="ASB67" s="546"/>
      <c r="AVA67" s="546"/>
      <c r="AVH67" s="323"/>
      <c r="AVM67" s="78">
        <f t="shared" si="172"/>
        <v>0</v>
      </c>
      <c r="AVO67" s="546"/>
      <c r="AWJ67" s="245"/>
      <c r="AWK67" s="245"/>
      <c r="AWL67" s="245"/>
      <c r="AWM67" s="245"/>
      <c r="AWN67" s="245"/>
      <c r="AWO67" s="245"/>
      <c r="AWP67" s="245"/>
      <c r="AWQ67" s="865"/>
      <c r="AXZ67" s="546"/>
      <c r="AYG67" s="546"/>
      <c r="AYN67" s="546"/>
      <c r="AYQ67" s="546"/>
      <c r="AZB67" s="546"/>
      <c r="AZE67" s="546"/>
      <c r="AZI67" s="865"/>
      <c r="AZJ67" s="245"/>
      <c r="AZK67" s="245"/>
      <c r="AZL67" s="865"/>
      <c r="AZM67" s="245"/>
      <c r="AZN67" s="245"/>
      <c r="AZO67" s="245"/>
    </row>
    <row r="68" spans="1:1014 1032:1367" s="32" customFormat="1" ht="15.75" x14ac:dyDescent="0.25">
      <c r="A68" s="312"/>
      <c r="B68" s="312"/>
      <c r="H68" s="546"/>
      <c r="J68" s="780"/>
      <c r="K68" s="546"/>
      <c r="O68" s="798"/>
      <c r="CA68" s="407"/>
      <c r="CB68" s="312"/>
      <c r="CC68" s="22"/>
      <c r="CD68" s="379"/>
      <c r="CE68" s="704"/>
      <c r="CF68" s="132">
        <f t="shared" si="18"/>
        <v>462233</v>
      </c>
      <c r="CH68" s="31"/>
      <c r="CI68" s="312"/>
      <c r="CJ68" s="140"/>
      <c r="CK68" s="379"/>
      <c r="CL68" s="780"/>
      <c r="CM68" s="132">
        <f t="shared" si="19"/>
        <v>0</v>
      </c>
      <c r="CO68" s="323"/>
      <c r="CP68" s="312"/>
      <c r="CQ68" s="807"/>
      <c r="CT68" s="78">
        <f t="shared" si="189"/>
        <v>0</v>
      </c>
      <c r="CX68" s="907"/>
      <c r="DA68" s="78">
        <f t="shared" si="20"/>
        <v>0</v>
      </c>
      <c r="DK68" s="546"/>
      <c r="DN68" s="323"/>
      <c r="EM68" s="798"/>
      <c r="ET68" s="798"/>
      <c r="FO68" s="546"/>
      <c r="FV68" s="798"/>
      <c r="HS68" s="546"/>
      <c r="IO68" s="802"/>
      <c r="JJ68" s="941"/>
      <c r="JK68" s="785"/>
      <c r="JM68" s="704"/>
      <c r="JN68" s="78">
        <f t="shared" si="207"/>
        <v>0</v>
      </c>
      <c r="JW68" s="245"/>
      <c r="JX68" s="245"/>
      <c r="JY68" s="245"/>
      <c r="JZ68" s="245"/>
      <c r="KA68" s="245"/>
      <c r="KB68" s="245"/>
      <c r="KC68" s="245"/>
      <c r="KD68" s="245"/>
      <c r="KE68" s="245"/>
      <c r="KF68" s="245"/>
      <c r="KG68" s="245"/>
      <c r="KH68" s="245"/>
      <c r="KI68" s="245"/>
      <c r="KJ68" s="245"/>
      <c r="KK68" s="546"/>
      <c r="LF68" s="546"/>
      <c r="LM68" s="546"/>
      <c r="LT68" s="546"/>
      <c r="MA68" s="546"/>
      <c r="NJ68" s="546"/>
      <c r="NM68" s="546"/>
      <c r="QB68" s="546"/>
      <c r="QI68" s="230"/>
      <c r="QJ68" s="245"/>
      <c r="QK68" s="262"/>
      <c r="QL68" s="49"/>
      <c r="QM68" s="262"/>
      <c r="QN68" s="132">
        <f t="shared" si="67"/>
        <v>24094.5</v>
      </c>
      <c r="QW68" s="49"/>
      <c r="QX68" s="1476"/>
      <c r="QY68" s="140"/>
      <c r="QZ68" s="49"/>
      <c r="RA68" s="262"/>
      <c r="RB68" s="78">
        <f t="shared" si="69"/>
        <v>0</v>
      </c>
      <c r="RD68" s="49"/>
      <c r="RE68" s="1476"/>
      <c r="RF68" s="140"/>
      <c r="RG68" s="49"/>
      <c r="RH68" s="262"/>
      <c r="RI68" s="78">
        <f t="shared" si="70"/>
        <v>0</v>
      </c>
      <c r="ST68" s="546"/>
      <c r="TO68" s="546"/>
      <c r="TV68" s="546"/>
      <c r="UC68" s="546"/>
      <c r="UJ68" s="546"/>
      <c r="UQ68" s="546"/>
      <c r="VS68" s="546"/>
      <c r="WU68" s="245"/>
      <c r="WV68" s="245"/>
      <c r="WW68" s="245"/>
      <c r="WX68" s="245"/>
      <c r="WY68" s="245"/>
      <c r="WZ68" s="245"/>
      <c r="XA68" s="245"/>
      <c r="AAO68" s="546"/>
      <c r="AAV68" s="546"/>
      <c r="AAY68" s="323"/>
      <c r="ABX68" s="798"/>
      <c r="ACA68" s="546"/>
      <c r="ACE68" s="798"/>
      <c r="ACH68" s="798"/>
      <c r="ACS68" s="546"/>
      <c r="ACV68" s="546"/>
      <c r="ACZ68" s="546"/>
      <c r="ADC68" s="798"/>
      <c r="ADG68" s="312"/>
      <c r="ADN68" s="323"/>
      <c r="ADQ68" s="546"/>
      <c r="ADU68" s="407"/>
      <c r="AEI68" s="546"/>
      <c r="AEL68" s="546"/>
      <c r="AFD68" s="546"/>
      <c r="AFK68" s="546"/>
      <c r="AHV68" s="546"/>
      <c r="AIC68" s="905"/>
      <c r="AID68" s="377"/>
      <c r="AIE68" s="353"/>
      <c r="AIF68" s="353"/>
      <c r="AIJ68" s="546"/>
      <c r="AJL68" s="245"/>
      <c r="AJM68" s="245"/>
      <c r="AJN68" s="245"/>
      <c r="AJO68" s="245"/>
      <c r="AJP68" s="245"/>
      <c r="AJQ68" s="245"/>
      <c r="AJR68" s="245"/>
      <c r="ALW68" s="546"/>
      <c r="ALZ68" s="407"/>
      <c r="AMR68" s="546"/>
      <c r="AMU68" s="798"/>
      <c r="AMY68" s="798"/>
      <c r="ANB68" s="546"/>
      <c r="AOA68" s="798"/>
      <c r="AOD68" s="546"/>
      <c r="AOO68" s="546"/>
      <c r="AOV68" s="798"/>
      <c r="APC68" s="798"/>
      <c r="APQ68" s="546"/>
      <c r="APT68" s="546"/>
      <c r="APX68" s="312"/>
      <c r="AQE68" s="312"/>
      <c r="AQS68" s="798"/>
      <c r="AQV68" s="323"/>
      <c r="ARG68" s="546"/>
      <c r="ARJ68" s="546"/>
      <c r="ARN68" s="546"/>
      <c r="ARQ68" s="798"/>
      <c r="ARU68" s="546"/>
      <c r="ASB68" s="546"/>
      <c r="AVA68" s="546"/>
      <c r="AVH68" s="323"/>
      <c r="AVM68" s="354">
        <f>AVM67+AVJ68-AVL68+AVM30</f>
        <v>0</v>
      </c>
      <c r="AVO68" s="546"/>
      <c r="AWJ68" s="245"/>
      <c r="AWK68" s="245"/>
      <c r="AWL68" s="245"/>
      <c r="AWM68" s="245"/>
      <c r="AWN68" s="245"/>
      <c r="AWO68" s="245"/>
      <c r="AWP68" s="245"/>
      <c r="AWQ68" s="865"/>
      <c r="AXZ68" s="546"/>
      <c r="AYG68" s="546"/>
      <c r="AYN68" s="546"/>
      <c r="AYQ68" s="546"/>
      <c r="AZB68" s="546"/>
      <c r="AZE68" s="546"/>
      <c r="AZI68" s="865"/>
      <c r="AZJ68" s="245"/>
      <c r="AZK68" s="245"/>
      <c r="AZL68" s="865"/>
      <c r="AZM68" s="245"/>
      <c r="AZN68" s="245"/>
      <c r="AZO68" s="245"/>
    </row>
    <row r="69" spans="1:1014 1032:1367" s="32" customFormat="1" ht="15.75" x14ac:dyDescent="0.25">
      <c r="A69" s="312"/>
      <c r="B69" s="312"/>
      <c r="H69" s="546"/>
      <c r="J69" s="780"/>
      <c r="K69" s="546"/>
      <c r="O69" s="798"/>
      <c r="CA69" s="407"/>
      <c r="CB69" s="312"/>
      <c r="CC69" s="22"/>
      <c r="CD69" s="869"/>
      <c r="CE69" s="780"/>
      <c r="CF69" s="132">
        <f>CF68+CC69-CE69</f>
        <v>462233</v>
      </c>
      <c r="CH69" s="31"/>
      <c r="CI69" s="312"/>
      <c r="CJ69" s="140"/>
      <c r="CK69" s="379"/>
      <c r="CL69" s="780"/>
      <c r="CM69" s="132">
        <f>CM68+CJ69-CL69</f>
        <v>0</v>
      </c>
      <c r="CO69" s="323"/>
      <c r="CP69" s="312"/>
      <c r="CQ69" s="807"/>
      <c r="CT69" s="78">
        <f t="shared" si="189"/>
        <v>0</v>
      </c>
      <c r="CX69" s="907"/>
      <c r="DA69" s="78">
        <f t="shared" si="20"/>
        <v>0</v>
      </c>
      <c r="DK69" s="546"/>
      <c r="DN69" s="323"/>
      <c r="EM69" s="798"/>
      <c r="ET69" s="798"/>
      <c r="FO69" s="546"/>
      <c r="FV69" s="798"/>
      <c r="HS69" s="546"/>
      <c r="IO69" s="802"/>
      <c r="JJ69" s="802"/>
      <c r="JK69" s="785"/>
      <c r="JM69" s="704"/>
      <c r="JN69" s="78">
        <f t="shared" si="207"/>
        <v>0</v>
      </c>
      <c r="JW69" s="245"/>
      <c r="JX69" s="245"/>
      <c r="JY69" s="245"/>
      <c r="JZ69" s="245"/>
      <c r="KA69" s="245"/>
      <c r="KB69" s="245"/>
      <c r="KC69" s="245"/>
      <c r="KD69" s="245"/>
      <c r="KE69" s="245"/>
      <c r="KF69" s="245"/>
      <c r="KG69" s="245"/>
      <c r="KH69" s="245"/>
      <c r="KI69" s="245"/>
      <c r="KJ69" s="245"/>
      <c r="KK69" s="546"/>
      <c r="LF69" s="546"/>
      <c r="LM69" s="546"/>
      <c r="LT69" s="546"/>
      <c r="MA69" s="546"/>
      <c r="NJ69" s="546"/>
      <c r="NM69" s="546"/>
      <c r="QB69" s="546"/>
      <c r="QI69" s="230"/>
      <c r="QJ69" s="245"/>
      <c r="QK69" s="262"/>
      <c r="QL69" s="49"/>
      <c r="QM69" s="262"/>
      <c r="QN69" s="132">
        <f t="shared" si="67"/>
        <v>24094.5</v>
      </c>
      <c r="QW69" s="230"/>
      <c r="QX69" s="230"/>
      <c r="QY69" s="262"/>
      <c r="QZ69" s="305"/>
      <c r="RA69" s="262"/>
      <c r="RB69" s="78">
        <f t="shared" si="69"/>
        <v>0</v>
      </c>
      <c r="RD69" s="230"/>
      <c r="RE69" s="230"/>
      <c r="RF69" s="262"/>
      <c r="RG69" s="305"/>
      <c r="RH69" s="262"/>
      <c r="RI69" s="78">
        <f t="shared" si="70"/>
        <v>0</v>
      </c>
      <c r="ST69" s="546"/>
      <c r="TO69" s="546"/>
      <c r="TV69" s="546"/>
      <c r="UC69" s="546"/>
      <c r="UJ69" s="546"/>
      <c r="UQ69" s="546"/>
      <c r="VS69" s="546"/>
      <c r="WU69" s="245"/>
      <c r="WV69" s="245"/>
      <c r="WW69" s="245"/>
      <c r="WX69" s="245"/>
      <c r="WY69" s="245"/>
      <c r="WZ69" s="245"/>
      <c r="XA69" s="245"/>
      <c r="AAO69" s="546"/>
      <c r="AAV69" s="546"/>
      <c r="AAY69" s="323"/>
      <c r="ABX69" s="798"/>
      <c r="ACA69" s="546"/>
      <c r="ACE69" s="798"/>
      <c r="ACH69" s="798"/>
      <c r="ACS69" s="546"/>
      <c r="ACV69" s="546"/>
      <c r="ACZ69" s="546"/>
      <c r="ADC69" s="798"/>
      <c r="ADG69" s="312"/>
      <c r="ADN69" s="323"/>
      <c r="ADQ69" s="546"/>
      <c r="ADU69" s="407"/>
      <c r="AEI69" s="546"/>
      <c r="AEL69" s="546"/>
      <c r="AFD69" s="546"/>
      <c r="AFK69" s="546"/>
      <c r="AHV69" s="546"/>
      <c r="AIC69" s="905"/>
      <c r="AID69" s="377"/>
      <c r="AIE69" s="353"/>
      <c r="AIF69" s="353"/>
      <c r="AIJ69" s="546"/>
      <c r="AJL69" s="245"/>
      <c r="AJM69" s="245"/>
      <c r="AJN69" s="245"/>
      <c r="AJO69" s="245"/>
      <c r="AJP69" s="245"/>
      <c r="AJQ69" s="245"/>
      <c r="AJR69" s="245"/>
      <c r="ALW69" s="546"/>
      <c r="ALZ69" s="407"/>
      <c r="AMR69" s="546"/>
      <c r="AMU69" s="798"/>
      <c r="AMY69" s="798"/>
      <c r="ANB69" s="546"/>
      <c r="AOA69" s="798"/>
      <c r="AOD69" s="546"/>
      <c r="AOO69" s="546"/>
      <c r="AOV69" s="798"/>
      <c r="APC69" s="798"/>
      <c r="APQ69" s="546"/>
      <c r="APT69" s="546"/>
      <c r="APX69" s="312"/>
      <c r="AQE69" s="312"/>
      <c r="AQS69" s="798"/>
      <c r="AQV69" s="323"/>
      <c r="ARG69" s="546"/>
      <c r="ARJ69" s="546"/>
      <c r="ARN69" s="546"/>
      <c r="ARQ69" s="798"/>
      <c r="ARU69" s="546"/>
      <c r="ASB69" s="546"/>
      <c r="AVA69" s="546"/>
      <c r="AVH69" s="323"/>
      <c r="AVM69" s="78"/>
      <c r="AVO69" s="546"/>
      <c r="AWJ69" s="245"/>
      <c r="AWK69" s="245"/>
      <c r="AWL69" s="245"/>
      <c r="AWM69" s="245"/>
      <c r="AWN69" s="245"/>
      <c r="AWO69" s="245"/>
      <c r="AWP69" s="245"/>
      <c r="AWQ69" s="865"/>
      <c r="AXZ69" s="546"/>
      <c r="AYG69" s="546"/>
      <c r="AYN69" s="546"/>
      <c r="AYQ69" s="546"/>
      <c r="AZB69" s="546"/>
      <c r="AZE69" s="546"/>
      <c r="AZI69" s="865"/>
      <c r="AZJ69" s="245"/>
      <c r="AZK69" s="245"/>
      <c r="AZL69" s="865"/>
      <c r="AZM69" s="245"/>
      <c r="AZN69" s="245"/>
      <c r="AZO69" s="245"/>
    </row>
    <row r="70" spans="1:1014 1032:1367" s="32" customFormat="1" ht="16.5" thickBot="1" x14ac:dyDescent="0.3">
      <c r="A70" s="312"/>
      <c r="B70" s="312"/>
      <c r="H70" s="546"/>
      <c r="J70" s="780"/>
      <c r="K70" s="546"/>
      <c r="O70" s="798"/>
      <c r="CA70" s="407"/>
      <c r="CB70" s="312"/>
      <c r="CC70" s="22"/>
      <c r="CE70" s="780"/>
      <c r="CF70" s="132"/>
      <c r="CH70" s="31"/>
      <c r="CI70" s="312"/>
      <c r="CJ70" s="140"/>
      <c r="CK70" s="379"/>
      <c r="CL70" s="780"/>
      <c r="CM70" s="132">
        <f>CM69+CJ70-CL70</f>
        <v>0</v>
      </c>
      <c r="CO70" s="323"/>
      <c r="CP70" s="312"/>
      <c r="CQ70" s="807"/>
      <c r="CR70" s="869"/>
      <c r="CS70" s="780"/>
      <c r="CT70" s="78">
        <f t="shared" si="189"/>
        <v>0</v>
      </c>
      <c r="CX70" s="907"/>
      <c r="DA70" s="78">
        <f t="shared" si="20"/>
        <v>0</v>
      </c>
      <c r="DK70" s="546"/>
      <c r="DN70" s="323"/>
      <c r="EM70" s="798"/>
      <c r="ET70" s="798"/>
      <c r="FO70" s="546"/>
      <c r="FV70" s="798"/>
      <c r="HS70" s="546"/>
      <c r="IO70" s="802"/>
      <c r="JJ70" s="802"/>
      <c r="JK70" s="974"/>
      <c r="JL70" s="945"/>
      <c r="JM70" s="947"/>
      <c r="JN70" s="911">
        <f t="shared" si="207"/>
        <v>0</v>
      </c>
      <c r="JW70" s="245"/>
      <c r="JX70" s="245"/>
      <c r="JY70" s="245"/>
      <c r="JZ70" s="245"/>
      <c r="KA70" s="245"/>
      <c r="KB70" s="245"/>
      <c r="KC70" s="245"/>
      <c r="KD70" s="245"/>
      <c r="KE70" s="245"/>
      <c r="KF70" s="245"/>
      <c r="KG70" s="245"/>
      <c r="KH70" s="245"/>
      <c r="KI70" s="245"/>
      <c r="KJ70" s="245"/>
      <c r="KK70" s="546"/>
      <c r="LF70" s="546"/>
      <c r="LM70" s="546"/>
      <c r="LT70" s="546"/>
      <c r="MA70" s="546"/>
      <c r="NJ70" s="546"/>
      <c r="NM70" s="546"/>
      <c r="QB70" s="546"/>
      <c r="QI70" s="49"/>
      <c r="QJ70" s="1476"/>
      <c r="QK70" s="140"/>
      <c r="QL70" s="49"/>
      <c r="QM70" s="262"/>
      <c r="QN70" s="132">
        <f t="shared" si="67"/>
        <v>24094.5</v>
      </c>
      <c r="QW70" s="49"/>
      <c r="QX70" s="1476"/>
      <c r="QY70" s="140"/>
      <c r="QZ70" s="230"/>
      <c r="RA70" s="262"/>
      <c r="RB70" s="78">
        <f t="shared" si="69"/>
        <v>0</v>
      </c>
      <c r="RD70" s="49"/>
      <c r="RE70" s="1476"/>
      <c r="RF70" s="140"/>
      <c r="RG70" s="230"/>
      <c r="RH70" s="262"/>
      <c r="RI70" s="78">
        <f t="shared" si="70"/>
        <v>0</v>
      </c>
      <c r="ST70" s="546"/>
      <c r="TO70" s="546"/>
      <c r="TV70" s="546"/>
      <c r="UC70" s="546"/>
      <c r="UJ70" s="546"/>
      <c r="UQ70" s="546"/>
      <c r="VS70" s="546"/>
      <c r="WU70" s="245"/>
      <c r="WV70" s="245"/>
      <c r="WW70" s="245"/>
      <c r="WX70" s="245"/>
      <c r="WY70" s="245"/>
      <c r="WZ70" s="245"/>
      <c r="XA70" s="245"/>
      <c r="AAO70" s="546"/>
      <c r="AAV70" s="546"/>
      <c r="AAY70" s="323"/>
      <c r="ABX70" s="798"/>
      <c r="ACA70" s="546"/>
      <c r="ACE70" s="798"/>
      <c r="ACH70" s="798"/>
      <c r="ACS70" s="546"/>
      <c r="ACV70" s="546"/>
      <c r="ACZ70" s="546"/>
      <c r="ADC70" s="798"/>
      <c r="ADG70" s="312"/>
      <c r="ADN70" s="323"/>
      <c r="ADQ70" s="546"/>
      <c r="ADU70" s="407"/>
      <c r="AEI70" s="546"/>
      <c r="AEL70" s="546"/>
      <c r="AFD70" s="546"/>
      <c r="AFK70" s="546"/>
      <c r="AHV70" s="546"/>
      <c r="AIC70" s="905"/>
      <c r="AID70" s="377"/>
      <c r="AIE70" s="353"/>
      <c r="AIF70" s="353"/>
      <c r="AIJ70" s="546"/>
      <c r="AJL70" s="245"/>
      <c r="AJM70" s="245"/>
      <c r="AJN70" s="245"/>
      <c r="AJO70" s="245"/>
      <c r="AJP70" s="245"/>
      <c r="AJQ70" s="245"/>
      <c r="AJR70" s="245"/>
      <c r="ALW70" s="546"/>
      <c r="ALZ70" s="407"/>
      <c r="AMR70" s="546"/>
      <c r="AMU70" s="798"/>
      <c r="AMY70" s="798"/>
      <c r="ANB70" s="546"/>
      <c r="AOA70" s="798"/>
      <c r="AOD70" s="546"/>
      <c r="AOO70" s="546"/>
      <c r="AOV70" s="798"/>
      <c r="APC70" s="798"/>
      <c r="APQ70" s="546"/>
      <c r="APT70" s="546"/>
      <c r="APX70" s="312"/>
      <c r="AQE70" s="312"/>
      <c r="AQS70" s="798"/>
      <c r="AQV70" s="323"/>
      <c r="ARG70" s="546"/>
      <c r="ARJ70" s="546"/>
      <c r="ARN70" s="546"/>
      <c r="ARQ70" s="798"/>
      <c r="ARU70" s="546"/>
      <c r="ASB70" s="546"/>
      <c r="AVA70" s="546"/>
      <c r="AVH70" s="323"/>
      <c r="AVM70" s="78"/>
      <c r="AVO70" s="546"/>
      <c r="AWJ70" s="245"/>
      <c r="AWK70" s="245"/>
      <c r="AWL70" s="245"/>
      <c r="AWM70" s="245"/>
      <c r="AWN70" s="245"/>
      <c r="AWO70" s="245"/>
      <c r="AWP70" s="245"/>
      <c r="AWQ70" s="865"/>
      <c r="AXZ70" s="546"/>
      <c r="AYG70" s="546"/>
      <c r="AYN70" s="546"/>
      <c r="AYQ70" s="546"/>
      <c r="AZB70" s="546"/>
      <c r="AZE70" s="546"/>
      <c r="AZI70" s="865"/>
      <c r="AZJ70" s="245"/>
      <c r="AZK70" s="245"/>
      <c r="AZL70" s="865"/>
      <c r="AZM70" s="245"/>
      <c r="AZN70" s="245"/>
      <c r="AZO70" s="245"/>
    </row>
    <row r="71" spans="1:1014 1032:1367" s="32" customFormat="1" ht="16.5" thickTop="1" x14ac:dyDescent="0.25">
      <c r="A71" s="312"/>
      <c r="B71" s="312"/>
      <c r="H71" s="546"/>
      <c r="J71" s="780"/>
      <c r="K71" s="546"/>
      <c r="O71" s="798"/>
      <c r="CA71" s="407"/>
      <c r="CB71" s="312"/>
      <c r="CC71" s="22"/>
      <c r="CE71" s="780"/>
      <c r="CF71" s="132"/>
      <c r="CH71" s="49"/>
      <c r="CI71" s="230"/>
      <c r="CJ71" s="140"/>
      <c r="CK71" s="380"/>
      <c r="CL71" s="262"/>
      <c r="CM71" s="132">
        <f>CM70+CJ71-CL71</f>
        <v>0</v>
      </c>
      <c r="CO71" s="323"/>
      <c r="CP71" s="312"/>
      <c r="CQ71" s="807"/>
      <c r="CR71" s="869"/>
      <c r="CS71" s="704"/>
      <c r="CT71" s="78">
        <f t="shared" si="189"/>
        <v>0</v>
      </c>
      <c r="CX71" s="907"/>
      <c r="DA71" s="78">
        <f t="shared" si="20"/>
        <v>0</v>
      </c>
      <c r="DK71" s="546"/>
      <c r="DN71" s="323"/>
      <c r="EM71" s="798"/>
      <c r="ET71" s="798"/>
      <c r="FO71" s="546"/>
      <c r="FV71" s="798"/>
      <c r="HS71" s="546"/>
      <c r="IO71" s="802"/>
      <c r="JW71" s="245"/>
      <c r="JX71" s="245"/>
      <c r="JY71" s="245"/>
      <c r="JZ71" s="245"/>
      <c r="KA71" s="245"/>
      <c r="KB71" s="245"/>
      <c r="KC71" s="245"/>
      <c r="KD71" s="245"/>
      <c r="KE71" s="245"/>
      <c r="KF71" s="245"/>
      <c r="KG71" s="245"/>
      <c r="KH71" s="245"/>
      <c r="KI71" s="245"/>
      <c r="KJ71" s="245"/>
      <c r="KK71" s="546"/>
      <c r="LF71" s="546"/>
      <c r="LM71" s="546"/>
      <c r="LT71" s="546"/>
      <c r="MA71" s="546"/>
      <c r="NJ71" s="546"/>
      <c r="NM71" s="546"/>
      <c r="QB71" s="546"/>
      <c r="QI71" s="230"/>
      <c r="QJ71" s="245"/>
      <c r="QK71" s="262"/>
      <c r="QL71" s="49"/>
      <c r="QM71" s="262"/>
      <c r="QN71" s="132">
        <f t="shared" si="67"/>
        <v>24094.5</v>
      </c>
      <c r="QW71" s="49"/>
      <c r="QX71" s="1476"/>
      <c r="QY71" s="140"/>
      <c r="QZ71" s="230"/>
      <c r="RA71" s="245"/>
      <c r="RB71" s="78">
        <f t="shared" si="69"/>
        <v>0</v>
      </c>
      <c r="RD71" s="49"/>
      <c r="RE71" s="1476"/>
      <c r="RF71" s="140"/>
      <c r="RG71" s="230"/>
      <c r="RH71" s="245"/>
      <c r="RI71" s="78">
        <f t="shared" si="70"/>
        <v>0</v>
      </c>
      <c r="ST71" s="546"/>
      <c r="TO71" s="546"/>
      <c r="TV71" s="546"/>
      <c r="UC71" s="546"/>
      <c r="UJ71" s="546"/>
      <c r="UQ71" s="546"/>
      <c r="VS71" s="546"/>
      <c r="WU71" s="245"/>
      <c r="WV71" s="245"/>
      <c r="WW71" s="245"/>
      <c r="WX71" s="245"/>
      <c r="WY71" s="245"/>
      <c r="WZ71" s="245"/>
      <c r="XA71" s="245"/>
      <c r="AAO71" s="546"/>
      <c r="AAV71" s="546"/>
      <c r="AAY71" s="323"/>
      <c r="ABX71" s="798"/>
      <c r="ACA71" s="546"/>
      <c r="ACE71" s="798"/>
      <c r="ACH71" s="798"/>
      <c r="ACS71" s="546"/>
      <c r="ACV71" s="546"/>
      <c r="ACZ71" s="546"/>
      <c r="ADC71" s="798"/>
      <c r="ADG71" s="312"/>
      <c r="ADN71" s="323"/>
      <c r="ADQ71" s="546"/>
      <c r="ADU71" s="407"/>
      <c r="AEI71" s="546"/>
      <c r="AEL71" s="546"/>
      <c r="AFD71" s="546"/>
      <c r="AFK71" s="546"/>
      <c r="AHV71" s="546"/>
      <c r="AIC71" s="905"/>
      <c r="AID71" s="377"/>
      <c r="AIE71" s="353"/>
      <c r="AIF71" s="353"/>
      <c r="AIJ71" s="546"/>
      <c r="AJL71" s="245"/>
      <c r="AJM71" s="245"/>
      <c r="AJN71" s="245"/>
      <c r="AJO71" s="245"/>
      <c r="AJP71" s="245"/>
      <c r="AJQ71" s="245"/>
      <c r="AJR71" s="245"/>
      <c r="ALW71" s="546"/>
      <c r="ALZ71" s="407"/>
      <c r="AMR71" s="546"/>
      <c r="AMU71" s="798"/>
      <c r="AMY71" s="798"/>
      <c r="ANB71" s="546"/>
      <c r="AOA71" s="798"/>
      <c r="AOD71" s="546"/>
      <c r="AOO71" s="546"/>
      <c r="AOV71" s="798"/>
      <c r="APC71" s="798"/>
      <c r="APQ71" s="546"/>
      <c r="APT71" s="546"/>
      <c r="APX71" s="312"/>
      <c r="AQE71" s="312"/>
      <c r="AQS71" s="798"/>
      <c r="AQV71" s="323"/>
      <c r="ARG71" s="546"/>
      <c r="ARJ71" s="546"/>
      <c r="ARN71" s="546"/>
      <c r="ARQ71" s="798"/>
      <c r="ARU71" s="546"/>
      <c r="ASB71" s="546"/>
      <c r="AVA71" s="546"/>
      <c r="AVH71" s="323"/>
      <c r="AVO71" s="546"/>
      <c r="AWJ71" s="245"/>
      <c r="AWK71" s="245"/>
      <c r="AWL71" s="245"/>
      <c r="AWM71" s="245"/>
      <c r="AWN71" s="245"/>
      <c r="AWO71" s="245"/>
      <c r="AWP71" s="245"/>
      <c r="AWQ71" s="865"/>
      <c r="AXZ71" s="546"/>
      <c r="AYG71" s="546"/>
      <c r="AYN71" s="546"/>
      <c r="AYQ71" s="546"/>
      <c r="AZB71" s="546"/>
      <c r="AZE71" s="546"/>
      <c r="AZI71" s="865"/>
      <c r="AZJ71" s="245"/>
      <c r="AZK71" s="245"/>
      <c r="AZL71" s="865"/>
      <c r="AZM71" s="245"/>
      <c r="AZN71" s="245"/>
      <c r="AZO71" s="245"/>
    </row>
    <row r="72" spans="1:1014 1032:1367" s="32" customFormat="1" ht="15.75" x14ac:dyDescent="0.25">
      <c r="A72" s="312"/>
      <c r="B72" s="312"/>
      <c r="H72" s="546"/>
      <c r="J72" s="780"/>
      <c r="K72" s="546"/>
      <c r="O72" s="798"/>
      <c r="CA72" s="407"/>
      <c r="CD72" s="869"/>
      <c r="CE72" s="780"/>
      <c r="CF72" s="132"/>
      <c r="CH72" s="49"/>
      <c r="CI72" s="230"/>
      <c r="CJ72" s="140"/>
      <c r="CK72" s="380"/>
      <c r="CL72" s="262"/>
      <c r="CM72" s="132">
        <f>CM71+CJ72-CL72</f>
        <v>0</v>
      </c>
      <c r="CO72" s="323"/>
      <c r="CP72" s="1476"/>
      <c r="CQ72" s="807"/>
      <c r="CT72" s="78">
        <f t="shared" si="189"/>
        <v>0</v>
      </c>
      <c r="CX72" s="907"/>
      <c r="DA72" s="78">
        <f t="shared" si="20"/>
        <v>0</v>
      </c>
      <c r="DK72" s="546"/>
      <c r="DN72" s="323"/>
      <c r="EM72" s="798"/>
      <c r="ET72" s="798"/>
      <c r="FO72" s="546"/>
      <c r="FV72" s="798"/>
      <c r="HS72" s="546"/>
      <c r="IO72" s="802"/>
      <c r="JW72" s="245"/>
      <c r="JX72" s="245"/>
      <c r="JY72" s="245"/>
      <c r="JZ72" s="245"/>
      <c r="KA72" s="245"/>
      <c r="KB72" s="245"/>
      <c r="KC72" s="245"/>
      <c r="KD72" s="245"/>
      <c r="KE72" s="245"/>
      <c r="KF72" s="245"/>
      <c r="KG72" s="245"/>
      <c r="KH72" s="245"/>
      <c r="KI72" s="245"/>
      <c r="KJ72" s="245"/>
      <c r="KK72" s="546"/>
      <c r="LF72" s="546"/>
      <c r="LM72" s="546"/>
      <c r="LT72" s="546"/>
      <c r="MA72" s="546"/>
      <c r="NJ72" s="546"/>
      <c r="NM72" s="546"/>
      <c r="QB72" s="546"/>
      <c r="QI72" s="230"/>
      <c r="QJ72" s="245"/>
      <c r="QK72" s="245"/>
      <c r="QL72" s="49"/>
      <c r="QM72" s="262"/>
      <c r="QN72" s="132">
        <f>QN71+QK72-QM72+QN29</f>
        <v>47639</v>
      </c>
      <c r="QW72" s="49"/>
      <c r="QX72" s="1476"/>
      <c r="QY72" s="140"/>
      <c r="QZ72" s="49"/>
      <c r="RA72" s="262"/>
      <c r="RB72" s="78"/>
      <c r="RD72" s="49"/>
      <c r="RE72" s="1476"/>
      <c r="RF72" s="140"/>
      <c r="RG72" s="49"/>
      <c r="RH72" s="262"/>
      <c r="RI72" s="78"/>
      <c r="ST72" s="546"/>
      <c r="TO72" s="546"/>
      <c r="TV72" s="546"/>
      <c r="UC72" s="546"/>
      <c r="UJ72" s="546"/>
      <c r="UQ72" s="546"/>
      <c r="VS72" s="546"/>
      <c r="WU72" s="245"/>
      <c r="WV72" s="245"/>
      <c r="WW72" s="245"/>
      <c r="WX72" s="245"/>
      <c r="WY72" s="245"/>
      <c r="WZ72" s="245"/>
      <c r="XA72" s="245"/>
      <c r="AAO72" s="546"/>
      <c r="AAV72" s="546"/>
      <c r="AAY72" s="323"/>
      <c r="ABX72" s="798"/>
      <c r="ACA72" s="546"/>
      <c r="ACE72" s="798"/>
      <c r="ACH72" s="798"/>
      <c r="ACS72" s="546"/>
      <c r="ACV72" s="546"/>
      <c r="ACZ72" s="546"/>
      <c r="ADC72" s="798"/>
      <c r="ADG72" s="312"/>
      <c r="ADN72" s="323"/>
      <c r="ADQ72" s="546"/>
      <c r="ADU72" s="407"/>
      <c r="AEI72" s="546"/>
      <c r="AEL72" s="546"/>
      <c r="AFD72" s="546"/>
      <c r="AFK72" s="546"/>
      <c r="AHV72" s="546"/>
      <c r="AIC72" s="905"/>
      <c r="AID72" s="377"/>
      <c r="AIE72" s="353"/>
      <c r="AIF72" s="353"/>
      <c r="AIJ72" s="546"/>
      <c r="AJL72" s="245"/>
      <c r="AJM72" s="245"/>
      <c r="AJN72" s="245"/>
      <c r="AJO72" s="245"/>
      <c r="AJP72" s="245"/>
      <c r="AJQ72" s="245"/>
      <c r="AJR72" s="245"/>
      <c r="ALW72" s="546"/>
      <c r="ALZ72" s="407"/>
      <c r="AMR72" s="546"/>
      <c r="AMU72" s="798"/>
      <c r="AMY72" s="798"/>
      <c r="ANB72" s="546"/>
      <c r="AOA72" s="798"/>
      <c r="AOD72" s="546"/>
      <c r="AOO72" s="546"/>
      <c r="AOV72" s="798"/>
      <c r="APC72" s="798"/>
      <c r="APQ72" s="546"/>
      <c r="APT72" s="546"/>
      <c r="APX72" s="312"/>
      <c r="AQE72" s="312"/>
      <c r="AQS72" s="798"/>
      <c r="AQV72" s="323"/>
      <c r="ARG72" s="546"/>
      <c r="ARJ72" s="546"/>
      <c r="ARN72" s="546"/>
      <c r="ARQ72" s="798"/>
      <c r="ARU72" s="546"/>
      <c r="ASB72" s="546"/>
      <c r="AVA72" s="546"/>
      <c r="AVH72" s="323"/>
      <c r="AVO72" s="546"/>
      <c r="AWJ72" s="245"/>
      <c r="AWK72" s="245"/>
      <c r="AWL72" s="245"/>
      <c r="AWM72" s="245"/>
      <c r="AWN72" s="245"/>
      <c r="AWO72" s="245"/>
      <c r="AWP72" s="245"/>
      <c r="AWQ72" s="865"/>
      <c r="AXZ72" s="546"/>
      <c r="AYG72" s="546"/>
      <c r="AYN72" s="546"/>
      <c r="AYQ72" s="546"/>
      <c r="AZB72" s="546"/>
      <c r="AZE72" s="546"/>
      <c r="AZI72" s="865"/>
      <c r="AZJ72" s="245"/>
      <c r="AZK72" s="245"/>
      <c r="AZL72" s="865"/>
      <c r="AZM72" s="245"/>
      <c r="AZN72" s="245"/>
      <c r="AZO72" s="245"/>
    </row>
    <row r="73" spans="1:1014 1032:1367" s="32" customFormat="1" ht="16.5" thickBot="1" x14ac:dyDescent="0.3">
      <c r="A73" s="312"/>
      <c r="B73" s="312"/>
      <c r="H73" s="546"/>
      <c r="J73" s="780"/>
      <c r="K73" s="546"/>
      <c r="O73" s="798"/>
      <c r="CA73" s="407"/>
      <c r="CF73" s="78"/>
      <c r="CM73" s="78"/>
      <c r="CO73" s="798"/>
      <c r="CP73" s="1476"/>
      <c r="CQ73" s="950"/>
      <c r="CR73" s="945"/>
      <c r="CS73" s="945"/>
      <c r="CT73" s="911">
        <f t="shared" si="189"/>
        <v>0</v>
      </c>
      <c r="CX73" s="961"/>
      <c r="CY73" s="945"/>
      <c r="CZ73" s="945"/>
      <c r="DA73" s="911">
        <f>DA72+CX73-CZ73</f>
        <v>0</v>
      </c>
      <c r="DK73" s="546"/>
      <c r="DN73" s="323"/>
      <c r="EM73" s="798"/>
      <c r="ET73" s="798"/>
      <c r="FO73" s="546"/>
      <c r="FV73" s="798"/>
      <c r="HS73" s="546"/>
      <c r="IO73" s="802"/>
      <c r="JW73" s="245"/>
      <c r="JX73" s="245"/>
      <c r="JY73" s="245"/>
      <c r="JZ73" s="245"/>
      <c r="KA73" s="245"/>
      <c r="KB73" s="245"/>
      <c r="KC73" s="245"/>
      <c r="KD73" s="245"/>
      <c r="KE73" s="245"/>
      <c r="KF73" s="245"/>
      <c r="KG73" s="245"/>
      <c r="KH73" s="245"/>
      <c r="KI73" s="245"/>
      <c r="KJ73" s="245"/>
      <c r="KK73" s="546"/>
      <c r="LF73" s="546"/>
      <c r="LM73" s="546"/>
      <c r="LT73" s="546"/>
      <c r="MA73" s="546"/>
      <c r="NJ73" s="546"/>
      <c r="NM73" s="546"/>
      <c r="QB73" s="546"/>
      <c r="QI73" s="312"/>
      <c r="QL73" s="312"/>
      <c r="QN73" s="78"/>
      <c r="QW73" s="49"/>
      <c r="QX73" s="1476"/>
      <c r="QY73" s="140"/>
      <c r="QZ73" s="230"/>
      <c r="RA73" s="245"/>
      <c r="RB73" s="78"/>
      <c r="RD73" s="49"/>
      <c r="RE73" s="1476"/>
      <c r="RF73" s="140"/>
      <c r="RG73" s="230"/>
      <c r="RH73" s="245"/>
      <c r="RI73" s="78"/>
      <c r="ST73" s="546"/>
      <c r="TO73" s="546"/>
      <c r="TV73" s="546"/>
      <c r="UC73" s="546"/>
      <c r="UJ73" s="546"/>
      <c r="UQ73" s="546"/>
      <c r="VS73" s="546"/>
      <c r="WU73" s="245"/>
      <c r="WV73" s="245"/>
      <c r="WW73" s="245"/>
      <c r="WX73" s="245"/>
      <c r="WY73" s="245"/>
      <c r="WZ73" s="245"/>
      <c r="XA73" s="245"/>
      <c r="AAO73" s="546"/>
      <c r="AAV73" s="546"/>
      <c r="AAY73" s="323"/>
      <c r="ABX73" s="798"/>
      <c r="ACA73" s="546"/>
      <c r="ACE73" s="798"/>
      <c r="ACH73" s="798"/>
      <c r="ACS73" s="546"/>
      <c r="ACV73" s="546"/>
      <c r="ACZ73" s="546"/>
      <c r="ADC73" s="798"/>
      <c r="ADG73" s="312"/>
      <c r="ADN73" s="323"/>
      <c r="ADQ73" s="546"/>
      <c r="ADU73" s="407"/>
      <c r="AEI73" s="546"/>
      <c r="AEL73" s="546"/>
      <c r="AFD73" s="546"/>
      <c r="AFK73" s="546"/>
      <c r="AHV73" s="546"/>
      <c r="AIC73" s="905"/>
      <c r="AID73" s="377"/>
      <c r="AIE73" s="353"/>
      <c r="AIF73" s="353"/>
      <c r="AIJ73" s="546"/>
      <c r="AJL73" s="245"/>
      <c r="AJM73" s="245"/>
      <c r="AJN73" s="245"/>
      <c r="AJO73" s="245"/>
      <c r="AJP73" s="245"/>
      <c r="AJQ73" s="245"/>
      <c r="AJR73" s="245"/>
      <c r="ALW73" s="546"/>
      <c r="ALZ73" s="407"/>
      <c r="AMR73" s="546"/>
      <c r="AMU73" s="798"/>
      <c r="AMY73" s="798"/>
      <c r="ANB73" s="546"/>
      <c r="AOA73" s="798"/>
      <c r="AOD73" s="546"/>
      <c r="AOO73" s="546"/>
      <c r="AOV73" s="798"/>
      <c r="APC73" s="798"/>
      <c r="APQ73" s="546"/>
      <c r="APT73" s="546"/>
      <c r="APX73" s="312"/>
      <c r="AQE73" s="312"/>
      <c r="AQS73" s="798"/>
      <c r="AQV73" s="323"/>
      <c r="ARG73" s="546"/>
      <c r="ARJ73" s="546"/>
      <c r="ARN73" s="546"/>
      <c r="ARQ73" s="798"/>
      <c r="ARU73" s="546"/>
      <c r="ASB73" s="546"/>
      <c r="AVA73" s="546"/>
      <c r="AVH73" s="323"/>
      <c r="AVO73" s="546"/>
      <c r="AWJ73" s="245"/>
      <c r="AWK73" s="245"/>
      <c r="AWL73" s="245"/>
      <c r="AWM73" s="245"/>
      <c r="AWN73" s="245"/>
      <c r="AWO73" s="245"/>
      <c r="AWP73" s="245"/>
      <c r="AWQ73" s="865"/>
      <c r="AXZ73" s="546"/>
      <c r="AYG73" s="546"/>
      <c r="AYN73" s="546"/>
      <c r="AYQ73" s="546"/>
      <c r="AZB73" s="546"/>
      <c r="AZE73" s="546"/>
      <c r="AZI73" s="865"/>
      <c r="AZJ73" s="245"/>
      <c r="AZK73" s="245"/>
      <c r="AZL73" s="865"/>
      <c r="AZM73" s="245"/>
      <c r="AZN73" s="245"/>
      <c r="AZO73" s="245"/>
    </row>
    <row r="74" spans="1:1014 1032:1367" s="32" customFormat="1" ht="16.5" thickTop="1" x14ac:dyDescent="0.25">
      <c r="A74" s="312"/>
      <c r="B74" s="312"/>
      <c r="H74" s="546"/>
      <c r="J74" s="780"/>
      <c r="K74" s="546"/>
      <c r="O74" s="798"/>
      <c r="CA74" s="407"/>
      <c r="CC74" s="780"/>
      <c r="CF74" s="78"/>
      <c r="CH74" s="31"/>
      <c r="CI74" s="312"/>
      <c r="CJ74" s="780"/>
      <c r="CM74" s="78"/>
      <c r="CO74" s="323"/>
      <c r="CQ74" s="704"/>
      <c r="CT74" s="78"/>
      <c r="DK74" s="546"/>
      <c r="DN74" s="323"/>
      <c r="EM74" s="798"/>
      <c r="ET74" s="798"/>
      <c r="FO74" s="546"/>
      <c r="FV74" s="798"/>
      <c r="HS74" s="546"/>
      <c r="IO74" s="802"/>
      <c r="JW74" s="245"/>
      <c r="JX74" s="245"/>
      <c r="JY74" s="245"/>
      <c r="JZ74" s="245"/>
      <c r="KA74" s="245"/>
      <c r="KB74" s="245"/>
      <c r="KC74" s="245"/>
      <c r="KD74" s="245"/>
      <c r="KE74" s="245"/>
      <c r="KF74" s="245"/>
      <c r="KG74" s="245"/>
      <c r="KH74" s="245"/>
      <c r="KI74" s="245"/>
      <c r="KJ74" s="245"/>
      <c r="KK74" s="546"/>
      <c r="LF74" s="546"/>
      <c r="LM74" s="546"/>
      <c r="LT74" s="546"/>
      <c r="MA74" s="546"/>
      <c r="NJ74" s="546"/>
      <c r="NM74" s="546"/>
      <c r="QB74" s="546"/>
      <c r="QI74" s="312"/>
      <c r="QL74" s="31"/>
      <c r="QM74" s="780"/>
      <c r="QN74" s="78"/>
      <c r="QW74" s="49"/>
      <c r="QX74" s="1476"/>
      <c r="QY74" s="140"/>
      <c r="QZ74" s="49"/>
      <c r="RA74" s="262"/>
      <c r="RB74" s="78"/>
      <c r="RD74" s="49"/>
      <c r="RE74" s="1476"/>
      <c r="RF74" s="140"/>
      <c r="RG74" s="49"/>
      <c r="RH74" s="262"/>
      <c r="RI74" s="78"/>
      <c r="ST74" s="546"/>
      <c r="TO74" s="546"/>
      <c r="TV74" s="546"/>
      <c r="UC74" s="546"/>
      <c r="UJ74" s="546"/>
      <c r="UQ74" s="546"/>
      <c r="VS74" s="546"/>
      <c r="WU74" s="245"/>
      <c r="WV74" s="245"/>
      <c r="WW74" s="245"/>
      <c r="WX74" s="245"/>
      <c r="WY74" s="245"/>
      <c r="WZ74" s="245"/>
      <c r="XA74" s="245"/>
      <c r="AAO74" s="546"/>
      <c r="AAV74" s="546"/>
      <c r="AAY74" s="323"/>
      <c r="ABX74" s="798"/>
      <c r="ACA74" s="546"/>
      <c r="ACE74" s="798"/>
      <c r="ACH74" s="798"/>
      <c r="ACS74" s="546"/>
      <c r="ACV74" s="546"/>
      <c r="ACZ74" s="546"/>
      <c r="ADC74" s="798"/>
      <c r="ADG74" s="312"/>
      <c r="ADN74" s="323"/>
      <c r="ADQ74" s="546"/>
      <c r="ADU74" s="407"/>
      <c r="AEI74" s="546"/>
      <c r="AEL74" s="546"/>
      <c r="AFD74" s="546"/>
      <c r="AFK74" s="546"/>
      <c r="AHV74" s="546"/>
      <c r="AIC74" s="905"/>
      <c r="AID74" s="377"/>
      <c r="AIE74" s="353"/>
      <c r="AIF74" s="353"/>
      <c r="AIJ74" s="546"/>
      <c r="AJL74" s="245"/>
      <c r="AJM74" s="245"/>
      <c r="AJN74" s="245"/>
      <c r="AJO74" s="245"/>
      <c r="AJP74" s="245"/>
      <c r="AJQ74" s="245"/>
      <c r="AJR74" s="245"/>
      <c r="ALW74" s="546"/>
      <c r="ALZ74" s="407"/>
      <c r="AMR74" s="546"/>
      <c r="AMU74" s="798"/>
      <c r="AMY74" s="798"/>
      <c r="ANB74" s="546"/>
      <c r="AOA74" s="798"/>
      <c r="AOD74" s="546"/>
      <c r="AOO74" s="546"/>
      <c r="AOV74" s="798"/>
      <c r="APC74" s="798"/>
      <c r="APQ74" s="546"/>
      <c r="APT74" s="546"/>
      <c r="APX74" s="312"/>
      <c r="AQE74" s="312"/>
      <c r="AQS74" s="798"/>
      <c r="AQV74" s="323"/>
      <c r="ARG74" s="546"/>
      <c r="ARJ74" s="546"/>
      <c r="ARN74" s="546"/>
      <c r="ARQ74" s="798"/>
      <c r="ARU74" s="546"/>
      <c r="ASB74" s="546"/>
      <c r="AVA74" s="546"/>
      <c r="AVH74" s="323"/>
      <c r="AVO74" s="546"/>
      <c r="AWJ74" s="245"/>
      <c r="AWK74" s="245"/>
      <c r="AWL74" s="245"/>
      <c r="AWM74" s="245"/>
      <c r="AWN74" s="245"/>
      <c r="AWO74" s="245"/>
      <c r="AWP74" s="245"/>
      <c r="AWQ74" s="865"/>
      <c r="AXZ74" s="546"/>
      <c r="AYG74" s="546"/>
      <c r="AYN74" s="546"/>
      <c r="AYQ74" s="546"/>
      <c r="AZB74" s="546"/>
      <c r="AZE74" s="546"/>
      <c r="AZI74" s="865"/>
      <c r="AZJ74" s="245"/>
      <c r="AZK74" s="245"/>
      <c r="AZL74" s="865"/>
      <c r="AZM74" s="245"/>
      <c r="AZN74" s="245"/>
      <c r="AZO74" s="245"/>
    </row>
    <row r="75" spans="1:1014 1032:1367" s="32" customFormat="1" ht="15.75" x14ac:dyDescent="0.25">
      <c r="A75" s="312"/>
      <c r="B75" s="312"/>
      <c r="H75" s="546"/>
      <c r="J75" s="780"/>
      <c r="K75" s="546"/>
      <c r="O75" s="798"/>
      <c r="CA75" s="407"/>
      <c r="CF75" s="78"/>
      <c r="CH75" s="31"/>
      <c r="CI75" s="312"/>
      <c r="CJ75" s="780"/>
      <c r="CM75" s="78"/>
      <c r="CO75" s="323"/>
      <c r="CQ75" s="704"/>
      <c r="CT75" s="78"/>
      <c r="DK75" s="546"/>
      <c r="DN75" s="323"/>
      <c r="EM75" s="798"/>
      <c r="ET75" s="798"/>
      <c r="FO75" s="546"/>
      <c r="FV75" s="798"/>
      <c r="HS75" s="546"/>
      <c r="IO75" s="802"/>
      <c r="JW75" s="245"/>
      <c r="JX75" s="245"/>
      <c r="JY75" s="245"/>
      <c r="JZ75" s="245"/>
      <c r="KA75" s="245"/>
      <c r="KB75" s="245"/>
      <c r="KC75" s="245"/>
      <c r="KD75" s="245"/>
      <c r="KE75" s="245"/>
      <c r="KF75" s="245"/>
      <c r="KG75" s="245"/>
      <c r="KH75" s="245"/>
      <c r="KI75" s="245"/>
      <c r="KJ75" s="245"/>
      <c r="KK75" s="546"/>
      <c r="LF75" s="546"/>
      <c r="LM75" s="546"/>
      <c r="LT75" s="546"/>
      <c r="MA75" s="546"/>
      <c r="NJ75" s="546"/>
      <c r="NM75" s="546"/>
      <c r="QB75" s="546"/>
      <c r="QI75" s="312"/>
      <c r="QL75" s="312"/>
      <c r="QN75" s="78"/>
      <c r="QW75" s="49"/>
      <c r="QX75" s="1476"/>
      <c r="QY75" s="140"/>
      <c r="QZ75" s="230"/>
      <c r="RA75" s="245"/>
      <c r="RB75" s="78"/>
      <c r="RD75" s="49"/>
      <c r="RE75" s="1476"/>
      <c r="RF75" s="140"/>
      <c r="RG75" s="230"/>
      <c r="RH75" s="245"/>
      <c r="RI75" s="78"/>
      <c r="ST75" s="546"/>
      <c r="TO75" s="546"/>
      <c r="TV75" s="546"/>
      <c r="UC75" s="546"/>
      <c r="UJ75" s="546"/>
      <c r="UQ75" s="546"/>
      <c r="VS75" s="546"/>
      <c r="WU75" s="245"/>
      <c r="WV75" s="245"/>
      <c r="WW75" s="245"/>
      <c r="WX75" s="245"/>
      <c r="WY75" s="245"/>
      <c r="WZ75" s="245"/>
      <c r="XA75" s="245"/>
      <c r="AAO75" s="546"/>
      <c r="AAV75" s="546"/>
      <c r="AAY75" s="323"/>
      <c r="ABX75" s="798"/>
      <c r="ACA75" s="546"/>
      <c r="ACE75" s="798"/>
      <c r="ACH75" s="798"/>
      <c r="ACS75" s="546"/>
      <c r="ACV75" s="546"/>
      <c r="ACZ75" s="546"/>
      <c r="ADC75" s="798"/>
      <c r="ADG75" s="312"/>
      <c r="ADN75" s="323"/>
      <c r="ADQ75" s="546"/>
      <c r="ADU75" s="407"/>
      <c r="AEI75" s="546"/>
      <c r="AEL75" s="546"/>
      <c r="AFD75" s="546"/>
      <c r="AFK75" s="546"/>
      <c r="AHV75" s="546"/>
      <c r="AIC75" s="905"/>
      <c r="AID75" s="377"/>
      <c r="AIE75" s="353"/>
      <c r="AIF75" s="353"/>
      <c r="AIJ75" s="546"/>
      <c r="AJL75" s="245"/>
      <c r="AJM75" s="245"/>
      <c r="AJN75" s="245"/>
      <c r="AJO75" s="245"/>
      <c r="AJP75" s="245"/>
      <c r="AJQ75" s="245"/>
      <c r="AJR75" s="245"/>
      <c r="ALW75" s="546"/>
      <c r="ALZ75" s="407"/>
      <c r="AMR75" s="546"/>
      <c r="AMU75" s="798"/>
      <c r="AMY75" s="798"/>
      <c r="ANB75" s="546"/>
      <c r="AOA75" s="798"/>
      <c r="AOD75" s="546"/>
      <c r="AOO75" s="546"/>
      <c r="AOV75" s="798"/>
      <c r="APC75" s="798"/>
      <c r="APQ75" s="546"/>
      <c r="APT75" s="546"/>
      <c r="APX75" s="312"/>
      <c r="AQE75" s="312"/>
      <c r="AQS75" s="798"/>
      <c r="AQV75" s="323"/>
      <c r="ARG75" s="546"/>
      <c r="ARJ75" s="546"/>
      <c r="ARN75" s="546"/>
      <c r="ARQ75" s="798"/>
      <c r="ARU75" s="546"/>
      <c r="ASB75" s="546"/>
      <c r="AVA75" s="546"/>
      <c r="AVH75" s="323"/>
      <c r="AVO75" s="546"/>
      <c r="AWJ75" s="245"/>
      <c r="AWK75" s="245"/>
      <c r="AWL75" s="245"/>
      <c r="AWM75" s="245"/>
      <c r="AWN75" s="245"/>
      <c r="AWO75" s="245"/>
      <c r="AWP75" s="245"/>
      <c r="AWQ75" s="865"/>
      <c r="AXZ75" s="546"/>
      <c r="AYG75" s="546"/>
      <c r="AYN75" s="546"/>
      <c r="AYQ75" s="546"/>
      <c r="AZB75" s="546"/>
      <c r="AZE75" s="546"/>
      <c r="AZI75" s="865"/>
      <c r="AZJ75" s="245"/>
      <c r="AZK75" s="245"/>
      <c r="AZL75" s="865"/>
      <c r="AZM75" s="245"/>
      <c r="AZN75" s="245"/>
      <c r="AZO75" s="245"/>
    </row>
    <row r="76" spans="1:1014 1032:1367" s="32" customFormat="1" ht="15.75" x14ac:dyDescent="0.25">
      <c r="A76" s="312"/>
      <c r="B76" s="312"/>
      <c r="H76" s="546"/>
      <c r="J76" s="780"/>
      <c r="K76" s="546"/>
      <c r="O76" s="798"/>
      <c r="CA76" s="546"/>
      <c r="CH76" s="31"/>
      <c r="CI76" s="312"/>
      <c r="CJ76" s="780"/>
      <c r="CO76" s="798"/>
      <c r="CQ76" s="704"/>
      <c r="DK76" s="546"/>
      <c r="DN76" s="323"/>
      <c r="EM76" s="798"/>
      <c r="ET76" s="798"/>
      <c r="FO76" s="546"/>
      <c r="FV76" s="798"/>
      <c r="HS76" s="546"/>
      <c r="IO76" s="802"/>
      <c r="JW76" s="245"/>
      <c r="JX76" s="245"/>
      <c r="JY76" s="245"/>
      <c r="JZ76" s="245"/>
      <c r="KA76" s="245"/>
      <c r="KB76" s="245"/>
      <c r="KC76" s="245"/>
      <c r="KD76" s="245"/>
      <c r="KE76" s="245"/>
      <c r="KF76" s="245"/>
      <c r="KG76" s="245"/>
      <c r="KH76" s="245"/>
      <c r="KI76" s="245"/>
      <c r="KJ76" s="245"/>
      <c r="KK76" s="546"/>
      <c r="LF76" s="546"/>
      <c r="LM76" s="546"/>
      <c r="LT76" s="546"/>
      <c r="MA76" s="546"/>
      <c r="NJ76" s="546"/>
      <c r="NM76" s="546"/>
      <c r="QB76" s="546"/>
      <c r="QI76" s="312"/>
      <c r="QW76" s="312"/>
      <c r="QX76" s="312"/>
      <c r="RD76" s="312"/>
      <c r="RE76" s="312"/>
      <c r="ST76" s="546"/>
      <c r="TO76" s="546"/>
      <c r="TV76" s="546"/>
      <c r="UC76" s="546"/>
      <c r="UJ76" s="546"/>
      <c r="UQ76" s="546"/>
      <c r="VS76" s="546"/>
      <c r="WU76" s="245"/>
      <c r="WV76" s="245"/>
      <c r="WW76" s="245"/>
      <c r="WX76" s="245"/>
      <c r="WY76" s="245"/>
      <c r="WZ76" s="245"/>
      <c r="XA76" s="245"/>
      <c r="AAO76" s="546"/>
      <c r="AAV76" s="546"/>
      <c r="AAY76" s="323"/>
      <c r="ABX76" s="798"/>
      <c r="ACA76" s="546"/>
      <c r="ACE76" s="798"/>
      <c r="ACH76" s="798"/>
      <c r="ACS76" s="546"/>
      <c r="ACV76" s="546"/>
      <c r="ACZ76" s="546"/>
      <c r="ADC76" s="798"/>
      <c r="ADG76" s="312"/>
      <c r="ADN76" s="323"/>
      <c r="ADQ76" s="546"/>
      <c r="ADU76" s="407"/>
      <c r="AEI76" s="546"/>
      <c r="AEL76" s="546"/>
      <c r="AFD76" s="546"/>
      <c r="AFK76" s="546"/>
      <c r="AHV76" s="546"/>
      <c r="AIC76" s="905"/>
      <c r="AID76" s="377"/>
      <c r="AIE76" s="353"/>
      <c r="AIF76" s="353"/>
      <c r="AIJ76" s="546"/>
      <c r="AJL76" s="245"/>
      <c r="AJM76" s="245"/>
      <c r="AJN76" s="245"/>
      <c r="AJO76" s="245"/>
      <c r="AJP76" s="245"/>
      <c r="AJQ76" s="245"/>
      <c r="AJR76" s="245"/>
      <c r="ALW76" s="546"/>
      <c r="ALZ76" s="407"/>
      <c r="AMR76" s="546"/>
      <c r="AMU76" s="798"/>
      <c r="AMY76" s="798"/>
      <c r="ANB76" s="546"/>
      <c r="AOA76" s="798"/>
      <c r="AOD76" s="546"/>
      <c r="AOO76" s="546"/>
      <c r="AOV76" s="798"/>
      <c r="APC76" s="798"/>
      <c r="APQ76" s="546"/>
      <c r="APT76" s="546"/>
      <c r="APX76" s="312"/>
      <c r="AQE76" s="312"/>
      <c r="AQS76" s="798"/>
      <c r="AQV76" s="323"/>
      <c r="ARG76" s="546"/>
      <c r="ARJ76" s="546"/>
      <c r="ARN76" s="546"/>
      <c r="ARQ76" s="798"/>
      <c r="ARU76" s="546"/>
      <c r="ASB76" s="546"/>
      <c r="AVA76" s="546"/>
      <c r="AVH76" s="323"/>
      <c r="AVO76" s="546"/>
      <c r="AWJ76" s="245"/>
      <c r="AWK76" s="245"/>
      <c r="AWL76" s="245"/>
      <c r="AWM76" s="245"/>
      <c r="AWN76" s="245"/>
      <c r="AWO76" s="245"/>
      <c r="AWP76" s="245"/>
      <c r="AWQ76" s="865"/>
      <c r="AXZ76" s="546"/>
      <c r="AYG76" s="546"/>
      <c r="AYN76" s="546"/>
      <c r="AYQ76" s="546"/>
      <c r="AZB76" s="546"/>
      <c r="AZE76" s="546"/>
      <c r="AZI76" s="865"/>
      <c r="AZJ76" s="245"/>
      <c r="AZK76" s="245"/>
      <c r="AZL76" s="865"/>
      <c r="AZM76" s="245"/>
      <c r="AZN76" s="245"/>
      <c r="AZO76" s="245"/>
    </row>
    <row r="77" spans="1:1014 1032:1367" s="32" customFormat="1" ht="15.75" x14ac:dyDescent="0.25">
      <c r="A77" s="312"/>
      <c r="B77" s="312"/>
      <c r="H77" s="546"/>
      <c r="J77" s="780"/>
      <c r="K77" s="546"/>
      <c r="O77" s="798"/>
      <c r="CA77" s="546"/>
      <c r="CH77" s="31"/>
      <c r="CI77" s="312"/>
      <c r="CJ77" s="780"/>
      <c r="CO77" s="798"/>
      <c r="CQ77" s="704"/>
      <c r="DK77" s="546"/>
      <c r="DN77" s="323"/>
      <c r="EM77" s="798"/>
      <c r="ET77" s="798"/>
      <c r="FO77" s="546"/>
      <c r="FV77" s="798"/>
      <c r="HS77" s="546"/>
      <c r="IO77" s="802"/>
      <c r="JW77" s="245"/>
      <c r="JX77" s="245"/>
      <c r="JY77" s="245"/>
      <c r="JZ77" s="245"/>
      <c r="KA77" s="245"/>
      <c r="KB77" s="245"/>
      <c r="KC77" s="245"/>
      <c r="KD77" s="245"/>
      <c r="KE77" s="245"/>
      <c r="KF77" s="245"/>
      <c r="KG77" s="245"/>
      <c r="KH77" s="245"/>
      <c r="KI77" s="245"/>
      <c r="KJ77" s="245"/>
      <c r="KK77" s="546"/>
      <c r="LF77" s="546"/>
      <c r="LM77" s="546"/>
      <c r="LT77" s="546"/>
      <c r="MA77" s="546"/>
      <c r="NJ77" s="546"/>
      <c r="NM77" s="546"/>
      <c r="QB77" s="546"/>
      <c r="QI77" s="312"/>
      <c r="QW77" s="312"/>
      <c r="QX77" s="312"/>
      <c r="RD77" s="312"/>
      <c r="RE77" s="312"/>
      <c r="ST77" s="546"/>
      <c r="TO77" s="546"/>
      <c r="TV77" s="546"/>
      <c r="UC77" s="546"/>
      <c r="UJ77" s="546"/>
      <c r="UQ77" s="546"/>
      <c r="VS77" s="546"/>
      <c r="WU77" s="245"/>
      <c r="WV77" s="245"/>
      <c r="WW77" s="245"/>
      <c r="WX77" s="245"/>
      <c r="WY77" s="245"/>
      <c r="WZ77" s="245"/>
      <c r="XA77" s="245"/>
      <c r="AAO77" s="546"/>
      <c r="AAV77" s="546"/>
      <c r="AAY77" s="323"/>
      <c r="ABX77" s="798"/>
      <c r="ACA77" s="546"/>
      <c r="ACE77" s="798"/>
      <c r="ACH77" s="798"/>
      <c r="ACS77" s="546"/>
      <c r="ACV77" s="546"/>
      <c r="ACZ77" s="546"/>
      <c r="ADC77" s="798"/>
      <c r="ADG77" s="312"/>
      <c r="ADN77" s="323"/>
      <c r="ADQ77" s="546"/>
      <c r="ADU77" s="407"/>
      <c r="AEI77" s="546"/>
      <c r="AEL77" s="546"/>
      <c r="AFD77" s="546"/>
      <c r="AFK77" s="546"/>
      <c r="AHV77" s="546"/>
      <c r="AIC77" s="905"/>
      <c r="AID77" s="377"/>
      <c r="AIE77" s="353"/>
      <c r="AIF77" s="353"/>
      <c r="AIJ77" s="546"/>
      <c r="AJL77" s="245"/>
      <c r="AJM77" s="245"/>
      <c r="AJN77" s="245"/>
      <c r="AJO77" s="245"/>
      <c r="AJP77" s="245"/>
      <c r="AJQ77" s="245"/>
      <c r="AJR77" s="245"/>
      <c r="ALW77" s="546"/>
      <c r="ALZ77" s="407"/>
      <c r="AMR77" s="546"/>
      <c r="AMU77" s="798"/>
      <c r="AMY77" s="798"/>
      <c r="ANB77" s="546"/>
      <c r="AOA77" s="798"/>
      <c r="AOD77" s="546"/>
      <c r="AOO77" s="546"/>
      <c r="AOV77" s="798"/>
      <c r="APC77" s="798"/>
      <c r="APQ77" s="546"/>
      <c r="APT77" s="546"/>
      <c r="APX77" s="312"/>
      <c r="AQE77" s="312"/>
      <c r="AQS77" s="798"/>
      <c r="AQV77" s="323"/>
      <c r="ARG77" s="546"/>
      <c r="ARJ77" s="546"/>
      <c r="ARN77" s="546"/>
      <c r="ARQ77" s="798"/>
      <c r="ARU77" s="546"/>
      <c r="ASB77" s="546"/>
      <c r="AVA77" s="546"/>
      <c r="AVH77" s="323"/>
      <c r="AVO77" s="546"/>
      <c r="AWJ77" s="245"/>
      <c r="AWK77" s="245"/>
      <c r="AWL77" s="245"/>
      <c r="AWM77" s="245"/>
      <c r="AWN77" s="245"/>
      <c r="AWO77" s="245"/>
      <c r="AWP77" s="245"/>
      <c r="AWQ77" s="865"/>
      <c r="AXZ77" s="546"/>
      <c r="AYG77" s="546"/>
      <c r="AYN77" s="546"/>
      <c r="AYQ77" s="546"/>
      <c r="AZB77" s="546"/>
      <c r="AZE77" s="546"/>
      <c r="AZI77" s="865"/>
      <c r="AZJ77" s="245"/>
      <c r="AZK77" s="245"/>
      <c r="AZL77" s="865"/>
      <c r="AZM77" s="245"/>
      <c r="AZN77" s="245"/>
      <c r="AZO77" s="245"/>
    </row>
    <row r="78" spans="1:1014 1032:1367" s="32" customFormat="1" ht="15.75" x14ac:dyDescent="0.25">
      <c r="A78" s="312"/>
      <c r="B78" s="230"/>
      <c r="C78" s="245"/>
      <c r="D78" s="245"/>
      <c r="E78" s="245"/>
      <c r="H78" s="546"/>
      <c r="J78" s="780"/>
      <c r="K78" s="546"/>
      <c r="O78" s="798"/>
      <c r="CA78" s="546"/>
      <c r="CH78" s="31"/>
      <c r="CI78" s="312"/>
      <c r="CJ78" s="780"/>
      <c r="CO78" s="798"/>
      <c r="CQ78" s="704"/>
      <c r="DK78" s="546"/>
      <c r="DN78" s="323"/>
      <c r="EM78" s="798"/>
      <c r="ET78" s="798"/>
      <c r="FO78" s="546"/>
      <c r="FV78" s="798"/>
      <c r="HS78" s="546"/>
      <c r="IO78" s="802"/>
      <c r="JW78" s="245"/>
      <c r="JX78" s="245"/>
      <c r="JY78" s="245"/>
      <c r="JZ78" s="245"/>
      <c r="KA78" s="245"/>
      <c r="KB78" s="245"/>
      <c r="KC78" s="245"/>
      <c r="KD78" s="245"/>
      <c r="KE78" s="245"/>
      <c r="KF78" s="245"/>
      <c r="KG78" s="245"/>
      <c r="KH78" s="245"/>
      <c r="KI78" s="245"/>
      <c r="KJ78" s="245"/>
      <c r="KK78" s="546"/>
      <c r="LF78" s="546"/>
      <c r="LM78" s="546"/>
      <c r="LT78" s="546"/>
      <c r="MA78" s="546"/>
      <c r="NJ78" s="546"/>
      <c r="NM78" s="546"/>
      <c r="QB78" s="546"/>
      <c r="QI78" s="312"/>
      <c r="QW78" s="312"/>
      <c r="QX78" s="312"/>
      <c r="ST78" s="546"/>
      <c r="TO78" s="546"/>
      <c r="TV78" s="546"/>
      <c r="UC78" s="546"/>
      <c r="UJ78" s="546"/>
      <c r="UQ78" s="546"/>
      <c r="VS78" s="546"/>
      <c r="WU78" s="245"/>
      <c r="WV78" s="245"/>
      <c r="WW78" s="245"/>
      <c r="WX78" s="245"/>
      <c r="WY78" s="245"/>
      <c r="WZ78" s="245"/>
      <c r="XA78" s="245"/>
      <c r="AAO78" s="546"/>
      <c r="AAV78" s="546"/>
      <c r="AAY78" s="323"/>
      <c r="ABX78" s="798"/>
      <c r="ACA78" s="546"/>
      <c r="ACE78" s="798"/>
      <c r="ACH78" s="798"/>
      <c r="ACS78" s="546"/>
      <c r="ACV78" s="546"/>
      <c r="ACZ78" s="546"/>
      <c r="ADC78" s="798"/>
      <c r="ADG78" s="312"/>
      <c r="ADN78" s="323"/>
      <c r="ADQ78" s="546"/>
      <c r="ADU78" s="407"/>
      <c r="AEI78" s="546"/>
      <c r="AEL78" s="546"/>
      <c r="AFD78" s="546"/>
      <c r="AFK78" s="546"/>
      <c r="AHV78" s="546"/>
      <c r="AIC78" s="905"/>
      <c r="AID78" s="377"/>
      <c r="AIE78" s="353"/>
      <c r="AIF78" s="353"/>
      <c r="AIJ78" s="546"/>
      <c r="AJL78" s="245"/>
      <c r="AJM78" s="245"/>
      <c r="AJN78" s="245"/>
      <c r="AJO78" s="245"/>
      <c r="AJP78" s="245"/>
      <c r="AJQ78" s="245"/>
      <c r="AJR78" s="245"/>
      <c r="ALW78" s="546"/>
      <c r="ALZ78" s="407"/>
      <c r="AMR78" s="546"/>
      <c r="AMU78" s="798"/>
      <c r="AMY78" s="798"/>
      <c r="ANB78" s="546"/>
      <c r="AOA78" s="798"/>
      <c r="AOD78" s="546"/>
      <c r="AOO78" s="546"/>
      <c r="AOV78" s="798"/>
      <c r="APC78" s="798"/>
      <c r="APQ78" s="546"/>
      <c r="APT78" s="546"/>
      <c r="APX78" s="312"/>
      <c r="AQE78" s="312"/>
      <c r="AQS78" s="798"/>
      <c r="AQV78" s="323"/>
      <c r="ARG78" s="546"/>
      <c r="ARJ78" s="546"/>
      <c r="ARN78" s="546"/>
      <c r="ARQ78" s="798"/>
      <c r="ARU78" s="546"/>
      <c r="ASB78" s="546"/>
      <c r="AVA78" s="546"/>
      <c r="AVH78" s="323"/>
      <c r="AVO78" s="546"/>
      <c r="AWJ78" s="245"/>
      <c r="AWK78" s="245"/>
      <c r="AWL78" s="245"/>
      <c r="AWM78" s="245"/>
      <c r="AWN78" s="245"/>
      <c r="AWO78" s="245"/>
      <c r="AWP78" s="245"/>
      <c r="AWQ78" s="865"/>
      <c r="AXZ78" s="546"/>
      <c r="AYG78" s="546"/>
      <c r="AYN78" s="546"/>
      <c r="AYQ78" s="546"/>
      <c r="AZB78" s="546"/>
      <c r="AZE78" s="546"/>
      <c r="AZI78" s="865"/>
      <c r="AZJ78" s="245"/>
      <c r="AZK78" s="245"/>
      <c r="AZL78" s="865"/>
      <c r="AZM78" s="245"/>
      <c r="AZN78" s="245"/>
      <c r="AZO78" s="245"/>
    </row>
    <row r="79" spans="1:1014 1032:1367" s="32" customFormat="1" ht="15.75" x14ac:dyDescent="0.25">
      <c r="A79" s="312"/>
      <c r="B79" s="1476"/>
      <c r="C79" s="243"/>
      <c r="D79" s="521"/>
      <c r="E79" s="245"/>
      <c r="H79" s="546"/>
      <c r="I79" s="1526"/>
      <c r="J79" s="780"/>
      <c r="K79" s="546"/>
      <c r="O79" s="798"/>
      <c r="CA79" s="546"/>
      <c r="CH79" s="312"/>
      <c r="CO79" s="798"/>
      <c r="CQ79" s="704"/>
      <c r="DK79" s="546"/>
      <c r="DN79" s="323"/>
      <c r="EM79" s="798"/>
      <c r="ET79" s="798"/>
      <c r="FO79" s="546"/>
      <c r="FV79" s="798"/>
      <c r="HS79" s="546"/>
      <c r="IO79" s="802"/>
      <c r="JW79" s="245"/>
      <c r="JX79" s="245"/>
      <c r="JY79" s="245"/>
      <c r="JZ79" s="245"/>
      <c r="KA79" s="245"/>
      <c r="KB79" s="245"/>
      <c r="KC79" s="245"/>
      <c r="KD79" s="245"/>
      <c r="KE79" s="245"/>
      <c r="KF79" s="245"/>
      <c r="KG79" s="245"/>
      <c r="KH79" s="245"/>
      <c r="KI79" s="245"/>
      <c r="KJ79" s="245"/>
      <c r="KK79" s="546"/>
      <c r="LF79" s="546"/>
      <c r="LM79" s="546"/>
      <c r="LT79" s="546"/>
      <c r="MA79" s="546"/>
      <c r="NJ79" s="546"/>
      <c r="NM79" s="546"/>
      <c r="QB79" s="546"/>
      <c r="QI79" s="312"/>
      <c r="QW79" s="312"/>
      <c r="QX79" s="312"/>
      <c r="ST79" s="546"/>
      <c r="TO79" s="546"/>
      <c r="TV79" s="546"/>
      <c r="UC79" s="546"/>
      <c r="UJ79" s="546"/>
      <c r="UQ79" s="546"/>
      <c r="VS79" s="546"/>
      <c r="WU79" s="245"/>
      <c r="WV79" s="245"/>
      <c r="WW79" s="245"/>
      <c r="WX79" s="245"/>
      <c r="WY79" s="245"/>
      <c r="WZ79" s="245"/>
      <c r="XA79" s="245"/>
      <c r="AAO79" s="546"/>
      <c r="AAV79" s="546"/>
      <c r="AAY79" s="323"/>
      <c r="ABX79" s="798"/>
      <c r="ACA79" s="546"/>
      <c r="ACE79" s="798"/>
      <c r="ACH79" s="798"/>
      <c r="ACS79" s="546"/>
      <c r="ACV79" s="546"/>
      <c r="ACZ79" s="546"/>
      <c r="ADC79" s="798"/>
      <c r="ADG79" s="312"/>
      <c r="ADN79" s="323"/>
      <c r="ADQ79" s="546"/>
      <c r="ADU79" s="407"/>
      <c r="AEI79" s="546"/>
      <c r="AEL79" s="546"/>
      <c r="AFD79" s="546"/>
      <c r="AFK79" s="546"/>
      <c r="AHV79" s="546"/>
      <c r="AIC79" s="905"/>
      <c r="AID79" s="377"/>
      <c r="AIE79" s="353"/>
      <c r="AIF79" s="353"/>
      <c r="AIJ79" s="546"/>
      <c r="AJL79" s="245"/>
      <c r="AJM79" s="245"/>
      <c r="AJN79" s="245"/>
      <c r="AJO79" s="245"/>
      <c r="AJP79" s="245"/>
      <c r="AJQ79" s="245"/>
      <c r="AJR79" s="245"/>
      <c r="ALW79" s="546"/>
      <c r="ALZ79" s="407"/>
      <c r="AMR79" s="546"/>
      <c r="AMU79" s="798"/>
      <c r="AMY79" s="798"/>
      <c r="ANB79" s="546"/>
      <c r="AOA79" s="798"/>
      <c r="AOD79" s="546"/>
      <c r="AOO79" s="546"/>
      <c r="AOV79" s="798"/>
      <c r="APC79" s="798"/>
      <c r="APQ79" s="546"/>
      <c r="APT79" s="546"/>
      <c r="APX79" s="312"/>
      <c r="AQE79" s="312"/>
      <c r="AQS79" s="798"/>
      <c r="AQV79" s="323"/>
      <c r="ARG79" s="546"/>
      <c r="ARJ79" s="546"/>
      <c r="ARN79" s="546"/>
      <c r="ARQ79" s="798"/>
      <c r="ARU79" s="546"/>
      <c r="ASB79" s="546"/>
      <c r="AVA79" s="546"/>
      <c r="AVH79" s="323"/>
      <c r="AVO79" s="546"/>
      <c r="AWJ79" s="245"/>
      <c r="AWK79" s="245"/>
      <c r="AWL79" s="245"/>
      <c r="AWM79" s="245"/>
      <c r="AWN79" s="245"/>
      <c r="AWO79" s="245"/>
      <c r="AWP79" s="245"/>
      <c r="AWQ79" s="865"/>
      <c r="AXZ79" s="546"/>
      <c r="AYG79" s="546"/>
      <c r="AYN79" s="546"/>
      <c r="AYQ79" s="546"/>
      <c r="AZB79" s="546"/>
      <c r="AZE79" s="546"/>
      <c r="AZI79" s="865"/>
      <c r="AZJ79" s="245"/>
      <c r="AZK79" s="245"/>
      <c r="AZL79" s="865"/>
      <c r="AZM79" s="245"/>
      <c r="AZN79" s="245"/>
      <c r="AZO79" s="245"/>
    </row>
    <row r="80" spans="1:1014 1032:1367" s="32" customFormat="1" ht="15.75" x14ac:dyDescent="0.25">
      <c r="A80" s="312"/>
      <c r="B80" s="1476"/>
      <c r="C80" s="243"/>
      <c r="D80" s="521"/>
      <c r="E80" s="245"/>
      <c r="H80" s="546"/>
      <c r="I80" s="1526"/>
      <c r="J80" s="780"/>
      <c r="K80" s="546"/>
      <c r="O80" s="798"/>
      <c r="CA80" s="546"/>
      <c r="CH80" s="312"/>
      <c r="CO80" s="798"/>
      <c r="CQ80" s="704"/>
      <c r="DK80" s="546"/>
      <c r="DN80" s="323"/>
      <c r="EM80" s="798"/>
      <c r="ET80" s="798"/>
      <c r="FO80" s="546"/>
      <c r="FV80" s="798"/>
      <c r="HS80" s="546"/>
      <c r="IO80" s="802"/>
      <c r="JW80" s="245"/>
      <c r="JX80" s="245"/>
      <c r="JY80" s="245"/>
      <c r="JZ80" s="245"/>
      <c r="KA80" s="245"/>
      <c r="KB80" s="245"/>
      <c r="KC80" s="245"/>
      <c r="KD80" s="245"/>
      <c r="KE80" s="245"/>
      <c r="KF80" s="245"/>
      <c r="KG80" s="245"/>
      <c r="KH80" s="245"/>
      <c r="KI80" s="245"/>
      <c r="KJ80" s="245"/>
      <c r="KK80" s="546"/>
      <c r="LF80" s="546"/>
      <c r="LM80" s="546"/>
      <c r="LT80" s="546"/>
      <c r="MA80" s="546"/>
      <c r="NJ80" s="546"/>
      <c r="NM80" s="546"/>
      <c r="QB80" s="546"/>
      <c r="QI80" s="312"/>
      <c r="QW80" s="312"/>
      <c r="QX80" s="312"/>
      <c r="ST80" s="546"/>
      <c r="TO80" s="546"/>
      <c r="TV80" s="546"/>
      <c r="UC80" s="546"/>
      <c r="UJ80" s="546"/>
      <c r="UQ80" s="546"/>
      <c r="VS80" s="546"/>
      <c r="WU80" s="245"/>
      <c r="WV80" s="245"/>
      <c r="WW80" s="245"/>
      <c r="WX80" s="245"/>
      <c r="WY80" s="245"/>
      <c r="WZ80" s="245"/>
      <c r="XA80" s="245"/>
      <c r="AAO80" s="546"/>
      <c r="AAV80" s="546"/>
      <c r="AAY80" s="323"/>
      <c r="ABX80" s="798"/>
      <c r="ACA80" s="546"/>
      <c r="ACE80" s="798"/>
      <c r="ACH80" s="798"/>
      <c r="ACS80" s="546"/>
      <c r="ACV80" s="546"/>
      <c r="ACZ80" s="546"/>
      <c r="ADC80" s="798"/>
      <c r="ADG80" s="312"/>
      <c r="ADN80" s="323"/>
      <c r="ADQ80" s="546"/>
      <c r="ADU80" s="407"/>
      <c r="AEI80" s="546"/>
      <c r="AEL80" s="546"/>
      <c r="AFD80" s="546"/>
      <c r="AFK80" s="546"/>
      <c r="AHV80" s="546"/>
      <c r="AIC80" s="905"/>
      <c r="AID80" s="377"/>
      <c r="AIE80" s="353"/>
      <c r="AIF80" s="353"/>
      <c r="AIJ80" s="546"/>
      <c r="AJL80" s="245"/>
      <c r="AJM80" s="245"/>
      <c r="AJN80" s="245"/>
      <c r="AJO80" s="245"/>
      <c r="AJP80" s="245"/>
      <c r="AJQ80" s="245"/>
      <c r="AJR80" s="245"/>
      <c r="ALW80" s="546"/>
      <c r="ALZ80" s="407"/>
      <c r="AMR80" s="546"/>
      <c r="AMU80" s="798"/>
      <c r="AMY80" s="798"/>
      <c r="ANB80" s="546"/>
      <c r="AOA80" s="798"/>
      <c r="AOD80" s="546"/>
      <c r="AOO80" s="546"/>
      <c r="AOV80" s="798"/>
      <c r="APC80" s="798"/>
      <c r="APQ80" s="546"/>
      <c r="APT80" s="546"/>
      <c r="APX80" s="312"/>
      <c r="AQE80" s="312"/>
      <c r="AQS80" s="798"/>
      <c r="AQV80" s="323"/>
      <c r="ARG80" s="546"/>
      <c r="ARJ80" s="546"/>
      <c r="ARN80" s="546"/>
      <c r="ARQ80" s="798"/>
      <c r="ARU80" s="546"/>
      <c r="ASB80" s="546"/>
      <c r="AVA80" s="546"/>
      <c r="AVH80" s="323"/>
      <c r="AVO80" s="546"/>
      <c r="AWJ80" s="245"/>
      <c r="AWK80" s="245"/>
      <c r="AWL80" s="245"/>
      <c r="AWM80" s="245"/>
      <c r="AWN80" s="245"/>
      <c r="AWO80" s="245"/>
      <c r="AWP80" s="245"/>
      <c r="AWQ80" s="865"/>
      <c r="AXZ80" s="546"/>
      <c r="AYG80" s="546"/>
      <c r="AYN80" s="546"/>
      <c r="AYQ80" s="546"/>
      <c r="AZB80" s="546"/>
      <c r="AZE80" s="546"/>
      <c r="AZI80" s="865"/>
      <c r="AZJ80" s="245"/>
      <c r="AZK80" s="245"/>
      <c r="AZL80" s="865"/>
      <c r="AZM80" s="245"/>
      <c r="AZN80" s="245"/>
      <c r="AZO80" s="245"/>
    </row>
    <row r="81" spans="1:1014 1032:1367" s="32" customFormat="1" ht="15.75" x14ac:dyDescent="0.25">
      <c r="A81" s="312"/>
      <c r="B81" s="1476"/>
      <c r="C81" s="243"/>
      <c r="D81" s="521"/>
      <c r="E81" s="245"/>
      <c r="H81" s="546"/>
      <c r="I81" s="1526"/>
      <c r="J81" s="780"/>
      <c r="K81" s="546"/>
      <c r="O81" s="798"/>
      <c r="CA81" s="546"/>
      <c r="CH81" s="312"/>
      <c r="CO81" s="798"/>
      <c r="CQ81" s="704"/>
      <c r="DK81" s="546"/>
      <c r="DN81" s="323"/>
      <c r="EM81" s="798"/>
      <c r="ET81" s="798"/>
      <c r="FO81" s="546"/>
      <c r="FV81" s="798"/>
      <c r="HS81" s="546"/>
      <c r="IO81" s="802"/>
      <c r="JW81" s="245"/>
      <c r="JX81" s="245"/>
      <c r="JY81" s="245"/>
      <c r="JZ81" s="245"/>
      <c r="KA81" s="245"/>
      <c r="KB81" s="245"/>
      <c r="KC81" s="245"/>
      <c r="KD81" s="245"/>
      <c r="KE81" s="245"/>
      <c r="KF81" s="245"/>
      <c r="KG81" s="245"/>
      <c r="KH81" s="245"/>
      <c r="KI81" s="245"/>
      <c r="KJ81" s="245"/>
      <c r="KK81" s="546"/>
      <c r="LF81" s="546"/>
      <c r="LM81" s="546"/>
      <c r="LT81" s="546"/>
      <c r="MA81" s="546"/>
      <c r="NJ81" s="546"/>
      <c r="NM81" s="546"/>
      <c r="QB81" s="546"/>
      <c r="QI81" s="312"/>
      <c r="QW81" s="312"/>
      <c r="QX81" s="312"/>
      <c r="ST81" s="546"/>
      <c r="TO81" s="546"/>
      <c r="TV81" s="546"/>
      <c r="UC81" s="546"/>
      <c r="UJ81" s="546"/>
      <c r="UQ81" s="546"/>
      <c r="VS81" s="546"/>
      <c r="WU81" s="245"/>
      <c r="WV81" s="245"/>
      <c r="WW81" s="245"/>
      <c r="WX81" s="245"/>
      <c r="WY81" s="245"/>
      <c r="WZ81" s="245"/>
      <c r="XA81" s="245"/>
      <c r="AAO81" s="546"/>
      <c r="AAV81" s="546"/>
      <c r="AAY81" s="323"/>
      <c r="ABX81" s="798"/>
      <c r="ACA81" s="546"/>
      <c r="ACE81" s="798"/>
      <c r="ACH81" s="798"/>
      <c r="ACS81" s="546"/>
      <c r="ACV81" s="546"/>
      <c r="ACZ81" s="546"/>
      <c r="ADC81" s="798"/>
      <c r="ADG81" s="312"/>
      <c r="ADN81" s="323"/>
      <c r="ADQ81" s="546"/>
      <c r="ADU81" s="407"/>
      <c r="AEI81" s="546"/>
      <c r="AEL81" s="546"/>
      <c r="AFD81" s="546"/>
      <c r="AFK81" s="546"/>
      <c r="AHV81" s="546"/>
      <c r="AIC81" s="905"/>
      <c r="AID81" s="377"/>
      <c r="AIE81" s="353"/>
      <c r="AIF81" s="353"/>
      <c r="AIJ81" s="546"/>
      <c r="AJL81" s="245"/>
      <c r="AJM81" s="245"/>
      <c r="AJN81" s="245"/>
      <c r="AJO81" s="245"/>
      <c r="AJP81" s="245"/>
      <c r="AJQ81" s="245"/>
      <c r="AJR81" s="245"/>
      <c r="ALW81" s="546"/>
      <c r="ALZ81" s="407"/>
      <c r="AMR81" s="546"/>
      <c r="AMU81" s="798"/>
      <c r="AMY81" s="798"/>
      <c r="ANB81" s="546"/>
      <c r="AOA81" s="798"/>
      <c r="AOD81" s="546"/>
      <c r="AOO81" s="546"/>
      <c r="AOV81" s="798"/>
      <c r="APC81" s="798"/>
      <c r="APQ81" s="546"/>
      <c r="APT81" s="546"/>
      <c r="APX81" s="312"/>
      <c r="AQE81" s="312"/>
      <c r="AQS81" s="798"/>
      <c r="AQV81" s="323"/>
      <c r="ARG81" s="546"/>
      <c r="ARJ81" s="546"/>
      <c r="ARN81" s="546"/>
      <c r="ARQ81" s="798"/>
      <c r="ARU81" s="546"/>
      <c r="ASB81" s="546"/>
      <c r="AVA81" s="546"/>
      <c r="AVH81" s="323"/>
      <c r="AVO81" s="546"/>
      <c r="AWJ81" s="245"/>
      <c r="AWK81" s="245"/>
      <c r="AWL81" s="245"/>
      <c r="AWM81" s="245"/>
      <c r="AWN81" s="245"/>
      <c r="AWO81" s="245"/>
      <c r="AWP81" s="245"/>
      <c r="AWQ81" s="865"/>
      <c r="AXZ81" s="546"/>
      <c r="AYG81" s="546"/>
      <c r="AYN81" s="546"/>
      <c r="AYQ81" s="546"/>
      <c r="AZB81" s="546"/>
      <c r="AZE81" s="546"/>
      <c r="AZI81" s="865"/>
      <c r="AZJ81" s="245"/>
      <c r="AZK81" s="245"/>
      <c r="AZL81" s="865"/>
      <c r="AZM81" s="245"/>
      <c r="AZN81" s="245"/>
      <c r="AZO81" s="245"/>
    </row>
    <row r="82" spans="1:1014 1032:1367" s="32" customFormat="1" ht="15.75" x14ac:dyDescent="0.25">
      <c r="A82" s="312"/>
      <c r="B82" s="1476"/>
      <c r="C82" s="243"/>
      <c r="D82" s="245"/>
      <c r="E82" s="245"/>
      <c r="H82" s="546"/>
      <c r="I82" s="1526"/>
      <c r="J82" s="780"/>
      <c r="K82" s="546"/>
      <c r="O82" s="798"/>
      <c r="CA82" s="546"/>
      <c r="CH82" s="312"/>
      <c r="CO82" s="798"/>
      <c r="CQ82" s="704"/>
      <c r="DK82" s="546"/>
      <c r="DN82" s="323"/>
      <c r="EM82" s="798"/>
      <c r="ET82" s="798"/>
      <c r="FO82" s="546"/>
      <c r="FV82" s="798"/>
      <c r="HS82" s="546"/>
      <c r="IO82" s="802"/>
      <c r="JW82" s="245"/>
      <c r="JX82" s="245"/>
      <c r="JY82" s="245"/>
      <c r="JZ82" s="245"/>
      <c r="KA82" s="245"/>
      <c r="KB82" s="245"/>
      <c r="KC82" s="245"/>
      <c r="KD82" s="245"/>
      <c r="KE82" s="245"/>
      <c r="KF82" s="245"/>
      <c r="KG82" s="245"/>
      <c r="KH82" s="245"/>
      <c r="KI82" s="245"/>
      <c r="KJ82" s="245"/>
      <c r="KK82" s="546"/>
      <c r="LF82" s="546"/>
      <c r="LM82" s="546"/>
      <c r="LT82" s="546"/>
      <c r="MA82" s="546"/>
      <c r="NJ82" s="546"/>
      <c r="NM82" s="546"/>
      <c r="QB82" s="546"/>
      <c r="QI82" s="312"/>
      <c r="QW82" s="312"/>
      <c r="QX82" s="312"/>
      <c r="ST82" s="546"/>
      <c r="TO82" s="546"/>
      <c r="TV82" s="546"/>
      <c r="UC82" s="546"/>
      <c r="UJ82" s="546"/>
      <c r="UQ82" s="546"/>
      <c r="VS82" s="546"/>
      <c r="WU82" s="245"/>
      <c r="WV82" s="245"/>
      <c r="WW82" s="245"/>
      <c r="WX82" s="245"/>
      <c r="WY82" s="245"/>
      <c r="WZ82" s="245"/>
      <c r="XA82" s="245"/>
      <c r="AAO82" s="546"/>
      <c r="AAV82" s="546"/>
      <c r="AAY82" s="323"/>
      <c r="ABX82" s="798"/>
      <c r="ACA82" s="546"/>
      <c r="ACE82" s="798"/>
      <c r="ACH82" s="798"/>
      <c r="ACS82" s="546"/>
      <c r="ACV82" s="546"/>
      <c r="ACZ82" s="546"/>
      <c r="ADC82" s="798"/>
      <c r="ADG82" s="312"/>
      <c r="ADN82" s="323"/>
      <c r="ADQ82" s="546"/>
      <c r="ADU82" s="407"/>
      <c r="AEI82" s="546"/>
      <c r="AEL82" s="546"/>
      <c r="AFD82" s="546"/>
      <c r="AFK82" s="546"/>
      <c r="AHV82" s="546"/>
      <c r="AIC82" s="905"/>
      <c r="AID82" s="377"/>
      <c r="AIE82" s="353"/>
      <c r="AIF82" s="353"/>
      <c r="AIJ82" s="546"/>
      <c r="AJL82" s="245"/>
      <c r="AJM82" s="245"/>
      <c r="AJN82" s="245"/>
      <c r="AJO82" s="245"/>
      <c r="AJP82" s="245"/>
      <c r="AJQ82" s="245"/>
      <c r="AJR82" s="245"/>
      <c r="ALW82" s="546"/>
      <c r="ALZ82" s="407"/>
      <c r="AMR82" s="546"/>
      <c r="AMU82" s="798"/>
      <c r="AMY82" s="798"/>
      <c r="ANB82" s="546"/>
      <c r="AOA82" s="798"/>
      <c r="AOD82" s="546"/>
      <c r="AOO82" s="546"/>
      <c r="AOV82" s="798"/>
      <c r="APC82" s="798"/>
      <c r="APQ82" s="546"/>
      <c r="APT82" s="546"/>
      <c r="APX82" s="312"/>
      <c r="AQE82" s="312"/>
      <c r="AQS82" s="798"/>
      <c r="AQV82" s="323"/>
      <c r="ARG82" s="546"/>
      <c r="ARJ82" s="546"/>
      <c r="ARN82" s="546"/>
      <c r="ARQ82" s="798"/>
      <c r="ARU82" s="546"/>
      <c r="ASB82" s="546"/>
      <c r="AVA82" s="546"/>
      <c r="AVH82" s="323"/>
      <c r="AVO82" s="546"/>
      <c r="AWJ82" s="245"/>
      <c r="AWK82" s="245"/>
      <c r="AWL82" s="245"/>
      <c r="AWM82" s="245"/>
      <c r="AWN82" s="245"/>
      <c r="AWO82" s="245"/>
      <c r="AWP82" s="245"/>
      <c r="AWQ82" s="865"/>
      <c r="AXZ82" s="546"/>
      <c r="AYG82" s="546"/>
      <c r="AYN82" s="546"/>
      <c r="AYQ82" s="546"/>
      <c r="AZB82" s="546"/>
      <c r="AZE82" s="546"/>
      <c r="AZI82" s="865"/>
      <c r="AZJ82" s="245"/>
      <c r="AZK82" s="245"/>
      <c r="AZL82" s="865"/>
      <c r="AZM82" s="245"/>
      <c r="AZN82" s="245"/>
      <c r="AZO82" s="245"/>
    </row>
    <row r="83" spans="1:1014 1032:1367" s="32" customFormat="1" ht="15.75" x14ac:dyDescent="0.25">
      <c r="A83" s="312"/>
      <c r="B83" s="1476"/>
      <c r="C83" s="243"/>
      <c r="D83" s="521"/>
      <c r="E83" s="245"/>
      <c r="H83" s="546"/>
      <c r="I83" s="1526"/>
      <c r="J83" s="780"/>
      <c r="K83" s="546"/>
      <c r="O83" s="798"/>
      <c r="CA83" s="546"/>
      <c r="CH83" s="312"/>
      <c r="CO83" s="798"/>
      <c r="CQ83" s="704"/>
      <c r="DK83" s="546"/>
      <c r="DN83" s="323"/>
      <c r="EM83" s="798"/>
      <c r="ET83" s="798"/>
      <c r="FO83" s="546"/>
      <c r="FV83" s="798"/>
      <c r="HS83" s="546"/>
      <c r="IO83" s="802"/>
      <c r="JW83" s="245"/>
      <c r="JX83" s="245"/>
      <c r="JY83" s="245"/>
      <c r="JZ83" s="245"/>
      <c r="KA83" s="245"/>
      <c r="KB83" s="245"/>
      <c r="KC83" s="245"/>
      <c r="KD83" s="245"/>
      <c r="KE83" s="245"/>
      <c r="KF83" s="245"/>
      <c r="KG83" s="245"/>
      <c r="KH83" s="245"/>
      <c r="KI83" s="245"/>
      <c r="KJ83" s="245"/>
      <c r="KK83" s="546"/>
      <c r="LF83" s="546"/>
      <c r="LM83" s="546"/>
      <c r="LT83" s="546"/>
      <c r="MA83" s="546"/>
      <c r="NJ83" s="546"/>
      <c r="NM83" s="546"/>
      <c r="QB83" s="546"/>
      <c r="QI83" s="312"/>
      <c r="QW83" s="312"/>
      <c r="QX83" s="312"/>
      <c r="ST83" s="546"/>
      <c r="TO83" s="546"/>
      <c r="TV83" s="546"/>
      <c r="UC83" s="546"/>
      <c r="UJ83" s="546"/>
      <c r="UQ83" s="546"/>
      <c r="VS83" s="546"/>
      <c r="WU83" s="245"/>
      <c r="WV83" s="245"/>
      <c r="WW83" s="245"/>
      <c r="WX83" s="245"/>
      <c r="WY83" s="245"/>
      <c r="WZ83" s="245"/>
      <c r="XA83" s="245"/>
      <c r="AAO83" s="546"/>
      <c r="AAV83" s="546"/>
      <c r="AAY83" s="323"/>
      <c r="ABX83" s="798"/>
      <c r="ACA83" s="546"/>
      <c r="ACE83" s="798"/>
      <c r="ACH83" s="798"/>
      <c r="ACS83" s="546"/>
      <c r="ACV83" s="546"/>
      <c r="ACZ83" s="546"/>
      <c r="ADC83" s="798"/>
      <c r="ADG83" s="312"/>
      <c r="ADN83" s="323"/>
      <c r="ADQ83" s="546"/>
      <c r="ADU83" s="407"/>
      <c r="AEI83" s="546"/>
      <c r="AEL83" s="546"/>
      <c r="AFD83" s="546"/>
      <c r="AFK83" s="546"/>
      <c r="AHV83" s="546"/>
      <c r="AIC83" s="905"/>
      <c r="AID83" s="377"/>
      <c r="AIE83" s="353"/>
      <c r="AIF83" s="353"/>
      <c r="AIJ83" s="546"/>
      <c r="AJL83" s="245"/>
      <c r="AJM83" s="245"/>
      <c r="AJN83" s="245"/>
      <c r="AJO83" s="245"/>
      <c r="AJP83" s="245"/>
      <c r="AJQ83" s="245"/>
      <c r="AJR83" s="245"/>
      <c r="ALW83" s="546"/>
      <c r="ALZ83" s="407"/>
      <c r="AMR83" s="546"/>
      <c r="AMU83" s="798"/>
      <c r="AMY83" s="798"/>
      <c r="ANB83" s="546"/>
      <c r="AOA83" s="798"/>
      <c r="AOD83" s="546"/>
      <c r="AOO83" s="546"/>
      <c r="AOV83" s="798"/>
      <c r="APC83" s="798"/>
      <c r="APQ83" s="546"/>
      <c r="APT83" s="546"/>
      <c r="APX83" s="312"/>
      <c r="AQE83" s="312"/>
      <c r="AQS83" s="798"/>
      <c r="AQV83" s="323"/>
      <c r="ARG83" s="546"/>
      <c r="ARJ83" s="546"/>
      <c r="ARN83" s="546"/>
      <c r="ARQ83" s="798"/>
      <c r="ARU83" s="546"/>
      <c r="ASB83" s="546"/>
      <c r="AVA83" s="546"/>
      <c r="AVH83" s="323"/>
      <c r="AVO83" s="546"/>
      <c r="AWJ83" s="245"/>
      <c r="AWK83" s="245"/>
      <c r="AWL83" s="245"/>
      <c r="AWM83" s="245"/>
      <c r="AWN83" s="245"/>
      <c r="AWO83" s="245"/>
      <c r="AWP83" s="245"/>
      <c r="AWQ83" s="865"/>
      <c r="AXZ83" s="546"/>
      <c r="AYG83" s="546"/>
      <c r="AYN83" s="546"/>
      <c r="AYQ83" s="546"/>
      <c r="AZB83" s="546"/>
      <c r="AZE83" s="546"/>
      <c r="AZI83" s="865"/>
      <c r="AZJ83" s="245"/>
      <c r="AZK83" s="245"/>
      <c r="AZL83" s="865"/>
      <c r="AZM83" s="245"/>
      <c r="AZN83" s="245"/>
      <c r="AZO83" s="245"/>
    </row>
    <row r="84" spans="1:1014 1032:1367" s="32" customFormat="1" ht="15.75" x14ac:dyDescent="0.25">
      <c r="A84" s="312"/>
      <c r="B84" s="1476"/>
      <c r="C84" s="243"/>
      <c r="D84" s="245"/>
      <c r="E84" s="245"/>
      <c r="H84" s="546"/>
      <c r="I84" s="1526"/>
      <c r="J84" s="780"/>
      <c r="K84" s="546"/>
      <c r="O84" s="798"/>
      <c r="CA84" s="546"/>
      <c r="CH84" s="312"/>
      <c r="CO84" s="798"/>
      <c r="CQ84" s="704"/>
      <c r="DK84" s="546"/>
      <c r="DN84" s="323"/>
      <c r="EM84" s="798"/>
      <c r="ET84" s="798"/>
      <c r="FO84" s="546"/>
      <c r="FV84" s="798"/>
      <c r="HS84" s="546"/>
      <c r="IO84" s="802"/>
      <c r="JW84" s="245"/>
      <c r="JX84" s="245"/>
      <c r="JY84" s="245"/>
      <c r="JZ84" s="245"/>
      <c r="KA84" s="245"/>
      <c r="KB84" s="245"/>
      <c r="KC84" s="245"/>
      <c r="KD84" s="245"/>
      <c r="KE84" s="245"/>
      <c r="KF84" s="245"/>
      <c r="KG84" s="245"/>
      <c r="KH84" s="245"/>
      <c r="KI84" s="245"/>
      <c r="KJ84" s="245"/>
      <c r="KK84" s="546"/>
      <c r="LF84" s="546"/>
      <c r="LM84" s="546"/>
      <c r="LT84" s="546"/>
      <c r="MA84" s="546"/>
      <c r="NJ84" s="546"/>
      <c r="NM84" s="546"/>
      <c r="QB84" s="546"/>
      <c r="QI84" s="312"/>
      <c r="QW84" s="312"/>
      <c r="QX84" s="312"/>
      <c r="ST84" s="546"/>
      <c r="TO84" s="546"/>
      <c r="TV84" s="546"/>
      <c r="UC84" s="546"/>
      <c r="UJ84" s="546"/>
      <c r="UQ84" s="546"/>
      <c r="VS84" s="546"/>
      <c r="WU84" s="245"/>
      <c r="WV84" s="245"/>
      <c r="WW84" s="245"/>
      <c r="WX84" s="245"/>
      <c r="WY84" s="245"/>
      <c r="WZ84" s="245"/>
      <c r="XA84" s="245"/>
      <c r="AAO84" s="546"/>
      <c r="AAV84" s="546"/>
      <c r="AAY84" s="323"/>
      <c r="ABX84" s="798"/>
      <c r="ACA84" s="546"/>
      <c r="ACE84" s="798"/>
      <c r="ACH84" s="798"/>
      <c r="ACS84" s="546"/>
      <c r="ACV84" s="546"/>
      <c r="ACZ84" s="546"/>
      <c r="ADC84" s="798"/>
      <c r="ADG84" s="312"/>
      <c r="ADN84" s="323"/>
      <c r="ADQ84" s="546"/>
      <c r="ADU84" s="407"/>
      <c r="AEI84" s="546"/>
      <c r="AEL84" s="546"/>
      <c r="AFD84" s="546"/>
      <c r="AFK84" s="546"/>
      <c r="AHV84" s="546"/>
      <c r="AIC84" s="905"/>
      <c r="AID84" s="377"/>
      <c r="AIE84" s="353"/>
      <c r="AIF84" s="353"/>
      <c r="AIJ84" s="546"/>
      <c r="AJL84" s="245"/>
      <c r="AJM84" s="245"/>
      <c r="AJN84" s="245"/>
      <c r="AJO84" s="245"/>
      <c r="AJP84" s="245"/>
      <c r="AJQ84" s="245"/>
      <c r="AJR84" s="245"/>
      <c r="ALW84" s="546"/>
      <c r="ALZ84" s="407"/>
      <c r="AMR84" s="546"/>
      <c r="AMU84" s="798"/>
      <c r="AMY84" s="798"/>
      <c r="ANB84" s="546"/>
      <c r="AOA84" s="798"/>
      <c r="AOD84" s="546"/>
      <c r="AOO84" s="546"/>
      <c r="AOV84" s="798"/>
      <c r="APC84" s="798"/>
      <c r="APQ84" s="546"/>
      <c r="APT84" s="546"/>
      <c r="APX84" s="312"/>
      <c r="AQE84" s="312"/>
      <c r="AQS84" s="798"/>
      <c r="AQV84" s="323"/>
      <c r="ARG84" s="546"/>
      <c r="ARJ84" s="546"/>
      <c r="ARN84" s="546"/>
      <c r="ARQ84" s="798"/>
      <c r="ARU84" s="546"/>
      <c r="ASB84" s="546"/>
      <c r="AVA84" s="546"/>
      <c r="AVH84" s="323"/>
      <c r="AVO84" s="546"/>
      <c r="AWJ84" s="245"/>
      <c r="AWK84" s="245"/>
      <c r="AWL84" s="245"/>
      <c r="AWM84" s="245"/>
      <c r="AWN84" s="245"/>
      <c r="AWO84" s="245"/>
      <c r="AWP84" s="245"/>
      <c r="AWQ84" s="865"/>
      <c r="AXZ84" s="546"/>
      <c r="AYG84" s="546"/>
      <c r="AYN84" s="546"/>
      <c r="AYQ84" s="546"/>
      <c r="AZB84" s="546"/>
      <c r="AZE84" s="546"/>
      <c r="AZI84" s="865"/>
      <c r="AZJ84" s="245"/>
      <c r="AZK84" s="245"/>
      <c r="AZL84" s="865"/>
      <c r="AZM84" s="245"/>
      <c r="AZN84" s="245"/>
      <c r="AZO84" s="245"/>
    </row>
    <row r="85" spans="1:1014 1032:1367" s="32" customFormat="1" ht="15.75" x14ac:dyDescent="0.25">
      <c r="A85" s="312"/>
      <c r="B85" s="1476"/>
      <c r="C85" s="243"/>
      <c r="D85" s="521"/>
      <c r="E85" s="245"/>
      <c r="H85" s="546"/>
      <c r="I85" s="1526"/>
      <c r="J85" s="780"/>
      <c r="K85" s="546"/>
      <c r="O85" s="798"/>
      <c r="CA85" s="546"/>
      <c r="CH85" s="312"/>
      <c r="CO85" s="798"/>
      <c r="CQ85" s="704"/>
      <c r="DK85" s="546"/>
      <c r="DN85" s="323"/>
      <c r="EM85" s="798"/>
      <c r="ET85" s="798"/>
      <c r="FO85" s="546"/>
      <c r="FV85" s="798"/>
      <c r="HS85" s="546"/>
      <c r="IO85" s="802"/>
      <c r="JW85" s="245"/>
      <c r="JX85" s="245"/>
      <c r="JY85" s="245"/>
      <c r="JZ85" s="245"/>
      <c r="KA85" s="245"/>
      <c r="KB85" s="245"/>
      <c r="KC85" s="245"/>
      <c r="KD85" s="245"/>
      <c r="KE85" s="245"/>
      <c r="KF85" s="245"/>
      <c r="KG85" s="245"/>
      <c r="KH85" s="245"/>
      <c r="KI85" s="245"/>
      <c r="KJ85" s="245"/>
      <c r="KK85" s="546"/>
      <c r="LF85" s="546"/>
      <c r="LM85" s="546"/>
      <c r="LT85" s="546"/>
      <c r="MA85" s="546"/>
      <c r="NJ85" s="546"/>
      <c r="NM85" s="546"/>
      <c r="QB85" s="546"/>
      <c r="QI85" s="312"/>
      <c r="QW85" s="312"/>
      <c r="QX85" s="312"/>
      <c r="ST85" s="546"/>
      <c r="TO85" s="546"/>
      <c r="TV85" s="546"/>
      <c r="UC85" s="546"/>
      <c r="UJ85" s="546"/>
      <c r="UQ85" s="546"/>
      <c r="VS85" s="546"/>
      <c r="WU85" s="245"/>
      <c r="WV85" s="245"/>
      <c r="WW85" s="245"/>
      <c r="WX85" s="245"/>
      <c r="WY85" s="245"/>
      <c r="WZ85" s="245"/>
      <c r="XA85" s="245"/>
      <c r="AAO85" s="546"/>
      <c r="AAV85" s="546"/>
      <c r="AAY85" s="323"/>
      <c r="ABX85" s="798"/>
      <c r="ACA85" s="546"/>
      <c r="ACE85" s="798"/>
      <c r="ACH85" s="798"/>
      <c r="ACS85" s="546"/>
      <c r="ACV85" s="546"/>
      <c r="ACZ85" s="546"/>
      <c r="ADC85" s="798"/>
      <c r="ADG85" s="312"/>
      <c r="ADN85" s="323"/>
      <c r="ADQ85" s="546"/>
      <c r="ADU85" s="407"/>
      <c r="AEI85" s="546"/>
      <c r="AEL85" s="546"/>
      <c r="AFD85" s="546"/>
      <c r="AFK85" s="546"/>
      <c r="AHV85" s="546"/>
      <c r="AIC85" s="905"/>
      <c r="AID85" s="377"/>
      <c r="AIE85" s="353"/>
      <c r="AIF85" s="353"/>
      <c r="AIJ85" s="546"/>
      <c r="AJL85" s="245"/>
      <c r="AJM85" s="245"/>
      <c r="AJN85" s="245"/>
      <c r="AJO85" s="245"/>
      <c r="AJP85" s="245"/>
      <c r="AJQ85" s="245"/>
      <c r="AJR85" s="245"/>
      <c r="ALW85" s="546"/>
      <c r="ALZ85" s="407"/>
      <c r="AMR85" s="546"/>
      <c r="AMU85" s="798"/>
      <c r="AMY85" s="798"/>
      <c r="ANB85" s="546"/>
      <c r="AOA85" s="798"/>
      <c r="AOD85" s="546"/>
      <c r="AOO85" s="546"/>
      <c r="AOV85" s="798"/>
      <c r="APC85" s="798"/>
      <c r="APQ85" s="546"/>
      <c r="APT85" s="546"/>
      <c r="APX85" s="312"/>
      <c r="AQE85" s="312"/>
      <c r="AQS85" s="798"/>
      <c r="AQV85" s="323"/>
      <c r="ARG85" s="546"/>
      <c r="ARJ85" s="546"/>
      <c r="ARN85" s="546"/>
      <c r="ARQ85" s="798"/>
      <c r="ARU85" s="546"/>
      <c r="ASB85" s="546"/>
      <c r="AVA85" s="546"/>
      <c r="AVH85" s="323"/>
      <c r="AVO85" s="546"/>
      <c r="AWJ85" s="245"/>
      <c r="AWK85" s="245"/>
      <c r="AWL85" s="245"/>
      <c r="AWM85" s="245"/>
      <c r="AWN85" s="245"/>
      <c r="AWO85" s="245"/>
      <c r="AWP85" s="245"/>
      <c r="AWQ85" s="865"/>
      <c r="AXZ85" s="546"/>
      <c r="AYG85" s="546"/>
      <c r="AYN85" s="546"/>
      <c r="AYQ85" s="546"/>
      <c r="AZB85" s="546"/>
      <c r="AZE85" s="546"/>
      <c r="AZI85" s="865"/>
      <c r="AZJ85" s="245"/>
      <c r="AZK85" s="245"/>
      <c r="AZL85" s="865"/>
      <c r="AZM85" s="245"/>
      <c r="AZN85" s="245"/>
      <c r="AZO85" s="245"/>
    </row>
    <row r="86" spans="1:1014 1032:1367" s="32" customFormat="1" ht="15.75" x14ac:dyDescent="0.25">
      <c r="A86" s="312"/>
      <c r="B86" s="1476"/>
      <c r="C86" s="243"/>
      <c r="D86" s="245"/>
      <c r="E86" s="245"/>
      <c r="H86" s="546"/>
      <c r="I86" s="1526"/>
      <c r="J86" s="780"/>
      <c r="K86" s="546"/>
      <c r="O86" s="798"/>
      <c r="CA86" s="546"/>
      <c r="CH86" s="312"/>
      <c r="CO86" s="798"/>
      <c r="CQ86" s="704"/>
      <c r="DK86" s="546"/>
      <c r="DN86" s="323"/>
      <c r="EM86" s="798"/>
      <c r="ET86" s="798"/>
      <c r="FO86" s="546"/>
      <c r="FV86" s="798"/>
      <c r="HS86" s="546"/>
      <c r="IO86" s="802"/>
      <c r="JW86" s="245"/>
      <c r="JX86" s="245"/>
      <c r="JY86" s="245"/>
      <c r="JZ86" s="245"/>
      <c r="KA86" s="245"/>
      <c r="KB86" s="245"/>
      <c r="KC86" s="245"/>
      <c r="KD86" s="245"/>
      <c r="KE86" s="245"/>
      <c r="KF86" s="245"/>
      <c r="KG86" s="245"/>
      <c r="KH86" s="245"/>
      <c r="KI86" s="245"/>
      <c r="KJ86" s="245"/>
      <c r="KK86" s="546"/>
      <c r="LF86" s="546"/>
      <c r="LM86" s="546"/>
      <c r="LT86" s="546"/>
      <c r="MA86" s="546"/>
      <c r="NJ86" s="546"/>
      <c r="NM86" s="546"/>
      <c r="QB86" s="546"/>
      <c r="QI86" s="312"/>
      <c r="QW86" s="312"/>
      <c r="QX86" s="312"/>
      <c r="ST86" s="546"/>
      <c r="TO86" s="546"/>
      <c r="TV86" s="546"/>
      <c r="UC86" s="546"/>
      <c r="UJ86" s="546"/>
      <c r="UQ86" s="546"/>
      <c r="VS86" s="546"/>
      <c r="WU86" s="245"/>
      <c r="WV86" s="245"/>
      <c r="WW86" s="245"/>
      <c r="WX86" s="245"/>
      <c r="WY86" s="245"/>
      <c r="WZ86" s="245"/>
      <c r="XA86" s="245"/>
      <c r="AAO86" s="546"/>
      <c r="AAV86" s="546"/>
      <c r="AAY86" s="323"/>
      <c r="ABX86" s="798"/>
      <c r="ACA86" s="546"/>
      <c r="ACE86" s="798"/>
      <c r="ACH86" s="798"/>
      <c r="ACS86" s="546"/>
      <c r="ACV86" s="546"/>
      <c r="ACZ86" s="546"/>
      <c r="ADC86" s="798"/>
      <c r="ADG86" s="312"/>
      <c r="ADN86" s="323"/>
      <c r="ADQ86" s="546"/>
      <c r="ADU86" s="407"/>
      <c r="AEI86" s="546"/>
      <c r="AEL86" s="546"/>
      <c r="AFD86" s="546"/>
      <c r="AFK86" s="546"/>
      <c r="AHV86" s="546"/>
      <c r="AIC86" s="905"/>
      <c r="AID86" s="377"/>
      <c r="AIE86" s="353"/>
      <c r="AIF86" s="353"/>
      <c r="AIJ86" s="546"/>
      <c r="AJL86" s="245"/>
      <c r="AJM86" s="245"/>
      <c r="AJN86" s="245"/>
      <c r="AJO86" s="245"/>
      <c r="AJP86" s="245"/>
      <c r="AJQ86" s="245"/>
      <c r="AJR86" s="245"/>
      <c r="ALW86" s="546"/>
      <c r="ALZ86" s="407"/>
      <c r="AMR86" s="546"/>
      <c r="AMU86" s="798"/>
      <c r="AMY86" s="798"/>
      <c r="ANB86" s="546"/>
      <c r="AOA86" s="798"/>
      <c r="AOD86" s="546"/>
      <c r="AOO86" s="546"/>
      <c r="AOV86" s="798"/>
      <c r="APC86" s="798"/>
      <c r="APQ86" s="546"/>
      <c r="APT86" s="546"/>
      <c r="APX86" s="312"/>
      <c r="AQE86" s="312"/>
      <c r="AQS86" s="798"/>
      <c r="AQV86" s="323"/>
      <c r="ARG86" s="546"/>
      <c r="ARJ86" s="546"/>
      <c r="ARN86" s="546"/>
      <c r="ARQ86" s="798"/>
      <c r="ARU86" s="546"/>
      <c r="ASB86" s="546"/>
      <c r="AVA86" s="546"/>
      <c r="AVH86" s="323"/>
      <c r="AVO86" s="546"/>
      <c r="AWJ86" s="245"/>
      <c r="AWK86" s="245"/>
      <c r="AWL86" s="245"/>
      <c r="AWM86" s="245"/>
      <c r="AWN86" s="245"/>
      <c r="AWO86" s="245"/>
      <c r="AWP86" s="245"/>
      <c r="AWQ86" s="865"/>
      <c r="AXZ86" s="546"/>
      <c r="AYG86" s="546"/>
      <c r="AYN86" s="546"/>
      <c r="AYQ86" s="546"/>
      <c r="AZB86" s="546"/>
      <c r="AZE86" s="546"/>
      <c r="AZI86" s="865"/>
      <c r="AZJ86" s="245"/>
      <c r="AZK86" s="245"/>
      <c r="AZL86" s="865"/>
      <c r="AZM86" s="245"/>
      <c r="AZN86" s="245"/>
      <c r="AZO86" s="245"/>
    </row>
    <row r="87" spans="1:1014 1032:1367" s="32" customFormat="1" ht="15.75" x14ac:dyDescent="0.25">
      <c r="A87" s="312"/>
      <c r="B87" s="1476"/>
      <c r="C87" s="243"/>
      <c r="D87" s="521"/>
      <c r="E87" s="245"/>
      <c r="H87" s="546"/>
      <c r="I87" s="1526"/>
      <c r="J87" s="780"/>
      <c r="K87" s="546"/>
      <c r="O87" s="798"/>
      <c r="CA87" s="546"/>
      <c r="CO87" s="798"/>
      <c r="CQ87" s="704"/>
      <c r="DK87" s="546"/>
      <c r="DN87" s="323"/>
      <c r="EM87" s="798"/>
      <c r="ET87" s="798"/>
      <c r="FO87" s="546"/>
      <c r="FV87" s="798"/>
      <c r="HS87" s="546"/>
      <c r="IO87" s="802"/>
      <c r="JW87" s="245"/>
      <c r="JX87" s="245"/>
      <c r="JY87" s="245"/>
      <c r="JZ87" s="245"/>
      <c r="KA87" s="245"/>
      <c r="KB87" s="245"/>
      <c r="KC87" s="245"/>
      <c r="KD87" s="245"/>
      <c r="KE87" s="245"/>
      <c r="KF87" s="245"/>
      <c r="KG87" s="245"/>
      <c r="KH87" s="245"/>
      <c r="KI87" s="245"/>
      <c r="KJ87" s="245"/>
      <c r="KK87" s="546"/>
      <c r="LF87" s="546"/>
      <c r="LM87" s="546"/>
      <c r="LT87" s="546"/>
      <c r="MA87" s="546"/>
      <c r="NJ87" s="546"/>
      <c r="NM87" s="546"/>
      <c r="QB87" s="546"/>
      <c r="QI87" s="312"/>
      <c r="QW87" s="312"/>
      <c r="QX87" s="312"/>
      <c r="ST87" s="546"/>
      <c r="TO87" s="546"/>
      <c r="TV87" s="546"/>
      <c r="UC87" s="546"/>
      <c r="UJ87" s="546"/>
      <c r="UQ87" s="546"/>
      <c r="VS87" s="546"/>
      <c r="WU87" s="245"/>
      <c r="WV87" s="245"/>
      <c r="WW87" s="245"/>
      <c r="WX87" s="245"/>
      <c r="WY87" s="245"/>
      <c r="WZ87" s="245"/>
      <c r="XA87" s="245"/>
      <c r="AAO87" s="546"/>
      <c r="AAV87" s="546"/>
      <c r="AAY87" s="323"/>
      <c r="ABX87" s="798"/>
      <c r="ACA87" s="546"/>
      <c r="ACE87" s="798"/>
      <c r="ACH87" s="798"/>
      <c r="ACS87" s="546"/>
      <c r="ACV87" s="546"/>
      <c r="ACZ87" s="546"/>
      <c r="ADC87" s="798"/>
      <c r="ADG87" s="312"/>
      <c r="ADN87" s="323"/>
      <c r="ADQ87" s="546"/>
      <c r="ADU87" s="407"/>
      <c r="AEI87" s="546"/>
      <c r="AEL87" s="546"/>
      <c r="AFD87" s="546"/>
      <c r="AFK87" s="546"/>
      <c r="AHV87" s="546"/>
      <c r="AIC87" s="905"/>
      <c r="AID87" s="377"/>
      <c r="AIE87" s="353"/>
      <c r="AIF87" s="353"/>
      <c r="AIJ87" s="546"/>
      <c r="AJL87" s="245"/>
      <c r="AJM87" s="245"/>
      <c r="AJN87" s="245"/>
      <c r="AJO87" s="245"/>
      <c r="AJP87" s="245"/>
      <c r="AJQ87" s="245"/>
      <c r="AJR87" s="245"/>
      <c r="ALW87" s="546"/>
      <c r="ALZ87" s="407"/>
      <c r="AMR87" s="546"/>
      <c r="AMU87" s="798"/>
      <c r="AMY87" s="798"/>
      <c r="ANB87" s="546"/>
      <c r="AOA87" s="798"/>
      <c r="AOD87" s="546"/>
      <c r="AOO87" s="546"/>
      <c r="AOV87" s="798"/>
      <c r="APC87" s="798"/>
      <c r="APQ87" s="546"/>
      <c r="APT87" s="546"/>
      <c r="APX87" s="312"/>
      <c r="AQE87" s="312"/>
      <c r="AQS87" s="798"/>
      <c r="AQV87" s="323"/>
      <c r="ARG87" s="546"/>
      <c r="ARJ87" s="546"/>
      <c r="ARN87" s="546"/>
      <c r="ARQ87" s="798"/>
      <c r="ARU87" s="546"/>
      <c r="ASB87" s="546"/>
      <c r="AVA87" s="546"/>
      <c r="AVH87" s="323"/>
      <c r="AVO87" s="546"/>
      <c r="AWJ87" s="245"/>
      <c r="AWK87" s="245"/>
      <c r="AWL87" s="245"/>
      <c r="AWM87" s="245"/>
      <c r="AWN87" s="245"/>
      <c r="AWO87" s="245"/>
      <c r="AWP87" s="245"/>
      <c r="AWQ87" s="865"/>
      <c r="AXZ87" s="546"/>
      <c r="AYG87" s="546"/>
      <c r="AYN87" s="546"/>
      <c r="AYQ87" s="546"/>
      <c r="AZB87" s="546"/>
      <c r="AZE87" s="546"/>
      <c r="AZI87" s="865"/>
      <c r="AZJ87" s="245"/>
      <c r="AZK87" s="245"/>
      <c r="AZL87" s="865"/>
      <c r="AZM87" s="245"/>
      <c r="AZN87" s="245"/>
      <c r="AZO87" s="245"/>
    </row>
    <row r="88" spans="1:1014 1032:1367" s="32" customFormat="1" ht="15.75" x14ac:dyDescent="0.25">
      <c r="A88" s="312"/>
      <c r="B88" s="1476"/>
      <c r="C88" s="243"/>
      <c r="D88" s="521"/>
      <c r="E88" s="245"/>
      <c r="H88" s="546"/>
      <c r="I88" s="1526"/>
      <c r="J88" s="780"/>
      <c r="K88" s="546"/>
      <c r="O88" s="798"/>
      <c r="CA88" s="546"/>
      <c r="CO88" s="798"/>
      <c r="CQ88" s="704"/>
      <c r="DK88" s="546"/>
      <c r="DN88" s="323"/>
      <c r="EM88" s="798"/>
      <c r="ET88" s="798"/>
      <c r="FO88" s="546"/>
      <c r="FV88" s="798"/>
      <c r="HS88" s="546"/>
      <c r="IO88" s="802"/>
      <c r="JW88" s="245"/>
      <c r="JX88" s="245"/>
      <c r="JY88" s="245"/>
      <c r="JZ88" s="245"/>
      <c r="KA88" s="245"/>
      <c r="KB88" s="245"/>
      <c r="KC88" s="245"/>
      <c r="KD88" s="245"/>
      <c r="KE88" s="245"/>
      <c r="KF88" s="245"/>
      <c r="KG88" s="245"/>
      <c r="KH88" s="245"/>
      <c r="KI88" s="245"/>
      <c r="KJ88" s="245"/>
      <c r="KK88" s="546"/>
      <c r="LF88" s="546"/>
      <c r="LM88" s="546"/>
      <c r="LT88" s="546"/>
      <c r="MA88" s="546"/>
      <c r="NJ88" s="546"/>
      <c r="NM88" s="546"/>
      <c r="QB88" s="546"/>
      <c r="QI88" s="312"/>
      <c r="QW88" s="312"/>
      <c r="QX88" s="312"/>
      <c r="ST88" s="546"/>
      <c r="TO88" s="546"/>
      <c r="TV88" s="546"/>
      <c r="UC88" s="546"/>
      <c r="UJ88" s="546"/>
      <c r="UQ88" s="546"/>
      <c r="VS88" s="546"/>
      <c r="WU88" s="245"/>
      <c r="WV88" s="245"/>
      <c r="WW88" s="245"/>
      <c r="WX88" s="245"/>
      <c r="WY88" s="245"/>
      <c r="WZ88" s="245"/>
      <c r="XA88" s="245"/>
      <c r="AAO88" s="546"/>
      <c r="AAV88" s="546"/>
      <c r="AAY88" s="323"/>
      <c r="ABX88" s="798"/>
      <c r="ACA88" s="546"/>
      <c r="ACE88" s="798"/>
      <c r="ACH88" s="798"/>
      <c r="ACS88" s="546"/>
      <c r="ACV88" s="546"/>
      <c r="ACZ88" s="546"/>
      <c r="ADC88" s="798"/>
      <c r="ADG88" s="312"/>
      <c r="ADN88" s="323"/>
      <c r="ADQ88" s="546"/>
      <c r="ADU88" s="407"/>
      <c r="AEI88" s="546"/>
      <c r="AEL88" s="546"/>
      <c r="AFD88" s="546"/>
      <c r="AFK88" s="546"/>
      <c r="AHV88" s="546"/>
      <c r="AIC88" s="905"/>
      <c r="AID88" s="377"/>
      <c r="AIE88" s="353"/>
      <c r="AIF88" s="353"/>
      <c r="AIJ88" s="546"/>
      <c r="AJL88" s="245"/>
      <c r="AJM88" s="245"/>
      <c r="AJN88" s="245"/>
      <c r="AJO88" s="245"/>
      <c r="AJP88" s="245"/>
      <c r="AJQ88" s="245"/>
      <c r="AJR88" s="245"/>
      <c r="ALW88" s="546"/>
      <c r="ALZ88" s="407"/>
      <c r="AMR88" s="546"/>
      <c r="AMU88" s="798"/>
      <c r="AMY88" s="798"/>
      <c r="ANB88" s="546"/>
      <c r="AOA88" s="798"/>
      <c r="AOD88" s="546"/>
      <c r="AOO88" s="546"/>
      <c r="AOV88" s="798"/>
      <c r="APC88" s="798"/>
      <c r="APQ88" s="546"/>
      <c r="APT88" s="546"/>
      <c r="APX88" s="312"/>
      <c r="AQE88" s="312"/>
      <c r="AQS88" s="798"/>
      <c r="AQV88" s="323"/>
      <c r="ARG88" s="546"/>
      <c r="ARJ88" s="546"/>
      <c r="ARN88" s="546"/>
      <c r="ARQ88" s="798"/>
      <c r="ARU88" s="546"/>
      <c r="ASB88" s="546"/>
      <c r="AVA88" s="546"/>
      <c r="AVH88" s="323"/>
      <c r="AVO88" s="546"/>
      <c r="AWJ88" s="245"/>
      <c r="AWK88" s="245"/>
      <c r="AWL88" s="245"/>
      <c r="AWM88" s="245"/>
      <c r="AWN88" s="245"/>
      <c r="AWO88" s="245"/>
      <c r="AWP88" s="245"/>
      <c r="AWQ88" s="865"/>
      <c r="AXZ88" s="546"/>
      <c r="AYG88" s="546"/>
      <c r="AYN88" s="546"/>
      <c r="AYQ88" s="546"/>
      <c r="AZB88" s="546"/>
      <c r="AZE88" s="546"/>
      <c r="AZI88" s="865"/>
      <c r="AZJ88" s="245"/>
      <c r="AZK88" s="245"/>
      <c r="AZL88" s="865"/>
      <c r="AZM88" s="245"/>
      <c r="AZN88" s="245"/>
      <c r="AZO88" s="245"/>
    </row>
    <row r="89" spans="1:1014 1032:1367" s="32" customFormat="1" ht="15.75" x14ac:dyDescent="0.25">
      <c r="A89" s="312"/>
      <c r="B89" s="1476"/>
      <c r="C89" s="243"/>
      <c r="D89" s="245"/>
      <c r="E89" s="245"/>
      <c r="H89" s="546"/>
      <c r="I89" s="1526"/>
      <c r="J89" s="780"/>
      <c r="K89" s="546"/>
      <c r="O89" s="798"/>
      <c r="CA89" s="546"/>
      <c r="CO89" s="798"/>
      <c r="CQ89" s="704"/>
      <c r="DK89" s="546"/>
      <c r="DN89" s="323"/>
      <c r="EM89" s="798"/>
      <c r="ET89" s="798"/>
      <c r="FO89" s="546"/>
      <c r="FV89" s="798"/>
      <c r="HS89" s="546"/>
      <c r="IO89" s="802"/>
      <c r="JW89" s="245"/>
      <c r="JX89" s="245"/>
      <c r="JY89" s="245"/>
      <c r="JZ89" s="245"/>
      <c r="KA89" s="245"/>
      <c r="KB89" s="245"/>
      <c r="KC89" s="245"/>
      <c r="KD89" s="245"/>
      <c r="KE89" s="245"/>
      <c r="KF89" s="245"/>
      <c r="KG89" s="245"/>
      <c r="KH89" s="245"/>
      <c r="KI89" s="245"/>
      <c r="KJ89" s="245"/>
      <c r="KK89" s="546"/>
      <c r="LF89" s="546"/>
      <c r="LM89" s="546"/>
      <c r="LT89" s="546"/>
      <c r="MA89" s="546"/>
      <c r="NJ89" s="546"/>
      <c r="NM89" s="546"/>
      <c r="QB89" s="546"/>
      <c r="QI89" s="312"/>
      <c r="QW89" s="312"/>
      <c r="QX89" s="312"/>
      <c r="ST89" s="546"/>
      <c r="TO89" s="546"/>
      <c r="TV89" s="546"/>
      <c r="UC89" s="546"/>
      <c r="UJ89" s="546"/>
      <c r="UQ89" s="546"/>
      <c r="VS89" s="546"/>
      <c r="WU89" s="245"/>
      <c r="WV89" s="245"/>
      <c r="WW89" s="245"/>
      <c r="WX89" s="245"/>
      <c r="WY89" s="245"/>
      <c r="WZ89" s="245"/>
      <c r="XA89" s="245"/>
      <c r="AAO89" s="546"/>
      <c r="AAV89" s="546"/>
      <c r="AAY89" s="323"/>
      <c r="ABX89" s="798"/>
      <c r="ACA89" s="546"/>
      <c r="ACE89" s="798"/>
      <c r="ACH89" s="798"/>
      <c r="ACS89" s="546"/>
      <c r="ACV89" s="546"/>
      <c r="ACZ89" s="546"/>
      <c r="ADC89" s="798"/>
      <c r="ADG89" s="312"/>
      <c r="ADN89" s="323"/>
      <c r="ADQ89" s="546"/>
      <c r="ADU89" s="407"/>
      <c r="AEI89" s="546"/>
      <c r="AEL89" s="546"/>
      <c r="AFD89" s="546"/>
      <c r="AFK89" s="546"/>
      <c r="AHV89" s="546"/>
      <c r="AIC89" s="905"/>
      <c r="AID89" s="377"/>
      <c r="AIE89" s="353"/>
      <c r="AIF89" s="353"/>
      <c r="AIJ89" s="546"/>
      <c r="AJL89" s="245"/>
      <c r="AJM89" s="245"/>
      <c r="AJN89" s="245"/>
      <c r="AJO89" s="245"/>
      <c r="AJP89" s="245"/>
      <c r="AJQ89" s="245"/>
      <c r="AJR89" s="245"/>
      <c r="ALW89" s="546"/>
      <c r="ALZ89" s="407"/>
      <c r="AMR89" s="546"/>
      <c r="AMU89" s="798"/>
      <c r="AMY89" s="798"/>
      <c r="ANB89" s="546"/>
      <c r="AOA89" s="798"/>
      <c r="AOD89" s="546"/>
      <c r="AOO89" s="546"/>
      <c r="AOV89" s="798"/>
      <c r="APC89" s="798"/>
      <c r="APQ89" s="546"/>
      <c r="APT89" s="546"/>
      <c r="APX89" s="312"/>
      <c r="AQE89" s="312"/>
      <c r="AQS89" s="798"/>
      <c r="AQV89" s="323"/>
      <c r="ARG89" s="546"/>
      <c r="ARJ89" s="546"/>
      <c r="ARN89" s="546"/>
      <c r="ARQ89" s="798"/>
      <c r="ARU89" s="546"/>
      <c r="ASB89" s="546"/>
      <c r="AVA89" s="546"/>
      <c r="AVH89" s="323"/>
      <c r="AVO89" s="546"/>
      <c r="AWJ89" s="245"/>
      <c r="AWK89" s="245"/>
      <c r="AWL89" s="245"/>
      <c r="AWM89" s="245"/>
      <c r="AWN89" s="245"/>
      <c r="AWO89" s="245"/>
      <c r="AWP89" s="245"/>
      <c r="AWQ89" s="865"/>
      <c r="AXZ89" s="546"/>
      <c r="AYG89" s="546"/>
      <c r="AYN89" s="546"/>
      <c r="AYQ89" s="546"/>
      <c r="AZB89" s="546"/>
      <c r="AZE89" s="546"/>
      <c r="AZI89" s="865"/>
      <c r="AZJ89" s="245"/>
      <c r="AZK89" s="245"/>
      <c r="AZL89" s="865"/>
      <c r="AZM89" s="245"/>
      <c r="AZN89" s="245"/>
      <c r="AZO89" s="245"/>
    </row>
    <row r="90" spans="1:1014 1032:1367" s="32" customFormat="1" ht="15.75" x14ac:dyDescent="0.25">
      <c r="A90" s="312"/>
      <c r="B90" s="1476"/>
      <c r="C90" s="243"/>
      <c r="D90" s="245"/>
      <c r="E90" s="245"/>
      <c r="H90" s="546"/>
      <c r="I90" s="1526"/>
      <c r="J90" s="780"/>
      <c r="K90" s="546"/>
      <c r="O90" s="798"/>
      <c r="CA90" s="546"/>
      <c r="CO90" s="798"/>
      <c r="CQ90" s="704"/>
      <c r="DK90" s="546"/>
      <c r="DN90" s="323"/>
      <c r="EM90" s="798"/>
      <c r="ET90" s="798"/>
      <c r="FO90" s="546"/>
      <c r="FV90" s="798"/>
      <c r="HS90" s="546"/>
      <c r="IO90" s="802"/>
      <c r="JW90" s="245"/>
      <c r="JX90" s="245"/>
      <c r="JY90" s="245"/>
      <c r="JZ90" s="245"/>
      <c r="KA90" s="245"/>
      <c r="KB90" s="245"/>
      <c r="KC90" s="245"/>
      <c r="KD90" s="245"/>
      <c r="KE90" s="245"/>
      <c r="KF90" s="245"/>
      <c r="KG90" s="245"/>
      <c r="KH90" s="245"/>
      <c r="KI90" s="245"/>
      <c r="KJ90" s="245"/>
      <c r="KK90" s="546"/>
      <c r="LF90" s="546"/>
      <c r="LM90" s="546"/>
      <c r="LT90" s="546"/>
      <c r="MA90" s="546"/>
      <c r="NJ90" s="546"/>
      <c r="NM90" s="546"/>
      <c r="QB90" s="546"/>
      <c r="QI90" s="312"/>
      <c r="QW90" s="312"/>
      <c r="QX90" s="312"/>
      <c r="ST90" s="546"/>
      <c r="TO90" s="546"/>
      <c r="TV90" s="546"/>
      <c r="UC90" s="546"/>
      <c r="UJ90" s="546"/>
      <c r="UQ90" s="546"/>
      <c r="VS90" s="546"/>
      <c r="WU90" s="245"/>
      <c r="WV90" s="245"/>
      <c r="WW90" s="245"/>
      <c r="WX90" s="245"/>
      <c r="WY90" s="245"/>
      <c r="WZ90" s="245"/>
      <c r="XA90" s="245"/>
      <c r="AAO90" s="546"/>
      <c r="AAV90" s="546"/>
      <c r="AAY90" s="323"/>
      <c r="ABX90" s="798"/>
      <c r="ACA90" s="546"/>
      <c r="ACE90" s="798"/>
      <c r="ACH90" s="798"/>
      <c r="ACS90" s="546"/>
      <c r="ACV90" s="546"/>
      <c r="ACZ90" s="546"/>
      <c r="ADC90" s="798"/>
      <c r="ADG90" s="312"/>
      <c r="ADN90" s="323"/>
      <c r="ADQ90" s="546"/>
      <c r="ADU90" s="407"/>
      <c r="AEI90" s="546"/>
      <c r="AEL90" s="546"/>
      <c r="AFD90" s="546"/>
      <c r="AFK90" s="546"/>
      <c r="AHV90" s="546"/>
      <c r="AIC90" s="905"/>
      <c r="AID90" s="377"/>
      <c r="AIE90" s="353"/>
      <c r="AIF90" s="353"/>
      <c r="AIJ90" s="546"/>
      <c r="AJL90" s="245"/>
      <c r="AJM90" s="245"/>
      <c r="AJN90" s="245"/>
      <c r="AJO90" s="245"/>
      <c r="AJP90" s="245"/>
      <c r="AJQ90" s="245"/>
      <c r="AJR90" s="245"/>
      <c r="ALW90" s="546"/>
      <c r="ALZ90" s="407"/>
      <c r="AMR90" s="546"/>
      <c r="AMU90" s="798"/>
      <c r="AMY90" s="798"/>
      <c r="ANB90" s="546"/>
      <c r="AOA90" s="798"/>
      <c r="AOD90" s="546"/>
      <c r="AOO90" s="546"/>
      <c r="AOV90" s="798"/>
      <c r="APC90" s="798"/>
      <c r="APQ90" s="546"/>
      <c r="APT90" s="546"/>
      <c r="APX90" s="312"/>
      <c r="AQE90" s="312"/>
      <c r="AQS90" s="798"/>
      <c r="AQV90" s="323"/>
      <c r="ARG90" s="546"/>
      <c r="ARJ90" s="546"/>
      <c r="ARN90" s="546"/>
      <c r="ARQ90" s="798"/>
      <c r="ARU90" s="546"/>
      <c r="ASB90" s="546"/>
      <c r="AVA90" s="546"/>
      <c r="AVH90" s="323"/>
      <c r="AVO90" s="546"/>
      <c r="AWJ90" s="245"/>
      <c r="AWK90" s="245"/>
      <c r="AWL90" s="245"/>
      <c r="AWM90" s="245"/>
      <c r="AWN90" s="245"/>
      <c r="AWO90" s="245"/>
      <c r="AWP90" s="245"/>
      <c r="AWQ90" s="865"/>
      <c r="AXZ90" s="546"/>
      <c r="AYG90" s="546"/>
      <c r="AYN90" s="546"/>
      <c r="AYQ90" s="546"/>
      <c r="AZB90" s="546"/>
      <c r="AZE90" s="546"/>
      <c r="AZI90" s="865"/>
      <c r="AZJ90" s="245"/>
      <c r="AZK90" s="245"/>
      <c r="AZL90" s="865"/>
      <c r="AZM90" s="245"/>
      <c r="AZN90" s="245"/>
      <c r="AZO90" s="245"/>
    </row>
    <row r="91" spans="1:1014 1032:1367" s="32" customFormat="1" ht="15.75" x14ac:dyDescent="0.25">
      <c r="A91" s="312"/>
      <c r="B91" s="1476"/>
      <c r="C91" s="243"/>
      <c r="D91" s="245"/>
      <c r="E91" s="245"/>
      <c r="H91" s="546"/>
      <c r="I91" s="1526"/>
      <c r="J91" s="780"/>
      <c r="K91" s="546"/>
      <c r="O91" s="798"/>
      <c r="CA91" s="546"/>
      <c r="CO91" s="798"/>
      <c r="CQ91" s="704"/>
      <c r="DK91" s="546"/>
      <c r="DN91" s="323"/>
      <c r="EM91" s="798"/>
      <c r="ET91" s="798"/>
      <c r="FO91" s="546"/>
      <c r="FV91" s="798"/>
      <c r="HS91" s="546"/>
      <c r="IO91" s="802"/>
      <c r="JW91" s="245"/>
      <c r="JX91" s="245"/>
      <c r="JY91" s="245"/>
      <c r="JZ91" s="245"/>
      <c r="KA91" s="245"/>
      <c r="KB91" s="245"/>
      <c r="KC91" s="245"/>
      <c r="KD91" s="245"/>
      <c r="KE91" s="245"/>
      <c r="KF91" s="245"/>
      <c r="KG91" s="245"/>
      <c r="KH91" s="245"/>
      <c r="KI91" s="245"/>
      <c r="KJ91" s="245"/>
      <c r="KK91" s="546"/>
      <c r="LF91" s="546"/>
      <c r="LM91" s="546"/>
      <c r="LT91" s="546"/>
      <c r="MA91" s="546"/>
      <c r="NJ91" s="546"/>
      <c r="NM91" s="546"/>
      <c r="QB91" s="546"/>
      <c r="QI91" s="312"/>
      <c r="QW91" s="312"/>
      <c r="QX91" s="312"/>
      <c r="ST91" s="546"/>
      <c r="TO91" s="546"/>
      <c r="TV91" s="546"/>
      <c r="UC91" s="546"/>
      <c r="UJ91" s="546"/>
      <c r="UQ91" s="546"/>
      <c r="VS91" s="546"/>
      <c r="WU91" s="245"/>
      <c r="WV91" s="245"/>
      <c r="WW91" s="245"/>
      <c r="WX91" s="245"/>
      <c r="WY91" s="245"/>
      <c r="WZ91" s="245"/>
      <c r="XA91" s="245"/>
      <c r="AAO91" s="546"/>
      <c r="AAV91" s="546"/>
      <c r="AAY91" s="323"/>
      <c r="ABX91" s="798"/>
      <c r="ACA91" s="546"/>
      <c r="ACE91" s="798"/>
      <c r="ACH91" s="798"/>
      <c r="ACS91" s="546"/>
      <c r="ACV91" s="546"/>
      <c r="ACZ91" s="546"/>
      <c r="ADC91" s="798"/>
      <c r="ADG91" s="312"/>
      <c r="ADN91" s="323"/>
      <c r="ADQ91" s="546"/>
      <c r="ADU91" s="407"/>
      <c r="AEI91" s="546"/>
      <c r="AEL91" s="546"/>
      <c r="AFD91" s="546"/>
      <c r="AFK91" s="546"/>
      <c r="AHV91" s="546"/>
      <c r="AIC91" s="905"/>
      <c r="AID91" s="377"/>
      <c r="AIE91" s="353"/>
      <c r="AIF91" s="353"/>
      <c r="AIJ91" s="546"/>
      <c r="AJL91" s="245"/>
      <c r="AJM91" s="245"/>
      <c r="AJN91" s="245"/>
      <c r="AJO91" s="245"/>
      <c r="AJP91" s="245"/>
      <c r="AJQ91" s="245"/>
      <c r="AJR91" s="245"/>
      <c r="ALW91" s="546"/>
      <c r="ALZ91" s="407"/>
      <c r="AMR91" s="546"/>
      <c r="AMU91" s="798"/>
      <c r="AMY91" s="798"/>
      <c r="ANB91" s="546"/>
      <c r="AOA91" s="798"/>
      <c r="AOD91" s="546"/>
      <c r="AOO91" s="546"/>
      <c r="AOV91" s="798"/>
      <c r="APC91" s="798"/>
      <c r="APQ91" s="546"/>
      <c r="APT91" s="546"/>
      <c r="APX91" s="312"/>
      <c r="AQE91" s="312"/>
      <c r="AQS91" s="798"/>
      <c r="AQV91" s="323"/>
      <c r="ARG91" s="546"/>
      <c r="ARJ91" s="546"/>
      <c r="ARN91" s="546"/>
      <c r="ARQ91" s="798"/>
      <c r="ARU91" s="546"/>
      <c r="ASB91" s="546"/>
      <c r="AVA91" s="546"/>
      <c r="AVH91" s="323"/>
      <c r="AVO91" s="546"/>
      <c r="AWJ91" s="245"/>
      <c r="AWK91" s="245"/>
      <c r="AWL91" s="245"/>
      <c r="AWM91" s="245"/>
      <c r="AWN91" s="245"/>
      <c r="AWO91" s="245"/>
      <c r="AWP91" s="245"/>
      <c r="AWQ91" s="865"/>
      <c r="AXZ91" s="546"/>
      <c r="AYG91" s="546"/>
      <c r="AYN91" s="546"/>
      <c r="AYQ91" s="546"/>
      <c r="AZB91" s="546"/>
      <c r="AZE91" s="546"/>
      <c r="AZI91" s="865"/>
      <c r="AZJ91" s="245"/>
      <c r="AZK91" s="245"/>
      <c r="AZL91" s="865"/>
      <c r="AZM91" s="245"/>
      <c r="AZN91" s="245"/>
      <c r="AZO91" s="245"/>
    </row>
    <row r="92" spans="1:1014 1032:1367" s="32" customFormat="1" ht="15.75" x14ac:dyDescent="0.25">
      <c r="A92" s="312"/>
      <c r="B92" s="1476"/>
      <c r="C92" s="243"/>
      <c r="D92" s="245"/>
      <c r="E92" s="245"/>
      <c r="H92" s="546"/>
      <c r="I92" s="1526"/>
      <c r="J92" s="780"/>
      <c r="K92" s="546"/>
      <c r="O92" s="798"/>
      <c r="CA92" s="546"/>
      <c r="CO92" s="798"/>
      <c r="CQ92" s="704"/>
      <c r="DK92" s="546"/>
      <c r="DN92" s="323"/>
      <c r="EM92" s="798"/>
      <c r="ET92" s="798"/>
      <c r="FO92" s="546"/>
      <c r="FV92" s="798"/>
      <c r="HS92" s="546"/>
      <c r="IO92" s="802"/>
      <c r="JW92" s="245"/>
      <c r="JX92" s="245"/>
      <c r="JY92" s="245"/>
      <c r="JZ92" s="245"/>
      <c r="KA92" s="245"/>
      <c r="KB92" s="245"/>
      <c r="KC92" s="245"/>
      <c r="KD92" s="245"/>
      <c r="KE92" s="245"/>
      <c r="KF92" s="245"/>
      <c r="KG92" s="245"/>
      <c r="KH92" s="245"/>
      <c r="KI92" s="245"/>
      <c r="KJ92" s="245"/>
      <c r="KK92" s="546"/>
      <c r="LF92" s="546"/>
      <c r="LM92" s="546"/>
      <c r="LT92" s="546"/>
      <c r="MA92" s="546"/>
      <c r="NJ92" s="546"/>
      <c r="NM92" s="546"/>
      <c r="QB92" s="546"/>
      <c r="QI92" s="312"/>
      <c r="QW92" s="312"/>
      <c r="QX92" s="312"/>
      <c r="ST92" s="546"/>
      <c r="TO92" s="546"/>
      <c r="TV92" s="546"/>
      <c r="UC92" s="546"/>
      <c r="UJ92" s="546"/>
      <c r="UQ92" s="546"/>
      <c r="VS92" s="546"/>
      <c r="WU92" s="245"/>
      <c r="WV92" s="245"/>
      <c r="WW92" s="245"/>
      <c r="WX92" s="245"/>
      <c r="WY92" s="245"/>
      <c r="WZ92" s="245"/>
      <c r="XA92" s="245"/>
      <c r="AAO92" s="546"/>
      <c r="AAV92" s="546"/>
      <c r="AAY92" s="323"/>
      <c r="ABX92" s="798"/>
      <c r="ACA92" s="546"/>
      <c r="ACE92" s="798"/>
      <c r="ACH92" s="798"/>
      <c r="ACS92" s="546"/>
      <c r="ACV92" s="546"/>
      <c r="ACZ92" s="546"/>
      <c r="ADC92" s="798"/>
      <c r="ADG92" s="312"/>
      <c r="ADN92" s="323"/>
      <c r="ADQ92" s="546"/>
      <c r="ADU92" s="407"/>
      <c r="AEI92" s="546"/>
      <c r="AEL92" s="546"/>
      <c r="AFD92" s="546"/>
      <c r="AFK92" s="546"/>
      <c r="AHV92" s="546"/>
      <c r="AIC92" s="905"/>
      <c r="AID92" s="377"/>
      <c r="AIE92" s="353"/>
      <c r="AIF92" s="353"/>
      <c r="AIJ92" s="546"/>
      <c r="AJL92" s="245"/>
      <c r="AJM92" s="245"/>
      <c r="AJN92" s="245"/>
      <c r="AJO92" s="245"/>
      <c r="AJP92" s="245"/>
      <c r="AJQ92" s="245"/>
      <c r="AJR92" s="245"/>
      <c r="ALW92" s="546"/>
      <c r="ALZ92" s="407"/>
      <c r="AMR92" s="546"/>
      <c r="AMU92" s="798"/>
      <c r="AMY92" s="798"/>
      <c r="ANB92" s="546"/>
      <c r="AOA92" s="798"/>
      <c r="AOD92" s="546"/>
      <c r="AOO92" s="546"/>
      <c r="AOV92" s="798"/>
      <c r="APC92" s="798"/>
      <c r="APQ92" s="546"/>
      <c r="APT92" s="546"/>
      <c r="APX92" s="312"/>
      <c r="AQE92" s="312"/>
      <c r="AQS92" s="798"/>
      <c r="AQV92" s="323"/>
      <c r="ARG92" s="546"/>
      <c r="ARJ92" s="546"/>
      <c r="ARN92" s="546"/>
      <c r="ARQ92" s="798"/>
      <c r="ARU92" s="546"/>
      <c r="ASB92" s="546"/>
      <c r="AVA92" s="546"/>
      <c r="AVH92" s="323"/>
      <c r="AVO92" s="546"/>
      <c r="AWJ92" s="245"/>
      <c r="AWK92" s="245"/>
      <c r="AWL92" s="245"/>
      <c r="AWM92" s="245"/>
      <c r="AWN92" s="245"/>
      <c r="AWO92" s="245"/>
      <c r="AWP92" s="245"/>
      <c r="AWQ92" s="865"/>
      <c r="AXZ92" s="546"/>
      <c r="AYG92" s="546"/>
      <c r="AYN92" s="546"/>
      <c r="AYQ92" s="546"/>
      <c r="AZB92" s="546"/>
      <c r="AZE92" s="546"/>
      <c r="AZI92" s="865"/>
      <c r="AZJ92" s="245"/>
      <c r="AZK92" s="245"/>
      <c r="AZL92" s="865"/>
      <c r="AZM92" s="245"/>
      <c r="AZN92" s="245"/>
      <c r="AZO92" s="245"/>
    </row>
    <row r="93" spans="1:1014 1032:1367" s="32" customFormat="1" ht="15.75" x14ac:dyDescent="0.25">
      <c r="A93" s="312"/>
      <c r="B93" s="1476"/>
      <c r="C93" s="243"/>
      <c r="D93" s="245"/>
      <c r="E93" s="245"/>
      <c r="H93" s="546"/>
      <c r="I93" s="1526"/>
      <c r="J93" s="780"/>
      <c r="K93" s="546"/>
      <c r="O93" s="798"/>
      <c r="CA93" s="546"/>
      <c r="CO93" s="798"/>
      <c r="CQ93" s="704"/>
      <c r="DK93" s="546"/>
      <c r="DN93" s="323"/>
      <c r="EM93" s="798"/>
      <c r="ET93" s="798"/>
      <c r="FO93" s="546"/>
      <c r="FV93" s="798"/>
      <c r="HS93" s="546"/>
      <c r="IO93" s="802"/>
      <c r="JW93" s="245"/>
      <c r="JX93" s="245"/>
      <c r="JY93" s="245"/>
      <c r="JZ93" s="245"/>
      <c r="KA93" s="245"/>
      <c r="KB93" s="245"/>
      <c r="KC93" s="245"/>
      <c r="KD93" s="245"/>
      <c r="KE93" s="245"/>
      <c r="KF93" s="245"/>
      <c r="KG93" s="245"/>
      <c r="KH93" s="245"/>
      <c r="KI93" s="245"/>
      <c r="KJ93" s="245"/>
      <c r="KK93" s="546"/>
      <c r="LF93" s="546"/>
      <c r="LM93" s="546"/>
      <c r="LT93" s="546"/>
      <c r="MA93" s="546"/>
      <c r="NJ93" s="546"/>
      <c r="NM93" s="546"/>
      <c r="QB93" s="546"/>
      <c r="QI93" s="312"/>
      <c r="QW93" s="312"/>
      <c r="QX93" s="312"/>
      <c r="ST93" s="546"/>
      <c r="TO93" s="546"/>
      <c r="TV93" s="546"/>
      <c r="UC93" s="546"/>
      <c r="UJ93" s="546"/>
      <c r="UQ93" s="546"/>
      <c r="VS93" s="546"/>
      <c r="WU93" s="245"/>
      <c r="WV93" s="245"/>
      <c r="WW93" s="245"/>
      <c r="WX93" s="245"/>
      <c r="WY93" s="245"/>
      <c r="WZ93" s="245"/>
      <c r="XA93" s="245"/>
      <c r="AAO93" s="546"/>
      <c r="AAV93" s="546"/>
      <c r="AAY93" s="323"/>
      <c r="ABX93" s="798"/>
      <c r="ACA93" s="546"/>
      <c r="ACE93" s="798"/>
      <c r="ACH93" s="798"/>
      <c r="ACS93" s="546"/>
      <c r="ACV93" s="546"/>
      <c r="ACZ93" s="546"/>
      <c r="ADC93" s="798"/>
      <c r="ADG93" s="312"/>
      <c r="ADN93" s="323"/>
      <c r="ADQ93" s="546"/>
      <c r="ADU93" s="407"/>
      <c r="AEI93" s="546"/>
      <c r="AEL93" s="546"/>
      <c r="AFD93" s="546"/>
      <c r="AFK93" s="546"/>
      <c r="AHV93" s="546"/>
      <c r="AIC93" s="905"/>
      <c r="AID93" s="377"/>
      <c r="AIE93" s="353"/>
      <c r="AIF93" s="353"/>
      <c r="AIJ93" s="546"/>
      <c r="AJL93" s="245"/>
      <c r="AJM93" s="245"/>
      <c r="AJN93" s="245"/>
      <c r="AJO93" s="245"/>
      <c r="AJP93" s="245"/>
      <c r="AJQ93" s="245"/>
      <c r="AJR93" s="245"/>
      <c r="ALW93" s="546"/>
      <c r="ALZ93" s="407"/>
      <c r="AMR93" s="546"/>
      <c r="AMU93" s="798"/>
      <c r="AMY93" s="798"/>
      <c r="ANB93" s="546"/>
      <c r="AOA93" s="798"/>
      <c r="AOD93" s="546"/>
      <c r="AOO93" s="546"/>
      <c r="AOV93" s="798"/>
      <c r="APC93" s="798"/>
      <c r="APQ93" s="546"/>
      <c r="APT93" s="546"/>
      <c r="APX93" s="312"/>
      <c r="AQE93" s="312"/>
      <c r="AQS93" s="798"/>
      <c r="AQV93" s="323"/>
      <c r="ARG93" s="546"/>
      <c r="ARJ93" s="546"/>
      <c r="ARN93" s="546"/>
      <c r="ARQ93" s="798"/>
      <c r="ARU93" s="546"/>
      <c r="ASB93" s="546"/>
      <c r="AVA93" s="546"/>
      <c r="AVH93" s="323"/>
      <c r="AVO93" s="546"/>
      <c r="AWJ93" s="245"/>
      <c r="AWK93" s="245"/>
      <c r="AWL93" s="245"/>
      <c r="AWM93" s="245"/>
      <c r="AWN93" s="245"/>
      <c r="AWO93" s="245"/>
      <c r="AWP93" s="245"/>
      <c r="AWQ93" s="865"/>
      <c r="AXZ93" s="546"/>
      <c r="AYG93" s="546"/>
      <c r="AYN93" s="546"/>
      <c r="AYQ93" s="546"/>
      <c r="AZB93" s="546"/>
      <c r="AZE93" s="546"/>
      <c r="AZI93" s="865"/>
      <c r="AZJ93" s="245"/>
      <c r="AZK93" s="245"/>
      <c r="AZL93" s="865"/>
      <c r="AZM93" s="245"/>
      <c r="AZN93" s="245"/>
      <c r="AZO93" s="245"/>
    </row>
    <row r="94" spans="1:1014 1032:1367" s="32" customFormat="1" ht="15.75" x14ac:dyDescent="0.25">
      <c r="A94" s="312"/>
      <c r="B94" s="1476"/>
      <c r="C94" s="243"/>
      <c r="D94" s="521"/>
      <c r="E94" s="245"/>
      <c r="H94" s="546"/>
      <c r="I94" s="1526"/>
      <c r="J94" s="780"/>
      <c r="K94" s="546"/>
      <c r="O94" s="798"/>
      <c r="CA94" s="546"/>
      <c r="CO94" s="798"/>
      <c r="CQ94" s="704"/>
      <c r="DK94" s="546"/>
      <c r="DN94" s="323"/>
      <c r="EM94" s="798"/>
      <c r="ET94" s="798"/>
      <c r="FO94" s="546"/>
      <c r="FV94" s="798"/>
      <c r="HS94" s="546"/>
      <c r="IO94" s="802"/>
      <c r="JW94" s="245"/>
      <c r="JX94" s="245"/>
      <c r="JY94" s="245"/>
      <c r="JZ94" s="245"/>
      <c r="KA94" s="245"/>
      <c r="KB94" s="245"/>
      <c r="KC94" s="245"/>
      <c r="KD94" s="245"/>
      <c r="KE94" s="245"/>
      <c r="KF94" s="245"/>
      <c r="KG94" s="245"/>
      <c r="KH94" s="245"/>
      <c r="KI94" s="245"/>
      <c r="KJ94" s="245"/>
      <c r="KK94" s="546"/>
      <c r="LF94" s="546"/>
      <c r="LM94" s="546"/>
      <c r="LT94" s="546"/>
      <c r="MA94" s="546"/>
      <c r="NJ94" s="546"/>
      <c r="NM94" s="546"/>
      <c r="QB94" s="546"/>
      <c r="QI94" s="312"/>
      <c r="QW94" s="312"/>
      <c r="QX94" s="312"/>
      <c r="ST94" s="546"/>
      <c r="TO94" s="546"/>
      <c r="TV94" s="546"/>
      <c r="UC94" s="546"/>
      <c r="UJ94" s="546"/>
      <c r="UQ94" s="546"/>
      <c r="VS94" s="546"/>
      <c r="WU94" s="245"/>
      <c r="WV94" s="245"/>
      <c r="WW94" s="245"/>
      <c r="WX94" s="245"/>
      <c r="WY94" s="245"/>
      <c r="WZ94" s="245"/>
      <c r="XA94" s="245"/>
      <c r="AAO94" s="546"/>
      <c r="AAV94" s="546"/>
      <c r="AAY94" s="323"/>
      <c r="ABX94" s="798"/>
      <c r="ACA94" s="546"/>
      <c r="ACE94" s="798"/>
      <c r="ACH94" s="798"/>
      <c r="ACS94" s="546"/>
      <c r="ACV94" s="546"/>
      <c r="ACZ94" s="546"/>
      <c r="ADC94" s="798"/>
      <c r="ADG94" s="312"/>
      <c r="ADN94" s="323"/>
      <c r="ADQ94" s="546"/>
      <c r="ADU94" s="407"/>
      <c r="AEI94" s="546"/>
      <c r="AEL94" s="546"/>
      <c r="AFD94" s="546"/>
      <c r="AFK94" s="546"/>
      <c r="AHV94" s="546"/>
      <c r="AIC94" s="905"/>
      <c r="AID94" s="377"/>
      <c r="AIE94" s="353"/>
      <c r="AIF94" s="353"/>
      <c r="AIJ94" s="546"/>
      <c r="AJL94" s="245"/>
      <c r="AJM94" s="245"/>
      <c r="AJN94" s="245"/>
      <c r="AJO94" s="245"/>
      <c r="AJP94" s="245"/>
      <c r="AJQ94" s="245"/>
      <c r="AJR94" s="245"/>
      <c r="ALW94" s="546"/>
      <c r="ALZ94" s="407"/>
      <c r="AMR94" s="546"/>
      <c r="AMU94" s="798"/>
      <c r="AMY94" s="798"/>
      <c r="ANB94" s="546"/>
      <c r="AOA94" s="798"/>
      <c r="AOD94" s="546"/>
      <c r="AOO94" s="546"/>
      <c r="AOV94" s="798"/>
      <c r="APC94" s="798"/>
      <c r="APQ94" s="546"/>
      <c r="APT94" s="546"/>
      <c r="APX94" s="312"/>
      <c r="AQE94" s="312"/>
      <c r="AQS94" s="798"/>
      <c r="AQV94" s="323"/>
      <c r="ARG94" s="546"/>
      <c r="ARJ94" s="546"/>
      <c r="ARN94" s="546"/>
      <c r="ARQ94" s="798"/>
      <c r="ARU94" s="546"/>
      <c r="ASB94" s="546"/>
      <c r="AVA94" s="546"/>
      <c r="AVH94" s="323"/>
      <c r="AVO94" s="546"/>
      <c r="AWJ94" s="245"/>
      <c r="AWK94" s="245"/>
      <c r="AWL94" s="245"/>
      <c r="AWM94" s="245"/>
      <c r="AWN94" s="245"/>
      <c r="AWO94" s="245"/>
      <c r="AWP94" s="245"/>
      <c r="AWQ94" s="865"/>
      <c r="AXZ94" s="546"/>
      <c r="AYG94" s="546"/>
      <c r="AYN94" s="546"/>
      <c r="AYQ94" s="546"/>
      <c r="AZB94" s="546"/>
      <c r="AZE94" s="546"/>
      <c r="AZI94" s="865"/>
      <c r="AZJ94" s="245"/>
      <c r="AZK94" s="245"/>
      <c r="AZL94" s="865"/>
      <c r="AZM94" s="245"/>
      <c r="AZN94" s="245"/>
      <c r="AZO94" s="245"/>
    </row>
    <row r="95" spans="1:1014 1032:1367" s="32" customFormat="1" ht="15.75" x14ac:dyDescent="0.25">
      <c r="A95" s="312"/>
      <c r="B95" s="1476"/>
      <c r="C95" s="243"/>
      <c r="D95" s="521"/>
      <c r="E95" s="245"/>
      <c r="H95" s="546"/>
      <c r="I95" s="1526"/>
      <c r="J95" s="780"/>
      <c r="K95" s="546"/>
      <c r="O95" s="798"/>
      <c r="CA95" s="546"/>
      <c r="CO95" s="798"/>
      <c r="CQ95" s="704"/>
      <c r="DK95" s="546"/>
      <c r="DN95" s="323"/>
      <c r="EM95" s="798"/>
      <c r="ET95" s="798"/>
      <c r="FO95" s="546"/>
      <c r="FV95" s="798"/>
      <c r="HS95" s="546"/>
      <c r="IO95" s="802"/>
      <c r="JW95" s="245"/>
      <c r="JX95" s="245"/>
      <c r="JY95" s="245"/>
      <c r="JZ95" s="245"/>
      <c r="KA95" s="245"/>
      <c r="KB95" s="245"/>
      <c r="KC95" s="245"/>
      <c r="KD95" s="245"/>
      <c r="KE95" s="245"/>
      <c r="KF95" s="245"/>
      <c r="KG95" s="245"/>
      <c r="KH95" s="245"/>
      <c r="KI95" s="245"/>
      <c r="KJ95" s="245"/>
      <c r="KK95" s="546"/>
      <c r="LF95" s="546"/>
      <c r="LM95" s="546"/>
      <c r="LT95" s="546"/>
      <c r="MA95" s="546"/>
      <c r="NJ95" s="546"/>
      <c r="NM95" s="546"/>
      <c r="QB95" s="546"/>
      <c r="QI95" s="312"/>
      <c r="QW95" s="312"/>
      <c r="QX95" s="312"/>
      <c r="ST95" s="546"/>
      <c r="TO95" s="546"/>
      <c r="TV95" s="546"/>
      <c r="UC95" s="546"/>
      <c r="UJ95" s="546"/>
      <c r="UQ95" s="546"/>
      <c r="VS95" s="546"/>
      <c r="WU95" s="245"/>
      <c r="WV95" s="245"/>
      <c r="WW95" s="245"/>
      <c r="WX95" s="245"/>
      <c r="WY95" s="245"/>
      <c r="WZ95" s="245"/>
      <c r="XA95" s="245"/>
      <c r="AAO95" s="546"/>
      <c r="AAV95" s="546"/>
      <c r="AAY95" s="323"/>
      <c r="ABX95" s="798"/>
      <c r="ACA95" s="546"/>
      <c r="ACE95" s="798"/>
      <c r="ACH95" s="798"/>
      <c r="ACS95" s="546"/>
      <c r="ACV95" s="546"/>
      <c r="ACZ95" s="546"/>
      <c r="ADC95" s="798"/>
      <c r="ADG95" s="312"/>
      <c r="ADN95" s="323"/>
      <c r="ADQ95" s="546"/>
      <c r="ADU95" s="407"/>
      <c r="AEI95" s="546"/>
      <c r="AEL95" s="546"/>
      <c r="AFD95" s="546"/>
      <c r="AFK95" s="546"/>
      <c r="AHV95" s="546"/>
      <c r="AIC95" s="905"/>
      <c r="AID95" s="377"/>
      <c r="AIE95" s="353"/>
      <c r="AIF95" s="353"/>
      <c r="AIJ95" s="546"/>
      <c r="AJL95" s="245"/>
      <c r="AJM95" s="245"/>
      <c r="AJN95" s="245"/>
      <c r="AJO95" s="245"/>
      <c r="AJP95" s="245"/>
      <c r="AJQ95" s="245"/>
      <c r="AJR95" s="245"/>
      <c r="ALW95" s="546"/>
      <c r="ALZ95" s="407"/>
      <c r="AMR95" s="546"/>
      <c r="AMU95" s="798"/>
      <c r="AMY95" s="798"/>
      <c r="ANB95" s="546"/>
      <c r="AOA95" s="798"/>
      <c r="AOD95" s="546"/>
      <c r="AOO95" s="546"/>
      <c r="AOV95" s="798"/>
      <c r="APC95" s="798"/>
      <c r="APQ95" s="546"/>
      <c r="APT95" s="546"/>
      <c r="APX95" s="312"/>
      <c r="AQE95" s="312"/>
      <c r="AQS95" s="798"/>
      <c r="AQV95" s="323"/>
      <c r="ARG95" s="546"/>
      <c r="ARJ95" s="546"/>
      <c r="ARN95" s="546"/>
      <c r="ARQ95" s="798"/>
      <c r="ARU95" s="546"/>
      <c r="ASB95" s="546"/>
      <c r="AVA95" s="546"/>
      <c r="AVH95" s="323"/>
      <c r="AVO95" s="546"/>
      <c r="AWJ95" s="245"/>
      <c r="AWK95" s="245"/>
      <c r="AWL95" s="245"/>
      <c r="AWM95" s="245"/>
      <c r="AWN95" s="245"/>
      <c r="AWO95" s="245"/>
      <c r="AWP95" s="245"/>
      <c r="AWQ95" s="865"/>
      <c r="AXZ95" s="546"/>
      <c r="AYG95" s="546"/>
      <c r="AYN95" s="546"/>
      <c r="AYQ95" s="546"/>
      <c r="AZB95" s="546"/>
      <c r="AZE95" s="546"/>
      <c r="AZI95" s="865"/>
      <c r="AZJ95" s="245"/>
      <c r="AZK95" s="245"/>
      <c r="AZL95" s="865"/>
      <c r="AZM95" s="245"/>
      <c r="AZN95" s="245"/>
      <c r="AZO95" s="245"/>
    </row>
    <row r="96" spans="1:1014 1032:1367" s="32" customFormat="1" ht="15.75" x14ac:dyDescent="0.25">
      <c r="A96" s="312"/>
      <c r="B96" s="1476"/>
      <c r="C96" s="243"/>
      <c r="D96" s="521"/>
      <c r="E96" s="245"/>
      <c r="H96" s="546"/>
      <c r="I96" s="1526"/>
      <c r="J96" s="780"/>
      <c r="K96" s="546"/>
      <c r="O96" s="798"/>
      <c r="CA96" s="546"/>
      <c r="CO96" s="798"/>
      <c r="CQ96" s="704"/>
      <c r="DK96" s="546"/>
      <c r="DN96" s="323"/>
      <c r="EM96" s="798"/>
      <c r="ET96" s="798"/>
      <c r="FO96" s="546"/>
      <c r="FV96" s="798"/>
      <c r="HS96" s="546"/>
      <c r="IO96" s="802"/>
      <c r="JW96" s="245"/>
      <c r="JX96" s="245"/>
      <c r="JY96" s="245"/>
      <c r="JZ96" s="245"/>
      <c r="KA96" s="245"/>
      <c r="KB96" s="245"/>
      <c r="KC96" s="245"/>
      <c r="KD96" s="245"/>
      <c r="KE96" s="245"/>
      <c r="KF96" s="245"/>
      <c r="KG96" s="245"/>
      <c r="KH96" s="245"/>
      <c r="KI96" s="245"/>
      <c r="KJ96" s="245"/>
      <c r="KK96" s="546"/>
      <c r="LF96" s="546"/>
      <c r="LM96" s="546"/>
      <c r="LT96" s="546"/>
      <c r="MA96" s="546"/>
      <c r="NJ96" s="546"/>
      <c r="NM96" s="546"/>
      <c r="QB96" s="546"/>
      <c r="QI96" s="312"/>
      <c r="QW96" s="312"/>
      <c r="QX96" s="312"/>
      <c r="ST96" s="546"/>
      <c r="TO96" s="546"/>
      <c r="TV96" s="546"/>
      <c r="UC96" s="546"/>
      <c r="UJ96" s="546"/>
      <c r="UQ96" s="546"/>
      <c r="VS96" s="546"/>
      <c r="WU96" s="245"/>
      <c r="WV96" s="245"/>
      <c r="WW96" s="245"/>
      <c r="WX96" s="245"/>
      <c r="WY96" s="245"/>
      <c r="WZ96" s="245"/>
      <c r="XA96" s="245"/>
      <c r="AAO96" s="546"/>
      <c r="AAV96" s="546"/>
      <c r="AAY96" s="323"/>
      <c r="ABX96" s="798"/>
      <c r="ACA96" s="546"/>
      <c r="ACE96" s="798"/>
      <c r="ACH96" s="798"/>
      <c r="ACS96" s="546"/>
      <c r="ACV96" s="546"/>
      <c r="ACZ96" s="546"/>
      <c r="ADC96" s="798"/>
      <c r="ADG96" s="312"/>
      <c r="ADN96" s="323"/>
      <c r="ADQ96" s="546"/>
      <c r="ADU96" s="407"/>
      <c r="AEI96" s="546"/>
      <c r="AEL96" s="546"/>
      <c r="AFD96" s="546"/>
      <c r="AFK96" s="546"/>
      <c r="AHV96" s="546"/>
      <c r="AIC96" s="905"/>
      <c r="AID96" s="377"/>
      <c r="AIE96" s="353"/>
      <c r="AIF96" s="353"/>
      <c r="AIJ96" s="546"/>
      <c r="AJL96" s="245"/>
      <c r="AJM96" s="245"/>
      <c r="AJN96" s="245"/>
      <c r="AJO96" s="245"/>
      <c r="AJP96" s="245"/>
      <c r="AJQ96" s="245"/>
      <c r="AJR96" s="245"/>
      <c r="ALW96" s="546"/>
      <c r="ALZ96" s="407"/>
      <c r="AMR96" s="546"/>
      <c r="AMU96" s="798"/>
      <c r="AMY96" s="798"/>
      <c r="ANB96" s="546"/>
      <c r="AOA96" s="798"/>
      <c r="AOD96" s="546"/>
      <c r="AOO96" s="546"/>
      <c r="AOV96" s="798"/>
      <c r="APC96" s="798"/>
      <c r="APQ96" s="546"/>
      <c r="APT96" s="546"/>
      <c r="APX96" s="312"/>
      <c r="AQE96" s="312"/>
      <c r="AQS96" s="798"/>
      <c r="AQV96" s="323"/>
      <c r="ARG96" s="546"/>
      <c r="ARJ96" s="546"/>
      <c r="ARN96" s="546"/>
      <c r="ARQ96" s="798"/>
      <c r="ARU96" s="546"/>
      <c r="ASB96" s="546"/>
      <c r="AVA96" s="546"/>
      <c r="AVH96" s="323"/>
      <c r="AVO96" s="546"/>
      <c r="AWJ96" s="245"/>
      <c r="AWK96" s="245"/>
      <c r="AWL96" s="245"/>
      <c r="AWM96" s="245"/>
      <c r="AWN96" s="245"/>
      <c r="AWO96" s="245"/>
      <c r="AWP96" s="245"/>
      <c r="AWQ96" s="865"/>
      <c r="AXZ96" s="546"/>
      <c r="AYG96" s="546"/>
      <c r="AYN96" s="546"/>
      <c r="AYQ96" s="546"/>
      <c r="AZB96" s="546"/>
      <c r="AZE96" s="546"/>
      <c r="AZI96" s="865"/>
      <c r="AZJ96" s="245"/>
      <c r="AZK96" s="245"/>
      <c r="AZL96" s="865"/>
      <c r="AZM96" s="245"/>
      <c r="AZN96" s="245"/>
      <c r="AZO96" s="245"/>
    </row>
    <row r="97" spans="1:1014 1032:1367" s="32" customFormat="1" ht="15.75" x14ac:dyDescent="0.25">
      <c r="A97" s="312"/>
      <c r="B97" s="1476"/>
      <c r="C97" s="243"/>
      <c r="D97" s="521"/>
      <c r="E97" s="245"/>
      <c r="H97" s="546"/>
      <c r="I97" s="1526"/>
      <c r="J97" s="780"/>
      <c r="K97" s="546"/>
      <c r="O97" s="798"/>
      <c r="CA97" s="546"/>
      <c r="CO97" s="798"/>
      <c r="CQ97" s="704"/>
      <c r="DK97" s="546"/>
      <c r="DN97" s="323"/>
      <c r="EM97" s="798"/>
      <c r="ET97" s="798"/>
      <c r="FO97" s="546"/>
      <c r="FV97" s="798"/>
      <c r="HS97" s="546"/>
      <c r="IO97" s="802"/>
      <c r="JW97" s="245"/>
      <c r="JX97" s="245"/>
      <c r="JY97" s="245"/>
      <c r="JZ97" s="245"/>
      <c r="KA97" s="245"/>
      <c r="KB97" s="245"/>
      <c r="KC97" s="245"/>
      <c r="KD97" s="245"/>
      <c r="KE97" s="245"/>
      <c r="KF97" s="245"/>
      <c r="KG97" s="245"/>
      <c r="KH97" s="245"/>
      <c r="KI97" s="245"/>
      <c r="KJ97" s="245"/>
      <c r="KK97" s="546"/>
      <c r="LF97" s="546"/>
      <c r="LM97" s="546"/>
      <c r="LT97" s="546"/>
      <c r="MA97" s="546"/>
      <c r="NJ97" s="546"/>
      <c r="NM97" s="546"/>
      <c r="QB97" s="546"/>
      <c r="QI97" s="312"/>
      <c r="QW97" s="312"/>
      <c r="QX97" s="312"/>
      <c r="ST97" s="546"/>
      <c r="TO97" s="546"/>
      <c r="TV97" s="546"/>
      <c r="UC97" s="546"/>
      <c r="UJ97" s="546"/>
      <c r="UQ97" s="546"/>
      <c r="VS97" s="546"/>
      <c r="WU97" s="245"/>
      <c r="WV97" s="245"/>
      <c r="WW97" s="245"/>
      <c r="WX97" s="245"/>
      <c r="WY97" s="245"/>
      <c r="WZ97" s="245"/>
      <c r="XA97" s="245"/>
      <c r="AAO97" s="546"/>
      <c r="AAV97" s="546"/>
      <c r="AAY97" s="323"/>
      <c r="ABX97" s="798"/>
      <c r="ACA97" s="546"/>
      <c r="ACE97" s="798"/>
      <c r="ACH97" s="798"/>
      <c r="ACS97" s="546"/>
      <c r="ACV97" s="546"/>
      <c r="ACZ97" s="546"/>
      <c r="ADC97" s="798"/>
      <c r="ADG97" s="312"/>
      <c r="ADN97" s="323"/>
      <c r="ADQ97" s="546"/>
      <c r="ADU97" s="407"/>
      <c r="AEI97" s="546"/>
      <c r="AEL97" s="546"/>
      <c r="AFD97" s="546"/>
      <c r="AFK97" s="546"/>
      <c r="AHV97" s="546"/>
      <c r="AIC97" s="905"/>
      <c r="AID97" s="377"/>
      <c r="AIE97" s="353"/>
      <c r="AIF97" s="353"/>
      <c r="AIJ97" s="546"/>
      <c r="AJL97" s="245"/>
      <c r="AJM97" s="245"/>
      <c r="AJN97" s="245"/>
      <c r="AJO97" s="245"/>
      <c r="AJP97" s="245"/>
      <c r="AJQ97" s="245"/>
      <c r="AJR97" s="245"/>
      <c r="ALW97" s="546"/>
      <c r="ALZ97" s="407"/>
      <c r="AMR97" s="546"/>
      <c r="AMU97" s="798"/>
      <c r="AMY97" s="798"/>
      <c r="ANB97" s="546"/>
      <c r="AOA97" s="798"/>
      <c r="AOD97" s="546"/>
      <c r="AOO97" s="546"/>
      <c r="AOV97" s="798"/>
      <c r="APC97" s="798"/>
      <c r="APQ97" s="546"/>
      <c r="APT97" s="546"/>
      <c r="APX97" s="312"/>
      <c r="AQE97" s="312"/>
      <c r="AQS97" s="798"/>
      <c r="AQV97" s="323"/>
      <c r="ARG97" s="546"/>
      <c r="ARJ97" s="546"/>
      <c r="ARN97" s="546"/>
      <c r="ARQ97" s="798"/>
      <c r="ARU97" s="546"/>
      <c r="ASB97" s="546"/>
      <c r="AVA97" s="546"/>
      <c r="AVH97" s="323"/>
      <c r="AVO97" s="546"/>
      <c r="AWJ97" s="245"/>
      <c r="AWK97" s="245"/>
      <c r="AWL97" s="245"/>
      <c r="AWM97" s="245"/>
      <c r="AWN97" s="245"/>
      <c r="AWO97" s="245"/>
      <c r="AWP97" s="245"/>
      <c r="AWQ97" s="865"/>
      <c r="AXZ97" s="546"/>
      <c r="AYG97" s="546"/>
      <c r="AYN97" s="546"/>
      <c r="AYQ97" s="546"/>
      <c r="AZB97" s="546"/>
      <c r="AZE97" s="546"/>
      <c r="AZI97" s="865"/>
      <c r="AZJ97" s="245"/>
      <c r="AZK97" s="245"/>
      <c r="AZL97" s="865"/>
      <c r="AZM97" s="245"/>
      <c r="AZN97" s="245"/>
      <c r="AZO97" s="245"/>
    </row>
    <row r="98" spans="1:1014 1032:1367" s="32" customFormat="1" ht="15.75" x14ac:dyDescent="0.25">
      <c r="A98" s="312"/>
      <c r="B98" s="1476"/>
      <c r="C98" s="243"/>
      <c r="D98" s="245"/>
      <c r="E98" s="245"/>
      <c r="H98" s="546"/>
      <c r="I98" s="1526"/>
      <c r="J98" s="780"/>
      <c r="K98" s="546"/>
      <c r="O98" s="798"/>
      <c r="CA98" s="546"/>
      <c r="CO98" s="798"/>
      <c r="CQ98" s="704"/>
      <c r="DK98" s="546"/>
      <c r="DN98" s="323"/>
      <c r="EM98" s="798"/>
      <c r="ET98" s="798"/>
      <c r="FO98" s="546"/>
      <c r="FV98" s="798"/>
      <c r="HS98" s="546"/>
      <c r="IO98" s="802"/>
      <c r="JW98" s="245"/>
      <c r="JX98" s="245"/>
      <c r="JY98" s="245"/>
      <c r="JZ98" s="245"/>
      <c r="KA98" s="245"/>
      <c r="KB98" s="245"/>
      <c r="KC98" s="245"/>
      <c r="KD98" s="245"/>
      <c r="KE98" s="245"/>
      <c r="KF98" s="245"/>
      <c r="KG98" s="245"/>
      <c r="KH98" s="245"/>
      <c r="KI98" s="245"/>
      <c r="KJ98" s="245"/>
      <c r="KK98" s="546"/>
      <c r="LF98" s="546"/>
      <c r="LM98" s="546"/>
      <c r="LT98" s="546"/>
      <c r="MA98" s="546"/>
      <c r="NJ98" s="546"/>
      <c r="NM98" s="546"/>
      <c r="QB98" s="546"/>
      <c r="QI98" s="312"/>
      <c r="QW98" s="312"/>
      <c r="QX98" s="312"/>
      <c r="ST98" s="546"/>
      <c r="TO98" s="546"/>
      <c r="TV98" s="546"/>
      <c r="UC98" s="546"/>
      <c r="UJ98" s="546"/>
      <c r="UQ98" s="546"/>
      <c r="VS98" s="546"/>
      <c r="WU98" s="245"/>
      <c r="WV98" s="245"/>
      <c r="WW98" s="245"/>
      <c r="WX98" s="245"/>
      <c r="WY98" s="245"/>
      <c r="WZ98" s="245"/>
      <c r="XA98" s="245"/>
      <c r="AAO98" s="546"/>
      <c r="AAV98" s="546"/>
      <c r="AAY98" s="323"/>
      <c r="ABX98" s="798"/>
      <c r="ACA98" s="546"/>
      <c r="ACE98" s="798"/>
      <c r="ACH98" s="798"/>
      <c r="ACS98" s="546"/>
      <c r="ACV98" s="546"/>
      <c r="ACZ98" s="546"/>
      <c r="ADC98" s="798"/>
      <c r="ADG98" s="312"/>
      <c r="ADN98" s="323"/>
      <c r="ADQ98" s="546"/>
      <c r="ADU98" s="407"/>
      <c r="AEI98" s="546"/>
      <c r="AEL98" s="546"/>
      <c r="AFD98" s="546"/>
      <c r="AFK98" s="546"/>
      <c r="AHV98" s="546"/>
      <c r="AIC98" s="905"/>
      <c r="AID98" s="377"/>
      <c r="AIE98" s="353"/>
      <c r="AIF98" s="353"/>
      <c r="AIJ98" s="546"/>
      <c r="AJL98" s="245"/>
      <c r="AJM98" s="245"/>
      <c r="AJN98" s="245"/>
      <c r="AJO98" s="245"/>
      <c r="AJP98" s="245"/>
      <c r="AJQ98" s="245"/>
      <c r="AJR98" s="245"/>
      <c r="ALW98" s="546"/>
      <c r="ALZ98" s="407"/>
      <c r="AMR98" s="546"/>
      <c r="AMU98" s="798"/>
      <c r="AMY98" s="798"/>
      <c r="ANB98" s="546"/>
      <c r="AOA98" s="798"/>
      <c r="AOD98" s="546"/>
      <c r="AOO98" s="546"/>
      <c r="AOV98" s="798"/>
      <c r="APC98" s="798"/>
      <c r="APQ98" s="546"/>
      <c r="APT98" s="546"/>
      <c r="APX98" s="312"/>
      <c r="AQE98" s="312"/>
      <c r="AQS98" s="798"/>
      <c r="AQV98" s="323"/>
      <c r="ARG98" s="546"/>
      <c r="ARJ98" s="546"/>
      <c r="ARN98" s="546"/>
      <c r="ARQ98" s="798"/>
      <c r="ARU98" s="546"/>
      <c r="ASB98" s="546"/>
      <c r="AVA98" s="546"/>
      <c r="AVH98" s="323"/>
      <c r="AVO98" s="546"/>
      <c r="AWJ98" s="245"/>
      <c r="AWK98" s="245"/>
      <c r="AWL98" s="245"/>
      <c r="AWM98" s="245"/>
      <c r="AWN98" s="245"/>
      <c r="AWO98" s="245"/>
      <c r="AWP98" s="245"/>
      <c r="AWQ98" s="865"/>
      <c r="AXZ98" s="546"/>
      <c r="AYG98" s="546"/>
      <c r="AYN98" s="546"/>
      <c r="AYQ98" s="546"/>
      <c r="AZB98" s="546"/>
      <c r="AZE98" s="546"/>
      <c r="AZI98" s="865"/>
      <c r="AZJ98" s="245"/>
      <c r="AZK98" s="245"/>
      <c r="AZL98" s="865"/>
      <c r="AZM98" s="245"/>
      <c r="AZN98" s="245"/>
      <c r="AZO98" s="245"/>
    </row>
    <row r="99" spans="1:1014 1032:1367" s="32" customFormat="1" ht="15.75" x14ac:dyDescent="0.25">
      <c r="A99" s="312"/>
      <c r="B99" s="1476"/>
      <c r="C99" s="243"/>
      <c r="D99" s="521"/>
      <c r="E99" s="245"/>
      <c r="H99" s="546"/>
      <c r="I99" s="1526"/>
      <c r="J99" s="780"/>
      <c r="K99" s="546"/>
      <c r="O99" s="798"/>
      <c r="CA99" s="546"/>
      <c r="CO99" s="798"/>
      <c r="CQ99" s="704"/>
      <c r="DK99" s="546"/>
      <c r="DN99" s="323"/>
      <c r="EM99" s="798"/>
      <c r="ET99" s="798"/>
      <c r="FO99" s="546"/>
      <c r="FV99" s="798"/>
      <c r="HS99" s="546"/>
      <c r="IO99" s="802"/>
      <c r="JW99" s="245"/>
      <c r="JX99" s="245"/>
      <c r="JY99" s="245"/>
      <c r="JZ99" s="245"/>
      <c r="KA99" s="245"/>
      <c r="KB99" s="245"/>
      <c r="KC99" s="245"/>
      <c r="KD99" s="245"/>
      <c r="KE99" s="245"/>
      <c r="KF99" s="245"/>
      <c r="KG99" s="245"/>
      <c r="KH99" s="245"/>
      <c r="KI99" s="245"/>
      <c r="KJ99" s="245"/>
      <c r="KK99" s="546"/>
      <c r="LF99" s="546"/>
      <c r="LM99" s="546"/>
      <c r="LT99" s="546"/>
      <c r="MA99" s="546"/>
      <c r="NJ99" s="546"/>
      <c r="NM99" s="546"/>
      <c r="QB99" s="546"/>
      <c r="QI99" s="312"/>
      <c r="QW99" s="312"/>
      <c r="QX99" s="312"/>
      <c r="ST99" s="546"/>
      <c r="TO99" s="546"/>
      <c r="TV99" s="546"/>
      <c r="UC99" s="546"/>
      <c r="UJ99" s="546"/>
      <c r="UQ99" s="546"/>
      <c r="VS99" s="546"/>
      <c r="WU99" s="245"/>
      <c r="WV99" s="245"/>
      <c r="WW99" s="245"/>
      <c r="WX99" s="245"/>
      <c r="WY99" s="245"/>
      <c r="WZ99" s="245"/>
      <c r="XA99" s="245"/>
      <c r="AAO99" s="546"/>
      <c r="AAV99" s="546"/>
      <c r="AAY99" s="323"/>
      <c r="ABX99" s="798"/>
      <c r="ACA99" s="546"/>
      <c r="ACE99" s="798"/>
      <c r="ACH99" s="798"/>
      <c r="ACS99" s="546"/>
      <c r="ACV99" s="546"/>
      <c r="ACZ99" s="546"/>
      <c r="ADC99" s="798"/>
      <c r="ADG99" s="312"/>
      <c r="ADN99" s="323"/>
      <c r="ADQ99" s="546"/>
      <c r="ADU99" s="407"/>
      <c r="AEI99" s="546"/>
      <c r="AEL99" s="546"/>
      <c r="AFD99" s="546"/>
      <c r="AFK99" s="546"/>
      <c r="AHV99" s="546"/>
      <c r="AIC99" s="905"/>
      <c r="AID99" s="377"/>
      <c r="AIE99" s="353"/>
      <c r="AIF99" s="353"/>
      <c r="AIJ99" s="546"/>
      <c r="AJL99" s="245"/>
      <c r="AJM99" s="245"/>
      <c r="AJN99" s="245"/>
      <c r="AJO99" s="245"/>
      <c r="AJP99" s="245"/>
      <c r="AJQ99" s="245"/>
      <c r="AJR99" s="245"/>
      <c r="ALW99" s="546"/>
      <c r="ALZ99" s="407"/>
      <c r="AMR99" s="546"/>
      <c r="AMU99" s="798"/>
      <c r="AMY99" s="798"/>
      <c r="ANB99" s="546"/>
      <c r="AOA99" s="798"/>
      <c r="AOD99" s="546"/>
      <c r="AOO99" s="546"/>
      <c r="AOV99" s="798"/>
      <c r="APC99" s="798"/>
      <c r="APQ99" s="546"/>
      <c r="APT99" s="546"/>
      <c r="APX99" s="312"/>
      <c r="AQE99" s="312"/>
      <c r="AQS99" s="798"/>
      <c r="AQV99" s="323"/>
      <c r="ARG99" s="546"/>
      <c r="ARJ99" s="546"/>
      <c r="ARN99" s="546"/>
      <c r="ARQ99" s="798"/>
      <c r="ARU99" s="546"/>
      <c r="ASB99" s="546"/>
      <c r="AVA99" s="546"/>
      <c r="AVH99" s="323"/>
      <c r="AVO99" s="546"/>
      <c r="AWJ99" s="245"/>
      <c r="AWK99" s="245"/>
      <c r="AWL99" s="245"/>
      <c r="AWM99" s="245"/>
      <c r="AWN99" s="245"/>
      <c r="AWO99" s="245"/>
      <c r="AWP99" s="245"/>
      <c r="AWQ99" s="865"/>
      <c r="AXZ99" s="546"/>
      <c r="AYG99" s="546"/>
      <c r="AYN99" s="546"/>
      <c r="AYQ99" s="546"/>
      <c r="AZB99" s="546"/>
      <c r="AZE99" s="546"/>
      <c r="AZI99" s="865"/>
      <c r="AZJ99" s="245"/>
      <c r="AZK99" s="245"/>
      <c r="AZL99" s="865"/>
      <c r="AZM99" s="245"/>
      <c r="AZN99" s="245"/>
      <c r="AZO99" s="245"/>
    </row>
    <row r="100" spans="1:1014 1032:1367" s="32" customFormat="1" ht="15.75" x14ac:dyDescent="0.25">
      <c r="A100" s="312"/>
      <c r="B100" s="1476"/>
      <c r="C100" s="245"/>
      <c r="D100" s="245"/>
      <c r="E100" s="245"/>
      <c r="H100" s="546"/>
      <c r="I100" s="1526"/>
      <c r="J100" s="780"/>
      <c r="K100" s="546"/>
      <c r="O100" s="798"/>
      <c r="CA100" s="546"/>
      <c r="CO100" s="798"/>
      <c r="CQ100" s="704"/>
      <c r="DK100" s="546"/>
      <c r="DN100" s="323"/>
      <c r="EM100" s="798"/>
      <c r="ET100" s="798"/>
      <c r="FO100" s="546"/>
      <c r="FV100" s="798"/>
      <c r="HS100" s="546"/>
      <c r="IO100" s="802"/>
      <c r="JW100" s="245"/>
      <c r="JX100" s="245"/>
      <c r="JY100" s="245"/>
      <c r="JZ100" s="245"/>
      <c r="KA100" s="245"/>
      <c r="KB100" s="245"/>
      <c r="KC100" s="245"/>
      <c r="KD100" s="245"/>
      <c r="KE100" s="245"/>
      <c r="KF100" s="245"/>
      <c r="KG100" s="245"/>
      <c r="KH100" s="245"/>
      <c r="KI100" s="245"/>
      <c r="KJ100" s="245"/>
      <c r="KK100" s="546"/>
      <c r="LF100" s="546"/>
      <c r="LM100" s="546"/>
      <c r="LT100" s="546"/>
      <c r="MA100" s="546"/>
      <c r="NJ100" s="546"/>
      <c r="NM100" s="546"/>
      <c r="QB100" s="546"/>
      <c r="QI100" s="312"/>
      <c r="QW100" s="312"/>
      <c r="QX100" s="312"/>
      <c r="ST100" s="546"/>
      <c r="TO100" s="546"/>
      <c r="TV100" s="546"/>
      <c r="UC100" s="546"/>
      <c r="UJ100" s="546"/>
      <c r="UQ100" s="546"/>
      <c r="VS100" s="546"/>
      <c r="WU100" s="245"/>
      <c r="WV100" s="245"/>
      <c r="WW100" s="245"/>
      <c r="WX100" s="245"/>
      <c r="WY100" s="245"/>
      <c r="WZ100" s="245"/>
      <c r="XA100" s="245"/>
      <c r="AAO100" s="546"/>
      <c r="AAV100" s="546"/>
      <c r="AAY100" s="323"/>
      <c r="ABX100" s="798"/>
      <c r="ACA100" s="546"/>
      <c r="ACE100" s="798"/>
      <c r="ACH100" s="798"/>
      <c r="ACS100" s="546"/>
      <c r="ACV100" s="546"/>
      <c r="ACZ100" s="546"/>
      <c r="ADC100" s="798"/>
      <c r="ADG100" s="312"/>
      <c r="ADN100" s="323"/>
      <c r="ADQ100" s="546"/>
      <c r="ADU100" s="407"/>
      <c r="AEI100" s="546"/>
      <c r="AEL100" s="546"/>
      <c r="AFD100" s="546"/>
      <c r="AFK100" s="546"/>
      <c r="AHV100" s="546"/>
      <c r="AIC100" s="905"/>
      <c r="AID100" s="377"/>
      <c r="AIE100" s="353"/>
      <c r="AIF100" s="353"/>
      <c r="AIJ100" s="546"/>
      <c r="AJL100" s="245"/>
      <c r="AJM100" s="245"/>
      <c r="AJN100" s="245"/>
      <c r="AJO100" s="245"/>
      <c r="AJP100" s="245"/>
      <c r="AJQ100" s="245"/>
      <c r="AJR100" s="245"/>
      <c r="ALW100" s="546"/>
      <c r="ALZ100" s="407"/>
      <c r="AMR100" s="546"/>
      <c r="AMU100" s="798"/>
      <c r="AMY100" s="798"/>
      <c r="ANB100" s="546"/>
      <c r="AOA100" s="798"/>
      <c r="AOD100" s="546"/>
      <c r="AOO100" s="546"/>
      <c r="AOV100" s="798"/>
      <c r="APC100" s="798"/>
      <c r="APQ100" s="546"/>
      <c r="APT100" s="546"/>
      <c r="APX100" s="312"/>
      <c r="AQE100" s="312"/>
      <c r="AQS100" s="798"/>
      <c r="AQV100" s="323"/>
      <c r="ARG100" s="546"/>
      <c r="ARJ100" s="546"/>
      <c r="ARN100" s="546"/>
      <c r="ARQ100" s="798"/>
      <c r="ARU100" s="546"/>
      <c r="ASB100" s="546"/>
      <c r="AVA100" s="546"/>
      <c r="AVH100" s="323"/>
      <c r="AVO100" s="546"/>
      <c r="AWJ100" s="245"/>
      <c r="AWK100" s="245"/>
      <c r="AWL100" s="245"/>
      <c r="AWM100" s="245"/>
      <c r="AWN100" s="245"/>
      <c r="AWO100" s="245"/>
      <c r="AWP100" s="245"/>
      <c r="AWQ100" s="865"/>
      <c r="AXZ100" s="546"/>
      <c r="AYG100" s="546"/>
      <c r="AYN100" s="546"/>
      <c r="AYQ100" s="546"/>
      <c r="AZB100" s="546"/>
      <c r="AZE100" s="546"/>
      <c r="AZI100" s="865"/>
      <c r="AZJ100" s="245"/>
      <c r="AZK100" s="245"/>
      <c r="AZL100" s="865"/>
      <c r="AZM100" s="245"/>
      <c r="AZN100" s="245"/>
      <c r="AZO100" s="245"/>
    </row>
    <row r="101" spans="1:1014 1032:1367" s="32" customFormat="1" ht="15.75" x14ac:dyDescent="0.25">
      <c r="A101" s="312"/>
      <c r="B101" s="1476"/>
      <c r="C101" s="243"/>
      <c r="D101" s="245"/>
      <c r="E101" s="245"/>
      <c r="H101" s="546"/>
      <c r="I101" s="1526"/>
      <c r="J101" s="780"/>
      <c r="K101" s="546"/>
      <c r="O101" s="798"/>
      <c r="CA101" s="546"/>
      <c r="CO101" s="798"/>
      <c r="CQ101" s="704"/>
      <c r="DK101" s="546"/>
      <c r="DN101" s="323"/>
      <c r="EM101" s="798"/>
      <c r="ET101" s="798"/>
      <c r="FO101" s="546"/>
      <c r="FV101" s="798"/>
      <c r="HS101" s="546"/>
      <c r="IO101" s="802"/>
      <c r="JW101" s="245"/>
      <c r="JX101" s="245"/>
      <c r="JY101" s="245"/>
      <c r="JZ101" s="245"/>
      <c r="KA101" s="245"/>
      <c r="KB101" s="245"/>
      <c r="KC101" s="245"/>
      <c r="KD101" s="245"/>
      <c r="KE101" s="245"/>
      <c r="KF101" s="245"/>
      <c r="KG101" s="245"/>
      <c r="KH101" s="245"/>
      <c r="KI101" s="245"/>
      <c r="KJ101" s="245"/>
      <c r="KK101" s="546"/>
      <c r="LF101" s="546"/>
      <c r="LM101" s="546"/>
      <c r="LT101" s="546"/>
      <c r="MA101" s="546"/>
      <c r="NJ101" s="546"/>
      <c r="NM101" s="546"/>
      <c r="QB101" s="546"/>
      <c r="QI101" s="312"/>
      <c r="QW101" s="312"/>
      <c r="QX101" s="312"/>
      <c r="ST101" s="546"/>
      <c r="TO101" s="546"/>
      <c r="TV101" s="546"/>
      <c r="UC101" s="546"/>
      <c r="UJ101" s="546"/>
      <c r="UQ101" s="546"/>
      <c r="VS101" s="546"/>
      <c r="WU101" s="245"/>
      <c r="WV101" s="245"/>
      <c r="WW101" s="245"/>
      <c r="WX101" s="245"/>
      <c r="WY101" s="245"/>
      <c r="WZ101" s="245"/>
      <c r="XA101" s="245"/>
      <c r="AAO101" s="546"/>
      <c r="AAV101" s="546"/>
      <c r="AAY101" s="323"/>
      <c r="ABX101" s="798"/>
      <c r="ACA101" s="546"/>
      <c r="ACE101" s="798"/>
      <c r="ACH101" s="798"/>
      <c r="ACS101" s="546"/>
      <c r="ACV101" s="546"/>
      <c r="ACZ101" s="546"/>
      <c r="ADC101" s="798"/>
      <c r="ADG101" s="312"/>
      <c r="ADN101" s="323"/>
      <c r="ADQ101" s="546"/>
      <c r="ADU101" s="407"/>
      <c r="AEI101" s="546"/>
      <c r="AEL101" s="546"/>
      <c r="AFD101" s="546"/>
      <c r="AFK101" s="546"/>
      <c r="AHV101" s="546"/>
      <c r="AIC101" s="905"/>
      <c r="AID101" s="377"/>
      <c r="AIE101" s="353"/>
      <c r="AIF101" s="353"/>
      <c r="AIJ101" s="546"/>
      <c r="AJL101" s="245"/>
      <c r="AJM101" s="245"/>
      <c r="AJN101" s="245"/>
      <c r="AJO101" s="245"/>
      <c r="AJP101" s="245"/>
      <c r="AJQ101" s="245"/>
      <c r="AJR101" s="245"/>
      <c r="ALW101" s="546"/>
      <c r="ALZ101" s="407"/>
      <c r="AMR101" s="546"/>
      <c r="AMU101" s="798"/>
      <c r="AMY101" s="798"/>
      <c r="ANB101" s="546"/>
      <c r="AOA101" s="798"/>
      <c r="AOD101" s="546"/>
      <c r="AOO101" s="546"/>
      <c r="AOV101" s="798"/>
      <c r="APC101" s="798"/>
      <c r="APQ101" s="546"/>
      <c r="APT101" s="546"/>
      <c r="APX101" s="312"/>
      <c r="AQE101" s="312"/>
      <c r="AQS101" s="798"/>
      <c r="AQV101" s="323"/>
      <c r="ARG101" s="546"/>
      <c r="ARJ101" s="546"/>
      <c r="ARN101" s="546"/>
      <c r="ARQ101" s="798"/>
      <c r="ARU101" s="546"/>
      <c r="ASB101" s="546"/>
      <c r="AVA101" s="546"/>
      <c r="AVH101" s="323"/>
      <c r="AVO101" s="546"/>
      <c r="AWJ101" s="245"/>
      <c r="AWK101" s="245"/>
      <c r="AWL101" s="245"/>
      <c r="AWM101" s="245"/>
      <c r="AWN101" s="245"/>
      <c r="AWO101" s="245"/>
      <c r="AWP101" s="245"/>
      <c r="AWQ101" s="865"/>
      <c r="AXZ101" s="546"/>
      <c r="AYG101" s="546"/>
      <c r="AYN101" s="546"/>
      <c r="AYQ101" s="546"/>
      <c r="AZB101" s="546"/>
      <c r="AZE101" s="546"/>
      <c r="AZI101" s="865"/>
      <c r="AZJ101" s="245"/>
      <c r="AZK101" s="245"/>
      <c r="AZL101" s="865"/>
      <c r="AZM101" s="245"/>
      <c r="AZN101" s="245"/>
      <c r="AZO101" s="245"/>
    </row>
    <row r="102" spans="1:1014 1032:1367" s="32" customFormat="1" ht="15.75" x14ac:dyDescent="0.25">
      <c r="A102" s="312"/>
      <c r="B102" s="1476"/>
      <c r="C102" s="243"/>
      <c r="D102" s="521"/>
      <c r="E102" s="245"/>
      <c r="H102" s="546"/>
      <c r="I102" s="1526"/>
      <c r="J102" s="780"/>
      <c r="K102" s="546"/>
      <c r="O102" s="798"/>
      <c r="CA102" s="546"/>
      <c r="CO102" s="798"/>
      <c r="CQ102" s="704"/>
      <c r="DK102" s="546"/>
      <c r="DN102" s="323"/>
      <c r="EM102" s="798"/>
      <c r="ET102" s="798"/>
      <c r="FO102" s="546"/>
      <c r="FV102" s="798"/>
      <c r="HS102" s="546"/>
      <c r="IO102" s="802"/>
      <c r="JW102" s="245"/>
      <c r="JX102" s="245"/>
      <c r="JY102" s="245"/>
      <c r="JZ102" s="245"/>
      <c r="KA102" s="245"/>
      <c r="KB102" s="245"/>
      <c r="KC102" s="245"/>
      <c r="KD102" s="245"/>
      <c r="KE102" s="245"/>
      <c r="KF102" s="245"/>
      <c r="KG102" s="245"/>
      <c r="KH102" s="245"/>
      <c r="KI102" s="245"/>
      <c r="KJ102" s="245"/>
      <c r="KK102" s="546"/>
      <c r="LF102" s="546"/>
      <c r="LM102" s="546"/>
      <c r="LT102" s="546"/>
      <c r="MA102" s="546"/>
      <c r="NJ102" s="546"/>
      <c r="NM102" s="546"/>
      <c r="QB102" s="546"/>
      <c r="QI102" s="312"/>
      <c r="QW102" s="312"/>
      <c r="QX102" s="312"/>
      <c r="ST102" s="546"/>
      <c r="TO102" s="546"/>
      <c r="TV102" s="546"/>
      <c r="UC102" s="546"/>
      <c r="UJ102" s="546"/>
      <c r="UQ102" s="546"/>
      <c r="VS102" s="546"/>
      <c r="WU102" s="245"/>
      <c r="WV102" s="245"/>
      <c r="WW102" s="245"/>
      <c r="WX102" s="245"/>
      <c r="WY102" s="245"/>
      <c r="WZ102" s="245"/>
      <c r="XA102" s="245"/>
      <c r="AAO102" s="546"/>
      <c r="AAV102" s="546"/>
      <c r="AAY102" s="323"/>
      <c r="ABX102" s="798"/>
      <c r="ACA102" s="546"/>
      <c r="ACE102" s="798"/>
      <c r="ACH102" s="798"/>
      <c r="ACS102" s="546"/>
      <c r="ACV102" s="546"/>
      <c r="ACZ102" s="546"/>
      <c r="ADC102" s="798"/>
      <c r="ADG102" s="312"/>
      <c r="ADN102" s="323"/>
      <c r="ADQ102" s="546"/>
      <c r="ADU102" s="407"/>
      <c r="AEI102" s="546"/>
      <c r="AEL102" s="546"/>
      <c r="AFD102" s="546"/>
      <c r="AFK102" s="546"/>
      <c r="AHV102" s="546"/>
      <c r="AIC102" s="905"/>
      <c r="AID102" s="377"/>
      <c r="AIE102" s="353"/>
      <c r="AIF102" s="353"/>
      <c r="AIJ102" s="546"/>
      <c r="AJL102" s="245"/>
      <c r="AJM102" s="245"/>
      <c r="AJN102" s="245"/>
      <c r="AJO102" s="245"/>
      <c r="AJP102" s="245"/>
      <c r="AJQ102" s="245"/>
      <c r="AJR102" s="245"/>
      <c r="ALW102" s="546"/>
      <c r="ALZ102" s="407"/>
      <c r="AMR102" s="546"/>
      <c r="AMU102" s="798"/>
      <c r="AMY102" s="798"/>
      <c r="ANB102" s="546"/>
      <c r="AOA102" s="798"/>
      <c r="AOD102" s="546"/>
      <c r="AOO102" s="546"/>
      <c r="AOV102" s="798"/>
      <c r="APC102" s="798"/>
      <c r="APQ102" s="546"/>
      <c r="APT102" s="546"/>
      <c r="APX102" s="312"/>
      <c r="AQE102" s="312"/>
      <c r="AQS102" s="798"/>
      <c r="AQV102" s="323"/>
      <c r="ARG102" s="546"/>
      <c r="ARJ102" s="546"/>
      <c r="ARN102" s="546"/>
      <c r="ARQ102" s="798"/>
      <c r="ARU102" s="546"/>
      <c r="ASB102" s="546"/>
      <c r="AVA102" s="546"/>
      <c r="AVH102" s="323"/>
      <c r="AVO102" s="546"/>
      <c r="AWJ102" s="245"/>
      <c r="AWK102" s="245"/>
      <c r="AWL102" s="245"/>
      <c r="AWM102" s="245"/>
      <c r="AWN102" s="245"/>
      <c r="AWO102" s="245"/>
      <c r="AWP102" s="245"/>
      <c r="AWQ102" s="865"/>
      <c r="AXZ102" s="546"/>
      <c r="AYG102" s="546"/>
      <c r="AYN102" s="546"/>
      <c r="AYQ102" s="546"/>
      <c r="AZB102" s="546"/>
      <c r="AZE102" s="546"/>
      <c r="AZI102" s="865"/>
      <c r="AZJ102" s="245"/>
      <c r="AZK102" s="245"/>
      <c r="AZL102" s="865"/>
      <c r="AZM102" s="245"/>
      <c r="AZN102" s="245"/>
      <c r="AZO102" s="245"/>
    </row>
    <row r="103" spans="1:1014 1032:1367" s="32" customFormat="1" ht="15.75" x14ac:dyDescent="0.25">
      <c r="A103" s="312"/>
      <c r="B103" s="1476"/>
      <c r="C103" s="243"/>
      <c r="D103" s="245"/>
      <c r="E103" s="245"/>
      <c r="H103" s="546"/>
      <c r="I103" s="1526"/>
      <c r="J103" s="780"/>
      <c r="K103" s="546"/>
      <c r="O103" s="798"/>
      <c r="CA103" s="546"/>
      <c r="CO103" s="798"/>
      <c r="CQ103" s="704"/>
      <c r="DK103" s="546"/>
      <c r="DN103" s="323"/>
      <c r="EM103" s="798"/>
      <c r="ET103" s="798"/>
      <c r="FO103" s="546"/>
      <c r="FV103" s="798"/>
      <c r="HS103" s="546"/>
      <c r="IO103" s="802"/>
      <c r="JW103" s="245"/>
      <c r="JX103" s="245"/>
      <c r="JY103" s="245"/>
      <c r="JZ103" s="245"/>
      <c r="KA103" s="245"/>
      <c r="KB103" s="245"/>
      <c r="KC103" s="245"/>
      <c r="KD103" s="245"/>
      <c r="KE103" s="245"/>
      <c r="KF103" s="245"/>
      <c r="KG103" s="245"/>
      <c r="KH103" s="245"/>
      <c r="KI103" s="245"/>
      <c r="KJ103" s="245"/>
      <c r="KK103" s="546"/>
      <c r="LF103" s="546"/>
      <c r="LM103" s="546"/>
      <c r="LT103" s="546"/>
      <c r="MA103" s="546"/>
      <c r="NJ103" s="546"/>
      <c r="NM103" s="546"/>
      <c r="QB103" s="546"/>
      <c r="QI103" s="312"/>
      <c r="QW103" s="312"/>
      <c r="QX103" s="312"/>
      <c r="ST103" s="546"/>
      <c r="TO103" s="546"/>
      <c r="TV103" s="546"/>
      <c r="UC103" s="546"/>
      <c r="UJ103" s="546"/>
      <c r="UQ103" s="546"/>
      <c r="VS103" s="546"/>
      <c r="WU103" s="245"/>
      <c r="WV103" s="245"/>
      <c r="WW103" s="245"/>
      <c r="WX103" s="245"/>
      <c r="WY103" s="245"/>
      <c r="WZ103" s="245"/>
      <c r="XA103" s="245"/>
      <c r="AAO103" s="546"/>
      <c r="AAV103" s="546"/>
      <c r="AAY103" s="323"/>
      <c r="ABX103" s="798"/>
      <c r="ACA103" s="546"/>
      <c r="ACE103" s="798"/>
      <c r="ACH103" s="798"/>
      <c r="ACS103" s="546"/>
      <c r="ACV103" s="546"/>
      <c r="ACZ103" s="546"/>
      <c r="ADC103" s="798"/>
      <c r="ADG103" s="312"/>
      <c r="ADN103" s="323"/>
      <c r="ADQ103" s="546"/>
      <c r="ADU103" s="407"/>
      <c r="AEI103" s="546"/>
      <c r="AEL103" s="546"/>
      <c r="AFD103" s="546"/>
      <c r="AFK103" s="546"/>
      <c r="AHV103" s="546"/>
      <c r="AIC103" s="905"/>
      <c r="AID103" s="377"/>
      <c r="AIE103" s="353"/>
      <c r="AIF103" s="353"/>
      <c r="AIJ103" s="546"/>
      <c r="AJL103" s="245"/>
      <c r="AJM103" s="245"/>
      <c r="AJN103" s="245"/>
      <c r="AJO103" s="245"/>
      <c r="AJP103" s="245"/>
      <c r="AJQ103" s="245"/>
      <c r="AJR103" s="245"/>
      <c r="ALW103" s="546"/>
      <c r="ALZ103" s="407"/>
      <c r="AMR103" s="546"/>
      <c r="AMU103" s="798"/>
      <c r="AMY103" s="798"/>
      <c r="ANB103" s="546"/>
      <c r="AOA103" s="798"/>
      <c r="AOD103" s="546"/>
      <c r="AOO103" s="546"/>
      <c r="AOV103" s="798"/>
      <c r="APC103" s="798"/>
      <c r="APQ103" s="546"/>
      <c r="APT103" s="546"/>
      <c r="APX103" s="312"/>
      <c r="AQE103" s="312"/>
      <c r="AQS103" s="798"/>
      <c r="AQV103" s="323"/>
      <c r="ARG103" s="546"/>
      <c r="ARJ103" s="546"/>
      <c r="ARN103" s="546"/>
      <c r="ARQ103" s="798"/>
      <c r="ARU103" s="546"/>
      <c r="ASB103" s="546"/>
      <c r="AVA103" s="546"/>
      <c r="AVH103" s="323"/>
      <c r="AVO103" s="546"/>
      <c r="AWJ103" s="245"/>
      <c r="AWK103" s="245"/>
      <c r="AWL103" s="245"/>
      <c r="AWM103" s="245"/>
      <c r="AWN103" s="245"/>
      <c r="AWO103" s="245"/>
      <c r="AWP103" s="245"/>
      <c r="AWQ103" s="865"/>
      <c r="AXZ103" s="546"/>
      <c r="AYG103" s="546"/>
      <c r="AYN103" s="546"/>
      <c r="AYQ103" s="546"/>
      <c r="AZB103" s="546"/>
      <c r="AZE103" s="546"/>
      <c r="AZI103" s="865"/>
      <c r="AZJ103" s="245"/>
      <c r="AZK103" s="245"/>
      <c r="AZL103" s="865"/>
      <c r="AZM103" s="245"/>
      <c r="AZN103" s="245"/>
      <c r="AZO103" s="245"/>
    </row>
    <row r="104" spans="1:1014 1032:1367" s="32" customFormat="1" ht="15.75" x14ac:dyDescent="0.25">
      <c r="A104" s="312"/>
      <c r="B104" s="1476"/>
      <c r="C104" s="243"/>
      <c r="D104" s="521"/>
      <c r="E104" s="245"/>
      <c r="H104" s="546"/>
      <c r="I104" s="1526"/>
      <c r="J104" s="780"/>
      <c r="K104" s="546"/>
      <c r="O104" s="798"/>
      <c r="CA104" s="546"/>
      <c r="CO104" s="798"/>
      <c r="CQ104" s="704"/>
      <c r="DK104" s="546"/>
      <c r="DN104" s="323"/>
      <c r="EM104" s="798"/>
      <c r="ET104" s="798"/>
      <c r="FO104" s="546"/>
      <c r="FV104" s="798"/>
      <c r="HS104" s="546"/>
      <c r="IO104" s="802"/>
      <c r="JW104" s="245"/>
      <c r="JX104" s="245"/>
      <c r="JY104" s="245"/>
      <c r="JZ104" s="245"/>
      <c r="KA104" s="245"/>
      <c r="KB104" s="245"/>
      <c r="KC104" s="245"/>
      <c r="KD104" s="245"/>
      <c r="KE104" s="245"/>
      <c r="KF104" s="245"/>
      <c r="KG104" s="245"/>
      <c r="KH104" s="245"/>
      <c r="KI104" s="245"/>
      <c r="KJ104" s="245"/>
      <c r="KK104" s="546"/>
      <c r="LF104" s="546"/>
      <c r="LM104" s="546"/>
      <c r="LT104" s="546"/>
      <c r="MA104" s="546"/>
      <c r="NJ104" s="546"/>
      <c r="NM104" s="546"/>
      <c r="QB104" s="546"/>
      <c r="QI104" s="312"/>
      <c r="QW104" s="312"/>
      <c r="QX104" s="312"/>
      <c r="ST104" s="546"/>
      <c r="TO104" s="546"/>
      <c r="TV104" s="546"/>
      <c r="UC104" s="546"/>
      <c r="UJ104" s="546"/>
      <c r="UQ104" s="546"/>
      <c r="VS104" s="546"/>
      <c r="WU104" s="245"/>
      <c r="WV104" s="245"/>
      <c r="WW104" s="245"/>
      <c r="WX104" s="245"/>
      <c r="WY104" s="245"/>
      <c r="WZ104" s="245"/>
      <c r="XA104" s="245"/>
      <c r="AAO104" s="546"/>
      <c r="AAV104" s="546"/>
      <c r="AAY104" s="323"/>
      <c r="ABX104" s="798"/>
      <c r="ACA104" s="546"/>
      <c r="ACE104" s="798"/>
      <c r="ACH104" s="798"/>
      <c r="ACS104" s="546"/>
      <c r="ACV104" s="546"/>
      <c r="ACZ104" s="546"/>
      <c r="ADC104" s="798"/>
      <c r="ADG104" s="312"/>
      <c r="ADN104" s="323"/>
      <c r="ADQ104" s="546"/>
      <c r="ADU104" s="407"/>
      <c r="AEI104" s="546"/>
      <c r="AEL104" s="546"/>
      <c r="AFD104" s="546"/>
      <c r="AFK104" s="546"/>
      <c r="AHV104" s="546"/>
      <c r="AIC104" s="905"/>
      <c r="AID104" s="377"/>
      <c r="AIE104" s="353"/>
      <c r="AIF104" s="353"/>
      <c r="AIJ104" s="546"/>
      <c r="AJL104" s="245"/>
      <c r="AJM104" s="245"/>
      <c r="AJN104" s="245"/>
      <c r="AJO104" s="245"/>
      <c r="AJP104" s="245"/>
      <c r="AJQ104" s="245"/>
      <c r="AJR104" s="245"/>
      <c r="ALW104" s="546"/>
      <c r="ALZ104" s="407"/>
      <c r="AMR104" s="546"/>
      <c r="AMU104" s="798"/>
      <c r="AMY104" s="798"/>
      <c r="ANB104" s="546"/>
      <c r="AOA104" s="798"/>
      <c r="AOD104" s="546"/>
      <c r="AOO104" s="546"/>
      <c r="AOV104" s="798"/>
      <c r="APC104" s="798"/>
      <c r="APQ104" s="546"/>
      <c r="APT104" s="546"/>
      <c r="APX104" s="312"/>
      <c r="AQE104" s="312"/>
      <c r="AQS104" s="798"/>
      <c r="AQV104" s="323"/>
      <c r="ARG104" s="546"/>
      <c r="ARJ104" s="546"/>
      <c r="ARN104" s="546"/>
      <c r="ARQ104" s="798"/>
      <c r="ARU104" s="546"/>
      <c r="ASB104" s="546"/>
      <c r="AVA104" s="546"/>
      <c r="AVH104" s="323"/>
      <c r="AVO104" s="546"/>
      <c r="AWJ104" s="245"/>
      <c r="AWK104" s="245"/>
      <c r="AWL104" s="245"/>
      <c r="AWM104" s="245"/>
      <c r="AWN104" s="245"/>
      <c r="AWO104" s="245"/>
      <c r="AWP104" s="245"/>
      <c r="AWQ104" s="865"/>
      <c r="AXZ104" s="546"/>
      <c r="AYG104" s="546"/>
      <c r="AYN104" s="546"/>
      <c r="AYQ104" s="546"/>
      <c r="AZB104" s="546"/>
      <c r="AZE104" s="546"/>
      <c r="AZI104" s="865"/>
      <c r="AZJ104" s="245"/>
      <c r="AZK104" s="245"/>
      <c r="AZL104" s="865"/>
      <c r="AZM104" s="245"/>
      <c r="AZN104" s="245"/>
      <c r="AZO104" s="245"/>
    </row>
    <row r="105" spans="1:1014 1032:1367" s="32" customFormat="1" ht="15.75" x14ac:dyDescent="0.25">
      <c r="A105" s="312"/>
      <c r="B105" s="1476"/>
      <c r="C105" s="243"/>
      <c r="D105" s="245"/>
      <c r="E105" s="245"/>
      <c r="H105" s="546"/>
      <c r="I105" s="1526"/>
      <c r="J105" s="780"/>
      <c r="K105" s="546"/>
      <c r="O105" s="798"/>
      <c r="CA105" s="546"/>
      <c r="CO105" s="798"/>
      <c r="CQ105" s="704"/>
      <c r="DK105" s="546"/>
      <c r="DN105" s="323"/>
      <c r="EM105" s="798"/>
      <c r="ET105" s="798"/>
      <c r="FO105" s="546"/>
      <c r="FV105" s="798"/>
      <c r="HS105" s="546"/>
      <c r="IO105" s="802"/>
      <c r="JW105" s="245"/>
      <c r="JX105" s="245"/>
      <c r="JY105" s="245"/>
      <c r="JZ105" s="245"/>
      <c r="KA105" s="245"/>
      <c r="KB105" s="245"/>
      <c r="KC105" s="245"/>
      <c r="KD105" s="245"/>
      <c r="KE105" s="245"/>
      <c r="KF105" s="245"/>
      <c r="KG105" s="245"/>
      <c r="KH105" s="245"/>
      <c r="KI105" s="245"/>
      <c r="KJ105" s="245"/>
      <c r="KK105" s="546"/>
      <c r="LF105" s="546"/>
      <c r="LM105" s="546"/>
      <c r="LT105" s="546"/>
      <c r="MA105" s="546"/>
      <c r="NJ105" s="546"/>
      <c r="NM105" s="546"/>
      <c r="QB105" s="546"/>
      <c r="QI105" s="312"/>
      <c r="QW105" s="312"/>
      <c r="QX105" s="312"/>
      <c r="ST105" s="546"/>
      <c r="TO105" s="546"/>
      <c r="TV105" s="546"/>
      <c r="UC105" s="546"/>
      <c r="UJ105" s="546"/>
      <c r="UQ105" s="546"/>
      <c r="VS105" s="546"/>
      <c r="WU105" s="245"/>
      <c r="WV105" s="245"/>
      <c r="WW105" s="245"/>
      <c r="WX105" s="245"/>
      <c r="WY105" s="245"/>
      <c r="WZ105" s="245"/>
      <c r="XA105" s="245"/>
      <c r="AAO105" s="546"/>
      <c r="AAV105" s="546"/>
      <c r="AAY105" s="323"/>
      <c r="ABX105" s="798"/>
      <c r="ACA105" s="546"/>
      <c r="ACE105" s="798"/>
      <c r="ACH105" s="798"/>
      <c r="ACS105" s="546"/>
      <c r="ACV105" s="546"/>
      <c r="ACZ105" s="546"/>
      <c r="ADC105" s="798"/>
      <c r="ADG105" s="312"/>
      <c r="ADN105" s="323"/>
      <c r="ADQ105" s="546"/>
      <c r="ADU105" s="407"/>
      <c r="AEI105" s="546"/>
      <c r="AEL105" s="546"/>
      <c r="AFD105" s="546"/>
      <c r="AFK105" s="546"/>
      <c r="AHV105" s="546"/>
      <c r="AIC105" s="905"/>
      <c r="AID105" s="377"/>
      <c r="AIE105" s="353"/>
      <c r="AIF105" s="353"/>
      <c r="AIJ105" s="546"/>
      <c r="AJL105" s="245"/>
      <c r="AJM105" s="245"/>
      <c r="AJN105" s="245"/>
      <c r="AJO105" s="245"/>
      <c r="AJP105" s="245"/>
      <c r="AJQ105" s="245"/>
      <c r="AJR105" s="245"/>
      <c r="ALW105" s="546"/>
      <c r="ALZ105" s="407"/>
      <c r="AMR105" s="546"/>
      <c r="AMU105" s="798"/>
      <c r="AMY105" s="798"/>
      <c r="ANB105" s="546"/>
      <c r="AOA105" s="798"/>
      <c r="AOD105" s="546"/>
      <c r="AOO105" s="546"/>
      <c r="AOV105" s="798"/>
      <c r="APC105" s="798"/>
      <c r="APQ105" s="546"/>
      <c r="APT105" s="546"/>
      <c r="APX105" s="312"/>
      <c r="AQE105" s="312"/>
      <c r="AQS105" s="798"/>
      <c r="AQV105" s="323"/>
      <c r="ARG105" s="546"/>
      <c r="ARJ105" s="546"/>
      <c r="ARN105" s="546"/>
      <c r="ARQ105" s="798"/>
      <c r="ARU105" s="546"/>
      <c r="ASB105" s="546"/>
      <c r="AVA105" s="546"/>
      <c r="AVH105" s="323"/>
      <c r="AVO105" s="546"/>
      <c r="AWJ105" s="245"/>
      <c r="AWK105" s="245"/>
      <c r="AWL105" s="245"/>
      <c r="AWM105" s="245"/>
      <c r="AWN105" s="245"/>
      <c r="AWO105" s="245"/>
      <c r="AWP105" s="245"/>
      <c r="AWQ105" s="865"/>
      <c r="AXZ105" s="546"/>
      <c r="AYG105" s="546"/>
      <c r="AYN105" s="546"/>
      <c r="AYQ105" s="546"/>
      <c r="AZB105" s="546"/>
      <c r="AZE105" s="546"/>
      <c r="AZI105" s="865"/>
      <c r="AZJ105" s="245"/>
      <c r="AZK105" s="245"/>
      <c r="AZL105" s="865"/>
      <c r="AZM105" s="245"/>
      <c r="AZN105" s="245"/>
      <c r="AZO105" s="245"/>
    </row>
    <row r="106" spans="1:1014 1032:1367" s="32" customFormat="1" ht="15.75" x14ac:dyDescent="0.25">
      <c r="A106" s="312"/>
      <c r="B106" s="1476"/>
      <c r="C106" s="243"/>
      <c r="D106" s="521"/>
      <c r="E106" s="245"/>
      <c r="H106" s="546"/>
      <c r="I106" s="1526"/>
      <c r="J106" s="780"/>
      <c r="K106" s="546"/>
      <c r="O106" s="798"/>
      <c r="CA106" s="546"/>
      <c r="CO106" s="798"/>
      <c r="CQ106" s="704"/>
      <c r="DK106" s="546"/>
      <c r="DN106" s="323"/>
      <c r="EM106" s="798"/>
      <c r="ET106" s="798"/>
      <c r="FO106" s="546"/>
      <c r="FV106" s="798"/>
      <c r="HS106" s="546"/>
      <c r="IO106" s="802"/>
      <c r="JW106" s="245"/>
      <c r="JX106" s="245"/>
      <c r="JY106" s="245"/>
      <c r="JZ106" s="245"/>
      <c r="KA106" s="245"/>
      <c r="KB106" s="245"/>
      <c r="KC106" s="245"/>
      <c r="KD106" s="245"/>
      <c r="KE106" s="245"/>
      <c r="KF106" s="245"/>
      <c r="KG106" s="245"/>
      <c r="KH106" s="245"/>
      <c r="KI106" s="245"/>
      <c r="KJ106" s="245"/>
      <c r="KK106" s="546"/>
      <c r="LF106" s="546"/>
      <c r="LM106" s="546"/>
      <c r="LT106" s="546"/>
      <c r="MA106" s="546"/>
      <c r="NJ106" s="546"/>
      <c r="NM106" s="546"/>
      <c r="QB106" s="546"/>
      <c r="QI106" s="312"/>
      <c r="QW106" s="312"/>
      <c r="QX106" s="312"/>
      <c r="ST106" s="546"/>
      <c r="TO106" s="546"/>
      <c r="TV106" s="546"/>
      <c r="UC106" s="546"/>
      <c r="UJ106" s="546"/>
      <c r="UQ106" s="546"/>
      <c r="VS106" s="546"/>
      <c r="WU106" s="245"/>
      <c r="WV106" s="245"/>
      <c r="WW106" s="245"/>
      <c r="WX106" s="245"/>
      <c r="WY106" s="245"/>
      <c r="WZ106" s="245"/>
      <c r="XA106" s="245"/>
      <c r="AAO106" s="546"/>
      <c r="AAV106" s="546"/>
      <c r="AAY106" s="323"/>
      <c r="ABX106" s="798"/>
      <c r="ACA106" s="546"/>
      <c r="ACE106" s="798"/>
      <c r="ACH106" s="798"/>
      <c r="ACS106" s="546"/>
      <c r="ACV106" s="546"/>
      <c r="ACZ106" s="546"/>
      <c r="ADC106" s="798"/>
      <c r="ADG106" s="312"/>
      <c r="ADN106" s="323"/>
      <c r="ADQ106" s="546"/>
      <c r="ADU106" s="407"/>
      <c r="AEI106" s="546"/>
      <c r="AEL106" s="546"/>
      <c r="AFD106" s="546"/>
      <c r="AFK106" s="546"/>
      <c r="AHV106" s="546"/>
      <c r="AIC106" s="905"/>
      <c r="AID106" s="377"/>
      <c r="AIE106" s="353"/>
      <c r="AIF106" s="353"/>
      <c r="AIJ106" s="546"/>
      <c r="AJL106" s="245"/>
      <c r="AJM106" s="245"/>
      <c r="AJN106" s="245"/>
      <c r="AJO106" s="245"/>
      <c r="AJP106" s="245"/>
      <c r="AJQ106" s="245"/>
      <c r="AJR106" s="245"/>
      <c r="ALW106" s="546"/>
      <c r="ALZ106" s="407"/>
      <c r="AMR106" s="546"/>
      <c r="AMU106" s="798"/>
      <c r="AMY106" s="798"/>
      <c r="ANB106" s="546"/>
      <c r="AOA106" s="798"/>
      <c r="AOD106" s="546"/>
      <c r="AOO106" s="546"/>
      <c r="AOV106" s="798"/>
      <c r="APC106" s="798"/>
      <c r="APQ106" s="546"/>
      <c r="APT106" s="546"/>
      <c r="APX106" s="312"/>
      <c r="AQE106" s="312"/>
      <c r="AQS106" s="798"/>
      <c r="AQV106" s="323"/>
      <c r="ARG106" s="546"/>
      <c r="ARJ106" s="546"/>
      <c r="ARN106" s="546"/>
      <c r="ARQ106" s="798"/>
      <c r="ARU106" s="546"/>
      <c r="ASB106" s="546"/>
      <c r="AVA106" s="546"/>
      <c r="AVH106" s="323"/>
      <c r="AVO106" s="546"/>
      <c r="AWJ106" s="245"/>
      <c r="AWK106" s="245"/>
      <c r="AWL106" s="245"/>
      <c r="AWM106" s="245"/>
      <c r="AWN106" s="245"/>
      <c r="AWO106" s="245"/>
      <c r="AWP106" s="245"/>
      <c r="AWQ106" s="865"/>
      <c r="AXZ106" s="546"/>
      <c r="AYG106" s="546"/>
      <c r="AYN106" s="546"/>
      <c r="AYQ106" s="546"/>
      <c r="AZB106" s="546"/>
      <c r="AZE106" s="546"/>
      <c r="AZI106" s="865"/>
      <c r="AZJ106" s="245"/>
      <c r="AZK106" s="245"/>
      <c r="AZL106" s="865"/>
      <c r="AZM106" s="245"/>
      <c r="AZN106" s="245"/>
      <c r="AZO106" s="245"/>
    </row>
    <row r="107" spans="1:1014 1032:1367" s="32" customFormat="1" ht="15.75" x14ac:dyDescent="0.25">
      <c r="A107" s="312"/>
      <c r="B107" s="1476"/>
      <c r="C107" s="243"/>
      <c r="D107" s="521"/>
      <c r="E107" s="245"/>
      <c r="H107" s="546"/>
      <c r="I107" s="1526"/>
      <c r="J107" s="780"/>
      <c r="K107" s="546"/>
      <c r="O107" s="798"/>
      <c r="CA107" s="546"/>
      <c r="CO107" s="798"/>
      <c r="CQ107" s="704"/>
      <c r="DK107" s="546"/>
      <c r="DN107" s="323"/>
      <c r="EM107" s="798"/>
      <c r="ET107" s="798"/>
      <c r="FO107" s="546"/>
      <c r="FV107" s="798"/>
      <c r="HS107" s="546"/>
      <c r="IO107" s="802"/>
      <c r="JW107" s="245"/>
      <c r="JX107" s="245"/>
      <c r="JY107" s="245"/>
      <c r="JZ107" s="245"/>
      <c r="KA107" s="245"/>
      <c r="KB107" s="245"/>
      <c r="KC107" s="245"/>
      <c r="KD107" s="245"/>
      <c r="KE107" s="245"/>
      <c r="KF107" s="245"/>
      <c r="KG107" s="245"/>
      <c r="KH107" s="245"/>
      <c r="KI107" s="245"/>
      <c r="KJ107" s="245"/>
      <c r="KK107" s="546"/>
      <c r="LF107" s="546"/>
      <c r="LM107" s="546"/>
      <c r="LT107" s="546"/>
      <c r="MA107" s="546"/>
      <c r="NJ107" s="546"/>
      <c r="NM107" s="546"/>
      <c r="QB107" s="546"/>
      <c r="QI107" s="312"/>
      <c r="QW107" s="312"/>
      <c r="QX107" s="312"/>
      <c r="ST107" s="546"/>
      <c r="TO107" s="546"/>
      <c r="TV107" s="546"/>
      <c r="UC107" s="546"/>
      <c r="UJ107" s="546"/>
      <c r="UQ107" s="546"/>
      <c r="VS107" s="546"/>
      <c r="WU107" s="245"/>
      <c r="WV107" s="245"/>
      <c r="WW107" s="245"/>
      <c r="WX107" s="245"/>
      <c r="WY107" s="245"/>
      <c r="WZ107" s="245"/>
      <c r="XA107" s="245"/>
      <c r="AAO107" s="546"/>
      <c r="AAV107" s="546"/>
      <c r="AAY107" s="323"/>
      <c r="ABX107" s="798"/>
      <c r="ACA107" s="546"/>
      <c r="ACE107" s="798"/>
      <c r="ACH107" s="798"/>
      <c r="ACS107" s="546"/>
      <c r="ACV107" s="546"/>
      <c r="ACZ107" s="546"/>
      <c r="ADC107" s="798"/>
      <c r="ADG107" s="312"/>
      <c r="ADN107" s="323"/>
      <c r="ADQ107" s="546"/>
      <c r="ADU107" s="407"/>
      <c r="AEI107" s="546"/>
      <c r="AEL107" s="546"/>
      <c r="AFD107" s="546"/>
      <c r="AFK107" s="546"/>
      <c r="AHV107" s="546"/>
      <c r="AIC107" s="905"/>
      <c r="AID107" s="377"/>
      <c r="AIE107" s="353"/>
      <c r="AIF107" s="353"/>
      <c r="AIJ107" s="546"/>
      <c r="AJL107" s="245"/>
      <c r="AJM107" s="245"/>
      <c r="AJN107" s="245"/>
      <c r="AJO107" s="245"/>
      <c r="AJP107" s="245"/>
      <c r="AJQ107" s="245"/>
      <c r="AJR107" s="245"/>
      <c r="ALW107" s="546"/>
      <c r="ALZ107" s="407"/>
      <c r="AMR107" s="546"/>
      <c r="AMU107" s="798"/>
      <c r="AMY107" s="798"/>
      <c r="ANB107" s="546"/>
      <c r="AOA107" s="798"/>
      <c r="AOD107" s="546"/>
      <c r="AOO107" s="546"/>
      <c r="AOV107" s="798"/>
      <c r="APC107" s="798"/>
      <c r="APQ107" s="546"/>
      <c r="APT107" s="546"/>
      <c r="APX107" s="312"/>
      <c r="AQE107" s="312"/>
      <c r="AQS107" s="798"/>
      <c r="AQV107" s="323"/>
      <c r="ARG107" s="546"/>
      <c r="ARJ107" s="546"/>
      <c r="ARN107" s="546"/>
      <c r="ARQ107" s="798"/>
      <c r="ARU107" s="546"/>
      <c r="ASB107" s="546"/>
      <c r="AVA107" s="546"/>
      <c r="AVH107" s="323"/>
      <c r="AVO107" s="546"/>
      <c r="AWJ107" s="245"/>
      <c r="AWK107" s="245"/>
      <c r="AWL107" s="245"/>
      <c r="AWM107" s="245"/>
      <c r="AWN107" s="245"/>
      <c r="AWO107" s="245"/>
      <c r="AWP107" s="245"/>
      <c r="AWQ107" s="865"/>
      <c r="AXZ107" s="546"/>
      <c r="AYG107" s="546"/>
      <c r="AYN107" s="546"/>
      <c r="AYQ107" s="546"/>
      <c r="AZB107" s="546"/>
      <c r="AZE107" s="546"/>
      <c r="AZI107" s="865"/>
      <c r="AZJ107" s="245"/>
      <c r="AZK107" s="245"/>
      <c r="AZL107" s="865"/>
      <c r="AZM107" s="245"/>
      <c r="AZN107" s="245"/>
      <c r="AZO107" s="245"/>
    </row>
    <row r="108" spans="1:1014 1032:1367" s="32" customFormat="1" ht="15.75" x14ac:dyDescent="0.25">
      <c r="A108" s="312"/>
      <c r="B108" s="1476"/>
      <c r="C108" s="243"/>
      <c r="D108" s="521"/>
      <c r="E108" s="245"/>
      <c r="H108" s="546"/>
      <c r="I108" s="1526"/>
      <c r="J108" s="780"/>
      <c r="K108" s="546"/>
      <c r="O108" s="798"/>
      <c r="CA108" s="546"/>
      <c r="CO108" s="798"/>
      <c r="CQ108" s="704"/>
      <c r="DK108" s="546"/>
      <c r="DN108" s="323"/>
      <c r="EM108" s="798"/>
      <c r="ET108" s="798"/>
      <c r="FO108" s="546"/>
      <c r="FV108" s="798"/>
      <c r="HS108" s="546"/>
      <c r="IO108" s="802"/>
      <c r="JW108" s="245"/>
      <c r="JX108" s="245"/>
      <c r="JY108" s="245"/>
      <c r="JZ108" s="245"/>
      <c r="KA108" s="245"/>
      <c r="KB108" s="245"/>
      <c r="KC108" s="245"/>
      <c r="KD108" s="245"/>
      <c r="KE108" s="245"/>
      <c r="KF108" s="245"/>
      <c r="KG108" s="245"/>
      <c r="KH108" s="245"/>
      <c r="KI108" s="245"/>
      <c r="KJ108" s="245"/>
      <c r="KK108" s="546"/>
      <c r="LF108" s="546"/>
      <c r="LM108" s="546"/>
      <c r="LT108" s="546"/>
      <c r="MA108" s="546"/>
      <c r="NJ108" s="546"/>
      <c r="NM108" s="546"/>
      <c r="QB108" s="546"/>
      <c r="QI108" s="312"/>
      <c r="QW108" s="312"/>
      <c r="QX108" s="312"/>
      <c r="ST108" s="546"/>
      <c r="TO108" s="546"/>
      <c r="TV108" s="546"/>
      <c r="UC108" s="546"/>
      <c r="UJ108" s="546"/>
      <c r="UQ108" s="546"/>
      <c r="VS108" s="546"/>
      <c r="WU108" s="245"/>
      <c r="WV108" s="245"/>
      <c r="WW108" s="245"/>
      <c r="WX108" s="245"/>
      <c r="WY108" s="245"/>
      <c r="WZ108" s="245"/>
      <c r="XA108" s="245"/>
      <c r="AAO108" s="546"/>
      <c r="AAV108" s="546"/>
      <c r="AAY108" s="323"/>
      <c r="ABX108" s="798"/>
      <c r="ACA108" s="546"/>
      <c r="ACE108" s="798"/>
      <c r="ACH108" s="798"/>
      <c r="ACS108" s="546"/>
      <c r="ACV108" s="546"/>
      <c r="ACZ108" s="546"/>
      <c r="ADC108" s="798"/>
      <c r="ADG108" s="312"/>
      <c r="ADN108" s="323"/>
      <c r="ADQ108" s="546"/>
      <c r="ADU108" s="407"/>
      <c r="AEI108" s="546"/>
      <c r="AEL108" s="546"/>
      <c r="AFD108" s="546"/>
      <c r="AFK108" s="546"/>
      <c r="AHV108" s="546"/>
      <c r="AIC108" s="905"/>
      <c r="AID108" s="377"/>
      <c r="AIE108" s="353"/>
      <c r="AIF108" s="353"/>
      <c r="AIJ108" s="546"/>
      <c r="AJL108" s="245"/>
      <c r="AJM108" s="245"/>
      <c r="AJN108" s="245"/>
      <c r="AJO108" s="245"/>
      <c r="AJP108" s="245"/>
      <c r="AJQ108" s="245"/>
      <c r="AJR108" s="245"/>
      <c r="ALW108" s="546"/>
      <c r="ALZ108" s="407"/>
      <c r="AMR108" s="546"/>
      <c r="AMU108" s="798"/>
      <c r="AMY108" s="798"/>
      <c r="ANB108" s="546"/>
      <c r="AOA108" s="798"/>
      <c r="AOD108" s="546"/>
      <c r="AOO108" s="546"/>
      <c r="AOV108" s="798"/>
      <c r="APC108" s="798"/>
      <c r="APQ108" s="546"/>
      <c r="APT108" s="546"/>
      <c r="APX108" s="312"/>
      <c r="AQE108" s="312"/>
      <c r="AQS108" s="798"/>
      <c r="AQV108" s="323"/>
      <c r="ARG108" s="546"/>
      <c r="ARJ108" s="546"/>
      <c r="ARN108" s="546"/>
      <c r="ARQ108" s="798"/>
      <c r="ARU108" s="546"/>
      <c r="ASB108" s="546"/>
      <c r="AVA108" s="546"/>
      <c r="AVH108" s="323"/>
      <c r="AVO108" s="546"/>
      <c r="AWJ108" s="245"/>
      <c r="AWK108" s="245"/>
      <c r="AWL108" s="245"/>
      <c r="AWM108" s="245"/>
      <c r="AWN108" s="245"/>
      <c r="AWO108" s="245"/>
      <c r="AWP108" s="245"/>
      <c r="AWQ108" s="865"/>
      <c r="AXZ108" s="546"/>
      <c r="AYG108" s="546"/>
      <c r="AYN108" s="546"/>
      <c r="AYQ108" s="546"/>
      <c r="AZB108" s="546"/>
      <c r="AZE108" s="546"/>
      <c r="AZI108" s="865"/>
      <c r="AZJ108" s="245"/>
      <c r="AZK108" s="245"/>
      <c r="AZL108" s="865"/>
      <c r="AZM108" s="245"/>
      <c r="AZN108" s="245"/>
      <c r="AZO108" s="245"/>
    </row>
    <row r="109" spans="1:1014 1032:1367" s="32" customFormat="1" ht="15.75" x14ac:dyDescent="0.25">
      <c r="A109" s="312"/>
      <c r="B109" s="1476"/>
      <c r="C109" s="243"/>
      <c r="D109" s="245"/>
      <c r="E109" s="245"/>
      <c r="H109" s="546"/>
      <c r="I109" s="1526"/>
      <c r="J109" s="780"/>
      <c r="K109" s="546"/>
      <c r="O109" s="798"/>
      <c r="CA109" s="546"/>
      <c r="CO109" s="798"/>
      <c r="CQ109" s="704"/>
      <c r="DK109" s="546"/>
      <c r="DN109" s="323"/>
      <c r="EM109" s="798"/>
      <c r="ET109" s="798"/>
      <c r="FO109" s="546"/>
      <c r="FV109" s="798"/>
      <c r="HS109" s="546"/>
      <c r="IO109" s="802"/>
      <c r="JW109" s="245"/>
      <c r="JX109" s="245"/>
      <c r="JY109" s="245"/>
      <c r="JZ109" s="245"/>
      <c r="KA109" s="245"/>
      <c r="KB109" s="245"/>
      <c r="KC109" s="245"/>
      <c r="KD109" s="245"/>
      <c r="KE109" s="245"/>
      <c r="KF109" s="245"/>
      <c r="KG109" s="245"/>
      <c r="KH109" s="245"/>
      <c r="KI109" s="245"/>
      <c r="KJ109" s="245"/>
      <c r="KK109" s="546"/>
      <c r="LF109" s="546"/>
      <c r="LM109" s="546"/>
      <c r="LT109" s="546"/>
      <c r="MA109" s="546"/>
      <c r="NJ109" s="546"/>
      <c r="NM109" s="546"/>
      <c r="QB109" s="546"/>
      <c r="QI109" s="312"/>
      <c r="QW109" s="312"/>
      <c r="QX109" s="312"/>
      <c r="ST109" s="546"/>
      <c r="TO109" s="546"/>
      <c r="TV109" s="546"/>
      <c r="UC109" s="546"/>
      <c r="UJ109" s="546"/>
      <c r="UQ109" s="546"/>
      <c r="VS109" s="546"/>
      <c r="WU109" s="245"/>
      <c r="WV109" s="245"/>
      <c r="WW109" s="245"/>
      <c r="WX109" s="245"/>
      <c r="WY109" s="245"/>
      <c r="WZ109" s="245"/>
      <c r="XA109" s="245"/>
      <c r="AAO109" s="546"/>
      <c r="AAV109" s="546"/>
      <c r="AAY109" s="323"/>
      <c r="ABX109" s="798"/>
      <c r="ACA109" s="546"/>
      <c r="ACE109" s="798"/>
      <c r="ACH109" s="798"/>
      <c r="ACS109" s="546"/>
      <c r="ACV109" s="546"/>
      <c r="ACZ109" s="546"/>
      <c r="ADC109" s="798"/>
      <c r="ADG109" s="312"/>
      <c r="ADN109" s="323"/>
      <c r="ADQ109" s="546"/>
      <c r="ADU109" s="407"/>
      <c r="AEI109" s="546"/>
      <c r="AEL109" s="546"/>
      <c r="AFD109" s="546"/>
      <c r="AFK109" s="546"/>
      <c r="AHV109" s="546"/>
      <c r="AIC109" s="905"/>
      <c r="AID109" s="377"/>
      <c r="AIE109" s="353"/>
      <c r="AIF109" s="353"/>
      <c r="AIJ109" s="546"/>
      <c r="AJL109" s="245"/>
      <c r="AJM109" s="245"/>
      <c r="AJN109" s="245"/>
      <c r="AJO109" s="245"/>
      <c r="AJP109" s="245"/>
      <c r="AJQ109" s="245"/>
      <c r="AJR109" s="245"/>
      <c r="ALW109" s="546"/>
      <c r="ALZ109" s="407"/>
      <c r="AMR109" s="546"/>
      <c r="AMU109" s="798"/>
      <c r="AMY109" s="798"/>
      <c r="ANB109" s="546"/>
      <c r="AOA109" s="798"/>
      <c r="AOD109" s="546"/>
      <c r="AOO109" s="546"/>
      <c r="AOV109" s="798"/>
      <c r="APC109" s="798"/>
      <c r="APQ109" s="546"/>
      <c r="APT109" s="546"/>
      <c r="APX109" s="312"/>
      <c r="AQE109" s="312"/>
      <c r="AQS109" s="798"/>
      <c r="AQV109" s="323"/>
      <c r="ARG109" s="546"/>
      <c r="ARJ109" s="546"/>
      <c r="ARN109" s="546"/>
      <c r="ARQ109" s="798"/>
      <c r="ARU109" s="546"/>
      <c r="ASB109" s="546"/>
      <c r="AVA109" s="546"/>
      <c r="AVH109" s="323"/>
      <c r="AVO109" s="546"/>
      <c r="AWJ109" s="245"/>
      <c r="AWK109" s="245"/>
      <c r="AWL109" s="245"/>
      <c r="AWM109" s="245"/>
      <c r="AWN109" s="245"/>
      <c r="AWO109" s="245"/>
      <c r="AWP109" s="245"/>
      <c r="AWQ109" s="865"/>
      <c r="AXZ109" s="546"/>
      <c r="AYG109" s="546"/>
      <c r="AYN109" s="546"/>
      <c r="AYQ109" s="546"/>
      <c r="AZB109" s="546"/>
      <c r="AZE109" s="546"/>
      <c r="AZI109" s="865"/>
      <c r="AZJ109" s="245"/>
      <c r="AZK109" s="245"/>
      <c r="AZL109" s="865"/>
      <c r="AZM109" s="245"/>
      <c r="AZN109" s="245"/>
      <c r="AZO109" s="245"/>
    </row>
    <row r="110" spans="1:1014 1032:1367" s="32" customFormat="1" ht="15.75" x14ac:dyDescent="0.25">
      <c r="A110" s="312"/>
      <c r="B110" s="1476"/>
      <c r="C110" s="243"/>
      <c r="D110" s="245"/>
      <c r="E110" s="245"/>
      <c r="H110" s="546"/>
      <c r="I110" s="1526"/>
      <c r="J110" s="780"/>
      <c r="K110" s="546"/>
      <c r="O110" s="798"/>
      <c r="CA110" s="546"/>
      <c r="CO110" s="798"/>
      <c r="CQ110" s="704"/>
      <c r="DK110" s="546"/>
      <c r="DN110" s="323"/>
      <c r="EM110" s="798"/>
      <c r="ET110" s="798"/>
      <c r="FO110" s="546"/>
      <c r="FV110" s="798"/>
      <c r="HS110" s="546"/>
      <c r="IO110" s="802"/>
      <c r="JW110" s="245"/>
      <c r="JX110" s="245"/>
      <c r="JY110" s="245"/>
      <c r="JZ110" s="245"/>
      <c r="KA110" s="245"/>
      <c r="KB110" s="245"/>
      <c r="KC110" s="245"/>
      <c r="KD110" s="245"/>
      <c r="KE110" s="245"/>
      <c r="KF110" s="245"/>
      <c r="KG110" s="245"/>
      <c r="KH110" s="245"/>
      <c r="KI110" s="245"/>
      <c r="KJ110" s="245"/>
      <c r="KK110" s="546"/>
      <c r="LF110" s="546"/>
      <c r="LM110" s="546"/>
      <c r="LT110" s="546"/>
      <c r="MA110" s="546"/>
      <c r="NJ110" s="546"/>
      <c r="NM110" s="546"/>
      <c r="QB110" s="546"/>
      <c r="QI110" s="312"/>
      <c r="QW110" s="312"/>
      <c r="QX110" s="312"/>
      <c r="ST110" s="546"/>
      <c r="TO110" s="546"/>
      <c r="TV110" s="546"/>
      <c r="UC110" s="546"/>
      <c r="UJ110" s="546"/>
      <c r="UQ110" s="546"/>
      <c r="VS110" s="546"/>
      <c r="WU110" s="245"/>
      <c r="WV110" s="245"/>
      <c r="WW110" s="245"/>
      <c r="WX110" s="245"/>
      <c r="WY110" s="245"/>
      <c r="WZ110" s="245"/>
      <c r="XA110" s="245"/>
      <c r="AAO110" s="546"/>
      <c r="AAV110" s="546"/>
      <c r="AAY110" s="323"/>
      <c r="ABX110" s="798"/>
      <c r="ACA110" s="546"/>
      <c r="ACE110" s="798"/>
      <c r="ACH110" s="798"/>
      <c r="ACS110" s="546"/>
      <c r="ACV110" s="546"/>
      <c r="ACZ110" s="546"/>
      <c r="ADC110" s="798"/>
      <c r="ADG110" s="312"/>
      <c r="ADN110" s="323"/>
      <c r="ADQ110" s="546"/>
      <c r="ADU110" s="407"/>
      <c r="AEI110" s="546"/>
      <c r="AEL110" s="546"/>
      <c r="AFD110" s="546"/>
      <c r="AFK110" s="546"/>
      <c r="AHV110" s="546"/>
      <c r="AIC110" s="905"/>
      <c r="AID110" s="377"/>
      <c r="AIE110" s="353"/>
      <c r="AIF110" s="353"/>
      <c r="AIJ110" s="546"/>
      <c r="AJL110" s="245"/>
      <c r="AJM110" s="245"/>
      <c r="AJN110" s="245"/>
      <c r="AJO110" s="245"/>
      <c r="AJP110" s="245"/>
      <c r="AJQ110" s="245"/>
      <c r="AJR110" s="245"/>
      <c r="ALW110" s="546"/>
      <c r="ALZ110" s="407"/>
      <c r="AMR110" s="546"/>
      <c r="AMU110" s="798"/>
      <c r="AMY110" s="798"/>
      <c r="ANB110" s="546"/>
      <c r="AOA110" s="798"/>
      <c r="AOD110" s="546"/>
      <c r="AOO110" s="546"/>
      <c r="AOV110" s="798"/>
      <c r="APC110" s="798"/>
      <c r="APQ110" s="546"/>
      <c r="APT110" s="546"/>
      <c r="APX110" s="312"/>
      <c r="AQE110" s="312"/>
      <c r="AQS110" s="798"/>
      <c r="AQV110" s="323"/>
      <c r="ARG110" s="546"/>
      <c r="ARJ110" s="546"/>
      <c r="ARN110" s="546"/>
      <c r="ARQ110" s="798"/>
      <c r="ARU110" s="546"/>
      <c r="ASB110" s="546"/>
      <c r="AVA110" s="546"/>
      <c r="AVH110" s="323"/>
      <c r="AVO110" s="546"/>
      <c r="AWJ110" s="245"/>
      <c r="AWK110" s="245"/>
      <c r="AWL110" s="245"/>
      <c r="AWM110" s="245"/>
      <c r="AWN110" s="245"/>
      <c r="AWO110" s="245"/>
      <c r="AWP110" s="245"/>
      <c r="AWQ110" s="865"/>
      <c r="AXZ110" s="546"/>
      <c r="AYG110" s="546"/>
      <c r="AYN110" s="546"/>
      <c r="AYQ110" s="546"/>
      <c r="AZB110" s="546"/>
      <c r="AZE110" s="546"/>
      <c r="AZI110" s="865"/>
      <c r="AZJ110" s="245"/>
      <c r="AZK110" s="245"/>
      <c r="AZL110" s="865"/>
      <c r="AZM110" s="245"/>
      <c r="AZN110" s="245"/>
      <c r="AZO110" s="245"/>
    </row>
    <row r="111" spans="1:1014 1032:1367" s="32" customFormat="1" ht="15.75" x14ac:dyDescent="0.25">
      <c r="A111" s="312"/>
      <c r="B111" s="1476"/>
      <c r="C111" s="243"/>
      <c r="D111" s="245"/>
      <c r="E111" s="245"/>
      <c r="H111" s="546"/>
      <c r="I111" s="1526"/>
      <c r="J111" s="780"/>
      <c r="K111" s="546"/>
      <c r="O111" s="798"/>
      <c r="CA111" s="546"/>
      <c r="CO111" s="798"/>
      <c r="CQ111" s="704"/>
      <c r="DK111" s="546"/>
      <c r="DN111" s="323"/>
      <c r="EM111" s="798"/>
      <c r="ET111" s="798"/>
      <c r="FO111" s="546"/>
      <c r="FV111" s="798"/>
      <c r="HS111" s="546"/>
      <c r="IO111" s="802"/>
      <c r="JW111" s="245"/>
      <c r="JX111" s="245"/>
      <c r="JY111" s="245"/>
      <c r="JZ111" s="245"/>
      <c r="KA111" s="245"/>
      <c r="KB111" s="245"/>
      <c r="KC111" s="245"/>
      <c r="KD111" s="245"/>
      <c r="KE111" s="245"/>
      <c r="KF111" s="245"/>
      <c r="KG111" s="245"/>
      <c r="KH111" s="245"/>
      <c r="KI111" s="245"/>
      <c r="KJ111" s="245"/>
      <c r="KK111" s="546"/>
      <c r="LF111" s="546"/>
      <c r="LM111" s="546"/>
      <c r="LT111" s="546"/>
      <c r="MA111" s="546"/>
      <c r="NJ111" s="546"/>
      <c r="NM111" s="546"/>
      <c r="QB111" s="546"/>
      <c r="QI111" s="312"/>
      <c r="QW111" s="312"/>
      <c r="QX111" s="312"/>
      <c r="ST111" s="546"/>
      <c r="TO111" s="546"/>
      <c r="TV111" s="546"/>
      <c r="UC111" s="546"/>
      <c r="UJ111" s="546"/>
      <c r="UQ111" s="546"/>
      <c r="VS111" s="546"/>
      <c r="WU111" s="245"/>
      <c r="WV111" s="245"/>
      <c r="WW111" s="245"/>
      <c r="WX111" s="245"/>
      <c r="WY111" s="245"/>
      <c r="WZ111" s="245"/>
      <c r="XA111" s="245"/>
      <c r="AAO111" s="546"/>
      <c r="AAV111" s="546"/>
      <c r="AAY111" s="323"/>
      <c r="ABX111" s="798"/>
      <c r="ACA111" s="546"/>
      <c r="ACE111" s="798"/>
      <c r="ACH111" s="798"/>
      <c r="ACS111" s="546"/>
      <c r="ACV111" s="546"/>
      <c r="ACZ111" s="546"/>
      <c r="ADC111" s="798"/>
      <c r="ADG111" s="312"/>
      <c r="ADN111" s="323"/>
      <c r="ADQ111" s="546"/>
      <c r="ADU111" s="407"/>
      <c r="AEI111" s="546"/>
      <c r="AEL111" s="546"/>
      <c r="AFD111" s="546"/>
      <c r="AFK111" s="546"/>
      <c r="AHV111" s="546"/>
      <c r="AIC111" s="905"/>
      <c r="AID111" s="377"/>
      <c r="AIE111" s="353"/>
      <c r="AIF111" s="353"/>
      <c r="AIJ111" s="546"/>
      <c r="AJL111" s="245"/>
      <c r="AJM111" s="245"/>
      <c r="AJN111" s="245"/>
      <c r="AJO111" s="245"/>
      <c r="AJP111" s="245"/>
      <c r="AJQ111" s="245"/>
      <c r="AJR111" s="245"/>
      <c r="ALW111" s="546"/>
      <c r="ALZ111" s="407"/>
      <c r="AMR111" s="546"/>
      <c r="AMU111" s="798"/>
      <c r="AMY111" s="798"/>
      <c r="ANB111" s="546"/>
      <c r="AOA111" s="798"/>
      <c r="AOD111" s="546"/>
      <c r="AOO111" s="546"/>
      <c r="AOV111" s="798"/>
      <c r="APC111" s="798"/>
      <c r="APQ111" s="546"/>
      <c r="APT111" s="546"/>
      <c r="APX111" s="312"/>
      <c r="AQE111" s="312"/>
      <c r="AQS111" s="798"/>
      <c r="AQV111" s="323"/>
      <c r="ARG111" s="546"/>
      <c r="ARJ111" s="546"/>
      <c r="ARN111" s="546"/>
      <c r="ARQ111" s="798"/>
      <c r="ARU111" s="546"/>
      <c r="ASB111" s="546"/>
      <c r="AVA111" s="546"/>
      <c r="AVH111" s="323"/>
      <c r="AVO111" s="546"/>
      <c r="AWJ111" s="245"/>
      <c r="AWK111" s="245"/>
      <c r="AWL111" s="245"/>
      <c r="AWM111" s="245"/>
      <c r="AWN111" s="245"/>
      <c r="AWO111" s="245"/>
      <c r="AWP111" s="245"/>
      <c r="AWQ111" s="865"/>
      <c r="AXZ111" s="546"/>
      <c r="AYG111" s="546"/>
      <c r="AYN111" s="546"/>
      <c r="AYQ111" s="546"/>
      <c r="AZB111" s="546"/>
      <c r="AZE111" s="546"/>
      <c r="AZI111" s="865"/>
      <c r="AZJ111" s="245"/>
      <c r="AZK111" s="245"/>
      <c r="AZL111" s="865"/>
      <c r="AZM111" s="245"/>
      <c r="AZN111" s="245"/>
      <c r="AZO111" s="245"/>
    </row>
    <row r="112" spans="1:1014 1032:1367" s="32" customFormat="1" ht="15.75" x14ac:dyDescent="0.25">
      <c r="A112" s="312"/>
      <c r="B112" s="1476"/>
      <c r="C112" s="243"/>
      <c r="D112" s="521"/>
      <c r="E112" s="245"/>
      <c r="H112" s="546"/>
      <c r="I112" s="1526"/>
      <c r="J112" s="780"/>
      <c r="K112" s="546"/>
      <c r="O112" s="798"/>
      <c r="CA112" s="546"/>
      <c r="CO112" s="798"/>
      <c r="CQ112" s="704"/>
      <c r="DK112" s="546"/>
      <c r="DN112" s="323"/>
      <c r="EM112" s="798"/>
      <c r="ET112" s="798"/>
      <c r="FO112" s="546"/>
      <c r="FV112" s="798"/>
      <c r="HS112" s="546"/>
      <c r="IO112" s="802"/>
      <c r="JW112" s="245"/>
      <c r="JX112" s="245"/>
      <c r="JY112" s="245"/>
      <c r="JZ112" s="245"/>
      <c r="KA112" s="245"/>
      <c r="KB112" s="245"/>
      <c r="KC112" s="245"/>
      <c r="KD112" s="245"/>
      <c r="KE112" s="245"/>
      <c r="KF112" s="245"/>
      <c r="KG112" s="245"/>
      <c r="KH112" s="245"/>
      <c r="KI112" s="245"/>
      <c r="KJ112" s="245"/>
      <c r="KK112" s="546"/>
      <c r="LF112" s="546"/>
      <c r="LM112" s="546"/>
      <c r="LT112" s="546"/>
      <c r="MA112" s="546"/>
      <c r="NJ112" s="546"/>
      <c r="NM112" s="546"/>
      <c r="QB112" s="546"/>
      <c r="QI112" s="312"/>
      <c r="QW112" s="312"/>
      <c r="QX112" s="312"/>
      <c r="ST112" s="546"/>
      <c r="TO112" s="546"/>
      <c r="TV112" s="546"/>
      <c r="UC112" s="546"/>
      <c r="UJ112" s="546"/>
      <c r="UQ112" s="546"/>
      <c r="VS112" s="546"/>
      <c r="WU112" s="245"/>
      <c r="WV112" s="245"/>
      <c r="WW112" s="245"/>
      <c r="WX112" s="245"/>
      <c r="WY112" s="245"/>
      <c r="WZ112" s="245"/>
      <c r="XA112" s="245"/>
      <c r="AAO112" s="546"/>
      <c r="AAV112" s="546"/>
      <c r="AAY112" s="323"/>
      <c r="ABX112" s="798"/>
      <c r="ACA112" s="546"/>
      <c r="ACE112" s="798"/>
      <c r="ACH112" s="798"/>
      <c r="ACS112" s="546"/>
      <c r="ACV112" s="546"/>
      <c r="ACZ112" s="546"/>
      <c r="ADC112" s="798"/>
      <c r="ADG112" s="312"/>
      <c r="ADN112" s="323"/>
      <c r="ADQ112" s="546"/>
      <c r="ADU112" s="407"/>
      <c r="AEI112" s="546"/>
      <c r="AEL112" s="546"/>
      <c r="AFD112" s="546"/>
      <c r="AFK112" s="546"/>
      <c r="AHV112" s="546"/>
      <c r="AIC112" s="905"/>
      <c r="AID112" s="377"/>
      <c r="AIE112" s="353"/>
      <c r="AIF112" s="353"/>
      <c r="AIJ112" s="546"/>
      <c r="AJL112" s="245"/>
      <c r="AJM112" s="245"/>
      <c r="AJN112" s="245"/>
      <c r="AJO112" s="245"/>
      <c r="AJP112" s="245"/>
      <c r="AJQ112" s="245"/>
      <c r="AJR112" s="245"/>
      <c r="ALW112" s="546"/>
      <c r="ALZ112" s="407"/>
      <c r="AMR112" s="546"/>
      <c r="AMU112" s="798"/>
      <c r="AMY112" s="798"/>
      <c r="ANB112" s="546"/>
      <c r="AOA112" s="798"/>
      <c r="AOD112" s="546"/>
      <c r="AOO112" s="546"/>
      <c r="AOV112" s="798"/>
      <c r="APC112" s="798"/>
      <c r="APQ112" s="546"/>
      <c r="APT112" s="546"/>
      <c r="APX112" s="312"/>
      <c r="AQE112" s="312"/>
      <c r="AQS112" s="798"/>
      <c r="AQV112" s="323"/>
      <c r="ARG112" s="546"/>
      <c r="ARJ112" s="546"/>
      <c r="ARN112" s="546"/>
      <c r="ARQ112" s="798"/>
      <c r="ARU112" s="546"/>
      <c r="ASB112" s="546"/>
      <c r="AVA112" s="546"/>
      <c r="AVH112" s="323"/>
      <c r="AVO112" s="546"/>
      <c r="AWJ112" s="245"/>
      <c r="AWK112" s="245"/>
      <c r="AWL112" s="245"/>
      <c r="AWM112" s="245"/>
      <c r="AWN112" s="245"/>
      <c r="AWO112" s="245"/>
      <c r="AWP112" s="245"/>
      <c r="AWQ112" s="865"/>
      <c r="AXZ112" s="546"/>
      <c r="AYG112" s="546"/>
      <c r="AYN112" s="546"/>
      <c r="AYQ112" s="546"/>
      <c r="AZB112" s="546"/>
      <c r="AZE112" s="546"/>
      <c r="AZI112" s="865"/>
      <c r="AZJ112" s="245"/>
      <c r="AZK112" s="245"/>
      <c r="AZL112" s="865"/>
      <c r="AZM112" s="245"/>
      <c r="AZN112" s="245"/>
      <c r="AZO112" s="245"/>
    </row>
    <row r="113" spans="1:1014 1032:1367" s="32" customFormat="1" ht="15.75" x14ac:dyDescent="0.25">
      <c r="A113" s="312"/>
      <c r="B113" s="1476"/>
      <c r="C113" s="243"/>
      <c r="D113" s="245"/>
      <c r="E113" s="245"/>
      <c r="H113" s="546"/>
      <c r="I113" s="1526"/>
      <c r="J113" s="780"/>
      <c r="K113" s="546"/>
      <c r="O113" s="798"/>
      <c r="CA113" s="546"/>
      <c r="CO113" s="798"/>
      <c r="CQ113" s="704"/>
      <c r="DK113" s="546"/>
      <c r="DN113" s="323"/>
      <c r="EM113" s="798"/>
      <c r="ET113" s="798"/>
      <c r="FO113" s="546"/>
      <c r="FV113" s="798"/>
      <c r="HS113" s="546"/>
      <c r="IO113" s="802"/>
      <c r="JW113" s="245"/>
      <c r="JX113" s="245"/>
      <c r="JY113" s="245"/>
      <c r="JZ113" s="245"/>
      <c r="KA113" s="245"/>
      <c r="KB113" s="245"/>
      <c r="KC113" s="245"/>
      <c r="KD113" s="245"/>
      <c r="KE113" s="245"/>
      <c r="KF113" s="245"/>
      <c r="KG113" s="245"/>
      <c r="KH113" s="245"/>
      <c r="KI113" s="245"/>
      <c r="KJ113" s="245"/>
      <c r="KK113" s="546"/>
      <c r="LF113" s="546"/>
      <c r="LM113" s="546"/>
      <c r="LT113" s="546"/>
      <c r="MA113" s="546"/>
      <c r="NJ113" s="546"/>
      <c r="NM113" s="546"/>
      <c r="QB113" s="546"/>
      <c r="QI113" s="312"/>
      <c r="QW113" s="312"/>
      <c r="QX113" s="312"/>
      <c r="ST113" s="546"/>
      <c r="TO113" s="546"/>
      <c r="TV113" s="546"/>
      <c r="UC113" s="546"/>
      <c r="UJ113" s="546"/>
      <c r="UQ113" s="546"/>
      <c r="VS113" s="546"/>
      <c r="WU113" s="245"/>
      <c r="WV113" s="245"/>
      <c r="WW113" s="245"/>
      <c r="WX113" s="245"/>
      <c r="WY113" s="245"/>
      <c r="WZ113" s="245"/>
      <c r="XA113" s="245"/>
      <c r="AAO113" s="546"/>
      <c r="AAV113" s="546"/>
      <c r="AAY113" s="323"/>
      <c r="ABX113" s="798"/>
      <c r="ACA113" s="546"/>
      <c r="ACE113" s="798"/>
      <c r="ACH113" s="798"/>
      <c r="ACS113" s="546"/>
      <c r="ACV113" s="546"/>
      <c r="ACZ113" s="546"/>
      <c r="ADC113" s="798"/>
      <c r="ADG113" s="312"/>
      <c r="ADN113" s="323"/>
      <c r="ADQ113" s="546"/>
      <c r="ADU113" s="407"/>
      <c r="AEI113" s="546"/>
      <c r="AEL113" s="546"/>
      <c r="AFD113" s="546"/>
      <c r="AFK113" s="546"/>
      <c r="AHV113" s="546"/>
      <c r="AIC113" s="905"/>
      <c r="AID113" s="377"/>
      <c r="AIE113" s="353"/>
      <c r="AIF113" s="353"/>
      <c r="AIJ113" s="546"/>
      <c r="AJL113" s="245"/>
      <c r="AJM113" s="245"/>
      <c r="AJN113" s="245"/>
      <c r="AJO113" s="245"/>
      <c r="AJP113" s="245"/>
      <c r="AJQ113" s="245"/>
      <c r="AJR113" s="245"/>
      <c r="ALW113" s="546"/>
      <c r="ALZ113" s="407"/>
      <c r="AMR113" s="546"/>
      <c r="AMU113" s="798"/>
      <c r="AMY113" s="798"/>
      <c r="ANB113" s="546"/>
      <c r="AOA113" s="798"/>
      <c r="AOD113" s="546"/>
      <c r="AOO113" s="546"/>
      <c r="AOV113" s="798"/>
      <c r="APC113" s="798"/>
      <c r="APQ113" s="546"/>
      <c r="APT113" s="546"/>
      <c r="APX113" s="312"/>
      <c r="AQE113" s="312"/>
      <c r="AQS113" s="798"/>
      <c r="AQV113" s="323"/>
      <c r="ARG113" s="546"/>
      <c r="ARJ113" s="546"/>
      <c r="ARN113" s="546"/>
      <c r="ARQ113" s="798"/>
      <c r="ARU113" s="546"/>
      <c r="ASB113" s="546"/>
      <c r="AVA113" s="546"/>
      <c r="AVH113" s="323"/>
      <c r="AVO113" s="546"/>
      <c r="AWJ113" s="245"/>
      <c r="AWK113" s="245"/>
      <c r="AWL113" s="245"/>
      <c r="AWM113" s="245"/>
      <c r="AWN113" s="245"/>
      <c r="AWO113" s="245"/>
      <c r="AWP113" s="245"/>
      <c r="AWQ113" s="865"/>
      <c r="AXZ113" s="546"/>
      <c r="AYG113" s="546"/>
      <c r="AYN113" s="546"/>
      <c r="AYQ113" s="546"/>
      <c r="AZB113" s="546"/>
      <c r="AZE113" s="546"/>
      <c r="AZI113" s="865"/>
      <c r="AZJ113" s="245"/>
      <c r="AZK113" s="245"/>
      <c r="AZL113" s="865"/>
      <c r="AZM113" s="245"/>
      <c r="AZN113" s="245"/>
      <c r="AZO113" s="245"/>
    </row>
    <row r="114" spans="1:1014 1032:1367" s="32" customFormat="1" ht="15.75" x14ac:dyDescent="0.25">
      <c r="A114" s="312"/>
      <c r="B114" s="1476"/>
      <c r="C114" s="243"/>
      <c r="D114" s="521"/>
      <c r="E114" s="245"/>
      <c r="H114" s="546"/>
      <c r="I114" s="1526"/>
      <c r="J114" s="780"/>
      <c r="K114" s="546"/>
      <c r="O114" s="798"/>
      <c r="CA114" s="546"/>
      <c r="CO114" s="798"/>
      <c r="CQ114" s="704"/>
      <c r="DK114" s="546"/>
      <c r="DN114" s="323"/>
      <c r="EM114" s="798"/>
      <c r="ET114" s="798"/>
      <c r="FO114" s="546"/>
      <c r="FV114" s="798"/>
      <c r="HS114" s="546"/>
      <c r="IO114" s="802"/>
      <c r="JW114" s="245"/>
      <c r="JX114" s="245"/>
      <c r="JY114" s="245"/>
      <c r="JZ114" s="245"/>
      <c r="KA114" s="245"/>
      <c r="KB114" s="245"/>
      <c r="KC114" s="245"/>
      <c r="KD114" s="245"/>
      <c r="KE114" s="245"/>
      <c r="KF114" s="245"/>
      <c r="KG114" s="245"/>
      <c r="KH114" s="245"/>
      <c r="KI114" s="245"/>
      <c r="KJ114" s="245"/>
      <c r="KK114" s="546"/>
      <c r="LF114" s="546"/>
      <c r="LM114" s="546"/>
      <c r="LT114" s="546"/>
      <c r="MA114" s="546"/>
      <c r="NJ114" s="546"/>
      <c r="NM114" s="546"/>
      <c r="QB114" s="546"/>
      <c r="QI114" s="312"/>
      <c r="QW114" s="312"/>
      <c r="QX114" s="312"/>
      <c r="ST114" s="546"/>
      <c r="TO114" s="546"/>
      <c r="TV114" s="546"/>
      <c r="UC114" s="546"/>
      <c r="UJ114" s="546"/>
      <c r="UQ114" s="546"/>
      <c r="VS114" s="546"/>
      <c r="WU114" s="245"/>
      <c r="WV114" s="245"/>
      <c r="WW114" s="245"/>
      <c r="WX114" s="245"/>
      <c r="WY114" s="245"/>
      <c r="WZ114" s="245"/>
      <c r="XA114" s="245"/>
      <c r="AAO114" s="546"/>
      <c r="AAV114" s="546"/>
      <c r="AAY114" s="323"/>
      <c r="ABX114" s="798"/>
      <c r="ACA114" s="546"/>
      <c r="ACE114" s="798"/>
      <c r="ACH114" s="798"/>
      <c r="ACS114" s="546"/>
      <c r="ACV114" s="546"/>
      <c r="ACZ114" s="546"/>
      <c r="ADC114" s="798"/>
      <c r="ADG114" s="312"/>
      <c r="ADN114" s="323"/>
      <c r="ADQ114" s="546"/>
      <c r="ADU114" s="407"/>
      <c r="AEI114" s="546"/>
      <c r="AEL114" s="546"/>
      <c r="AFD114" s="546"/>
      <c r="AFK114" s="546"/>
      <c r="AHV114" s="546"/>
      <c r="AIC114" s="905"/>
      <c r="AID114" s="377"/>
      <c r="AIE114" s="353"/>
      <c r="AIF114" s="353"/>
      <c r="AIJ114" s="546"/>
      <c r="AJL114" s="245"/>
      <c r="AJM114" s="245"/>
      <c r="AJN114" s="245"/>
      <c r="AJO114" s="245"/>
      <c r="AJP114" s="245"/>
      <c r="AJQ114" s="245"/>
      <c r="AJR114" s="245"/>
      <c r="ALW114" s="546"/>
      <c r="ALZ114" s="407"/>
      <c r="AMR114" s="546"/>
      <c r="AMU114" s="798"/>
      <c r="AMY114" s="798"/>
      <c r="ANB114" s="546"/>
      <c r="AOA114" s="798"/>
      <c r="AOD114" s="546"/>
      <c r="AOO114" s="546"/>
      <c r="AOV114" s="798"/>
      <c r="APC114" s="798"/>
      <c r="APQ114" s="546"/>
      <c r="APT114" s="546"/>
      <c r="APX114" s="312"/>
      <c r="AQE114" s="312"/>
      <c r="AQS114" s="798"/>
      <c r="AQV114" s="323"/>
      <c r="ARG114" s="546"/>
      <c r="ARJ114" s="546"/>
      <c r="ARN114" s="546"/>
      <c r="ARQ114" s="798"/>
      <c r="ARU114" s="546"/>
      <c r="ASB114" s="546"/>
      <c r="AVA114" s="546"/>
      <c r="AVH114" s="323"/>
      <c r="AVO114" s="546"/>
      <c r="AWJ114" s="245"/>
      <c r="AWK114" s="245"/>
      <c r="AWL114" s="245"/>
      <c r="AWM114" s="245"/>
      <c r="AWN114" s="245"/>
      <c r="AWO114" s="245"/>
      <c r="AWP114" s="245"/>
      <c r="AWQ114" s="865"/>
      <c r="AXZ114" s="546"/>
      <c r="AYG114" s="546"/>
      <c r="AYN114" s="546"/>
      <c r="AYQ114" s="546"/>
      <c r="AZB114" s="546"/>
      <c r="AZE114" s="546"/>
      <c r="AZI114" s="865"/>
      <c r="AZJ114" s="245"/>
      <c r="AZK114" s="245"/>
      <c r="AZL114" s="865"/>
      <c r="AZM114" s="245"/>
      <c r="AZN114" s="245"/>
      <c r="AZO114" s="245"/>
    </row>
    <row r="115" spans="1:1014 1032:1367" s="32" customFormat="1" ht="15.75" x14ac:dyDescent="0.25">
      <c r="A115" s="312"/>
      <c r="B115" s="1476"/>
      <c r="C115" s="243"/>
      <c r="D115" s="245"/>
      <c r="E115" s="245"/>
      <c r="H115" s="546"/>
      <c r="I115" s="1526"/>
      <c r="J115" s="780"/>
      <c r="K115" s="546"/>
      <c r="O115" s="798"/>
      <c r="CA115" s="546"/>
      <c r="CO115" s="798"/>
      <c r="CQ115" s="704"/>
      <c r="DK115" s="546"/>
      <c r="DN115" s="323"/>
      <c r="EM115" s="798"/>
      <c r="ET115" s="798"/>
      <c r="FO115" s="546"/>
      <c r="FV115" s="798"/>
      <c r="HS115" s="546"/>
      <c r="IO115" s="802"/>
      <c r="JW115" s="245"/>
      <c r="JX115" s="245"/>
      <c r="JY115" s="245"/>
      <c r="JZ115" s="245"/>
      <c r="KA115" s="245"/>
      <c r="KB115" s="245"/>
      <c r="KC115" s="245"/>
      <c r="KD115" s="245"/>
      <c r="KE115" s="245"/>
      <c r="KF115" s="245"/>
      <c r="KG115" s="245"/>
      <c r="KH115" s="245"/>
      <c r="KI115" s="245"/>
      <c r="KJ115" s="245"/>
      <c r="KK115" s="546"/>
      <c r="LF115" s="546"/>
      <c r="LM115" s="546"/>
      <c r="LT115" s="546"/>
      <c r="MA115" s="546"/>
      <c r="NJ115" s="546"/>
      <c r="NM115" s="546"/>
      <c r="QB115" s="546"/>
      <c r="QI115" s="312"/>
      <c r="QW115" s="312"/>
      <c r="QX115" s="312"/>
      <c r="ST115" s="546"/>
      <c r="TO115" s="546"/>
      <c r="TV115" s="546"/>
      <c r="UC115" s="546"/>
      <c r="UJ115" s="546"/>
      <c r="UQ115" s="546"/>
      <c r="VS115" s="546"/>
      <c r="WU115" s="245"/>
      <c r="WV115" s="245"/>
      <c r="WW115" s="245"/>
      <c r="WX115" s="245"/>
      <c r="WY115" s="245"/>
      <c r="WZ115" s="245"/>
      <c r="XA115" s="245"/>
      <c r="AAO115" s="546"/>
      <c r="AAV115" s="546"/>
      <c r="AAY115" s="323"/>
      <c r="ABX115" s="798"/>
      <c r="ACA115" s="546"/>
      <c r="ACE115" s="798"/>
      <c r="ACH115" s="798"/>
      <c r="ACS115" s="546"/>
      <c r="ACV115" s="546"/>
      <c r="ACZ115" s="546"/>
      <c r="ADC115" s="798"/>
      <c r="ADG115" s="312"/>
      <c r="ADN115" s="323"/>
      <c r="ADQ115" s="546"/>
      <c r="ADU115" s="407"/>
      <c r="AEI115" s="546"/>
      <c r="AEL115" s="546"/>
      <c r="AFD115" s="546"/>
      <c r="AFK115" s="546"/>
      <c r="AHV115" s="546"/>
      <c r="AIC115" s="905"/>
      <c r="AID115" s="377"/>
      <c r="AIE115" s="353"/>
      <c r="AIF115" s="353"/>
      <c r="AIJ115" s="546"/>
      <c r="AJL115" s="245"/>
      <c r="AJM115" s="245"/>
      <c r="AJN115" s="245"/>
      <c r="AJO115" s="245"/>
      <c r="AJP115" s="245"/>
      <c r="AJQ115" s="245"/>
      <c r="AJR115" s="245"/>
      <c r="ALW115" s="546"/>
      <c r="ALZ115" s="407"/>
      <c r="AMR115" s="546"/>
      <c r="AMU115" s="798"/>
      <c r="AMY115" s="798"/>
      <c r="ANB115" s="546"/>
      <c r="AOA115" s="798"/>
      <c r="AOD115" s="546"/>
      <c r="AOO115" s="546"/>
      <c r="AOV115" s="798"/>
      <c r="APC115" s="798"/>
      <c r="APQ115" s="546"/>
      <c r="APT115" s="546"/>
      <c r="APX115" s="312"/>
      <c r="AQE115" s="312"/>
      <c r="AQS115" s="798"/>
      <c r="AQV115" s="323"/>
      <c r="ARG115" s="546"/>
      <c r="ARJ115" s="546"/>
      <c r="ARN115" s="546"/>
      <c r="ARQ115" s="798"/>
      <c r="ARU115" s="546"/>
      <c r="ASB115" s="546"/>
      <c r="AVA115" s="546"/>
      <c r="AVH115" s="323"/>
      <c r="AVO115" s="546"/>
      <c r="AWJ115" s="245"/>
      <c r="AWK115" s="245"/>
      <c r="AWL115" s="245"/>
      <c r="AWM115" s="245"/>
      <c r="AWN115" s="245"/>
      <c r="AWO115" s="245"/>
      <c r="AWP115" s="245"/>
      <c r="AWQ115" s="865"/>
      <c r="AXZ115" s="546"/>
      <c r="AYG115" s="546"/>
      <c r="AYN115" s="546"/>
      <c r="AYQ115" s="546"/>
      <c r="AZB115" s="546"/>
      <c r="AZE115" s="546"/>
      <c r="AZI115" s="865"/>
      <c r="AZJ115" s="245"/>
      <c r="AZK115" s="245"/>
      <c r="AZL115" s="865"/>
      <c r="AZM115" s="245"/>
      <c r="AZN115" s="245"/>
      <c r="AZO115" s="245"/>
    </row>
    <row r="116" spans="1:1014 1032:1367" s="32" customFormat="1" ht="15.75" x14ac:dyDescent="0.25">
      <c r="A116" s="312"/>
      <c r="B116" s="1476"/>
      <c r="C116" s="243"/>
      <c r="D116" s="521"/>
      <c r="E116" s="245"/>
      <c r="H116" s="546"/>
      <c r="I116" s="1526"/>
      <c r="J116" s="780"/>
      <c r="K116" s="546"/>
      <c r="O116" s="798"/>
      <c r="CA116" s="546"/>
      <c r="CO116" s="798"/>
      <c r="CQ116" s="704"/>
      <c r="DK116" s="546"/>
      <c r="DN116" s="323"/>
      <c r="EM116" s="798"/>
      <c r="ET116" s="798"/>
      <c r="FO116" s="546"/>
      <c r="FV116" s="798"/>
      <c r="HS116" s="546"/>
      <c r="IO116" s="802"/>
      <c r="JW116" s="245"/>
      <c r="JX116" s="245"/>
      <c r="JY116" s="245"/>
      <c r="JZ116" s="245"/>
      <c r="KA116" s="245"/>
      <c r="KB116" s="245"/>
      <c r="KC116" s="245"/>
      <c r="KD116" s="245"/>
      <c r="KE116" s="245"/>
      <c r="KF116" s="245"/>
      <c r="KG116" s="245"/>
      <c r="KH116" s="245"/>
      <c r="KI116" s="245"/>
      <c r="KJ116" s="245"/>
      <c r="KK116" s="546"/>
      <c r="LF116" s="546"/>
      <c r="LM116" s="546"/>
      <c r="LT116" s="546"/>
      <c r="MA116" s="546"/>
      <c r="NJ116" s="546"/>
      <c r="NM116" s="546"/>
      <c r="QB116" s="546"/>
      <c r="QI116" s="312"/>
      <c r="QW116" s="312"/>
      <c r="QX116" s="312"/>
      <c r="ST116" s="546"/>
      <c r="TO116" s="546"/>
      <c r="TV116" s="546"/>
      <c r="UC116" s="546"/>
      <c r="UJ116" s="546"/>
      <c r="UQ116" s="546"/>
      <c r="VS116" s="546"/>
      <c r="WU116" s="245"/>
      <c r="WV116" s="245"/>
      <c r="WW116" s="245"/>
      <c r="WX116" s="245"/>
      <c r="WY116" s="245"/>
      <c r="WZ116" s="245"/>
      <c r="XA116" s="245"/>
      <c r="AAO116" s="546"/>
      <c r="AAV116" s="546"/>
      <c r="AAY116" s="323"/>
      <c r="ABX116" s="798"/>
      <c r="ACA116" s="546"/>
      <c r="ACE116" s="798"/>
      <c r="ACH116" s="798"/>
      <c r="ACS116" s="546"/>
      <c r="ACV116" s="546"/>
      <c r="ACZ116" s="546"/>
      <c r="ADC116" s="798"/>
      <c r="ADG116" s="312"/>
      <c r="ADN116" s="323"/>
      <c r="ADQ116" s="546"/>
      <c r="ADU116" s="407"/>
      <c r="AEI116" s="546"/>
      <c r="AEL116" s="546"/>
      <c r="AFD116" s="546"/>
      <c r="AFK116" s="546"/>
      <c r="AHV116" s="546"/>
      <c r="AIC116" s="905"/>
      <c r="AID116" s="377"/>
      <c r="AIE116" s="353"/>
      <c r="AIF116" s="353"/>
      <c r="AIJ116" s="546"/>
      <c r="AJL116" s="245"/>
      <c r="AJM116" s="245"/>
      <c r="AJN116" s="245"/>
      <c r="AJO116" s="245"/>
      <c r="AJP116" s="245"/>
      <c r="AJQ116" s="245"/>
      <c r="AJR116" s="245"/>
      <c r="ALW116" s="546"/>
      <c r="ALZ116" s="407"/>
      <c r="AMR116" s="546"/>
      <c r="AMU116" s="798"/>
      <c r="AMY116" s="798"/>
      <c r="ANB116" s="546"/>
      <c r="AOA116" s="798"/>
      <c r="AOD116" s="546"/>
      <c r="AOO116" s="546"/>
      <c r="AOV116" s="798"/>
      <c r="APC116" s="798"/>
      <c r="APQ116" s="546"/>
      <c r="APT116" s="546"/>
      <c r="APX116" s="312"/>
      <c r="AQE116" s="312"/>
      <c r="AQS116" s="798"/>
      <c r="AQV116" s="323"/>
      <c r="ARG116" s="546"/>
      <c r="ARJ116" s="546"/>
      <c r="ARN116" s="546"/>
      <c r="ARQ116" s="798"/>
      <c r="ARU116" s="546"/>
      <c r="ASB116" s="546"/>
      <c r="AVA116" s="546"/>
      <c r="AVH116" s="323"/>
      <c r="AVO116" s="546"/>
      <c r="AWJ116" s="245"/>
      <c r="AWK116" s="245"/>
      <c r="AWL116" s="245"/>
      <c r="AWM116" s="245"/>
      <c r="AWN116" s="245"/>
      <c r="AWO116" s="245"/>
      <c r="AWP116" s="245"/>
      <c r="AWQ116" s="865"/>
      <c r="AXZ116" s="546"/>
      <c r="AYG116" s="546"/>
      <c r="AYN116" s="546"/>
      <c r="AYQ116" s="546"/>
      <c r="AZB116" s="546"/>
      <c r="AZE116" s="546"/>
      <c r="AZI116" s="865"/>
      <c r="AZJ116" s="245"/>
      <c r="AZK116" s="245"/>
      <c r="AZL116" s="865"/>
      <c r="AZM116" s="245"/>
      <c r="AZN116" s="245"/>
      <c r="AZO116" s="245"/>
    </row>
    <row r="117" spans="1:1014 1032:1367" s="32" customFormat="1" ht="15.75" x14ac:dyDescent="0.25">
      <c r="A117" s="312"/>
      <c r="B117" s="1476"/>
      <c r="C117" s="243"/>
      <c r="D117" s="245"/>
      <c r="E117" s="230"/>
      <c r="H117" s="546"/>
      <c r="I117" s="1526"/>
      <c r="J117" s="780"/>
      <c r="K117" s="546"/>
      <c r="O117" s="798"/>
      <c r="CA117" s="546"/>
      <c r="CO117" s="798"/>
      <c r="CQ117" s="704"/>
      <c r="DK117" s="546"/>
      <c r="DN117" s="323"/>
      <c r="EM117" s="798"/>
      <c r="ET117" s="798"/>
      <c r="FO117" s="546"/>
      <c r="FV117" s="798"/>
      <c r="HS117" s="546"/>
      <c r="IO117" s="802"/>
      <c r="JW117" s="245"/>
      <c r="JX117" s="245"/>
      <c r="JY117" s="245"/>
      <c r="JZ117" s="245"/>
      <c r="KA117" s="245"/>
      <c r="KB117" s="245"/>
      <c r="KC117" s="245"/>
      <c r="KD117" s="245"/>
      <c r="KE117" s="245"/>
      <c r="KF117" s="245"/>
      <c r="KG117" s="245"/>
      <c r="KH117" s="245"/>
      <c r="KI117" s="245"/>
      <c r="KJ117" s="245"/>
      <c r="KK117" s="546"/>
      <c r="LF117" s="546"/>
      <c r="LM117" s="546"/>
      <c r="LT117" s="546"/>
      <c r="MA117" s="546"/>
      <c r="NJ117" s="546"/>
      <c r="NM117" s="546"/>
      <c r="QB117" s="546"/>
      <c r="QI117" s="312"/>
      <c r="QW117" s="312"/>
      <c r="QX117" s="312"/>
      <c r="ST117" s="546"/>
      <c r="TO117" s="546"/>
      <c r="TV117" s="546"/>
      <c r="UC117" s="546"/>
      <c r="UJ117" s="546"/>
      <c r="UQ117" s="546"/>
      <c r="VS117" s="546"/>
      <c r="WU117" s="245"/>
      <c r="WV117" s="245"/>
      <c r="WW117" s="245"/>
      <c r="WX117" s="245"/>
      <c r="WY117" s="245"/>
      <c r="WZ117" s="245"/>
      <c r="XA117" s="245"/>
      <c r="AAO117" s="546"/>
      <c r="AAV117" s="546"/>
      <c r="AAY117" s="323"/>
      <c r="ABX117" s="798"/>
      <c r="ACA117" s="546"/>
      <c r="ACE117" s="798"/>
      <c r="ACH117" s="798"/>
      <c r="ACS117" s="546"/>
      <c r="ACV117" s="546"/>
      <c r="ACZ117" s="546"/>
      <c r="ADC117" s="798"/>
      <c r="ADG117" s="312"/>
      <c r="ADN117" s="323"/>
      <c r="ADQ117" s="546"/>
      <c r="ADU117" s="407"/>
      <c r="AEI117" s="546"/>
      <c r="AEL117" s="546"/>
      <c r="AFD117" s="546"/>
      <c r="AFK117" s="546"/>
      <c r="AHV117" s="546"/>
      <c r="AIC117" s="905"/>
      <c r="AID117" s="377"/>
      <c r="AIE117" s="353"/>
      <c r="AIF117" s="353"/>
      <c r="AIJ117" s="546"/>
      <c r="AJL117" s="245"/>
      <c r="AJM117" s="245"/>
      <c r="AJN117" s="245"/>
      <c r="AJO117" s="245"/>
      <c r="AJP117" s="245"/>
      <c r="AJQ117" s="245"/>
      <c r="AJR117" s="245"/>
      <c r="ALW117" s="546"/>
      <c r="ALZ117" s="407"/>
      <c r="AMR117" s="546"/>
      <c r="AMU117" s="798"/>
      <c r="AMY117" s="798"/>
      <c r="ANB117" s="546"/>
      <c r="AOA117" s="798"/>
      <c r="AOD117" s="546"/>
      <c r="AOO117" s="546"/>
      <c r="AOV117" s="798"/>
      <c r="APC117" s="798"/>
      <c r="APQ117" s="546"/>
      <c r="APT117" s="546"/>
      <c r="APX117" s="312"/>
      <c r="AQE117" s="312"/>
      <c r="AQS117" s="798"/>
      <c r="AQV117" s="323"/>
      <c r="ARG117" s="546"/>
      <c r="ARJ117" s="546"/>
      <c r="ARN117" s="546"/>
      <c r="ARQ117" s="798"/>
      <c r="ARU117" s="546"/>
      <c r="ASB117" s="546"/>
      <c r="AVA117" s="546"/>
      <c r="AVH117" s="323"/>
      <c r="AVO117" s="546"/>
      <c r="AWJ117" s="245"/>
      <c r="AWK117" s="245"/>
      <c r="AWL117" s="245"/>
      <c r="AWM117" s="245"/>
      <c r="AWN117" s="245"/>
      <c r="AWO117" s="245"/>
      <c r="AWP117" s="245"/>
      <c r="AWQ117" s="865"/>
      <c r="AXZ117" s="546"/>
      <c r="AYG117" s="546"/>
      <c r="AYN117" s="546"/>
      <c r="AYQ117" s="546"/>
      <c r="AZB117" s="546"/>
      <c r="AZE117" s="546"/>
      <c r="AZI117" s="865"/>
      <c r="AZJ117" s="245"/>
      <c r="AZK117" s="245"/>
      <c r="AZL117" s="865"/>
      <c r="AZM117" s="245"/>
      <c r="AZN117" s="245"/>
      <c r="AZO117" s="245"/>
    </row>
    <row r="118" spans="1:1014 1032:1367" s="32" customFormat="1" ht="15.75" x14ac:dyDescent="0.25">
      <c r="A118" s="312"/>
      <c r="B118" s="1476"/>
      <c r="C118" s="243"/>
      <c r="D118" s="521"/>
      <c r="E118" s="245"/>
      <c r="H118" s="546"/>
      <c r="I118" s="1526"/>
      <c r="J118" s="780"/>
      <c r="K118" s="546"/>
      <c r="O118" s="798"/>
      <c r="CA118" s="546"/>
      <c r="CO118" s="798"/>
      <c r="CQ118" s="704"/>
      <c r="DK118" s="546"/>
      <c r="DN118" s="323"/>
      <c r="EM118" s="798"/>
      <c r="ET118" s="798"/>
      <c r="FO118" s="546"/>
      <c r="FV118" s="798"/>
      <c r="HS118" s="546"/>
      <c r="IO118" s="802"/>
      <c r="JW118" s="245"/>
      <c r="JX118" s="245"/>
      <c r="JY118" s="245"/>
      <c r="JZ118" s="245"/>
      <c r="KA118" s="245"/>
      <c r="KB118" s="245"/>
      <c r="KC118" s="245"/>
      <c r="KD118" s="245"/>
      <c r="KE118" s="245"/>
      <c r="KF118" s="245"/>
      <c r="KG118" s="245"/>
      <c r="KH118" s="245"/>
      <c r="KI118" s="245"/>
      <c r="KJ118" s="245"/>
      <c r="KK118" s="546"/>
      <c r="LF118" s="546"/>
      <c r="LM118" s="546"/>
      <c r="LT118" s="546"/>
      <c r="MA118" s="546"/>
      <c r="NJ118" s="546"/>
      <c r="NM118" s="546"/>
      <c r="QB118" s="546"/>
      <c r="QI118" s="312"/>
      <c r="QW118" s="312"/>
      <c r="QX118" s="312"/>
      <c r="ST118" s="546"/>
      <c r="TO118" s="546"/>
      <c r="TV118" s="546"/>
      <c r="UC118" s="546"/>
      <c r="UJ118" s="546"/>
      <c r="UQ118" s="546"/>
      <c r="VS118" s="546"/>
      <c r="WU118" s="245"/>
      <c r="WV118" s="245"/>
      <c r="WW118" s="245"/>
      <c r="WX118" s="245"/>
      <c r="WY118" s="245"/>
      <c r="WZ118" s="245"/>
      <c r="XA118" s="245"/>
      <c r="AAO118" s="546"/>
      <c r="AAV118" s="546"/>
      <c r="AAY118" s="323"/>
      <c r="ABX118" s="798"/>
      <c r="ACA118" s="546"/>
      <c r="ACE118" s="798"/>
      <c r="ACH118" s="798"/>
      <c r="ACS118" s="546"/>
      <c r="ACV118" s="546"/>
      <c r="ACZ118" s="546"/>
      <c r="ADC118" s="798"/>
      <c r="ADG118" s="312"/>
      <c r="ADN118" s="323"/>
      <c r="ADQ118" s="546"/>
      <c r="ADU118" s="407"/>
      <c r="AEI118" s="546"/>
      <c r="AEL118" s="546"/>
      <c r="AFD118" s="546"/>
      <c r="AFK118" s="546"/>
      <c r="AHV118" s="546"/>
      <c r="AIC118" s="905"/>
      <c r="AID118" s="377"/>
      <c r="AIE118" s="353"/>
      <c r="AIF118" s="353"/>
      <c r="AIJ118" s="546"/>
      <c r="AJL118" s="245"/>
      <c r="AJM118" s="245"/>
      <c r="AJN118" s="245"/>
      <c r="AJO118" s="245"/>
      <c r="AJP118" s="245"/>
      <c r="AJQ118" s="245"/>
      <c r="AJR118" s="245"/>
      <c r="ALW118" s="546"/>
      <c r="ALZ118" s="407"/>
      <c r="AMR118" s="546"/>
      <c r="AMU118" s="798"/>
      <c r="AMY118" s="798"/>
      <c r="ANB118" s="546"/>
      <c r="AOA118" s="798"/>
      <c r="AOD118" s="546"/>
      <c r="AOO118" s="546"/>
      <c r="AOV118" s="798"/>
      <c r="APC118" s="798"/>
      <c r="APQ118" s="546"/>
      <c r="APT118" s="546"/>
      <c r="APX118" s="312"/>
      <c r="AQE118" s="312"/>
      <c r="AQS118" s="798"/>
      <c r="AQV118" s="323"/>
      <c r="ARG118" s="546"/>
      <c r="ARJ118" s="546"/>
      <c r="ARN118" s="546"/>
      <c r="ARQ118" s="798"/>
      <c r="ARU118" s="546"/>
      <c r="ASB118" s="546"/>
      <c r="AVA118" s="546"/>
      <c r="AVH118" s="323"/>
      <c r="AVO118" s="546"/>
      <c r="AWJ118" s="245"/>
      <c r="AWK118" s="245"/>
      <c r="AWL118" s="245"/>
      <c r="AWM118" s="245"/>
      <c r="AWN118" s="245"/>
      <c r="AWO118" s="245"/>
      <c r="AWP118" s="245"/>
      <c r="AWQ118" s="865"/>
      <c r="AXZ118" s="546"/>
      <c r="AYG118" s="546"/>
      <c r="AYN118" s="546"/>
      <c r="AYQ118" s="546"/>
      <c r="AZB118" s="546"/>
      <c r="AZE118" s="546"/>
      <c r="AZI118" s="865"/>
      <c r="AZJ118" s="245"/>
      <c r="AZK118" s="245"/>
      <c r="AZL118" s="865"/>
      <c r="AZM118" s="245"/>
      <c r="AZN118" s="245"/>
      <c r="AZO118" s="245"/>
    </row>
    <row r="119" spans="1:1014 1032:1367" s="32" customFormat="1" ht="15.75" x14ac:dyDescent="0.25">
      <c r="A119" s="312"/>
      <c r="B119" s="1476"/>
      <c r="C119" s="243"/>
      <c r="D119" s="245"/>
      <c r="E119" s="245"/>
      <c r="H119" s="546"/>
      <c r="I119" s="1526"/>
      <c r="J119" s="780"/>
      <c r="K119" s="546"/>
      <c r="O119" s="798"/>
      <c r="CA119" s="546"/>
      <c r="CO119" s="798"/>
      <c r="CQ119" s="704"/>
      <c r="DK119" s="546"/>
      <c r="DN119" s="323"/>
      <c r="EM119" s="798"/>
      <c r="ET119" s="798"/>
      <c r="FO119" s="546"/>
      <c r="FV119" s="798"/>
      <c r="HS119" s="546"/>
      <c r="IO119" s="802"/>
      <c r="JW119" s="245"/>
      <c r="JX119" s="245"/>
      <c r="JY119" s="245"/>
      <c r="JZ119" s="245"/>
      <c r="KA119" s="245"/>
      <c r="KB119" s="245"/>
      <c r="KC119" s="245"/>
      <c r="KD119" s="245"/>
      <c r="KE119" s="245"/>
      <c r="KF119" s="245"/>
      <c r="KG119" s="245"/>
      <c r="KH119" s="245"/>
      <c r="KI119" s="245"/>
      <c r="KJ119" s="245"/>
      <c r="KK119" s="546"/>
      <c r="LF119" s="546"/>
      <c r="LM119" s="546"/>
      <c r="LT119" s="546"/>
      <c r="MA119" s="546"/>
      <c r="NJ119" s="546"/>
      <c r="NM119" s="546"/>
      <c r="QB119" s="546"/>
      <c r="QI119" s="312"/>
      <c r="QW119" s="312"/>
      <c r="QX119" s="312"/>
      <c r="ST119" s="546"/>
      <c r="TO119" s="546"/>
      <c r="TV119" s="546"/>
      <c r="UC119" s="546"/>
      <c r="UJ119" s="546"/>
      <c r="UQ119" s="546"/>
      <c r="VS119" s="546"/>
      <c r="WU119" s="245"/>
      <c r="WV119" s="245"/>
      <c r="WW119" s="245"/>
      <c r="WX119" s="245"/>
      <c r="WY119" s="245"/>
      <c r="WZ119" s="245"/>
      <c r="XA119" s="245"/>
      <c r="AAO119" s="546"/>
      <c r="AAV119" s="546"/>
      <c r="AAY119" s="323"/>
      <c r="ABX119" s="798"/>
      <c r="ACA119" s="546"/>
      <c r="ACE119" s="798"/>
      <c r="ACH119" s="798"/>
      <c r="ACS119" s="546"/>
      <c r="ACV119" s="546"/>
      <c r="ACZ119" s="546"/>
      <c r="ADC119" s="798"/>
      <c r="ADG119" s="312"/>
      <c r="ADN119" s="323"/>
      <c r="ADQ119" s="546"/>
      <c r="ADU119" s="407"/>
      <c r="AEI119" s="546"/>
      <c r="AEL119" s="546"/>
      <c r="AFD119" s="546"/>
      <c r="AFK119" s="546"/>
      <c r="AHV119" s="546"/>
      <c r="AIC119" s="905"/>
      <c r="AID119" s="377"/>
      <c r="AIE119" s="353"/>
      <c r="AIF119" s="353"/>
      <c r="AIJ119" s="546"/>
      <c r="AJL119" s="245"/>
      <c r="AJM119" s="245"/>
      <c r="AJN119" s="245"/>
      <c r="AJO119" s="245"/>
      <c r="AJP119" s="245"/>
      <c r="AJQ119" s="245"/>
      <c r="AJR119" s="245"/>
      <c r="ALW119" s="546"/>
      <c r="ALZ119" s="407"/>
      <c r="AMR119" s="546"/>
      <c r="AMU119" s="798"/>
      <c r="AMY119" s="798"/>
      <c r="ANB119" s="546"/>
      <c r="AOA119" s="798"/>
      <c r="AOD119" s="546"/>
      <c r="AOO119" s="546"/>
      <c r="AOV119" s="798"/>
      <c r="APC119" s="798"/>
      <c r="APQ119" s="546"/>
      <c r="APT119" s="546"/>
      <c r="APX119" s="312"/>
      <c r="AQE119" s="312"/>
      <c r="AQS119" s="798"/>
      <c r="AQV119" s="323"/>
      <c r="ARG119" s="546"/>
      <c r="ARJ119" s="546"/>
      <c r="ARN119" s="546"/>
      <c r="ARQ119" s="798"/>
      <c r="ARU119" s="546"/>
      <c r="ASB119" s="546"/>
      <c r="AVA119" s="546"/>
      <c r="AVH119" s="323"/>
      <c r="AVO119" s="546"/>
      <c r="AWJ119" s="245"/>
      <c r="AWK119" s="245"/>
      <c r="AWL119" s="245"/>
      <c r="AWM119" s="245"/>
      <c r="AWN119" s="245"/>
      <c r="AWO119" s="245"/>
      <c r="AWP119" s="245"/>
      <c r="AWQ119" s="865"/>
      <c r="AXZ119" s="546"/>
      <c r="AYG119" s="546"/>
      <c r="AYN119" s="546"/>
      <c r="AYQ119" s="546"/>
      <c r="AZB119" s="546"/>
      <c r="AZE119" s="546"/>
      <c r="AZI119" s="865"/>
      <c r="AZJ119" s="245"/>
      <c r="AZK119" s="245"/>
      <c r="AZL119" s="865"/>
      <c r="AZM119" s="245"/>
      <c r="AZN119" s="245"/>
      <c r="AZO119" s="245"/>
    </row>
    <row r="120" spans="1:1014 1032:1367" s="32" customFormat="1" ht="15.75" x14ac:dyDescent="0.25">
      <c r="A120" s="312"/>
      <c r="B120" s="1476"/>
      <c r="C120" s="243"/>
      <c r="D120" s="245"/>
      <c r="E120" s="245"/>
      <c r="H120" s="546"/>
      <c r="I120" s="1526"/>
      <c r="J120" s="780"/>
      <c r="K120" s="546"/>
      <c r="O120" s="798"/>
      <c r="CA120" s="546"/>
      <c r="CO120" s="798"/>
      <c r="CQ120" s="704"/>
      <c r="DK120" s="546"/>
      <c r="DN120" s="323"/>
      <c r="EM120" s="798"/>
      <c r="ET120" s="798"/>
      <c r="FO120" s="546"/>
      <c r="FV120" s="798"/>
      <c r="HS120" s="546"/>
      <c r="IO120" s="802"/>
      <c r="JW120" s="245"/>
      <c r="JX120" s="245"/>
      <c r="JY120" s="245"/>
      <c r="JZ120" s="245"/>
      <c r="KA120" s="245"/>
      <c r="KB120" s="245"/>
      <c r="KC120" s="245"/>
      <c r="KD120" s="245"/>
      <c r="KE120" s="245"/>
      <c r="KF120" s="245"/>
      <c r="KG120" s="245"/>
      <c r="KH120" s="245"/>
      <c r="KI120" s="245"/>
      <c r="KJ120" s="245"/>
      <c r="KK120" s="546"/>
      <c r="LF120" s="546"/>
      <c r="LM120" s="546"/>
      <c r="LT120" s="546"/>
      <c r="MA120" s="546"/>
      <c r="NJ120" s="546"/>
      <c r="NM120" s="546"/>
      <c r="QB120" s="546"/>
      <c r="QI120" s="312"/>
      <c r="QW120" s="312"/>
      <c r="QX120" s="312"/>
      <c r="ST120" s="546"/>
      <c r="TO120" s="546"/>
      <c r="TV120" s="546"/>
      <c r="UC120" s="546"/>
      <c r="UJ120" s="546"/>
      <c r="UQ120" s="546"/>
      <c r="VS120" s="546"/>
      <c r="WU120" s="245"/>
      <c r="WV120" s="245"/>
      <c r="WW120" s="245"/>
      <c r="WX120" s="245"/>
      <c r="WY120" s="245"/>
      <c r="WZ120" s="245"/>
      <c r="XA120" s="245"/>
      <c r="AAO120" s="546"/>
      <c r="AAV120" s="546"/>
      <c r="AAY120" s="323"/>
      <c r="ABX120" s="798"/>
      <c r="ACA120" s="546"/>
      <c r="ACE120" s="798"/>
      <c r="ACH120" s="798"/>
      <c r="ACS120" s="546"/>
      <c r="ACV120" s="546"/>
      <c r="ACZ120" s="546"/>
      <c r="ADC120" s="798"/>
      <c r="ADG120" s="312"/>
      <c r="ADN120" s="323"/>
      <c r="ADQ120" s="546"/>
      <c r="ADU120" s="407"/>
      <c r="AEI120" s="546"/>
      <c r="AEL120" s="546"/>
      <c r="AFD120" s="546"/>
      <c r="AFK120" s="546"/>
      <c r="AHV120" s="546"/>
      <c r="AIC120" s="905"/>
      <c r="AID120" s="377"/>
      <c r="AIE120" s="353"/>
      <c r="AIF120" s="353"/>
      <c r="AIJ120" s="546"/>
      <c r="AJL120" s="245"/>
      <c r="AJM120" s="245"/>
      <c r="AJN120" s="245"/>
      <c r="AJO120" s="245"/>
      <c r="AJP120" s="245"/>
      <c r="AJQ120" s="245"/>
      <c r="AJR120" s="245"/>
      <c r="ALW120" s="546"/>
      <c r="ALZ120" s="407"/>
      <c r="AMR120" s="546"/>
      <c r="AMU120" s="798"/>
      <c r="AMY120" s="798"/>
      <c r="ANB120" s="546"/>
      <c r="AOA120" s="798"/>
      <c r="AOD120" s="546"/>
      <c r="AOO120" s="546"/>
      <c r="AOV120" s="798"/>
      <c r="APC120" s="798"/>
      <c r="APQ120" s="546"/>
      <c r="APT120" s="546"/>
      <c r="APX120" s="312"/>
      <c r="AQE120" s="312"/>
      <c r="AQS120" s="798"/>
      <c r="AQV120" s="323"/>
      <c r="ARG120" s="546"/>
      <c r="ARJ120" s="546"/>
      <c r="ARN120" s="546"/>
      <c r="ARQ120" s="798"/>
      <c r="ARU120" s="546"/>
      <c r="ASB120" s="546"/>
      <c r="AVA120" s="546"/>
      <c r="AVH120" s="323"/>
      <c r="AVO120" s="546"/>
      <c r="AWJ120" s="245"/>
      <c r="AWK120" s="245"/>
      <c r="AWL120" s="245"/>
      <c r="AWM120" s="245"/>
      <c r="AWN120" s="245"/>
      <c r="AWO120" s="245"/>
      <c r="AWP120" s="245"/>
      <c r="AWQ120" s="865"/>
      <c r="AXZ120" s="546"/>
      <c r="AYG120" s="546"/>
      <c r="AYN120" s="546"/>
      <c r="AYQ120" s="546"/>
      <c r="AZB120" s="546"/>
      <c r="AZE120" s="546"/>
      <c r="AZI120" s="865"/>
      <c r="AZJ120" s="245"/>
      <c r="AZK120" s="245"/>
      <c r="AZL120" s="865"/>
      <c r="AZM120" s="245"/>
      <c r="AZN120" s="245"/>
      <c r="AZO120" s="245"/>
    </row>
    <row r="121" spans="1:1014 1032:1367" s="32" customFormat="1" ht="15.75" x14ac:dyDescent="0.25">
      <c r="A121" s="312"/>
      <c r="B121" s="1476"/>
      <c r="C121" s="243"/>
      <c r="D121" s="521"/>
      <c r="E121" s="245"/>
      <c r="H121" s="546"/>
      <c r="I121" s="1526"/>
      <c r="J121" s="780"/>
      <c r="K121" s="546"/>
      <c r="O121" s="798"/>
      <c r="CA121" s="546"/>
      <c r="CO121" s="798"/>
      <c r="CQ121" s="704"/>
      <c r="DK121" s="546"/>
      <c r="DN121" s="323"/>
      <c r="EM121" s="798"/>
      <c r="ET121" s="798"/>
      <c r="FO121" s="546"/>
      <c r="FV121" s="798"/>
      <c r="HS121" s="546"/>
      <c r="IO121" s="802"/>
      <c r="JW121" s="245"/>
      <c r="JX121" s="245"/>
      <c r="JY121" s="245"/>
      <c r="JZ121" s="245"/>
      <c r="KA121" s="245"/>
      <c r="KB121" s="245"/>
      <c r="KC121" s="245"/>
      <c r="KD121" s="245"/>
      <c r="KE121" s="245"/>
      <c r="KF121" s="245"/>
      <c r="KG121" s="245"/>
      <c r="KH121" s="245"/>
      <c r="KI121" s="245"/>
      <c r="KJ121" s="245"/>
      <c r="KK121" s="546"/>
      <c r="LF121" s="546"/>
      <c r="LM121" s="546"/>
      <c r="LT121" s="546"/>
      <c r="MA121" s="546"/>
      <c r="NJ121" s="546"/>
      <c r="NM121" s="546"/>
      <c r="QB121" s="546"/>
      <c r="QI121" s="312"/>
      <c r="QW121" s="312"/>
      <c r="QX121" s="312"/>
      <c r="ST121" s="546"/>
      <c r="TO121" s="546"/>
      <c r="TV121" s="546"/>
      <c r="UC121" s="546"/>
      <c r="UJ121" s="546"/>
      <c r="UQ121" s="546"/>
      <c r="VS121" s="546"/>
      <c r="WU121" s="245"/>
      <c r="WV121" s="245"/>
      <c r="WW121" s="245"/>
      <c r="WX121" s="245"/>
      <c r="WY121" s="245"/>
      <c r="WZ121" s="245"/>
      <c r="XA121" s="245"/>
      <c r="AAO121" s="546"/>
      <c r="AAV121" s="546"/>
      <c r="AAY121" s="323"/>
      <c r="ABX121" s="798"/>
      <c r="ACA121" s="546"/>
      <c r="ACE121" s="798"/>
      <c r="ACH121" s="798"/>
      <c r="ACS121" s="546"/>
      <c r="ACV121" s="546"/>
      <c r="ACZ121" s="546"/>
      <c r="ADC121" s="798"/>
      <c r="ADG121" s="312"/>
      <c r="ADN121" s="323"/>
      <c r="ADQ121" s="546"/>
      <c r="ADU121" s="407"/>
      <c r="AEI121" s="546"/>
      <c r="AEL121" s="546"/>
      <c r="AFD121" s="546"/>
      <c r="AFK121" s="546"/>
      <c r="AHV121" s="546"/>
      <c r="AIC121" s="905"/>
      <c r="AID121" s="377"/>
      <c r="AIE121" s="353"/>
      <c r="AIF121" s="353"/>
      <c r="AIJ121" s="546"/>
      <c r="AJL121" s="245"/>
      <c r="AJM121" s="245"/>
      <c r="AJN121" s="245"/>
      <c r="AJO121" s="245"/>
      <c r="AJP121" s="245"/>
      <c r="AJQ121" s="245"/>
      <c r="AJR121" s="245"/>
      <c r="ALW121" s="546"/>
      <c r="ALZ121" s="407"/>
      <c r="AMR121" s="546"/>
      <c r="AMU121" s="798"/>
      <c r="AMY121" s="798"/>
      <c r="ANB121" s="546"/>
      <c r="AOA121" s="798"/>
      <c r="AOD121" s="546"/>
      <c r="AOO121" s="546"/>
      <c r="AOV121" s="798"/>
      <c r="APC121" s="798"/>
      <c r="APQ121" s="546"/>
      <c r="APT121" s="546"/>
      <c r="APX121" s="312"/>
      <c r="AQE121" s="312"/>
      <c r="AQS121" s="798"/>
      <c r="AQV121" s="323"/>
      <c r="ARG121" s="546"/>
      <c r="ARJ121" s="546"/>
      <c r="ARN121" s="546"/>
      <c r="ARQ121" s="798"/>
      <c r="ARU121" s="546"/>
      <c r="ASB121" s="546"/>
      <c r="AVA121" s="546"/>
      <c r="AVH121" s="323"/>
      <c r="AVO121" s="546"/>
      <c r="AWJ121" s="245"/>
      <c r="AWK121" s="245"/>
      <c r="AWL121" s="245"/>
      <c r="AWM121" s="245"/>
      <c r="AWN121" s="245"/>
      <c r="AWO121" s="245"/>
      <c r="AWP121" s="245"/>
      <c r="AWQ121" s="865"/>
      <c r="AXZ121" s="546"/>
      <c r="AYG121" s="546"/>
      <c r="AYN121" s="546"/>
      <c r="AYQ121" s="546"/>
      <c r="AZB121" s="546"/>
      <c r="AZE121" s="546"/>
      <c r="AZI121" s="865"/>
      <c r="AZJ121" s="245"/>
      <c r="AZK121" s="245"/>
      <c r="AZL121" s="865"/>
      <c r="AZM121" s="245"/>
      <c r="AZN121" s="245"/>
      <c r="AZO121" s="245"/>
    </row>
    <row r="122" spans="1:1014 1032:1367" s="32" customFormat="1" ht="15.75" x14ac:dyDescent="0.25">
      <c r="A122" s="312"/>
      <c r="B122" s="1476"/>
      <c r="C122" s="243"/>
      <c r="D122" s="245"/>
      <c r="E122" s="245"/>
      <c r="H122" s="546"/>
      <c r="I122" s="1526"/>
      <c r="J122" s="780"/>
      <c r="K122" s="546"/>
      <c r="O122" s="798"/>
      <c r="CA122" s="546"/>
      <c r="CO122" s="798"/>
      <c r="CQ122" s="704"/>
      <c r="DK122" s="546"/>
      <c r="DN122" s="323"/>
      <c r="EM122" s="798"/>
      <c r="ET122" s="798"/>
      <c r="FO122" s="546"/>
      <c r="FV122" s="798"/>
      <c r="HS122" s="546"/>
      <c r="IO122" s="802"/>
      <c r="JW122" s="245"/>
      <c r="JX122" s="245"/>
      <c r="JY122" s="245"/>
      <c r="JZ122" s="245"/>
      <c r="KA122" s="245"/>
      <c r="KB122" s="245"/>
      <c r="KC122" s="245"/>
      <c r="KD122" s="245"/>
      <c r="KE122" s="245"/>
      <c r="KF122" s="245"/>
      <c r="KG122" s="245"/>
      <c r="KH122" s="245"/>
      <c r="KI122" s="245"/>
      <c r="KJ122" s="245"/>
      <c r="KK122" s="546"/>
      <c r="LF122" s="546"/>
      <c r="LM122" s="546"/>
      <c r="LT122" s="546"/>
      <c r="MA122" s="546"/>
      <c r="NJ122" s="546"/>
      <c r="NM122" s="546"/>
      <c r="QB122" s="546"/>
      <c r="QI122" s="312"/>
      <c r="QW122" s="312"/>
      <c r="QX122" s="312"/>
      <c r="ST122" s="546"/>
      <c r="TO122" s="546"/>
      <c r="TV122" s="546"/>
      <c r="UC122" s="546"/>
      <c r="UJ122" s="546"/>
      <c r="UQ122" s="546"/>
      <c r="VS122" s="546"/>
      <c r="WU122" s="245"/>
      <c r="WV122" s="245"/>
      <c r="WW122" s="245"/>
      <c r="WX122" s="245"/>
      <c r="WY122" s="245"/>
      <c r="WZ122" s="245"/>
      <c r="XA122" s="245"/>
      <c r="AAO122" s="546"/>
      <c r="AAV122" s="546"/>
      <c r="AAY122" s="323"/>
      <c r="ABX122" s="798"/>
      <c r="ACA122" s="546"/>
      <c r="ACE122" s="798"/>
      <c r="ACH122" s="798"/>
      <c r="ACS122" s="546"/>
      <c r="ACV122" s="546"/>
      <c r="ACZ122" s="546"/>
      <c r="ADC122" s="798"/>
      <c r="ADG122" s="312"/>
      <c r="ADN122" s="323"/>
      <c r="ADQ122" s="546"/>
      <c r="ADU122" s="407"/>
      <c r="AEI122" s="546"/>
      <c r="AEL122" s="546"/>
      <c r="AFD122" s="546"/>
      <c r="AFK122" s="546"/>
      <c r="AHV122" s="546"/>
      <c r="AIC122" s="905"/>
      <c r="AID122" s="377"/>
      <c r="AIE122" s="353"/>
      <c r="AIF122" s="353"/>
      <c r="AIJ122" s="546"/>
      <c r="AJL122" s="245"/>
      <c r="AJM122" s="245"/>
      <c r="AJN122" s="245"/>
      <c r="AJO122" s="245"/>
      <c r="AJP122" s="245"/>
      <c r="AJQ122" s="245"/>
      <c r="AJR122" s="245"/>
      <c r="ALW122" s="546"/>
      <c r="ALZ122" s="407"/>
      <c r="AMR122" s="546"/>
      <c r="AMU122" s="798"/>
      <c r="AMY122" s="798"/>
      <c r="ANB122" s="546"/>
      <c r="AOA122" s="798"/>
      <c r="AOD122" s="546"/>
      <c r="AOO122" s="546"/>
      <c r="AOV122" s="798"/>
      <c r="APC122" s="798"/>
      <c r="APQ122" s="546"/>
      <c r="APT122" s="546"/>
      <c r="APX122" s="312"/>
      <c r="AQE122" s="312"/>
      <c r="AQS122" s="798"/>
      <c r="AQV122" s="323"/>
      <c r="ARG122" s="546"/>
      <c r="ARJ122" s="546"/>
      <c r="ARN122" s="546"/>
      <c r="ARQ122" s="798"/>
      <c r="ARU122" s="546"/>
      <c r="ASB122" s="546"/>
      <c r="AVA122" s="546"/>
      <c r="AVH122" s="323"/>
      <c r="AVO122" s="546"/>
      <c r="AWJ122" s="245"/>
      <c r="AWK122" s="245"/>
      <c r="AWL122" s="245"/>
      <c r="AWM122" s="245"/>
      <c r="AWN122" s="245"/>
      <c r="AWO122" s="245"/>
      <c r="AWP122" s="245"/>
      <c r="AWQ122" s="865"/>
      <c r="AXZ122" s="546"/>
      <c r="AYG122" s="546"/>
      <c r="AYN122" s="546"/>
      <c r="AYQ122" s="546"/>
      <c r="AZB122" s="546"/>
      <c r="AZE122" s="546"/>
      <c r="AZI122" s="865"/>
      <c r="AZJ122" s="245"/>
      <c r="AZK122" s="245"/>
      <c r="AZL122" s="865"/>
      <c r="AZM122" s="245"/>
      <c r="AZN122" s="245"/>
      <c r="AZO122" s="245"/>
    </row>
    <row r="123" spans="1:1014 1032:1367" s="32" customFormat="1" ht="15.75" x14ac:dyDescent="0.25">
      <c r="A123" s="312"/>
      <c r="B123" s="1476"/>
      <c r="C123" s="243"/>
      <c r="D123" s="245"/>
      <c r="E123" s="245"/>
      <c r="H123" s="546"/>
      <c r="I123" s="1526"/>
      <c r="J123" s="780"/>
      <c r="K123" s="546"/>
      <c r="O123" s="798"/>
      <c r="CA123" s="546"/>
      <c r="CO123" s="798"/>
      <c r="CQ123" s="704"/>
      <c r="DK123" s="546"/>
      <c r="DN123" s="323"/>
      <c r="EM123" s="798"/>
      <c r="ET123" s="798"/>
      <c r="FO123" s="546"/>
      <c r="FV123" s="798"/>
      <c r="HS123" s="546"/>
      <c r="IO123" s="802"/>
      <c r="JW123" s="245"/>
      <c r="JX123" s="245"/>
      <c r="JY123" s="245"/>
      <c r="JZ123" s="245"/>
      <c r="KA123" s="245"/>
      <c r="KB123" s="245"/>
      <c r="KC123" s="245"/>
      <c r="KD123" s="245"/>
      <c r="KE123" s="245"/>
      <c r="KF123" s="245"/>
      <c r="KG123" s="245"/>
      <c r="KH123" s="245"/>
      <c r="KI123" s="245"/>
      <c r="KJ123" s="245"/>
      <c r="KK123" s="546"/>
      <c r="LF123" s="546"/>
      <c r="LM123" s="546"/>
      <c r="LT123" s="546"/>
      <c r="MA123" s="546"/>
      <c r="NJ123" s="546"/>
      <c r="NM123" s="546"/>
      <c r="QB123" s="546"/>
      <c r="QI123" s="312"/>
      <c r="QW123" s="312"/>
      <c r="QX123" s="312"/>
      <c r="ST123" s="546"/>
      <c r="TO123" s="546"/>
      <c r="TV123" s="546"/>
      <c r="UC123" s="546"/>
      <c r="UJ123" s="546"/>
      <c r="UQ123" s="546"/>
      <c r="VS123" s="546"/>
      <c r="WU123" s="245"/>
      <c r="WV123" s="245"/>
      <c r="WW123" s="245"/>
      <c r="WX123" s="245"/>
      <c r="WY123" s="245"/>
      <c r="WZ123" s="245"/>
      <c r="XA123" s="245"/>
      <c r="AAO123" s="546"/>
      <c r="AAV123" s="546"/>
      <c r="AAY123" s="323"/>
      <c r="ABX123" s="798"/>
      <c r="ACA123" s="546"/>
      <c r="ACE123" s="798"/>
      <c r="ACH123" s="798"/>
      <c r="ACS123" s="546"/>
      <c r="ACV123" s="546"/>
      <c r="ACZ123" s="546"/>
      <c r="ADC123" s="798"/>
      <c r="ADG123" s="312"/>
      <c r="ADN123" s="323"/>
      <c r="ADQ123" s="546"/>
      <c r="ADU123" s="407"/>
      <c r="AEI123" s="546"/>
      <c r="AEL123" s="546"/>
      <c r="AFD123" s="546"/>
      <c r="AFK123" s="546"/>
      <c r="AHV123" s="546"/>
      <c r="AIC123" s="905"/>
      <c r="AID123" s="377"/>
      <c r="AIE123" s="353"/>
      <c r="AIF123" s="353"/>
      <c r="AIJ123" s="546"/>
      <c r="AJL123" s="245"/>
      <c r="AJM123" s="245"/>
      <c r="AJN123" s="245"/>
      <c r="AJO123" s="245"/>
      <c r="AJP123" s="245"/>
      <c r="AJQ123" s="245"/>
      <c r="AJR123" s="245"/>
      <c r="ALW123" s="546"/>
      <c r="ALZ123" s="407"/>
      <c r="AMR123" s="546"/>
      <c r="AMU123" s="798"/>
      <c r="AMY123" s="798"/>
      <c r="ANB123" s="546"/>
      <c r="AOA123" s="798"/>
      <c r="AOD123" s="546"/>
      <c r="AOO123" s="546"/>
      <c r="AOV123" s="798"/>
      <c r="APC123" s="798"/>
      <c r="APQ123" s="546"/>
      <c r="APT123" s="546"/>
      <c r="APX123" s="312"/>
      <c r="AQE123" s="312"/>
      <c r="AQS123" s="798"/>
      <c r="AQV123" s="323"/>
      <c r="ARG123" s="546"/>
      <c r="ARJ123" s="546"/>
      <c r="ARN123" s="546"/>
      <c r="ARQ123" s="798"/>
      <c r="ARU123" s="546"/>
      <c r="ASB123" s="546"/>
      <c r="AVA123" s="546"/>
      <c r="AVH123" s="323"/>
      <c r="AVO123" s="546"/>
      <c r="AWJ123" s="245"/>
      <c r="AWK123" s="245"/>
      <c r="AWL123" s="245"/>
      <c r="AWM123" s="245"/>
      <c r="AWN123" s="245"/>
      <c r="AWO123" s="245"/>
      <c r="AWP123" s="245"/>
      <c r="AWQ123" s="865"/>
      <c r="AXZ123" s="546"/>
      <c r="AYG123" s="546"/>
      <c r="AYN123" s="546"/>
      <c r="AYQ123" s="546"/>
      <c r="AZB123" s="546"/>
      <c r="AZE123" s="546"/>
      <c r="AZI123" s="865"/>
      <c r="AZJ123" s="245"/>
      <c r="AZK123" s="245"/>
      <c r="AZL123" s="865"/>
      <c r="AZM123" s="245"/>
      <c r="AZN123" s="245"/>
      <c r="AZO123" s="245"/>
    </row>
    <row r="124" spans="1:1014 1032:1367" ht="15.75" x14ac:dyDescent="0.25">
      <c r="B124" s="34"/>
      <c r="C124" s="173"/>
      <c r="D124" s="122"/>
      <c r="E124" s="37"/>
      <c r="I124" s="1338"/>
      <c r="CQ124" s="279"/>
      <c r="AIC124" s="507"/>
      <c r="AID124" s="101"/>
      <c r="AIE124" s="79"/>
      <c r="AIF124" s="79"/>
    </row>
    <row r="125" spans="1:1014 1032:1367" ht="15.75" x14ac:dyDescent="0.25">
      <c r="B125" s="34"/>
      <c r="C125" s="173"/>
      <c r="D125" s="37"/>
      <c r="E125" s="37"/>
      <c r="I125" s="1338"/>
      <c r="CQ125" s="279"/>
      <c r="AIC125" s="508"/>
      <c r="AID125" s="79"/>
      <c r="AIE125" s="79"/>
      <c r="AIF125" s="79"/>
    </row>
    <row r="126" spans="1:1014 1032:1367" ht="15.75" x14ac:dyDescent="0.25">
      <c r="B126" s="34"/>
      <c r="C126" s="173"/>
      <c r="D126" s="122"/>
      <c r="E126" s="37"/>
      <c r="I126" s="1338"/>
      <c r="CQ126" s="279"/>
      <c r="AIC126" s="508"/>
      <c r="AID126" s="79"/>
      <c r="AIE126" s="79"/>
      <c r="AIF126" s="79"/>
    </row>
    <row r="127" spans="1:1014 1032:1367" ht="15.75" x14ac:dyDescent="0.25">
      <c r="B127" s="34"/>
      <c r="C127" s="173"/>
      <c r="D127" s="37"/>
      <c r="E127" s="37"/>
      <c r="I127" s="1338"/>
      <c r="CQ127" s="279"/>
      <c r="AIC127" s="508"/>
      <c r="AID127" s="79"/>
      <c r="AIE127" s="79"/>
      <c r="AIF127" s="79"/>
    </row>
    <row r="128" spans="1:1014 1032:1367" ht="15.75" x14ac:dyDescent="0.25">
      <c r="B128" s="34"/>
      <c r="C128" s="173"/>
      <c r="D128" s="37"/>
      <c r="E128" s="37"/>
      <c r="I128" s="1338"/>
      <c r="CQ128" s="279"/>
      <c r="AIC128" s="508"/>
      <c r="AID128" s="79"/>
      <c r="AIE128" s="79"/>
      <c r="AIF128" s="79"/>
    </row>
    <row r="129" spans="2:954 1284:1367" s="551" customFormat="1" ht="15.75" x14ac:dyDescent="0.25">
      <c r="B129" s="34"/>
      <c r="C129" s="173"/>
      <c r="D129" s="37"/>
      <c r="E129" s="37"/>
      <c r="H129" s="423"/>
      <c r="I129" s="1338"/>
      <c r="J129" s="3"/>
      <c r="K129" s="423"/>
      <c r="O129" s="344"/>
      <c r="CA129" s="423"/>
      <c r="CO129" s="344"/>
      <c r="CQ129" s="279"/>
      <c r="DK129" s="423"/>
      <c r="DN129" s="306"/>
      <c r="EM129" s="344"/>
      <c r="ET129" s="344"/>
      <c r="FO129" s="546"/>
      <c r="FV129" s="344"/>
      <c r="HS129" s="423"/>
      <c r="IO129" s="319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423"/>
      <c r="LF129" s="423"/>
      <c r="LM129" s="423"/>
      <c r="LT129" s="423"/>
      <c r="MA129" s="423"/>
      <c r="NJ129" s="423"/>
      <c r="NM129" s="423"/>
      <c r="QB129" s="423"/>
      <c r="QI129" s="2"/>
      <c r="QW129" s="2"/>
      <c r="QX129" s="2"/>
      <c r="ST129" s="546"/>
      <c r="TO129" s="423"/>
      <c r="TV129" s="423"/>
      <c r="UC129" s="423"/>
      <c r="UJ129" s="423"/>
      <c r="UQ129" s="423"/>
      <c r="VS129" s="423"/>
      <c r="WU129" s="37"/>
      <c r="WV129" s="37"/>
      <c r="WW129" s="37"/>
      <c r="WX129" s="37"/>
      <c r="WY129" s="37"/>
      <c r="WZ129" s="37"/>
      <c r="XA129" s="37"/>
      <c r="AAO129" s="423"/>
      <c r="AAV129" s="423"/>
      <c r="AAY129" s="306"/>
      <c r="ABX129" s="344"/>
      <c r="ACA129" s="423"/>
      <c r="ACE129" s="344"/>
      <c r="ACH129" s="344"/>
      <c r="ACS129" s="423"/>
      <c r="ACV129" s="423"/>
      <c r="ACZ129" s="423"/>
      <c r="ADC129" s="344"/>
      <c r="ADG129" s="2"/>
      <c r="ADN129" s="306"/>
      <c r="ADQ129" s="423"/>
      <c r="ADU129" s="428"/>
      <c r="AEI129" s="423"/>
      <c r="AEL129" s="423"/>
      <c r="AFD129" s="423"/>
      <c r="AFK129" s="423"/>
      <c r="AHV129" s="423"/>
      <c r="AIC129" s="508"/>
      <c r="AID129" s="79"/>
      <c r="AIE129" s="79"/>
      <c r="AIF129" s="79"/>
      <c r="AJL129" s="37"/>
      <c r="AJM129" s="37"/>
      <c r="AJN129" s="37"/>
      <c r="AJO129" s="37"/>
      <c r="AJP129" s="37"/>
      <c r="AJQ129" s="37"/>
      <c r="AJR129" s="37"/>
      <c r="AWJ129" s="37"/>
      <c r="AWK129" s="37"/>
      <c r="AWL129" s="37"/>
      <c r="AWM129" s="37"/>
      <c r="AWN129" s="37"/>
      <c r="AWO129" s="37"/>
      <c r="AWP129" s="37"/>
      <c r="AWQ129" s="497"/>
      <c r="AZI129" s="37"/>
      <c r="AZJ129" s="37"/>
      <c r="AZK129" s="37"/>
      <c r="AZL129" s="37"/>
      <c r="AZM129" s="37"/>
      <c r="AZN129" s="37"/>
      <c r="AZO129" s="37"/>
    </row>
    <row r="130" spans="2:954 1284:1367" s="551" customFormat="1" ht="15.75" x14ac:dyDescent="0.25">
      <c r="B130" s="34"/>
      <c r="C130" s="173"/>
      <c r="D130" s="122"/>
      <c r="E130" s="37"/>
      <c r="H130" s="423"/>
      <c r="J130" s="3"/>
      <c r="K130" s="423"/>
      <c r="O130" s="344"/>
      <c r="CA130" s="423"/>
      <c r="CO130" s="344"/>
      <c r="CQ130" s="279"/>
      <c r="DK130" s="423"/>
      <c r="DN130" s="306"/>
      <c r="EM130" s="344"/>
      <c r="ET130" s="344"/>
      <c r="FO130" s="546"/>
      <c r="FV130" s="344"/>
      <c r="HS130" s="423"/>
      <c r="IO130" s="319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423"/>
      <c r="LF130" s="423"/>
      <c r="LM130" s="423"/>
      <c r="LT130" s="423"/>
      <c r="MA130" s="423"/>
      <c r="NJ130" s="423"/>
      <c r="NM130" s="423"/>
      <c r="QB130" s="423"/>
      <c r="QI130" s="2"/>
      <c r="QW130" s="2"/>
      <c r="QX130" s="2"/>
      <c r="ST130" s="546"/>
      <c r="TO130" s="423"/>
      <c r="TV130" s="423"/>
      <c r="UC130" s="423"/>
      <c r="UJ130" s="423"/>
      <c r="UQ130" s="423"/>
      <c r="VS130" s="423"/>
      <c r="WU130" s="37"/>
      <c r="WV130" s="37"/>
      <c r="WW130" s="37"/>
      <c r="WX130" s="37"/>
      <c r="WY130" s="37"/>
      <c r="WZ130" s="37"/>
      <c r="XA130" s="37"/>
      <c r="AAO130" s="423"/>
      <c r="AAV130" s="423"/>
      <c r="AAY130" s="306"/>
      <c r="ABX130" s="344"/>
      <c r="ACA130" s="423"/>
      <c r="ACE130" s="344"/>
      <c r="ACH130" s="344"/>
      <c r="ACS130" s="423"/>
      <c r="ACV130" s="423"/>
      <c r="ACZ130" s="423"/>
      <c r="ADC130" s="344"/>
      <c r="ADG130" s="2"/>
      <c r="ADN130" s="306"/>
      <c r="ADQ130" s="423"/>
      <c r="ADU130" s="428"/>
      <c r="AEI130" s="423"/>
      <c r="AEL130" s="423"/>
      <c r="AFD130" s="423"/>
      <c r="AFK130" s="423"/>
      <c r="AHV130" s="423"/>
      <c r="AIC130" s="508"/>
      <c r="AID130" s="79"/>
      <c r="AIE130" s="79"/>
      <c r="AIF130" s="79"/>
      <c r="AJL130" s="37"/>
      <c r="AJM130" s="37"/>
      <c r="AJN130" s="37"/>
      <c r="AJO130" s="37"/>
      <c r="AJP130" s="37"/>
      <c r="AJQ130" s="37"/>
      <c r="AJR130" s="37"/>
      <c r="AWJ130" s="37"/>
      <c r="AWK130" s="37"/>
      <c r="AWL130" s="37"/>
      <c r="AWM130" s="37"/>
      <c r="AWN130" s="37"/>
      <c r="AWO130" s="37"/>
      <c r="AWP130" s="37"/>
      <c r="AWQ130" s="497"/>
      <c r="AZI130" s="37"/>
      <c r="AZJ130" s="37"/>
      <c r="AZK130" s="37"/>
      <c r="AZL130" s="37"/>
      <c r="AZM130" s="37"/>
      <c r="AZN130" s="37"/>
      <c r="AZO130" s="37"/>
    </row>
    <row r="131" spans="2:954 1284:1367" s="551" customFormat="1" ht="15.75" x14ac:dyDescent="0.25">
      <c r="B131" s="34"/>
      <c r="C131" s="173"/>
      <c r="D131" s="37"/>
      <c r="E131" s="37"/>
      <c r="H131" s="423"/>
      <c r="J131" s="3"/>
      <c r="K131" s="423"/>
      <c r="O131" s="344"/>
      <c r="CA131" s="423"/>
      <c r="CO131" s="344"/>
      <c r="CQ131" s="279"/>
      <c r="DK131" s="423"/>
      <c r="DN131" s="306"/>
      <c r="EM131" s="344"/>
      <c r="ET131" s="344"/>
      <c r="FO131" s="546"/>
      <c r="FV131" s="344"/>
      <c r="HS131" s="423"/>
      <c r="IO131" s="319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423"/>
      <c r="LF131" s="423"/>
      <c r="LM131" s="423"/>
      <c r="LT131" s="423"/>
      <c r="MA131" s="423"/>
      <c r="NJ131" s="423"/>
      <c r="NM131" s="423"/>
      <c r="QB131" s="423"/>
      <c r="QI131" s="2"/>
      <c r="QW131" s="2"/>
      <c r="QX131" s="2"/>
      <c r="ST131" s="546"/>
      <c r="TO131" s="423"/>
      <c r="TV131" s="423"/>
      <c r="UC131" s="423"/>
      <c r="UJ131" s="423"/>
      <c r="UQ131" s="423"/>
      <c r="VS131" s="423"/>
      <c r="WU131" s="37"/>
      <c r="WV131" s="37"/>
      <c r="WW131" s="37"/>
      <c r="WX131" s="37"/>
      <c r="WY131" s="37"/>
      <c r="WZ131" s="37"/>
      <c r="XA131" s="37"/>
      <c r="AAO131" s="423"/>
      <c r="AAV131" s="423"/>
      <c r="AAY131" s="306"/>
      <c r="ABX131" s="344"/>
      <c r="ACA131" s="423"/>
      <c r="ACE131" s="344"/>
      <c r="ACH131" s="344"/>
      <c r="ACS131" s="423"/>
      <c r="ACV131" s="423"/>
      <c r="ACZ131" s="423"/>
      <c r="ADC131" s="344"/>
      <c r="ADG131" s="2"/>
      <c r="ADN131" s="306"/>
      <c r="ADQ131" s="423"/>
      <c r="ADU131" s="428"/>
      <c r="AEI131" s="423"/>
      <c r="AEL131" s="423"/>
      <c r="AFD131" s="423"/>
      <c r="AFK131" s="423"/>
      <c r="AHV131" s="423"/>
      <c r="AIC131" s="508"/>
      <c r="AID131" s="79"/>
      <c r="AIE131" s="79"/>
      <c r="AIF131" s="79"/>
      <c r="AJL131" s="37"/>
      <c r="AJM131" s="37"/>
      <c r="AJN131" s="37"/>
      <c r="AJO131" s="37"/>
      <c r="AJP131" s="37"/>
      <c r="AJQ131" s="37"/>
      <c r="AJR131" s="37"/>
      <c r="AWJ131" s="37"/>
      <c r="AWK131" s="37"/>
      <c r="AWL131" s="37"/>
      <c r="AWM131" s="37"/>
      <c r="AWN131" s="37"/>
      <c r="AWO131" s="37"/>
      <c r="AWP131" s="37"/>
      <c r="AWQ131" s="497"/>
      <c r="AZI131" s="37"/>
      <c r="AZJ131" s="37"/>
      <c r="AZK131" s="37"/>
      <c r="AZL131" s="37"/>
      <c r="AZM131" s="37"/>
      <c r="AZN131" s="37"/>
      <c r="AZO131" s="37"/>
    </row>
    <row r="132" spans="2:954 1284:1367" s="551" customFormat="1" ht="15.75" x14ac:dyDescent="0.25">
      <c r="B132" s="34"/>
      <c r="C132" s="173"/>
      <c r="D132" s="37"/>
      <c r="E132" s="37"/>
      <c r="H132" s="423"/>
      <c r="J132" s="3"/>
      <c r="K132" s="423"/>
      <c r="O132" s="344"/>
      <c r="CA132" s="423"/>
      <c r="CO132" s="344"/>
      <c r="CQ132" s="279"/>
      <c r="DK132" s="423"/>
      <c r="DN132" s="306"/>
      <c r="EM132" s="344"/>
      <c r="ET132" s="344"/>
      <c r="FO132" s="546"/>
      <c r="FV132" s="344"/>
      <c r="HS132" s="423"/>
      <c r="IO132" s="319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423"/>
      <c r="LF132" s="423"/>
      <c r="LM132" s="423"/>
      <c r="LT132" s="423"/>
      <c r="MA132" s="423"/>
      <c r="NJ132" s="423"/>
      <c r="NM132" s="423"/>
      <c r="QB132" s="423"/>
      <c r="QI132" s="2"/>
      <c r="QW132" s="2"/>
      <c r="QX132" s="2"/>
      <c r="ST132" s="546"/>
      <c r="TO132" s="423"/>
      <c r="TV132" s="423"/>
      <c r="UC132" s="423"/>
      <c r="UJ132" s="423"/>
      <c r="UQ132" s="423"/>
      <c r="VS132" s="423"/>
      <c r="WU132" s="37"/>
      <c r="WV132" s="37"/>
      <c r="WW132" s="37"/>
      <c r="WX132" s="37"/>
      <c r="WY132" s="37"/>
      <c r="WZ132" s="37"/>
      <c r="XA132" s="37"/>
      <c r="AAO132" s="423"/>
      <c r="AAV132" s="423"/>
      <c r="AAY132" s="306"/>
      <c r="ABX132" s="344"/>
      <c r="ACA132" s="423"/>
      <c r="ACE132" s="344"/>
      <c r="ACH132" s="344"/>
      <c r="ACS132" s="423"/>
      <c r="ACV132" s="423"/>
      <c r="ACZ132" s="423"/>
      <c r="ADC132" s="344"/>
      <c r="ADG132" s="2"/>
      <c r="ADN132" s="306"/>
      <c r="ADQ132" s="423"/>
      <c r="ADU132" s="428"/>
      <c r="AEI132" s="423"/>
      <c r="AEL132" s="423"/>
      <c r="AFD132" s="423"/>
      <c r="AFK132" s="423"/>
      <c r="AHV132" s="423"/>
      <c r="AIC132" s="508"/>
      <c r="AID132" s="79"/>
      <c r="AIE132" s="79"/>
      <c r="AIF132" s="79"/>
      <c r="AJL132" s="37"/>
      <c r="AJM132" s="37"/>
      <c r="AJN132" s="37"/>
      <c r="AJO132" s="37"/>
      <c r="AJP132" s="37"/>
      <c r="AJQ132" s="37"/>
      <c r="AJR132" s="37"/>
      <c r="AWJ132" s="37"/>
      <c r="AWK132" s="37"/>
      <c r="AWL132" s="37"/>
      <c r="AWM132" s="37"/>
      <c r="AWN132" s="37"/>
      <c r="AWO132" s="37"/>
      <c r="AWP132" s="37"/>
      <c r="AWQ132" s="497"/>
      <c r="AZI132" s="37"/>
      <c r="AZJ132" s="37"/>
      <c r="AZK132" s="37"/>
      <c r="AZL132" s="37"/>
      <c r="AZM132" s="37"/>
      <c r="AZN132" s="37"/>
      <c r="AZO132" s="37"/>
    </row>
    <row r="133" spans="2:954 1284:1367" s="551" customFormat="1" ht="15.75" x14ac:dyDescent="0.25">
      <c r="B133" s="34"/>
      <c r="C133" s="173"/>
      <c r="D133" s="37"/>
      <c r="E133" s="37"/>
      <c r="H133" s="423"/>
      <c r="J133" s="3"/>
      <c r="K133" s="423"/>
      <c r="O133" s="344"/>
      <c r="CA133" s="423"/>
      <c r="CO133" s="344"/>
      <c r="CQ133" s="279"/>
      <c r="DK133" s="423"/>
      <c r="DN133" s="306"/>
      <c r="EM133" s="344"/>
      <c r="ET133" s="344"/>
      <c r="FO133" s="546"/>
      <c r="FV133" s="344"/>
      <c r="HS133" s="423"/>
      <c r="IO133" s="319"/>
      <c r="JW133" s="37"/>
      <c r="JX133" s="37"/>
      <c r="JY133" s="37"/>
      <c r="JZ133" s="37"/>
      <c r="KA133" s="37"/>
      <c r="KB133" s="37"/>
      <c r="KC133" s="37"/>
      <c r="KD133" s="37"/>
      <c r="KE133" s="37"/>
      <c r="KF133" s="37"/>
      <c r="KG133" s="37"/>
      <c r="KH133" s="37"/>
      <c r="KI133" s="37"/>
      <c r="KJ133" s="37"/>
      <c r="KK133" s="423"/>
      <c r="LF133" s="423"/>
      <c r="LM133" s="423"/>
      <c r="LT133" s="423"/>
      <c r="MA133" s="423"/>
      <c r="NJ133" s="423"/>
      <c r="NM133" s="423"/>
      <c r="QB133" s="423"/>
      <c r="QI133" s="2"/>
      <c r="QW133" s="2"/>
      <c r="QX133" s="2"/>
      <c r="ST133" s="546"/>
      <c r="TO133" s="423"/>
      <c r="TV133" s="423"/>
      <c r="UC133" s="423"/>
      <c r="UJ133" s="423"/>
      <c r="UQ133" s="423"/>
      <c r="VS133" s="423"/>
      <c r="WU133" s="37"/>
      <c r="WV133" s="37"/>
      <c r="WW133" s="37"/>
      <c r="WX133" s="37"/>
      <c r="WY133" s="37"/>
      <c r="WZ133" s="37"/>
      <c r="XA133" s="37"/>
      <c r="AAO133" s="423"/>
      <c r="AAV133" s="423"/>
      <c r="AAY133" s="306"/>
      <c r="ABX133" s="344"/>
      <c r="ACA133" s="423"/>
      <c r="ACE133" s="344"/>
      <c r="ACH133" s="344"/>
      <c r="ACS133" s="423"/>
      <c r="ACV133" s="423"/>
      <c r="ACZ133" s="423"/>
      <c r="ADC133" s="344"/>
      <c r="ADG133" s="2"/>
      <c r="ADN133" s="306"/>
      <c r="ADQ133" s="423"/>
      <c r="ADU133" s="428"/>
      <c r="AEI133" s="423"/>
      <c r="AEL133" s="423"/>
      <c r="AFD133" s="423"/>
      <c r="AFK133" s="423"/>
      <c r="AHV133" s="423"/>
      <c r="AIC133" s="344"/>
      <c r="AJL133" s="37"/>
      <c r="AJM133" s="37"/>
      <c r="AJN133" s="37"/>
      <c r="AJO133" s="37"/>
      <c r="AJP133" s="37"/>
      <c r="AJQ133" s="37"/>
      <c r="AJR133" s="37"/>
      <c r="AWJ133" s="37"/>
      <c r="AWK133" s="37"/>
      <c r="AWL133" s="37"/>
      <c r="AWM133" s="37"/>
      <c r="AWN133" s="37"/>
      <c r="AWO133" s="37"/>
      <c r="AWP133" s="37"/>
      <c r="AWQ133" s="497"/>
      <c r="AZI133" s="37"/>
      <c r="AZJ133" s="37"/>
      <c r="AZK133" s="37"/>
      <c r="AZL133" s="37"/>
      <c r="AZM133" s="37"/>
      <c r="AZN133" s="37"/>
      <c r="AZO133" s="37"/>
    </row>
    <row r="134" spans="2:954 1284:1367" s="551" customFormat="1" ht="15.75" x14ac:dyDescent="0.25">
      <c r="B134" s="34"/>
      <c r="C134" s="173"/>
      <c r="D134" s="37"/>
      <c r="E134" s="37"/>
      <c r="H134" s="423"/>
      <c r="J134" s="3"/>
      <c r="K134" s="423"/>
      <c r="O134" s="344"/>
      <c r="CA134" s="423"/>
      <c r="CO134" s="344"/>
      <c r="CQ134" s="279"/>
      <c r="DK134" s="423"/>
      <c r="DN134" s="306"/>
      <c r="EM134" s="344"/>
      <c r="ET134" s="344"/>
      <c r="FO134" s="546"/>
      <c r="FV134" s="344"/>
      <c r="HS134" s="423"/>
      <c r="IO134" s="319"/>
      <c r="JW134" s="37"/>
      <c r="JX134" s="37"/>
      <c r="JY134" s="37"/>
      <c r="JZ134" s="37"/>
      <c r="KA134" s="37"/>
      <c r="KB134" s="37"/>
      <c r="KC134" s="37"/>
      <c r="KD134" s="37"/>
      <c r="KE134" s="37"/>
      <c r="KF134" s="37"/>
      <c r="KG134" s="37"/>
      <c r="KH134" s="37"/>
      <c r="KI134" s="37"/>
      <c r="KJ134" s="37"/>
      <c r="KK134" s="423"/>
      <c r="LF134" s="423"/>
      <c r="LM134" s="423"/>
      <c r="LT134" s="423"/>
      <c r="MA134" s="423"/>
      <c r="NJ134" s="423"/>
      <c r="NM134" s="423"/>
      <c r="QB134" s="423"/>
      <c r="QI134" s="2"/>
      <c r="QW134" s="2"/>
      <c r="QX134" s="2"/>
      <c r="ST134" s="546"/>
      <c r="TO134" s="423"/>
      <c r="TV134" s="423"/>
      <c r="UC134" s="423"/>
      <c r="UJ134" s="423"/>
      <c r="UQ134" s="423"/>
      <c r="VS134" s="423"/>
      <c r="WU134" s="37"/>
      <c r="WV134" s="37"/>
      <c r="WW134" s="37"/>
      <c r="WX134" s="37"/>
      <c r="WY134" s="37"/>
      <c r="WZ134" s="37"/>
      <c r="XA134" s="37"/>
      <c r="AAO134" s="423"/>
      <c r="AAV134" s="423"/>
      <c r="AAY134" s="306"/>
      <c r="ABX134" s="344"/>
      <c r="ACA134" s="423"/>
      <c r="ACE134" s="344"/>
      <c r="ACH134" s="344"/>
      <c r="ACS134" s="423"/>
      <c r="ACV134" s="423"/>
      <c r="ACZ134" s="423"/>
      <c r="ADC134" s="344"/>
      <c r="ADG134" s="2"/>
      <c r="ADN134" s="306"/>
      <c r="ADQ134" s="423"/>
      <c r="ADU134" s="428"/>
      <c r="AEI134" s="423"/>
      <c r="AEL134" s="423"/>
      <c r="AFD134" s="423"/>
      <c r="AFK134" s="423"/>
      <c r="AHV134" s="423"/>
      <c r="AIC134" s="344"/>
      <c r="AJL134" s="37"/>
      <c r="AJM134" s="37"/>
      <c r="AJN134" s="37"/>
      <c r="AJO134" s="37"/>
      <c r="AJP134" s="37"/>
      <c r="AJQ134" s="37"/>
      <c r="AJR134" s="37"/>
      <c r="AWJ134" s="37"/>
      <c r="AWK134" s="37"/>
      <c r="AWL134" s="37"/>
      <c r="AWM134" s="37"/>
      <c r="AWN134" s="37"/>
      <c r="AWO134" s="37"/>
      <c r="AWP134" s="37"/>
      <c r="AWQ134" s="497"/>
      <c r="AZI134" s="37"/>
      <c r="AZJ134" s="37"/>
      <c r="AZK134" s="37"/>
      <c r="AZL134" s="37"/>
      <c r="AZM134" s="37"/>
      <c r="AZN134" s="37"/>
      <c r="AZO134" s="37"/>
    </row>
    <row r="135" spans="2:954 1284:1367" s="551" customFormat="1" ht="15.75" x14ac:dyDescent="0.25">
      <c r="B135" s="34"/>
      <c r="C135" s="173"/>
      <c r="D135" s="37"/>
      <c r="E135" s="37"/>
      <c r="H135" s="423"/>
      <c r="J135" s="3"/>
      <c r="K135" s="423"/>
      <c r="O135" s="344"/>
      <c r="CA135" s="423"/>
      <c r="CO135" s="344"/>
      <c r="CQ135" s="279"/>
      <c r="DK135" s="423"/>
      <c r="DN135" s="306"/>
      <c r="EM135" s="344"/>
      <c r="ET135" s="344"/>
      <c r="FO135" s="546"/>
      <c r="FV135" s="344"/>
      <c r="HS135" s="423"/>
      <c r="IO135" s="319"/>
      <c r="JW135" s="37"/>
      <c r="JX135" s="37"/>
      <c r="JY135" s="37"/>
      <c r="JZ135" s="37"/>
      <c r="KA135" s="37"/>
      <c r="KB135" s="37"/>
      <c r="KC135" s="37"/>
      <c r="KD135" s="37"/>
      <c r="KE135" s="37"/>
      <c r="KF135" s="37"/>
      <c r="KG135" s="37"/>
      <c r="KH135" s="37"/>
      <c r="KI135" s="37"/>
      <c r="KJ135" s="37"/>
      <c r="KK135" s="423"/>
      <c r="LF135" s="423"/>
      <c r="LM135" s="423"/>
      <c r="LT135" s="423"/>
      <c r="MA135" s="423"/>
      <c r="NJ135" s="423"/>
      <c r="NM135" s="423"/>
      <c r="QB135" s="423"/>
      <c r="QI135" s="2"/>
      <c r="QW135" s="2"/>
      <c r="QX135" s="2"/>
      <c r="ST135" s="546"/>
      <c r="TO135" s="423"/>
      <c r="TV135" s="423"/>
      <c r="UC135" s="423"/>
      <c r="UJ135" s="423"/>
      <c r="UQ135" s="423"/>
      <c r="VS135" s="423"/>
      <c r="WU135" s="37"/>
      <c r="WV135" s="37"/>
      <c r="WW135" s="37"/>
      <c r="WX135" s="37"/>
      <c r="WY135" s="37"/>
      <c r="WZ135" s="37"/>
      <c r="XA135" s="37"/>
      <c r="AAO135" s="423"/>
      <c r="AAV135" s="423"/>
      <c r="AAY135" s="306"/>
      <c r="ABX135" s="344"/>
      <c r="ACA135" s="423"/>
      <c r="ACE135" s="344"/>
      <c r="ACH135" s="344"/>
      <c r="ACS135" s="423"/>
      <c r="ACV135" s="423"/>
      <c r="ACZ135" s="423"/>
      <c r="ADC135" s="344"/>
      <c r="ADG135" s="2"/>
      <c r="ADN135" s="306"/>
      <c r="ADQ135" s="423"/>
      <c r="ADU135" s="428"/>
      <c r="AEI135" s="423"/>
      <c r="AEL135" s="423"/>
      <c r="AFD135" s="423"/>
      <c r="AFK135" s="423"/>
      <c r="AHV135" s="423"/>
      <c r="AIC135" s="344"/>
      <c r="AJL135" s="37"/>
      <c r="AJM135" s="37"/>
      <c r="AJN135" s="37"/>
      <c r="AJO135" s="37"/>
      <c r="AJP135" s="37"/>
      <c r="AJQ135" s="37"/>
      <c r="AJR135" s="37"/>
      <c r="AWJ135" s="37"/>
      <c r="AWK135" s="37"/>
      <c r="AWL135" s="37"/>
      <c r="AWM135" s="37"/>
      <c r="AWN135" s="37"/>
      <c r="AWO135" s="37"/>
      <c r="AWP135" s="37"/>
      <c r="AWQ135" s="497"/>
      <c r="AZI135" s="37"/>
      <c r="AZJ135" s="37"/>
      <c r="AZK135" s="37"/>
      <c r="AZL135" s="37"/>
      <c r="AZM135" s="37"/>
      <c r="AZN135" s="37"/>
      <c r="AZO135" s="37"/>
    </row>
    <row r="136" spans="2:954 1284:1367" s="551" customFormat="1" ht="15.75" x14ac:dyDescent="0.25">
      <c r="B136" s="34"/>
      <c r="C136" s="173"/>
      <c r="D136" s="37"/>
      <c r="E136" s="37"/>
      <c r="H136" s="423"/>
      <c r="J136" s="3"/>
      <c r="K136" s="423"/>
      <c r="O136" s="344"/>
      <c r="CA136" s="423"/>
      <c r="CO136" s="344"/>
      <c r="CQ136" s="279"/>
      <c r="DK136" s="423"/>
      <c r="DN136" s="306"/>
      <c r="EM136" s="344"/>
      <c r="ET136" s="344"/>
      <c r="FO136" s="546"/>
      <c r="FV136" s="344"/>
      <c r="HS136" s="423"/>
      <c r="IO136" s="319"/>
      <c r="JW136" s="37"/>
      <c r="JX136" s="37"/>
      <c r="JY136" s="37"/>
      <c r="JZ136" s="37"/>
      <c r="KA136" s="37"/>
      <c r="KB136" s="37"/>
      <c r="KC136" s="37"/>
      <c r="KD136" s="37"/>
      <c r="KE136" s="37"/>
      <c r="KF136" s="37"/>
      <c r="KG136" s="37"/>
      <c r="KH136" s="37"/>
      <c r="KI136" s="37"/>
      <c r="KJ136" s="37"/>
      <c r="KK136" s="423"/>
      <c r="LF136" s="423"/>
      <c r="LM136" s="423"/>
      <c r="LT136" s="423"/>
      <c r="MA136" s="423"/>
      <c r="NJ136" s="423"/>
      <c r="NM136" s="423"/>
      <c r="QB136" s="423"/>
      <c r="QI136" s="2"/>
      <c r="QW136" s="2"/>
      <c r="QX136" s="2"/>
      <c r="ST136" s="546"/>
      <c r="TO136" s="423"/>
      <c r="TV136" s="423"/>
      <c r="UC136" s="423"/>
      <c r="UJ136" s="423"/>
      <c r="UQ136" s="423"/>
      <c r="VS136" s="423"/>
      <c r="WU136" s="37"/>
      <c r="WV136" s="37"/>
      <c r="WW136" s="37"/>
      <c r="WX136" s="37"/>
      <c r="WY136" s="37"/>
      <c r="WZ136" s="37"/>
      <c r="XA136" s="37"/>
      <c r="AAO136" s="423"/>
      <c r="AAV136" s="423"/>
      <c r="AAY136" s="306"/>
      <c r="ABX136" s="344"/>
      <c r="ACA136" s="423"/>
      <c r="ACE136" s="344"/>
      <c r="ACH136" s="344"/>
      <c r="ACS136" s="423"/>
      <c r="ACV136" s="423"/>
      <c r="ACZ136" s="423"/>
      <c r="ADC136" s="344"/>
      <c r="ADG136" s="2"/>
      <c r="ADN136" s="306"/>
      <c r="ADQ136" s="423"/>
      <c r="ADU136" s="428"/>
      <c r="AEI136" s="423"/>
      <c r="AEL136" s="423"/>
      <c r="AFD136" s="423"/>
      <c r="AFK136" s="423"/>
      <c r="AHV136" s="423"/>
      <c r="AIC136" s="344"/>
      <c r="AJL136" s="37"/>
      <c r="AJM136" s="37"/>
      <c r="AJN136" s="37"/>
      <c r="AJO136" s="37"/>
      <c r="AJP136" s="37"/>
      <c r="AJQ136" s="37"/>
      <c r="AJR136" s="37"/>
      <c r="AWJ136" s="37"/>
      <c r="AWK136" s="37"/>
      <c r="AWL136" s="37"/>
      <c r="AWM136" s="37"/>
      <c r="AWN136" s="37"/>
      <c r="AWO136" s="37"/>
      <c r="AWP136" s="37"/>
      <c r="AWQ136" s="497"/>
      <c r="AZI136" s="37"/>
      <c r="AZJ136" s="37"/>
      <c r="AZK136" s="37"/>
      <c r="AZL136" s="37"/>
      <c r="AZM136" s="37"/>
      <c r="AZN136" s="37"/>
      <c r="AZO136" s="37"/>
    </row>
    <row r="137" spans="2:954 1284:1367" s="551" customFormat="1" ht="15.75" x14ac:dyDescent="0.25">
      <c r="B137" s="34"/>
      <c r="C137" s="173"/>
      <c r="D137" s="122"/>
      <c r="E137" s="37"/>
      <c r="H137" s="423"/>
      <c r="J137" s="3"/>
      <c r="K137" s="423"/>
      <c r="O137" s="344"/>
      <c r="CA137" s="423"/>
      <c r="CO137" s="344"/>
      <c r="CQ137" s="279"/>
      <c r="DK137" s="423"/>
      <c r="DN137" s="306"/>
      <c r="EM137" s="344"/>
      <c r="ET137" s="344"/>
      <c r="FO137" s="546"/>
      <c r="FV137" s="344"/>
      <c r="HS137" s="423"/>
      <c r="IO137" s="319"/>
      <c r="JW137" s="37"/>
      <c r="JX137" s="37"/>
      <c r="JY137" s="37"/>
      <c r="JZ137" s="37"/>
      <c r="KA137" s="37"/>
      <c r="KB137" s="37"/>
      <c r="KC137" s="37"/>
      <c r="KD137" s="37"/>
      <c r="KE137" s="37"/>
      <c r="KF137" s="37"/>
      <c r="KG137" s="37"/>
      <c r="KH137" s="37"/>
      <c r="KI137" s="37"/>
      <c r="KJ137" s="37"/>
      <c r="KK137" s="423"/>
      <c r="LF137" s="423"/>
      <c r="LM137" s="423"/>
      <c r="LT137" s="423"/>
      <c r="MA137" s="423"/>
      <c r="NJ137" s="423"/>
      <c r="NM137" s="423"/>
      <c r="QB137" s="423"/>
      <c r="QI137" s="2"/>
      <c r="QW137" s="2"/>
      <c r="QX137" s="2"/>
      <c r="ST137" s="546"/>
      <c r="TO137" s="423"/>
      <c r="TV137" s="423"/>
      <c r="UC137" s="423"/>
      <c r="UJ137" s="423"/>
      <c r="UQ137" s="423"/>
      <c r="VS137" s="423"/>
      <c r="WU137" s="37"/>
      <c r="WV137" s="37"/>
      <c r="WW137" s="37"/>
      <c r="WX137" s="37"/>
      <c r="WY137" s="37"/>
      <c r="WZ137" s="37"/>
      <c r="XA137" s="37"/>
      <c r="AAO137" s="423"/>
      <c r="AAV137" s="423"/>
      <c r="AAY137" s="306"/>
      <c r="ABX137" s="344"/>
      <c r="ACA137" s="423"/>
      <c r="ACE137" s="344"/>
      <c r="ACH137" s="344"/>
      <c r="ACS137" s="423"/>
      <c r="ACV137" s="423"/>
      <c r="ACZ137" s="423"/>
      <c r="ADC137" s="344"/>
      <c r="ADG137" s="2"/>
      <c r="ADN137" s="306"/>
      <c r="ADQ137" s="423"/>
      <c r="ADU137" s="428"/>
      <c r="AEI137" s="423"/>
      <c r="AEL137" s="423"/>
      <c r="AFD137" s="423"/>
      <c r="AFK137" s="423"/>
      <c r="AHV137" s="423"/>
      <c r="AIC137" s="344"/>
      <c r="AJL137" s="37"/>
      <c r="AJM137" s="37"/>
      <c r="AJN137" s="37"/>
      <c r="AJO137" s="37"/>
      <c r="AJP137" s="37"/>
      <c r="AJQ137" s="37"/>
      <c r="AJR137" s="37"/>
      <c r="AWJ137" s="37"/>
      <c r="AWK137" s="37"/>
      <c r="AWL137" s="37"/>
      <c r="AWM137" s="37"/>
      <c r="AWN137" s="37"/>
      <c r="AWO137" s="37"/>
      <c r="AWP137" s="37"/>
      <c r="AWQ137" s="497"/>
      <c r="AZI137" s="37"/>
      <c r="AZJ137" s="37"/>
      <c r="AZK137" s="37"/>
      <c r="AZL137" s="37"/>
      <c r="AZM137" s="37"/>
      <c r="AZN137" s="37"/>
      <c r="AZO137" s="37"/>
    </row>
    <row r="138" spans="2:954 1284:1367" s="551" customFormat="1" ht="15.75" x14ac:dyDescent="0.25">
      <c r="B138" s="34"/>
      <c r="C138" s="173"/>
      <c r="D138" s="37"/>
      <c r="E138" s="37"/>
      <c r="H138" s="423"/>
      <c r="J138" s="3"/>
      <c r="K138" s="423"/>
      <c r="O138" s="344"/>
      <c r="CA138" s="423"/>
      <c r="CO138" s="344"/>
      <c r="DK138" s="423"/>
      <c r="DN138" s="306"/>
      <c r="EM138" s="344"/>
      <c r="ET138" s="344"/>
      <c r="FO138" s="546"/>
      <c r="FV138" s="344"/>
      <c r="HS138" s="423"/>
      <c r="IO138" s="319"/>
      <c r="JW138" s="37"/>
      <c r="JX138" s="37"/>
      <c r="JY138" s="37"/>
      <c r="JZ138" s="37"/>
      <c r="KA138" s="37"/>
      <c r="KB138" s="37"/>
      <c r="KC138" s="37"/>
      <c r="KD138" s="37"/>
      <c r="KE138" s="37"/>
      <c r="KF138" s="37"/>
      <c r="KG138" s="37"/>
      <c r="KH138" s="37"/>
      <c r="KI138" s="37"/>
      <c r="KJ138" s="37"/>
      <c r="KK138" s="423"/>
      <c r="LF138" s="423"/>
      <c r="LM138" s="423"/>
      <c r="LT138" s="423"/>
      <c r="MA138" s="423"/>
      <c r="NJ138" s="423"/>
      <c r="NM138" s="423"/>
      <c r="QB138" s="423"/>
      <c r="QI138" s="2"/>
      <c r="QW138" s="2"/>
      <c r="QX138" s="2"/>
      <c r="ST138" s="546"/>
      <c r="TO138" s="423"/>
      <c r="TV138" s="423"/>
      <c r="UC138" s="423"/>
      <c r="UJ138" s="423"/>
      <c r="UQ138" s="423"/>
      <c r="VS138" s="423"/>
      <c r="WU138" s="37"/>
      <c r="WV138" s="37"/>
      <c r="WW138" s="37"/>
      <c r="WX138" s="37"/>
      <c r="WY138" s="37"/>
      <c r="WZ138" s="37"/>
      <c r="XA138" s="37"/>
      <c r="AAO138" s="423"/>
      <c r="AAV138" s="423"/>
      <c r="AAY138" s="306"/>
      <c r="ABX138" s="344"/>
      <c r="ACA138" s="423"/>
      <c r="ACE138" s="344"/>
      <c r="ACH138" s="344"/>
      <c r="ACS138" s="423"/>
      <c r="ACV138" s="423"/>
      <c r="ACZ138" s="423"/>
      <c r="ADC138" s="344"/>
      <c r="ADG138" s="2"/>
      <c r="ADN138" s="306"/>
      <c r="ADQ138" s="423"/>
      <c r="ADU138" s="428"/>
      <c r="AEI138" s="423"/>
      <c r="AEL138" s="423"/>
      <c r="AFD138" s="423"/>
      <c r="AFK138" s="423"/>
      <c r="AHV138" s="423"/>
      <c r="AIC138" s="344"/>
      <c r="AJL138" s="37"/>
      <c r="AJM138" s="37"/>
      <c r="AJN138" s="37"/>
      <c r="AJO138" s="37"/>
      <c r="AJP138" s="37"/>
      <c r="AJQ138" s="37"/>
      <c r="AJR138" s="37"/>
      <c r="AWJ138" s="37"/>
      <c r="AWK138" s="37"/>
      <c r="AWL138" s="37"/>
      <c r="AWM138" s="37"/>
      <c r="AWN138" s="37"/>
      <c r="AWO138" s="37"/>
      <c r="AWP138" s="37"/>
      <c r="AWQ138" s="497"/>
      <c r="AZI138" s="37"/>
      <c r="AZJ138" s="37"/>
      <c r="AZK138" s="37"/>
      <c r="AZL138" s="37"/>
      <c r="AZM138" s="37"/>
      <c r="AZN138" s="37"/>
      <c r="AZO138" s="37"/>
    </row>
    <row r="139" spans="2:954 1284:1367" s="551" customFormat="1" ht="15.75" x14ac:dyDescent="0.25">
      <c r="B139" s="34"/>
      <c r="C139" s="173"/>
      <c r="D139" s="122"/>
      <c r="E139" s="37"/>
      <c r="H139" s="423"/>
      <c r="J139" s="3"/>
      <c r="K139" s="423"/>
      <c r="O139" s="344"/>
      <c r="CA139" s="423"/>
      <c r="CO139" s="344"/>
      <c r="DK139" s="423"/>
      <c r="DN139" s="306"/>
      <c r="EM139" s="344"/>
      <c r="ET139" s="344"/>
      <c r="FO139" s="546"/>
      <c r="FV139" s="344"/>
      <c r="HS139" s="423"/>
      <c r="IO139" s="319"/>
      <c r="JW139" s="37"/>
      <c r="JX139" s="37"/>
      <c r="JY139" s="37"/>
      <c r="JZ139" s="37"/>
      <c r="KA139" s="37"/>
      <c r="KB139" s="37"/>
      <c r="KC139" s="37"/>
      <c r="KD139" s="37"/>
      <c r="KE139" s="37"/>
      <c r="KF139" s="37"/>
      <c r="KG139" s="37"/>
      <c r="KH139" s="37"/>
      <c r="KI139" s="37"/>
      <c r="KJ139" s="37"/>
      <c r="KK139" s="423"/>
      <c r="LF139" s="423"/>
      <c r="LM139" s="423"/>
      <c r="LT139" s="423"/>
      <c r="MA139" s="423"/>
      <c r="NJ139" s="423"/>
      <c r="NM139" s="423"/>
      <c r="QB139" s="423"/>
      <c r="QI139" s="2"/>
      <c r="QW139" s="2"/>
      <c r="QX139" s="2"/>
      <c r="ST139" s="546"/>
      <c r="TO139" s="423"/>
      <c r="TV139" s="423"/>
      <c r="UC139" s="423"/>
      <c r="UJ139" s="423"/>
      <c r="UQ139" s="423"/>
      <c r="VS139" s="423"/>
      <c r="WU139" s="37"/>
      <c r="WV139" s="37"/>
      <c r="WW139" s="37"/>
      <c r="WX139" s="37"/>
      <c r="WY139" s="37"/>
      <c r="WZ139" s="37"/>
      <c r="XA139" s="37"/>
      <c r="AAO139" s="423"/>
      <c r="AAV139" s="423"/>
      <c r="AAY139" s="306"/>
      <c r="ABX139" s="344"/>
      <c r="ACA139" s="423"/>
      <c r="ACE139" s="344"/>
      <c r="ACH139" s="344"/>
      <c r="ACS139" s="423"/>
      <c r="ACV139" s="423"/>
      <c r="ACZ139" s="423"/>
      <c r="ADC139" s="344"/>
      <c r="ADG139" s="2"/>
      <c r="ADN139" s="306"/>
      <c r="ADQ139" s="423"/>
      <c r="ADU139" s="428"/>
      <c r="AEI139" s="423"/>
      <c r="AEL139" s="423"/>
      <c r="AFD139" s="423"/>
      <c r="AFK139" s="423"/>
      <c r="AHV139" s="423"/>
      <c r="AIC139" s="344"/>
      <c r="AJL139" s="37"/>
      <c r="AJM139" s="37"/>
      <c r="AJN139" s="37"/>
      <c r="AJO139" s="37"/>
      <c r="AJP139" s="37"/>
      <c r="AJQ139" s="37"/>
      <c r="AJR139" s="37"/>
      <c r="AWJ139" s="37"/>
      <c r="AWK139" s="37"/>
      <c r="AWL139" s="37"/>
      <c r="AWM139" s="37"/>
      <c r="AWN139" s="37"/>
      <c r="AWO139" s="37"/>
      <c r="AWP139" s="37"/>
      <c r="AWQ139" s="497"/>
      <c r="AZI139" s="37"/>
      <c r="AZJ139" s="37"/>
      <c r="AZK139" s="37"/>
      <c r="AZL139" s="37"/>
      <c r="AZM139" s="37"/>
      <c r="AZN139" s="37"/>
      <c r="AZO139" s="37"/>
    </row>
    <row r="140" spans="2:954 1284:1367" s="551" customFormat="1" ht="15.75" x14ac:dyDescent="0.25">
      <c r="B140" s="34"/>
      <c r="C140" s="173"/>
      <c r="D140" s="37"/>
      <c r="E140" s="37"/>
      <c r="H140" s="423"/>
      <c r="J140" s="3"/>
      <c r="K140" s="423"/>
      <c r="O140" s="344"/>
      <c r="CA140" s="423"/>
      <c r="CO140" s="344"/>
      <c r="DK140" s="423"/>
      <c r="DN140" s="306"/>
      <c r="EM140" s="344"/>
      <c r="ET140" s="344"/>
      <c r="FO140" s="546"/>
      <c r="FV140" s="344"/>
      <c r="HS140" s="423"/>
      <c r="IO140" s="319"/>
      <c r="JW140" s="37"/>
      <c r="JX140" s="37"/>
      <c r="JY140" s="37"/>
      <c r="JZ140" s="37"/>
      <c r="KA140" s="37"/>
      <c r="KB140" s="37"/>
      <c r="KC140" s="37"/>
      <c r="KD140" s="37"/>
      <c r="KE140" s="37"/>
      <c r="KF140" s="37"/>
      <c r="KG140" s="37"/>
      <c r="KH140" s="37"/>
      <c r="KI140" s="37"/>
      <c r="KJ140" s="37"/>
      <c r="KK140" s="423"/>
      <c r="LF140" s="423"/>
      <c r="LM140" s="423"/>
      <c r="LT140" s="423"/>
      <c r="MA140" s="423"/>
      <c r="NJ140" s="423"/>
      <c r="NM140" s="423"/>
      <c r="QB140" s="423"/>
      <c r="QI140" s="2"/>
      <c r="QW140" s="2"/>
      <c r="QX140" s="2"/>
      <c r="ST140" s="546"/>
      <c r="TO140" s="423"/>
      <c r="TV140" s="423"/>
      <c r="UC140" s="423"/>
      <c r="UJ140" s="423"/>
      <c r="UQ140" s="423"/>
      <c r="VS140" s="423"/>
      <c r="WU140" s="37"/>
      <c r="WV140" s="37"/>
      <c r="WW140" s="37"/>
      <c r="WX140" s="37"/>
      <c r="WY140" s="37"/>
      <c r="WZ140" s="37"/>
      <c r="XA140" s="37"/>
      <c r="AAO140" s="423"/>
      <c r="AAV140" s="423"/>
      <c r="AAY140" s="306"/>
      <c r="ABX140" s="344"/>
      <c r="ACA140" s="423"/>
      <c r="ACE140" s="344"/>
      <c r="ACH140" s="344"/>
      <c r="ACS140" s="423"/>
      <c r="ACV140" s="423"/>
      <c r="ACZ140" s="423"/>
      <c r="ADC140" s="344"/>
      <c r="ADG140" s="2"/>
      <c r="ADN140" s="306"/>
      <c r="ADQ140" s="423"/>
      <c r="ADU140" s="428"/>
      <c r="AEI140" s="423"/>
      <c r="AEL140" s="423"/>
      <c r="AFD140" s="423"/>
      <c r="AFK140" s="423"/>
      <c r="AHV140" s="423"/>
      <c r="AIC140" s="344"/>
      <c r="AJL140" s="37"/>
      <c r="AJM140" s="37"/>
      <c r="AJN140" s="37"/>
      <c r="AJO140" s="37"/>
      <c r="AJP140" s="37"/>
      <c r="AJQ140" s="37"/>
      <c r="AJR140" s="37"/>
      <c r="AWJ140" s="37"/>
      <c r="AWK140" s="37"/>
      <c r="AWL140" s="37"/>
      <c r="AWM140" s="37"/>
      <c r="AWN140" s="37"/>
      <c r="AWO140" s="37"/>
      <c r="AWP140" s="37"/>
      <c r="AWQ140" s="497"/>
      <c r="AZI140" s="37"/>
      <c r="AZJ140" s="37"/>
      <c r="AZK140" s="37"/>
      <c r="AZL140" s="37"/>
      <c r="AZM140" s="37"/>
      <c r="AZN140" s="37"/>
      <c r="AZO140" s="37"/>
    </row>
    <row r="141" spans="2:954 1284:1367" s="551" customFormat="1" ht="15.75" x14ac:dyDescent="0.25">
      <c r="B141" s="34"/>
      <c r="C141" s="173"/>
      <c r="D141" s="122"/>
      <c r="E141" s="37"/>
      <c r="H141" s="423"/>
      <c r="J141" s="3"/>
      <c r="K141" s="423"/>
      <c r="O141" s="344"/>
      <c r="CA141" s="423"/>
      <c r="CO141" s="344"/>
      <c r="DK141" s="423"/>
      <c r="DN141" s="306"/>
      <c r="EM141" s="344"/>
      <c r="ET141" s="344"/>
      <c r="FO141" s="546"/>
      <c r="FV141" s="344"/>
      <c r="HS141" s="423"/>
      <c r="IO141" s="319"/>
      <c r="JW141" s="37"/>
      <c r="JX141" s="37"/>
      <c r="JY141" s="37"/>
      <c r="JZ141" s="37"/>
      <c r="KA141" s="37"/>
      <c r="KB141" s="37"/>
      <c r="KC141" s="37"/>
      <c r="KD141" s="37"/>
      <c r="KE141" s="37"/>
      <c r="KF141" s="37"/>
      <c r="KG141" s="37"/>
      <c r="KH141" s="37"/>
      <c r="KI141" s="37"/>
      <c r="KJ141" s="37"/>
      <c r="KK141" s="423"/>
      <c r="LF141" s="423"/>
      <c r="LM141" s="423"/>
      <c r="LT141" s="423"/>
      <c r="MA141" s="423"/>
      <c r="NJ141" s="423"/>
      <c r="NM141" s="423"/>
      <c r="QB141" s="423"/>
      <c r="QI141" s="2"/>
      <c r="QW141" s="2"/>
      <c r="QX141" s="2"/>
      <c r="ST141" s="546"/>
      <c r="TO141" s="423"/>
      <c r="TV141" s="423"/>
      <c r="UC141" s="423"/>
      <c r="UJ141" s="423"/>
      <c r="UQ141" s="423"/>
      <c r="VS141" s="423"/>
      <c r="WU141" s="37"/>
      <c r="WV141" s="37"/>
      <c r="WW141" s="37"/>
      <c r="WX141" s="37"/>
      <c r="WY141" s="37"/>
      <c r="WZ141" s="37"/>
      <c r="XA141" s="37"/>
      <c r="AAO141" s="423"/>
      <c r="AAV141" s="423"/>
      <c r="AAY141" s="306"/>
      <c r="ABX141" s="344"/>
      <c r="ACA141" s="423"/>
      <c r="ACE141" s="344"/>
      <c r="ACH141" s="344"/>
      <c r="ACS141" s="423"/>
      <c r="ACV141" s="423"/>
      <c r="ACZ141" s="423"/>
      <c r="ADC141" s="344"/>
      <c r="ADG141" s="2"/>
      <c r="ADN141" s="306"/>
      <c r="ADQ141" s="423"/>
      <c r="ADU141" s="428"/>
      <c r="AEI141" s="423"/>
      <c r="AEL141" s="423"/>
      <c r="AFD141" s="423"/>
      <c r="AFK141" s="423"/>
      <c r="AHV141" s="423"/>
      <c r="AIC141" s="344"/>
      <c r="AJL141" s="37"/>
      <c r="AJM141" s="37"/>
      <c r="AJN141" s="37"/>
      <c r="AJO141" s="37"/>
      <c r="AJP141" s="37"/>
      <c r="AJQ141" s="37"/>
      <c r="AJR141" s="37"/>
      <c r="AWJ141" s="37"/>
      <c r="AWK141" s="37"/>
      <c r="AWL141" s="37"/>
      <c r="AWM141" s="37"/>
      <c r="AWN141" s="37"/>
      <c r="AWO141" s="37"/>
      <c r="AWP141" s="37"/>
      <c r="AWQ141" s="497"/>
      <c r="AZI141" s="37"/>
      <c r="AZJ141" s="37"/>
      <c r="AZK141" s="37"/>
      <c r="AZL141" s="37"/>
      <c r="AZM141" s="37"/>
      <c r="AZN141" s="37"/>
      <c r="AZO141" s="37"/>
    </row>
    <row r="142" spans="2:954 1284:1367" s="551" customFormat="1" ht="15.75" x14ac:dyDescent="0.25">
      <c r="B142" s="34"/>
      <c r="C142" s="173"/>
      <c r="D142" s="37"/>
      <c r="E142" s="37"/>
      <c r="H142" s="423"/>
      <c r="J142" s="3"/>
      <c r="K142" s="423"/>
      <c r="O142" s="344"/>
      <c r="CA142" s="423"/>
      <c r="CO142" s="344"/>
      <c r="DK142" s="423"/>
      <c r="DN142" s="306"/>
      <c r="EM142" s="344"/>
      <c r="ET142" s="344"/>
      <c r="FO142" s="546"/>
      <c r="FV142" s="344"/>
      <c r="HS142" s="423"/>
      <c r="IO142" s="319"/>
      <c r="JW142" s="37"/>
      <c r="JX142" s="37"/>
      <c r="JY142" s="37"/>
      <c r="JZ142" s="37"/>
      <c r="KA142" s="37"/>
      <c r="KB142" s="37"/>
      <c r="KC142" s="37"/>
      <c r="KD142" s="37"/>
      <c r="KE142" s="37"/>
      <c r="KF142" s="37"/>
      <c r="KG142" s="37"/>
      <c r="KH142" s="37"/>
      <c r="KI142" s="37"/>
      <c r="KJ142" s="37"/>
      <c r="KK142" s="423"/>
      <c r="LF142" s="423"/>
      <c r="LM142" s="423"/>
      <c r="LT142" s="423"/>
      <c r="MA142" s="423"/>
      <c r="NJ142" s="423"/>
      <c r="NM142" s="423"/>
      <c r="QB142" s="423"/>
      <c r="QI142" s="2"/>
      <c r="QW142" s="2"/>
      <c r="QX142" s="2"/>
      <c r="ST142" s="546"/>
      <c r="TO142" s="423"/>
      <c r="TV142" s="423"/>
      <c r="UC142" s="423"/>
      <c r="UJ142" s="423"/>
      <c r="UQ142" s="423"/>
      <c r="VS142" s="423"/>
      <c r="WU142" s="37"/>
      <c r="WV142" s="37"/>
      <c r="WW142" s="37"/>
      <c r="WX142" s="37"/>
      <c r="WY142" s="37"/>
      <c r="WZ142" s="37"/>
      <c r="XA142" s="37"/>
      <c r="AAO142" s="423"/>
      <c r="AAV142" s="423"/>
      <c r="AAY142" s="306"/>
      <c r="ABX142" s="344"/>
      <c r="ACA142" s="423"/>
      <c r="ACE142" s="344"/>
      <c r="ACH142" s="344"/>
      <c r="ACS142" s="423"/>
      <c r="ACV142" s="423"/>
      <c r="ACZ142" s="423"/>
      <c r="ADC142" s="344"/>
      <c r="ADG142" s="2"/>
      <c r="ADN142" s="306"/>
      <c r="ADQ142" s="423"/>
      <c r="ADU142" s="428"/>
      <c r="AEI142" s="423"/>
      <c r="AEL142" s="423"/>
      <c r="AFD142" s="423"/>
      <c r="AFK142" s="423"/>
      <c r="AHV142" s="423"/>
      <c r="AIC142" s="344"/>
      <c r="AJL142" s="37"/>
      <c r="AJM142" s="37"/>
      <c r="AJN142" s="37"/>
      <c r="AJO142" s="37"/>
      <c r="AJP142" s="37"/>
      <c r="AJQ142" s="37"/>
      <c r="AJR142" s="37"/>
      <c r="AWJ142" s="37"/>
      <c r="AWK142" s="37"/>
      <c r="AWL142" s="37"/>
      <c r="AWM142" s="37"/>
      <c r="AWN142" s="37"/>
      <c r="AWO142" s="37"/>
      <c r="AWP142" s="37"/>
      <c r="AWQ142" s="497"/>
      <c r="AZI142" s="37"/>
      <c r="AZJ142" s="37"/>
      <c r="AZK142" s="37"/>
      <c r="AZL142" s="37"/>
      <c r="AZM142" s="37"/>
      <c r="AZN142" s="37"/>
      <c r="AZO142" s="37"/>
    </row>
    <row r="143" spans="2:954 1284:1367" s="551" customFormat="1" ht="15.75" x14ac:dyDescent="0.25">
      <c r="B143" s="34"/>
      <c r="C143" s="173"/>
      <c r="D143" s="122"/>
      <c r="E143" s="37"/>
      <c r="H143" s="423"/>
      <c r="J143" s="3"/>
      <c r="K143" s="423"/>
      <c r="O143" s="344"/>
      <c r="CA143" s="423"/>
      <c r="CO143" s="344"/>
      <c r="DK143" s="423"/>
      <c r="DN143" s="306"/>
      <c r="EM143" s="344"/>
      <c r="ET143" s="344"/>
      <c r="FO143" s="546"/>
      <c r="FV143" s="344"/>
      <c r="HS143" s="423"/>
      <c r="IO143" s="319"/>
      <c r="JW143" s="37"/>
      <c r="JX143" s="37"/>
      <c r="JY143" s="37"/>
      <c r="JZ143" s="37"/>
      <c r="KA143" s="37"/>
      <c r="KB143" s="37"/>
      <c r="KC143" s="37"/>
      <c r="KD143" s="37"/>
      <c r="KE143" s="37"/>
      <c r="KF143" s="37"/>
      <c r="KG143" s="37"/>
      <c r="KH143" s="37"/>
      <c r="KI143" s="37"/>
      <c r="KJ143" s="37"/>
      <c r="KK143" s="423"/>
      <c r="LF143" s="423"/>
      <c r="LM143" s="423"/>
      <c r="LT143" s="423"/>
      <c r="MA143" s="423"/>
      <c r="NJ143" s="423"/>
      <c r="NM143" s="423"/>
      <c r="QB143" s="423"/>
      <c r="QI143" s="2"/>
      <c r="QW143" s="2"/>
      <c r="QX143" s="2"/>
      <c r="ST143" s="546"/>
      <c r="TO143" s="423"/>
      <c r="TV143" s="423"/>
      <c r="UC143" s="423"/>
      <c r="UJ143" s="423"/>
      <c r="UQ143" s="423"/>
      <c r="VS143" s="423"/>
      <c r="WU143" s="37"/>
      <c r="WV143" s="37"/>
      <c r="WW143" s="37"/>
      <c r="WX143" s="37"/>
      <c r="WY143" s="37"/>
      <c r="WZ143" s="37"/>
      <c r="XA143" s="37"/>
      <c r="AAO143" s="423"/>
      <c r="AAV143" s="423"/>
      <c r="AAY143" s="306"/>
      <c r="ABX143" s="344"/>
      <c r="ACA143" s="423"/>
      <c r="ACE143" s="344"/>
      <c r="ACH143" s="344"/>
      <c r="ACS143" s="423"/>
      <c r="ACV143" s="423"/>
      <c r="ACZ143" s="423"/>
      <c r="ADC143" s="344"/>
      <c r="ADG143" s="2"/>
      <c r="ADN143" s="306"/>
      <c r="ADQ143" s="423"/>
      <c r="ADU143" s="428"/>
      <c r="AEI143" s="423"/>
      <c r="AEL143" s="423"/>
      <c r="AFD143" s="423"/>
      <c r="AFK143" s="423"/>
      <c r="AHV143" s="423"/>
      <c r="AIC143" s="344"/>
      <c r="AJL143" s="37"/>
      <c r="AJM143" s="37"/>
      <c r="AJN143" s="37"/>
      <c r="AJO143" s="37"/>
      <c r="AJP143" s="37"/>
      <c r="AJQ143" s="37"/>
      <c r="AJR143" s="37"/>
      <c r="AWJ143" s="37"/>
      <c r="AWK143" s="37"/>
      <c r="AWL143" s="37"/>
      <c r="AWM143" s="37"/>
      <c r="AWN143" s="37"/>
      <c r="AWO143" s="37"/>
      <c r="AWP143" s="37"/>
      <c r="AWQ143" s="497"/>
      <c r="AZI143" s="37"/>
      <c r="AZJ143" s="37"/>
      <c r="AZK143" s="37"/>
      <c r="AZL143" s="37"/>
      <c r="AZM143" s="37"/>
      <c r="AZN143" s="37"/>
      <c r="AZO143" s="37"/>
    </row>
    <row r="144" spans="2:954 1284:1367" s="551" customFormat="1" ht="15.75" x14ac:dyDescent="0.25">
      <c r="B144" s="34"/>
      <c r="C144" s="173"/>
      <c r="D144" s="122"/>
      <c r="E144" s="37"/>
      <c r="H144" s="423"/>
      <c r="J144" s="3"/>
      <c r="K144" s="423"/>
      <c r="O144" s="344"/>
      <c r="CA144" s="423"/>
      <c r="CO144" s="344"/>
      <c r="DK144" s="423"/>
      <c r="DN144" s="306"/>
      <c r="EM144" s="344"/>
      <c r="ET144" s="344"/>
      <c r="FO144" s="546"/>
      <c r="FV144" s="344"/>
      <c r="HS144" s="423"/>
      <c r="IO144" s="319"/>
      <c r="JW144" s="37"/>
      <c r="JX144" s="37"/>
      <c r="JY144" s="37"/>
      <c r="JZ144" s="37"/>
      <c r="KA144" s="37"/>
      <c r="KB144" s="37"/>
      <c r="KC144" s="37"/>
      <c r="KD144" s="37"/>
      <c r="KE144" s="37"/>
      <c r="KF144" s="37"/>
      <c r="KG144" s="37"/>
      <c r="KH144" s="37"/>
      <c r="KI144" s="37"/>
      <c r="KJ144" s="37"/>
      <c r="KK144" s="423"/>
      <c r="LF144" s="423"/>
      <c r="LM144" s="423"/>
      <c r="LT144" s="423"/>
      <c r="MA144" s="423"/>
      <c r="NJ144" s="423"/>
      <c r="NM144" s="423"/>
      <c r="QB144" s="423"/>
      <c r="QI144" s="2"/>
      <c r="QW144" s="2"/>
      <c r="QX144" s="2"/>
      <c r="ST144" s="546"/>
      <c r="TO144" s="423"/>
      <c r="TV144" s="423"/>
      <c r="UC144" s="423"/>
      <c r="UJ144" s="423"/>
      <c r="UQ144" s="423"/>
      <c r="VS144" s="423"/>
      <c r="WU144" s="37"/>
      <c r="WV144" s="37"/>
      <c r="WW144" s="37"/>
      <c r="WX144" s="37"/>
      <c r="WY144" s="37"/>
      <c r="WZ144" s="37"/>
      <c r="XA144" s="37"/>
      <c r="AAO144" s="423"/>
      <c r="AAV144" s="423"/>
      <c r="AAY144" s="306"/>
      <c r="ABX144" s="344"/>
      <c r="ACA144" s="423"/>
      <c r="ACE144" s="344"/>
      <c r="ACH144" s="344"/>
      <c r="ACS144" s="423"/>
      <c r="ACV144" s="423"/>
      <c r="ACZ144" s="423"/>
      <c r="ADC144" s="344"/>
      <c r="ADG144" s="2"/>
      <c r="ADN144" s="306"/>
      <c r="ADQ144" s="423"/>
      <c r="ADU144" s="428"/>
      <c r="AEI144" s="423"/>
      <c r="AEL144" s="423"/>
      <c r="AFD144" s="423"/>
      <c r="AFK144" s="423"/>
      <c r="AHV144" s="423"/>
      <c r="AIC144" s="344"/>
      <c r="AJL144" s="37"/>
      <c r="AJM144" s="37"/>
      <c r="AJN144" s="37"/>
      <c r="AJO144" s="37"/>
      <c r="AJP144" s="37"/>
      <c r="AJQ144" s="37"/>
      <c r="AJR144" s="37"/>
      <c r="AWJ144" s="37"/>
      <c r="AWK144" s="37"/>
      <c r="AWL144" s="37"/>
      <c r="AWM144" s="37"/>
      <c r="AWN144" s="37"/>
      <c r="AWO144" s="37"/>
      <c r="AWP144" s="37"/>
      <c r="AWQ144" s="497"/>
      <c r="AZI144" s="37"/>
      <c r="AZJ144" s="37"/>
      <c r="AZK144" s="37"/>
      <c r="AZL144" s="37"/>
      <c r="AZM144" s="37"/>
      <c r="AZN144" s="37"/>
      <c r="AZO144" s="37"/>
    </row>
    <row r="145" spans="2:954 1284:1367" s="551" customFormat="1" ht="15.75" x14ac:dyDescent="0.25">
      <c r="B145" s="34"/>
      <c r="C145" s="173"/>
      <c r="D145" s="122"/>
      <c r="E145" s="37"/>
      <c r="AJL145" s="37"/>
      <c r="AJM145" s="37"/>
      <c r="AJN145" s="37"/>
      <c r="AJO145" s="37"/>
      <c r="AJP145" s="37"/>
      <c r="AJQ145" s="37"/>
      <c r="AJR145" s="37"/>
      <c r="AWJ145" s="37"/>
      <c r="AWK145" s="37"/>
      <c r="AWL145" s="37"/>
      <c r="AWM145" s="37"/>
      <c r="AWN145" s="37"/>
      <c r="AWO145" s="37"/>
      <c r="AWP145" s="37"/>
      <c r="AWQ145" s="497"/>
      <c r="AZI145" s="37"/>
      <c r="AZJ145" s="37"/>
      <c r="AZK145" s="37"/>
      <c r="AZL145" s="37"/>
      <c r="AZM145" s="37"/>
      <c r="AZN145" s="37"/>
      <c r="AZO145" s="37"/>
    </row>
    <row r="146" spans="2:954 1284:1367" s="551" customFormat="1" ht="15.75" x14ac:dyDescent="0.25">
      <c r="B146" s="34"/>
      <c r="C146" s="173"/>
      <c r="D146" s="37"/>
      <c r="E146" s="37"/>
      <c r="AJL146" s="37"/>
      <c r="AJM146" s="37"/>
      <c r="AJN146" s="37"/>
      <c r="AJO146" s="37"/>
      <c r="AJP146" s="37"/>
      <c r="AJQ146" s="37"/>
      <c r="AJR146" s="37"/>
      <c r="AWJ146" s="37"/>
      <c r="AWK146" s="37"/>
      <c r="AWL146" s="37"/>
      <c r="AWM146" s="37"/>
      <c r="AWN146" s="37"/>
      <c r="AWO146" s="37"/>
      <c r="AWP146" s="37"/>
      <c r="AWQ146" s="497"/>
      <c r="AZI146" s="37"/>
      <c r="AZJ146" s="37"/>
      <c r="AZK146" s="37"/>
      <c r="AZL146" s="37"/>
      <c r="AZM146" s="37"/>
      <c r="AZN146" s="37"/>
      <c r="AZO146" s="37"/>
    </row>
    <row r="147" spans="2:954 1284:1367" s="551" customFormat="1" ht="15.75" x14ac:dyDescent="0.25">
      <c r="B147" s="34"/>
      <c r="C147" s="173"/>
      <c r="D147" s="37"/>
      <c r="E147" s="37"/>
      <c r="AJL147" s="37"/>
      <c r="AJM147" s="37"/>
      <c r="AJN147" s="37"/>
      <c r="AJO147" s="37"/>
      <c r="AJP147" s="37"/>
      <c r="AJQ147" s="37"/>
      <c r="AJR147" s="37"/>
      <c r="AWJ147" s="37"/>
      <c r="AWK147" s="37"/>
      <c r="AWL147" s="37"/>
      <c r="AWM147" s="37"/>
      <c r="AWN147" s="37"/>
      <c r="AWO147" s="37"/>
      <c r="AWP147" s="37"/>
      <c r="AWQ147" s="497"/>
      <c r="AZI147" s="37"/>
      <c r="AZJ147" s="37"/>
      <c r="AZK147" s="37"/>
      <c r="AZL147" s="37"/>
      <c r="AZM147" s="37"/>
      <c r="AZN147" s="37"/>
      <c r="AZO147" s="37"/>
    </row>
    <row r="148" spans="2:954 1284:1367" s="551" customFormat="1" ht="15.75" x14ac:dyDescent="0.25">
      <c r="B148" s="34"/>
      <c r="C148" s="173"/>
      <c r="D148" s="37"/>
      <c r="E148" s="37"/>
      <c r="AJL148" s="37"/>
      <c r="AJM148" s="37"/>
      <c r="AJN148" s="37"/>
      <c r="AJO148" s="37"/>
      <c r="AJP148" s="37"/>
      <c r="AJQ148" s="37"/>
      <c r="AJR148" s="37"/>
      <c r="AWJ148" s="37"/>
      <c r="AWK148" s="37"/>
      <c r="AWL148" s="37"/>
      <c r="AWM148" s="37"/>
      <c r="AWN148" s="37"/>
      <c r="AWO148" s="37"/>
      <c r="AWP148" s="37"/>
      <c r="AWQ148" s="497"/>
      <c r="AZI148" s="37"/>
      <c r="AZJ148" s="37"/>
      <c r="AZK148" s="37"/>
      <c r="AZL148" s="37"/>
      <c r="AZM148" s="37"/>
      <c r="AZN148" s="37"/>
      <c r="AZO148" s="37"/>
    </row>
    <row r="149" spans="2:954 1284:1367" s="551" customFormat="1" ht="15.75" x14ac:dyDescent="0.25">
      <c r="B149" s="34"/>
      <c r="C149" s="173"/>
      <c r="D149" s="37"/>
      <c r="E149" s="37"/>
      <c r="AJL149" s="37"/>
      <c r="AJM149" s="37"/>
      <c r="AJN149" s="37"/>
      <c r="AJO149" s="37"/>
      <c r="AJP149" s="37"/>
      <c r="AJQ149" s="37"/>
      <c r="AJR149" s="37"/>
      <c r="AWJ149" s="37"/>
      <c r="AWK149" s="37"/>
      <c r="AWL149" s="37"/>
      <c r="AWM149" s="37"/>
      <c r="AWN149" s="37"/>
      <c r="AWO149" s="37"/>
      <c r="AWP149" s="37"/>
      <c r="AWQ149" s="497"/>
      <c r="AZI149" s="37"/>
      <c r="AZJ149" s="37"/>
      <c r="AZK149" s="37"/>
      <c r="AZL149" s="37"/>
      <c r="AZM149" s="37"/>
      <c r="AZN149" s="37"/>
      <c r="AZO149" s="37"/>
    </row>
    <row r="150" spans="2:954 1284:1367" s="551" customFormat="1" ht="15.75" x14ac:dyDescent="0.25">
      <c r="B150" s="34"/>
      <c r="C150" s="173"/>
      <c r="D150" s="37"/>
      <c r="E150" s="37"/>
      <c r="AJL150" s="37"/>
      <c r="AJM150" s="37"/>
      <c r="AJN150" s="37"/>
      <c r="AJO150" s="37"/>
      <c r="AJP150" s="37"/>
      <c r="AJQ150" s="37"/>
      <c r="AJR150" s="37"/>
      <c r="AWJ150" s="37"/>
      <c r="AWK150" s="37"/>
      <c r="AWL150" s="37"/>
      <c r="AWM150" s="37"/>
      <c r="AWN150" s="37"/>
      <c r="AWO150" s="37"/>
      <c r="AWP150" s="37"/>
      <c r="AWQ150" s="497"/>
      <c r="AZI150" s="37"/>
      <c r="AZJ150" s="37"/>
      <c r="AZK150" s="37"/>
      <c r="AZL150" s="37"/>
      <c r="AZM150" s="37"/>
      <c r="AZN150" s="37"/>
      <c r="AZO150" s="37"/>
    </row>
    <row r="151" spans="2:954 1284:1367" s="551" customFormat="1" ht="15.75" x14ac:dyDescent="0.25">
      <c r="B151" s="34"/>
      <c r="C151" s="173"/>
      <c r="D151" s="37"/>
      <c r="E151" s="37"/>
      <c r="AJL151" s="37"/>
      <c r="AJM151" s="37"/>
      <c r="AJN151" s="37"/>
      <c r="AJO151" s="37"/>
      <c r="AJP151" s="37"/>
      <c r="AJQ151" s="37"/>
      <c r="AJR151" s="37"/>
      <c r="AWJ151" s="37"/>
      <c r="AWK151" s="37"/>
      <c r="AWL151" s="37"/>
      <c r="AWM151" s="37"/>
      <c r="AWN151" s="37"/>
      <c r="AWO151" s="37"/>
      <c r="AWP151" s="37"/>
      <c r="AWQ151" s="497"/>
      <c r="AZI151" s="37"/>
      <c r="AZJ151" s="37"/>
      <c r="AZK151" s="37"/>
      <c r="AZL151" s="37"/>
      <c r="AZM151" s="37"/>
      <c r="AZN151" s="37"/>
      <c r="AZO151" s="37"/>
    </row>
    <row r="152" spans="2:954 1284:1367" s="551" customFormat="1" ht="15.75" x14ac:dyDescent="0.25">
      <c r="B152" s="34"/>
      <c r="C152" s="173"/>
      <c r="D152" s="122"/>
      <c r="E152" s="37"/>
      <c r="AJL152" s="37"/>
      <c r="AJM152" s="37"/>
      <c r="AJN152" s="37"/>
      <c r="AJO152" s="37"/>
      <c r="AJP152" s="37"/>
      <c r="AJQ152" s="37"/>
      <c r="AJR152" s="37"/>
      <c r="AWJ152" s="37"/>
      <c r="AWK152" s="37"/>
      <c r="AWL152" s="37"/>
      <c r="AWM152" s="37"/>
      <c r="AWN152" s="37"/>
      <c r="AWO152" s="37"/>
      <c r="AWP152" s="37"/>
      <c r="AWQ152" s="497"/>
      <c r="AZI152" s="37"/>
      <c r="AZJ152" s="37"/>
      <c r="AZK152" s="37"/>
      <c r="AZL152" s="37"/>
      <c r="AZM152" s="37"/>
      <c r="AZN152" s="37"/>
      <c r="AZO152" s="37"/>
    </row>
    <row r="153" spans="2:954 1284:1367" s="551" customFormat="1" ht="15.75" x14ac:dyDescent="0.25">
      <c r="B153" s="24"/>
      <c r="C153" s="173"/>
      <c r="D153" s="122"/>
      <c r="E153" s="37"/>
      <c r="AJL153" s="37"/>
      <c r="AJM153" s="37"/>
      <c r="AJN153" s="37"/>
      <c r="AJO153" s="37"/>
      <c r="AJP153" s="37"/>
      <c r="AJQ153" s="37"/>
      <c r="AJR153" s="37"/>
      <c r="AWJ153" s="37"/>
      <c r="AWK153" s="37"/>
      <c r="AWL153" s="37"/>
      <c r="AWM153" s="37"/>
      <c r="AWN153" s="37"/>
      <c r="AWO153" s="37"/>
      <c r="AWP153" s="37"/>
      <c r="AWQ153" s="497"/>
      <c r="AZI153" s="37"/>
      <c r="AZJ153" s="37"/>
      <c r="AZK153" s="37"/>
      <c r="AZL153" s="37"/>
      <c r="AZM153" s="37"/>
      <c r="AZN153" s="37"/>
      <c r="AZO153" s="37"/>
    </row>
    <row r="154" spans="2:954 1284:1367" s="551" customFormat="1" ht="15.75" x14ac:dyDescent="0.25">
      <c r="B154" s="24"/>
      <c r="C154" s="173"/>
      <c r="D154" s="37"/>
      <c r="E154" s="37"/>
      <c r="AJL154" s="37"/>
      <c r="AJM154" s="37"/>
      <c r="AJN154" s="37"/>
      <c r="AJO154" s="37"/>
      <c r="AJP154" s="37"/>
      <c r="AJQ154" s="37"/>
      <c r="AJR154" s="37"/>
      <c r="AWJ154" s="37"/>
      <c r="AWK154" s="37"/>
      <c r="AWL154" s="37"/>
      <c r="AWM154" s="37"/>
      <c r="AWN154" s="37"/>
      <c r="AWO154" s="37"/>
      <c r="AWP154" s="37"/>
      <c r="AWQ154" s="497"/>
      <c r="AZI154" s="37"/>
      <c r="AZJ154" s="37"/>
      <c r="AZK154" s="37"/>
      <c r="AZL154" s="37"/>
      <c r="AZM154" s="37"/>
      <c r="AZN154" s="37"/>
      <c r="AZO154" s="37"/>
    </row>
    <row r="155" spans="2:954 1284:1367" s="551" customFormat="1" ht="15.75" x14ac:dyDescent="0.25">
      <c r="B155" s="24"/>
      <c r="C155" s="173"/>
      <c r="D155" s="37"/>
      <c r="E155" s="37"/>
      <c r="AJL155" s="37"/>
      <c r="AJM155" s="37"/>
      <c r="AJN155" s="37"/>
      <c r="AJO155" s="37"/>
      <c r="AJP155" s="37"/>
      <c r="AJQ155" s="37"/>
      <c r="AJR155" s="37"/>
      <c r="AWJ155" s="37"/>
      <c r="AWK155" s="37"/>
      <c r="AWL155" s="37"/>
      <c r="AWM155" s="37"/>
      <c r="AWN155" s="37"/>
      <c r="AWO155" s="37"/>
      <c r="AWP155" s="37"/>
      <c r="AWQ155" s="497"/>
      <c r="AZI155" s="37"/>
      <c r="AZJ155" s="37"/>
      <c r="AZK155" s="37"/>
      <c r="AZL155" s="37"/>
      <c r="AZM155" s="37"/>
      <c r="AZN155" s="37"/>
      <c r="AZO155" s="37"/>
    </row>
    <row r="156" spans="2:954 1284:1367" s="551" customFormat="1" ht="15.75" x14ac:dyDescent="0.25">
      <c r="B156" s="24"/>
      <c r="C156" s="173"/>
      <c r="D156" s="37"/>
      <c r="E156" s="37"/>
      <c r="AJL156" s="37"/>
      <c r="AJM156" s="37"/>
      <c r="AJN156" s="37"/>
      <c r="AJO156" s="37"/>
      <c r="AJP156" s="37"/>
      <c r="AJQ156" s="37"/>
      <c r="AJR156" s="37"/>
      <c r="AWJ156" s="37"/>
      <c r="AWK156" s="37"/>
      <c r="AWL156" s="37"/>
      <c r="AWM156" s="37"/>
      <c r="AWN156" s="37"/>
      <c r="AWO156" s="37"/>
      <c r="AWP156" s="37"/>
      <c r="AWQ156" s="497"/>
      <c r="AZI156" s="37"/>
      <c r="AZJ156" s="37"/>
      <c r="AZK156" s="37"/>
      <c r="AZL156" s="37"/>
      <c r="AZM156" s="37"/>
      <c r="AZN156" s="37"/>
      <c r="AZO156" s="37"/>
    </row>
    <row r="157" spans="2:954 1284:1367" s="551" customFormat="1" ht="15.75" x14ac:dyDescent="0.25">
      <c r="B157" s="24"/>
      <c r="C157" s="173"/>
      <c r="D157" s="37"/>
      <c r="E157" s="37"/>
      <c r="AJL157" s="37"/>
      <c r="AJM157" s="37"/>
      <c r="AJN157" s="37"/>
      <c r="AJO157" s="37"/>
      <c r="AJP157" s="37"/>
      <c r="AJQ157" s="37"/>
      <c r="AJR157" s="37"/>
      <c r="AWJ157" s="37"/>
      <c r="AWK157" s="37"/>
      <c r="AWL157" s="37"/>
      <c r="AWM157" s="37"/>
      <c r="AWN157" s="37"/>
      <c r="AWO157" s="37"/>
      <c r="AWP157" s="37"/>
      <c r="AWQ157" s="497"/>
      <c r="AZI157" s="37"/>
      <c r="AZJ157" s="37"/>
      <c r="AZK157" s="37"/>
      <c r="AZL157" s="37"/>
      <c r="AZM157" s="37"/>
      <c r="AZN157" s="37"/>
      <c r="AZO157" s="37"/>
    </row>
    <row r="158" spans="2:954 1284:1367" s="551" customFormat="1" ht="15.75" x14ac:dyDescent="0.25">
      <c r="B158" s="24"/>
      <c r="C158" s="173"/>
      <c r="D158" s="37"/>
      <c r="E158" s="37"/>
      <c r="AJL158" s="37"/>
      <c r="AJM158" s="37"/>
      <c r="AJN158" s="37"/>
      <c r="AJO158" s="37"/>
      <c r="AJP158" s="37"/>
      <c r="AJQ158" s="37"/>
      <c r="AJR158" s="37"/>
      <c r="AWJ158" s="37"/>
      <c r="AWK158" s="37"/>
      <c r="AWL158" s="37"/>
      <c r="AWM158" s="37"/>
      <c r="AWN158" s="37"/>
      <c r="AWO158" s="37"/>
      <c r="AWP158" s="37"/>
      <c r="AWQ158" s="497"/>
      <c r="AZI158" s="37"/>
      <c r="AZJ158" s="37"/>
      <c r="AZK158" s="37"/>
      <c r="AZL158" s="37"/>
      <c r="AZM158" s="37"/>
      <c r="AZN158" s="37"/>
      <c r="AZO158" s="37"/>
    </row>
    <row r="159" spans="2:954 1284:1367" s="551" customFormat="1" ht="15.75" x14ac:dyDescent="0.25">
      <c r="B159" s="24"/>
      <c r="C159" s="173"/>
      <c r="D159" s="37"/>
      <c r="E159" s="37"/>
      <c r="AJL159" s="37"/>
      <c r="AJM159" s="37"/>
      <c r="AJN159" s="37"/>
      <c r="AJO159" s="37"/>
      <c r="AJP159" s="37"/>
      <c r="AJQ159" s="37"/>
      <c r="AJR159" s="37"/>
      <c r="AWJ159" s="37"/>
      <c r="AWK159" s="37"/>
      <c r="AWL159" s="37"/>
      <c r="AWM159" s="37"/>
      <c r="AWN159" s="37"/>
      <c r="AWO159" s="37"/>
      <c r="AWP159" s="37"/>
      <c r="AWQ159" s="497"/>
      <c r="AZI159" s="37"/>
      <c r="AZJ159" s="37"/>
      <c r="AZK159" s="37"/>
      <c r="AZL159" s="37"/>
      <c r="AZM159" s="37"/>
      <c r="AZN159" s="37"/>
      <c r="AZO159" s="37"/>
    </row>
    <row r="160" spans="2:954 1284:1367" s="551" customFormat="1" ht="15.75" x14ac:dyDescent="0.25">
      <c r="B160" s="24"/>
      <c r="C160" s="173"/>
      <c r="D160" s="37"/>
      <c r="E160" s="37"/>
      <c r="AJL160" s="37"/>
      <c r="AJM160" s="37"/>
      <c r="AJN160" s="37"/>
      <c r="AJO160" s="37"/>
      <c r="AJP160" s="37"/>
      <c r="AJQ160" s="37"/>
      <c r="AJR160" s="37"/>
      <c r="AWJ160" s="37"/>
      <c r="AWK160" s="37"/>
      <c r="AWL160" s="37"/>
      <c r="AWM160" s="37"/>
      <c r="AWN160" s="37"/>
      <c r="AWO160" s="37"/>
      <c r="AWP160" s="37"/>
      <c r="AWQ160" s="497"/>
      <c r="AZI160" s="37"/>
      <c r="AZJ160" s="37"/>
      <c r="AZK160" s="37"/>
      <c r="AZL160" s="37"/>
      <c r="AZM160" s="37"/>
      <c r="AZN160" s="37"/>
      <c r="AZO160" s="37"/>
    </row>
    <row r="161" spans="2:954 1284:1367" s="551" customFormat="1" ht="15.75" x14ac:dyDescent="0.25">
      <c r="B161" s="24"/>
      <c r="C161" s="173"/>
      <c r="D161" s="37"/>
      <c r="E161" s="37"/>
      <c r="AJL161" s="37"/>
      <c r="AJM161" s="37"/>
      <c r="AJN161" s="37"/>
      <c r="AJO161" s="37"/>
      <c r="AJP161" s="37"/>
      <c r="AJQ161" s="37"/>
      <c r="AJR161" s="37"/>
      <c r="AWJ161" s="37"/>
      <c r="AWK161" s="37"/>
      <c r="AWL161" s="37"/>
      <c r="AWM161" s="37"/>
      <c r="AWN161" s="37"/>
      <c r="AWO161" s="37"/>
      <c r="AWP161" s="37"/>
      <c r="AWQ161" s="497"/>
      <c r="AZI161" s="37"/>
      <c r="AZJ161" s="37"/>
      <c r="AZK161" s="37"/>
      <c r="AZL161" s="37"/>
      <c r="AZM161" s="37"/>
      <c r="AZN161" s="37"/>
      <c r="AZO161" s="37"/>
    </row>
    <row r="162" spans="2:954 1284:1367" s="551" customFormat="1" ht="15.75" x14ac:dyDescent="0.25">
      <c r="B162" s="24"/>
      <c r="C162" s="173"/>
      <c r="D162" s="37"/>
      <c r="E162" s="37"/>
      <c r="AJL162" s="37"/>
      <c r="AJM162" s="37"/>
      <c r="AJN162" s="37"/>
      <c r="AJO162" s="37"/>
      <c r="AJP162" s="37"/>
      <c r="AJQ162" s="37"/>
      <c r="AJR162" s="37"/>
      <c r="AWJ162" s="37"/>
      <c r="AWK162" s="37"/>
      <c r="AWL162" s="37"/>
      <c r="AWM162" s="37"/>
      <c r="AWN162" s="37"/>
      <c r="AWO162" s="37"/>
      <c r="AWP162" s="37"/>
      <c r="AWQ162" s="497"/>
      <c r="AZI162" s="37"/>
      <c r="AZJ162" s="37"/>
      <c r="AZK162" s="37"/>
      <c r="AZL162" s="37"/>
      <c r="AZM162" s="37"/>
      <c r="AZN162" s="37"/>
      <c r="AZO162" s="37"/>
    </row>
    <row r="163" spans="2:954 1284:1367" s="551" customFormat="1" ht="15.75" x14ac:dyDescent="0.25">
      <c r="B163" s="24"/>
      <c r="C163" s="173"/>
      <c r="D163" s="37"/>
      <c r="E163" s="37"/>
      <c r="AJL163" s="37"/>
      <c r="AJM163" s="37"/>
      <c r="AJN163" s="37"/>
      <c r="AJO163" s="37"/>
      <c r="AJP163" s="37"/>
      <c r="AJQ163" s="37"/>
      <c r="AJR163" s="37"/>
      <c r="AWJ163" s="37"/>
      <c r="AWK163" s="37"/>
      <c r="AWL163" s="37"/>
      <c r="AWM163" s="37"/>
      <c r="AWN163" s="37"/>
      <c r="AWO163" s="37"/>
      <c r="AWP163" s="37"/>
      <c r="AWQ163" s="497"/>
      <c r="AZI163" s="37"/>
      <c r="AZJ163" s="37"/>
      <c r="AZK163" s="37"/>
      <c r="AZL163" s="37"/>
      <c r="AZM163" s="37"/>
      <c r="AZN163" s="37"/>
      <c r="AZO163" s="37"/>
    </row>
    <row r="164" spans="2:954 1284:1367" s="551" customFormat="1" ht="15.75" x14ac:dyDescent="0.25">
      <c r="B164" s="24"/>
      <c r="C164" s="173"/>
      <c r="D164" s="122"/>
      <c r="E164" s="37"/>
      <c r="AJL164" s="37"/>
      <c r="AJM164" s="37"/>
      <c r="AJN164" s="37"/>
      <c r="AJO164" s="37"/>
      <c r="AJP164" s="37"/>
      <c r="AJQ164" s="37"/>
      <c r="AJR164" s="37"/>
      <c r="AWJ164" s="37"/>
      <c r="AWK164" s="37"/>
      <c r="AWL164" s="37"/>
      <c r="AWM164" s="37"/>
      <c r="AWN164" s="37"/>
      <c r="AWO164" s="37"/>
      <c r="AWP164" s="37"/>
      <c r="AWQ164" s="497"/>
      <c r="AZI164" s="37"/>
      <c r="AZJ164" s="37"/>
      <c r="AZK164" s="37"/>
      <c r="AZL164" s="37"/>
      <c r="AZM164" s="37"/>
      <c r="AZN164" s="37"/>
      <c r="AZO164" s="37"/>
    </row>
    <row r="165" spans="2:954 1284:1367" s="551" customFormat="1" ht="15.75" x14ac:dyDescent="0.25">
      <c r="B165" s="24"/>
      <c r="C165" s="173"/>
      <c r="D165" s="37"/>
      <c r="E165" s="37"/>
      <c r="AJL165" s="37"/>
      <c r="AJM165" s="37"/>
      <c r="AJN165" s="37"/>
      <c r="AJO165" s="37"/>
      <c r="AJP165" s="37"/>
      <c r="AJQ165" s="37"/>
      <c r="AJR165" s="37"/>
      <c r="AWJ165" s="37"/>
      <c r="AWK165" s="37"/>
      <c r="AWL165" s="37"/>
      <c r="AWM165" s="37"/>
      <c r="AWN165" s="37"/>
      <c r="AWO165" s="37"/>
      <c r="AWP165" s="37"/>
      <c r="AWQ165" s="497"/>
      <c r="AZI165" s="37"/>
      <c r="AZJ165" s="37"/>
      <c r="AZK165" s="37"/>
      <c r="AZL165" s="37"/>
      <c r="AZM165" s="37"/>
      <c r="AZN165" s="37"/>
      <c r="AZO165" s="37"/>
    </row>
    <row r="166" spans="2:954 1284:1367" s="551" customFormat="1" ht="15.75" x14ac:dyDescent="0.25">
      <c r="B166" s="24"/>
      <c r="C166" s="173"/>
      <c r="D166" s="37"/>
      <c r="E166" s="37"/>
      <c r="AJL166" s="37"/>
      <c r="AJM166" s="37"/>
      <c r="AJN166" s="37"/>
      <c r="AJO166" s="37"/>
      <c r="AJP166" s="37"/>
      <c r="AJQ166" s="37"/>
      <c r="AJR166" s="37"/>
      <c r="AWJ166" s="37"/>
      <c r="AWK166" s="37"/>
      <c r="AWL166" s="37"/>
      <c r="AWM166" s="37"/>
      <c r="AWN166" s="37"/>
      <c r="AWO166" s="37"/>
      <c r="AWP166" s="37"/>
      <c r="AWQ166" s="497"/>
      <c r="AZI166" s="37"/>
      <c r="AZJ166" s="37"/>
      <c r="AZK166" s="37"/>
      <c r="AZL166" s="37"/>
      <c r="AZM166" s="37"/>
      <c r="AZN166" s="37"/>
      <c r="AZO166" s="37"/>
    </row>
    <row r="167" spans="2:954 1284:1367" s="551" customFormat="1" ht="15.75" x14ac:dyDescent="0.25">
      <c r="B167" s="24"/>
      <c r="C167" s="173"/>
      <c r="D167" s="122"/>
      <c r="E167" s="37"/>
      <c r="AJL167" s="37"/>
      <c r="AJM167" s="37"/>
      <c r="AJN167" s="37"/>
      <c r="AJO167" s="37"/>
      <c r="AJP167" s="37"/>
      <c r="AJQ167" s="37"/>
      <c r="AJR167" s="37"/>
      <c r="AWJ167" s="37"/>
      <c r="AWK167" s="37"/>
      <c r="AWL167" s="37"/>
      <c r="AWM167" s="37"/>
      <c r="AWN167" s="37"/>
      <c r="AWO167" s="37"/>
      <c r="AWP167" s="37"/>
      <c r="AWQ167" s="497"/>
      <c r="AZI167" s="37"/>
      <c r="AZJ167" s="37"/>
      <c r="AZK167" s="37"/>
      <c r="AZL167" s="37"/>
      <c r="AZM167" s="37"/>
      <c r="AZN167" s="37"/>
      <c r="AZO167" s="37"/>
    </row>
    <row r="168" spans="2:954 1284:1367" s="551" customFormat="1" ht="15.75" x14ac:dyDescent="0.25">
      <c r="B168" s="24"/>
      <c r="C168" s="173"/>
      <c r="D168" s="37"/>
      <c r="E168" s="37"/>
      <c r="AJL168" s="37"/>
      <c r="AJM168" s="37"/>
      <c r="AJN168" s="37"/>
      <c r="AJO168" s="37"/>
      <c r="AJP168" s="37"/>
      <c r="AJQ168" s="37"/>
      <c r="AJR168" s="37"/>
      <c r="AWJ168" s="37"/>
      <c r="AWK168" s="37"/>
      <c r="AWL168" s="37"/>
      <c r="AWM168" s="37"/>
      <c r="AWN168" s="37"/>
      <c r="AWO168" s="37"/>
      <c r="AWP168" s="37"/>
      <c r="AWQ168" s="497"/>
      <c r="AZI168" s="37"/>
      <c r="AZJ168" s="37"/>
      <c r="AZK168" s="37"/>
      <c r="AZL168" s="37"/>
      <c r="AZM168" s="37"/>
      <c r="AZN168" s="37"/>
      <c r="AZO168" s="37"/>
    </row>
    <row r="169" spans="2:954 1284:1367" s="551" customFormat="1" ht="15.75" x14ac:dyDescent="0.25">
      <c r="B169" s="24"/>
      <c r="C169" s="173"/>
      <c r="D169" s="37"/>
      <c r="E169" s="37"/>
      <c r="AJL169" s="37"/>
      <c r="AJM169" s="37"/>
      <c r="AJN169" s="37"/>
      <c r="AJO169" s="37"/>
      <c r="AJP169" s="37"/>
      <c r="AJQ169" s="37"/>
      <c r="AJR169" s="37"/>
      <c r="AWJ169" s="37"/>
      <c r="AWK169" s="37"/>
      <c r="AWL169" s="37"/>
      <c r="AWM169" s="37"/>
      <c r="AWN169" s="37"/>
      <c r="AWO169" s="37"/>
      <c r="AWP169" s="37"/>
      <c r="AWQ169" s="497"/>
      <c r="AZI169" s="37"/>
      <c r="AZJ169" s="37"/>
      <c r="AZK169" s="37"/>
      <c r="AZL169" s="37"/>
      <c r="AZM169" s="37"/>
      <c r="AZN169" s="37"/>
      <c r="AZO169" s="37"/>
    </row>
    <row r="170" spans="2:954 1284:1367" s="551" customFormat="1" ht="15.75" x14ac:dyDescent="0.25">
      <c r="B170" s="24"/>
      <c r="C170" s="173"/>
      <c r="D170" s="122"/>
      <c r="E170" s="37"/>
      <c r="AJL170" s="37"/>
      <c r="AJM170" s="37"/>
      <c r="AJN170" s="37"/>
      <c r="AJO170" s="37"/>
      <c r="AJP170" s="37"/>
      <c r="AJQ170" s="37"/>
      <c r="AJR170" s="37"/>
      <c r="AWJ170" s="37"/>
      <c r="AWK170" s="37"/>
      <c r="AWL170" s="37"/>
      <c r="AWM170" s="37"/>
      <c r="AWN170" s="37"/>
      <c r="AWO170" s="37"/>
      <c r="AWP170" s="37"/>
      <c r="AWQ170" s="497"/>
      <c r="AZI170" s="37"/>
      <c r="AZJ170" s="37"/>
      <c r="AZK170" s="37"/>
      <c r="AZL170" s="37"/>
      <c r="AZM170" s="37"/>
      <c r="AZN170" s="37"/>
      <c r="AZO170" s="37"/>
    </row>
    <row r="171" spans="2:954 1284:1367" s="551" customFormat="1" ht="15.75" x14ac:dyDescent="0.25">
      <c r="B171" s="24"/>
      <c r="C171" s="173"/>
      <c r="D171" s="37"/>
      <c r="E171" s="37"/>
      <c r="AJL171" s="37"/>
      <c r="AJM171" s="37"/>
      <c r="AJN171" s="37"/>
      <c r="AJO171" s="37"/>
      <c r="AJP171" s="37"/>
      <c r="AJQ171" s="37"/>
      <c r="AJR171" s="37"/>
      <c r="AWJ171" s="37"/>
      <c r="AWK171" s="37"/>
      <c r="AWL171" s="37"/>
      <c r="AWM171" s="37"/>
      <c r="AWN171" s="37"/>
      <c r="AWO171" s="37"/>
      <c r="AWP171" s="37"/>
      <c r="AWQ171" s="497"/>
      <c r="AZI171" s="37"/>
      <c r="AZJ171" s="37"/>
      <c r="AZK171" s="37"/>
      <c r="AZL171" s="37"/>
      <c r="AZM171" s="37"/>
      <c r="AZN171" s="37"/>
      <c r="AZO171" s="37"/>
    </row>
    <row r="172" spans="2:954 1284:1367" s="551" customFormat="1" ht="15.75" x14ac:dyDescent="0.25">
      <c r="B172" s="24"/>
      <c r="C172" s="173"/>
      <c r="D172" s="37"/>
      <c r="E172" s="37"/>
      <c r="AJL172" s="37"/>
      <c r="AJM172" s="37"/>
      <c r="AJN172" s="37"/>
      <c r="AJO172" s="37"/>
      <c r="AJP172" s="37"/>
      <c r="AJQ172" s="37"/>
      <c r="AJR172" s="37"/>
      <c r="AWJ172" s="37"/>
      <c r="AWK172" s="37"/>
      <c r="AWL172" s="37"/>
      <c r="AWM172" s="37"/>
      <c r="AWN172" s="37"/>
      <c r="AWO172" s="37"/>
      <c r="AWP172" s="37"/>
      <c r="AWQ172" s="497"/>
      <c r="AZI172" s="37"/>
      <c r="AZJ172" s="37"/>
      <c r="AZK172" s="37"/>
      <c r="AZL172" s="37"/>
      <c r="AZM172" s="37"/>
      <c r="AZN172" s="37"/>
      <c r="AZO172" s="37"/>
    </row>
    <row r="173" spans="2:954 1284:1367" s="551" customFormat="1" ht="15.75" x14ac:dyDescent="0.25">
      <c r="B173" s="24"/>
      <c r="C173" s="173"/>
      <c r="D173" s="122"/>
      <c r="E173" s="37"/>
      <c r="AJL173" s="37"/>
      <c r="AJM173" s="37"/>
      <c r="AJN173" s="37"/>
      <c r="AJO173" s="37"/>
      <c r="AJP173" s="37"/>
      <c r="AJQ173" s="37"/>
      <c r="AJR173" s="37"/>
      <c r="AWJ173" s="37"/>
      <c r="AWK173" s="37"/>
      <c r="AWL173" s="37"/>
      <c r="AWM173" s="37"/>
      <c r="AWN173" s="37"/>
      <c r="AWO173" s="37"/>
      <c r="AWP173" s="37"/>
      <c r="AWQ173" s="497"/>
      <c r="AZI173" s="37"/>
      <c r="AZJ173" s="37"/>
      <c r="AZK173" s="37"/>
      <c r="AZL173" s="37"/>
      <c r="AZM173" s="37"/>
      <c r="AZN173" s="37"/>
      <c r="AZO173" s="37"/>
    </row>
    <row r="174" spans="2:954 1284:1367" s="551" customFormat="1" ht="15.75" x14ac:dyDescent="0.25">
      <c r="B174" s="24"/>
      <c r="C174" s="173"/>
      <c r="D174" s="122"/>
      <c r="E174" s="37"/>
      <c r="AJL174" s="37"/>
      <c r="AJM174" s="37"/>
      <c r="AJN174" s="37"/>
      <c r="AJO174" s="37"/>
      <c r="AJP174" s="37"/>
      <c r="AJQ174" s="37"/>
      <c r="AJR174" s="37"/>
      <c r="AWJ174" s="37"/>
      <c r="AWK174" s="37"/>
      <c r="AWL174" s="37"/>
      <c r="AWM174" s="37"/>
      <c r="AWN174" s="37"/>
      <c r="AWO174" s="37"/>
      <c r="AWP174" s="37"/>
      <c r="AWQ174" s="497"/>
      <c r="AZI174" s="37"/>
      <c r="AZJ174" s="37"/>
      <c r="AZK174" s="37"/>
      <c r="AZL174" s="37"/>
      <c r="AZM174" s="37"/>
      <c r="AZN174" s="37"/>
      <c r="AZO174" s="37"/>
    </row>
    <row r="175" spans="2:954 1284:1367" s="551" customFormat="1" ht="15.75" x14ac:dyDescent="0.25">
      <c r="B175" s="24"/>
      <c r="C175" s="173"/>
      <c r="D175" s="122"/>
      <c r="E175" s="37"/>
      <c r="AJL175" s="37"/>
      <c r="AJM175" s="37"/>
      <c r="AJN175" s="37"/>
      <c r="AJO175" s="37"/>
      <c r="AJP175" s="37"/>
      <c r="AJQ175" s="37"/>
      <c r="AJR175" s="37"/>
      <c r="AWJ175" s="37"/>
      <c r="AWK175" s="37"/>
      <c r="AWL175" s="37"/>
      <c r="AWM175" s="37"/>
      <c r="AWN175" s="37"/>
      <c r="AWO175" s="37"/>
      <c r="AWP175" s="37"/>
      <c r="AWQ175" s="497"/>
      <c r="AZI175" s="37"/>
      <c r="AZJ175" s="37"/>
      <c r="AZK175" s="37"/>
      <c r="AZL175" s="37"/>
      <c r="AZM175" s="37"/>
      <c r="AZN175" s="37"/>
      <c r="AZO175" s="37"/>
    </row>
    <row r="176" spans="2:954 1284:1367" s="551" customFormat="1" ht="15.75" x14ac:dyDescent="0.25">
      <c r="B176" s="24"/>
      <c r="C176" s="173"/>
      <c r="D176" s="37"/>
      <c r="E176" s="37"/>
      <c r="AJL176" s="37"/>
      <c r="AJM176" s="37"/>
      <c r="AJN176" s="37"/>
      <c r="AJO176" s="37"/>
      <c r="AJP176" s="37"/>
      <c r="AJQ176" s="37"/>
      <c r="AJR176" s="37"/>
      <c r="AWJ176" s="37"/>
      <c r="AWK176" s="37"/>
      <c r="AWL176" s="37"/>
      <c r="AWM176" s="37"/>
      <c r="AWN176" s="37"/>
      <c r="AWO176" s="37"/>
      <c r="AWP176" s="37"/>
      <c r="AWQ176" s="497"/>
      <c r="AZI176" s="37"/>
      <c r="AZJ176" s="37"/>
      <c r="AZK176" s="37"/>
      <c r="AZL176" s="37"/>
      <c r="AZM176" s="37"/>
      <c r="AZN176" s="37"/>
      <c r="AZO176" s="37"/>
    </row>
    <row r="177" spans="2:954 1284:1367" s="551" customFormat="1" ht="15.75" x14ac:dyDescent="0.25">
      <c r="B177" s="24"/>
      <c r="C177" s="173"/>
      <c r="D177" s="37"/>
      <c r="E177" s="37"/>
      <c r="AJL177" s="37"/>
      <c r="AJM177" s="37"/>
      <c r="AJN177" s="37"/>
      <c r="AJO177" s="37"/>
      <c r="AJP177" s="37"/>
      <c r="AJQ177" s="37"/>
      <c r="AJR177" s="37"/>
      <c r="AWJ177" s="37"/>
      <c r="AWK177" s="37"/>
      <c r="AWL177" s="37"/>
      <c r="AWM177" s="37"/>
      <c r="AWN177" s="37"/>
      <c r="AWO177" s="37"/>
      <c r="AWP177" s="37"/>
      <c r="AWQ177" s="497"/>
      <c r="AZI177" s="37"/>
      <c r="AZJ177" s="37"/>
      <c r="AZK177" s="37"/>
      <c r="AZL177" s="37"/>
      <c r="AZM177" s="37"/>
      <c r="AZN177" s="37"/>
      <c r="AZO177" s="37"/>
    </row>
    <row r="178" spans="2:954 1284:1367" s="551" customFormat="1" ht="15.75" x14ac:dyDescent="0.25">
      <c r="B178" s="24"/>
      <c r="C178" s="173"/>
      <c r="D178" s="37"/>
      <c r="E178" s="37"/>
      <c r="AJL178" s="37"/>
      <c r="AJM178" s="37"/>
      <c r="AJN178" s="37"/>
      <c r="AJO178" s="37"/>
      <c r="AJP178" s="37"/>
      <c r="AJQ178" s="37"/>
      <c r="AJR178" s="37"/>
      <c r="AWJ178" s="37"/>
      <c r="AWK178" s="37"/>
      <c r="AWL178" s="37"/>
      <c r="AWM178" s="37"/>
      <c r="AWN178" s="37"/>
      <c r="AWO178" s="37"/>
      <c r="AWP178" s="37"/>
      <c r="AWQ178" s="497"/>
      <c r="AZI178" s="37"/>
      <c r="AZJ178" s="37"/>
      <c r="AZK178" s="37"/>
      <c r="AZL178" s="37"/>
      <c r="AZM178" s="37"/>
      <c r="AZN178" s="37"/>
      <c r="AZO178" s="37"/>
    </row>
    <row r="179" spans="2:954 1284:1367" s="551" customFormat="1" ht="15.75" x14ac:dyDescent="0.25">
      <c r="B179" s="24"/>
      <c r="C179" s="173"/>
      <c r="D179" s="122"/>
      <c r="E179" s="37"/>
      <c r="AJL179" s="37"/>
      <c r="AJM179" s="37"/>
      <c r="AJN179" s="37"/>
      <c r="AJO179" s="37"/>
      <c r="AJP179" s="37"/>
      <c r="AJQ179" s="37"/>
      <c r="AJR179" s="37"/>
      <c r="AWJ179" s="37"/>
      <c r="AWK179" s="37"/>
      <c r="AWL179" s="37"/>
      <c r="AWM179" s="37"/>
      <c r="AWN179" s="37"/>
      <c r="AWO179" s="37"/>
      <c r="AWP179" s="37"/>
      <c r="AWQ179" s="497"/>
      <c r="AZI179" s="37"/>
      <c r="AZJ179" s="37"/>
      <c r="AZK179" s="37"/>
      <c r="AZL179" s="37"/>
      <c r="AZM179" s="37"/>
      <c r="AZN179" s="37"/>
      <c r="AZO179" s="37"/>
    </row>
    <row r="180" spans="2:954 1284:1367" s="551" customFormat="1" ht="15.75" x14ac:dyDescent="0.25">
      <c r="B180" s="24"/>
      <c r="C180" s="173"/>
      <c r="D180" s="122"/>
      <c r="E180" s="37"/>
      <c r="AJL180" s="37"/>
      <c r="AJM180" s="37"/>
      <c r="AJN180" s="37"/>
      <c r="AJO180" s="37"/>
      <c r="AJP180" s="37"/>
      <c r="AJQ180" s="37"/>
      <c r="AJR180" s="37"/>
      <c r="AWJ180" s="37"/>
      <c r="AWK180" s="37"/>
      <c r="AWL180" s="37"/>
      <c r="AWM180" s="37"/>
      <c r="AWN180" s="37"/>
      <c r="AWO180" s="37"/>
      <c r="AWP180" s="37"/>
      <c r="AWQ180" s="497"/>
      <c r="AZI180" s="37"/>
      <c r="AZJ180" s="37"/>
      <c r="AZK180" s="37"/>
      <c r="AZL180" s="37"/>
      <c r="AZM180" s="37"/>
      <c r="AZN180" s="37"/>
      <c r="AZO180" s="37"/>
    </row>
    <row r="181" spans="2:954 1284:1367" s="551" customFormat="1" ht="15.75" x14ac:dyDescent="0.25">
      <c r="B181" s="24"/>
      <c r="C181" s="173"/>
      <c r="D181" s="122"/>
      <c r="E181" s="37"/>
      <c r="AJL181" s="37"/>
      <c r="AJM181" s="37"/>
      <c r="AJN181" s="37"/>
      <c r="AJO181" s="37"/>
      <c r="AJP181" s="37"/>
      <c r="AJQ181" s="37"/>
      <c r="AJR181" s="37"/>
      <c r="AWJ181" s="37"/>
      <c r="AWK181" s="37"/>
      <c r="AWL181" s="37"/>
      <c r="AWM181" s="37"/>
      <c r="AWN181" s="37"/>
      <c r="AWO181" s="37"/>
      <c r="AWP181" s="37"/>
      <c r="AWQ181" s="497"/>
      <c r="AZI181" s="37"/>
      <c r="AZJ181" s="37"/>
      <c r="AZK181" s="37"/>
      <c r="AZL181" s="37"/>
      <c r="AZM181" s="37"/>
      <c r="AZN181" s="37"/>
      <c r="AZO181" s="37"/>
    </row>
    <row r="182" spans="2:954 1284:1367" s="551" customFormat="1" ht="15.75" x14ac:dyDescent="0.25">
      <c r="B182" s="24"/>
      <c r="C182" s="173"/>
      <c r="D182" s="37"/>
      <c r="E182" s="37"/>
      <c r="AJL182" s="37"/>
      <c r="AJM182" s="37"/>
      <c r="AJN182" s="37"/>
      <c r="AJO182" s="37"/>
      <c r="AJP182" s="37"/>
      <c r="AJQ182" s="37"/>
      <c r="AJR182" s="37"/>
      <c r="AWJ182" s="37"/>
      <c r="AWK182" s="37"/>
      <c r="AWL182" s="37"/>
      <c r="AWM182" s="37"/>
      <c r="AWN182" s="37"/>
      <c r="AWO182" s="37"/>
      <c r="AWP182" s="37"/>
      <c r="AWQ182" s="497"/>
      <c r="AZI182" s="37"/>
      <c r="AZJ182" s="37"/>
      <c r="AZK182" s="37"/>
      <c r="AZL182" s="37"/>
      <c r="AZM182" s="37"/>
      <c r="AZN182" s="37"/>
      <c r="AZO182" s="37"/>
    </row>
    <row r="183" spans="2:954 1284:1367" s="551" customFormat="1" ht="15.75" x14ac:dyDescent="0.25">
      <c r="B183" s="24"/>
      <c r="C183" s="173"/>
      <c r="D183" s="122"/>
      <c r="E183" s="37"/>
      <c r="AJL183" s="37"/>
      <c r="AJM183" s="37"/>
      <c r="AJN183" s="37"/>
      <c r="AJO183" s="37"/>
      <c r="AJP183" s="37"/>
      <c r="AJQ183" s="37"/>
      <c r="AJR183" s="37"/>
      <c r="AWJ183" s="37"/>
      <c r="AWK183" s="37"/>
      <c r="AWL183" s="37"/>
      <c r="AWM183" s="37"/>
      <c r="AWN183" s="37"/>
      <c r="AWO183" s="37"/>
      <c r="AWP183" s="37"/>
      <c r="AWQ183" s="497"/>
      <c r="AZI183" s="37"/>
      <c r="AZJ183" s="37"/>
      <c r="AZK183" s="37"/>
      <c r="AZL183" s="37"/>
      <c r="AZM183" s="37"/>
      <c r="AZN183" s="37"/>
      <c r="AZO183" s="37"/>
    </row>
    <row r="184" spans="2:954 1284:1367" s="551" customFormat="1" ht="15.75" x14ac:dyDescent="0.25">
      <c r="B184" s="24"/>
      <c r="C184" s="173"/>
      <c r="D184" s="122"/>
      <c r="E184" s="37"/>
      <c r="AJL184" s="37"/>
      <c r="AJM184" s="37"/>
      <c r="AJN184" s="37"/>
      <c r="AJO184" s="37"/>
      <c r="AJP184" s="37"/>
      <c r="AJQ184" s="37"/>
      <c r="AJR184" s="37"/>
      <c r="AWJ184" s="37"/>
      <c r="AWK184" s="37"/>
      <c r="AWL184" s="37"/>
      <c r="AWM184" s="37"/>
      <c r="AWN184" s="37"/>
      <c r="AWO184" s="37"/>
      <c r="AWP184" s="37"/>
      <c r="AWQ184" s="497"/>
      <c r="AZI184" s="37"/>
      <c r="AZJ184" s="37"/>
      <c r="AZK184" s="37"/>
      <c r="AZL184" s="37"/>
      <c r="AZM184" s="37"/>
      <c r="AZN184" s="37"/>
      <c r="AZO184" s="37"/>
    </row>
    <row r="185" spans="2:954 1284:1367" s="551" customFormat="1" ht="15.75" x14ac:dyDescent="0.25">
      <c r="B185" s="24"/>
      <c r="C185" s="173"/>
      <c r="D185" s="37"/>
      <c r="E185" s="37"/>
      <c r="AJL185" s="37"/>
      <c r="AJM185" s="37"/>
      <c r="AJN185" s="37"/>
      <c r="AJO185" s="37"/>
      <c r="AJP185" s="37"/>
      <c r="AJQ185" s="37"/>
      <c r="AJR185" s="37"/>
      <c r="AWJ185" s="37"/>
      <c r="AWK185" s="37"/>
      <c r="AWL185" s="37"/>
      <c r="AWM185" s="37"/>
      <c r="AWN185" s="37"/>
      <c r="AWO185" s="37"/>
      <c r="AWP185" s="37"/>
      <c r="AWQ185" s="497"/>
      <c r="AZI185" s="37"/>
      <c r="AZJ185" s="37"/>
      <c r="AZK185" s="37"/>
      <c r="AZL185" s="37"/>
      <c r="AZM185" s="37"/>
      <c r="AZN185" s="37"/>
      <c r="AZO185" s="37"/>
    </row>
    <row r="186" spans="2:954 1284:1367" s="551" customFormat="1" ht="15.75" x14ac:dyDescent="0.25">
      <c r="B186" s="24"/>
      <c r="C186" s="173"/>
      <c r="D186" s="37"/>
      <c r="E186" s="37"/>
      <c r="AJL186" s="37"/>
      <c r="AJM186" s="37"/>
      <c r="AJN186" s="37"/>
      <c r="AJO186" s="37"/>
      <c r="AJP186" s="37"/>
      <c r="AJQ186" s="37"/>
      <c r="AJR186" s="37"/>
      <c r="AWJ186" s="37"/>
      <c r="AWK186" s="37"/>
      <c r="AWL186" s="37"/>
      <c r="AWM186" s="37"/>
      <c r="AWN186" s="37"/>
      <c r="AWO186" s="37"/>
      <c r="AWP186" s="37"/>
      <c r="AWQ186" s="497"/>
      <c r="AZI186" s="37"/>
      <c r="AZJ186" s="37"/>
      <c r="AZK186" s="37"/>
      <c r="AZL186" s="37"/>
      <c r="AZM186" s="37"/>
      <c r="AZN186" s="37"/>
      <c r="AZO186" s="37"/>
    </row>
    <row r="187" spans="2:954 1284:1367" s="551" customFormat="1" ht="15.75" x14ac:dyDescent="0.25">
      <c r="B187" s="24"/>
      <c r="C187" s="243"/>
      <c r="D187" s="122"/>
      <c r="E187" s="37"/>
      <c r="AJL187" s="37"/>
      <c r="AJM187" s="37"/>
      <c r="AJN187" s="37"/>
      <c r="AJO187" s="37"/>
      <c r="AJP187" s="37"/>
      <c r="AJQ187" s="37"/>
      <c r="AJR187" s="37"/>
      <c r="AWJ187" s="37"/>
      <c r="AWK187" s="37"/>
      <c r="AWL187" s="37"/>
      <c r="AWM187" s="37"/>
      <c r="AWN187" s="37"/>
      <c r="AWO187" s="37"/>
      <c r="AWP187" s="37"/>
      <c r="AWQ187" s="497"/>
      <c r="AZI187" s="37"/>
      <c r="AZJ187" s="37"/>
      <c r="AZK187" s="37"/>
      <c r="AZL187" s="37"/>
      <c r="AZM187" s="37"/>
      <c r="AZN187" s="37"/>
      <c r="AZO187" s="37"/>
    </row>
    <row r="188" spans="2:954 1284:1367" s="551" customFormat="1" ht="15.75" x14ac:dyDescent="0.25">
      <c r="B188" s="24"/>
      <c r="C188" s="173"/>
      <c r="D188" s="122"/>
      <c r="E188" s="37"/>
      <c r="AJL188" s="37"/>
      <c r="AJM188" s="37"/>
      <c r="AJN188" s="37"/>
      <c r="AJO188" s="37"/>
      <c r="AJP188" s="37"/>
      <c r="AJQ188" s="37"/>
      <c r="AJR188" s="37"/>
      <c r="AWJ188" s="37"/>
      <c r="AWK188" s="37"/>
      <c r="AWL188" s="37"/>
      <c r="AWM188" s="37"/>
      <c r="AWN188" s="37"/>
      <c r="AWO188" s="37"/>
      <c r="AWP188" s="37"/>
      <c r="AWQ188" s="497"/>
      <c r="AZI188" s="37"/>
      <c r="AZJ188" s="37"/>
      <c r="AZK188" s="37"/>
      <c r="AZL188" s="37"/>
      <c r="AZM188" s="37"/>
      <c r="AZN188" s="37"/>
      <c r="AZO188" s="37"/>
    </row>
    <row r="189" spans="2:954 1284:1367" s="551" customFormat="1" ht="15.75" x14ac:dyDescent="0.25">
      <c r="B189" s="24"/>
      <c r="C189" s="243"/>
      <c r="D189" s="122"/>
      <c r="E189" s="37"/>
      <c r="AJL189" s="37"/>
      <c r="AJM189" s="37"/>
      <c r="AJN189" s="37"/>
      <c r="AJO189" s="37"/>
      <c r="AJP189" s="37"/>
      <c r="AJQ189" s="37"/>
      <c r="AJR189" s="37"/>
      <c r="AWJ189" s="37"/>
      <c r="AWK189" s="37"/>
      <c r="AWL189" s="37"/>
      <c r="AWM189" s="37"/>
      <c r="AWN189" s="37"/>
      <c r="AWO189" s="37"/>
      <c r="AWP189" s="37"/>
      <c r="AWQ189" s="497"/>
      <c r="AZI189" s="37"/>
      <c r="AZJ189" s="37"/>
      <c r="AZK189" s="37"/>
      <c r="AZL189" s="37"/>
      <c r="AZM189" s="37"/>
      <c r="AZN189" s="37"/>
      <c r="AZO189" s="37"/>
    </row>
    <row r="190" spans="2:954 1284:1367" s="551" customFormat="1" ht="15.75" x14ac:dyDescent="0.25">
      <c r="B190" s="24"/>
      <c r="C190" s="173"/>
      <c r="D190" s="122"/>
      <c r="E190" s="37"/>
      <c r="AJL190" s="37"/>
      <c r="AJM190" s="37"/>
      <c r="AJN190" s="37"/>
      <c r="AJO190" s="37"/>
      <c r="AJP190" s="37"/>
      <c r="AJQ190" s="37"/>
      <c r="AJR190" s="37"/>
      <c r="AWJ190" s="37"/>
      <c r="AWK190" s="37"/>
      <c r="AWL190" s="37"/>
      <c r="AWM190" s="37"/>
      <c r="AWN190" s="37"/>
      <c r="AWO190" s="37"/>
      <c r="AWP190" s="37"/>
      <c r="AWQ190" s="497"/>
      <c r="AZI190" s="37"/>
      <c r="AZJ190" s="37"/>
      <c r="AZK190" s="37"/>
      <c r="AZL190" s="37"/>
      <c r="AZM190" s="37"/>
      <c r="AZN190" s="37"/>
      <c r="AZO190" s="37"/>
    </row>
    <row r="191" spans="2:954 1284:1367" s="551" customFormat="1" ht="15.75" x14ac:dyDescent="0.25">
      <c r="B191" s="24"/>
      <c r="C191" s="173"/>
      <c r="D191" s="37"/>
      <c r="E191" s="37"/>
      <c r="AJL191" s="37"/>
      <c r="AJM191" s="37"/>
      <c r="AJN191" s="37"/>
      <c r="AJO191" s="37"/>
      <c r="AJP191" s="37"/>
      <c r="AJQ191" s="37"/>
      <c r="AJR191" s="37"/>
      <c r="AWJ191" s="37"/>
      <c r="AWK191" s="37"/>
      <c r="AWL191" s="37"/>
      <c r="AWM191" s="37"/>
      <c r="AWN191" s="37"/>
      <c r="AWO191" s="37"/>
      <c r="AWP191" s="37"/>
      <c r="AWQ191" s="497"/>
      <c r="AZI191" s="37"/>
      <c r="AZJ191" s="37"/>
      <c r="AZK191" s="37"/>
      <c r="AZL191" s="37"/>
      <c r="AZM191" s="37"/>
      <c r="AZN191" s="37"/>
      <c r="AZO191" s="37"/>
    </row>
    <row r="192" spans="2:954 1284:1367" s="551" customFormat="1" ht="15.75" x14ac:dyDescent="0.25">
      <c r="B192" s="24"/>
      <c r="C192" s="173"/>
      <c r="D192" s="37"/>
      <c r="E192" s="37"/>
      <c r="AJL192" s="37"/>
      <c r="AJM192" s="37"/>
      <c r="AJN192" s="37"/>
      <c r="AJO192" s="37"/>
      <c r="AJP192" s="37"/>
      <c r="AJQ192" s="37"/>
      <c r="AJR192" s="37"/>
      <c r="AWJ192" s="37"/>
      <c r="AWK192" s="37"/>
      <c r="AWL192" s="37"/>
      <c r="AWM192" s="37"/>
      <c r="AWN192" s="37"/>
      <c r="AWO192" s="37"/>
      <c r="AWP192" s="37"/>
      <c r="AWQ192" s="497"/>
      <c r="AZI192" s="37"/>
      <c r="AZJ192" s="37"/>
      <c r="AZK192" s="37"/>
      <c r="AZL192" s="37"/>
      <c r="AZM192" s="37"/>
      <c r="AZN192" s="37"/>
      <c r="AZO192" s="37"/>
    </row>
    <row r="193" spans="2:954 1284:1367" s="551" customFormat="1" ht="15.75" x14ac:dyDescent="0.25">
      <c r="B193" s="24"/>
      <c r="C193" s="173"/>
      <c r="D193" s="37"/>
      <c r="E193" s="37"/>
      <c r="AJL193" s="37"/>
      <c r="AJM193" s="37"/>
      <c r="AJN193" s="37"/>
      <c r="AJO193" s="37"/>
      <c r="AJP193" s="37"/>
      <c r="AJQ193" s="37"/>
      <c r="AJR193" s="37"/>
      <c r="AWJ193" s="37"/>
      <c r="AWK193" s="37"/>
      <c r="AWL193" s="37"/>
      <c r="AWM193" s="37"/>
      <c r="AWN193" s="37"/>
      <c r="AWO193" s="37"/>
      <c r="AWP193" s="37"/>
      <c r="AWQ193" s="497"/>
      <c r="AZI193" s="37"/>
      <c r="AZJ193" s="37"/>
      <c r="AZK193" s="37"/>
      <c r="AZL193" s="37"/>
      <c r="AZM193" s="37"/>
      <c r="AZN193" s="37"/>
      <c r="AZO193" s="37"/>
    </row>
    <row r="194" spans="2:954 1284:1367" s="551" customFormat="1" ht="15.75" x14ac:dyDescent="0.25">
      <c r="B194" s="24"/>
      <c r="C194" s="243"/>
      <c r="D194" s="37"/>
      <c r="E194" s="37"/>
      <c r="AJL194" s="37"/>
      <c r="AJM194" s="37"/>
      <c r="AJN194" s="37"/>
      <c r="AJO194" s="37"/>
      <c r="AJP194" s="37"/>
      <c r="AJQ194" s="37"/>
      <c r="AJR194" s="37"/>
      <c r="AWJ194" s="37"/>
      <c r="AWK194" s="37"/>
      <c r="AWL194" s="37"/>
      <c r="AWM194" s="37"/>
      <c r="AWN194" s="37"/>
      <c r="AWO194" s="37"/>
      <c r="AWP194" s="37"/>
      <c r="AWQ194" s="497"/>
      <c r="AZI194" s="37"/>
      <c r="AZJ194" s="37"/>
      <c r="AZK194" s="37"/>
      <c r="AZL194" s="37"/>
      <c r="AZM194" s="37"/>
      <c r="AZN194" s="37"/>
      <c r="AZO194" s="37"/>
    </row>
    <row r="195" spans="2:954 1284:1367" s="551" customFormat="1" ht="15.75" x14ac:dyDescent="0.25">
      <c r="B195" s="24"/>
      <c r="C195" s="243"/>
      <c r="D195" s="37"/>
      <c r="E195" s="37"/>
      <c r="AJL195" s="37"/>
      <c r="AJM195" s="37"/>
      <c r="AJN195" s="37"/>
      <c r="AJO195" s="37"/>
      <c r="AJP195" s="37"/>
      <c r="AJQ195" s="37"/>
      <c r="AJR195" s="37"/>
      <c r="AWJ195" s="37"/>
      <c r="AWK195" s="37"/>
      <c r="AWL195" s="37"/>
      <c r="AWM195" s="37"/>
      <c r="AWN195" s="37"/>
      <c r="AWO195" s="37"/>
      <c r="AWP195" s="37"/>
      <c r="AWQ195" s="497"/>
      <c r="AZI195" s="37"/>
      <c r="AZJ195" s="37"/>
      <c r="AZK195" s="37"/>
      <c r="AZL195" s="37"/>
      <c r="AZM195" s="37"/>
      <c r="AZN195" s="37"/>
      <c r="AZO195" s="37"/>
    </row>
    <row r="196" spans="2:954 1284:1367" s="551" customFormat="1" ht="15.75" x14ac:dyDescent="0.25">
      <c r="B196" s="24"/>
      <c r="C196" s="173"/>
      <c r="D196" s="37"/>
      <c r="E196" s="37"/>
      <c r="AJL196" s="37"/>
      <c r="AJM196" s="37"/>
      <c r="AJN196" s="37"/>
      <c r="AJO196" s="37"/>
      <c r="AJP196" s="37"/>
      <c r="AJQ196" s="37"/>
      <c r="AJR196" s="37"/>
      <c r="AWJ196" s="37"/>
      <c r="AWK196" s="37"/>
      <c r="AWL196" s="37"/>
      <c r="AWM196" s="37"/>
      <c r="AWN196" s="37"/>
      <c r="AWO196" s="37"/>
      <c r="AWP196" s="37"/>
      <c r="AWQ196" s="497"/>
      <c r="AZI196" s="37"/>
      <c r="AZJ196" s="37"/>
      <c r="AZK196" s="37"/>
      <c r="AZL196" s="37"/>
      <c r="AZM196" s="37"/>
      <c r="AZN196" s="37"/>
      <c r="AZO196" s="37"/>
    </row>
    <row r="197" spans="2:954 1284:1367" s="551" customFormat="1" ht="15.75" x14ac:dyDescent="0.25">
      <c r="B197" s="24"/>
      <c r="C197" s="173"/>
      <c r="D197" s="37"/>
      <c r="E197" s="37"/>
      <c r="AJL197" s="37"/>
      <c r="AJM197" s="37"/>
      <c r="AJN197" s="37"/>
      <c r="AJO197" s="37"/>
      <c r="AJP197" s="37"/>
      <c r="AJQ197" s="37"/>
      <c r="AJR197" s="37"/>
      <c r="AWJ197" s="37"/>
      <c r="AWK197" s="37"/>
      <c r="AWL197" s="37"/>
      <c r="AWM197" s="37"/>
      <c r="AWN197" s="37"/>
      <c r="AWO197" s="37"/>
      <c r="AWP197" s="37"/>
      <c r="AWQ197" s="497"/>
      <c r="AZI197" s="37"/>
      <c r="AZJ197" s="37"/>
      <c r="AZK197" s="37"/>
      <c r="AZL197" s="37"/>
      <c r="AZM197" s="37"/>
      <c r="AZN197" s="37"/>
      <c r="AZO197" s="37"/>
    </row>
    <row r="198" spans="2:954 1284:1367" s="551" customFormat="1" ht="15.75" x14ac:dyDescent="0.25">
      <c r="B198" s="24"/>
      <c r="C198" s="173"/>
      <c r="D198" s="37"/>
      <c r="E198" s="37"/>
      <c r="AJL198" s="37"/>
      <c r="AJM198" s="37"/>
      <c r="AJN198" s="37"/>
      <c r="AJO198" s="37"/>
      <c r="AJP198" s="37"/>
      <c r="AJQ198" s="37"/>
      <c r="AJR198" s="37"/>
      <c r="AWJ198" s="37"/>
      <c r="AWK198" s="37"/>
      <c r="AWL198" s="37"/>
      <c r="AWM198" s="37"/>
      <c r="AWN198" s="37"/>
      <c r="AWO198" s="37"/>
      <c r="AWP198" s="37"/>
      <c r="AWQ198" s="497"/>
      <c r="AZI198" s="37"/>
      <c r="AZJ198" s="37"/>
      <c r="AZK198" s="37"/>
      <c r="AZL198" s="37"/>
      <c r="AZM198" s="37"/>
      <c r="AZN198" s="37"/>
      <c r="AZO198" s="37"/>
    </row>
    <row r="199" spans="2:954 1284:1367" s="551" customFormat="1" ht="15.75" x14ac:dyDescent="0.25">
      <c r="B199" s="24"/>
      <c r="C199" s="173"/>
      <c r="D199" s="37"/>
      <c r="E199" s="37"/>
      <c r="AJL199" s="37"/>
      <c r="AJM199" s="37"/>
      <c r="AJN199" s="37"/>
      <c r="AJO199" s="37"/>
      <c r="AJP199" s="37"/>
      <c r="AJQ199" s="37"/>
      <c r="AJR199" s="37"/>
      <c r="AWJ199" s="37"/>
      <c r="AWK199" s="37"/>
      <c r="AWL199" s="37"/>
      <c r="AWM199" s="37"/>
      <c r="AWN199" s="37"/>
      <c r="AWO199" s="37"/>
      <c r="AWP199" s="37"/>
      <c r="AWQ199" s="497"/>
      <c r="AZI199" s="37"/>
      <c r="AZJ199" s="37"/>
      <c r="AZK199" s="37"/>
      <c r="AZL199" s="37"/>
      <c r="AZM199" s="37"/>
      <c r="AZN199" s="37"/>
      <c r="AZO199" s="37"/>
    </row>
    <row r="200" spans="2:954 1284:1367" s="551" customFormat="1" ht="15.75" x14ac:dyDescent="0.25">
      <c r="B200" s="24"/>
      <c r="C200" s="173"/>
      <c r="D200" s="122"/>
      <c r="E200" s="37"/>
      <c r="AJL200" s="37"/>
      <c r="AJM200" s="37"/>
      <c r="AJN200" s="37"/>
      <c r="AJO200" s="37"/>
      <c r="AJP200" s="37"/>
      <c r="AJQ200" s="37"/>
      <c r="AJR200" s="37"/>
      <c r="AWJ200" s="37"/>
      <c r="AWK200" s="37"/>
      <c r="AWL200" s="37"/>
      <c r="AWM200" s="37"/>
      <c r="AWN200" s="37"/>
      <c r="AWO200" s="37"/>
      <c r="AWP200" s="37"/>
      <c r="AWQ200" s="497"/>
      <c r="AZI200" s="37"/>
      <c r="AZJ200" s="37"/>
      <c r="AZK200" s="37"/>
      <c r="AZL200" s="37"/>
      <c r="AZM200" s="37"/>
      <c r="AZN200" s="37"/>
      <c r="AZO200" s="37"/>
    </row>
    <row r="201" spans="2:954 1284:1367" s="551" customFormat="1" ht="15.75" x14ac:dyDescent="0.25">
      <c r="B201" s="24"/>
      <c r="C201" s="173"/>
      <c r="D201" s="122"/>
      <c r="E201" s="37"/>
      <c r="AJL201" s="37"/>
      <c r="AJM201" s="37"/>
      <c r="AJN201" s="37"/>
      <c r="AJO201" s="37"/>
      <c r="AJP201" s="37"/>
      <c r="AJQ201" s="37"/>
      <c r="AJR201" s="37"/>
      <c r="AWJ201" s="37"/>
      <c r="AWK201" s="37"/>
      <c r="AWL201" s="37"/>
      <c r="AWM201" s="37"/>
      <c r="AWN201" s="37"/>
      <c r="AWO201" s="37"/>
      <c r="AWP201" s="37"/>
      <c r="AWQ201" s="497"/>
      <c r="AZI201" s="37"/>
      <c r="AZJ201" s="37"/>
      <c r="AZK201" s="37"/>
      <c r="AZL201" s="37"/>
      <c r="AZM201" s="37"/>
      <c r="AZN201" s="37"/>
      <c r="AZO201" s="37"/>
    </row>
    <row r="202" spans="2:954 1284:1367" s="551" customFormat="1" ht="15.75" x14ac:dyDescent="0.25">
      <c r="B202" s="24"/>
      <c r="C202" s="173"/>
      <c r="D202" s="37"/>
      <c r="E202" s="37"/>
      <c r="AJL202" s="37"/>
      <c r="AJM202" s="37"/>
      <c r="AJN202" s="37"/>
      <c r="AJO202" s="37"/>
      <c r="AJP202" s="37"/>
      <c r="AJQ202" s="37"/>
      <c r="AJR202" s="37"/>
      <c r="AWJ202" s="37"/>
      <c r="AWK202" s="37"/>
      <c r="AWL202" s="37"/>
      <c r="AWM202" s="37"/>
      <c r="AWN202" s="37"/>
      <c r="AWO202" s="37"/>
      <c r="AWP202" s="37"/>
      <c r="AWQ202" s="497"/>
      <c r="AZI202" s="37"/>
      <c r="AZJ202" s="37"/>
      <c r="AZK202" s="37"/>
      <c r="AZL202" s="37"/>
      <c r="AZM202" s="37"/>
      <c r="AZN202" s="37"/>
      <c r="AZO202" s="37"/>
    </row>
    <row r="203" spans="2:954 1284:1367" s="551" customFormat="1" ht="15.75" x14ac:dyDescent="0.25">
      <c r="B203" s="24"/>
      <c r="C203" s="173"/>
      <c r="D203" s="37"/>
      <c r="E203" s="37"/>
      <c r="AJL203" s="37"/>
      <c r="AJM203" s="37"/>
      <c r="AJN203" s="37"/>
      <c r="AJO203" s="37"/>
      <c r="AJP203" s="37"/>
      <c r="AJQ203" s="37"/>
      <c r="AJR203" s="37"/>
      <c r="AWJ203" s="37"/>
      <c r="AWK203" s="37"/>
      <c r="AWL203" s="37"/>
      <c r="AWM203" s="37"/>
      <c r="AWN203" s="37"/>
      <c r="AWO203" s="37"/>
      <c r="AWP203" s="37"/>
      <c r="AWQ203" s="497"/>
      <c r="AZI203" s="37"/>
      <c r="AZJ203" s="37"/>
      <c r="AZK203" s="37"/>
      <c r="AZL203" s="37"/>
      <c r="AZM203" s="37"/>
      <c r="AZN203" s="37"/>
      <c r="AZO203" s="37"/>
    </row>
    <row r="204" spans="2:954 1284:1367" s="551" customFormat="1" ht="15.75" x14ac:dyDescent="0.25">
      <c r="B204" s="24"/>
      <c r="C204" s="173"/>
      <c r="D204" s="37"/>
      <c r="E204" s="37"/>
      <c r="AJL204" s="37"/>
      <c r="AJM204" s="37"/>
      <c r="AJN204" s="37"/>
      <c r="AJO204" s="37"/>
      <c r="AJP204" s="37"/>
      <c r="AJQ204" s="37"/>
      <c r="AJR204" s="37"/>
      <c r="AWJ204" s="37"/>
      <c r="AWK204" s="37"/>
      <c r="AWL204" s="37"/>
      <c r="AWM204" s="37"/>
      <c r="AWN204" s="37"/>
      <c r="AWO204" s="37"/>
      <c r="AWP204" s="37"/>
      <c r="AWQ204" s="497"/>
      <c r="AZI204" s="37"/>
      <c r="AZJ204" s="37"/>
      <c r="AZK204" s="37"/>
      <c r="AZL204" s="37"/>
      <c r="AZM204" s="37"/>
      <c r="AZN204" s="37"/>
      <c r="AZO204" s="37"/>
    </row>
    <row r="205" spans="2:954 1284:1367" s="551" customFormat="1" ht="15.75" x14ac:dyDescent="0.25">
      <c r="B205" s="24"/>
      <c r="C205" s="173"/>
      <c r="D205" s="122"/>
      <c r="E205" s="37"/>
      <c r="AJL205" s="37"/>
      <c r="AJM205" s="37"/>
      <c r="AJN205" s="37"/>
      <c r="AJO205" s="37"/>
      <c r="AJP205" s="37"/>
      <c r="AJQ205" s="37"/>
      <c r="AJR205" s="37"/>
      <c r="AWJ205" s="37"/>
      <c r="AWK205" s="37"/>
      <c r="AWL205" s="37"/>
      <c r="AWM205" s="37"/>
      <c r="AWN205" s="37"/>
      <c r="AWO205" s="37"/>
      <c r="AWP205" s="37"/>
      <c r="AWQ205" s="497"/>
      <c r="AZI205" s="37"/>
      <c r="AZJ205" s="37"/>
      <c r="AZK205" s="37"/>
      <c r="AZL205" s="37"/>
      <c r="AZM205" s="37"/>
      <c r="AZN205" s="37"/>
      <c r="AZO205" s="37"/>
    </row>
    <row r="206" spans="2:954 1284:1367" s="551" customFormat="1" ht="15.75" x14ac:dyDescent="0.25">
      <c r="B206" s="24"/>
      <c r="C206" s="243"/>
      <c r="D206" s="37"/>
      <c r="E206" s="37"/>
      <c r="AJL206" s="37"/>
      <c r="AJM206" s="37"/>
      <c r="AJN206" s="37"/>
      <c r="AJO206" s="37"/>
      <c r="AJP206" s="37"/>
      <c r="AJQ206" s="37"/>
      <c r="AJR206" s="37"/>
      <c r="AWJ206" s="37"/>
      <c r="AWK206" s="37"/>
      <c r="AWL206" s="37"/>
      <c r="AWM206" s="37"/>
      <c r="AWN206" s="37"/>
      <c r="AWO206" s="37"/>
      <c r="AWP206" s="37"/>
      <c r="AWQ206" s="497"/>
      <c r="AZI206" s="37"/>
      <c r="AZJ206" s="37"/>
      <c r="AZK206" s="37"/>
      <c r="AZL206" s="37"/>
      <c r="AZM206" s="37"/>
      <c r="AZN206" s="37"/>
      <c r="AZO206" s="37"/>
    </row>
    <row r="207" spans="2:954 1284:1367" s="551" customFormat="1" ht="15.75" x14ac:dyDescent="0.25">
      <c r="B207" s="24"/>
      <c r="C207" s="173"/>
      <c r="D207" s="122"/>
      <c r="E207" s="37"/>
      <c r="AJL207" s="37"/>
      <c r="AJM207" s="37"/>
      <c r="AJN207" s="37"/>
      <c r="AJO207" s="37"/>
      <c r="AJP207" s="37"/>
      <c r="AJQ207" s="37"/>
      <c r="AJR207" s="37"/>
      <c r="AWJ207" s="37"/>
      <c r="AWK207" s="37"/>
      <c r="AWL207" s="37"/>
      <c r="AWM207" s="37"/>
      <c r="AWN207" s="37"/>
      <c r="AWO207" s="37"/>
      <c r="AWP207" s="37"/>
      <c r="AWQ207" s="497"/>
      <c r="AZI207" s="37"/>
      <c r="AZJ207" s="37"/>
      <c r="AZK207" s="37"/>
      <c r="AZL207" s="37"/>
      <c r="AZM207" s="37"/>
      <c r="AZN207" s="37"/>
      <c r="AZO207" s="37"/>
    </row>
    <row r="208" spans="2:954 1284:1367" s="551" customFormat="1" ht="15.75" x14ac:dyDescent="0.25">
      <c r="B208" s="24"/>
      <c r="C208" s="173"/>
      <c r="D208" s="37"/>
      <c r="E208" s="37"/>
      <c r="AJL208" s="37"/>
      <c r="AJM208" s="37"/>
      <c r="AJN208" s="37"/>
      <c r="AJO208" s="37"/>
      <c r="AJP208" s="37"/>
      <c r="AJQ208" s="37"/>
      <c r="AJR208" s="37"/>
      <c r="AWJ208" s="37"/>
      <c r="AWK208" s="37"/>
      <c r="AWL208" s="37"/>
      <c r="AWM208" s="37"/>
      <c r="AWN208" s="37"/>
      <c r="AWO208" s="37"/>
      <c r="AWP208" s="37"/>
      <c r="AWQ208" s="497"/>
      <c r="AZI208" s="37"/>
      <c r="AZJ208" s="37"/>
      <c r="AZK208" s="37"/>
      <c r="AZL208" s="37"/>
      <c r="AZM208" s="37"/>
      <c r="AZN208" s="37"/>
      <c r="AZO208" s="37"/>
    </row>
    <row r="209" spans="2:954 1284:1367" s="551" customFormat="1" ht="15.75" x14ac:dyDescent="0.25">
      <c r="B209" s="24"/>
      <c r="C209" s="173"/>
      <c r="D209" s="37"/>
      <c r="E209" s="37"/>
      <c r="AJL209" s="37"/>
      <c r="AJM209" s="37"/>
      <c r="AJN209" s="37"/>
      <c r="AJO209" s="37"/>
      <c r="AJP209" s="37"/>
      <c r="AJQ209" s="37"/>
      <c r="AJR209" s="37"/>
      <c r="AWJ209" s="37"/>
      <c r="AWK209" s="37"/>
      <c r="AWL209" s="37"/>
      <c r="AWM209" s="37"/>
      <c r="AWN209" s="37"/>
      <c r="AWO209" s="37"/>
      <c r="AWP209" s="37"/>
      <c r="AWQ209" s="497"/>
      <c r="AZI209" s="37"/>
      <c r="AZJ209" s="37"/>
      <c r="AZK209" s="37"/>
      <c r="AZL209" s="37"/>
      <c r="AZM209" s="37"/>
      <c r="AZN209" s="37"/>
      <c r="AZO209" s="37"/>
    </row>
    <row r="210" spans="2:954 1284:1367" s="551" customFormat="1" ht="15.75" x14ac:dyDescent="0.25">
      <c r="B210" s="24"/>
      <c r="C210" s="173"/>
      <c r="D210" s="37"/>
      <c r="E210" s="37"/>
      <c r="AJL210" s="37"/>
      <c r="AJM210" s="37"/>
      <c r="AJN210" s="37"/>
      <c r="AJO210" s="37"/>
      <c r="AJP210" s="37"/>
      <c r="AJQ210" s="37"/>
      <c r="AJR210" s="37"/>
      <c r="AWJ210" s="37"/>
      <c r="AWK210" s="37"/>
      <c r="AWL210" s="37"/>
      <c r="AWM210" s="37"/>
      <c r="AWN210" s="37"/>
      <c r="AWO210" s="37"/>
      <c r="AWP210" s="37"/>
      <c r="AWQ210" s="497"/>
      <c r="AZI210" s="37"/>
      <c r="AZJ210" s="37"/>
      <c r="AZK210" s="37"/>
      <c r="AZL210" s="37"/>
      <c r="AZM210" s="37"/>
      <c r="AZN210" s="37"/>
      <c r="AZO210" s="37"/>
    </row>
    <row r="211" spans="2:954 1284:1367" s="551" customFormat="1" ht="15.75" x14ac:dyDescent="0.25">
      <c r="B211" s="24"/>
      <c r="C211" s="243"/>
      <c r="D211" s="37"/>
      <c r="E211" s="37"/>
      <c r="AJL211" s="37"/>
      <c r="AJM211" s="37"/>
      <c r="AJN211" s="37"/>
      <c r="AJO211" s="37"/>
      <c r="AJP211" s="37"/>
      <c r="AJQ211" s="37"/>
      <c r="AJR211" s="37"/>
      <c r="AWJ211" s="37"/>
      <c r="AWK211" s="37"/>
      <c r="AWL211" s="37"/>
      <c r="AWM211" s="37"/>
      <c r="AWN211" s="37"/>
      <c r="AWO211" s="37"/>
      <c r="AWP211" s="37"/>
      <c r="AWQ211" s="497"/>
      <c r="AZI211" s="37"/>
      <c r="AZJ211" s="37"/>
      <c r="AZK211" s="37"/>
      <c r="AZL211" s="37"/>
      <c r="AZM211" s="37"/>
      <c r="AZN211" s="37"/>
      <c r="AZO211" s="37"/>
    </row>
    <row r="212" spans="2:954 1284:1367" s="551" customFormat="1" ht="15.75" x14ac:dyDescent="0.25">
      <c r="B212" s="24"/>
      <c r="C212" s="173"/>
      <c r="D212" s="122"/>
      <c r="E212" s="37"/>
      <c r="AJL212" s="37"/>
      <c r="AJM212" s="37"/>
      <c r="AJN212" s="37"/>
      <c r="AJO212" s="37"/>
      <c r="AJP212" s="37"/>
      <c r="AJQ212" s="37"/>
      <c r="AJR212" s="37"/>
      <c r="AWJ212" s="37"/>
      <c r="AWK212" s="37"/>
      <c r="AWL212" s="37"/>
      <c r="AWM212" s="37"/>
      <c r="AWN212" s="37"/>
      <c r="AWO212" s="37"/>
      <c r="AWP212" s="37"/>
      <c r="AWQ212" s="497"/>
      <c r="AZI212" s="37"/>
      <c r="AZJ212" s="37"/>
      <c r="AZK212" s="37"/>
      <c r="AZL212" s="37"/>
      <c r="AZM212" s="37"/>
      <c r="AZN212" s="37"/>
      <c r="AZO212" s="37"/>
    </row>
    <row r="213" spans="2:954 1284:1367" s="551" customFormat="1" ht="15.75" x14ac:dyDescent="0.25">
      <c r="B213" s="24"/>
      <c r="C213" s="173"/>
      <c r="D213" s="122"/>
      <c r="E213" s="37"/>
      <c r="AJL213" s="37"/>
      <c r="AJM213" s="37"/>
      <c r="AJN213" s="37"/>
      <c r="AJO213" s="37"/>
      <c r="AJP213" s="37"/>
      <c r="AJQ213" s="37"/>
      <c r="AJR213" s="37"/>
      <c r="AWJ213" s="37"/>
      <c r="AWK213" s="37"/>
      <c r="AWL213" s="37"/>
      <c r="AWM213" s="37"/>
      <c r="AWN213" s="37"/>
      <c r="AWO213" s="37"/>
      <c r="AWP213" s="37"/>
      <c r="AWQ213" s="497"/>
      <c r="AZI213" s="37"/>
      <c r="AZJ213" s="37"/>
      <c r="AZK213" s="37"/>
      <c r="AZL213" s="37"/>
      <c r="AZM213" s="37"/>
      <c r="AZN213" s="37"/>
      <c r="AZO213" s="37"/>
    </row>
    <row r="214" spans="2:954 1284:1367" s="551" customFormat="1" ht="15.75" x14ac:dyDescent="0.25">
      <c r="B214" s="24"/>
      <c r="C214" s="173"/>
      <c r="D214" s="37"/>
      <c r="E214" s="37"/>
      <c r="AJL214" s="37"/>
      <c r="AJM214" s="37"/>
      <c r="AJN214" s="37"/>
      <c r="AJO214" s="37"/>
      <c r="AJP214" s="37"/>
      <c r="AJQ214" s="37"/>
      <c r="AJR214" s="37"/>
      <c r="AWJ214" s="37"/>
      <c r="AWK214" s="37"/>
      <c r="AWL214" s="37"/>
      <c r="AWM214" s="37"/>
      <c r="AWN214" s="37"/>
      <c r="AWO214" s="37"/>
      <c r="AWP214" s="37"/>
      <c r="AWQ214" s="497"/>
      <c r="AZI214" s="37"/>
      <c r="AZJ214" s="37"/>
      <c r="AZK214" s="37"/>
      <c r="AZL214" s="37"/>
      <c r="AZM214" s="37"/>
      <c r="AZN214" s="37"/>
      <c r="AZO214" s="37"/>
    </row>
    <row r="215" spans="2:954 1284:1367" s="551" customFormat="1" ht="15.75" x14ac:dyDescent="0.25">
      <c r="B215" s="24"/>
      <c r="C215" s="173"/>
      <c r="D215" s="122"/>
      <c r="E215" s="37"/>
      <c r="AJL215" s="37"/>
      <c r="AJM215" s="37"/>
      <c r="AJN215" s="37"/>
      <c r="AJO215" s="37"/>
      <c r="AJP215" s="37"/>
      <c r="AJQ215" s="37"/>
      <c r="AJR215" s="37"/>
      <c r="AWJ215" s="37"/>
      <c r="AWK215" s="37"/>
      <c r="AWL215" s="37"/>
      <c r="AWM215" s="37"/>
      <c r="AWN215" s="37"/>
      <c r="AWO215" s="37"/>
      <c r="AWP215" s="37"/>
      <c r="AWQ215" s="497"/>
      <c r="AZI215" s="37"/>
      <c r="AZJ215" s="37"/>
      <c r="AZK215" s="37"/>
      <c r="AZL215" s="37"/>
      <c r="AZM215" s="37"/>
      <c r="AZN215" s="37"/>
      <c r="AZO215" s="37"/>
    </row>
    <row r="216" spans="2:954 1284:1367" s="551" customFormat="1" ht="15.75" x14ac:dyDescent="0.25">
      <c r="B216" s="24"/>
      <c r="C216" s="173"/>
      <c r="D216" s="37"/>
      <c r="E216" s="37"/>
      <c r="AJL216" s="37"/>
      <c r="AJM216" s="37"/>
      <c r="AJN216" s="37"/>
      <c r="AJO216" s="37"/>
      <c r="AJP216" s="37"/>
      <c r="AJQ216" s="37"/>
      <c r="AJR216" s="37"/>
      <c r="AWJ216" s="37"/>
      <c r="AWK216" s="37"/>
      <c r="AWL216" s="37"/>
      <c r="AWM216" s="37"/>
      <c r="AWN216" s="37"/>
      <c r="AWO216" s="37"/>
      <c r="AWP216" s="37"/>
      <c r="AWQ216" s="497"/>
      <c r="AZI216" s="37"/>
      <c r="AZJ216" s="37"/>
      <c r="AZK216" s="37"/>
      <c r="AZL216" s="37"/>
      <c r="AZM216" s="37"/>
      <c r="AZN216" s="37"/>
      <c r="AZO216" s="37"/>
    </row>
    <row r="217" spans="2:954 1284:1367" s="551" customFormat="1" ht="15.75" x14ac:dyDescent="0.25">
      <c r="B217" s="24"/>
      <c r="C217" s="173"/>
      <c r="D217" s="122"/>
      <c r="E217" s="37"/>
      <c r="AJL217" s="37"/>
      <c r="AJM217" s="37"/>
      <c r="AJN217" s="37"/>
      <c r="AJO217" s="37"/>
      <c r="AJP217" s="37"/>
      <c r="AJQ217" s="37"/>
      <c r="AJR217" s="37"/>
      <c r="AWJ217" s="37"/>
      <c r="AWK217" s="37"/>
      <c r="AWL217" s="37"/>
      <c r="AWM217" s="37"/>
      <c r="AWN217" s="37"/>
      <c r="AWO217" s="37"/>
      <c r="AWP217" s="37"/>
      <c r="AWQ217" s="497"/>
      <c r="AZI217" s="37"/>
      <c r="AZJ217" s="37"/>
      <c r="AZK217" s="37"/>
      <c r="AZL217" s="37"/>
      <c r="AZM217" s="37"/>
      <c r="AZN217" s="37"/>
      <c r="AZO217" s="37"/>
    </row>
    <row r="218" spans="2:954 1284:1367" s="551" customFormat="1" ht="15.75" x14ac:dyDescent="0.25">
      <c r="B218" s="24"/>
      <c r="C218" s="173"/>
      <c r="D218" s="37"/>
      <c r="E218" s="37"/>
      <c r="AJL218" s="37"/>
      <c r="AJM218" s="37"/>
      <c r="AJN218" s="37"/>
      <c r="AJO218" s="37"/>
      <c r="AJP218" s="37"/>
      <c r="AJQ218" s="37"/>
      <c r="AJR218" s="37"/>
      <c r="AWJ218" s="37"/>
      <c r="AWK218" s="37"/>
      <c r="AWL218" s="37"/>
      <c r="AWM218" s="37"/>
      <c r="AWN218" s="37"/>
      <c r="AWO218" s="37"/>
      <c r="AWP218" s="37"/>
      <c r="AWQ218" s="497"/>
      <c r="AZI218" s="37"/>
      <c r="AZJ218" s="37"/>
      <c r="AZK218" s="37"/>
      <c r="AZL218" s="37"/>
      <c r="AZM218" s="37"/>
      <c r="AZN218" s="37"/>
      <c r="AZO218" s="37"/>
    </row>
    <row r="219" spans="2:954 1284:1367" s="551" customFormat="1" ht="15.75" x14ac:dyDescent="0.25">
      <c r="B219" s="24"/>
      <c r="C219" s="173"/>
      <c r="D219" s="122"/>
      <c r="E219" s="37"/>
      <c r="AJL219" s="37"/>
      <c r="AJM219" s="37"/>
      <c r="AJN219" s="37"/>
      <c r="AJO219" s="37"/>
      <c r="AJP219" s="37"/>
      <c r="AJQ219" s="37"/>
      <c r="AJR219" s="37"/>
      <c r="AWJ219" s="37"/>
      <c r="AWK219" s="37"/>
      <c r="AWL219" s="37"/>
      <c r="AWM219" s="37"/>
      <c r="AWN219" s="37"/>
      <c r="AWO219" s="37"/>
      <c r="AWP219" s="37"/>
      <c r="AWQ219" s="497"/>
      <c r="AZI219" s="37"/>
      <c r="AZJ219" s="37"/>
      <c r="AZK219" s="37"/>
      <c r="AZL219" s="37"/>
      <c r="AZM219" s="37"/>
      <c r="AZN219" s="37"/>
      <c r="AZO219" s="37"/>
    </row>
    <row r="220" spans="2:954 1284:1367" s="551" customFormat="1" ht="15.75" x14ac:dyDescent="0.25">
      <c r="B220" s="24"/>
      <c r="C220" s="173"/>
      <c r="D220" s="122"/>
      <c r="E220" s="37"/>
      <c r="AJL220" s="37"/>
      <c r="AJM220" s="37"/>
      <c r="AJN220" s="37"/>
      <c r="AJO220" s="37"/>
      <c r="AJP220" s="37"/>
      <c r="AJQ220" s="37"/>
      <c r="AJR220" s="37"/>
      <c r="AWJ220" s="37"/>
      <c r="AWK220" s="37"/>
      <c r="AWL220" s="37"/>
      <c r="AWM220" s="37"/>
      <c r="AWN220" s="37"/>
      <c r="AWO220" s="37"/>
      <c r="AWP220" s="37"/>
      <c r="AWQ220" s="497"/>
      <c r="AZI220" s="37"/>
      <c r="AZJ220" s="37"/>
      <c r="AZK220" s="37"/>
      <c r="AZL220" s="37"/>
      <c r="AZM220" s="37"/>
      <c r="AZN220" s="37"/>
      <c r="AZO220" s="37"/>
    </row>
    <row r="221" spans="2:954 1284:1367" s="551" customFormat="1" ht="15.75" x14ac:dyDescent="0.25">
      <c r="B221" s="24"/>
      <c r="C221" s="173"/>
      <c r="D221" s="122"/>
      <c r="E221" s="37"/>
      <c r="AJL221" s="37"/>
      <c r="AJM221" s="37"/>
      <c r="AJN221" s="37"/>
      <c r="AJO221" s="37"/>
      <c r="AJP221" s="37"/>
      <c r="AJQ221" s="37"/>
      <c r="AJR221" s="37"/>
      <c r="AWJ221" s="37"/>
      <c r="AWK221" s="37"/>
      <c r="AWL221" s="37"/>
      <c r="AWM221" s="37"/>
      <c r="AWN221" s="37"/>
      <c r="AWO221" s="37"/>
      <c r="AWP221" s="37"/>
      <c r="AWQ221" s="497"/>
      <c r="AZI221" s="37"/>
      <c r="AZJ221" s="37"/>
      <c r="AZK221" s="37"/>
      <c r="AZL221" s="37"/>
      <c r="AZM221" s="37"/>
      <c r="AZN221" s="37"/>
      <c r="AZO221" s="37"/>
    </row>
    <row r="222" spans="2:954 1284:1367" s="551" customFormat="1" ht="15.75" x14ac:dyDescent="0.25">
      <c r="B222" s="24"/>
      <c r="C222" s="173"/>
      <c r="D222" s="37"/>
      <c r="E222" s="37"/>
      <c r="AJL222" s="37"/>
      <c r="AJM222" s="37"/>
      <c r="AJN222" s="37"/>
      <c r="AJO222" s="37"/>
      <c r="AJP222" s="37"/>
      <c r="AJQ222" s="37"/>
      <c r="AJR222" s="37"/>
      <c r="AWJ222" s="37"/>
      <c r="AWK222" s="37"/>
      <c r="AWL222" s="37"/>
      <c r="AWM222" s="37"/>
      <c r="AWN222" s="37"/>
      <c r="AWO222" s="37"/>
      <c r="AWP222" s="37"/>
      <c r="AWQ222" s="497"/>
      <c r="AZI222" s="37"/>
      <c r="AZJ222" s="37"/>
      <c r="AZK222" s="37"/>
      <c r="AZL222" s="37"/>
      <c r="AZM222" s="37"/>
      <c r="AZN222" s="37"/>
      <c r="AZO222" s="37"/>
    </row>
    <row r="223" spans="2:954 1284:1367" s="551" customFormat="1" ht="15.75" x14ac:dyDescent="0.25">
      <c r="B223" s="24"/>
      <c r="C223" s="173"/>
      <c r="D223" s="37"/>
      <c r="E223" s="37"/>
      <c r="AJL223" s="37"/>
      <c r="AJM223" s="37"/>
      <c r="AJN223" s="37"/>
      <c r="AJO223" s="37"/>
      <c r="AJP223" s="37"/>
      <c r="AJQ223" s="37"/>
      <c r="AJR223" s="37"/>
      <c r="AWJ223" s="37"/>
      <c r="AWK223" s="37"/>
      <c r="AWL223" s="37"/>
      <c r="AWM223" s="37"/>
      <c r="AWN223" s="37"/>
      <c r="AWO223" s="37"/>
      <c r="AWP223" s="37"/>
      <c r="AWQ223" s="497"/>
      <c r="AZI223" s="37"/>
      <c r="AZJ223" s="37"/>
      <c r="AZK223" s="37"/>
      <c r="AZL223" s="37"/>
      <c r="AZM223" s="37"/>
      <c r="AZN223" s="37"/>
      <c r="AZO223" s="37"/>
    </row>
    <row r="224" spans="2:954 1284:1367" s="551" customFormat="1" ht="15.75" x14ac:dyDescent="0.25">
      <c r="B224" s="24"/>
      <c r="C224" s="173"/>
      <c r="D224" s="37"/>
      <c r="E224" s="37"/>
      <c r="AJL224" s="37"/>
      <c r="AJM224" s="37"/>
      <c r="AJN224" s="37"/>
      <c r="AJO224" s="37"/>
      <c r="AJP224" s="37"/>
      <c r="AJQ224" s="37"/>
      <c r="AJR224" s="37"/>
      <c r="AWJ224" s="37"/>
      <c r="AWK224" s="37"/>
      <c r="AWL224" s="37"/>
      <c r="AWM224" s="37"/>
      <c r="AWN224" s="37"/>
      <c r="AWO224" s="37"/>
      <c r="AWP224" s="37"/>
      <c r="AWQ224" s="497"/>
      <c r="AZI224" s="37"/>
      <c r="AZJ224" s="37"/>
      <c r="AZK224" s="37"/>
      <c r="AZL224" s="37"/>
      <c r="AZM224" s="37"/>
      <c r="AZN224" s="37"/>
      <c r="AZO224" s="37"/>
    </row>
    <row r="225" spans="2:954 1284:1367" s="551" customFormat="1" ht="15.75" x14ac:dyDescent="0.25">
      <c r="B225" s="24"/>
      <c r="C225" s="173"/>
      <c r="D225" s="37"/>
      <c r="E225" s="37"/>
      <c r="AJL225" s="37"/>
      <c r="AJM225" s="37"/>
      <c r="AJN225" s="37"/>
      <c r="AJO225" s="37"/>
      <c r="AJP225" s="37"/>
      <c r="AJQ225" s="37"/>
      <c r="AJR225" s="37"/>
      <c r="AWJ225" s="37"/>
      <c r="AWK225" s="37"/>
      <c r="AWL225" s="37"/>
      <c r="AWM225" s="37"/>
      <c r="AWN225" s="37"/>
      <c r="AWO225" s="37"/>
      <c r="AWP225" s="37"/>
      <c r="AWQ225" s="497"/>
      <c r="AZI225" s="37"/>
      <c r="AZJ225" s="37"/>
      <c r="AZK225" s="37"/>
      <c r="AZL225" s="37"/>
      <c r="AZM225" s="37"/>
      <c r="AZN225" s="37"/>
      <c r="AZO225" s="37"/>
    </row>
    <row r="226" spans="2:954 1284:1367" s="551" customFormat="1" ht="15.75" x14ac:dyDescent="0.25">
      <c r="B226" s="24"/>
      <c r="C226" s="173"/>
      <c r="D226" s="122"/>
      <c r="E226" s="37"/>
      <c r="AJL226" s="37"/>
      <c r="AJM226" s="37"/>
      <c r="AJN226" s="37"/>
      <c r="AJO226" s="37"/>
      <c r="AJP226" s="37"/>
      <c r="AJQ226" s="37"/>
      <c r="AJR226" s="37"/>
      <c r="AWJ226" s="37"/>
      <c r="AWK226" s="37"/>
      <c r="AWL226" s="37"/>
      <c r="AWM226" s="37"/>
      <c r="AWN226" s="37"/>
      <c r="AWO226" s="37"/>
      <c r="AWP226" s="37"/>
      <c r="AWQ226" s="497"/>
      <c r="AZI226" s="37"/>
      <c r="AZJ226" s="37"/>
      <c r="AZK226" s="37"/>
      <c r="AZL226" s="37"/>
      <c r="AZM226" s="37"/>
      <c r="AZN226" s="37"/>
      <c r="AZO226" s="37"/>
    </row>
    <row r="227" spans="2:954 1284:1367" s="551" customFormat="1" ht="15.75" x14ac:dyDescent="0.25">
      <c r="B227" s="24"/>
      <c r="C227" s="173"/>
      <c r="D227" s="37"/>
      <c r="E227" s="37"/>
      <c r="AJL227" s="37"/>
      <c r="AJM227" s="37"/>
      <c r="AJN227" s="37"/>
      <c r="AJO227" s="37"/>
      <c r="AJP227" s="37"/>
      <c r="AJQ227" s="37"/>
      <c r="AJR227" s="37"/>
      <c r="AWJ227" s="37"/>
      <c r="AWK227" s="37"/>
      <c r="AWL227" s="37"/>
      <c r="AWM227" s="37"/>
      <c r="AWN227" s="37"/>
      <c r="AWO227" s="37"/>
      <c r="AWP227" s="37"/>
      <c r="AWQ227" s="497"/>
      <c r="AZI227" s="37"/>
      <c r="AZJ227" s="37"/>
      <c r="AZK227" s="37"/>
      <c r="AZL227" s="37"/>
      <c r="AZM227" s="37"/>
      <c r="AZN227" s="37"/>
      <c r="AZO227" s="37"/>
    </row>
    <row r="228" spans="2:954 1284:1367" s="551" customFormat="1" ht="15.75" x14ac:dyDescent="0.25">
      <c r="B228" s="24"/>
      <c r="C228" s="173"/>
      <c r="D228" s="122"/>
      <c r="E228" s="37"/>
      <c r="AJL228" s="37"/>
      <c r="AJM228" s="37"/>
      <c r="AJN228" s="37"/>
      <c r="AJO228" s="37"/>
      <c r="AJP228" s="37"/>
      <c r="AJQ228" s="37"/>
      <c r="AJR228" s="37"/>
      <c r="AWJ228" s="37"/>
      <c r="AWK228" s="37"/>
      <c r="AWL228" s="37"/>
      <c r="AWM228" s="37"/>
      <c r="AWN228" s="37"/>
      <c r="AWO228" s="37"/>
      <c r="AWP228" s="37"/>
      <c r="AWQ228" s="497"/>
      <c r="AZI228" s="37"/>
      <c r="AZJ228" s="37"/>
      <c r="AZK228" s="37"/>
      <c r="AZL228" s="37"/>
      <c r="AZM228" s="37"/>
      <c r="AZN228" s="37"/>
      <c r="AZO228" s="37"/>
    </row>
    <row r="229" spans="2:954 1284:1367" s="551" customFormat="1" ht="15.75" x14ac:dyDescent="0.25">
      <c r="B229" s="24"/>
      <c r="C229" s="173"/>
      <c r="D229" s="122"/>
      <c r="E229" s="37"/>
      <c r="AJL229" s="37"/>
      <c r="AJM229" s="37"/>
      <c r="AJN229" s="37"/>
      <c r="AJO229" s="37"/>
      <c r="AJP229" s="37"/>
      <c r="AJQ229" s="37"/>
      <c r="AJR229" s="37"/>
      <c r="AWJ229" s="37"/>
      <c r="AWK229" s="37"/>
      <c r="AWL229" s="37"/>
      <c r="AWM229" s="37"/>
      <c r="AWN229" s="37"/>
      <c r="AWO229" s="37"/>
      <c r="AWP229" s="37"/>
      <c r="AWQ229" s="497"/>
      <c r="AZI229" s="37"/>
      <c r="AZJ229" s="37"/>
      <c r="AZK229" s="37"/>
      <c r="AZL229" s="37"/>
      <c r="AZM229" s="37"/>
      <c r="AZN229" s="37"/>
      <c r="AZO229" s="37"/>
    </row>
    <row r="230" spans="2:954 1284:1367" s="551" customFormat="1" ht="15.75" x14ac:dyDescent="0.25">
      <c r="B230" s="24"/>
      <c r="C230" s="173"/>
      <c r="D230" s="37"/>
      <c r="E230" s="37"/>
      <c r="AJL230" s="37"/>
      <c r="AJM230" s="37"/>
      <c r="AJN230" s="37"/>
      <c r="AJO230" s="37"/>
      <c r="AJP230" s="37"/>
      <c r="AJQ230" s="37"/>
      <c r="AJR230" s="37"/>
      <c r="AWJ230" s="37"/>
      <c r="AWK230" s="37"/>
      <c r="AWL230" s="37"/>
      <c r="AWM230" s="37"/>
      <c r="AWN230" s="37"/>
      <c r="AWO230" s="37"/>
      <c r="AWP230" s="37"/>
      <c r="AWQ230" s="497"/>
      <c r="AZI230" s="37"/>
      <c r="AZJ230" s="37"/>
      <c r="AZK230" s="37"/>
      <c r="AZL230" s="37"/>
      <c r="AZM230" s="37"/>
      <c r="AZN230" s="37"/>
      <c r="AZO230" s="37"/>
    </row>
    <row r="231" spans="2:954 1284:1367" s="551" customFormat="1" ht="15.75" x14ac:dyDescent="0.25">
      <c r="B231" s="24"/>
      <c r="C231" s="173"/>
      <c r="D231" s="37"/>
      <c r="E231" s="37"/>
      <c r="AJL231" s="37"/>
      <c r="AJM231" s="37"/>
      <c r="AJN231" s="37"/>
      <c r="AJO231" s="37"/>
      <c r="AJP231" s="37"/>
      <c r="AJQ231" s="37"/>
      <c r="AJR231" s="37"/>
      <c r="AWJ231" s="37"/>
      <c r="AWK231" s="37"/>
      <c r="AWL231" s="37"/>
      <c r="AWM231" s="37"/>
      <c r="AWN231" s="37"/>
      <c r="AWO231" s="37"/>
      <c r="AWP231" s="37"/>
      <c r="AWQ231" s="497"/>
      <c r="AZI231" s="37"/>
      <c r="AZJ231" s="37"/>
      <c r="AZK231" s="37"/>
      <c r="AZL231" s="37"/>
      <c r="AZM231" s="37"/>
      <c r="AZN231" s="37"/>
      <c r="AZO231" s="37"/>
    </row>
    <row r="232" spans="2:954 1284:1367" s="551" customFormat="1" ht="15.75" x14ac:dyDescent="0.25">
      <c r="B232" s="24"/>
      <c r="C232" s="173"/>
      <c r="D232" s="122"/>
      <c r="E232" s="37"/>
      <c r="AJL232" s="37"/>
      <c r="AJM232" s="37"/>
      <c r="AJN232" s="37"/>
      <c r="AJO232" s="37"/>
      <c r="AJP232" s="37"/>
      <c r="AJQ232" s="37"/>
      <c r="AJR232" s="37"/>
      <c r="AWJ232" s="37"/>
      <c r="AWK232" s="37"/>
      <c r="AWL232" s="37"/>
      <c r="AWM232" s="37"/>
      <c r="AWN232" s="37"/>
      <c r="AWO232" s="37"/>
      <c r="AWP232" s="37"/>
      <c r="AWQ232" s="497"/>
      <c r="AZI232" s="37"/>
      <c r="AZJ232" s="37"/>
      <c r="AZK232" s="37"/>
      <c r="AZL232" s="37"/>
      <c r="AZM232" s="37"/>
      <c r="AZN232" s="37"/>
      <c r="AZO232" s="37"/>
    </row>
    <row r="233" spans="2:954 1284:1367" s="551" customFormat="1" ht="15.75" x14ac:dyDescent="0.25">
      <c r="B233" s="24"/>
      <c r="C233" s="173"/>
      <c r="D233" s="37"/>
      <c r="E233" s="37"/>
      <c r="AJL233" s="37"/>
      <c r="AJM233" s="37"/>
      <c r="AJN233" s="37"/>
      <c r="AJO233" s="37"/>
      <c r="AJP233" s="37"/>
      <c r="AJQ233" s="37"/>
      <c r="AJR233" s="37"/>
      <c r="AWJ233" s="37"/>
      <c r="AWK233" s="37"/>
      <c r="AWL233" s="37"/>
      <c r="AWM233" s="37"/>
      <c r="AWN233" s="37"/>
      <c r="AWO233" s="37"/>
      <c r="AWP233" s="37"/>
      <c r="AWQ233" s="497"/>
      <c r="AZI233" s="37"/>
      <c r="AZJ233" s="37"/>
      <c r="AZK233" s="37"/>
      <c r="AZL233" s="37"/>
      <c r="AZM233" s="37"/>
      <c r="AZN233" s="37"/>
      <c r="AZO233" s="37"/>
    </row>
    <row r="234" spans="2:954 1284:1367" s="551" customFormat="1" ht="15.75" x14ac:dyDescent="0.25">
      <c r="B234" s="24"/>
      <c r="C234" s="173"/>
      <c r="D234" s="37"/>
      <c r="E234" s="37"/>
      <c r="AJL234" s="37"/>
      <c r="AJM234" s="37"/>
      <c r="AJN234" s="37"/>
      <c r="AJO234" s="37"/>
      <c r="AJP234" s="37"/>
      <c r="AJQ234" s="37"/>
      <c r="AJR234" s="37"/>
      <c r="AWJ234" s="37"/>
      <c r="AWK234" s="37"/>
      <c r="AWL234" s="37"/>
      <c r="AWM234" s="37"/>
      <c r="AWN234" s="37"/>
      <c r="AWO234" s="37"/>
      <c r="AWP234" s="37"/>
      <c r="AWQ234" s="497"/>
      <c r="AZI234" s="37"/>
      <c r="AZJ234" s="37"/>
      <c r="AZK234" s="37"/>
      <c r="AZL234" s="37"/>
      <c r="AZM234" s="37"/>
      <c r="AZN234" s="37"/>
      <c r="AZO234" s="37"/>
    </row>
    <row r="235" spans="2:954 1284:1367" s="551" customFormat="1" ht="15.75" x14ac:dyDescent="0.25">
      <c r="B235" s="24"/>
      <c r="C235" s="173"/>
      <c r="D235" s="37"/>
      <c r="E235" s="37"/>
      <c r="AJL235" s="37"/>
      <c r="AJM235" s="37"/>
      <c r="AJN235" s="37"/>
      <c r="AJO235" s="37"/>
      <c r="AJP235" s="37"/>
      <c r="AJQ235" s="37"/>
      <c r="AJR235" s="37"/>
      <c r="AWJ235" s="37"/>
      <c r="AWK235" s="37"/>
      <c r="AWL235" s="37"/>
      <c r="AWM235" s="37"/>
      <c r="AWN235" s="37"/>
      <c r="AWO235" s="37"/>
      <c r="AWP235" s="37"/>
      <c r="AWQ235" s="497"/>
      <c r="AZI235" s="37"/>
      <c r="AZJ235" s="37"/>
      <c r="AZK235" s="37"/>
      <c r="AZL235" s="37"/>
      <c r="AZM235" s="37"/>
      <c r="AZN235" s="37"/>
      <c r="AZO235" s="37"/>
    </row>
    <row r="236" spans="2:954 1284:1367" s="551" customFormat="1" ht="15.75" x14ac:dyDescent="0.25">
      <c r="B236" s="24"/>
      <c r="C236" s="243"/>
      <c r="D236" s="37"/>
      <c r="E236" s="37"/>
      <c r="AJL236" s="37"/>
      <c r="AJM236" s="37"/>
      <c r="AJN236" s="37"/>
      <c r="AJO236" s="37"/>
      <c r="AJP236" s="37"/>
      <c r="AJQ236" s="37"/>
      <c r="AJR236" s="37"/>
      <c r="AWJ236" s="37"/>
      <c r="AWK236" s="37"/>
      <c r="AWL236" s="37"/>
      <c r="AWM236" s="37"/>
      <c r="AWN236" s="37"/>
      <c r="AWO236" s="37"/>
      <c r="AWP236" s="37"/>
      <c r="AWQ236" s="497"/>
      <c r="AZI236" s="37"/>
      <c r="AZJ236" s="37"/>
      <c r="AZK236" s="37"/>
      <c r="AZL236" s="37"/>
      <c r="AZM236" s="37"/>
      <c r="AZN236" s="37"/>
      <c r="AZO236" s="37"/>
    </row>
    <row r="237" spans="2:954 1284:1367" s="551" customFormat="1" ht="15.75" x14ac:dyDescent="0.25">
      <c r="B237" s="24"/>
      <c r="C237" s="173"/>
      <c r="D237" s="122"/>
      <c r="E237" s="37"/>
      <c r="AJL237" s="37"/>
      <c r="AJM237" s="37"/>
      <c r="AJN237" s="37"/>
      <c r="AJO237" s="37"/>
      <c r="AJP237" s="37"/>
      <c r="AJQ237" s="37"/>
      <c r="AJR237" s="37"/>
      <c r="AWJ237" s="37"/>
      <c r="AWK237" s="37"/>
      <c r="AWL237" s="37"/>
      <c r="AWM237" s="37"/>
      <c r="AWN237" s="37"/>
      <c r="AWO237" s="37"/>
      <c r="AWP237" s="37"/>
      <c r="AWQ237" s="497"/>
      <c r="AZI237" s="37"/>
      <c r="AZJ237" s="37"/>
      <c r="AZK237" s="37"/>
      <c r="AZL237" s="37"/>
      <c r="AZM237" s="37"/>
      <c r="AZN237" s="37"/>
      <c r="AZO237" s="37"/>
    </row>
    <row r="238" spans="2:954 1284:1367" s="551" customFormat="1" ht="15.75" x14ac:dyDescent="0.25">
      <c r="B238" s="24"/>
      <c r="C238" s="173"/>
      <c r="D238" s="37"/>
      <c r="E238" s="37"/>
      <c r="AJL238" s="37"/>
      <c r="AJM238" s="37"/>
      <c r="AJN238" s="37"/>
      <c r="AJO238" s="37"/>
      <c r="AJP238" s="37"/>
      <c r="AJQ238" s="37"/>
      <c r="AJR238" s="37"/>
      <c r="AWJ238" s="37"/>
      <c r="AWK238" s="37"/>
      <c r="AWL238" s="37"/>
      <c r="AWM238" s="37"/>
      <c r="AWN238" s="37"/>
      <c r="AWO238" s="37"/>
      <c r="AWP238" s="37"/>
      <c r="AWQ238" s="497"/>
      <c r="AZI238" s="37"/>
      <c r="AZJ238" s="37"/>
      <c r="AZK238" s="37"/>
      <c r="AZL238" s="37"/>
      <c r="AZM238" s="37"/>
      <c r="AZN238" s="37"/>
      <c r="AZO238" s="37"/>
    </row>
    <row r="239" spans="2:954 1284:1367" s="551" customFormat="1" ht="15.75" x14ac:dyDescent="0.25">
      <c r="B239" s="24"/>
      <c r="C239" s="173"/>
      <c r="D239" s="122"/>
      <c r="E239" s="37"/>
      <c r="AJL239" s="37"/>
      <c r="AJM239" s="37"/>
      <c r="AJN239" s="37"/>
      <c r="AJO239" s="37"/>
      <c r="AJP239" s="37"/>
      <c r="AJQ239" s="37"/>
      <c r="AJR239" s="37"/>
      <c r="AWJ239" s="37"/>
      <c r="AWK239" s="37"/>
      <c r="AWL239" s="37"/>
      <c r="AWM239" s="37"/>
      <c r="AWN239" s="37"/>
      <c r="AWO239" s="37"/>
      <c r="AWP239" s="37"/>
      <c r="AWQ239" s="497"/>
      <c r="AZI239" s="37"/>
      <c r="AZJ239" s="37"/>
      <c r="AZK239" s="37"/>
      <c r="AZL239" s="37"/>
      <c r="AZM239" s="37"/>
      <c r="AZN239" s="37"/>
      <c r="AZO239" s="37"/>
    </row>
    <row r="240" spans="2:954 1284:1367" s="551" customFormat="1" ht="15.75" x14ac:dyDescent="0.25">
      <c r="B240" s="24"/>
      <c r="C240" s="173"/>
      <c r="D240" s="122"/>
      <c r="E240" s="37"/>
      <c r="AJL240" s="37"/>
      <c r="AJM240" s="37"/>
      <c r="AJN240" s="37"/>
      <c r="AJO240" s="37"/>
      <c r="AJP240" s="37"/>
      <c r="AJQ240" s="37"/>
      <c r="AJR240" s="37"/>
      <c r="AWJ240" s="37"/>
      <c r="AWK240" s="37"/>
      <c r="AWL240" s="37"/>
      <c r="AWM240" s="37"/>
      <c r="AWN240" s="37"/>
      <c r="AWO240" s="37"/>
      <c r="AWP240" s="37"/>
      <c r="AWQ240" s="497"/>
      <c r="AZI240" s="37"/>
      <c r="AZJ240" s="37"/>
      <c r="AZK240" s="37"/>
      <c r="AZL240" s="37"/>
      <c r="AZM240" s="37"/>
      <c r="AZN240" s="37"/>
      <c r="AZO240" s="37"/>
    </row>
    <row r="241" spans="2:954 1284:1367" s="551" customFormat="1" ht="15.75" x14ac:dyDescent="0.25">
      <c r="B241" s="24"/>
      <c r="C241" s="173"/>
      <c r="D241" s="37"/>
      <c r="E241" s="37"/>
      <c r="AJL241" s="37"/>
      <c r="AJM241" s="37"/>
      <c r="AJN241" s="37"/>
      <c r="AJO241" s="37"/>
      <c r="AJP241" s="37"/>
      <c r="AJQ241" s="37"/>
      <c r="AJR241" s="37"/>
      <c r="AWJ241" s="37"/>
      <c r="AWK241" s="37"/>
      <c r="AWL241" s="37"/>
      <c r="AWM241" s="37"/>
      <c r="AWN241" s="37"/>
      <c r="AWO241" s="37"/>
      <c r="AWP241" s="37"/>
      <c r="AWQ241" s="497"/>
      <c r="AZI241" s="37"/>
      <c r="AZJ241" s="37"/>
      <c r="AZK241" s="37"/>
      <c r="AZL241" s="37"/>
      <c r="AZM241" s="37"/>
      <c r="AZN241" s="37"/>
      <c r="AZO241" s="37"/>
    </row>
    <row r="242" spans="2:954 1284:1367" s="551" customFormat="1" ht="15.75" x14ac:dyDescent="0.25">
      <c r="B242" s="24"/>
      <c r="C242" s="173"/>
      <c r="D242" s="37"/>
      <c r="E242" s="37"/>
      <c r="AJL242" s="37"/>
      <c r="AJM242" s="37"/>
      <c r="AJN242" s="37"/>
      <c r="AJO242" s="37"/>
      <c r="AJP242" s="37"/>
      <c r="AJQ242" s="37"/>
      <c r="AJR242" s="37"/>
      <c r="AWJ242" s="37"/>
      <c r="AWK242" s="37"/>
      <c r="AWL242" s="37"/>
      <c r="AWM242" s="37"/>
      <c r="AWN242" s="37"/>
      <c r="AWO242" s="37"/>
      <c r="AWP242" s="37"/>
      <c r="AWQ242" s="497"/>
      <c r="AZI242" s="37"/>
      <c r="AZJ242" s="37"/>
      <c r="AZK242" s="37"/>
      <c r="AZL242" s="37"/>
      <c r="AZM242" s="37"/>
      <c r="AZN242" s="37"/>
      <c r="AZO242" s="37"/>
    </row>
    <row r="243" spans="2:954 1284:1367" s="551" customFormat="1" ht="15.75" x14ac:dyDescent="0.25">
      <c r="B243" s="24"/>
      <c r="C243" s="173"/>
      <c r="D243" s="37"/>
      <c r="E243" s="37"/>
      <c r="AJL243" s="37"/>
      <c r="AJM243" s="37"/>
      <c r="AJN243" s="37"/>
      <c r="AJO243" s="37"/>
      <c r="AJP243" s="37"/>
      <c r="AJQ243" s="37"/>
      <c r="AJR243" s="37"/>
      <c r="AWJ243" s="37"/>
      <c r="AWK243" s="37"/>
      <c r="AWL243" s="37"/>
      <c r="AWM243" s="37"/>
      <c r="AWN243" s="37"/>
      <c r="AWO243" s="37"/>
      <c r="AWP243" s="37"/>
      <c r="AWQ243" s="497"/>
      <c r="AZI243" s="37"/>
      <c r="AZJ243" s="37"/>
      <c r="AZK243" s="37"/>
      <c r="AZL243" s="37"/>
      <c r="AZM243" s="37"/>
      <c r="AZN243" s="37"/>
      <c r="AZO243" s="37"/>
    </row>
    <row r="244" spans="2:954 1284:1367" s="551" customFormat="1" ht="15.75" x14ac:dyDescent="0.25">
      <c r="B244" s="24"/>
      <c r="C244" s="173"/>
      <c r="D244" s="122"/>
      <c r="E244" s="37"/>
      <c r="AJL244" s="37"/>
      <c r="AJM244" s="37"/>
      <c r="AJN244" s="37"/>
      <c r="AJO244" s="37"/>
      <c r="AJP244" s="37"/>
      <c r="AJQ244" s="37"/>
      <c r="AJR244" s="37"/>
      <c r="AWJ244" s="37"/>
      <c r="AWK244" s="37"/>
      <c r="AWL244" s="37"/>
      <c r="AWM244" s="37"/>
      <c r="AWN244" s="37"/>
      <c r="AWO244" s="37"/>
      <c r="AWP244" s="37"/>
      <c r="AWQ244" s="497"/>
      <c r="AZI244" s="37"/>
      <c r="AZJ244" s="37"/>
      <c r="AZK244" s="37"/>
      <c r="AZL244" s="37"/>
      <c r="AZM244" s="37"/>
      <c r="AZN244" s="37"/>
      <c r="AZO244" s="37"/>
    </row>
    <row r="245" spans="2:954 1284:1367" s="551" customFormat="1" ht="15.75" x14ac:dyDescent="0.25">
      <c r="B245" s="24"/>
      <c r="C245" s="173"/>
      <c r="D245" s="37"/>
      <c r="E245" s="37"/>
      <c r="AJL245" s="37"/>
      <c r="AJM245" s="37"/>
      <c r="AJN245" s="37"/>
      <c r="AJO245" s="37"/>
      <c r="AJP245" s="37"/>
      <c r="AJQ245" s="37"/>
      <c r="AJR245" s="37"/>
      <c r="AWJ245" s="37"/>
      <c r="AWK245" s="37"/>
      <c r="AWL245" s="37"/>
      <c r="AWM245" s="37"/>
      <c r="AWN245" s="37"/>
      <c r="AWO245" s="37"/>
      <c r="AWP245" s="37"/>
      <c r="AWQ245" s="497"/>
      <c r="AZI245" s="37"/>
      <c r="AZJ245" s="37"/>
      <c r="AZK245" s="37"/>
      <c r="AZL245" s="37"/>
      <c r="AZM245" s="37"/>
      <c r="AZN245" s="37"/>
      <c r="AZO245" s="37"/>
    </row>
    <row r="246" spans="2:954 1284:1367" s="551" customFormat="1" ht="15.75" x14ac:dyDescent="0.25">
      <c r="B246" s="24"/>
      <c r="C246" s="173"/>
      <c r="D246" s="37"/>
      <c r="E246" s="37"/>
      <c r="AJL246" s="37"/>
      <c r="AJM246" s="37"/>
      <c r="AJN246" s="37"/>
      <c r="AJO246" s="37"/>
      <c r="AJP246" s="37"/>
      <c r="AJQ246" s="37"/>
      <c r="AJR246" s="37"/>
      <c r="AWJ246" s="37"/>
      <c r="AWK246" s="37"/>
      <c r="AWL246" s="37"/>
      <c r="AWM246" s="37"/>
      <c r="AWN246" s="37"/>
      <c r="AWO246" s="37"/>
      <c r="AWP246" s="37"/>
      <c r="AWQ246" s="497"/>
      <c r="AZI246" s="37"/>
      <c r="AZJ246" s="37"/>
      <c r="AZK246" s="37"/>
      <c r="AZL246" s="37"/>
      <c r="AZM246" s="37"/>
      <c r="AZN246" s="37"/>
      <c r="AZO246" s="37"/>
    </row>
    <row r="247" spans="2:954 1284:1367" s="551" customFormat="1" ht="15.75" x14ac:dyDescent="0.25">
      <c r="B247" s="24"/>
      <c r="C247" s="173"/>
      <c r="D247" s="37"/>
      <c r="E247" s="37"/>
      <c r="AJL247" s="37"/>
      <c r="AJM247" s="37"/>
      <c r="AJN247" s="37"/>
      <c r="AJO247" s="37"/>
      <c r="AJP247" s="37"/>
      <c r="AJQ247" s="37"/>
      <c r="AJR247" s="37"/>
      <c r="AWJ247" s="37"/>
      <c r="AWK247" s="37"/>
      <c r="AWL247" s="37"/>
      <c r="AWM247" s="37"/>
      <c r="AWN247" s="37"/>
      <c r="AWO247" s="37"/>
      <c r="AWP247" s="37"/>
      <c r="AWQ247" s="497"/>
      <c r="AZI247" s="37"/>
      <c r="AZJ247" s="37"/>
      <c r="AZK247" s="37"/>
      <c r="AZL247" s="37"/>
      <c r="AZM247" s="37"/>
      <c r="AZN247" s="37"/>
      <c r="AZO247" s="37"/>
    </row>
    <row r="248" spans="2:954 1284:1367" s="551" customFormat="1" ht="15.75" x14ac:dyDescent="0.25">
      <c r="B248" s="24"/>
      <c r="C248" s="173"/>
      <c r="D248" s="37"/>
      <c r="E248" s="37"/>
      <c r="AJL248" s="37"/>
      <c r="AJM248" s="37"/>
      <c r="AJN248" s="37"/>
      <c r="AJO248" s="37"/>
      <c r="AJP248" s="37"/>
      <c r="AJQ248" s="37"/>
      <c r="AJR248" s="37"/>
      <c r="AWJ248" s="37"/>
      <c r="AWK248" s="37"/>
      <c r="AWL248" s="37"/>
      <c r="AWM248" s="37"/>
      <c r="AWN248" s="37"/>
      <c r="AWO248" s="37"/>
      <c r="AWP248" s="37"/>
      <c r="AWQ248" s="497"/>
      <c r="AZI248" s="37"/>
      <c r="AZJ248" s="37"/>
      <c r="AZK248" s="37"/>
      <c r="AZL248" s="37"/>
      <c r="AZM248" s="37"/>
      <c r="AZN248" s="37"/>
      <c r="AZO248" s="37"/>
    </row>
    <row r="249" spans="2:954 1284:1367" s="551" customFormat="1" ht="15.75" x14ac:dyDescent="0.25">
      <c r="B249" s="24"/>
      <c r="C249" s="173"/>
      <c r="D249" s="37"/>
      <c r="E249" s="37"/>
      <c r="AJL249" s="37"/>
      <c r="AJM249" s="37"/>
      <c r="AJN249" s="37"/>
      <c r="AJO249" s="37"/>
      <c r="AJP249" s="37"/>
      <c r="AJQ249" s="37"/>
      <c r="AJR249" s="37"/>
      <c r="AWJ249" s="37"/>
      <c r="AWK249" s="37"/>
      <c r="AWL249" s="37"/>
      <c r="AWM249" s="37"/>
      <c r="AWN249" s="37"/>
      <c r="AWO249" s="37"/>
      <c r="AWP249" s="37"/>
      <c r="AWQ249" s="497"/>
      <c r="AZI249" s="37"/>
      <c r="AZJ249" s="37"/>
      <c r="AZK249" s="37"/>
      <c r="AZL249" s="37"/>
      <c r="AZM249" s="37"/>
      <c r="AZN249" s="37"/>
      <c r="AZO249" s="37"/>
    </row>
    <row r="250" spans="2:954 1284:1367" s="551" customFormat="1" ht="15.75" x14ac:dyDescent="0.25">
      <c r="B250" s="24"/>
      <c r="C250" s="173"/>
      <c r="D250" s="37"/>
      <c r="E250" s="37"/>
      <c r="AJL250" s="37"/>
      <c r="AJM250" s="37"/>
      <c r="AJN250" s="37"/>
      <c r="AJO250" s="37"/>
      <c r="AJP250" s="37"/>
      <c r="AJQ250" s="37"/>
      <c r="AJR250" s="37"/>
      <c r="AWJ250" s="37"/>
      <c r="AWK250" s="37"/>
      <c r="AWL250" s="37"/>
      <c r="AWM250" s="37"/>
      <c r="AWN250" s="37"/>
      <c r="AWO250" s="37"/>
      <c r="AWP250" s="37"/>
      <c r="AWQ250" s="497"/>
      <c r="AZI250" s="37"/>
      <c r="AZJ250" s="37"/>
      <c r="AZK250" s="37"/>
      <c r="AZL250" s="37"/>
      <c r="AZM250" s="37"/>
      <c r="AZN250" s="37"/>
      <c r="AZO250" s="37"/>
    </row>
    <row r="251" spans="2:954 1284:1367" s="551" customFormat="1" ht="15.75" x14ac:dyDescent="0.25">
      <c r="B251" s="24"/>
      <c r="C251" s="173"/>
      <c r="D251" s="122"/>
      <c r="E251" s="37"/>
      <c r="AJL251" s="37"/>
      <c r="AJM251" s="37"/>
      <c r="AJN251" s="37"/>
      <c r="AJO251" s="37"/>
      <c r="AJP251" s="37"/>
      <c r="AJQ251" s="37"/>
      <c r="AJR251" s="37"/>
      <c r="AWJ251" s="37"/>
      <c r="AWK251" s="37"/>
      <c r="AWL251" s="37"/>
      <c r="AWM251" s="37"/>
      <c r="AWN251" s="37"/>
      <c r="AWO251" s="37"/>
      <c r="AWP251" s="37"/>
      <c r="AWQ251" s="497"/>
      <c r="AZI251" s="37"/>
      <c r="AZJ251" s="37"/>
      <c r="AZK251" s="37"/>
      <c r="AZL251" s="37"/>
      <c r="AZM251" s="37"/>
      <c r="AZN251" s="37"/>
      <c r="AZO251" s="37"/>
    </row>
    <row r="252" spans="2:954 1284:1367" s="551" customFormat="1" ht="15.75" x14ac:dyDescent="0.25">
      <c r="B252" s="24"/>
      <c r="C252" s="173"/>
      <c r="D252" s="37"/>
      <c r="E252" s="37"/>
      <c r="AJL252" s="37"/>
      <c r="AJM252" s="37"/>
      <c r="AJN252" s="37"/>
      <c r="AJO252" s="37"/>
      <c r="AJP252" s="37"/>
      <c r="AJQ252" s="37"/>
      <c r="AJR252" s="37"/>
      <c r="AWJ252" s="37"/>
      <c r="AWK252" s="37"/>
      <c r="AWL252" s="37"/>
      <c r="AWM252" s="37"/>
      <c r="AWN252" s="37"/>
      <c r="AWO252" s="37"/>
      <c r="AWP252" s="37"/>
      <c r="AWQ252" s="497"/>
      <c r="AZI252" s="37"/>
      <c r="AZJ252" s="37"/>
      <c r="AZK252" s="37"/>
      <c r="AZL252" s="37"/>
      <c r="AZM252" s="37"/>
      <c r="AZN252" s="37"/>
      <c r="AZO252" s="37"/>
    </row>
    <row r="253" spans="2:954 1284:1367" s="551" customFormat="1" ht="15.75" x14ac:dyDescent="0.25">
      <c r="B253" s="24"/>
      <c r="C253" s="173"/>
      <c r="D253" s="122"/>
      <c r="E253" s="37"/>
      <c r="AJL253" s="37"/>
      <c r="AJM253" s="37"/>
      <c r="AJN253" s="37"/>
      <c r="AJO253" s="37"/>
      <c r="AJP253" s="37"/>
      <c r="AJQ253" s="37"/>
      <c r="AJR253" s="37"/>
      <c r="AWJ253" s="37"/>
      <c r="AWK253" s="37"/>
      <c r="AWL253" s="37"/>
      <c r="AWM253" s="37"/>
      <c r="AWN253" s="37"/>
      <c r="AWO253" s="37"/>
      <c r="AWP253" s="37"/>
      <c r="AWQ253" s="497"/>
      <c r="AZI253" s="37"/>
      <c r="AZJ253" s="37"/>
      <c r="AZK253" s="37"/>
      <c r="AZL253" s="37"/>
      <c r="AZM253" s="37"/>
      <c r="AZN253" s="37"/>
      <c r="AZO253" s="37"/>
    </row>
    <row r="254" spans="2:954 1284:1367" s="551" customFormat="1" ht="15.75" x14ac:dyDescent="0.25">
      <c r="B254" s="24"/>
      <c r="C254" s="173"/>
      <c r="D254" s="37"/>
      <c r="E254" s="37"/>
      <c r="AJL254" s="37"/>
      <c r="AJM254" s="37"/>
      <c r="AJN254" s="37"/>
      <c r="AJO254" s="37"/>
      <c r="AJP254" s="37"/>
      <c r="AJQ254" s="37"/>
      <c r="AJR254" s="37"/>
      <c r="AWJ254" s="37"/>
      <c r="AWK254" s="37"/>
      <c r="AWL254" s="37"/>
      <c r="AWM254" s="37"/>
      <c r="AWN254" s="37"/>
      <c r="AWO254" s="37"/>
      <c r="AWP254" s="37"/>
      <c r="AWQ254" s="497"/>
      <c r="AZI254" s="37"/>
      <c r="AZJ254" s="37"/>
      <c r="AZK254" s="37"/>
      <c r="AZL254" s="37"/>
      <c r="AZM254" s="37"/>
      <c r="AZN254" s="37"/>
      <c r="AZO254" s="37"/>
    </row>
    <row r="255" spans="2:954 1284:1367" s="551" customFormat="1" ht="15.75" x14ac:dyDescent="0.25">
      <c r="B255" s="24"/>
      <c r="C255" s="173"/>
      <c r="D255" s="37"/>
      <c r="E255" s="37"/>
      <c r="AJL255" s="37"/>
      <c r="AJM255" s="37"/>
      <c r="AJN255" s="37"/>
      <c r="AJO255" s="37"/>
      <c r="AJP255" s="37"/>
      <c r="AJQ255" s="37"/>
      <c r="AJR255" s="37"/>
      <c r="AWJ255" s="37"/>
      <c r="AWK255" s="37"/>
      <c r="AWL255" s="37"/>
      <c r="AWM255" s="37"/>
      <c r="AWN255" s="37"/>
      <c r="AWO255" s="37"/>
      <c r="AWP255" s="37"/>
      <c r="AWQ255" s="497"/>
      <c r="AZI255" s="37"/>
      <c r="AZJ255" s="37"/>
      <c r="AZK255" s="37"/>
      <c r="AZL255" s="37"/>
      <c r="AZM255" s="37"/>
      <c r="AZN255" s="37"/>
      <c r="AZO255" s="37"/>
    </row>
    <row r="256" spans="2:954 1284:1367" s="551" customFormat="1" ht="15.75" x14ac:dyDescent="0.25">
      <c r="B256" s="24"/>
      <c r="C256" s="173"/>
      <c r="D256" s="37"/>
      <c r="E256" s="37"/>
      <c r="AJL256" s="37"/>
      <c r="AJM256" s="37"/>
      <c r="AJN256" s="37"/>
      <c r="AJO256" s="37"/>
      <c r="AJP256" s="37"/>
      <c r="AJQ256" s="37"/>
      <c r="AJR256" s="37"/>
      <c r="AWJ256" s="37"/>
      <c r="AWK256" s="37"/>
      <c r="AWL256" s="37"/>
      <c r="AWM256" s="37"/>
      <c r="AWN256" s="37"/>
      <c r="AWO256" s="37"/>
      <c r="AWP256" s="37"/>
      <c r="AWQ256" s="497"/>
      <c r="AZI256" s="37"/>
      <c r="AZJ256" s="37"/>
      <c r="AZK256" s="37"/>
      <c r="AZL256" s="37"/>
      <c r="AZM256" s="37"/>
      <c r="AZN256" s="37"/>
      <c r="AZO256" s="37"/>
    </row>
    <row r="257" spans="2:954 1284:1367" s="551" customFormat="1" ht="15.75" x14ac:dyDescent="0.25">
      <c r="B257" s="24"/>
      <c r="C257" s="173"/>
      <c r="D257" s="122"/>
      <c r="E257" s="37"/>
      <c r="AJL257" s="37"/>
      <c r="AJM257" s="37"/>
      <c r="AJN257" s="37"/>
      <c r="AJO257" s="37"/>
      <c r="AJP257" s="37"/>
      <c r="AJQ257" s="37"/>
      <c r="AJR257" s="37"/>
      <c r="AWJ257" s="37"/>
      <c r="AWK257" s="37"/>
      <c r="AWL257" s="37"/>
      <c r="AWM257" s="37"/>
      <c r="AWN257" s="37"/>
      <c r="AWO257" s="37"/>
      <c r="AWP257" s="37"/>
      <c r="AWQ257" s="497"/>
      <c r="AZI257" s="37"/>
      <c r="AZJ257" s="37"/>
      <c r="AZK257" s="37"/>
      <c r="AZL257" s="37"/>
      <c r="AZM257" s="37"/>
      <c r="AZN257" s="37"/>
      <c r="AZO257" s="37"/>
    </row>
    <row r="258" spans="2:954 1284:1367" s="551" customFormat="1" ht="15.75" x14ac:dyDescent="0.25">
      <c r="B258" s="24"/>
      <c r="C258" s="173"/>
      <c r="D258" s="37"/>
      <c r="E258" s="37"/>
      <c r="AJL258" s="37"/>
      <c r="AJM258" s="37"/>
      <c r="AJN258" s="37"/>
      <c r="AJO258" s="37"/>
      <c r="AJP258" s="37"/>
      <c r="AJQ258" s="37"/>
      <c r="AJR258" s="37"/>
      <c r="AWJ258" s="37"/>
      <c r="AWK258" s="37"/>
      <c r="AWL258" s="37"/>
      <c r="AWM258" s="37"/>
      <c r="AWN258" s="37"/>
      <c r="AWO258" s="37"/>
      <c r="AWP258" s="37"/>
      <c r="AWQ258" s="497"/>
      <c r="AZI258" s="37"/>
      <c r="AZJ258" s="37"/>
      <c r="AZK258" s="37"/>
      <c r="AZL258" s="37"/>
      <c r="AZM258" s="37"/>
      <c r="AZN258" s="37"/>
      <c r="AZO258" s="37"/>
    </row>
    <row r="259" spans="2:954 1284:1367" s="551" customFormat="1" ht="15.75" x14ac:dyDescent="0.25">
      <c r="B259" s="24"/>
      <c r="C259" s="173"/>
      <c r="D259" s="37"/>
      <c r="E259" s="37"/>
      <c r="AJL259" s="37"/>
      <c r="AJM259" s="37"/>
      <c r="AJN259" s="37"/>
      <c r="AJO259" s="37"/>
      <c r="AJP259" s="37"/>
      <c r="AJQ259" s="37"/>
      <c r="AJR259" s="37"/>
      <c r="AWJ259" s="37"/>
      <c r="AWK259" s="37"/>
      <c r="AWL259" s="37"/>
      <c r="AWM259" s="37"/>
      <c r="AWN259" s="37"/>
      <c r="AWO259" s="37"/>
      <c r="AWP259" s="37"/>
      <c r="AWQ259" s="497"/>
      <c r="AZI259" s="37"/>
      <c r="AZJ259" s="37"/>
      <c r="AZK259" s="37"/>
      <c r="AZL259" s="37"/>
      <c r="AZM259" s="37"/>
      <c r="AZN259" s="37"/>
      <c r="AZO259" s="37"/>
    </row>
    <row r="260" spans="2:954 1284:1367" s="551" customFormat="1" ht="15.75" x14ac:dyDescent="0.25">
      <c r="B260" s="24"/>
      <c r="C260" s="243"/>
      <c r="D260" s="122"/>
      <c r="E260" s="37"/>
      <c r="AJL260" s="37"/>
      <c r="AJM260" s="37"/>
      <c r="AJN260" s="37"/>
      <c r="AJO260" s="37"/>
      <c r="AJP260" s="37"/>
      <c r="AJQ260" s="37"/>
      <c r="AJR260" s="37"/>
      <c r="AWJ260" s="37"/>
      <c r="AWK260" s="37"/>
      <c r="AWL260" s="37"/>
      <c r="AWM260" s="37"/>
      <c r="AWN260" s="37"/>
      <c r="AWO260" s="37"/>
      <c r="AWP260" s="37"/>
      <c r="AWQ260" s="497"/>
      <c r="AZI260" s="37"/>
      <c r="AZJ260" s="37"/>
      <c r="AZK260" s="37"/>
      <c r="AZL260" s="37"/>
      <c r="AZM260" s="37"/>
      <c r="AZN260" s="37"/>
      <c r="AZO260" s="37"/>
    </row>
    <row r="261" spans="2:954 1284:1367" s="551" customFormat="1" ht="15.75" x14ac:dyDescent="0.25">
      <c r="B261" s="24"/>
      <c r="C261" s="173"/>
      <c r="D261" s="37"/>
      <c r="E261" s="37"/>
      <c r="AJL261" s="37"/>
      <c r="AJM261" s="37"/>
      <c r="AJN261" s="37"/>
      <c r="AJO261" s="37"/>
      <c r="AJP261" s="37"/>
      <c r="AJQ261" s="37"/>
      <c r="AJR261" s="37"/>
      <c r="AWJ261" s="37"/>
      <c r="AWK261" s="37"/>
      <c r="AWL261" s="37"/>
      <c r="AWM261" s="37"/>
      <c r="AWN261" s="37"/>
      <c r="AWO261" s="37"/>
      <c r="AWP261" s="37"/>
      <c r="AWQ261" s="497"/>
      <c r="AZI261" s="37"/>
      <c r="AZJ261" s="37"/>
      <c r="AZK261" s="37"/>
      <c r="AZL261" s="37"/>
      <c r="AZM261" s="37"/>
      <c r="AZN261" s="37"/>
      <c r="AZO261" s="37"/>
    </row>
    <row r="262" spans="2:954 1284:1367" s="551" customFormat="1" x14ac:dyDescent="0.25">
      <c r="B262" s="24"/>
      <c r="C262" s="37"/>
      <c r="D262" s="37"/>
      <c r="E262" s="37"/>
      <c r="AJL262" s="37"/>
      <c r="AJM262" s="37"/>
      <c r="AJN262" s="37"/>
      <c r="AJO262" s="37"/>
      <c r="AJP262" s="37"/>
      <c r="AJQ262" s="37"/>
      <c r="AJR262" s="37"/>
      <c r="AWJ262" s="37"/>
      <c r="AWK262" s="37"/>
      <c r="AWL262" s="37"/>
      <c r="AWM262" s="37"/>
      <c r="AWN262" s="37"/>
      <c r="AWO262" s="37"/>
      <c r="AWP262" s="37"/>
      <c r="AWQ262" s="497"/>
      <c r="AZI262" s="37"/>
      <c r="AZJ262" s="37"/>
      <c r="AZK262" s="37"/>
      <c r="AZL262" s="37"/>
      <c r="AZM262" s="37"/>
      <c r="AZN262" s="37"/>
      <c r="AZO262" s="37"/>
    </row>
    <row r="263" spans="2:954 1284:1367" s="551" customFormat="1" x14ac:dyDescent="0.25">
      <c r="B263" s="24"/>
      <c r="C263" s="37"/>
      <c r="D263" s="37"/>
      <c r="E263" s="37"/>
      <c r="AJL263" s="37"/>
      <c r="AJM263" s="37"/>
      <c r="AJN263" s="37"/>
      <c r="AJO263" s="37"/>
      <c r="AJP263" s="37"/>
      <c r="AJQ263" s="37"/>
      <c r="AJR263" s="37"/>
      <c r="AWJ263" s="37"/>
      <c r="AWK263" s="37"/>
      <c r="AWL263" s="37"/>
      <c r="AWM263" s="37"/>
      <c r="AWN263" s="37"/>
      <c r="AWO263" s="37"/>
      <c r="AWP263" s="37"/>
      <c r="AWQ263" s="497"/>
      <c r="AZI263" s="37"/>
      <c r="AZJ263" s="37"/>
      <c r="AZK263" s="37"/>
      <c r="AZL263" s="37"/>
      <c r="AZM263" s="37"/>
      <c r="AZN263" s="37"/>
      <c r="AZO263" s="37"/>
    </row>
    <row r="264" spans="2:954 1284:1367" s="551" customFormat="1" x14ac:dyDescent="0.25">
      <c r="B264" s="24"/>
      <c r="C264" s="37"/>
      <c r="D264" s="37"/>
      <c r="E264" s="37"/>
      <c r="AJL264" s="37"/>
      <c r="AJM264" s="37"/>
      <c r="AJN264" s="37"/>
      <c r="AJO264" s="37"/>
      <c r="AJP264" s="37"/>
      <c r="AJQ264" s="37"/>
      <c r="AJR264" s="37"/>
      <c r="AWJ264" s="37"/>
      <c r="AWK264" s="37"/>
      <c r="AWL264" s="37"/>
      <c r="AWM264" s="37"/>
      <c r="AWN264" s="37"/>
      <c r="AWO264" s="37"/>
      <c r="AWP264" s="37"/>
      <c r="AWQ264" s="497"/>
      <c r="AZI264" s="37"/>
      <c r="AZJ264" s="37"/>
      <c r="AZK264" s="37"/>
      <c r="AZL264" s="37"/>
      <c r="AZM264" s="37"/>
      <c r="AZN264" s="37"/>
      <c r="AZO264" s="37"/>
    </row>
    <row r="265" spans="2:954 1284:1367" s="551" customFormat="1" x14ac:dyDescent="0.25">
      <c r="B265" s="24"/>
      <c r="C265" s="37"/>
      <c r="D265" s="37"/>
      <c r="E265" s="37"/>
      <c r="AJL265" s="37"/>
      <c r="AJM265" s="37"/>
      <c r="AJN265" s="37"/>
      <c r="AJO265" s="37"/>
      <c r="AJP265" s="37"/>
      <c r="AJQ265" s="37"/>
      <c r="AJR265" s="37"/>
      <c r="AWJ265" s="37"/>
      <c r="AWK265" s="37"/>
      <c r="AWL265" s="37"/>
      <c r="AWM265" s="37"/>
      <c r="AWN265" s="37"/>
      <c r="AWO265" s="37"/>
      <c r="AWP265" s="37"/>
      <c r="AWQ265" s="497"/>
      <c r="AZI265" s="37"/>
      <c r="AZJ265" s="37"/>
      <c r="AZK265" s="37"/>
      <c r="AZL265" s="37"/>
      <c r="AZM265" s="37"/>
      <c r="AZN265" s="37"/>
      <c r="AZO265" s="37"/>
    </row>
    <row r="266" spans="2:954 1284:1367" s="551" customFormat="1" x14ac:dyDescent="0.25">
      <c r="B266" s="24"/>
      <c r="C266" s="37"/>
      <c r="D266" s="37"/>
      <c r="E266" s="37"/>
      <c r="AJL266" s="37"/>
      <c r="AJM266" s="37"/>
      <c r="AJN266" s="37"/>
      <c r="AJO266" s="37"/>
      <c r="AJP266" s="37"/>
      <c r="AJQ266" s="37"/>
      <c r="AJR266" s="37"/>
      <c r="AWJ266" s="37"/>
      <c r="AWK266" s="37"/>
      <c r="AWL266" s="37"/>
      <c r="AWM266" s="37"/>
      <c r="AWN266" s="37"/>
      <c r="AWO266" s="37"/>
      <c r="AWP266" s="37"/>
      <c r="AWQ266" s="497"/>
      <c r="AZI266" s="37"/>
      <c r="AZJ266" s="37"/>
      <c r="AZK266" s="37"/>
      <c r="AZL266" s="37"/>
      <c r="AZM266" s="37"/>
      <c r="AZN266" s="37"/>
      <c r="AZO266" s="37"/>
    </row>
    <row r="267" spans="2:954 1284:1367" s="551" customFormat="1" x14ac:dyDescent="0.25">
      <c r="B267" s="24"/>
      <c r="C267" s="37"/>
      <c r="D267" s="37"/>
      <c r="E267" s="37"/>
      <c r="AJL267" s="37"/>
      <c r="AJM267" s="37"/>
      <c r="AJN267" s="37"/>
      <c r="AJO267" s="37"/>
      <c r="AJP267" s="37"/>
      <c r="AJQ267" s="37"/>
      <c r="AJR267" s="37"/>
      <c r="AWJ267" s="37"/>
      <c r="AWK267" s="37"/>
      <c r="AWL267" s="37"/>
      <c r="AWM267" s="37"/>
      <c r="AWN267" s="37"/>
      <c r="AWO267" s="37"/>
      <c r="AWP267" s="37"/>
      <c r="AWQ267" s="497"/>
      <c r="AZI267" s="37"/>
      <c r="AZJ267" s="37"/>
      <c r="AZK267" s="37"/>
      <c r="AZL267" s="37"/>
      <c r="AZM267" s="37"/>
      <c r="AZN267" s="37"/>
      <c r="AZO267" s="37"/>
    </row>
    <row r="268" spans="2:954 1284:1367" s="551" customFormat="1" x14ac:dyDescent="0.25">
      <c r="B268" s="24"/>
      <c r="C268" s="37"/>
      <c r="D268" s="37"/>
      <c r="E268" s="37"/>
      <c r="AJL268" s="37"/>
      <c r="AJM268" s="37"/>
      <c r="AJN268" s="37"/>
      <c r="AJO268" s="37"/>
      <c r="AJP268" s="37"/>
      <c r="AJQ268" s="37"/>
      <c r="AJR268" s="37"/>
      <c r="AWJ268" s="37"/>
      <c r="AWK268" s="37"/>
      <c r="AWL268" s="37"/>
      <c r="AWM268" s="37"/>
      <c r="AWN268" s="37"/>
      <c r="AWO268" s="37"/>
      <c r="AWP268" s="37"/>
      <c r="AWQ268" s="497"/>
      <c r="AZI268" s="37"/>
      <c r="AZJ268" s="37"/>
      <c r="AZK268" s="37"/>
      <c r="AZL268" s="37"/>
      <c r="AZM268" s="37"/>
      <c r="AZN268" s="37"/>
      <c r="AZO268" s="37"/>
    </row>
  </sheetData>
  <sortState ref="UJ8:UL9">
    <sortCondition ref="UK8:UK9"/>
  </sortState>
  <mergeCells count="608">
    <mergeCell ref="AZX2:BAB2"/>
    <mergeCell ref="BAE2:BAI2"/>
    <mergeCell ref="BAL2:BAP2"/>
    <mergeCell ref="AVB3:AVF3"/>
    <mergeCell ref="AVH3:AVL3"/>
    <mergeCell ref="AZX3:BAB3"/>
    <mergeCell ref="BAE3:BAI3"/>
    <mergeCell ref="BAL3:BAP3"/>
    <mergeCell ref="AZY4:BAB4"/>
    <mergeCell ref="BAF4:BAI4"/>
    <mergeCell ref="BAM4:BAP4"/>
    <mergeCell ref="AWY2:AXC2"/>
    <mergeCell ref="AWY3:AXC3"/>
    <mergeCell ref="AWZ4:AXC4"/>
    <mergeCell ref="AWD2:AWH2"/>
    <mergeCell ref="AYO3:AYS3"/>
    <mergeCell ref="AYP4:AYS4"/>
    <mergeCell ref="AXM2:AXQ2"/>
    <mergeCell ref="AXM3:AXQ3"/>
    <mergeCell ref="AYH2:AYL2"/>
    <mergeCell ref="AYH3:AYL3"/>
    <mergeCell ref="AYI4:AYL4"/>
    <mergeCell ref="AXN4:AXQ4"/>
    <mergeCell ref="AZJ2:AZN2"/>
    <mergeCell ref="AID54:AIF54"/>
    <mergeCell ref="AUU2:AUY2"/>
    <mergeCell ref="AZQ2:AZU2"/>
    <mergeCell ref="AUU3:AUY3"/>
    <mergeCell ref="AZQ3:AZU3"/>
    <mergeCell ref="AZR4:AZU4"/>
    <mergeCell ref="YU5:YV5"/>
    <mergeCell ref="AEE5:AEF5"/>
    <mergeCell ref="AWS4:AWV4"/>
    <mergeCell ref="AQF3:AQJ3"/>
    <mergeCell ref="APZ4:AQC4"/>
    <mergeCell ref="AQT2:AQX2"/>
    <mergeCell ref="AQT3:AQX3"/>
    <mergeCell ref="AQU4:AQX4"/>
    <mergeCell ref="ARV3:ARZ3"/>
    <mergeCell ref="ASC3:ASG3"/>
    <mergeCell ref="ARO2:ARS2"/>
    <mergeCell ref="ATE2:ATI2"/>
    <mergeCell ref="ATE3:ATI3"/>
    <mergeCell ref="ATF4:ATI4"/>
    <mergeCell ref="ASY4:ATB4"/>
    <mergeCell ref="ASC2:ASG2"/>
    <mergeCell ref="ARB4:ARE4"/>
    <mergeCell ref="AQM2:AQQ2"/>
    <mergeCell ref="AQM3:AQQ3"/>
    <mergeCell ref="AQN4:AQQ4"/>
    <mergeCell ref="AQF2:AQJ2"/>
    <mergeCell ref="AQG4:AQJ4"/>
    <mergeCell ref="AVP2:AVT2"/>
    <mergeCell ref="AVP3:AVT3"/>
    <mergeCell ref="AVJ4:AVM4"/>
    <mergeCell ref="AUG2:AUK2"/>
    <mergeCell ref="AUO4:AUR4"/>
    <mergeCell ref="ASJ3:ASN3"/>
    <mergeCell ref="ATS2:ATW2"/>
    <mergeCell ref="ASJ2:ASN2"/>
    <mergeCell ref="ARA3:ARE3"/>
    <mergeCell ref="AUV4:AUY4"/>
    <mergeCell ref="AVB2:AVF2"/>
    <mergeCell ref="AVH2:AVL2"/>
    <mergeCell ref="ARH3:ARL3"/>
    <mergeCell ref="ARI4:ARL4"/>
    <mergeCell ref="ASX2:ATB2"/>
    <mergeCell ref="ASX3:ATB3"/>
    <mergeCell ref="ATZ2:AUD2"/>
    <mergeCell ref="ASQ2:ASU2"/>
    <mergeCell ref="ATL3:ATP3"/>
    <mergeCell ref="ARP4:ARS4"/>
    <mergeCell ref="ARH2:ARL2"/>
    <mergeCell ref="AVW2:AWA2"/>
    <mergeCell ref="AVW3:AWA3"/>
    <mergeCell ref="AVX4:AWA4"/>
    <mergeCell ref="ARV2:ARZ2"/>
    <mergeCell ref="AUN2:AUR2"/>
    <mergeCell ref="AUN3:AUR3"/>
    <mergeCell ref="AWR2:AWV2"/>
    <mergeCell ref="AWR3:AWV3"/>
    <mergeCell ref="AVC4:AVF4"/>
    <mergeCell ref="ZO4:ZR4"/>
    <mergeCell ref="AAB3:AAF3"/>
    <mergeCell ref="AKA2:AKE2"/>
    <mergeCell ref="ALJ2:ALN2"/>
    <mergeCell ref="YF4:YI4"/>
    <mergeCell ref="ZN2:ZR2"/>
    <mergeCell ref="ZG2:ZK2"/>
    <mergeCell ref="YZ2:ZD2"/>
    <mergeCell ref="ACM2:ACQ2"/>
    <mergeCell ref="YL3:YP3"/>
    <mergeCell ref="YS2:YW2"/>
    <mergeCell ref="ZU2:ZY2"/>
    <mergeCell ref="YE2:YI2"/>
    <mergeCell ref="YE3:YI3"/>
    <mergeCell ref="ZH4:ZK4"/>
    <mergeCell ref="YS3:YW3"/>
    <mergeCell ref="YL2:YP2"/>
    <mergeCell ref="ZV4:ZY4"/>
    <mergeCell ref="AEJ2:AEN2"/>
    <mergeCell ref="AKW4:AKZ4"/>
    <mergeCell ref="YT4:YW4"/>
    <mergeCell ref="YM4:YP4"/>
    <mergeCell ref="ZN3:ZR3"/>
    <mergeCell ref="ADO3:ADS3"/>
    <mergeCell ref="ADV3:ADZ3"/>
    <mergeCell ref="AJT2:AJX2"/>
    <mergeCell ref="AJM2:AJQ2"/>
    <mergeCell ref="AHW3:AIA3"/>
    <mergeCell ref="AFL3:AFP3"/>
    <mergeCell ref="ADV2:ADZ2"/>
    <mergeCell ref="AMF4:AMI4"/>
    <mergeCell ref="AML2:AMP2"/>
    <mergeCell ref="ALX2:AMB2"/>
    <mergeCell ref="ALC2:ALG2"/>
    <mergeCell ref="ALC3:ALG3"/>
    <mergeCell ref="AHB2:AHF2"/>
    <mergeCell ref="AIR3:AIV3"/>
    <mergeCell ref="AFZ3:AGD3"/>
    <mergeCell ref="AEJ3:AEN3"/>
    <mergeCell ref="AFE2:AFI2"/>
    <mergeCell ref="APD3:APH3"/>
    <mergeCell ref="APD2:APH2"/>
    <mergeCell ref="APE4:APH4"/>
    <mergeCell ref="ANN2:ANR2"/>
    <mergeCell ref="AOI2:AOM2"/>
    <mergeCell ref="AOX4:APA4"/>
    <mergeCell ref="AOC4:AOF4"/>
    <mergeCell ref="AOB2:AOF2"/>
    <mergeCell ref="ANU2:ANY2"/>
    <mergeCell ref="AOW2:APA2"/>
    <mergeCell ref="ANV4:ANY4"/>
    <mergeCell ref="ANO4:ANR4"/>
    <mergeCell ref="AOB3:AOF3"/>
    <mergeCell ref="PN3:PR3"/>
    <mergeCell ref="XK4:XN4"/>
    <mergeCell ref="UD3:UH3"/>
    <mergeCell ref="TQ4:TT4"/>
    <mergeCell ref="VF2:VJ2"/>
    <mergeCell ref="UY2:VC2"/>
    <mergeCell ref="UK2:UO2"/>
    <mergeCell ref="VG4:VJ4"/>
    <mergeCell ref="WV3:WZ3"/>
    <mergeCell ref="VT2:VX2"/>
    <mergeCell ref="VT3:VX3"/>
    <mergeCell ref="VU4:VX4"/>
    <mergeCell ref="XC3:XG3"/>
    <mergeCell ref="XD4:XG4"/>
    <mergeCell ref="XC2:XG2"/>
    <mergeCell ref="WV2:WZ2"/>
    <mergeCell ref="WA2:WE2"/>
    <mergeCell ref="WA3:WE3"/>
    <mergeCell ref="UE4:UH4"/>
    <mergeCell ref="WB4:WE4"/>
    <mergeCell ref="WI4:WL4"/>
    <mergeCell ref="VM2:VQ2"/>
    <mergeCell ref="UR2:UV2"/>
    <mergeCell ref="UR3:UV3"/>
    <mergeCell ref="ON4:OQ4"/>
    <mergeCell ref="PA2:PE2"/>
    <mergeCell ref="PA3:PE3"/>
    <mergeCell ref="PB4:PE4"/>
    <mergeCell ref="OF2:OJ2"/>
    <mergeCell ref="QQ3:QU3"/>
    <mergeCell ref="AUG3:AUK3"/>
    <mergeCell ref="AUH4:AUK4"/>
    <mergeCell ref="APR2:APV2"/>
    <mergeCell ref="APR3:APV3"/>
    <mergeCell ref="APS4:APV4"/>
    <mergeCell ref="AAW2:ABA2"/>
    <mergeCell ref="AOP2:AOT2"/>
    <mergeCell ref="AOP3:AOT3"/>
    <mergeCell ref="AOQ4:AOT4"/>
    <mergeCell ref="AKI4:AKL4"/>
    <mergeCell ref="AKO2:AKS2"/>
    <mergeCell ref="ANU3:ANY3"/>
    <mergeCell ref="AOI3:AOM3"/>
    <mergeCell ref="AOJ4:AOM4"/>
    <mergeCell ref="AOW3:APA3"/>
    <mergeCell ref="ANN3:ANR3"/>
    <mergeCell ref="XQ2:XU2"/>
    <mergeCell ref="PI4:PL4"/>
    <mergeCell ref="TA17:TD18"/>
    <mergeCell ref="SV4:SY4"/>
    <mergeCell ref="SO4:SR4"/>
    <mergeCell ref="SH4:SK4"/>
    <mergeCell ref="SN2:SR2"/>
    <mergeCell ref="PW4:PZ4"/>
    <mergeCell ref="RZ2:SD2"/>
    <mergeCell ref="SU2:SY2"/>
    <mergeCell ref="UK3:UO3"/>
    <mergeCell ref="UL4:UO4"/>
    <mergeCell ref="TJ4:TM4"/>
    <mergeCell ref="SG2:SK2"/>
    <mergeCell ref="QX2:RB2"/>
    <mergeCell ref="RS2:RW2"/>
    <mergeCell ref="RE2:RI2"/>
    <mergeCell ref="PV2:PZ2"/>
    <mergeCell ref="QK4:QN4"/>
    <mergeCell ref="RL2:RP2"/>
    <mergeCell ref="RL3:RP3"/>
    <mergeCell ref="RM4:RP4"/>
    <mergeCell ref="QR4:QU4"/>
    <mergeCell ref="TW2:UA2"/>
    <mergeCell ref="UD2:UH2"/>
    <mergeCell ref="NK3:NO3"/>
    <mergeCell ref="NK2:NO2"/>
    <mergeCell ref="OG4:OJ4"/>
    <mergeCell ref="QQ2:QU2"/>
    <mergeCell ref="QC2:QG2"/>
    <mergeCell ref="QJ2:QN2"/>
    <mergeCell ref="QJ3:QN3"/>
    <mergeCell ref="SN3:SR3"/>
    <mergeCell ref="TP2:TT2"/>
    <mergeCell ref="TP3:TT3"/>
    <mergeCell ref="RF4:RI4"/>
    <mergeCell ref="RZ3:SD3"/>
    <mergeCell ref="SA4:SD4"/>
    <mergeCell ref="OU4:OX4"/>
    <mergeCell ref="TC4:TF4"/>
    <mergeCell ref="TB2:TF2"/>
    <mergeCell ref="OM2:OQ2"/>
    <mergeCell ref="OM3:OQ3"/>
    <mergeCell ref="TI2:TM2"/>
    <mergeCell ref="TI3:TM3"/>
    <mergeCell ref="NZ4:OC4"/>
    <mergeCell ref="OF3:OJ3"/>
    <mergeCell ref="PP4:PS4"/>
    <mergeCell ref="PH3:PL3"/>
    <mergeCell ref="UY3:VC3"/>
    <mergeCell ref="WP4:WS4"/>
    <mergeCell ref="WW4:WZ4"/>
    <mergeCell ref="XX3:YB3"/>
    <mergeCell ref="XX2:YB2"/>
    <mergeCell ref="WH2:WL2"/>
    <mergeCell ref="VN4:VQ4"/>
    <mergeCell ref="VF3:VJ3"/>
    <mergeCell ref="WO2:WS2"/>
    <mergeCell ref="WO3:WS3"/>
    <mergeCell ref="WH3:WL3"/>
    <mergeCell ref="XJ2:XN2"/>
    <mergeCell ref="XR4:XU4"/>
    <mergeCell ref="XQ3:XU3"/>
    <mergeCell ref="XY4:YB4"/>
    <mergeCell ref="XZ5:YA5"/>
    <mergeCell ref="AIE4:AIH4"/>
    <mergeCell ref="ADO2:ADS2"/>
    <mergeCell ref="ABL4:ABO4"/>
    <mergeCell ref="AHW2:AIA2"/>
    <mergeCell ref="AFS3:AFW3"/>
    <mergeCell ref="AFZ2:AGD2"/>
    <mergeCell ref="AGH4:AGK4"/>
    <mergeCell ref="AHC4:AHF4"/>
    <mergeCell ref="AGO4:AGR4"/>
    <mergeCell ref="AGV4:AGY4"/>
    <mergeCell ref="AHB3:AHF3"/>
    <mergeCell ref="AGN2:AGR2"/>
    <mergeCell ref="AGN3:AGR3"/>
    <mergeCell ref="AHP3:AHT3"/>
    <mergeCell ref="ADW4:ADZ4"/>
    <mergeCell ref="ZA4:ZD4"/>
    <mergeCell ref="YZ3:ZD3"/>
    <mergeCell ref="AEK4:AEN4"/>
    <mergeCell ref="AAI3:AAM3"/>
    <mergeCell ref="AAC4:AAF4"/>
    <mergeCell ref="AEC3:AEG3"/>
    <mergeCell ref="AED4:AEG4"/>
    <mergeCell ref="AEY4:AFB4"/>
    <mergeCell ref="AMZ2:AND2"/>
    <mergeCell ref="AKH3:AKL3"/>
    <mergeCell ref="AML3:AMP3"/>
    <mergeCell ref="AKH2:AKL2"/>
    <mergeCell ref="AFL2:AFP2"/>
    <mergeCell ref="AIK3:AIO3"/>
    <mergeCell ref="AIY2:AJC2"/>
    <mergeCell ref="ALQ2:ALU2"/>
    <mergeCell ref="ALQ3:ALU3"/>
    <mergeCell ref="AMZ3:AND3"/>
    <mergeCell ref="AGU2:AGY2"/>
    <mergeCell ref="AGU3:AGY3"/>
    <mergeCell ref="AHI3:AHM3"/>
    <mergeCell ref="AIR2:AIV2"/>
    <mergeCell ref="AHI2:AHM2"/>
    <mergeCell ref="AJF2:AJJ2"/>
    <mergeCell ref="AJF3:AJJ3"/>
    <mergeCell ref="AID3:AIH3"/>
    <mergeCell ref="AHP2:AHT2"/>
    <mergeCell ref="AME2:AMI2"/>
    <mergeCell ref="AMS2:AMW2"/>
    <mergeCell ref="ALJ3:ALN3"/>
    <mergeCell ref="ANG3:ANK3"/>
    <mergeCell ref="AMS3:AMW3"/>
    <mergeCell ref="AMT4:AMW4"/>
    <mergeCell ref="ALY4:AMB4"/>
    <mergeCell ref="AJU4:AJX4"/>
    <mergeCell ref="ALK4:ALN4"/>
    <mergeCell ref="AKB4:AKE4"/>
    <mergeCell ref="AMM4:AMP4"/>
    <mergeCell ref="AKP4:AKS4"/>
    <mergeCell ref="AKO3:AKS3"/>
    <mergeCell ref="AME3:AMI3"/>
    <mergeCell ref="AKA3:AKE3"/>
    <mergeCell ref="ALR4:ALU4"/>
    <mergeCell ref="ANA4:AND4"/>
    <mergeCell ref="ANG2:ANK2"/>
    <mergeCell ref="AFT4:AFW4"/>
    <mergeCell ref="AGA4:AGD4"/>
    <mergeCell ref="AJM3:AJQ3"/>
    <mergeCell ref="AGG2:AGK2"/>
    <mergeCell ref="AGG3:AGK3"/>
    <mergeCell ref="AFS2:AFW2"/>
    <mergeCell ref="AJT3:AJX3"/>
    <mergeCell ref="AIK2:AIO2"/>
    <mergeCell ref="AID2:AIH2"/>
    <mergeCell ref="AJN4:AJQ4"/>
    <mergeCell ref="AIZ4:AJC4"/>
    <mergeCell ref="AIY3:AJC3"/>
    <mergeCell ref="AIL4:AIO4"/>
    <mergeCell ref="AHJ4:AHM4"/>
    <mergeCell ref="AHX4:AIA4"/>
    <mergeCell ref="AHQ4:AHT4"/>
    <mergeCell ref="AJG4:AJJ4"/>
    <mergeCell ref="AIS4:AIV4"/>
    <mergeCell ref="ANH4:ANK4"/>
    <mergeCell ref="ALX3:AMB3"/>
    <mergeCell ref="ALD4:ALG4"/>
    <mergeCell ref="AKV2:AKZ2"/>
    <mergeCell ref="AKV3:AKZ3"/>
    <mergeCell ref="AZJ3:AZN3"/>
    <mergeCell ref="AZK4:AZN4"/>
    <mergeCell ref="AXT2:AXX2"/>
    <mergeCell ref="AXT3:AXX3"/>
    <mergeCell ref="AXU4:AXX4"/>
    <mergeCell ref="AXF3:AXJ3"/>
    <mergeCell ref="AXG4:AXJ4"/>
    <mergeCell ref="AYA2:AYE2"/>
    <mergeCell ref="AYA3:AYE3"/>
    <mergeCell ref="AYB4:AYE4"/>
    <mergeCell ref="AYV2:AYZ2"/>
    <mergeCell ref="AYV3:AYZ3"/>
    <mergeCell ref="AYW4:AYZ4"/>
    <mergeCell ref="AXF2:AXJ2"/>
    <mergeCell ref="AZC2:AZG2"/>
    <mergeCell ref="AZC3:AZG3"/>
    <mergeCell ref="AZD4:AZG4"/>
    <mergeCell ref="AYO2:AYS2"/>
    <mergeCell ref="ABD3:ABH3"/>
    <mergeCell ref="AAQ4:AAT4"/>
    <mergeCell ref="AAP2:AAT2"/>
    <mergeCell ref="ABR2:ABV2"/>
    <mergeCell ref="ACF3:ACJ3"/>
    <mergeCell ref="ACF2:ACJ2"/>
    <mergeCell ref="ACT2:ACX2"/>
    <mergeCell ref="ABE4:ABH4"/>
    <mergeCell ref="ABR3:ABV3"/>
    <mergeCell ref="ABD2:ABH2"/>
    <mergeCell ref="ACM3:ACQ3"/>
    <mergeCell ref="ACN4:ACQ4"/>
    <mergeCell ref="ACT3:ACX3"/>
    <mergeCell ref="AAW3:ABA3"/>
    <mergeCell ref="ABK3:ABO3"/>
    <mergeCell ref="AAP3:AAT3"/>
    <mergeCell ref="ACG4:ACJ4"/>
    <mergeCell ref="ABZ4:ACC4"/>
    <mergeCell ref="ADP4:ADS4"/>
    <mergeCell ref="AEX3:AFB3"/>
    <mergeCell ref="AFM4:AFP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LH4:LK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ARA2:ARE2"/>
    <mergeCell ref="APK3:APO3"/>
    <mergeCell ref="APY3:AQC3"/>
    <mergeCell ref="AWL4:AWO4"/>
    <mergeCell ref="AWE4:AWH4"/>
    <mergeCell ref="ATL2:ATP2"/>
    <mergeCell ref="AWK2:AWO2"/>
    <mergeCell ref="AWK3:AWO3"/>
    <mergeCell ref="AWD3:AWH3"/>
    <mergeCell ref="ATZ3:AUD3"/>
    <mergeCell ref="AUA4:AUD4"/>
    <mergeCell ref="ASD4:ASG4"/>
    <mergeCell ref="ARW4:ARZ4"/>
    <mergeCell ref="AVQ4:AVT4"/>
    <mergeCell ref="ATM4:ATP4"/>
    <mergeCell ref="ARO3:ARS3"/>
    <mergeCell ref="ASQ3:ASU3"/>
    <mergeCell ref="ASR4:ASU4"/>
    <mergeCell ref="ATS3:ATW3"/>
    <mergeCell ref="ATT4:ATW4"/>
    <mergeCell ref="APY2:AQC2"/>
    <mergeCell ref="APL4:APO4"/>
    <mergeCell ref="APK2:APO2"/>
    <mergeCell ref="ASK4:ASN4"/>
    <mergeCell ref="AAB2:AAF2"/>
    <mergeCell ref="ZG3:ZK3"/>
    <mergeCell ref="ADH2:ADL2"/>
    <mergeCell ref="ADH3:ADL3"/>
    <mergeCell ref="ADI4:ADL4"/>
    <mergeCell ref="AAX4:ABA4"/>
    <mergeCell ref="ABY2:ACC2"/>
    <mergeCell ref="ABY3:ACC3"/>
    <mergeCell ref="AFE3:AFI3"/>
    <mergeCell ref="AAJ4:AAM4"/>
    <mergeCell ref="AFF4:AFI4"/>
    <mergeCell ref="ZU3:ZY3"/>
    <mergeCell ref="AAI2:AAM2"/>
    <mergeCell ref="ABK2:ABO2"/>
    <mergeCell ref="AEQ3:AEU3"/>
    <mergeCell ref="AER4:AEU4"/>
    <mergeCell ref="AEQ2:AEU2"/>
    <mergeCell ref="ADA2:ADE2"/>
    <mergeCell ref="ACU4:ACX4"/>
    <mergeCell ref="ADA3:ADE3"/>
    <mergeCell ref="AEX2:AFB2"/>
    <mergeCell ref="ABS4:ABV4"/>
    <mergeCell ref="ADB4:ADE4"/>
    <mergeCell ref="AEC2:AEG2"/>
    <mergeCell ref="YN5:YO5"/>
    <mergeCell ref="QD4:QG4"/>
    <mergeCell ref="QY4:RB4"/>
    <mergeCell ref="QC3:QG3"/>
    <mergeCell ref="MP3:MT3"/>
    <mergeCell ref="ND3:NH3"/>
    <mergeCell ref="RT4:RW4"/>
    <mergeCell ref="NE4:NH4"/>
    <mergeCell ref="TW3:UA3"/>
    <mergeCell ref="TX4:UA4"/>
    <mergeCell ref="TB3:TF3"/>
    <mergeCell ref="UZ4:VC4"/>
    <mergeCell ref="VM3:VQ3"/>
    <mergeCell ref="RE3:RI3"/>
    <mergeCell ref="QX3:RB3"/>
    <mergeCell ref="PV3:PZ3"/>
    <mergeCell ref="NR3:NV3"/>
    <mergeCell ref="NY3:OC3"/>
    <mergeCell ref="US4:UV4"/>
    <mergeCell ref="RS3:RW3"/>
    <mergeCell ref="SU3:SY3"/>
    <mergeCell ref="XJ3:XN3"/>
    <mergeCell ref="SG3:SK3"/>
    <mergeCell ref="YG5:YH5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30" customWidth="1"/>
    <col min="2" max="2" width="9.140625" style="230" customWidth="1"/>
    <col min="3" max="3" width="38.28515625" style="245" customWidth="1"/>
    <col min="4" max="4" width="12.7109375" style="262" bestFit="1" customWidth="1"/>
    <col min="5" max="5" width="13.28515625" style="245" customWidth="1"/>
    <col min="6" max="6" width="12.7109375" style="262" bestFit="1" customWidth="1"/>
    <col min="7" max="7" width="11.42578125" style="245" customWidth="1"/>
    <col min="8" max="8" width="5.7109375" style="37" customWidth="1"/>
    <col min="9" max="9" width="10.85546875" style="409" customWidth="1"/>
    <col min="10" max="10" width="8.140625" style="47" customWidth="1"/>
  </cols>
  <sheetData>
    <row r="1" spans="1:9" ht="18.75" x14ac:dyDescent="0.3">
      <c r="B1" s="2149"/>
      <c r="C1" s="2149"/>
      <c r="D1" s="2149"/>
      <c r="E1" s="2149"/>
      <c r="F1" s="2149"/>
      <c r="G1" s="447"/>
      <c r="H1" s="55"/>
    </row>
    <row r="2" spans="1:9" ht="15.75" x14ac:dyDescent="0.25">
      <c r="A2" s="445"/>
      <c r="B2" s="2068"/>
      <c r="C2" s="2068"/>
      <c r="D2" s="448"/>
      <c r="E2" s="449"/>
      <c r="F2" s="448"/>
      <c r="G2" s="450"/>
      <c r="H2" s="55"/>
    </row>
    <row r="3" spans="1:9" ht="32.25" thickBot="1" x14ac:dyDescent="0.4">
      <c r="A3" s="43" t="s">
        <v>0</v>
      </c>
      <c r="B3" s="43" t="s">
        <v>110</v>
      </c>
      <c r="C3" s="54" t="s">
        <v>687</v>
      </c>
      <c r="D3" s="44" t="s">
        <v>2</v>
      </c>
      <c r="E3" s="6" t="s">
        <v>6</v>
      </c>
      <c r="F3" s="51" t="s">
        <v>7</v>
      </c>
      <c r="G3" s="295" t="s">
        <v>8</v>
      </c>
      <c r="H3" s="55"/>
      <c r="I3" s="410" t="s">
        <v>608</v>
      </c>
    </row>
    <row r="4" spans="1:9" ht="16.5" thickTop="1" x14ac:dyDescent="0.25">
      <c r="A4" s="49"/>
      <c r="B4" s="432"/>
      <c r="C4" s="439"/>
      <c r="E4" s="442"/>
      <c r="G4" s="438">
        <f>D4-F4</f>
        <v>0</v>
      </c>
    </row>
    <row r="5" spans="1:9" ht="15.75" x14ac:dyDescent="0.25">
      <c r="A5" s="49"/>
      <c r="B5" s="432"/>
      <c r="E5" s="305"/>
      <c r="G5" s="438">
        <f t="shared" ref="G5:G54" si="0">D5-F5</f>
        <v>0</v>
      </c>
    </row>
    <row r="6" spans="1:9" ht="15.75" x14ac:dyDescent="0.25">
      <c r="A6" s="49"/>
      <c r="B6" s="432"/>
      <c r="C6" s="437"/>
      <c r="E6" s="305"/>
      <c r="G6" s="438">
        <f t="shared" si="0"/>
        <v>0</v>
      </c>
    </row>
    <row r="7" spans="1:9" ht="15.75" x14ac:dyDescent="0.25">
      <c r="A7" s="49"/>
      <c r="B7" s="432"/>
      <c r="E7" s="305"/>
      <c r="G7" s="438">
        <f t="shared" si="0"/>
        <v>0</v>
      </c>
    </row>
    <row r="8" spans="1:9" ht="15.75" x14ac:dyDescent="0.25">
      <c r="A8" s="49"/>
      <c r="B8" s="432"/>
      <c r="C8" s="439"/>
      <c r="E8" s="346"/>
      <c r="G8" s="438">
        <f t="shared" si="0"/>
        <v>0</v>
      </c>
    </row>
    <row r="9" spans="1:9" ht="15.75" x14ac:dyDescent="0.25">
      <c r="A9" s="49"/>
      <c r="B9" s="432"/>
      <c r="C9" s="511"/>
      <c r="E9" s="305"/>
      <c r="G9" s="438">
        <f t="shared" si="0"/>
        <v>0</v>
      </c>
    </row>
    <row r="10" spans="1:9" ht="15.75" x14ac:dyDescent="0.25">
      <c r="A10" s="49"/>
      <c r="B10" s="432"/>
      <c r="C10" s="439"/>
      <c r="E10" s="305"/>
      <c r="G10" s="438">
        <f t="shared" si="0"/>
        <v>0</v>
      </c>
    </row>
    <row r="11" spans="1:9" ht="15.75" x14ac:dyDescent="0.25">
      <c r="A11" s="49"/>
      <c r="B11" s="432"/>
      <c r="C11" s="517"/>
      <c r="E11" s="305"/>
      <c r="G11" s="438">
        <f t="shared" si="0"/>
        <v>0</v>
      </c>
    </row>
    <row r="12" spans="1:9" ht="15.75" x14ac:dyDescent="0.25">
      <c r="A12" s="49"/>
      <c r="B12" s="432"/>
      <c r="C12" s="437"/>
      <c r="E12" s="305"/>
      <c r="G12" s="438">
        <f t="shared" si="0"/>
        <v>0</v>
      </c>
    </row>
    <row r="13" spans="1:9" ht="15.75" x14ac:dyDescent="0.25">
      <c r="A13" s="49"/>
      <c r="B13" s="432"/>
      <c r="C13" s="437"/>
      <c r="E13" s="305"/>
      <c r="G13" s="438">
        <f t="shared" si="0"/>
        <v>0</v>
      </c>
    </row>
    <row r="14" spans="1:9" ht="15.75" x14ac:dyDescent="0.25">
      <c r="A14" s="49"/>
      <c r="B14" s="432"/>
      <c r="C14" s="439"/>
      <c r="E14" s="399"/>
      <c r="G14" s="438">
        <f t="shared" si="0"/>
        <v>0</v>
      </c>
    </row>
    <row r="15" spans="1:9" ht="15.75" x14ac:dyDescent="0.25">
      <c r="A15" s="49"/>
      <c r="B15" s="432"/>
      <c r="C15" s="437"/>
      <c r="D15" s="440"/>
      <c r="E15" s="441"/>
      <c r="F15" s="440"/>
      <c r="G15" s="438">
        <f t="shared" si="0"/>
        <v>0</v>
      </c>
    </row>
    <row r="16" spans="1:9" ht="15.75" x14ac:dyDescent="0.25">
      <c r="A16" s="49"/>
      <c r="B16" s="432"/>
      <c r="C16" s="439"/>
      <c r="E16" s="442"/>
      <c r="G16" s="438">
        <f t="shared" si="0"/>
        <v>0</v>
      </c>
    </row>
    <row r="17" spans="1:10" ht="15.75" x14ac:dyDescent="0.25">
      <c r="A17" s="49"/>
      <c r="B17" s="432"/>
      <c r="C17" s="439"/>
      <c r="E17" s="346"/>
      <c r="G17" s="438">
        <f t="shared" si="0"/>
        <v>0</v>
      </c>
    </row>
    <row r="18" spans="1:10" ht="15.75" x14ac:dyDescent="0.25">
      <c r="A18" s="49"/>
      <c r="B18" s="432"/>
      <c r="C18" s="437"/>
      <c r="E18" s="305"/>
      <c r="G18" s="438">
        <f t="shared" si="0"/>
        <v>0</v>
      </c>
      <c r="J18" s="512"/>
    </row>
    <row r="19" spans="1:10" ht="15.75" x14ac:dyDescent="0.25">
      <c r="A19" s="49"/>
      <c r="B19" s="432"/>
      <c r="C19" s="437"/>
      <c r="E19" s="305"/>
      <c r="G19" s="438">
        <f t="shared" si="0"/>
        <v>0</v>
      </c>
      <c r="J19" s="512"/>
    </row>
    <row r="20" spans="1:10" ht="15.75" x14ac:dyDescent="0.25">
      <c r="A20" s="49"/>
      <c r="B20" s="432"/>
      <c r="C20" s="437"/>
      <c r="E20" s="305"/>
      <c r="G20" s="438">
        <f t="shared" si="0"/>
        <v>0</v>
      </c>
      <c r="J20" s="512"/>
    </row>
    <row r="21" spans="1:10" ht="15.75" x14ac:dyDescent="0.25">
      <c r="A21" s="49"/>
      <c r="B21" s="432"/>
      <c r="C21" s="486"/>
      <c r="D21" s="474"/>
      <c r="E21" s="305"/>
      <c r="G21" s="438">
        <f t="shared" si="0"/>
        <v>0</v>
      </c>
      <c r="J21" s="512"/>
    </row>
    <row r="22" spans="1:10" ht="15.75" x14ac:dyDescent="0.25">
      <c r="A22" s="49"/>
      <c r="B22" s="432"/>
      <c r="C22" s="437"/>
      <c r="E22" s="305"/>
      <c r="G22" s="438">
        <f t="shared" si="0"/>
        <v>0</v>
      </c>
    </row>
    <row r="23" spans="1:10" ht="15.75" x14ac:dyDescent="0.25">
      <c r="A23" s="49"/>
      <c r="B23" s="432"/>
      <c r="C23" s="437"/>
      <c r="E23" s="305"/>
      <c r="G23" s="438">
        <f t="shared" si="0"/>
        <v>0</v>
      </c>
      <c r="J23" s="512"/>
    </row>
    <row r="24" spans="1:10" ht="15.75" x14ac:dyDescent="0.25">
      <c r="A24" s="49"/>
      <c r="B24" s="432"/>
      <c r="C24" s="437"/>
      <c r="E24" s="305"/>
      <c r="G24" s="438">
        <f t="shared" si="0"/>
        <v>0</v>
      </c>
      <c r="J24" s="512"/>
    </row>
    <row r="25" spans="1:10" ht="15.75" x14ac:dyDescent="0.25">
      <c r="A25" s="49"/>
      <c r="B25" s="432"/>
      <c r="C25" s="437"/>
      <c r="E25" s="305"/>
      <c r="G25" s="438">
        <f t="shared" si="0"/>
        <v>0</v>
      </c>
      <c r="J25" s="512"/>
    </row>
    <row r="26" spans="1:10" ht="15.75" x14ac:dyDescent="0.25">
      <c r="A26" s="49"/>
      <c r="B26" s="432"/>
      <c r="C26" s="437"/>
      <c r="E26" s="305"/>
      <c r="G26" s="438">
        <f t="shared" si="0"/>
        <v>0</v>
      </c>
    </row>
    <row r="27" spans="1:10" ht="15.75" x14ac:dyDescent="0.25">
      <c r="A27" s="49"/>
      <c r="B27" s="432"/>
      <c r="C27" s="437"/>
      <c r="E27" s="430"/>
      <c r="G27" s="438">
        <f t="shared" si="0"/>
        <v>0</v>
      </c>
    </row>
    <row r="28" spans="1:10" ht="15.75" x14ac:dyDescent="0.25">
      <c r="A28" s="49"/>
      <c r="B28" s="432"/>
      <c r="C28" s="437"/>
      <c r="E28" s="417"/>
      <c r="G28" s="438">
        <f t="shared" si="0"/>
        <v>0</v>
      </c>
    </row>
    <row r="29" spans="1:10" ht="15.75" x14ac:dyDescent="0.25">
      <c r="A29" s="49"/>
      <c r="B29" s="432"/>
      <c r="C29" s="439"/>
      <c r="E29" s="346"/>
      <c r="G29" s="438">
        <f t="shared" si="0"/>
        <v>0</v>
      </c>
    </row>
    <row r="30" spans="1:10" ht="15.75" x14ac:dyDescent="0.25">
      <c r="A30" s="49"/>
      <c r="B30" s="432"/>
      <c r="C30" s="437"/>
      <c r="E30" s="305"/>
      <c r="G30" s="438">
        <f t="shared" si="0"/>
        <v>0</v>
      </c>
      <c r="J30" s="416"/>
    </row>
    <row r="31" spans="1:10" ht="15.75" x14ac:dyDescent="0.25">
      <c r="A31" s="49"/>
      <c r="B31" s="432"/>
      <c r="C31" s="437"/>
      <c r="E31" s="305"/>
      <c r="G31" s="438">
        <f t="shared" si="0"/>
        <v>0</v>
      </c>
      <c r="J31" s="416"/>
    </row>
    <row r="32" spans="1:10" ht="15.75" x14ac:dyDescent="0.25">
      <c r="A32" s="49"/>
      <c r="B32" s="432"/>
      <c r="C32" s="443"/>
      <c r="E32" s="305"/>
      <c r="G32" s="438">
        <f t="shared" si="0"/>
        <v>0</v>
      </c>
      <c r="J32" s="416"/>
    </row>
    <row r="33" spans="1:10" ht="15.75" x14ac:dyDescent="0.25">
      <c r="A33" s="49"/>
      <c r="B33" s="432"/>
      <c r="C33" s="437"/>
      <c r="E33" s="305"/>
      <c r="G33" s="438">
        <f t="shared" si="0"/>
        <v>0</v>
      </c>
      <c r="J33" s="416"/>
    </row>
    <row r="34" spans="1:10" ht="15.75" x14ac:dyDescent="0.25">
      <c r="A34" s="49"/>
      <c r="B34" s="432"/>
      <c r="C34" s="439"/>
      <c r="D34" s="440"/>
      <c r="E34" s="441"/>
      <c r="F34" s="440"/>
      <c r="G34" s="438">
        <f t="shared" si="0"/>
        <v>0</v>
      </c>
      <c r="J34" s="416"/>
    </row>
    <row r="35" spans="1:10" ht="15.75" x14ac:dyDescent="0.25">
      <c r="A35" s="49"/>
      <c r="B35" s="432"/>
      <c r="C35" s="439"/>
      <c r="E35" s="346"/>
      <c r="G35" s="438">
        <f t="shared" si="0"/>
        <v>0</v>
      </c>
      <c r="J35" s="416"/>
    </row>
    <row r="36" spans="1:10" ht="15.75" x14ac:dyDescent="0.25">
      <c r="A36" s="49"/>
      <c r="B36" s="432"/>
      <c r="C36" s="439"/>
      <c r="E36" s="444"/>
      <c r="G36" s="438">
        <f t="shared" si="0"/>
        <v>0</v>
      </c>
      <c r="J36" s="416"/>
    </row>
    <row r="37" spans="1:10" ht="15.75" x14ac:dyDescent="0.25">
      <c r="A37" s="49"/>
      <c r="B37" s="432"/>
      <c r="C37" s="437"/>
      <c r="E37" s="346"/>
      <c r="G37" s="438">
        <f t="shared" si="0"/>
        <v>0</v>
      </c>
      <c r="J37" s="513"/>
    </row>
    <row r="38" spans="1:10" ht="15.75" x14ac:dyDescent="0.25">
      <c r="A38" s="49"/>
      <c r="B38" s="432"/>
      <c r="C38" s="437"/>
      <c r="E38" s="346"/>
      <c r="G38" s="438">
        <f t="shared" si="0"/>
        <v>0</v>
      </c>
      <c r="J38" s="513"/>
    </row>
    <row r="39" spans="1:10" ht="15.75" x14ac:dyDescent="0.25">
      <c r="A39" s="49"/>
      <c r="B39" s="432"/>
      <c r="C39" s="437"/>
      <c r="E39" s="346"/>
      <c r="G39" s="438">
        <f t="shared" si="0"/>
        <v>0</v>
      </c>
      <c r="J39" s="416"/>
    </row>
    <row r="40" spans="1:10" ht="15.75" x14ac:dyDescent="0.25">
      <c r="A40" s="49"/>
      <c r="B40" s="432"/>
      <c r="C40" s="437"/>
      <c r="E40" s="346"/>
      <c r="G40" s="438">
        <f t="shared" si="0"/>
        <v>0</v>
      </c>
      <c r="J40" s="416"/>
    </row>
    <row r="41" spans="1:10" ht="15.75" x14ac:dyDescent="0.25">
      <c r="A41" s="49"/>
      <c r="B41" s="432"/>
      <c r="C41" s="437"/>
      <c r="E41" s="346"/>
      <c r="G41" s="438">
        <f t="shared" si="0"/>
        <v>0</v>
      </c>
      <c r="J41" s="416"/>
    </row>
    <row r="42" spans="1:10" ht="15.75" x14ac:dyDescent="0.25">
      <c r="A42" s="49"/>
      <c r="B42" s="432"/>
      <c r="C42" s="437"/>
      <c r="E42" s="444"/>
      <c r="G42" s="438">
        <f t="shared" si="0"/>
        <v>0</v>
      </c>
    </row>
    <row r="43" spans="1:10" ht="15.75" x14ac:dyDescent="0.25">
      <c r="A43" s="49"/>
      <c r="B43" s="432"/>
      <c r="C43" s="437"/>
      <c r="E43" s="346"/>
      <c r="G43" s="438">
        <f t="shared" si="0"/>
        <v>0</v>
      </c>
    </row>
    <row r="44" spans="1:10" ht="15.75" x14ac:dyDescent="0.25">
      <c r="A44" s="49"/>
      <c r="B44" s="432"/>
      <c r="C44" s="437"/>
      <c r="E44" s="346"/>
      <c r="G44" s="438">
        <f t="shared" si="0"/>
        <v>0</v>
      </c>
    </row>
    <row r="45" spans="1:10" ht="15.75" x14ac:dyDescent="0.25">
      <c r="A45" s="49"/>
      <c r="B45" s="432"/>
      <c r="C45" s="439"/>
      <c r="E45" s="346"/>
      <c r="G45" s="438">
        <f t="shared" si="0"/>
        <v>0</v>
      </c>
    </row>
    <row r="46" spans="1:10" ht="15.75" x14ac:dyDescent="0.25">
      <c r="A46" s="49"/>
      <c r="B46" s="432"/>
      <c r="C46" s="439"/>
      <c r="E46" s="346"/>
      <c r="G46" s="438">
        <f t="shared" si="0"/>
        <v>0</v>
      </c>
    </row>
    <row r="47" spans="1:10" ht="15.75" x14ac:dyDescent="0.25">
      <c r="A47" s="49"/>
      <c r="B47" s="432"/>
      <c r="C47" s="439"/>
      <c r="E47" s="346"/>
      <c r="G47" s="438">
        <f t="shared" si="0"/>
        <v>0</v>
      </c>
    </row>
    <row r="48" spans="1:10" ht="15.75" x14ac:dyDescent="0.25">
      <c r="A48" s="49"/>
      <c r="B48" s="432"/>
      <c r="C48" s="437"/>
      <c r="E48" s="346"/>
      <c r="G48" s="438">
        <f t="shared" si="0"/>
        <v>0</v>
      </c>
      <c r="J48" s="512"/>
    </row>
    <row r="49" spans="1:10" ht="15.75" x14ac:dyDescent="0.25">
      <c r="A49" s="49"/>
      <c r="B49" s="432"/>
      <c r="C49" s="437"/>
      <c r="E49" s="305"/>
      <c r="G49" s="438">
        <f t="shared" si="0"/>
        <v>0</v>
      </c>
    </row>
    <row r="50" spans="1:10" ht="15.75" x14ac:dyDescent="0.25">
      <c r="A50" s="49"/>
      <c r="B50" s="432"/>
      <c r="C50" s="437"/>
      <c r="E50" s="305"/>
      <c r="G50" s="438">
        <f t="shared" si="0"/>
        <v>0</v>
      </c>
    </row>
    <row r="51" spans="1:10" ht="15.75" x14ac:dyDescent="0.25">
      <c r="A51" s="49"/>
      <c r="B51" s="432"/>
      <c r="C51" s="443"/>
      <c r="E51" s="305"/>
      <c r="G51" s="438">
        <f t="shared" si="0"/>
        <v>0</v>
      </c>
      <c r="J51" s="512"/>
    </row>
    <row r="52" spans="1:10" ht="15.75" x14ac:dyDescent="0.25">
      <c r="A52" s="49"/>
      <c r="B52" s="432"/>
      <c r="C52" s="437"/>
      <c r="E52" s="305"/>
      <c r="G52" s="438">
        <f t="shared" si="0"/>
        <v>0</v>
      </c>
      <c r="J52" s="512"/>
    </row>
    <row r="53" spans="1:10" ht="15.75" x14ac:dyDescent="0.25">
      <c r="A53" s="49"/>
      <c r="B53" s="432"/>
      <c r="C53" s="437"/>
      <c r="E53" s="305"/>
      <c r="G53" s="438">
        <f t="shared" si="0"/>
        <v>0</v>
      </c>
    </row>
    <row r="54" spans="1:10" ht="15.75" x14ac:dyDescent="0.25">
      <c r="A54" s="49"/>
      <c r="B54" s="432"/>
      <c r="C54" s="437"/>
      <c r="E54" s="442"/>
      <c r="G54" s="438">
        <f t="shared" si="0"/>
        <v>0</v>
      </c>
    </row>
    <row r="55" spans="1:10" ht="15.75" x14ac:dyDescent="0.25">
      <c r="A55" s="49"/>
      <c r="B55" s="432"/>
      <c r="C55" s="437" t="s">
        <v>506</v>
      </c>
      <c r="E55" s="442"/>
      <c r="G55" s="438">
        <f t="shared" ref="G55:G82" si="1">D55-F55</f>
        <v>0</v>
      </c>
      <c r="H55" s="55"/>
    </row>
    <row r="56" spans="1:10" x14ac:dyDescent="0.25">
      <c r="A56" s="49"/>
      <c r="B56" s="62"/>
      <c r="C56" s="245" t="s">
        <v>514</v>
      </c>
      <c r="E56" s="442"/>
      <c r="G56" s="438">
        <f>D56-F56</f>
        <v>0</v>
      </c>
      <c r="H56" s="55"/>
    </row>
    <row r="57" spans="1:10" ht="18.75" x14ac:dyDescent="0.3">
      <c r="B57" s="2149">
        <f>B1</f>
        <v>0</v>
      </c>
      <c r="C57" s="2149"/>
      <c r="D57" s="2149"/>
      <c r="E57" s="2149"/>
      <c r="F57" s="2149"/>
      <c r="G57" s="447"/>
      <c r="H57" s="55"/>
    </row>
    <row r="58" spans="1:10" ht="32.25" thickBot="1" x14ac:dyDescent="0.35">
      <c r="A58" s="43" t="s">
        <v>0</v>
      </c>
      <c r="B58" s="43" t="s">
        <v>110</v>
      </c>
      <c r="C58" s="518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5" t="s">
        <v>8</v>
      </c>
      <c r="H58" s="55"/>
    </row>
    <row r="59" spans="1:10" ht="15.75" thickTop="1" x14ac:dyDescent="0.25">
      <c r="A59" s="49"/>
      <c r="B59" s="62"/>
      <c r="C59" s="437"/>
      <c r="E59" s="469"/>
      <c r="F59" s="205"/>
      <c r="G59" s="438">
        <f t="shared" si="1"/>
        <v>0</v>
      </c>
      <c r="H59" s="55"/>
    </row>
    <row r="60" spans="1:10" x14ac:dyDescent="0.25">
      <c r="A60" s="49"/>
      <c r="B60" s="62"/>
      <c r="C60" s="443"/>
      <c r="E60" s="442"/>
      <c r="G60" s="438">
        <f t="shared" si="1"/>
        <v>0</v>
      </c>
      <c r="H60" s="55"/>
    </row>
    <row r="61" spans="1:10" x14ac:dyDescent="0.25">
      <c r="A61" s="49"/>
      <c r="B61" s="62"/>
      <c r="E61" s="442"/>
      <c r="G61" s="438">
        <f t="shared" si="1"/>
        <v>0</v>
      </c>
      <c r="H61" s="55"/>
    </row>
    <row r="62" spans="1:10" x14ac:dyDescent="0.25">
      <c r="A62" s="49"/>
      <c r="B62" s="62"/>
      <c r="C62" s="437"/>
      <c r="E62" s="442"/>
      <c r="G62" s="438">
        <f t="shared" si="1"/>
        <v>0</v>
      </c>
      <c r="H62" s="55"/>
    </row>
    <row r="63" spans="1:10" x14ac:dyDescent="0.25">
      <c r="A63" s="49"/>
      <c r="B63" s="62"/>
      <c r="C63" s="47"/>
      <c r="D63" s="110"/>
      <c r="E63" s="442"/>
      <c r="G63" s="438">
        <f t="shared" si="1"/>
        <v>0</v>
      </c>
      <c r="H63" s="55"/>
    </row>
    <row r="64" spans="1:10" x14ac:dyDescent="0.25">
      <c r="A64" s="49"/>
      <c r="B64" s="62"/>
      <c r="C64" s="437"/>
      <c r="E64" s="442"/>
      <c r="G64" s="438">
        <f t="shared" si="1"/>
        <v>0</v>
      </c>
      <c r="H64" s="55"/>
    </row>
    <row r="65" spans="1:8" x14ac:dyDescent="0.25">
      <c r="A65" s="49"/>
      <c r="B65" s="62"/>
      <c r="C65" s="437"/>
      <c r="E65" s="442"/>
      <c r="G65" s="438">
        <f t="shared" si="1"/>
        <v>0</v>
      </c>
      <c r="H65" s="55"/>
    </row>
    <row r="66" spans="1:8" x14ac:dyDescent="0.25">
      <c r="A66" s="49"/>
      <c r="B66" s="62"/>
      <c r="C66" s="47"/>
      <c r="D66" s="110"/>
      <c r="E66" s="305"/>
      <c r="G66" s="438">
        <f t="shared" si="1"/>
        <v>0</v>
      </c>
      <c r="H66" s="55"/>
    </row>
    <row r="67" spans="1:8" x14ac:dyDescent="0.25">
      <c r="A67" s="49"/>
      <c r="B67" s="62"/>
      <c r="C67" s="437"/>
      <c r="E67" s="305"/>
      <c r="G67" s="438">
        <f t="shared" si="1"/>
        <v>0</v>
      </c>
      <c r="H67" s="55"/>
    </row>
    <row r="68" spans="1:8" x14ac:dyDescent="0.25">
      <c r="A68" s="49"/>
      <c r="B68" s="62"/>
      <c r="C68" s="437"/>
      <c r="E68" s="305"/>
      <c r="G68" s="438">
        <f t="shared" si="1"/>
        <v>0</v>
      </c>
      <c r="H68" s="55"/>
    </row>
    <row r="69" spans="1:8" x14ac:dyDescent="0.25">
      <c r="A69" s="49"/>
      <c r="B69" s="62"/>
      <c r="C69" s="439"/>
      <c r="E69" s="305"/>
      <c r="G69" s="438">
        <f t="shared" si="1"/>
        <v>0</v>
      </c>
      <c r="H69" s="55"/>
    </row>
    <row r="70" spans="1:8" x14ac:dyDescent="0.25">
      <c r="A70" s="49"/>
      <c r="B70" s="62"/>
      <c r="C70" s="439"/>
      <c r="E70" s="305"/>
      <c r="G70" s="438">
        <f t="shared" si="1"/>
        <v>0</v>
      </c>
      <c r="H70" s="55"/>
    </row>
    <row r="71" spans="1:8" x14ac:dyDescent="0.25">
      <c r="A71" s="49"/>
      <c r="B71" s="62"/>
      <c r="C71" s="437"/>
      <c r="E71" s="305"/>
      <c r="G71" s="438">
        <f t="shared" si="1"/>
        <v>0</v>
      </c>
      <c r="H71" s="55"/>
    </row>
    <row r="72" spans="1:8" x14ac:dyDescent="0.25">
      <c r="A72" s="49"/>
      <c r="B72" s="62"/>
      <c r="C72" s="437"/>
      <c r="E72" s="305"/>
      <c r="G72" s="438">
        <f t="shared" si="1"/>
        <v>0</v>
      </c>
      <c r="H72" s="55"/>
    </row>
    <row r="73" spans="1:8" x14ac:dyDescent="0.25">
      <c r="A73" s="49"/>
      <c r="B73" s="62"/>
      <c r="C73" s="437"/>
      <c r="E73" s="305"/>
      <c r="G73" s="438">
        <f t="shared" si="1"/>
        <v>0</v>
      </c>
      <c r="H73" s="55"/>
    </row>
    <row r="74" spans="1:8" x14ac:dyDescent="0.25">
      <c r="A74" s="49"/>
      <c r="B74" s="62"/>
      <c r="C74" s="439"/>
      <c r="E74" s="305"/>
      <c r="G74" s="438">
        <f t="shared" si="1"/>
        <v>0</v>
      </c>
      <c r="H74" s="55"/>
    </row>
    <row r="75" spans="1:8" x14ac:dyDescent="0.25">
      <c r="A75" s="49"/>
      <c r="B75" s="62"/>
      <c r="C75" s="437"/>
      <c r="E75" s="305"/>
      <c r="G75" s="438">
        <f t="shared" si="1"/>
        <v>0</v>
      </c>
      <c r="H75" s="55"/>
    </row>
    <row r="76" spans="1:8" x14ac:dyDescent="0.25">
      <c r="A76" s="49"/>
      <c r="B76" s="62"/>
      <c r="C76" s="439"/>
      <c r="E76" s="346"/>
      <c r="G76" s="438">
        <f t="shared" si="1"/>
        <v>0</v>
      </c>
      <c r="H76" s="55"/>
    </row>
    <row r="77" spans="1:8" x14ac:dyDescent="0.25">
      <c r="A77" s="49"/>
      <c r="B77" s="62"/>
      <c r="C77" s="437"/>
      <c r="E77" s="346"/>
      <c r="G77" s="438">
        <f t="shared" si="1"/>
        <v>0</v>
      </c>
      <c r="H77" s="55"/>
    </row>
    <row r="78" spans="1:8" x14ac:dyDescent="0.25">
      <c r="A78" s="49"/>
      <c r="B78" s="62"/>
      <c r="C78" s="437"/>
      <c r="E78" s="346"/>
      <c r="G78" s="438">
        <f t="shared" si="1"/>
        <v>0</v>
      </c>
      <c r="H78" s="55"/>
    </row>
    <row r="79" spans="1:8" x14ac:dyDescent="0.25">
      <c r="A79" s="49"/>
      <c r="B79" s="62"/>
      <c r="C79" s="443"/>
      <c r="E79" s="305"/>
      <c r="G79" s="438">
        <f t="shared" si="1"/>
        <v>0</v>
      </c>
      <c r="H79" s="55"/>
    </row>
    <row r="80" spans="1:8" x14ac:dyDescent="0.25">
      <c r="A80" s="49"/>
      <c r="B80" s="62"/>
      <c r="C80" s="451"/>
      <c r="D80" s="140"/>
      <c r="E80" s="452"/>
      <c r="F80" s="140"/>
      <c r="G80" s="438">
        <f t="shared" si="1"/>
        <v>0</v>
      </c>
      <c r="H80" s="55"/>
    </row>
    <row r="81" spans="1:8" x14ac:dyDescent="0.25">
      <c r="A81" s="49"/>
      <c r="B81" s="62"/>
      <c r="C81" s="451"/>
      <c r="D81" s="140"/>
      <c r="E81" s="452"/>
      <c r="F81" s="140"/>
      <c r="G81" s="140">
        <f t="shared" si="1"/>
        <v>0</v>
      </c>
      <c r="H81" s="55"/>
    </row>
    <row r="82" spans="1:8" x14ac:dyDescent="0.25">
      <c r="A82" s="49"/>
      <c r="B82" s="62"/>
      <c r="C82" s="451"/>
      <c r="D82" s="140"/>
      <c r="E82" s="453"/>
      <c r="F82" s="140"/>
      <c r="G82" s="140">
        <f t="shared" si="1"/>
        <v>0</v>
      </c>
      <c r="H82" s="55"/>
    </row>
    <row r="83" spans="1:8" x14ac:dyDescent="0.25">
      <c r="A83" s="49"/>
      <c r="B83" s="62"/>
      <c r="C83" s="487"/>
      <c r="D83" s="458"/>
      <c r="E83" s="470"/>
      <c r="F83" s="206"/>
      <c r="G83" s="140">
        <f t="shared" ref="G83:G122" si="2">D83-F83</f>
        <v>0</v>
      </c>
      <c r="H83" s="55"/>
    </row>
    <row r="84" spans="1:8" ht="15.75" x14ac:dyDescent="0.25">
      <c r="A84" s="49"/>
      <c r="B84" s="62"/>
      <c r="C84" s="456"/>
      <c r="D84" s="140"/>
      <c r="E84" s="452"/>
      <c r="F84" s="140"/>
      <c r="G84" s="140">
        <f t="shared" si="2"/>
        <v>0</v>
      </c>
      <c r="H84" s="55"/>
    </row>
    <row r="85" spans="1:8" x14ac:dyDescent="0.25">
      <c r="A85" s="49"/>
      <c r="B85" s="62"/>
      <c r="C85" s="451"/>
      <c r="D85" s="140"/>
      <c r="E85" s="452"/>
      <c r="F85" s="140"/>
      <c r="G85" s="140">
        <f t="shared" si="2"/>
        <v>0</v>
      </c>
      <c r="H85" s="55"/>
    </row>
    <row r="86" spans="1:8" x14ac:dyDescent="0.25">
      <c r="A86" s="49"/>
      <c r="B86" s="62"/>
      <c r="C86" s="454"/>
      <c r="D86" s="140"/>
      <c r="E86" s="452"/>
      <c r="F86" s="140"/>
      <c r="G86" s="140">
        <f t="shared" si="2"/>
        <v>0</v>
      </c>
      <c r="H86" s="55"/>
    </row>
    <row r="87" spans="1:8" x14ac:dyDescent="0.25">
      <c r="A87" s="49"/>
      <c r="B87" s="62"/>
      <c r="C87" s="454"/>
      <c r="D87" s="140"/>
      <c r="E87" s="452"/>
      <c r="F87" s="140"/>
      <c r="G87" s="140">
        <f t="shared" si="2"/>
        <v>0</v>
      </c>
      <c r="H87" s="55"/>
    </row>
    <row r="88" spans="1:8" x14ac:dyDescent="0.25">
      <c r="A88" s="49"/>
      <c r="B88" s="62"/>
      <c r="C88" s="451"/>
      <c r="D88" s="140"/>
      <c r="E88" s="470"/>
      <c r="F88" s="206"/>
      <c r="G88" s="140">
        <f t="shared" si="2"/>
        <v>0</v>
      </c>
      <c r="H88" s="55"/>
    </row>
    <row r="89" spans="1:8" x14ac:dyDescent="0.25">
      <c r="A89" s="49"/>
      <c r="B89" s="62"/>
      <c r="C89" s="451"/>
      <c r="D89" s="140"/>
      <c r="E89" s="452"/>
      <c r="F89" s="140"/>
      <c r="G89" s="140">
        <f t="shared" si="2"/>
        <v>0</v>
      </c>
      <c r="H89" s="55"/>
    </row>
    <row r="90" spans="1:8" x14ac:dyDescent="0.25">
      <c r="A90" s="49"/>
      <c r="B90" s="62"/>
      <c r="C90" s="451"/>
      <c r="D90" s="140"/>
      <c r="E90" s="452"/>
      <c r="F90" s="140"/>
      <c r="G90" s="140">
        <f t="shared" si="2"/>
        <v>0</v>
      </c>
      <c r="H90" s="55"/>
    </row>
    <row r="91" spans="1:8" x14ac:dyDescent="0.25">
      <c r="A91" s="49"/>
      <c r="B91" s="62"/>
      <c r="C91" s="451"/>
      <c r="D91" s="140"/>
      <c r="E91" s="452"/>
      <c r="F91" s="140"/>
      <c r="G91" s="140">
        <f t="shared" si="2"/>
        <v>0</v>
      </c>
      <c r="H91" s="55"/>
    </row>
    <row r="92" spans="1:8" x14ac:dyDescent="0.25">
      <c r="A92" s="49"/>
      <c r="B92" s="62"/>
      <c r="C92" s="451"/>
      <c r="D92" s="140"/>
      <c r="E92" s="452"/>
      <c r="F92" s="140"/>
      <c r="G92" s="140">
        <f t="shared" si="2"/>
        <v>0</v>
      </c>
      <c r="H92" s="55"/>
    </row>
    <row r="93" spans="1:8" x14ac:dyDescent="0.25">
      <c r="A93" s="49"/>
      <c r="B93" s="62"/>
      <c r="C93" s="451"/>
      <c r="D93" s="140"/>
      <c r="E93" s="452"/>
      <c r="F93" s="140"/>
      <c r="G93" s="140">
        <f t="shared" si="2"/>
        <v>0</v>
      </c>
      <c r="H93" s="55"/>
    </row>
    <row r="94" spans="1:8" x14ac:dyDescent="0.25">
      <c r="A94" s="49"/>
      <c r="B94" s="62"/>
      <c r="C94" s="451"/>
      <c r="D94" s="140"/>
      <c r="E94" s="452"/>
      <c r="F94" s="140"/>
      <c r="G94" s="140">
        <f t="shared" si="2"/>
        <v>0</v>
      </c>
      <c r="H94" s="55"/>
    </row>
    <row r="95" spans="1:8" x14ac:dyDescent="0.25">
      <c r="A95" s="49"/>
      <c r="B95" s="62"/>
      <c r="C95" s="451"/>
      <c r="D95" s="140"/>
      <c r="E95" s="452"/>
      <c r="F95" s="140"/>
      <c r="G95" s="140">
        <f t="shared" si="2"/>
        <v>0</v>
      </c>
      <c r="H95" s="55"/>
    </row>
    <row r="96" spans="1:8" x14ac:dyDescent="0.25">
      <c r="A96" s="49"/>
      <c r="B96" s="62"/>
      <c r="C96" s="451"/>
      <c r="D96" s="140"/>
      <c r="E96" s="452"/>
      <c r="F96" s="140"/>
      <c r="G96" s="140">
        <f t="shared" si="2"/>
        <v>0</v>
      </c>
      <c r="H96" s="55"/>
    </row>
    <row r="97" spans="1:8" x14ac:dyDescent="0.25">
      <c r="A97" s="49"/>
      <c r="B97" s="62"/>
      <c r="C97" s="451"/>
      <c r="D97" s="140"/>
      <c r="E97" s="452"/>
      <c r="F97" s="140"/>
      <c r="G97" s="140">
        <f t="shared" si="2"/>
        <v>0</v>
      </c>
      <c r="H97" s="55"/>
    </row>
    <row r="98" spans="1:8" x14ac:dyDescent="0.25">
      <c r="A98" s="49"/>
      <c r="B98" s="62"/>
      <c r="C98" s="451"/>
      <c r="D98" s="140"/>
      <c r="E98" s="452"/>
      <c r="F98" s="140"/>
      <c r="G98" s="140">
        <f t="shared" si="2"/>
        <v>0</v>
      </c>
      <c r="H98" s="55"/>
    </row>
    <row r="99" spans="1:8" x14ac:dyDescent="0.25">
      <c r="A99" s="49"/>
      <c r="B99" s="62"/>
      <c r="C99" s="451"/>
      <c r="D99" s="140"/>
      <c r="E99" s="452"/>
      <c r="F99" s="140"/>
      <c r="G99" s="140">
        <f t="shared" si="2"/>
        <v>0</v>
      </c>
      <c r="H99" s="55"/>
    </row>
    <row r="100" spans="1:8" x14ac:dyDescent="0.25">
      <c r="A100" s="49"/>
      <c r="B100" s="62"/>
      <c r="C100" s="454"/>
      <c r="D100" s="140"/>
      <c r="E100" s="462"/>
      <c r="F100" s="140"/>
      <c r="G100" s="140">
        <f t="shared" si="2"/>
        <v>0</v>
      </c>
      <c r="H100" s="55"/>
    </row>
    <row r="101" spans="1:8" x14ac:dyDescent="0.25">
      <c r="A101" s="49"/>
      <c r="B101" s="62"/>
      <c r="C101" s="481"/>
      <c r="D101" s="395"/>
      <c r="E101" s="453"/>
      <c r="F101" s="140"/>
      <c r="G101" s="140">
        <f t="shared" si="2"/>
        <v>0</v>
      </c>
      <c r="H101" s="55"/>
    </row>
    <row r="102" spans="1:8" x14ac:dyDescent="0.25">
      <c r="A102" s="49"/>
      <c r="B102" s="62"/>
      <c r="C102" s="451"/>
      <c r="D102" s="140"/>
      <c r="E102" s="452"/>
      <c r="F102" s="140"/>
      <c r="G102" s="140">
        <f t="shared" si="2"/>
        <v>0</v>
      </c>
      <c r="H102" s="55"/>
    </row>
    <row r="103" spans="1:8" x14ac:dyDescent="0.25">
      <c r="A103" s="49"/>
      <c r="B103" s="62"/>
      <c r="C103" s="454"/>
      <c r="D103" s="140"/>
      <c r="E103" s="453"/>
      <c r="F103" s="140"/>
      <c r="G103" s="140">
        <f t="shared" si="2"/>
        <v>0</v>
      </c>
      <c r="H103" s="55"/>
    </row>
    <row r="104" spans="1:8" x14ac:dyDescent="0.25">
      <c r="A104" s="49"/>
      <c r="B104" s="62"/>
      <c r="C104" s="454"/>
      <c r="D104" s="140"/>
      <c r="E104" s="453"/>
      <c r="F104" s="140"/>
      <c r="G104" s="140">
        <f t="shared" si="2"/>
        <v>0</v>
      </c>
      <c r="H104" s="55"/>
    </row>
    <row r="105" spans="1:8" x14ac:dyDescent="0.25">
      <c r="A105" s="49"/>
      <c r="B105" s="62"/>
      <c r="C105" s="459"/>
      <c r="D105" s="140"/>
      <c r="E105" s="453"/>
      <c r="F105" s="140"/>
      <c r="G105" s="140">
        <f t="shared" si="2"/>
        <v>0</v>
      </c>
      <c r="H105" s="55"/>
    </row>
    <row r="106" spans="1:8" x14ac:dyDescent="0.25">
      <c r="A106" s="49"/>
      <c r="B106" s="62"/>
      <c r="C106" s="451"/>
      <c r="D106" s="140"/>
      <c r="E106" s="453"/>
      <c r="F106" s="140"/>
      <c r="G106" s="140">
        <f t="shared" si="2"/>
        <v>0</v>
      </c>
      <c r="H106" s="55"/>
    </row>
    <row r="107" spans="1:8" x14ac:dyDescent="0.25">
      <c r="A107" s="49"/>
      <c r="B107" s="62"/>
      <c r="C107" s="451"/>
      <c r="D107" s="140"/>
      <c r="E107" s="453"/>
      <c r="F107" s="140"/>
      <c r="G107" s="140">
        <f t="shared" si="2"/>
        <v>0</v>
      </c>
      <c r="H107" s="55"/>
    </row>
    <row r="108" spans="1:8" x14ac:dyDescent="0.25">
      <c r="A108" s="49"/>
      <c r="B108" s="62"/>
      <c r="C108" s="451"/>
      <c r="D108" s="140"/>
      <c r="E108" s="452"/>
      <c r="F108" s="140"/>
      <c r="G108" s="140">
        <f t="shared" si="2"/>
        <v>0</v>
      </c>
      <c r="H108" s="55"/>
    </row>
    <row r="109" spans="1:8" x14ac:dyDescent="0.25">
      <c r="A109" s="49"/>
      <c r="B109" s="62"/>
      <c r="C109" s="451"/>
      <c r="D109" s="140"/>
      <c r="E109" s="453"/>
      <c r="F109" s="140"/>
      <c r="G109" s="140">
        <f t="shared" si="2"/>
        <v>0</v>
      </c>
      <c r="H109" s="55"/>
    </row>
    <row r="110" spans="1:8" x14ac:dyDescent="0.25">
      <c r="A110" s="49"/>
      <c r="B110" s="62"/>
      <c r="C110" s="451"/>
      <c r="D110" s="140"/>
      <c r="E110" s="453"/>
      <c r="F110" s="140"/>
      <c r="G110" s="140">
        <f t="shared" si="2"/>
        <v>0</v>
      </c>
      <c r="H110" s="55"/>
    </row>
    <row r="111" spans="1:8" x14ac:dyDescent="0.25">
      <c r="A111" s="49"/>
      <c r="B111" s="62"/>
      <c r="C111" s="451"/>
      <c r="D111" s="140"/>
      <c r="E111" s="453"/>
      <c r="F111" s="140"/>
      <c r="G111" s="140">
        <f t="shared" si="2"/>
        <v>0</v>
      </c>
      <c r="H111" s="55"/>
    </row>
    <row r="112" spans="1:8" x14ac:dyDescent="0.25">
      <c r="A112" s="49"/>
      <c r="B112" s="62"/>
      <c r="C112" s="451"/>
      <c r="D112" s="140"/>
      <c r="E112" s="453"/>
      <c r="F112" s="140"/>
      <c r="G112" s="140"/>
      <c r="H112" s="55"/>
    </row>
    <row r="113" spans="1:8" ht="18.75" x14ac:dyDescent="0.3">
      <c r="B113" s="2149">
        <f>B57</f>
        <v>0</v>
      </c>
      <c r="C113" s="2149"/>
      <c r="D113" s="2149"/>
      <c r="E113" s="2149"/>
      <c r="F113" s="2149"/>
      <c r="G113" s="447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5" t="s">
        <v>8</v>
      </c>
      <c r="H114" s="55"/>
    </row>
    <row r="115" spans="1:8" ht="15.75" thickTop="1" x14ac:dyDescent="0.25">
      <c r="A115" s="49"/>
      <c r="B115" s="62"/>
      <c r="C115" s="451"/>
      <c r="D115" s="140"/>
      <c r="E115" s="453"/>
      <c r="F115" s="140"/>
      <c r="G115" s="140"/>
      <c r="H115" s="55"/>
    </row>
    <row r="116" spans="1:8" x14ac:dyDescent="0.25">
      <c r="A116" s="49"/>
      <c r="B116" s="62"/>
      <c r="C116" s="451"/>
      <c r="D116" s="140"/>
      <c r="E116" s="453"/>
      <c r="F116" s="140"/>
      <c r="G116" s="140">
        <f t="shared" si="2"/>
        <v>0</v>
      </c>
      <c r="H116" s="55"/>
    </row>
    <row r="117" spans="1:8" x14ac:dyDescent="0.25">
      <c r="A117" s="49"/>
      <c r="B117" s="62"/>
      <c r="C117" s="451"/>
      <c r="D117" s="140"/>
      <c r="E117" s="453"/>
      <c r="F117" s="140"/>
      <c r="G117" s="140">
        <f t="shared" si="2"/>
        <v>0</v>
      </c>
      <c r="H117" s="55"/>
    </row>
    <row r="118" spans="1:8" x14ac:dyDescent="0.25">
      <c r="A118" s="49"/>
      <c r="B118" s="62"/>
      <c r="C118" s="451"/>
      <c r="D118" s="140"/>
      <c r="E118" s="453"/>
      <c r="F118" s="140"/>
      <c r="G118" s="140">
        <f t="shared" si="2"/>
        <v>0</v>
      </c>
      <c r="H118" s="55"/>
    </row>
    <row r="119" spans="1:8" x14ac:dyDescent="0.25">
      <c r="A119" s="49"/>
      <c r="B119" s="62"/>
      <c r="C119" s="451"/>
      <c r="D119" s="140"/>
      <c r="E119" s="453"/>
      <c r="F119" s="140"/>
      <c r="G119" s="140">
        <f t="shared" si="2"/>
        <v>0</v>
      </c>
      <c r="H119" s="55"/>
    </row>
    <row r="120" spans="1:8" x14ac:dyDescent="0.25">
      <c r="A120" s="49"/>
      <c r="B120" s="62"/>
      <c r="C120" s="451"/>
      <c r="D120" s="140"/>
      <c r="E120" s="453"/>
      <c r="F120" s="140"/>
      <c r="G120" s="140">
        <f t="shared" si="2"/>
        <v>0</v>
      </c>
      <c r="H120" s="55"/>
    </row>
    <row r="121" spans="1:8" x14ac:dyDescent="0.25">
      <c r="A121" s="49"/>
      <c r="B121" s="62"/>
      <c r="C121" s="451"/>
      <c r="D121" s="140"/>
      <c r="E121" s="453"/>
      <c r="F121" s="140"/>
      <c r="G121" s="140">
        <f t="shared" si="2"/>
        <v>0</v>
      </c>
      <c r="H121" s="55"/>
    </row>
    <row r="122" spans="1:8" x14ac:dyDescent="0.25">
      <c r="A122" s="49"/>
      <c r="B122" s="62"/>
      <c r="C122" s="451"/>
      <c r="D122" s="140"/>
      <c r="E122" s="453"/>
      <c r="F122" s="140"/>
      <c r="G122" s="140">
        <f t="shared" si="2"/>
        <v>0</v>
      </c>
      <c r="H122" s="55"/>
    </row>
    <row r="123" spans="1:8" ht="15.75" thickBot="1" x14ac:dyDescent="0.3">
      <c r="A123" s="49"/>
      <c r="B123" s="62"/>
      <c r="C123" s="463"/>
      <c r="D123" s="464"/>
      <c r="E123" s="465"/>
      <c r="F123" s="464"/>
      <c r="G123" s="464">
        <v>0</v>
      </c>
      <c r="H123" s="55"/>
    </row>
    <row r="124" spans="1:8" ht="15.75" thickTop="1" x14ac:dyDescent="0.25">
      <c r="A124" s="446"/>
      <c r="B124" s="446"/>
      <c r="C124" s="455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6"/>
      <c r="B125" s="446"/>
      <c r="C125" s="455"/>
      <c r="D125" s="58"/>
      <c r="E125" s="58"/>
      <c r="F125" s="58"/>
      <c r="G125" s="58"/>
      <c r="H125" s="55"/>
    </row>
    <row r="126" spans="1:8" x14ac:dyDescent="0.25">
      <c r="A126" s="446"/>
      <c r="B126" s="446"/>
      <c r="C126" s="455"/>
      <c r="D126" s="58"/>
      <c r="E126" s="455"/>
      <c r="F126" s="58"/>
      <c r="G126" s="58"/>
      <c r="H126" s="55"/>
    </row>
    <row r="127" spans="1:8" x14ac:dyDescent="0.25">
      <c r="A127" s="446"/>
      <c r="B127" s="446"/>
      <c r="C127" s="455"/>
      <c r="D127" s="58"/>
      <c r="E127" s="455"/>
      <c r="F127" s="58"/>
      <c r="G127" s="58"/>
      <c r="H127" s="55"/>
    </row>
    <row r="128" spans="1:8" x14ac:dyDescent="0.25">
      <c r="A128" s="446"/>
      <c r="B128" s="446"/>
      <c r="C128" s="455"/>
      <c r="D128" s="58"/>
      <c r="E128" s="455"/>
      <c r="F128" s="58"/>
      <c r="G128" s="58"/>
      <c r="H128" s="55"/>
    </row>
    <row r="129" spans="1:8" ht="30" x14ac:dyDescent="0.25">
      <c r="A129" s="446"/>
      <c r="B129" s="446"/>
      <c r="C129" s="455"/>
      <c r="D129" s="56" t="s">
        <v>50</v>
      </c>
      <c r="E129" s="455"/>
      <c r="F129" s="57" t="s">
        <v>51</v>
      </c>
      <c r="G129" s="58"/>
      <c r="H129" s="55"/>
    </row>
    <row r="130" spans="1:8" ht="15.75" thickBot="1" x14ac:dyDescent="0.3">
      <c r="A130" s="446"/>
      <c r="B130" s="446"/>
      <c r="C130" s="455"/>
      <c r="D130" s="56"/>
      <c r="E130" s="455"/>
      <c r="F130" s="57"/>
      <c r="G130" s="58"/>
      <c r="H130" s="55"/>
    </row>
    <row r="131" spans="1:8" ht="21.75" thickBot="1" x14ac:dyDescent="0.4">
      <c r="A131" s="446"/>
      <c r="B131" s="446"/>
      <c r="C131" s="455"/>
      <c r="D131" s="2062">
        <f>D124-F124</f>
        <v>0</v>
      </c>
      <c r="E131" s="2063"/>
      <c r="F131" s="2064"/>
      <c r="G131" s="455"/>
      <c r="H131" s="55"/>
    </row>
    <row r="132" spans="1:8" x14ac:dyDescent="0.25">
      <c r="A132" s="446"/>
      <c r="B132" s="446"/>
      <c r="C132" s="455"/>
      <c r="D132" s="455"/>
      <c r="E132" s="455"/>
      <c r="F132" s="455"/>
      <c r="G132" s="455"/>
      <c r="H132" s="55"/>
    </row>
    <row r="133" spans="1:8" ht="18.75" x14ac:dyDescent="0.3">
      <c r="A133" s="446"/>
      <c r="B133" s="446"/>
      <c r="C133" s="455"/>
      <c r="D133" s="2065" t="s">
        <v>52</v>
      </c>
      <c r="E133" s="2065"/>
      <c r="F133" s="2065"/>
      <c r="G133" s="455"/>
      <c r="H133" s="55"/>
    </row>
    <row r="134" spans="1:8" x14ac:dyDescent="0.25">
      <c r="A134" s="446"/>
      <c r="B134" s="446"/>
      <c r="C134" s="455"/>
      <c r="D134" s="58"/>
      <c r="E134" s="455"/>
      <c r="F134" s="58"/>
      <c r="G134" s="455"/>
      <c r="H134" s="55"/>
    </row>
    <row r="135" spans="1:8" x14ac:dyDescent="0.25">
      <c r="A135" s="446"/>
      <c r="B135" s="446"/>
      <c r="C135" s="455"/>
      <c r="D135" s="58"/>
      <c r="E135" s="455"/>
      <c r="F135" s="58"/>
      <c r="G135" s="455"/>
      <c r="H135" s="55"/>
    </row>
    <row r="136" spans="1:8" x14ac:dyDescent="0.25">
      <c r="A136" s="446"/>
      <c r="B136" s="446"/>
      <c r="C136" s="455"/>
      <c r="D136" s="58"/>
      <c r="E136" s="455"/>
      <c r="F136" s="58"/>
      <c r="G136" s="455"/>
      <c r="H136" s="55"/>
    </row>
    <row r="137" spans="1:8" x14ac:dyDescent="0.25">
      <c r="A137" s="446"/>
      <c r="B137" s="446"/>
      <c r="C137" s="455"/>
      <c r="D137" s="58"/>
      <c r="E137" s="455"/>
      <c r="F137" s="58"/>
      <c r="G137" s="455"/>
      <c r="H137" s="55"/>
    </row>
    <row r="138" spans="1:8" x14ac:dyDescent="0.25">
      <c r="A138" s="446"/>
      <c r="B138" s="446"/>
      <c r="C138" s="455"/>
      <c r="D138" s="58"/>
      <c r="E138" s="455"/>
      <c r="F138" s="58"/>
      <c r="G138" s="455"/>
      <c r="H138" s="55"/>
    </row>
    <row r="139" spans="1:8" x14ac:dyDescent="0.25">
      <c r="A139" s="446"/>
      <c r="B139" s="446"/>
      <c r="C139" s="455"/>
      <c r="D139" s="58"/>
      <c r="E139" s="455"/>
      <c r="F139" s="58"/>
      <c r="G139" s="455"/>
      <c r="H139" s="55"/>
    </row>
    <row r="140" spans="1:8" x14ac:dyDescent="0.25">
      <c r="A140" s="446"/>
      <c r="B140" s="446"/>
      <c r="C140" s="455"/>
      <c r="D140" s="58"/>
      <c r="E140" s="455"/>
      <c r="F140" s="58"/>
      <c r="G140" s="455"/>
      <c r="H140" s="55"/>
    </row>
    <row r="141" spans="1:8" x14ac:dyDescent="0.25">
      <c r="A141" s="446"/>
      <c r="B141" s="446"/>
      <c r="C141" s="455"/>
      <c r="D141" s="58"/>
      <c r="E141" s="455"/>
      <c r="F141" s="58"/>
      <c r="G141" s="455"/>
      <c r="H141" s="55"/>
    </row>
    <row r="142" spans="1:8" x14ac:dyDescent="0.25">
      <c r="A142" s="446"/>
      <c r="B142" s="446"/>
      <c r="C142" s="455"/>
      <c r="D142" s="58"/>
      <c r="E142" s="455"/>
      <c r="F142" s="58"/>
      <c r="G142" s="455"/>
      <c r="H142" s="55"/>
    </row>
    <row r="143" spans="1:8" x14ac:dyDescent="0.25">
      <c r="A143" s="446"/>
      <c r="B143" s="446"/>
      <c r="C143" s="455"/>
      <c r="D143" s="58"/>
      <c r="E143" s="455"/>
      <c r="F143" s="58"/>
      <c r="G143" s="455"/>
      <c r="H143" s="55"/>
    </row>
    <row r="144" spans="1:8" x14ac:dyDescent="0.25">
      <c r="A144" s="446"/>
      <c r="B144" s="446"/>
      <c r="C144" s="455"/>
      <c r="D144" s="58"/>
      <c r="E144" s="455"/>
      <c r="F144" s="58"/>
      <c r="G144" s="455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039" t="s">
        <v>111</v>
      </c>
      <c r="B1" s="2039"/>
      <c r="C1" s="2039"/>
      <c r="D1" s="2039"/>
      <c r="E1" s="2039"/>
      <c r="F1" s="2039"/>
      <c r="G1" s="2039"/>
      <c r="H1" s="21">
        <v>1</v>
      </c>
      <c r="I1" s="2039" t="str">
        <f>A1</f>
        <v>ESTADO DE CUENTA POR CLIENTE</v>
      </c>
      <c r="J1" s="2039"/>
      <c r="K1" s="2039"/>
      <c r="L1" s="2039"/>
      <c r="M1" s="2039"/>
      <c r="N1" s="2039"/>
      <c r="O1" s="2039"/>
      <c r="P1" s="21">
        <f>H1+1</f>
        <v>2</v>
      </c>
      <c r="Q1" s="2039" t="str">
        <f>I1</f>
        <v>ESTADO DE CUENTA POR CLIENTE</v>
      </c>
      <c r="R1" s="2039"/>
      <c r="S1" s="2039"/>
      <c r="T1" s="2039"/>
      <c r="U1" s="2039"/>
      <c r="V1" s="2039"/>
      <c r="W1" s="2039"/>
      <c r="X1" s="21">
        <f>P1+1</f>
        <v>3</v>
      </c>
      <c r="Y1" s="2039" t="str">
        <f>Q1</f>
        <v>ESTADO DE CUENTA POR CLIENTE</v>
      </c>
      <c r="Z1" s="2039"/>
      <c r="AA1" s="2039"/>
      <c r="AB1" s="2039"/>
      <c r="AC1" s="2039"/>
      <c r="AD1" s="2039"/>
      <c r="AE1" s="2039"/>
      <c r="AF1" s="21">
        <f>X1+1</f>
        <v>4</v>
      </c>
      <c r="AG1" s="2039" t="str">
        <f>Y1</f>
        <v>ESTADO DE CUENTA POR CLIENTE</v>
      </c>
      <c r="AH1" s="2039"/>
      <c r="AI1" s="2039"/>
      <c r="AJ1" s="2039"/>
      <c r="AK1" s="2039"/>
      <c r="AL1" s="2039"/>
      <c r="AM1" s="2039"/>
      <c r="AN1" s="21">
        <f>AF1+1</f>
        <v>5</v>
      </c>
      <c r="AO1" s="2039" t="str">
        <f>AG1</f>
        <v>ESTADO DE CUENTA POR CLIENTE</v>
      </c>
      <c r="AP1" s="2039"/>
      <c r="AQ1" s="2039"/>
      <c r="AR1" s="2039"/>
      <c r="AS1" s="2039"/>
      <c r="AT1" s="2039"/>
      <c r="AU1" s="2039"/>
      <c r="AV1" s="21">
        <f>AN1+1</f>
        <v>6</v>
      </c>
      <c r="AW1" s="2039" t="str">
        <f>I1</f>
        <v>ESTADO DE CUENTA POR CLIENTE</v>
      </c>
      <c r="AX1" s="2039"/>
      <c r="AY1" s="2039"/>
      <c r="AZ1" s="2039"/>
      <c r="BA1" s="2039"/>
      <c r="BB1" s="2039"/>
      <c r="BC1" s="2039"/>
      <c r="BD1" s="21">
        <f>AV1+1</f>
        <v>7</v>
      </c>
      <c r="BE1" s="2039" t="str">
        <f>I1</f>
        <v>ESTADO DE CUENTA POR CLIENTE</v>
      </c>
      <c r="BF1" s="2039"/>
      <c r="BG1" s="2039"/>
      <c r="BH1" s="2039"/>
      <c r="BI1" s="2039"/>
      <c r="BJ1" s="2039"/>
      <c r="BK1" s="21">
        <f>BD1+1</f>
        <v>8</v>
      </c>
      <c r="BL1" s="2039" t="str">
        <f>I1</f>
        <v>ESTADO DE CUENTA POR CLIENTE</v>
      </c>
      <c r="BM1" s="2039"/>
      <c r="BN1" s="2039"/>
      <c r="BO1" s="2039"/>
      <c r="BP1" s="2039"/>
      <c r="BQ1" s="2039"/>
      <c r="BR1" s="21">
        <f>BK1+1</f>
        <v>9</v>
      </c>
      <c r="BS1" s="2039" t="str">
        <f>BL1</f>
        <v>ESTADO DE CUENTA POR CLIENTE</v>
      </c>
      <c r="BT1" s="2039"/>
      <c r="BU1" s="2039"/>
      <c r="BV1" s="2039"/>
      <c r="BW1" s="2039"/>
      <c r="BX1" s="2039"/>
      <c r="BY1" s="21">
        <f>BR1+1</f>
        <v>10</v>
      </c>
      <c r="BZ1" s="2039" t="s">
        <v>111</v>
      </c>
      <c r="CA1" s="2039"/>
      <c r="CB1" s="2039"/>
      <c r="CC1" s="2039"/>
      <c r="CD1" s="2039"/>
      <c r="CE1" s="2039"/>
      <c r="CF1" s="2039"/>
      <c r="CG1" s="21">
        <f>BY1+1</f>
        <v>11</v>
      </c>
      <c r="CH1" s="2039" t="str">
        <f>BZ1</f>
        <v>ESTADO DE CUENTA POR CLIENTE</v>
      </c>
      <c r="CI1" s="2039"/>
      <c r="CJ1" s="2039"/>
      <c r="CK1" s="2039"/>
      <c r="CL1" s="2039"/>
      <c r="CM1" s="2039"/>
      <c r="CN1" s="2039"/>
      <c r="CO1" s="21">
        <f>CG1+1</f>
        <v>12</v>
      </c>
      <c r="CP1" s="2039" t="str">
        <f>CH1</f>
        <v>ESTADO DE CUENTA POR CLIENTE</v>
      </c>
      <c r="CQ1" s="2039"/>
      <c r="CR1" s="2039"/>
      <c r="CS1" s="2039"/>
      <c r="CT1" s="2039"/>
      <c r="CU1" s="2039"/>
      <c r="CV1" s="2039"/>
      <c r="CW1" s="21">
        <f>CO1+1</f>
        <v>13</v>
      </c>
      <c r="CX1" s="2039" t="str">
        <f>CP1</f>
        <v>ESTADO DE CUENTA POR CLIENTE</v>
      </c>
      <c r="CY1" s="2039"/>
      <c r="CZ1" s="2039"/>
      <c r="DA1" s="2039"/>
      <c r="DB1" s="2039"/>
      <c r="DC1" s="2039"/>
      <c r="DD1" s="2039"/>
      <c r="DE1" s="21">
        <f>CW1+1</f>
        <v>14</v>
      </c>
      <c r="DF1" s="2039" t="str">
        <f>CX1</f>
        <v>ESTADO DE CUENTA POR CLIENTE</v>
      </c>
      <c r="DG1" s="2039"/>
      <c r="DH1" s="2039"/>
      <c r="DI1" s="2039"/>
      <c r="DJ1" s="2039"/>
      <c r="DK1" s="2039"/>
      <c r="DL1" s="21">
        <f>DE1+1</f>
        <v>15</v>
      </c>
      <c r="DM1" s="2039" t="str">
        <f>DF1</f>
        <v>ESTADO DE CUENTA POR CLIENTE</v>
      </c>
      <c r="DN1" s="2039"/>
      <c r="DO1" s="2039"/>
      <c r="DP1" s="2039"/>
      <c r="DQ1" s="2039"/>
      <c r="DR1" s="2039"/>
      <c r="DS1" s="2039"/>
      <c r="DT1" s="21">
        <f>DL1+1</f>
        <v>16</v>
      </c>
      <c r="DU1" s="2039" t="str">
        <f>CH1</f>
        <v>ESTADO DE CUENTA POR CLIENTE</v>
      </c>
      <c r="DV1" s="2039"/>
      <c r="DW1" s="2039"/>
      <c r="DX1" s="2039"/>
      <c r="DY1" s="2039"/>
      <c r="DZ1" s="2039"/>
      <c r="EA1" s="2039"/>
      <c r="EB1" s="21">
        <f>DT1+1</f>
        <v>17</v>
      </c>
      <c r="EC1" s="2039" t="str">
        <f>CH1</f>
        <v>ESTADO DE CUENTA POR CLIENTE</v>
      </c>
      <c r="ED1" s="2039"/>
      <c r="EE1" s="2039"/>
      <c r="EF1" s="2039"/>
      <c r="EG1" s="2039"/>
      <c r="EH1" s="2039"/>
      <c r="EI1" s="21">
        <f>EB1+1</f>
        <v>18</v>
      </c>
      <c r="EJ1" s="2039" t="str">
        <f>CH1</f>
        <v>ESTADO DE CUENTA POR CLIENTE</v>
      </c>
      <c r="EK1" s="2039"/>
      <c r="EL1" s="2039"/>
      <c r="EM1" s="2039"/>
      <c r="EN1" s="2039"/>
      <c r="EO1" s="2039"/>
      <c r="EP1" s="21">
        <f>EI1+1</f>
        <v>19</v>
      </c>
      <c r="EQ1" s="2039" t="str">
        <f>EJ1</f>
        <v>ESTADO DE CUENTA POR CLIENTE</v>
      </c>
      <c r="ER1" s="2039"/>
      <c r="ES1" s="2039"/>
      <c r="ET1" s="2039"/>
      <c r="EU1" s="2039"/>
      <c r="EV1" s="2039"/>
      <c r="EW1" s="21">
        <f>EP1+1</f>
        <v>20</v>
      </c>
    </row>
    <row r="2" spans="1:153" ht="19.5" thickBot="1" x14ac:dyDescent="0.35">
      <c r="A2" s="2150" t="s">
        <v>675</v>
      </c>
      <c r="B2" s="2040"/>
      <c r="C2" s="2040"/>
      <c r="D2" s="2040"/>
      <c r="E2" s="2040"/>
      <c r="F2" s="2040"/>
      <c r="G2" s="514"/>
      <c r="I2" s="2040" t="str">
        <f>A2</f>
        <v>FACTURAS   F E B R E RO      2 0 1 2</v>
      </c>
      <c r="J2" s="2040"/>
      <c r="K2" s="2040"/>
      <c r="L2" s="2040"/>
      <c r="M2" s="2040"/>
      <c r="N2" s="2040"/>
      <c r="O2" s="514"/>
      <c r="Q2" s="2040" t="str">
        <f>I2</f>
        <v>FACTURAS   F E B R E RO      2 0 1 2</v>
      </c>
      <c r="R2" s="2040"/>
      <c r="S2" s="2040"/>
      <c r="T2" s="2040"/>
      <c r="U2" s="2040"/>
      <c r="V2" s="2040"/>
      <c r="W2" s="514"/>
      <c r="Y2" s="2040" t="str">
        <f>Q2</f>
        <v>FACTURAS   F E B R E RO      2 0 1 2</v>
      </c>
      <c r="Z2" s="2040"/>
      <c r="AA2" s="2040"/>
      <c r="AB2" s="2040"/>
      <c r="AC2" s="2040"/>
      <c r="AD2" s="2040"/>
      <c r="AE2" s="514"/>
      <c r="AG2" s="2040" t="str">
        <f>Y2</f>
        <v>FACTURAS   F E B R E RO      2 0 1 2</v>
      </c>
      <c r="AH2" s="2040"/>
      <c r="AI2" s="2040"/>
      <c r="AJ2" s="2040"/>
      <c r="AK2" s="2040"/>
      <c r="AL2" s="2040"/>
      <c r="AM2" s="514"/>
      <c r="AO2" s="2040" t="str">
        <f>AG2</f>
        <v>FACTURAS   F E B R E RO      2 0 1 2</v>
      </c>
      <c r="AP2" s="2040"/>
      <c r="AQ2" s="2040"/>
      <c r="AR2" s="2040"/>
      <c r="AS2" s="2040"/>
      <c r="AT2" s="2040"/>
      <c r="AU2" s="514"/>
      <c r="AW2" s="2040" t="str">
        <f>I2</f>
        <v>FACTURAS   F E B R E RO      2 0 1 2</v>
      </c>
      <c r="AX2" s="2040"/>
      <c r="AY2" s="2040"/>
      <c r="AZ2" s="2040"/>
      <c r="BA2" s="2040"/>
      <c r="BB2" s="2040"/>
      <c r="BC2" s="514"/>
      <c r="BE2" s="2040" t="str">
        <f>I2</f>
        <v>FACTURAS   F E B R E RO      2 0 1 2</v>
      </c>
      <c r="BF2" s="2040"/>
      <c r="BG2" s="2040"/>
      <c r="BH2" s="2040"/>
      <c r="BI2" s="2040"/>
      <c r="BJ2" s="514"/>
      <c r="BL2" s="2040" t="str">
        <f>I2</f>
        <v>FACTURAS   F E B R E RO      2 0 1 2</v>
      </c>
      <c r="BM2" s="2040"/>
      <c r="BN2" s="2040"/>
      <c r="BO2" s="2040"/>
      <c r="BP2" s="2040"/>
      <c r="BQ2" s="514"/>
      <c r="BS2" s="2040" t="str">
        <f>BL2</f>
        <v>FACTURAS   F E B R E RO      2 0 1 2</v>
      </c>
      <c r="BT2" s="2040"/>
      <c r="BU2" s="2040"/>
      <c r="BV2" s="2040"/>
      <c r="BW2" s="2040"/>
      <c r="BX2" s="514"/>
      <c r="BZ2" s="2150" t="s">
        <v>675</v>
      </c>
      <c r="CA2" s="2040"/>
      <c r="CB2" s="2040"/>
      <c r="CC2" s="2040"/>
      <c r="CD2" s="2040"/>
      <c r="CE2" s="2040"/>
      <c r="CF2" s="514"/>
      <c r="CH2" s="2040" t="str">
        <f>BZ2</f>
        <v>FACTURAS   F E B R E RO      2 0 1 2</v>
      </c>
      <c r="CI2" s="2040"/>
      <c r="CJ2" s="2040"/>
      <c r="CK2" s="2040"/>
      <c r="CL2" s="2040"/>
      <c r="CM2" s="2040"/>
      <c r="CN2" s="514"/>
      <c r="CP2" s="2040" t="str">
        <f>CH2</f>
        <v>FACTURAS   F E B R E RO      2 0 1 2</v>
      </c>
      <c r="CQ2" s="2040"/>
      <c r="CR2" s="2040"/>
      <c r="CS2" s="2040"/>
      <c r="CT2" s="2040"/>
      <c r="CU2" s="2040"/>
      <c r="CV2" s="514"/>
      <c r="CX2" s="2040" t="str">
        <f>CP2</f>
        <v>FACTURAS   F E B R E RO      2 0 1 2</v>
      </c>
      <c r="CY2" s="2040"/>
      <c r="CZ2" s="2040"/>
      <c r="DA2" s="2040"/>
      <c r="DB2" s="2040"/>
      <c r="DC2" s="2040"/>
      <c r="DD2" s="514"/>
      <c r="DF2" s="2040" t="str">
        <f>CX2</f>
        <v>FACTURAS   F E B R E RO      2 0 1 2</v>
      </c>
      <c r="DG2" s="2040"/>
      <c r="DH2" s="2040"/>
      <c r="DI2" s="2040"/>
      <c r="DJ2" s="2040"/>
      <c r="DK2" s="514"/>
      <c r="DM2" s="2040" t="str">
        <f>DF2</f>
        <v>FACTURAS   F E B R E RO      2 0 1 2</v>
      </c>
      <c r="DN2" s="2040"/>
      <c r="DO2" s="2040"/>
      <c r="DP2" s="2040"/>
      <c r="DQ2" s="2040"/>
      <c r="DR2" s="2040"/>
      <c r="DS2" s="514"/>
      <c r="DU2" s="2040" t="str">
        <f>CH2</f>
        <v>FACTURAS   F E B R E RO      2 0 1 2</v>
      </c>
      <c r="DV2" s="2040"/>
      <c r="DW2" s="2040"/>
      <c r="DX2" s="2040"/>
      <c r="DY2" s="2040"/>
      <c r="DZ2" s="2040"/>
      <c r="EA2" s="514"/>
      <c r="EC2" s="2040" t="str">
        <f>CH2</f>
        <v>FACTURAS   F E B R E RO      2 0 1 2</v>
      </c>
      <c r="ED2" s="2040"/>
      <c r="EE2" s="2040"/>
      <c r="EF2" s="2040"/>
      <c r="EG2" s="2040"/>
      <c r="EH2" s="514"/>
      <c r="EJ2" s="2040" t="str">
        <f>CH2</f>
        <v>FACTURAS   F E B R E RO      2 0 1 2</v>
      </c>
      <c r="EK2" s="2040"/>
      <c r="EL2" s="2040"/>
      <c r="EM2" s="2040"/>
      <c r="EN2" s="2040"/>
      <c r="EO2" s="514"/>
      <c r="EQ2" s="2040" t="str">
        <f>EJ2</f>
        <v>FACTURAS   F E B R E RO      2 0 1 2</v>
      </c>
      <c r="ER2" s="2040"/>
      <c r="ES2" s="2040"/>
      <c r="ET2" s="2040"/>
      <c r="EU2" s="2040"/>
      <c r="EV2" s="514"/>
    </row>
    <row r="3" spans="1:153" ht="23.25" customHeight="1" thickBot="1" x14ac:dyDescent="0.35">
      <c r="A3" s="2"/>
      <c r="B3" s="2"/>
      <c r="C3" s="515" t="s">
        <v>18</v>
      </c>
      <c r="D3" s="2041"/>
      <c r="E3" s="2043"/>
      <c r="F3" s="2043"/>
      <c r="G3" s="2044"/>
      <c r="I3" s="2"/>
      <c r="J3" s="2131" t="s">
        <v>18</v>
      </c>
      <c r="K3" s="2132"/>
      <c r="L3" s="2041"/>
      <c r="M3" s="2043"/>
      <c r="N3" s="2043"/>
      <c r="O3" s="2044"/>
      <c r="Q3" s="2"/>
      <c r="R3" s="2131" t="s">
        <v>18</v>
      </c>
      <c r="S3" s="2132"/>
      <c r="T3" s="2041"/>
      <c r="U3" s="2043"/>
      <c r="V3" s="2043"/>
      <c r="W3" s="2044"/>
      <c r="Y3" s="2"/>
      <c r="Z3" s="2131" t="s">
        <v>18</v>
      </c>
      <c r="AA3" s="2132"/>
      <c r="AB3" s="2041"/>
      <c r="AC3" s="2043"/>
      <c r="AD3" s="2043"/>
      <c r="AE3" s="2044"/>
      <c r="AG3" s="2"/>
      <c r="AH3" s="2131" t="s">
        <v>18</v>
      </c>
      <c r="AI3" s="2132"/>
      <c r="AJ3" s="2041"/>
      <c r="AK3" s="2043"/>
      <c r="AL3" s="2043"/>
      <c r="AM3" s="2044"/>
      <c r="AO3" s="2"/>
      <c r="AP3" s="2131" t="s">
        <v>18</v>
      </c>
      <c r="AQ3" s="2132"/>
      <c r="AR3" s="2041"/>
      <c r="AS3" s="2043"/>
      <c r="AT3" s="2043"/>
      <c r="AU3" s="2044"/>
      <c r="AW3" s="2"/>
      <c r="AX3" s="2131" t="s">
        <v>18</v>
      </c>
      <c r="AY3" s="2132"/>
      <c r="AZ3" s="2041"/>
      <c r="BA3" s="2043"/>
      <c r="BB3" s="2043"/>
      <c r="BC3" s="2044"/>
      <c r="BE3" s="2"/>
      <c r="BF3" s="515" t="s">
        <v>18</v>
      </c>
      <c r="BG3" s="2041"/>
      <c r="BH3" s="2043"/>
      <c r="BI3" s="2043"/>
      <c r="BJ3" s="2044"/>
      <c r="BL3" s="2"/>
      <c r="BM3" s="515" t="s">
        <v>18</v>
      </c>
      <c r="BN3" s="2041"/>
      <c r="BO3" s="2043"/>
      <c r="BP3" s="2043"/>
      <c r="BQ3" s="2044"/>
      <c r="BS3" s="2"/>
      <c r="BT3" s="515" t="s">
        <v>18</v>
      </c>
      <c r="BU3" s="2041"/>
      <c r="BV3" s="2043"/>
      <c r="BW3" s="2043"/>
      <c r="BX3" s="2044"/>
      <c r="BZ3" s="2"/>
      <c r="CA3" s="2"/>
      <c r="CB3" s="515" t="s">
        <v>18</v>
      </c>
      <c r="CC3" s="2041"/>
      <c r="CD3" s="2043"/>
      <c r="CE3" s="2043"/>
      <c r="CF3" s="2044"/>
      <c r="CH3" s="2"/>
      <c r="CI3" s="2131" t="s">
        <v>18</v>
      </c>
      <c r="CJ3" s="2132"/>
      <c r="CK3" s="2041"/>
      <c r="CL3" s="2043"/>
      <c r="CM3" s="2043"/>
      <c r="CN3" s="2044"/>
      <c r="CP3" s="2"/>
      <c r="CQ3" s="2131" t="s">
        <v>18</v>
      </c>
      <c r="CR3" s="2132"/>
      <c r="CS3" s="2041"/>
      <c r="CT3" s="2043"/>
      <c r="CU3" s="2043"/>
      <c r="CV3" s="2044"/>
      <c r="CX3" s="2"/>
      <c r="CY3" s="2131" t="s">
        <v>18</v>
      </c>
      <c r="CZ3" s="2132"/>
      <c r="DA3" s="2041"/>
      <c r="DB3" s="2043"/>
      <c r="DC3" s="2043"/>
      <c r="DD3" s="2044"/>
      <c r="DF3" s="2"/>
      <c r="DG3" s="516"/>
      <c r="DH3" s="2041" t="s">
        <v>418</v>
      </c>
      <c r="DI3" s="2043"/>
      <c r="DJ3" s="2043"/>
      <c r="DK3" s="2044"/>
      <c r="DM3" s="2"/>
      <c r="DN3" s="2131" t="s">
        <v>18</v>
      </c>
      <c r="DO3" s="2132"/>
      <c r="DP3" s="2041"/>
      <c r="DQ3" s="2043"/>
      <c r="DR3" s="2043"/>
      <c r="DS3" s="2044"/>
      <c r="DU3" s="2"/>
      <c r="DV3" s="2131" t="s">
        <v>18</v>
      </c>
      <c r="DW3" s="2132"/>
      <c r="DX3" s="2041"/>
      <c r="DY3" s="2043"/>
      <c r="DZ3" s="2043"/>
      <c r="EA3" s="2044"/>
      <c r="EC3" s="2"/>
      <c r="ED3" s="515" t="s">
        <v>18</v>
      </c>
      <c r="EE3" s="2041"/>
      <c r="EF3" s="2043"/>
      <c r="EG3" s="2043"/>
      <c r="EH3" s="2044"/>
      <c r="EJ3" s="2"/>
      <c r="EK3" s="515" t="s">
        <v>18</v>
      </c>
      <c r="EL3" s="2041"/>
      <c r="EM3" s="2043"/>
      <c r="EN3" s="2043"/>
      <c r="EO3" s="2044"/>
      <c r="EQ3" s="2"/>
      <c r="ER3" s="515" t="s">
        <v>18</v>
      </c>
      <c r="ES3" s="2041"/>
      <c r="ET3" s="2043"/>
      <c r="EU3" s="2043"/>
      <c r="EV3" s="2044"/>
    </row>
    <row r="4" spans="1:153" ht="19.5" thickBot="1" x14ac:dyDescent="0.35">
      <c r="A4" s="2"/>
      <c r="B4" s="2"/>
      <c r="C4" s="515"/>
      <c r="D4" s="240"/>
      <c r="E4" s="240"/>
      <c r="F4" s="240"/>
      <c r="G4" s="240"/>
      <c r="I4" s="2"/>
      <c r="J4" s="2"/>
      <c r="K4" s="515"/>
      <c r="L4" s="240"/>
      <c r="M4" s="240"/>
      <c r="N4" s="240"/>
      <c r="O4" s="240"/>
      <c r="Q4" s="2"/>
      <c r="R4" s="2"/>
      <c r="S4" s="515"/>
      <c r="T4" s="240"/>
      <c r="U4" s="240"/>
      <c r="V4" s="240"/>
      <c r="W4" s="240"/>
      <c r="Y4" s="2"/>
      <c r="Z4" s="2"/>
      <c r="AA4" s="515"/>
      <c r="AB4" s="240"/>
      <c r="AC4" s="240"/>
      <c r="AD4" s="240"/>
      <c r="AE4" s="240"/>
      <c r="AG4" s="2"/>
      <c r="AH4" s="2"/>
      <c r="AI4" s="515"/>
      <c r="AJ4" s="240"/>
      <c r="AK4" s="240"/>
      <c r="AL4" s="240"/>
      <c r="AM4" s="240"/>
      <c r="AO4" s="2"/>
      <c r="AP4" s="2"/>
      <c r="AQ4" s="515"/>
      <c r="AR4" s="240"/>
      <c r="AS4" s="240"/>
      <c r="AT4" s="240"/>
      <c r="AU4" s="240"/>
      <c r="AW4" s="2"/>
      <c r="AX4" s="2"/>
      <c r="AY4" s="515"/>
      <c r="AZ4" s="240"/>
      <c r="BA4" s="240"/>
      <c r="BB4" s="240"/>
      <c r="BC4" s="240"/>
      <c r="BE4" s="2"/>
      <c r="BF4" s="515"/>
      <c r="BG4" s="240"/>
      <c r="BH4" s="240"/>
      <c r="BI4" s="240"/>
      <c r="BJ4" s="240"/>
      <c r="BL4" s="478"/>
      <c r="BM4" s="479"/>
      <c r="BN4" s="480"/>
      <c r="BO4" s="240"/>
      <c r="BP4" s="240"/>
      <c r="BQ4" s="240"/>
      <c r="BS4" s="2"/>
      <c r="BT4" s="515"/>
      <c r="BU4" s="240"/>
      <c r="BV4" s="240"/>
      <c r="BW4" s="240"/>
      <c r="BX4" s="240"/>
      <c r="BZ4" s="2"/>
      <c r="CA4" s="2"/>
      <c r="CB4" s="515"/>
      <c r="CC4" s="240"/>
      <c r="CD4" s="240"/>
      <c r="CE4" s="240"/>
      <c r="CF4" s="240"/>
      <c r="CH4" s="2"/>
      <c r="CI4" s="2"/>
      <c r="CJ4" s="515"/>
      <c r="CK4" s="240"/>
      <c r="CL4" s="240"/>
      <c r="CM4" s="240"/>
      <c r="CN4" s="240"/>
      <c r="CP4" s="2"/>
      <c r="CQ4" s="2"/>
      <c r="CR4" s="515"/>
      <c r="CS4" s="240"/>
      <c r="CT4" s="240"/>
      <c r="CU4" s="240"/>
      <c r="CV4" s="240"/>
      <c r="CX4" s="2"/>
      <c r="CY4" s="2"/>
      <c r="CZ4" s="515"/>
      <c r="DA4" s="240"/>
      <c r="DB4" s="240"/>
      <c r="DC4" s="240"/>
      <c r="DD4" s="240"/>
      <c r="DF4" s="2"/>
      <c r="DG4" s="515"/>
      <c r="DH4" s="240"/>
      <c r="DI4" s="240"/>
      <c r="DJ4" s="240"/>
      <c r="DK4" s="240"/>
      <c r="DM4" s="2"/>
      <c r="DN4" s="2"/>
      <c r="DO4" s="515"/>
      <c r="DP4" s="240"/>
      <c r="DQ4" s="240"/>
      <c r="DR4" s="240"/>
      <c r="DS4" s="240"/>
      <c r="DU4" s="2"/>
      <c r="DV4" s="2"/>
      <c r="DW4" s="515"/>
      <c r="DX4" s="240"/>
      <c r="DY4" s="240"/>
      <c r="DZ4" s="240"/>
      <c r="EA4" s="240"/>
      <c r="EC4" s="2"/>
      <c r="ED4" s="515"/>
      <c r="EE4" s="240"/>
      <c r="EF4" s="240"/>
      <c r="EG4" s="240"/>
      <c r="EH4" s="240"/>
      <c r="EJ4" s="478"/>
      <c r="EK4" s="479"/>
      <c r="EL4" s="480"/>
      <c r="EM4" s="240"/>
      <c r="EN4" s="240"/>
      <c r="EO4" s="240"/>
      <c r="EQ4" s="2"/>
      <c r="ER4" s="515"/>
      <c r="ES4" s="240"/>
      <c r="ET4" s="240"/>
      <c r="EU4" s="240"/>
      <c r="EV4" s="240"/>
    </row>
    <row r="5" spans="1:153" ht="46.5" thickTop="1" thickBot="1" x14ac:dyDescent="0.3">
      <c r="A5" s="9" t="s">
        <v>0</v>
      </c>
      <c r="B5" s="338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40" t="s">
        <v>467</v>
      </c>
      <c r="K5" s="339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40" t="s">
        <v>467</v>
      </c>
      <c r="S5" s="339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40" t="s">
        <v>467</v>
      </c>
      <c r="AA5" s="339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40" t="s">
        <v>467</v>
      </c>
      <c r="AI5" s="339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40" t="s">
        <v>467</v>
      </c>
      <c r="AQ5" s="339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40" t="s">
        <v>467</v>
      </c>
      <c r="AY5" s="339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8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40" t="s">
        <v>467</v>
      </c>
      <c r="CJ5" s="339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40" t="s">
        <v>467</v>
      </c>
      <c r="CR5" s="339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40" t="s">
        <v>467</v>
      </c>
      <c r="CZ5" s="339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9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40" t="s">
        <v>467</v>
      </c>
      <c r="DO5" s="339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40" t="s">
        <v>467</v>
      </c>
      <c r="DW5" s="339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7"/>
      <c r="C7" s="2"/>
      <c r="D7" s="15"/>
      <c r="E7" s="467"/>
      <c r="F7" s="70"/>
      <c r="G7" s="17">
        <f t="shared" ref="G7:G43" si="0">G6+D7-F7</f>
        <v>0</v>
      </c>
      <c r="I7" s="7"/>
      <c r="J7" s="7"/>
      <c r="K7" s="2"/>
      <c r="L7" s="15"/>
      <c r="M7" s="467"/>
      <c r="N7" s="70"/>
      <c r="O7" s="17">
        <f t="shared" ref="O7:O43" si="1">O6+L7-N7</f>
        <v>0</v>
      </c>
      <c r="Q7" s="112"/>
      <c r="R7" s="112"/>
      <c r="S7" s="230"/>
      <c r="T7" s="475"/>
      <c r="U7" s="385"/>
      <c r="V7" s="113"/>
      <c r="W7" s="17">
        <f t="shared" ref="W7:W43" si="2">W6+T7-V7</f>
        <v>0</v>
      </c>
      <c r="Y7" s="7"/>
      <c r="Z7" s="7"/>
      <c r="AA7" s="2"/>
      <c r="AB7" s="15"/>
      <c r="AC7" s="266"/>
      <c r="AD7" s="16"/>
      <c r="AE7" s="17">
        <f t="shared" ref="AE7:AE43" si="3">AE6+AB7-AD7</f>
        <v>0</v>
      </c>
      <c r="AG7" s="7"/>
      <c r="AH7" s="7"/>
      <c r="AI7" s="2"/>
      <c r="AJ7" s="15"/>
      <c r="AK7" s="209"/>
      <c r="AL7" s="16"/>
      <c r="AM7" s="17">
        <f t="shared" ref="AM7:AM43" si="4">AM6+AJ7-AL7</f>
        <v>0</v>
      </c>
      <c r="AO7" s="7"/>
      <c r="AP7" s="7"/>
      <c r="AQ7" s="2"/>
      <c r="AR7" s="15"/>
      <c r="AS7" s="209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2"/>
      <c r="BM7" s="24"/>
      <c r="BN7" s="23"/>
      <c r="BO7" s="45"/>
      <c r="BP7" s="52"/>
      <c r="BQ7" s="17">
        <f t="shared" ref="BQ7:BQ43" si="8">BQ6+BN7-BP7</f>
        <v>0</v>
      </c>
      <c r="BS7" s="112"/>
      <c r="BT7" s="24"/>
      <c r="BU7" s="23"/>
      <c r="BV7" s="1"/>
      <c r="BW7" s="27"/>
      <c r="BX7" s="17">
        <f t="shared" ref="BX7:BX43" si="9">BX6+BU7-BW7</f>
        <v>0</v>
      </c>
      <c r="BZ7" s="7"/>
      <c r="CA7" s="337"/>
      <c r="CB7" s="2"/>
      <c r="CC7" s="15"/>
      <c r="CD7" s="467"/>
      <c r="CE7" s="70"/>
      <c r="CF7" s="17">
        <f t="shared" ref="CF7:CF43" si="10">CF6+CC7-CE7</f>
        <v>0</v>
      </c>
      <c r="CH7" s="7"/>
      <c r="CI7" s="7"/>
      <c r="CJ7" s="2"/>
      <c r="CK7" s="15"/>
      <c r="CL7" s="467"/>
      <c r="CM7" s="70"/>
      <c r="CN7" s="17">
        <f t="shared" ref="CN7:CN43" si="11">CN6+CK7-CM7</f>
        <v>0</v>
      </c>
      <c r="CP7" s="112"/>
      <c r="CQ7" s="112"/>
      <c r="CR7" s="230"/>
      <c r="CS7" s="475"/>
      <c r="CT7" s="385"/>
      <c r="CU7" s="113"/>
      <c r="CV7" s="17">
        <f t="shared" ref="CV7:CV43" si="12">CV6+CS7-CU7</f>
        <v>0</v>
      </c>
      <c r="CX7" s="7"/>
      <c r="CY7" s="7"/>
      <c r="CZ7" s="2"/>
      <c r="DA7" s="15"/>
      <c r="DB7" s="266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9"/>
      <c r="DJ7" s="16"/>
      <c r="DK7" s="17">
        <f t="shared" ref="DK7:DK43" si="14">DK6+DH7-DJ7</f>
        <v>16849.8</v>
      </c>
      <c r="DM7" s="7"/>
      <c r="DN7" s="7"/>
      <c r="DO7" s="2"/>
      <c r="DP7" s="15"/>
      <c r="DQ7" s="209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2"/>
      <c r="EK7" s="24"/>
      <c r="EL7" s="23"/>
      <c r="EM7" s="45"/>
      <c r="EN7" s="52"/>
      <c r="EO7" s="17">
        <f t="shared" ref="EO7:EO43" si="18">EO6+EL7-EN7</f>
        <v>0</v>
      </c>
      <c r="EQ7" s="112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7"/>
      <c r="C8" s="34"/>
      <c r="D8" s="27"/>
      <c r="E8" s="337"/>
      <c r="F8" s="433"/>
      <c r="G8" s="17">
        <f t="shared" si="0"/>
        <v>0</v>
      </c>
      <c r="I8" s="7"/>
      <c r="J8" s="7"/>
      <c r="K8" s="2"/>
      <c r="L8" s="23"/>
      <c r="M8" s="467"/>
      <c r="N8" s="70"/>
      <c r="O8" s="17">
        <f t="shared" si="1"/>
        <v>0</v>
      </c>
      <c r="Q8" s="112"/>
      <c r="R8" s="112"/>
      <c r="S8" s="24"/>
      <c r="T8" s="105"/>
      <c r="U8" s="413"/>
      <c r="V8" s="41"/>
      <c r="W8" s="17">
        <f t="shared" si="2"/>
        <v>0</v>
      </c>
      <c r="Y8" s="7"/>
      <c r="Z8" s="7"/>
      <c r="AA8" s="2"/>
      <c r="AB8" s="23"/>
      <c r="AC8" s="393"/>
      <c r="AD8" s="3"/>
      <c r="AE8" s="17">
        <f t="shared" si="3"/>
        <v>0</v>
      </c>
      <c r="AG8" s="7"/>
      <c r="AH8" s="386"/>
      <c r="AI8" s="2"/>
      <c r="AJ8" s="23"/>
      <c r="AK8" s="419"/>
      <c r="AL8" s="3"/>
      <c r="AM8" s="17">
        <f t="shared" si="4"/>
        <v>0</v>
      </c>
      <c r="AO8" s="7"/>
      <c r="AP8" s="386"/>
      <c r="AQ8" s="2"/>
      <c r="AR8" s="23"/>
      <c r="AS8" s="418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2"/>
      <c r="BM8" s="24"/>
      <c r="BN8" s="23"/>
      <c r="BO8" s="109"/>
      <c r="BP8" s="80"/>
      <c r="BQ8" s="17">
        <f t="shared" si="8"/>
        <v>0</v>
      </c>
      <c r="BS8" s="112"/>
      <c r="BT8" s="24"/>
      <c r="BU8" s="23"/>
      <c r="BV8" s="50"/>
      <c r="BW8" s="27"/>
      <c r="BX8" s="17">
        <f t="shared" si="9"/>
        <v>0</v>
      </c>
      <c r="BZ8" s="7"/>
      <c r="CA8" s="337"/>
      <c r="CB8" s="34"/>
      <c r="CC8" s="27"/>
      <c r="CD8" s="337"/>
      <c r="CE8" s="433"/>
      <c r="CF8" s="17">
        <f t="shared" si="10"/>
        <v>0</v>
      </c>
      <c r="CH8" s="7"/>
      <c r="CI8" s="7"/>
      <c r="CJ8" s="2"/>
      <c r="CK8" s="23"/>
      <c r="CL8" s="467"/>
      <c r="CM8" s="70"/>
      <c r="CN8" s="17">
        <f t="shared" si="11"/>
        <v>0</v>
      </c>
      <c r="CP8" s="112"/>
      <c r="CQ8" s="112"/>
      <c r="CR8" s="24"/>
      <c r="CS8" s="105"/>
      <c r="CT8" s="413"/>
      <c r="CU8" s="41"/>
      <c r="CV8" s="17">
        <f t="shared" si="12"/>
        <v>0</v>
      </c>
      <c r="CX8" s="7"/>
      <c r="CY8" s="7"/>
      <c r="CZ8" s="2"/>
      <c r="DA8" s="23"/>
      <c r="DB8" s="393"/>
      <c r="DC8" s="3"/>
      <c r="DD8" s="17">
        <f t="shared" si="13"/>
        <v>0</v>
      </c>
      <c r="DF8" s="7"/>
      <c r="DG8" s="2"/>
      <c r="DH8" s="23"/>
      <c r="DI8" s="419"/>
      <c r="DJ8" s="3"/>
      <c r="DK8" s="17">
        <f t="shared" si="14"/>
        <v>16849.8</v>
      </c>
      <c r="DM8" s="7"/>
      <c r="DN8" s="386"/>
      <c r="DO8" s="2"/>
      <c r="DP8" s="23"/>
      <c r="DQ8" s="418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2"/>
      <c r="EK8" s="24"/>
      <c r="EL8" s="23"/>
      <c r="EM8" s="109"/>
      <c r="EN8" s="80"/>
      <c r="EO8" s="17">
        <f t="shared" si="18"/>
        <v>0</v>
      </c>
      <c r="EQ8" s="112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7"/>
      <c r="C9" s="34"/>
      <c r="D9" s="140"/>
      <c r="E9" s="467"/>
      <c r="F9" s="468"/>
      <c r="G9" s="17">
        <f t="shared" si="0"/>
        <v>0</v>
      </c>
      <c r="I9" s="7"/>
      <c r="J9" s="7"/>
      <c r="K9" s="2"/>
      <c r="L9" s="15"/>
      <c r="M9" s="467"/>
      <c r="N9" s="466"/>
      <c r="O9" s="17">
        <f t="shared" si="1"/>
        <v>0</v>
      </c>
      <c r="Q9" s="112"/>
      <c r="R9" s="112"/>
      <c r="S9" s="230"/>
      <c r="T9" s="475"/>
      <c r="U9" s="302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2"/>
      <c r="BM9" s="24"/>
      <c r="BN9" s="82"/>
      <c r="BO9" s="109"/>
      <c r="BP9" s="80"/>
      <c r="BQ9" s="17">
        <f t="shared" si="8"/>
        <v>0</v>
      </c>
      <c r="BS9" s="112"/>
      <c r="BT9" s="24"/>
      <c r="BU9" s="82"/>
      <c r="BV9" s="333"/>
      <c r="BW9" s="27"/>
      <c r="BX9" s="17">
        <f t="shared" si="9"/>
        <v>0</v>
      </c>
      <c r="BZ9" s="7"/>
      <c r="CA9" s="337"/>
      <c r="CB9" s="34"/>
      <c r="CC9" s="140"/>
      <c r="CD9" s="467"/>
      <c r="CE9" s="468"/>
      <c r="CF9" s="17">
        <f t="shared" si="10"/>
        <v>0</v>
      </c>
      <c r="CH9" s="7"/>
      <c r="CI9" s="7"/>
      <c r="CJ9" s="2"/>
      <c r="CK9" s="15"/>
      <c r="CL9" s="467"/>
      <c r="CM9" s="466"/>
      <c r="CN9" s="17">
        <f t="shared" si="11"/>
        <v>0</v>
      </c>
      <c r="CP9" s="112"/>
      <c r="CQ9" s="112"/>
      <c r="CR9" s="230"/>
      <c r="CS9" s="475"/>
      <c r="CT9" s="302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2"/>
      <c r="EK9" s="24"/>
      <c r="EL9" s="82"/>
      <c r="EM9" s="109"/>
      <c r="EN9" s="80"/>
      <c r="EO9" s="17">
        <f t="shared" si="18"/>
        <v>0</v>
      </c>
      <c r="EQ9" s="112"/>
      <c r="ER9" s="24"/>
      <c r="ES9" s="82"/>
      <c r="ET9" s="333"/>
      <c r="EU9" s="27"/>
      <c r="EV9" s="17">
        <f t="shared" si="19"/>
        <v>0</v>
      </c>
    </row>
    <row r="10" spans="1:153" x14ac:dyDescent="0.25">
      <c r="A10" s="7"/>
      <c r="B10" s="337"/>
      <c r="C10" s="34"/>
      <c r="D10" s="27"/>
      <c r="E10" s="467"/>
      <c r="F10" s="70"/>
      <c r="G10" s="17">
        <f t="shared" si="0"/>
        <v>0</v>
      </c>
      <c r="I10" s="7"/>
      <c r="J10" s="7"/>
      <c r="K10" s="2"/>
      <c r="L10" s="23"/>
      <c r="M10" s="467"/>
      <c r="N10" s="70"/>
      <c r="O10" s="17">
        <f t="shared" si="1"/>
        <v>0</v>
      </c>
      <c r="Q10" s="112"/>
      <c r="R10" s="112"/>
      <c r="S10" s="24"/>
      <c r="T10" s="105"/>
      <c r="U10" s="112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2"/>
      <c r="BM10" s="24"/>
      <c r="BN10" s="23"/>
      <c r="BO10" s="471"/>
      <c r="BP10" s="472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7"/>
      <c r="CB10" s="34"/>
      <c r="CC10" s="27"/>
      <c r="CD10" s="467"/>
      <c r="CE10" s="70"/>
      <c r="CF10" s="17">
        <f t="shared" si="10"/>
        <v>0</v>
      </c>
      <c r="CH10" s="7"/>
      <c r="CI10" s="7"/>
      <c r="CJ10" s="2"/>
      <c r="CK10" s="23"/>
      <c r="CL10" s="467"/>
      <c r="CM10" s="70"/>
      <c r="CN10" s="17">
        <f t="shared" si="11"/>
        <v>0</v>
      </c>
      <c r="CP10" s="112"/>
      <c r="CQ10" s="112"/>
      <c r="CR10" s="24"/>
      <c r="CS10" s="105"/>
      <c r="CT10" s="112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2"/>
      <c r="EK10" s="24"/>
      <c r="EL10" s="23"/>
      <c r="EM10" s="471"/>
      <c r="EN10" s="472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7"/>
      <c r="C11" s="2"/>
      <c r="D11" s="15"/>
      <c r="E11" s="467"/>
      <c r="F11" s="70"/>
      <c r="G11" s="17">
        <f t="shared" si="0"/>
        <v>0</v>
      </c>
      <c r="I11" s="7"/>
      <c r="J11" s="337"/>
      <c r="K11" s="2"/>
      <c r="L11" s="23"/>
      <c r="M11" s="467"/>
      <c r="N11" s="70"/>
      <c r="O11" s="17">
        <f t="shared" si="1"/>
        <v>0</v>
      </c>
      <c r="Q11" s="112"/>
      <c r="R11" s="112"/>
      <c r="S11" s="24"/>
      <c r="T11" s="23"/>
      <c r="U11" s="346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2"/>
      <c r="BM11" s="24"/>
      <c r="BN11" s="23"/>
      <c r="BO11" s="471"/>
      <c r="BP11" s="206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7"/>
      <c r="CB11" s="2"/>
      <c r="CC11" s="15"/>
      <c r="CD11" s="467"/>
      <c r="CE11" s="70"/>
      <c r="CF11" s="17">
        <f t="shared" si="10"/>
        <v>0</v>
      </c>
      <c r="CH11" s="7"/>
      <c r="CI11" s="337"/>
      <c r="CJ11" s="2"/>
      <c r="CK11" s="23"/>
      <c r="CL11" s="467"/>
      <c r="CM11" s="70"/>
      <c r="CN11" s="17">
        <f t="shared" si="11"/>
        <v>0</v>
      </c>
      <c r="CP11" s="112"/>
      <c r="CQ11" s="112"/>
      <c r="CR11" s="24"/>
      <c r="CS11" s="23"/>
      <c r="CT11" s="346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2"/>
      <c r="EK11" s="24"/>
      <c r="EL11" s="23"/>
      <c r="EM11" s="471"/>
      <c r="EN11" s="206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7"/>
      <c r="C12" s="2"/>
      <c r="D12" s="15"/>
      <c r="E12" s="467"/>
      <c r="F12" s="70"/>
      <c r="G12" s="17">
        <f t="shared" si="0"/>
        <v>0</v>
      </c>
      <c r="I12" s="7"/>
      <c r="J12" s="7"/>
      <c r="K12" s="2"/>
      <c r="L12" s="23"/>
      <c r="M12" s="467"/>
      <c r="N12" s="70"/>
      <c r="O12" s="17">
        <f t="shared" si="1"/>
        <v>0</v>
      </c>
      <c r="Q12" s="112"/>
      <c r="R12" s="112"/>
      <c r="S12" s="24"/>
      <c r="T12" s="23"/>
      <c r="U12" s="414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2"/>
      <c r="BM12" s="24"/>
      <c r="BN12" s="23"/>
      <c r="BO12" s="112"/>
      <c r="BP12" s="27"/>
      <c r="BQ12" s="17">
        <f t="shared" si="8"/>
        <v>0</v>
      </c>
      <c r="BS12" s="7"/>
      <c r="BT12" s="2"/>
      <c r="BU12" s="15"/>
      <c r="BV12" s="334"/>
      <c r="BW12" s="16"/>
      <c r="BX12" s="17">
        <f t="shared" si="9"/>
        <v>0</v>
      </c>
      <c r="BZ12" s="7"/>
      <c r="CA12" s="337"/>
      <c r="CB12" s="2"/>
      <c r="CC12" s="15"/>
      <c r="CD12" s="467"/>
      <c r="CE12" s="70"/>
      <c r="CF12" s="17">
        <f t="shared" si="10"/>
        <v>0</v>
      </c>
      <c r="CH12" s="7"/>
      <c r="CI12" s="7"/>
      <c r="CJ12" s="2"/>
      <c r="CK12" s="23"/>
      <c r="CL12" s="467"/>
      <c r="CM12" s="70"/>
      <c r="CN12" s="17">
        <f t="shared" si="11"/>
        <v>0</v>
      </c>
      <c r="CP12" s="112"/>
      <c r="CQ12" s="112"/>
      <c r="CR12" s="24"/>
      <c r="CS12" s="23"/>
      <c r="CT12" s="414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2"/>
      <c r="EK12" s="24"/>
      <c r="EL12" s="23"/>
      <c r="EM12" s="112"/>
      <c r="EN12" s="27"/>
      <c r="EO12" s="17">
        <f t="shared" si="18"/>
        <v>0</v>
      </c>
      <c r="EQ12" s="7"/>
      <c r="ER12" s="2"/>
      <c r="ES12" s="15"/>
      <c r="ET12" s="334"/>
      <c r="EU12" s="16"/>
      <c r="EV12" s="17">
        <f t="shared" si="19"/>
        <v>0</v>
      </c>
    </row>
    <row r="13" spans="1:153" x14ac:dyDescent="0.25">
      <c r="A13" s="7"/>
      <c r="B13" s="337"/>
      <c r="C13" s="34"/>
      <c r="D13" s="27"/>
      <c r="E13" s="467"/>
      <c r="F13" s="70"/>
      <c r="G13" s="17">
        <f t="shared" si="0"/>
        <v>0</v>
      </c>
      <c r="I13" s="7"/>
      <c r="J13" s="7"/>
      <c r="K13" s="2"/>
      <c r="L13" s="23"/>
      <c r="M13" s="467"/>
      <c r="N13" s="70"/>
      <c r="O13" s="17">
        <f t="shared" si="1"/>
        <v>0</v>
      </c>
      <c r="Q13" s="112"/>
      <c r="R13" s="414"/>
      <c r="S13" s="414"/>
      <c r="T13" s="414"/>
      <c r="U13" s="414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2"/>
      <c r="BM13" s="24"/>
      <c r="BN13" s="23"/>
      <c r="BO13" s="112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7"/>
      <c r="CB13" s="34"/>
      <c r="CC13" s="27"/>
      <c r="CD13" s="467"/>
      <c r="CE13" s="70"/>
      <c r="CF13" s="17">
        <f t="shared" si="10"/>
        <v>0</v>
      </c>
      <c r="CH13" s="7"/>
      <c r="CI13" s="7"/>
      <c r="CJ13" s="2"/>
      <c r="CK13" s="23"/>
      <c r="CL13" s="467"/>
      <c r="CM13" s="70"/>
      <c r="CN13" s="17">
        <f t="shared" si="11"/>
        <v>0</v>
      </c>
      <c r="CP13" s="112"/>
      <c r="CQ13" s="414"/>
      <c r="CR13" s="414"/>
      <c r="CS13" s="414"/>
      <c r="CT13" s="414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2"/>
      <c r="EK13" s="24"/>
      <c r="EL13" s="23"/>
      <c r="EM13" s="112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7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2"/>
      <c r="BM14" s="24"/>
      <c r="BN14" s="23"/>
      <c r="BO14" s="204"/>
      <c r="BP14" s="206"/>
      <c r="BQ14" s="17">
        <f t="shared" si="8"/>
        <v>0</v>
      </c>
      <c r="BV14" s="7"/>
      <c r="BW14" s="16"/>
      <c r="BX14" s="17">
        <f t="shared" si="9"/>
        <v>0</v>
      </c>
      <c r="BZ14" s="7"/>
      <c r="CA14" s="337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2"/>
      <c r="EK14" s="24"/>
      <c r="EL14" s="23"/>
      <c r="EM14" s="204"/>
      <c r="EN14" s="206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7"/>
      <c r="C15" s="2"/>
      <c r="D15" s="15"/>
      <c r="E15" s="467"/>
      <c r="F15" s="70"/>
      <c r="G15" s="17">
        <f t="shared" si="0"/>
        <v>0</v>
      </c>
      <c r="I15" s="7"/>
      <c r="J15" s="2"/>
      <c r="K15" s="2"/>
      <c r="L15" s="15"/>
      <c r="M15" s="467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2"/>
      <c r="BM15" s="24"/>
      <c r="BN15" s="23"/>
      <c r="BO15" s="112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7"/>
      <c r="CB15" s="2"/>
      <c r="CC15" s="15"/>
      <c r="CD15" s="467"/>
      <c r="CE15" s="70"/>
      <c r="CF15" s="17">
        <f t="shared" si="10"/>
        <v>0</v>
      </c>
      <c r="CH15" s="7"/>
      <c r="CI15" s="2"/>
      <c r="CJ15" s="2"/>
      <c r="CK15" s="15"/>
      <c r="CL15" s="467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2"/>
      <c r="EK15" s="24"/>
      <c r="EL15" s="23"/>
      <c r="EM15" s="112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7"/>
      <c r="C16" s="2"/>
      <c r="D16" s="15"/>
      <c r="E16" s="467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2"/>
      <c r="BM16" s="24"/>
      <c r="BN16" s="23"/>
      <c r="BO16" s="112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7"/>
      <c r="CB16" s="2"/>
      <c r="CC16" s="15"/>
      <c r="CD16" s="467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2"/>
      <c r="EK16" s="24"/>
      <c r="EL16" s="23"/>
      <c r="EM16" s="112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7"/>
      <c r="C17" s="2"/>
      <c r="D17" s="15"/>
      <c r="E17" s="467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2"/>
      <c r="BM17" s="24"/>
      <c r="BN17" s="23"/>
      <c r="BO17" s="204"/>
      <c r="BP17" s="206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7"/>
      <c r="CB17" s="2"/>
      <c r="CC17" s="15"/>
      <c r="CD17" s="467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2"/>
      <c r="EK17" s="24"/>
      <c r="EL17" s="23"/>
      <c r="EM17" s="204"/>
      <c r="EN17" s="206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2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2"/>
      <c r="BM18" s="24"/>
      <c r="BN18" s="23"/>
      <c r="BO18" s="204"/>
      <c r="BP18" s="206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2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2"/>
      <c r="EK18" s="24"/>
      <c r="EL18" s="23"/>
      <c r="EM18" s="204"/>
      <c r="EN18" s="206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2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2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7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7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7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7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7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7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052"/>
      <c r="H65" s="2052"/>
      <c r="CF65" s="2052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052"/>
    </row>
    <row r="70" spans="1:85" ht="15.75" thickBot="1" x14ac:dyDescent="0.3"/>
    <row r="71" spans="1:85" ht="15.75" thickBot="1" x14ac:dyDescent="0.3">
      <c r="C71" s="329" t="s">
        <v>78</v>
      </c>
      <c r="D71" s="330"/>
      <c r="E71" s="330"/>
      <c r="F71" s="331"/>
      <c r="CB71" s="329" t="s">
        <v>78</v>
      </c>
      <c r="CC71" s="330"/>
      <c r="CD71" s="330"/>
      <c r="CE71" s="331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2413"/>
  <sheetViews>
    <sheetView tabSelected="1" topLeftCell="A1015" workbookViewId="0">
      <selection activeCell="E1040" sqref="E1040"/>
    </sheetView>
  </sheetViews>
  <sheetFormatPr baseColWidth="10" defaultRowHeight="15" x14ac:dyDescent="0.25"/>
  <cols>
    <col min="1" max="1" width="11.28515625" style="407" customWidth="1"/>
    <col min="2" max="2" width="9.28515625" style="933" customWidth="1"/>
    <col min="3" max="3" width="5.5703125" style="1551" customWidth="1"/>
    <col min="4" max="4" width="30.85546875" style="32" customWidth="1"/>
    <col min="5" max="5" width="14.7109375" style="32" customWidth="1"/>
    <col min="6" max="6" width="26" style="1398" customWidth="1"/>
    <col min="7" max="7" width="15.42578125" style="704" bestFit="1" customWidth="1"/>
    <col min="8" max="8" width="14.140625" style="353" customWidth="1"/>
    <col min="9" max="16384" width="11.42578125" style="32"/>
  </cols>
  <sheetData>
    <row r="1" spans="1:11" ht="18.75" x14ac:dyDescent="0.3">
      <c r="A1" s="2152" t="s">
        <v>4310</v>
      </c>
      <c r="B1" s="2152"/>
      <c r="C1" s="2152"/>
      <c r="D1" s="2152"/>
      <c r="E1" s="2152"/>
      <c r="F1" s="2152"/>
      <c r="G1" s="1342"/>
      <c r="H1" s="716"/>
    </row>
    <row r="2" spans="1:11" ht="35.25" thickBot="1" x14ac:dyDescent="0.35">
      <c r="A2" s="718" t="s">
        <v>0</v>
      </c>
      <c r="B2" s="1343" t="s">
        <v>1</v>
      </c>
      <c r="C2" s="1543"/>
      <c r="D2" s="1344" t="s">
        <v>1569</v>
      </c>
      <c r="E2" s="5" t="s">
        <v>2</v>
      </c>
      <c r="F2" s="1345" t="s">
        <v>6</v>
      </c>
      <c r="G2" s="1346" t="s">
        <v>7</v>
      </c>
      <c r="H2" s="2016" t="s">
        <v>8</v>
      </c>
    </row>
    <row r="3" spans="1:11" ht="15.75" thickTop="1" x14ac:dyDescent="0.25">
      <c r="A3" s="1348"/>
      <c r="B3" s="1349"/>
      <c r="C3" s="1350"/>
      <c r="D3" s="1917"/>
      <c r="E3" s="1916"/>
      <c r="F3" s="1971"/>
      <c r="G3" s="1916"/>
      <c r="H3" s="1417">
        <f t="shared" ref="H3:H66" si="0">E3-G3</f>
        <v>0</v>
      </c>
    </row>
    <row r="4" spans="1:11" x14ac:dyDescent="0.25">
      <c r="A4" s="1581"/>
      <c r="B4" s="541"/>
      <c r="C4" s="1352"/>
      <c r="D4" s="1917"/>
      <c r="E4" s="1916"/>
      <c r="F4" s="1915"/>
      <c r="G4" s="1916"/>
      <c r="H4" s="1417">
        <f t="shared" si="0"/>
        <v>0</v>
      </c>
    </row>
    <row r="5" spans="1:11" x14ac:dyDescent="0.25">
      <c r="A5" s="1581"/>
      <c r="B5" s="541"/>
      <c r="C5" s="1352"/>
      <c r="D5" s="1917"/>
      <c r="E5" s="1916"/>
      <c r="F5" s="1973"/>
      <c r="G5" s="1916"/>
      <c r="H5" s="1417">
        <f t="shared" si="0"/>
        <v>0</v>
      </c>
    </row>
    <row r="6" spans="1:11" x14ac:dyDescent="0.25">
      <c r="A6" s="1351"/>
      <c r="B6" s="541"/>
      <c r="C6" s="1352"/>
      <c r="D6" s="1917"/>
      <c r="E6" s="1916"/>
      <c r="F6" s="1915"/>
      <c r="G6" s="1916"/>
      <c r="H6" s="1417">
        <f t="shared" si="0"/>
        <v>0</v>
      </c>
    </row>
    <row r="7" spans="1:11" x14ac:dyDescent="0.25">
      <c r="A7" s="1351"/>
      <c r="B7" s="541"/>
      <c r="C7" s="1352"/>
      <c r="D7" s="1917"/>
      <c r="E7" s="1916"/>
      <c r="F7" s="1915"/>
      <c r="G7" s="1916"/>
      <c r="H7" s="1417">
        <f t="shared" si="0"/>
        <v>0</v>
      </c>
    </row>
    <row r="8" spans="1:11" x14ac:dyDescent="0.25">
      <c r="A8" s="1351"/>
      <c r="B8" s="541"/>
      <c r="C8" s="1352"/>
      <c r="D8" s="1917"/>
      <c r="E8" s="1916"/>
      <c r="F8" s="1915"/>
      <c r="G8" s="1916"/>
      <c r="H8" s="1417">
        <f t="shared" si="0"/>
        <v>0</v>
      </c>
    </row>
    <row r="9" spans="1:11" x14ac:dyDescent="0.25">
      <c r="A9" s="1351"/>
      <c r="B9" s="541"/>
      <c r="C9" s="1352"/>
      <c r="D9" s="1917"/>
      <c r="E9" s="1916"/>
      <c r="F9" s="1915"/>
      <c r="G9" s="1916"/>
      <c r="H9" s="1417">
        <f t="shared" si="0"/>
        <v>0</v>
      </c>
    </row>
    <row r="10" spans="1:11" x14ac:dyDescent="0.25">
      <c r="A10" s="1351"/>
      <c r="B10" s="541"/>
      <c r="C10" s="1352"/>
      <c r="D10" s="1917"/>
      <c r="E10" s="1916"/>
      <c r="F10" s="1915"/>
      <c r="G10" s="1916"/>
      <c r="H10" s="1417">
        <f t="shared" si="0"/>
        <v>0</v>
      </c>
    </row>
    <row r="11" spans="1:11" x14ac:dyDescent="0.25">
      <c r="A11" s="1351"/>
      <c r="B11" s="541"/>
      <c r="C11" s="1352"/>
      <c r="D11" s="1932"/>
      <c r="E11" s="1933"/>
      <c r="F11" s="1915"/>
      <c r="G11" s="1916"/>
      <c r="H11" s="1417">
        <f t="shared" si="0"/>
        <v>0</v>
      </c>
    </row>
    <row r="12" spans="1:11" x14ac:dyDescent="0.25">
      <c r="A12" s="1351"/>
      <c r="B12" s="541"/>
      <c r="C12" s="1352"/>
      <c r="D12" s="1917"/>
      <c r="E12" s="1916"/>
      <c r="F12" s="1915"/>
      <c r="G12" s="1916"/>
      <c r="H12" s="1417">
        <f t="shared" si="0"/>
        <v>0</v>
      </c>
    </row>
    <row r="13" spans="1:11" x14ac:dyDescent="0.25">
      <c r="A13" s="1351"/>
      <c r="B13" s="541"/>
      <c r="C13" s="1352"/>
      <c r="D13" s="1917"/>
      <c r="E13" s="1916"/>
      <c r="F13" s="1915"/>
      <c r="G13" s="1916"/>
      <c r="H13" s="1417">
        <f t="shared" si="0"/>
        <v>0</v>
      </c>
    </row>
    <row r="14" spans="1:11" x14ac:dyDescent="0.25">
      <c r="A14" s="1351"/>
      <c r="B14" s="541"/>
      <c r="C14" s="1352"/>
      <c r="D14" s="1917"/>
      <c r="E14" s="1916"/>
      <c r="F14" s="1971"/>
      <c r="G14" s="1916"/>
      <c r="H14" s="1417">
        <f t="shared" si="0"/>
        <v>0</v>
      </c>
    </row>
    <row r="15" spans="1:11" x14ac:dyDescent="0.25">
      <c r="A15" s="1351"/>
      <c r="B15" s="541"/>
      <c r="C15" s="1352"/>
      <c r="D15" s="1917"/>
      <c r="E15" s="1916"/>
      <c r="F15" s="1973"/>
      <c r="G15" s="1916"/>
      <c r="H15" s="1417">
        <f t="shared" si="0"/>
        <v>0</v>
      </c>
      <c r="I15" s="245"/>
      <c r="J15" s="245"/>
      <c r="K15" s="245"/>
    </row>
    <row r="16" spans="1:11" x14ac:dyDescent="0.25">
      <c r="A16" s="1351"/>
      <c r="B16" s="541"/>
      <c r="C16" s="1352"/>
      <c r="D16" s="1917"/>
      <c r="E16" s="1916"/>
      <c r="F16" s="1971"/>
      <c r="G16" s="1916"/>
      <c r="H16" s="1417">
        <f t="shared" si="0"/>
        <v>0</v>
      </c>
    </row>
    <row r="17" spans="1:8" x14ac:dyDescent="0.25">
      <c r="A17" s="1351"/>
      <c r="B17" s="541"/>
      <c r="C17" s="1352"/>
      <c r="D17" s="1917"/>
      <c r="E17" s="1916"/>
      <c r="F17" s="1915"/>
      <c r="G17" s="1916"/>
      <c r="H17" s="1417">
        <f t="shared" si="0"/>
        <v>0</v>
      </c>
    </row>
    <row r="18" spans="1:8" x14ac:dyDescent="0.25">
      <c r="A18" s="1351"/>
      <c r="B18" s="541"/>
      <c r="C18" s="1352"/>
      <c r="D18" s="1917"/>
      <c r="E18" s="1916"/>
      <c r="F18" s="1915"/>
      <c r="G18" s="1916"/>
      <c r="H18" s="1417">
        <f t="shared" si="0"/>
        <v>0</v>
      </c>
    </row>
    <row r="19" spans="1:8" x14ac:dyDescent="0.25">
      <c r="A19" s="1351"/>
      <c r="B19" s="541"/>
      <c r="C19" s="1352"/>
      <c r="D19" s="1917"/>
      <c r="E19" s="1916"/>
      <c r="F19" s="1915"/>
      <c r="G19" s="1916"/>
      <c r="H19" s="1417">
        <f t="shared" si="0"/>
        <v>0</v>
      </c>
    </row>
    <row r="20" spans="1:8" x14ac:dyDescent="0.25">
      <c r="A20" s="1351"/>
      <c r="B20" s="541"/>
      <c r="C20" s="1352"/>
      <c r="D20" s="1917"/>
      <c r="E20" s="1916"/>
      <c r="F20" s="1915"/>
      <c r="G20" s="1916"/>
      <c r="H20" s="1417">
        <f t="shared" si="0"/>
        <v>0</v>
      </c>
    </row>
    <row r="21" spans="1:8" x14ac:dyDescent="0.25">
      <c r="A21" s="1351"/>
      <c r="B21" s="541"/>
      <c r="C21" s="1352"/>
      <c r="D21" s="1917"/>
      <c r="E21" s="1916"/>
      <c r="F21" s="2236"/>
      <c r="G21" s="2237"/>
      <c r="H21" s="1417">
        <f t="shared" si="0"/>
        <v>0</v>
      </c>
    </row>
    <row r="22" spans="1:8" x14ac:dyDescent="0.25">
      <c r="A22" s="1351"/>
      <c r="B22" s="541"/>
      <c r="C22" s="1352"/>
      <c r="D22" s="1917"/>
      <c r="E22" s="1916"/>
      <c r="F22" s="1915"/>
      <c r="G22" s="1916"/>
      <c r="H22" s="1417">
        <f t="shared" si="0"/>
        <v>0</v>
      </c>
    </row>
    <row r="23" spans="1:8" x14ac:dyDescent="0.25">
      <c r="A23" s="1351"/>
      <c r="B23" s="541"/>
      <c r="C23" s="1352"/>
      <c r="D23" s="1917"/>
      <c r="E23" s="1916"/>
      <c r="F23" s="1915"/>
      <c r="G23" s="1916"/>
      <c r="H23" s="1417">
        <f t="shared" si="0"/>
        <v>0</v>
      </c>
    </row>
    <row r="24" spans="1:8" x14ac:dyDescent="0.25">
      <c r="A24" s="1351"/>
      <c r="B24" s="541"/>
      <c r="C24" s="1352"/>
      <c r="D24" s="1917"/>
      <c r="E24" s="1916"/>
      <c r="F24" s="1915"/>
      <c r="G24" s="1916"/>
      <c r="H24" s="1417">
        <f t="shared" si="0"/>
        <v>0</v>
      </c>
    </row>
    <row r="25" spans="1:8" x14ac:dyDescent="0.25">
      <c r="A25" s="1351"/>
      <c r="B25" s="541"/>
      <c r="C25" s="1352"/>
      <c r="D25" s="1917"/>
      <c r="E25" s="1916"/>
      <c r="F25" s="1915"/>
      <c r="G25" s="1916"/>
      <c r="H25" s="1417">
        <f t="shared" si="0"/>
        <v>0</v>
      </c>
    </row>
    <row r="26" spans="1:8" x14ac:dyDescent="0.25">
      <c r="A26" s="1351"/>
      <c r="B26" s="541"/>
      <c r="C26" s="1352"/>
      <c r="D26" s="1917"/>
      <c r="E26" s="1916"/>
      <c r="F26" s="1915"/>
      <c r="G26" s="1916"/>
      <c r="H26" s="1417">
        <f t="shared" si="0"/>
        <v>0</v>
      </c>
    </row>
    <row r="27" spans="1:8" x14ac:dyDescent="0.25">
      <c r="A27" s="1351"/>
      <c r="B27" s="541"/>
      <c r="C27" s="1352"/>
      <c r="D27" s="1917"/>
      <c r="E27" s="1916"/>
      <c r="F27" s="1915"/>
      <c r="G27" s="1916"/>
      <c r="H27" s="1417">
        <f t="shared" si="0"/>
        <v>0</v>
      </c>
    </row>
    <row r="28" spans="1:8" x14ac:dyDescent="0.25">
      <c r="A28" s="1351"/>
      <c r="B28" s="541"/>
      <c r="C28" s="1352"/>
      <c r="D28" s="1917"/>
      <c r="E28" s="1916"/>
      <c r="F28" s="1915"/>
      <c r="G28" s="1916"/>
      <c r="H28" s="1417">
        <f t="shared" si="0"/>
        <v>0</v>
      </c>
    </row>
    <row r="29" spans="1:8" x14ac:dyDescent="0.25">
      <c r="A29" s="1351"/>
      <c r="B29" s="541"/>
      <c r="C29" s="1352"/>
      <c r="D29" s="1917"/>
      <c r="E29" s="1916"/>
      <c r="F29" s="1915"/>
      <c r="G29" s="1916"/>
      <c r="H29" s="1417">
        <f t="shared" si="0"/>
        <v>0</v>
      </c>
    </row>
    <row r="30" spans="1:8" x14ac:dyDescent="0.25">
      <c r="A30" s="1351"/>
      <c r="B30" s="541"/>
      <c r="C30" s="1352"/>
      <c r="D30" s="1917"/>
      <c r="E30" s="1916"/>
      <c r="F30" s="1915"/>
      <c r="G30" s="1916"/>
      <c r="H30" s="1417">
        <f t="shared" si="0"/>
        <v>0</v>
      </c>
    </row>
    <row r="31" spans="1:8" x14ac:dyDescent="0.25">
      <c r="A31" s="1351"/>
      <c r="B31" s="541"/>
      <c r="C31" s="1352"/>
      <c r="D31" s="1917"/>
      <c r="E31" s="1916"/>
      <c r="F31" s="1915"/>
      <c r="G31" s="1916"/>
      <c r="H31" s="1417">
        <f t="shared" si="0"/>
        <v>0</v>
      </c>
    </row>
    <row r="32" spans="1:8" x14ac:dyDescent="0.25">
      <c r="A32" s="1351"/>
      <c r="B32" s="541"/>
      <c r="C32" s="1352"/>
      <c r="D32" s="1917"/>
      <c r="E32" s="1916"/>
      <c r="F32" s="1915"/>
      <c r="G32" s="1916"/>
      <c r="H32" s="1417">
        <f t="shared" si="0"/>
        <v>0</v>
      </c>
    </row>
    <row r="33" spans="1:8" x14ac:dyDescent="0.25">
      <c r="A33" s="1351"/>
      <c r="B33" s="541"/>
      <c r="C33" s="1352"/>
      <c r="D33" s="1917"/>
      <c r="E33" s="1916"/>
      <c r="F33" s="1915"/>
      <c r="G33" s="1916"/>
      <c r="H33" s="1417">
        <f t="shared" si="0"/>
        <v>0</v>
      </c>
    </row>
    <row r="34" spans="1:8" x14ac:dyDescent="0.25">
      <c r="A34" s="1351"/>
      <c r="B34" s="541"/>
      <c r="C34" s="1352"/>
      <c r="D34" s="1917"/>
      <c r="E34" s="1916"/>
      <c r="F34" s="1915"/>
      <c r="G34" s="1916"/>
      <c r="H34" s="1417">
        <f t="shared" si="0"/>
        <v>0</v>
      </c>
    </row>
    <row r="35" spans="1:8" x14ac:dyDescent="0.25">
      <c r="A35" s="1351"/>
      <c r="B35" s="541"/>
      <c r="C35" s="1352"/>
      <c r="D35" s="1917"/>
      <c r="E35" s="1916"/>
      <c r="F35" s="1915"/>
      <c r="G35" s="1916"/>
      <c r="H35" s="1417">
        <f t="shared" si="0"/>
        <v>0</v>
      </c>
    </row>
    <row r="36" spans="1:8" x14ac:dyDescent="0.25">
      <c r="A36" s="1351"/>
      <c r="B36" s="541"/>
      <c r="C36" s="1352"/>
      <c r="D36" s="1917"/>
      <c r="E36" s="1916"/>
      <c r="F36" s="1915"/>
      <c r="G36" s="1916"/>
      <c r="H36" s="1417">
        <f t="shared" si="0"/>
        <v>0</v>
      </c>
    </row>
    <row r="37" spans="1:8" x14ac:dyDescent="0.25">
      <c r="A37" s="1351"/>
      <c r="B37" s="541"/>
      <c r="C37" s="1352"/>
      <c r="D37" s="1917"/>
      <c r="E37" s="1916"/>
      <c r="F37" s="1915"/>
      <c r="G37" s="1916"/>
      <c r="H37" s="1417">
        <f t="shared" si="0"/>
        <v>0</v>
      </c>
    </row>
    <row r="38" spans="1:8" x14ac:dyDescent="0.25">
      <c r="A38" s="1351"/>
      <c r="B38" s="541"/>
      <c r="C38" s="1352"/>
      <c r="D38" s="1917"/>
      <c r="E38" s="1916"/>
      <c r="F38" s="1915"/>
      <c r="G38" s="1916"/>
      <c r="H38" s="1417">
        <f t="shared" si="0"/>
        <v>0</v>
      </c>
    </row>
    <row r="39" spans="1:8" x14ac:dyDescent="0.25">
      <c r="A39" s="1351"/>
      <c r="B39" s="541"/>
      <c r="C39" s="1352"/>
      <c r="D39" s="1917"/>
      <c r="E39" s="1916"/>
      <c r="F39" s="1915"/>
      <c r="G39" s="1916"/>
      <c r="H39" s="1417">
        <f t="shared" si="0"/>
        <v>0</v>
      </c>
    </row>
    <row r="40" spans="1:8" x14ac:dyDescent="0.25">
      <c r="A40" s="1351"/>
      <c r="B40" s="541"/>
      <c r="C40" s="1352"/>
      <c r="D40" s="1917"/>
      <c r="E40" s="1916"/>
      <c r="F40" s="1915"/>
      <c r="G40" s="1916"/>
      <c r="H40" s="1417">
        <f t="shared" si="0"/>
        <v>0</v>
      </c>
    </row>
    <row r="41" spans="1:8" x14ac:dyDescent="0.25">
      <c r="A41" s="1351"/>
      <c r="B41" s="541"/>
      <c r="C41" s="1352"/>
      <c r="D41" s="1917"/>
      <c r="E41" s="1916"/>
      <c r="F41" s="1915"/>
      <c r="G41" s="1916"/>
      <c r="H41" s="1417">
        <f t="shared" si="0"/>
        <v>0</v>
      </c>
    </row>
    <row r="42" spans="1:8" x14ac:dyDescent="0.25">
      <c r="A42" s="1351"/>
      <c r="B42" s="541"/>
      <c r="C42" s="1352"/>
      <c r="D42" s="1917"/>
      <c r="E42" s="1916"/>
      <c r="F42" s="1915"/>
      <c r="G42" s="1916"/>
      <c r="H42" s="1417">
        <f t="shared" si="0"/>
        <v>0</v>
      </c>
    </row>
    <row r="43" spans="1:8" x14ac:dyDescent="0.25">
      <c r="A43" s="1351"/>
      <c r="B43" s="541"/>
      <c r="C43" s="1352"/>
      <c r="D43" s="1917"/>
      <c r="E43" s="1916"/>
      <c r="F43" s="1915"/>
      <c r="G43" s="1916"/>
      <c r="H43" s="1417">
        <f t="shared" si="0"/>
        <v>0</v>
      </c>
    </row>
    <row r="44" spans="1:8" x14ac:dyDescent="0.25">
      <c r="A44" s="1351"/>
      <c r="B44" s="541"/>
      <c r="C44" s="1352"/>
      <c r="D44" s="1917"/>
      <c r="E44" s="1916"/>
      <c r="F44" s="1915"/>
      <c r="G44" s="1916"/>
      <c r="H44" s="1417">
        <f t="shared" si="0"/>
        <v>0</v>
      </c>
    </row>
    <row r="45" spans="1:8" x14ac:dyDescent="0.25">
      <c r="A45" s="1351"/>
      <c r="B45" s="541"/>
      <c r="C45" s="1352"/>
      <c r="D45" s="1917"/>
      <c r="E45" s="1916"/>
      <c r="F45" s="1915"/>
      <c r="G45" s="1916"/>
      <c r="H45" s="1417">
        <f t="shared" si="0"/>
        <v>0</v>
      </c>
    </row>
    <row r="46" spans="1:8" x14ac:dyDescent="0.25">
      <c r="A46" s="1351"/>
      <c r="B46" s="541"/>
      <c r="C46" s="1352"/>
      <c r="D46" s="1917"/>
      <c r="E46" s="1916"/>
      <c r="F46" s="1915"/>
      <c r="G46" s="1916"/>
      <c r="H46" s="1417">
        <f t="shared" si="0"/>
        <v>0</v>
      </c>
    </row>
    <row r="47" spans="1:8" x14ac:dyDescent="0.25">
      <c r="A47" s="1351"/>
      <c r="B47" s="541"/>
      <c r="C47" s="1352"/>
      <c r="D47" s="1917"/>
      <c r="E47" s="1916"/>
      <c r="F47" s="1915"/>
      <c r="G47" s="1916"/>
      <c r="H47" s="1417">
        <f t="shared" si="0"/>
        <v>0</v>
      </c>
    </row>
    <row r="48" spans="1:8" x14ac:dyDescent="0.25">
      <c r="A48" s="1351"/>
      <c r="B48" s="541"/>
      <c r="C48" s="1352"/>
      <c r="D48" s="1917"/>
      <c r="E48" s="1916"/>
      <c r="F48" s="1915"/>
      <c r="G48" s="1916"/>
      <c r="H48" s="1417">
        <f t="shared" si="0"/>
        <v>0</v>
      </c>
    </row>
    <row r="49" spans="1:8" x14ac:dyDescent="0.25">
      <c r="A49" s="1351"/>
      <c r="B49" s="541"/>
      <c r="C49" s="1352"/>
      <c r="D49" s="1917"/>
      <c r="E49" s="1916"/>
      <c r="F49" s="1915"/>
      <c r="G49" s="1916"/>
      <c r="H49" s="1417">
        <f t="shared" si="0"/>
        <v>0</v>
      </c>
    </row>
    <row r="50" spans="1:8" x14ac:dyDescent="0.25">
      <c r="A50" s="1351"/>
      <c r="B50" s="541"/>
      <c r="C50" s="1352"/>
      <c r="D50" s="1917"/>
      <c r="E50" s="1916"/>
      <c r="F50" s="1915"/>
      <c r="G50" s="1916"/>
      <c r="H50" s="1417">
        <f t="shared" si="0"/>
        <v>0</v>
      </c>
    </row>
    <row r="51" spans="1:8" x14ac:dyDescent="0.25">
      <c r="A51" s="1351"/>
      <c r="B51" s="541"/>
      <c r="C51" s="1352"/>
      <c r="D51" s="1917"/>
      <c r="E51" s="1916"/>
      <c r="F51" s="1915"/>
      <c r="G51" s="1916"/>
      <c r="H51" s="1417">
        <f t="shared" si="0"/>
        <v>0</v>
      </c>
    </row>
    <row r="52" spans="1:8" x14ac:dyDescent="0.25">
      <c r="A52" s="1351"/>
      <c r="B52" s="541"/>
      <c r="C52" s="1352"/>
      <c r="D52" s="1917"/>
      <c r="E52" s="1916"/>
      <c r="F52" s="1915"/>
      <c r="G52" s="1916"/>
      <c r="H52" s="1417">
        <f t="shared" si="0"/>
        <v>0</v>
      </c>
    </row>
    <row r="53" spans="1:8" x14ac:dyDescent="0.25">
      <c r="A53" s="1351"/>
      <c r="B53" s="541"/>
      <c r="C53" s="1352"/>
      <c r="D53" s="1917"/>
      <c r="E53" s="1916"/>
      <c r="F53" s="1915"/>
      <c r="G53" s="1916"/>
      <c r="H53" s="1417">
        <f t="shared" si="0"/>
        <v>0</v>
      </c>
    </row>
    <row r="54" spans="1:8" x14ac:dyDescent="0.25">
      <c r="A54" s="1351"/>
      <c r="B54" s="541"/>
      <c r="C54" s="1352"/>
      <c r="D54" s="1917"/>
      <c r="E54" s="1916"/>
      <c r="F54" s="1915"/>
      <c r="G54" s="1916"/>
      <c r="H54" s="1417">
        <f t="shared" si="0"/>
        <v>0</v>
      </c>
    </row>
    <row r="55" spans="1:8" x14ac:dyDescent="0.25">
      <c r="A55" s="1351"/>
      <c r="B55" s="541"/>
      <c r="C55" s="1352"/>
      <c r="D55" s="1917"/>
      <c r="E55" s="1916"/>
      <c r="F55" s="1915"/>
      <c r="G55" s="1916"/>
      <c r="H55" s="1417">
        <f t="shared" si="0"/>
        <v>0</v>
      </c>
    </row>
    <row r="56" spans="1:8" x14ac:dyDescent="0.25">
      <c r="A56" s="1351"/>
      <c r="B56" s="541"/>
      <c r="C56" s="1352"/>
      <c r="D56" s="1917"/>
      <c r="E56" s="1916"/>
      <c r="F56" s="1915"/>
      <c r="G56" s="1916"/>
      <c r="H56" s="1417">
        <f t="shared" si="0"/>
        <v>0</v>
      </c>
    </row>
    <row r="57" spans="1:8" x14ac:dyDescent="0.25">
      <c r="A57" s="1351"/>
      <c r="B57" s="541"/>
      <c r="C57" s="1352"/>
      <c r="D57" s="1917"/>
      <c r="E57" s="1916"/>
      <c r="F57" s="1915"/>
      <c r="G57" s="1916"/>
      <c r="H57" s="1417">
        <f t="shared" si="0"/>
        <v>0</v>
      </c>
    </row>
    <row r="58" spans="1:8" x14ac:dyDescent="0.25">
      <c r="A58" s="1351"/>
      <c r="B58" s="541"/>
      <c r="C58" s="1352"/>
      <c r="D58" s="1917"/>
      <c r="E58" s="1916"/>
      <c r="F58" s="1915"/>
      <c r="G58" s="1916"/>
      <c r="H58" s="1417">
        <f t="shared" si="0"/>
        <v>0</v>
      </c>
    </row>
    <row r="59" spans="1:8" x14ac:dyDescent="0.25">
      <c r="A59" s="1351"/>
      <c r="B59" s="541"/>
      <c r="C59" s="1352"/>
      <c r="D59" s="1917"/>
      <c r="E59" s="1916"/>
      <c r="F59" s="1915"/>
      <c r="G59" s="1916"/>
      <c r="H59" s="1417">
        <f t="shared" si="0"/>
        <v>0</v>
      </c>
    </row>
    <row r="60" spans="1:8" x14ac:dyDescent="0.25">
      <c r="A60" s="1351"/>
      <c r="B60" s="541"/>
      <c r="C60" s="1352"/>
      <c r="D60" s="1917"/>
      <c r="E60" s="1916"/>
      <c r="F60" s="1915"/>
      <c r="G60" s="1916"/>
      <c r="H60" s="1417">
        <f t="shared" si="0"/>
        <v>0</v>
      </c>
    </row>
    <row r="61" spans="1:8" x14ac:dyDescent="0.25">
      <c r="A61" s="1351"/>
      <c r="B61" s="541"/>
      <c r="C61" s="1352"/>
      <c r="D61" s="1917"/>
      <c r="E61" s="1916"/>
      <c r="F61" s="1915"/>
      <c r="G61" s="1916"/>
      <c r="H61" s="1417">
        <f t="shared" si="0"/>
        <v>0</v>
      </c>
    </row>
    <row r="62" spans="1:8" x14ac:dyDescent="0.25">
      <c r="A62" s="1351"/>
      <c r="B62" s="541"/>
      <c r="C62" s="1352"/>
      <c r="D62" s="1917"/>
      <c r="E62" s="1916"/>
      <c r="F62" s="1915"/>
      <c r="G62" s="1916"/>
      <c r="H62" s="1417">
        <f t="shared" si="0"/>
        <v>0</v>
      </c>
    </row>
    <row r="63" spans="1:8" x14ac:dyDescent="0.25">
      <c r="A63" s="1351"/>
      <c r="B63" s="541"/>
      <c r="C63" s="1352"/>
      <c r="D63" s="1932"/>
      <c r="E63" s="1933"/>
      <c r="F63" s="1915"/>
      <c r="G63" s="1916"/>
      <c r="H63" s="1417">
        <f t="shared" si="0"/>
        <v>0</v>
      </c>
    </row>
    <row r="64" spans="1:8" x14ac:dyDescent="0.25">
      <c r="A64" s="1351"/>
      <c r="B64" s="541"/>
      <c r="C64" s="1352"/>
      <c r="D64" s="1917"/>
      <c r="E64" s="1916"/>
      <c r="F64" s="1915"/>
      <c r="G64" s="1916"/>
      <c r="H64" s="1417">
        <f t="shared" si="0"/>
        <v>0</v>
      </c>
    </row>
    <row r="65" spans="1:8" x14ac:dyDescent="0.25">
      <c r="A65" s="1351"/>
      <c r="B65" s="541"/>
      <c r="C65" s="1352"/>
      <c r="D65" s="1917"/>
      <c r="E65" s="1916"/>
      <c r="F65" s="1915"/>
      <c r="G65" s="1916"/>
      <c r="H65" s="1417">
        <f t="shared" si="0"/>
        <v>0</v>
      </c>
    </row>
    <row r="66" spans="1:8" x14ac:dyDescent="0.25">
      <c r="A66" s="1351"/>
      <c r="B66" s="541"/>
      <c r="C66" s="1352"/>
      <c r="D66" s="1917"/>
      <c r="E66" s="1916"/>
      <c r="F66" s="1915"/>
      <c r="G66" s="1916"/>
      <c r="H66" s="1417">
        <f t="shared" si="0"/>
        <v>0</v>
      </c>
    </row>
    <row r="67" spans="1:8" x14ac:dyDescent="0.25">
      <c r="A67" s="1351"/>
      <c r="B67" s="591"/>
      <c r="C67" s="1375"/>
      <c r="D67" s="521" t="s">
        <v>506</v>
      </c>
      <c r="E67" s="140"/>
      <c r="F67" s="521"/>
      <c r="G67" s="140"/>
      <c r="H67" s="585">
        <f t="shared" ref="H67" si="1">E67-G67</f>
        <v>0</v>
      </c>
    </row>
    <row r="68" spans="1:8" x14ac:dyDescent="0.25">
      <c r="A68" s="1351"/>
      <c r="B68" s="1354"/>
      <c r="C68" s="1355"/>
      <c r="D68" s="1356" t="s">
        <v>513</v>
      </c>
      <c r="E68" s="140"/>
      <c r="F68" s="1357"/>
      <c r="G68" s="351"/>
      <c r="H68" s="1417">
        <f t="shared" ref="H68" si="2">E68-G68</f>
        <v>0</v>
      </c>
    </row>
    <row r="69" spans="1:8" ht="18.75" x14ac:dyDescent="0.3">
      <c r="A69" s="2153" t="str">
        <f>A1</f>
        <v>REMISIONES DE    OCTUBRE     2 0 1 3</v>
      </c>
      <c r="B69" s="2153"/>
      <c r="C69" s="2153"/>
      <c r="D69" s="2153"/>
      <c r="E69" s="2153"/>
      <c r="F69" s="2153"/>
      <c r="G69" s="1955"/>
      <c r="H69" s="218"/>
    </row>
    <row r="70" spans="1:8" ht="35.25" thickBot="1" x14ac:dyDescent="0.35">
      <c r="A70" s="718" t="s">
        <v>0</v>
      </c>
      <c r="B70" s="1343" t="s">
        <v>1</v>
      </c>
      <c r="C70" s="1543"/>
      <c r="D70" s="1344" t="s">
        <v>1570</v>
      </c>
      <c r="E70" s="5" t="s">
        <v>2</v>
      </c>
      <c r="F70" s="1358" t="s">
        <v>6</v>
      </c>
      <c r="G70" s="1346" t="s">
        <v>7</v>
      </c>
      <c r="H70" s="1347" t="s">
        <v>8</v>
      </c>
    </row>
    <row r="71" spans="1:8" ht="16.5" thickTop="1" x14ac:dyDescent="0.25">
      <c r="A71" s="1351"/>
      <c r="B71" s="1359"/>
      <c r="C71" s="1360"/>
      <c r="D71" s="1917"/>
      <c r="E71" s="1916"/>
      <c r="F71" s="1915"/>
      <c r="G71" s="1916"/>
      <c r="H71" s="1417">
        <f t="shared" ref="H71:H131" si="3">E71-G71</f>
        <v>0</v>
      </c>
    </row>
    <row r="72" spans="1:8" ht="15.75" x14ac:dyDescent="0.25">
      <c r="A72" s="1351"/>
      <c r="B72" s="1359"/>
      <c r="C72" s="1360"/>
      <c r="D72" s="1917"/>
      <c r="E72" s="1916"/>
      <c r="F72" s="1915"/>
      <c r="G72" s="1916"/>
      <c r="H72" s="1417">
        <f t="shared" si="3"/>
        <v>0</v>
      </c>
    </row>
    <row r="73" spans="1:8" ht="15.75" x14ac:dyDescent="0.25">
      <c r="A73" s="1351"/>
      <c r="B73" s="1359"/>
      <c r="C73" s="1360"/>
      <c r="D73" s="1917"/>
      <c r="E73" s="1916"/>
      <c r="F73" s="1915"/>
      <c r="G73" s="1916"/>
      <c r="H73" s="1417">
        <f t="shared" si="3"/>
        <v>0</v>
      </c>
    </row>
    <row r="74" spans="1:8" ht="15.75" x14ac:dyDescent="0.25">
      <c r="A74" s="1351"/>
      <c r="B74" s="1359"/>
      <c r="C74" s="1360"/>
      <c r="D74" s="1917"/>
      <c r="E74" s="1916"/>
      <c r="F74" s="1915"/>
      <c r="G74" s="1916"/>
      <c r="H74" s="1417">
        <f t="shared" si="3"/>
        <v>0</v>
      </c>
    </row>
    <row r="75" spans="1:8" ht="15.75" x14ac:dyDescent="0.25">
      <c r="A75" s="1351"/>
      <c r="B75" s="1359"/>
      <c r="C75" s="1360"/>
      <c r="D75" s="1917"/>
      <c r="E75" s="1916"/>
      <c r="F75" s="1915"/>
      <c r="G75" s="1916"/>
      <c r="H75" s="1417">
        <f t="shared" si="3"/>
        <v>0</v>
      </c>
    </row>
    <row r="76" spans="1:8" ht="15.75" x14ac:dyDescent="0.25">
      <c r="A76" s="1351"/>
      <c r="B76" s="1359"/>
      <c r="C76" s="1360"/>
      <c r="D76" s="1917"/>
      <c r="E76" s="1916"/>
      <c r="F76" s="1915"/>
      <c r="G76" s="1916"/>
      <c r="H76" s="1417">
        <f t="shared" si="3"/>
        <v>0</v>
      </c>
    </row>
    <row r="77" spans="1:8" ht="15.75" x14ac:dyDescent="0.25">
      <c r="A77" s="1351"/>
      <c r="B77" s="1359"/>
      <c r="C77" s="1360"/>
      <c r="D77" s="1917"/>
      <c r="E77" s="1916"/>
      <c r="F77" s="1915"/>
      <c r="G77" s="1916"/>
      <c r="H77" s="1417">
        <f t="shared" si="3"/>
        <v>0</v>
      </c>
    </row>
    <row r="78" spans="1:8" ht="15.75" x14ac:dyDescent="0.25">
      <c r="A78" s="1351"/>
      <c r="B78" s="1359"/>
      <c r="C78" s="1360"/>
      <c r="D78" s="1917"/>
      <c r="E78" s="1916"/>
      <c r="F78" s="1915"/>
      <c r="G78" s="1916"/>
      <c r="H78" s="1417">
        <f t="shared" si="3"/>
        <v>0</v>
      </c>
    </row>
    <row r="79" spans="1:8" ht="15.75" x14ac:dyDescent="0.25">
      <c r="A79" s="1351"/>
      <c r="B79" s="1359"/>
      <c r="C79" s="1360"/>
      <c r="D79" s="1917"/>
      <c r="E79" s="1916"/>
      <c r="F79" s="1915"/>
      <c r="G79" s="1916"/>
      <c r="H79" s="1417">
        <f t="shared" si="3"/>
        <v>0</v>
      </c>
    </row>
    <row r="80" spans="1:8" ht="15.75" x14ac:dyDescent="0.25">
      <c r="A80" s="1351"/>
      <c r="B80" s="1359"/>
      <c r="C80" s="1360"/>
      <c r="D80" s="1917"/>
      <c r="E80" s="1916"/>
      <c r="F80" s="1915"/>
      <c r="G80" s="1916"/>
      <c r="H80" s="1417">
        <f t="shared" si="3"/>
        <v>0</v>
      </c>
    </row>
    <row r="81" spans="1:8" ht="15.75" x14ac:dyDescent="0.25">
      <c r="A81" s="1351"/>
      <c r="B81" s="1359"/>
      <c r="C81" s="1360"/>
      <c r="D81" s="1917"/>
      <c r="E81" s="1916"/>
      <c r="F81" s="1915"/>
      <c r="G81" s="1916"/>
      <c r="H81" s="1417">
        <f t="shared" si="3"/>
        <v>0</v>
      </c>
    </row>
    <row r="82" spans="1:8" ht="15.75" x14ac:dyDescent="0.25">
      <c r="A82" s="1351"/>
      <c r="B82" s="1359"/>
      <c r="C82" s="1360"/>
      <c r="D82" s="1917"/>
      <c r="E82" s="1916"/>
      <c r="F82" s="1915"/>
      <c r="G82" s="1916"/>
      <c r="H82" s="1417">
        <f t="shared" si="3"/>
        <v>0</v>
      </c>
    </row>
    <row r="83" spans="1:8" ht="15.75" x14ac:dyDescent="0.25">
      <c r="A83" s="1351"/>
      <c r="B83" s="1359"/>
      <c r="C83" s="1360"/>
      <c r="D83" s="1917"/>
      <c r="E83" s="1916"/>
      <c r="F83" s="1915"/>
      <c r="G83" s="1916"/>
      <c r="H83" s="1417">
        <f t="shared" si="3"/>
        <v>0</v>
      </c>
    </row>
    <row r="84" spans="1:8" ht="15.75" x14ac:dyDescent="0.25">
      <c r="A84" s="1351"/>
      <c r="B84" s="1359"/>
      <c r="C84" s="1360"/>
      <c r="D84" s="1917"/>
      <c r="E84" s="1916"/>
      <c r="F84" s="1915"/>
      <c r="G84" s="1916"/>
      <c r="H84" s="1417">
        <f t="shared" si="3"/>
        <v>0</v>
      </c>
    </row>
    <row r="85" spans="1:8" ht="15.75" x14ac:dyDescent="0.25">
      <c r="A85" s="1351"/>
      <c r="B85" s="1359"/>
      <c r="C85" s="1360"/>
      <c r="D85" s="1917"/>
      <c r="E85" s="1916"/>
      <c r="F85" s="1915"/>
      <c r="G85" s="1916"/>
      <c r="H85" s="1417">
        <f t="shared" si="3"/>
        <v>0</v>
      </c>
    </row>
    <row r="86" spans="1:8" ht="15.75" x14ac:dyDescent="0.25">
      <c r="A86" s="1351"/>
      <c r="B86" s="1359"/>
      <c r="C86" s="1360"/>
      <c r="D86" s="1917"/>
      <c r="E86" s="1916"/>
      <c r="F86" s="1915"/>
      <c r="G86" s="1916"/>
      <c r="H86" s="1417">
        <f t="shared" si="3"/>
        <v>0</v>
      </c>
    </row>
    <row r="87" spans="1:8" ht="15.75" x14ac:dyDescent="0.25">
      <c r="A87" s="1351"/>
      <c r="B87" s="1359"/>
      <c r="C87" s="1360"/>
      <c r="D87" s="1917"/>
      <c r="E87" s="1916"/>
      <c r="F87" s="1915"/>
      <c r="G87" s="1916"/>
      <c r="H87" s="1417">
        <f t="shared" si="3"/>
        <v>0</v>
      </c>
    </row>
    <row r="88" spans="1:8" ht="15.75" x14ac:dyDescent="0.25">
      <c r="A88" s="1351"/>
      <c r="B88" s="1359"/>
      <c r="C88" s="1360"/>
      <c r="D88" s="1917"/>
      <c r="E88" s="1916"/>
      <c r="F88" s="1915"/>
      <c r="G88" s="1916"/>
      <c r="H88" s="1417">
        <f t="shared" si="3"/>
        <v>0</v>
      </c>
    </row>
    <row r="89" spans="1:8" ht="15.75" x14ac:dyDescent="0.25">
      <c r="A89" s="1351"/>
      <c r="B89" s="1359"/>
      <c r="C89" s="1360"/>
      <c r="D89" s="1917"/>
      <c r="E89" s="1916"/>
      <c r="F89" s="1915"/>
      <c r="G89" s="1916"/>
      <c r="H89" s="1417">
        <f t="shared" si="3"/>
        <v>0</v>
      </c>
    </row>
    <row r="90" spans="1:8" ht="15.75" x14ac:dyDescent="0.25">
      <c r="A90" s="1351"/>
      <c r="B90" s="1359"/>
      <c r="C90" s="1360"/>
      <c r="D90" s="1917"/>
      <c r="E90" s="1916"/>
      <c r="F90" s="1915"/>
      <c r="G90" s="1916"/>
      <c r="H90" s="1417">
        <f t="shared" si="3"/>
        <v>0</v>
      </c>
    </row>
    <row r="91" spans="1:8" ht="15.75" x14ac:dyDescent="0.25">
      <c r="A91" s="1351"/>
      <c r="B91" s="1359"/>
      <c r="C91" s="1360"/>
      <c r="D91" s="1917"/>
      <c r="E91" s="1916"/>
      <c r="F91" s="1915"/>
      <c r="G91" s="1916"/>
      <c r="H91" s="1417">
        <f t="shared" si="3"/>
        <v>0</v>
      </c>
    </row>
    <row r="92" spans="1:8" ht="15.75" x14ac:dyDescent="0.25">
      <c r="A92" s="1351"/>
      <c r="B92" s="1359"/>
      <c r="C92" s="1360"/>
      <c r="D92" s="1917"/>
      <c r="E92" s="1916"/>
      <c r="F92" s="1915"/>
      <c r="G92" s="1916"/>
      <c r="H92" s="1417">
        <f t="shared" si="3"/>
        <v>0</v>
      </c>
    </row>
    <row r="93" spans="1:8" ht="15.75" x14ac:dyDescent="0.25">
      <c r="A93" s="1351"/>
      <c r="B93" s="1359"/>
      <c r="C93" s="1360"/>
      <c r="D93" s="1917"/>
      <c r="E93" s="1916"/>
      <c r="F93" s="1915"/>
      <c r="G93" s="1916"/>
      <c r="H93" s="1417">
        <f t="shared" si="3"/>
        <v>0</v>
      </c>
    </row>
    <row r="94" spans="1:8" ht="15.75" x14ac:dyDescent="0.25">
      <c r="A94" s="1351"/>
      <c r="B94" s="1359"/>
      <c r="C94" s="1360"/>
      <c r="D94" s="1917"/>
      <c r="E94" s="1916"/>
      <c r="F94" s="1915"/>
      <c r="G94" s="1916"/>
      <c r="H94" s="1417">
        <f t="shared" si="3"/>
        <v>0</v>
      </c>
    </row>
    <row r="95" spans="1:8" ht="15.75" x14ac:dyDescent="0.25">
      <c r="A95" s="1351"/>
      <c r="B95" s="1359"/>
      <c r="C95" s="1360"/>
      <c r="D95" s="1917"/>
      <c r="E95" s="1916"/>
      <c r="F95" s="1915"/>
      <c r="G95" s="1916"/>
      <c r="H95" s="1417">
        <f t="shared" si="3"/>
        <v>0</v>
      </c>
    </row>
    <row r="96" spans="1:8" ht="15.75" x14ac:dyDescent="0.25">
      <c r="A96" s="1351"/>
      <c r="B96" s="1359"/>
      <c r="C96" s="1360"/>
      <c r="D96" s="1917"/>
      <c r="E96" s="1916"/>
      <c r="F96" s="1915"/>
      <c r="G96" s="1916"/>
      <c r="H96" s="1417">
        <f t="shared" si="3"/>
        <v>0</v>
      </c>
    </row>
    <row r="97" spans="1:8" ht="15.75" x14ac:dyDescent="0.25">
      <c r="A97" s="1351"/>
      <c r="B97" s="1359"/>
      <c r="C97" s="1360"/>
      <c r="D97" s="1932"/>
      <c r="E97" s="1933"/>
      <c r="F97" s="1915"/>
      <c r="G97" s="1916"/>
      <c r="H97" s="1417">
        <f t="shared" si="3"/>
        <v>0</v>
      </c>
    </row>
    <row r="98" spans="1:8" ht="15.75" x14ac:dyDescent="0.25">
      <c r="A98" s="1351"/>
      <c r="B98" s="1359"/>
      <c r="C98" s="1360"/>
      <c r="D98" s="1917"/>
      <c r="E98" s="1916"/>
      <c r="F98" s="1915"/>
      <c r="G98" s="1916"/>
      <c r="H98" s="1417">
        <f t="shared" si="3"/>
        <v>0</v>
      </c>
    </row>
    <row r="99" spans="1:8" ht="15.75" x14ac:dyDescent="0.25">
      <c r="A99" s="1351"/>
      <c r="B99" s="1359"/>
      <c r="C99" s="1360"/>
      <c r="D99" s="1917"/>
      <c r="E99" s="1916"/>
      <c r="F99" s="1972"/>
      <c r="G99" s="1916"/>
      <c r="H99" s="1417">
        <f t="shared" si="3"/>
        <v>0</v>
      </c>
    </row>
    <row r="100" spans="1:8" ht="15.75" x14ac:dyDescent="0.25">
      <c r="A100" s="1351"/>
      <c r="B100" s="1359"/>
      <c r="C100" s="1360"/>
      <c r="D100" s="1917"/>
      <c r="E100" s="1916"/>
      <c r="F100" s="2236"/>
      <c r="G100" s="2237"/>
      <c r="H100" s="1417">
        <f t="shared" si="3"/>
        <v>0</v>
      </c>
    </row>
    <row r="101" spans="1:8" ht="15.75" x14ac:dyDescent="0.25">
      <c r="A101" s="1351"/>
      <c r="B101" s="1359"/>
      <c r="C101" s="1360"/>
      <c r="D101" s="1917"/>
      <c r="E101" s="1916"/>
      <c r="F101" s="1972"/>
      <c r="G101" s="1916"/>
      <c r="H101" s="1417">
        <f t="shared" si="3"/>
        <v>0</v>
      </c>
    </row>
    <row r="102" spans="1:8" ht="15.75" x14ac:dyDescent="0.25">
      <c r="A102" s="1351"/>
      <c r="B102" s="1359"/>
      <c r="C102" s="1360"/>
      <c r="D102" s="1917"/>
      <c r="E102" s="1916"/>
      <c r="F102" s="1915"/>
      <c r="G102" s="1916"/>
      <c r="H102" s="1417">
        <f t="shared" si="3"/>
        <v>0</v>
      </c>
    </row>
    <row r="103" spans="1:8" ht="15.75" x14ac:dyDescent="0.25">
      <c r="A103" s="1351"/>
      <c r="B103" s="1359"/>
      <c r="C103" s="1360"/>
      <c r="D103" s="1917"/>
      <c r="E103" s="1916"/>
      <c r="F103" s="1915"/>
      <c r="G103" s="1916"/>
      <c r="H103" s="1417">
        <f t="shared" si="3"/>
        <v>0</v>
      </c>
    </row>
    <row r="104" spans="1:8" ht="15.75" x14ac:dyDescent="0.25">
      <c r="A104" s="1351"/>
      <c r="B104" s="1359"/>
      <c r="C104" s="1360"/>
      <c r="D104" s="1917"/>
      <c r="E104" s="1916"/>
      <c r="F104" s="1915"/>
      <c r="G104" s="1916"/>
      <c r="H104" s="1417">
        <f t="shared" si="3"/>
        <v>0</v>
      </c>
    </row>
    <row r="105" spans="1:8" ht="15.75" x14ac:dyDescent="0.25">
      <c r="A105" s="1351"/>
      <c r="B105" s="1359"/>
      <c r="C105" s="1360"/>
      <c r="D105" s="1917"/>
      <c r="E105" s="1916"/>
      <c r="F105" s="1915"/>
      <c r="G105" s="1916"/>
      <c r="H105" s="1417">
        <f t="shared" si="3"/>
        <v>0</v>
      </c>
    </row>
    <row r="106" spans="1:8" ht="15.75" x14ac:dyDescent="0.25">
      <c r="A106" s="1351"/>
      <c r="B106" s="1359"/>
      <c r="C106" s="1360"/>
      <c r="D106" s="1917"/>
      <c r="E106" s="1916"/>
      <c r="F106" s="1915"/>
      <c r="G106" s="1916"/>
      <c r="H106" s="1417">
        <f t="shared" si="3"/>
        <v>0</v>
      </c>
    </row>
    <row r="107" spans="1:8" ht="15.75" x14ac:dyDescent="0.25">
      <c r="A107" s="1351"/>
      <c r="B107" s="1359"/>
      <c r="C107" s="1360"/>
      <c r="D107" s="1917"/>
      <c r="E107" s="1916"/>
      <c r="F107" s="1915"/>
      <c r="G107" s="1916"/>
      <c r="H107" s="1417">
        <f t="shared" si="3"/>
        <v>0</v>
      </c>
    </row>
    <row r="108" spans="1:8" ht="15.75" x14ac:dyDescent="0.25">
      <c r="A108" s="1351"/>
      <c r="B108" s="1359"/>
      <c r="C108" s="1360"/>
      <c r="D108" s="1917"/>
      <c r="E108" s="1916"/>
      <c r="F108" s="1915"/>
      <c r="G108" s="1916"/>
      <c r="H108" s="1417">
        <f t="shared" si="3"/>
        <v>0</v>
      </c>
    </row>
    <row r="109" spans="1:8" ht="15.75" x14ac:dyDescent="0.25">
      <c r="A109" s="1351"/>
      <c r="B109" s="1359"/>
      <c r="C109" s="1360"/>
      <c r="D109" s="1917"/>
      <c r="E109" s="1916"/>
      <c r="F109" s="1915"/>
      <c r="G109" s="1916"/>
      <c r="H109" s="1417">
        <f t="shared" si="3"/>
        <v>0</v>
      </c>
    </row>
    <row r="110" spans="1:8" ht="15.75" x14ac:dyDescent="0.25">
      <c r="A110" s="1351"/>
      <c r="B110" s="1359"/>
      <c r="C110" s="1360"/>
      <c r="D110" s="1917"/>
      <c r="E110" s="1916"/>
      <c r="F110" s="1915"/>
      <c r="G110" s="1916"/>
      <c r="H110" s="1417">
        <f t="shared" si="3"/>
        <v>0</v>
      </c>
    </row>
    <row r="111" spans="1:8" ht="15.75" x14ac:dyDescent="0.25">
      <c r="A111" s="1351"/>
      <c r="B111" s="1359"/>
      <c r="C111" s="1360"/>
      <c r="D111" s="1917"/>
      <c r="E111" s="1916"/>
      <c r="F111" s="1917"/>
      <c r="G111" s="1916"/>
      <c r="H111" s="1417">
        <f t="shared" si="3"/>
        <v>0</v>
      </c>
    </row>
    <row r="112" spans="1:8" ht="15.75" x14ac:dyDescent="0.25">
      <c r="A112" s="1351"/>
      <c r="B112" s="1359"/>
      <c r="C112" s="1360"/>
      <c r="D112" s="1917"/>
      <c r="E112" s="1916"/>
      <c r="F112" s="1915"/>
      <c r="G112" s="1916"/>
      <c r="H112" s="1417">
        <f t="shared" si="3"/>
        <v>0</v>
      </c>
    </row>
    <row r="113" spans="1:8" ht="15.75" x14ac:dyDescent="0.25">
      <c r="A113" s="1351"/>
      <c r="B113" s="1359"/>
      <c r="C113" s="1360"/>
      <c r="D113" s="1917"/>
      <c r="E113" s="1916"/>
      <c r="F113" s="1915"/>
      <c r="G113" s="1916"/>
      <c r="H113" s="1417">
        <f t="shared" si="3"/>
        <v>0</v>
      </c>
    </row>
    <row r="114" spans="1:8" ht="15.75" x14ac:dyDescent="0.25">
      <c r="A114" s="1351"/>
      <c r="B114" s="1359"/>
      <c r="C114" s="1360"/>
      <c r="D114" s="1917"/>
      <c r="E114" s="1916"/>
      <c r="F114" s="1972"/>
      <c r="G114" s="1916"/>
      <c r="H114" s="1417">
        <f t="shared" si="3"/>
        <v>0</v>
      </c>
    </row>
    <row r="115" spans="1:8" ht="15.75" x14ac:dyDescent="0.25">
      <c r="A115" s="1351"/>
      <c r="B115" s="1359"/>
      <c r="C115" s="1360"/>
      <c r="D115" s="1917"/>
      <c r="E115" s="1916"/>
      <c r="F115" s="1915"/>
      <c r="G115" s="1916"/>
      <c r="H115" s="1417">
        <f t="shared" si="3"/>
        <v>0</v>
      </c>
    </row>
    <row r="116" spans="1:8" ht="15.75" x14ac:dyDescent="0.25">
      <c r="A116" s="1351"/>
      <c r="B116" s="1359"/>
      <c r="C116" s="1360"/>
      <c r="D116" s="1917"/>
      <c r="E116" s="1916"/>
      <c r="F116" s="1915"/>
      <c r="G116" s="1916"/>
      <c r="H116" s="1417">
        <f t="shared" si="3"/>
        <v>0</v>
      </c>
    </row>
    <row r="117" spans="1:8" ht="15.75" x14ac:dyDescent="0.25">
      <c r="A117" s="1351"/>
      <c r="B117" s="1359"/>
      <c r="C117" s="1360"/>
      <c r="D117" s="1917"/>
      <c r="E117" s="1916"/>
      <c r="F117" s="1971"/>
      <c r="G117" s="1916"/>
      <c r="H117" s="1417">
        <f t="shared" si="3"/>
        <v>0</v>
      </c>
    </row>
    <row r="118" spans="1:8" ht="15.75" x14ac:dyDescent="0.25">
      <c r="A118" s="1351"/>
      <c r="B118" s="1359"/>
      <c r="C118" s="1360"/>
      <c r="D118" s="1917"/>
      <c r="E118" s="1916"/>
      <c r="F118" s="1915"/>
      <c r="G118" s="1916"/>
      <c r="H118" s="1417">
        <f t="shared" si="3"/>
        <v>0</v>
      </c>
    </row>
    <row r="119" spans="1:8" ht="15.75" x14ac:dyDescent="0.25">
      <c r="A119" s="1351"/>
      <c r="B119" s="1359"/>
      <c r="C119" s="1360"/>
      <c r="D119" s="1917"/>
      <c r="E119" s="1916"/>
      <c r="F119" s="1915"/>
      <c r="G119" s="1916"/>
      <c r="H119" s="1417">
        <f t="shared" si="3"/>
        <v>0</v>
      </c>
    </row>
    <row r="120" spans="1:8" ht="15.75" x14ac:dyDescent="0.25">
      <c r="A120" s="1351"/>
      <c r="B120" s="1359"/>
      <c r="C120" s="1360"/>
      <c r="D120" s="1917"/>
      <c r="E120" s="1916"/>
      <c r="F120" s="1915"/>
      <c r="G120" s="1916"/>
      <c r="H120" s="1417">
        <f t="shared" si="3"/>
        <v>0</v>
      </c>
    </row>
    <row r="121" spans="1:8" ht="15.75" x14ac:dyDescent="0.25">
      <c r="A121" s="1351"/>
      <c r="B121" s="1359"/>
      <c r="C121" s="1360"/>
      <c r="D121" s="1917"/>
      <c r="E121" s="1916"/>
      <c r="F121" s="1971"/>
      <c r="G121" s="1916"/>
      <c r="H121" s="1417">
        <f t="shared" si="3"/>
        <v>0</v>
      </c>
    </row>
    <row r="122" spans="1:8" ht="15.75" x14ac:dyDescent="0.25">
      <c r="A122" s="1351"/>
      <c r="B122" s="1359"/>
      <c r="C122" s="1360"/>
      <c r="D122" s="1917"/>
      <c r="E122" s="1916"/>
      <c r="F122" s="1915"/>
      <c r="G122" s="1916"/>
      <c r="H122" s="1417">
        <f t="shared" si="3"/>
        <v>0</v>
      </c>
    </row>
    <row r="123" spans="1:8" ht="15.75" x14ac:dyDescent="0.25">
      <c r="A123" s="1351"/>
      <c r="B123" s="1359"/>
      <c r="C123" s="1360"/>
      <c r="D123" s="1932"/>
      <c r="E123" s="1933"/>
      <c r="F123" s="1915"/>
      <c r="G123" s="1916"/>
      <c r="H123" s="1417">
        <f t="shared" si="3"/>
        <v>0</v>
      </c>
    </row>
    <row r="124" spans="1:8" ht="15.75" x14ac:dyDescent="0.25">
      <c r="A124" s="1351"/>
      <c r="B124" s="1359"/>
      <c r="C124" s="1360"/>
      <c r="D124" s="1917"/>
      <c r="E124" s="1916"/>
      <c r="F124" s="1972"/>
      <c r="G124" s="1916"/>
      <c r="H124" s="1417">
        <f t="shared" si="3"/>
        <v>0</v>
      </c>
    </row>
    <row r="125" spans="1:8" ht="15.75" x14ac:dyDescent="0.25">
      <c r="A125" s="1351"/>
      <c r="B125" s="1359"/>
      <c r="C125" s="1360"/>
      <c r="D125" s="1917"/>
      <c r="E125" s="1916"/>
      <c r="F125" s="1915"/>
      <c r="G125" s="1916"/>
      <c r="H125" s="1417">
        <f t="shared" si="3"/>
        <v>0</v>
      </c>
    </row>
    <row r="126" spans="1:8" ht="15.75" x14ac:dyDescent="0.25">
      <c r="A126" s="1351"/>
      <c r="B126" s="1359"/>
      <c r="C126" s="1360"/>
      <c r="D126" s="1917"/>
      <c r="E126" s="1916"/>
      <c r="F126" s="1915"/>
      <c r="G126" s="1916"/>
      <c r="H126" s="1417">
        <f t="shared" si="3"/>
        <v>0</v>
      </c>
    </row>
    <row r="127" spans="1:8" ht="15.75" x14ac:dyDescent="0.25">
      <c r="A127" s="1351"/>
      <c r="B127" s="1359"/>
      <c r="C127" s="1360"/>
      <c r="D127" s="1917"/>
      <c r="E127" s="1916"/>
      <c r="F127" s="1915"/>
      <c r="G127" s="1916"/>
      <c r="H127" s="1417">
        <f t="shared" si="3"/>
        <v>0</v>
      </c>
    </row>
    <row r="128" spans="1:8" ht="15.75" x14ac:dyDescent="0.25">
      <c r="A128" s="1351"/>
      <c r="B128" s="1359"/>
      <c r="C128" s="1360"/>
      <c r="D128" s="1917"/>
      <c r="E128" s="1916"/>
      <c r="F128" s="1915"/>
      <c r="G128" s="1916"/>
      <c r="H128" s="1417">
        <f t="shared" si="3"/>
        <v>0</v>
      </c>
    </row>
    <row r="129" spans="1:8" ht="15.75" x14ac:dyDescent="0.25">
      <c r="A129" s="1351"/>
      <c r="B129" s="1359"/>
      <c r="C129" s="1360"/>
      <c r="D129" s="1917"/>
      <c r="E129" s="1916"/>
      <c r="F129" s="1915"/>
      <c r="G129" s="1916"/>
      <c r="H129" s="1417">
        <f t="shared" si="3"/>
        <v>0</v>
      </c>
    </row>
    <row r="130" spans="1:8" ht="15.75" x14ac:dyDescent="0.25">
      <c r="A130" s="1351"/>
      <c r="B130" s="1359"/>
      <c r="C130" s="1360"/>
      <c r="D130" s="1917"/>
      <c r="E130" s="1916"/>
      <c r="F130" s="1915"/>
      <c r="G130" s="1916"/>
      <c r="H130" s="1417">
        <f t="shared" si="3"/>
        <v>0</v>
      </c>
    </row>
    <row r="131" spans="1:8" ht="15.75" x14ac:dyDescent="0.25">
      <c r="A131" s="1351"/>
      <c r="B131" s="1359"/>
      <c r="C131" s="1360"/>
      <c r="D131" s="1917"/>
      <c r="E131" s="1916"/>
      <c r="F131" s="1915"/>
      <c r="G131" s="1916"/>
      <c r="H131" s="1417">
        <f t="shared" si="3"/>
        <v>0</v>
      </c>
    </row>
    <row r="132" spans="1:8" ht="15.75" x14ac:dyDescent="0.25">
      <c r="A132" s="717"/>
      <c r="B132" s="1362"/>
      <c r="C132" s="1363"/>
      <c r="D132" s="1356" t="s">
        <v>514</v>
      </c>
      <c r="E132" s="720"/>
      <c r="F132" s="452"/>
      <c r="G132" s="140"/>
      <c r="H132" s="1417"/>
    </row>
    <row r="133" spans="1:8" ht="15.75" x14ac:dyDescent="0.25">
      <c r="A133" s="717"/>
      <c r="B133" s="1362"/>
      <c r="C133" s="1363"/>
      <c r="D133" s="1356" t="s">
        <v>506</v>
      </c>
      <c r="E133" s="1361"/>
      <c r="F133" s="353"/>
      <c r="G133" s="76"/>
      <c r="H133" s="1417">
        <f t="shared" ref="H133" si="4">E133-G133</f>
        <v>0</v>
      </c>
    </row>
    <row r="134" spans="1:8" ht="15.75" x14ac:dyDescent="0.25">
      <c r="A134" s="1351"/>
      <c r="B134" s="1359"/>
      <c r="C134" s="989"/>
      <c r="D134" s="1415" t="s">
        <v>506</v>
      </c>
      <c r="E134" s="1416"/>
      <c r="F134" s="719"/>
      <c r="G134" s="1956"/>
      <c r="H134" s="1417"/>
    </row>
    <row r="135" spans="1:8" ht="18.75" x14ac:dyDescent="0.3">
      <c r="A135" s="2151" t="str">
        <f>A69</f>
        <v>REMISIONES DE    OCTUBRE     2 0 1 3</v>
      </c>
      <c r="B135" s="2151"/>
      <c r="C135" s="2151"/>
      <c r="D135" s="2154"/>
      <c r="E135" s="2154"/>
      <c r="F135" s="2154"/>
      <c r="G135" s="1957"/>
      <c r="H135" s="719"/>
    </row>
    <row r="136" spans="1:8" ht="35.25" thickBot="1" x14ac:dyDescent="0.35">
      <c r="A136" s="718" t="s">
        <v>0</v>
      </c>
      <c r="B136" s="1343" t="s">
        <v>1</v>
      </c>
      <c r="C136" s="1543"/>
      <c r="D136" s="1344" t="s">
        <v>1571</v>
      </c>
      <c r="E136" s="5" t="s">
        <v>2</v>
      </c>
      <c r="F136" s="1358" t="s">
        <v>6</v>
      </c>
      <c r="G136" s="1346" t="s">
        <v>7</v>
      </c>
      <c r="H136" s="1347" t="s">
        <v>8</v>
      </c>
    </row>
    <row r="137" spans="1:8" ht="16.5" thickTop="1" x14ac:dyDescent="0.25">
      <c r="A137" s="1351"/>
      <c r="B137" s="1359"/>
      <c r="C137" s="1364"/>
      <c r="D137" s="1917"/>
      <c r="E137" s="1916"/>
      <c r="F137" s="1915"/>
      <c r="G137" s="1916"/>
      <c r="H137" s="1417">
        <f t="shared" ref="H137:H199" si="5">E137-G137</f>
        <v>0</v>
      </c>
    </row>
    <row r="138" spans="1:8" x14ac:dyDescent="0.25">
      <c r="A138" s="1351"/>
      <c r="B138" s="584"/>
      <c r="C138" s="1364"/>
      <c r="D138" s="1917"/>
      <c r="E138" s="1916"/>
      <c r="F138" s="1915"/>
      <c r="G138" s="1916"/>
      <c r="H138" s="1417">
        <f t="shared" si="5"/>
        <v>0</v>
      </c>
    </row>
    <row r="139" spans="1:8" ht="15.75" x14ac:dyDescent="0.25">
      <c r="A139" s="1351"/>
      <c r="B139" s="1359"/>
      <c r="C139" s="1364"/>
      <c r="D139" s="1917"/>
      <c r="E139" s="1916"/>
      <c r="F139" s="1915"/>
      <c r="G139" s="1916"/>
      <c r="H139" s="1417">
        <f t="shared" si="5"/>
        <v>0</v>
      </c>
    </row>
    <row r="140" spans="1:8" x14ac:dyDescent="0.25">
      <c r="A140" s="1351"/>
      <c r="B140" s="584"/>
      <c r="C140" s="1364"/>
      <c r="D140" s="1917"/>
      <c r="E140" s="1916"/>
      <c r="F140" s="1915"/>
      <c r="G140" s="1916"/>
      <c r="H140" s="1417">
        <f t="shared" si="5"/>
        <v>0</v>
      </c>
    </row>
    <row r="141" spans="1:8" ht="15.75" x14ac:dyDescent="0.25">
      <c r="A141" s="1351"/>
      <c r="B141" s="1359"/>
      <c r="C141" s="1364"/>
      <c r="D141" s="1917"/>
      <c r="E141" s="1916"/>
      <c r="F141" s="1915"/>
      <c r="G141" s="1916"/>
      <c r="H141" s="1417">
        <f t="shared" si="5"/>
        <v>0</v>
      </c>
    </row>
    <row r="142" spans="1:8" x14ac:dyDescent="0.25">
      <c r="A142" s="1351"/>
      <c r="B142" s="584"/>
      <c r="C142" s="1364"/>
      <c r="D142" s="1917"/>
      <c r="E142" s="1916"/>
      <c r="F142" s="1915"/>
      <c r="G142" s="1916"/>
      <c r="H142" s="1417">
        <f t="shared" si="5"/>
        <v>0</v>
      </c>
    </row>
    <row r="143" spans="1:8" ht="15.75" x14ac:dyDescent="0.25">
      <c r="A143" s="1351"/>
      <c r="B143" s="1359"/>
      <c r="C143" s="1364"/>
      <c r="D143" s="1917"/>
      <c r="E143" s="1916"/>
      <c r="F143" s="1915"/>
      <c r="G143" s="1916"/>
      <c r="H143" s="1417">
        <f t="shared" si="5"/>
        <v>0</v>
      </c>
    </row>
    <row r="144" spans="1:8" x14ac:dyDescent="0.25">
      <c r="A144" s="1351"/>
      <c r="B144" s="584"/>
      <c r="C144" s="1364"/>
      <c r="D144" s="1917"/>
      <c r="E144" s="1916"/>
      <c r="F144" s="1915"/>
      <c r="G144" s="1916"/>
      <c r="H144" s="1417">
        <f t="shared" si="5"/>
        <v>0</v>
      </c>
    </row>
    <row r="145" spans="1:8" ht="15.75" x14ac:dyDescent="0.25">
      <c r="A145" s="1351"/>
      <c r="B145" s="1910"/>
      <c r="C145" s="1911"/>
      <c r="D145" s="1917"/>
      <c r="E145" s="1916"/>
      <c r="F145" s="1971"/>
      <c r="G145" s="1916"/>
      <c r="H145" s="1417">
        <f t="shared" si="5"/>
        <v>0</v>
      </c>
    </row>
    <row r="146" spans="1:8" x14ac:dyDescent="0.25">
      <c r="A146" s="1351"/>
      <c r="B146" s="1912"/>
      <c r="C146" s="1911"/>
      <c r="D146" s="1917"/>
      <c r="E146" s="1916"/>
      <c r="F146" s="1915"/>
      <c r="G146" s="1916"/>
      <c r="H146" s="1417">
        <f t="shared" si="5"/>
        <v>0</v>
      </c>
    </row>
    <row r="147" spans="1:8" ht="15.75" x14ac:dyDescent="0.25">
      <c r="A147" s="1351"/>
      <c r="B147" s="1910"/>
      <c r="C147" s="1911"/>
      <c r="D147" s="1917"/>
      <c r="E147" s="1916"/>
      <c r="F147" s="1915"/>
      <c r="G147" s="1916"/>
      <c r="H147" s="1417">
        <f t="shared" si="5"/>
        <v>0</v>
      </c>
    </row>
    <row r="148" spans="1:8" x14ac:dyDescent="0.25">
      <c r="A148" s="1351"/>
      <c r="B148" s="1912"/>
      <c r="C148" s="1911"/>
      <c r="D148" s="1917"/>
      <c r="E148" s="1916"/>
      <c r="F148" s="1915"/>
      <c r="G148" s="1916"/>
      <c r="H148" s="1417">
        <f t="shared" si="5"/>
        <v>0</v>
      </c>
    </row>
    <row r="149" spans="1:8" ht="15.75" x14ac:dyDescent="0.25">
      <c r="A149" s="1351"/>
      <c r="B149" s="1910"/>
      <c r="C149" s="1911"/>
      <c r="D149" s="1917"/>
      <c r="E149" s="1916"/>
      <c r="F149" s="1915"/>
      <c r="G149" s="1916"/>
      <c r="H149" s="1417">
        <f t="shared" si="5"/>
        <v>0</v>
      </c>
    </row>
    <row r="150" spans="1:8" x14ac:dyDescent="0.25">
      <c r="A150" s="1351"/>
      <c r="B150" s="1912"/>
      <c r="C150" s="1911"/>
      <c r="D150" s="1917"/>
      <c r="E150" s="1916"/>
      <c r="F150" s="1915"/>
      <c r="G150" s="1916"/>
      <c r="H150" s="1417">
        <f t="shared" si="5"/>
        <v>0</v>
      </c>
    </row>
    <row r="151" spans="1:8" ht="15.75" x14ac:dyDescent="0.25">
      <c r="A151" s="1351"/>
      <c r="B151" s="1910"/>
      <c r="C151" s="1911"/>
      <c r="D151" s="1917"/>
      <c r="E151" s="1916"/>
      <c r="F151" s="1915"/>
      <c r="G151" s="1916"/>
      <c r="H151" s="1417">
        <f t="shared" si="5"/>
        <v>0</v>
      </c>
    </row>
    <row r="152" spans="1:8" x14ac:dyDescent="0.25">
      <c r="A152" s="1351"/>
      <c r="B152" s="1912"/>
      <c r="C152" s="1911"/>
      <c r="D152" s="1917"/>
      <c r="E152" s="1916"/>
      <c r="F152" s="1915"/>
      <c r="G152" s="1916"/>
      <c r="H152" s="1417">
        <f t="shared" si="5"/>
        <v>0</v>
      </c>
    </row>
    <row r="153" spans="1:8" ht="15.75" x14ac:dyDescent="0.25">
      <c r="A153" s="1351"/>
      <c r="B153" s="1910"/>
      <c r="C153" s="1911"/>
      <c r="D153" s="1917"/>
      <c r="E153" s="1916"/>
      <c r="F153" s="1915"/>
      <c r="G153" s="1916"/>
      <c r="H153" s="1417">
        <f t="shared" si="5"/>
        <v>0</v>
      </c>
    </row>
    <row r="154" spans="1:8" x14ac:dyDescent="0.25">
      <c r="A154" s="1351"/>
      <c r="B154" s="1912"/>
      <c r="C154" s="1911"/>
      <c r="D154" s="1917"/>
      <c r="E154" s="1916"/>
      <c r="F154" s="1915"/>
      <c r="G154" s="1916"/>
      <c r="H154" s="1417">
        <f t="shared" si="5"/>
        <v>0</v>
      </c>
    </row>
    <row r="155" spans="1:8" ht="15.75" x14ac:dyDescent="0.25">
      <c r="A155" s="1351"/>
      <c r="B155" s="1910"/>
      <c r="C155" s="1911"/>
      <c r="D155" s="1917"/>
      <c r="E155" s="1916"/>
      <c r="F155" s="1915"/>
      <c r="G155" s="1916"/>
      <c r="H155" s="1417">
        <f t="shared" si="5"/>
        <v>0</v>
      </c>
    </row>
    <row r="156" spans="1:8" x14ac:dyDescent="0.25">
      <c r="A156" s="1351"/>
      <c r="B156" s="1912"/>
      <c r="C156" s="1911"/>
      <c r="D156" s="1917"/>
      <c r="E156" s="1916"/>
      <c r="F156" s="1915"/>
      <c r="G156" s="1916"/>
      <c r="H156" s="1417">
        <f t="shared" si="5"/>
        <v>0</v>
      </c>
    </row>
    <row r="157" spans="1:8" ht="15.75" x14ac:dyDescent="0.25">
      <c r="A157" s="1351"/>
      <c r="B157" s="1910"/>
      <c r="C157" s="1911"/>
      <c r="D157" s="1917"/>
      <c r="E157" s="1916"/>
      <c r="F157" s="1971"/>
      <c r="G157" s="1916"/>
      <c r="H157" s="1417">
        <f t="shared" si="5"/>
        <v>0</v>
      </c>
    </row>
    <row r="158" spans="1:8" x14ac:dyDescent="0.25">
      <c r="A158" s="1351"/>
      <c r="B158" s="1912"/>
      <c r="C158" s="1911"/>
      <c r="D158" s="1917"/>
      <c r="E158" s="1916"/>
      <c r="F158" s="1915"/>
      <c r="G158" s="1916"/>
      <c r="H158" s="1417">
        <f t="shared" si="5"/>
        <v>0</v>
      </c>
    </row>
    <row r="159" spans="1:8" ht="15.75" x14ac:dyDescent="0.25">
      <c r="A159" s="1351"/>
      <c r="B159" s="1910"/>
      <c r="C159" s="1911"/>
      <c r="D159" s="1917"/>
      <c r="E159" s="1916"/>
      <c r="F159" s="1915"/>
      <c r="G159" s="1916"/>
      <c r="H159" s="1417">
        <f t="shared" si="5"/>
        <v>0</v>
      </c>
    </row>
    <row r="160" spans="1:8" s="245" customFormat="1" x14ac:dyDescent="0.25">
      <c r="A160" s="1351"/>
      <c r="B160" s="1912"/>
      <c r="C160" s="1911"/>
      <c r="D160" s="1917"/>
      <c r="E160" s="1916"/>
      <c r="F160" s="1915"/>
      <c r="G160" s="1916"/>
      <c r="H160" s="1417">
        <f t="shared" si="5"/>
        <v>0</v>
      </c>
    </row>
    <row r="161" spans="1:8" s="245" customFormat="1" ht="15.75" x14ac:dyDescent="0.25">
      <c r="A161" s="1351"/>
      <c r="B161" s="1910"/>
      <c r="C161" s="1911"/>
      <c r="D161" s="1917"/>
      <c r="E161" s="1916"/>
      <c r="F161" s="1915"/>
      <c r="G161" s="1916"/>
      <c r="H161" s="1417">
        <f t="shared" si="5"/>
        <v>0</v>
      </c>
    </row>
    <row r="162" spans="1:8" s="245" customFormat="1" x14ac:dyDescent="0.25">
      <c r="A162" s="1351"/>
      <c r="B162" s="1912"/>
      <c r="C162" s="1911"/>
      <c r="D162" s="1917"/>
      <c r="E162" s="1916"/>
      <c r="F162" s="1971"/>
      <c r="G162" s="1916"/>
      <c r="H162" s="1417">
        <f t="shared" si="5"/>
        <v>0</v>
      </c>
    </row>
    <row r="163" spans="1:8" s="245" customFormat="1" ht="15.75" x14ac:dyDescent="0.25">
      <c r="A163" s="1351"/>
      <c r="B163" s="1910"/>
      <c r="C163" s="1911"/>
      <c r="D163" s="1917"/>
      <c r="E163" s="1916"/>
      <c r="F163" s="2236"/>
      <c r="G163" s="2237"/>
      <c r="H163" s="1417">
        <f t="shared" si="5"/>
        <v>0</v>
      </c>
    </row>
    <row r="164" spans="1:8" s="245" customFormat="1" x14ac:dyDescent="0.25">
      <c r="A164" s="1351"/>
      <c r="B164" s="1912"/>
      <c r="C164" s="1911"/>
      <c r="D164" s="1917"/>
      <c r="E164" s="1916"/>
      <c r="F164" s="1915"/>
      <c r="G164" s="1916"/>
      <c r="H164" s="1417">
        <f t="shared" si="5"/>
        <v>0</v>
      </c>
    </row>
    <row r="165" spans="1:8" s="245" customFormat="1" ht="15.75" x14ac:dyDescent="0.25">
      <c r="A165" s="1351"/>
      <c r="B165" s="1910"/>
      <c r="C165" s="1911"/>
      <c r="D165" s="1917"/>
      <c r="E165" s="1916"/>
      <c r="F165" s="1915"/>
      <c r="G165" s="1916"/>
      <c r="H165" s="1417">
        <f t="shared" si="5"/>
        <v>0</v>
      </c>
    </row>
    <row r="166" spans="1:8" s="245" customFormat="1" x14ac:dyDescent="0.25">
      <c r="A166" s="1351"/>
      <c r="B166" s="1912"/>
      <c r="C166" s="1911"/>
      <c r="D166" s="1917"/>
      <c r="E166" s="1916"/>
      <c r="F166" s="1915"/>
      <c r="G166" s="1916"/>
      <c r="H166" s="1417">
        <f t="shared" si="5"/>
        <v>0</v>
      </c>
    </row>
    <row r="167" spans="1:8" s="245" customFormat="1" ht="15.75" x14ac:dyDescent="0.25">
      <c r="A167" s="1351"/>
      <c r="B167" s="1910"/>
      <c r="C167" s="1911"/>
      <c r="D167" s="1917"/>
      <c r="E167" s="1916"/>
      <c r="F167" s="1915"/>
      <c r="G167" s="1916"/>
      <c r="H167" s="1417">
        <f t="shared" si="5"/>
        <v>0</v>
      </c>
    </row>
    <row r="168" spans="1:8" s="245" customFormat="1" x14ac:dyDescent="0.25">
      <c r="A168" s="1351"/>
      <c r="B168" s="1912"/>
      <c r="C168" s="1911"/>
      <c r="D168" s="1917"/>
      <c r="E168" s="1916"/>
      <c r="F168" s="1915"/>
      <c r="G168" s="1916"/>
      <c r="H168" s="1417">
        <f t="shared" si="5"/>
        <v>0</v>
      </c>
    </row>
    <row r="169" spans="1:8" s="245" customFormat="1" ht="15.75" x14ac:dyDescent="0.25">
      <c r="A169" s="1351"/>
      <c r="B169" s="1910"/>
      <c r="C169" s="1911"/>
      <c r="D169" s="1917"/>
      <c r="E169" s="1916"/>
      <c r="F169" s="1915"/>
      <c r="G169" s="1916"/>
      <c r="H169" s="1417">
        <f t="shared" si="5"/>
        <v>0</v>
      </c>
    </row>
    <row r="170" spans="1:8" s="245" customFormat="1" x14ac:dyDescent="0.25">
      <c r="A170" s="1351"/>
      <c r="B170" s="1912"/>
      <c r="C170" s="1911"/>
      <c r="D170" s="1917"/>
      <c r="E170" s="1916"/>
      <c r="F170" s="1915"/>
      <c r="G170" s="1916"/>
      <c r="H170" s="1417">
        <f t="shared" si="5"/>
        <v>0</v>
      </c>
    </row>
    <row r="171" spans="1:8" ht="15.75" x14ac:dyDescent="0.25">
      <c r="A171" s="1351"/>
      <c r="B171" s="1910"/>
      <c r="C171" s="1911"/>
      <c r="D171" s="1917"/>
      <c r="E171" s="1916"/>
      <c r="F171" s="1915"/>
      <c r="G171" s="1916"/>
      <c r="H171" s="1417">
        <f t="shared" si="5"/>
        <v>0</v>
      </c>
    </row>
    <row r="172" spans="1:8" x14ac:dyDescent="0.25">
      <c r="A172" s="1351"/>
      <c r="B172" s="1912"/>
      <c r="C172" s="1911"/>
      <c r="D172" s="1917"/>
      <c r="E172" s="1916"/>
      <c r="F172" s="1915"/>
      <c r="G172" s="1916"/>
      <c r="H172" s="1417">
        <f t="shared" si="5"/>
        <v>0</v>
      </c>
    </row>
    <row r="173" spans="1:8" ht="15.75" x14ac:dyDescent="0.25">
      <c r="A173" s="1351"/>
      <c r="B173" s="1910"/>
      <c r="C173" s="1911"/>
      <c r="D173" s="1917"/>
      <c r="E173" s="1916"/>
      <c r="F173" s="1915"/>
      <c r="G173" s="1916"/>
      <c r="H173" s="1417">
        <f t="shared" si="5"/>
        <v>0</v>
      </c>
    </row>
    <row r="174" spans="1:8" x14ac:dyDescent="0.25">
      <c r="A174" s="1351"/>
      <c r="B174" s="1912"/>
      <c r="C174" s="1911"/>
      <c r="D174" s="1917"/>
      <c r="E174" s="1916"/>
      <c r="F174" s="1915"/>
      <c r="G174" s="1916"/>
      <c r="H174" s="1417">
        <f t="shared" si="5"/>
        <v>0</v>
      </c>
    </row>
    <row r="175" spans="1:8" ht="15.75" x14ac:dyDescent="0.25">
      <c r="A175" s="1351"/>
      <c r="B175" s="1910"/>
      <c r="C175" s="1911"/>
      <c r="D175" s="1917"/>
      <c r="E175" s="1916"/>
      <c r="F175" s="1915"/>
      <c r="G175" s="1916"/>
      <c r="H175" s="1417">
        <f t="shared" si="5"/>
        <v>0</v>
      </c>
    </row>
    <row r="176" spans="1:8" x14ac:dyDescent="0.25">
      <c r="A176" s="1351"/>
      <c r="B176" s="1912"/>
      <c r="C176" s="1911"/>
      <c r="D176" s="1917"/>
      <c r="E176" s="1916"/>
      <c r="F176" s="1915"/>
      <c r="G176" s="1916"/>
      <c r="H176" s="1417">
        <f t="shared" si="5"/>
        <v>0</v>
      </c>
    </row>
    <row r="177" spans="1:8" ht="15.75" x14ac:dyDescent="0.25">
      <c r="A177" s="1351"/>
      <c r="B177" s="1910"/>
      <c r="C177" s="1911"/>
      <c r="D177" s="1917"/>
      <c r="E177" s="1916"/>
      <c r="F177" s="1915"/>
      <c r="G177" s="1916"/>
      <c r="H177" s="1417">
        <f t="shared" si="5"/>
        <v>0</v>
      </c>
    </row>
    <row r="178" spans="1:8" x14ac:dyDescent="0.25">
      <c r="A178" s="1351"/>
      <c r="B178" s="1912"/>
      <c r="C178" s="1911"/>
      <c r="D178" s="1917"/>
      <c r="E178" s="1916"/>
      <c r="F178" s="1915"/>
      <c r="G178" s="1916"/>
      <c r="H178" s="1417">
        <f t="shared" si="5"/>
        <v>0</v>
      </c>
    </row>
    <row r="179" spans="1:8" ht="15.75" x14ac:dyDescent="0.25">
      <c r="A179" s="1351"/>
      <c r="B179" s="1910"/>
      <c r="C179" s="1911"/>
      <c r="D179" s="1917"/>
      <c r="E179" s="1916"/>
      <c r="F179" s="1915"/>
      <c r="G179" s="1916"/>
      <c r="H179" s="1417">
        <f t="shared" si="5"/>
        <v>0</v>
      </c>
    </row>
    <row r="180" spans="1:8" x14ac:dyDescent="0.25">
      <c r="A180" s="1351"/>
      <c r="B180" s="1912"/>
      <c r="C180" s="1911"/>
      <c r="D180" s="1917"/>
      <c r="E180" s="1916"/>
      <c r="F180" s="1915"/>
      <c r="G180" s="1916"/>
      <c r="H180" s="1417">
        <f t="shared" si="5"/>
        <v>0</v>
      </c>
    </row>
    <row r="181" spans="1:8" ht="15.75" x14ac:dyDescent="0.25">
      <c r="A181" s="1351"/>
      <c r="B181" s="1910"/>
      <c r="C181" s="1911"/>
      <c r="D181" s="1917"/>
      <c r="E181" s="1916"/>
      <c r="F181" s="1915"/>
      <c r="G181" s="1916"/>
      <c r="H181" s="1417">
        <f t="shared" si="5"/>
        <v>0</v>
      </c>
    </row>
    <row r="182" spans="1:8" x14ac:dyDescent="0.25">
      <c r="A182" s="1351"/>
      <c r="B182" s="1912"/>
      <c r="C182" s="1911"/>
      <c r="D182" s="1917"/>
      <c r="E182" s="1916"/>
      <c r="F182" s="1973"/>
      <c r="G182" s="1916"/>
      <c r="H182" s="1417">
        <f t="shared" si="5"/>
        <v>0</v>
      </c>
    </row>
    <row r="183" spans="1:8" ht="15.75" x14ac:dyDescent="0.25">
      <c r="A183" s="1351"/>
      <c r="B183" s="1910"/>
      <c r="C183" s="1911"/>
      <c r="D183" s="1917"/>
      <c r="E183" s="1916"/>
      <c r="F183" s="1915"/>
      <c r="G183" s="1916"/>
      <c r="H183" s="1417">
        <f t="shared" si="5"/>
        <v>0</v>
      </c>
    </row>
    <row r="184" spans="1:8" x14ac:dyDescent="0.25">
      <c r="A184" s="1351"/>
      <c r="B184" s="1912"/>
      <c r="C184" s="1911"/>
      <c r="D184" s="1917"/>
      <c r="E184" s="1916"/>
      <c r="F184" s="1915"/>
      <c r="G184" s="1916"/>
      <c r="H184" s="1417">
        <f t="shared" si="5"/>
        <v>0</v>
      </c>
    </row>
    <row r="185" spans="1:8" ht="15.75" x14ac:dyDescent="0.25">
      <c r="A185" s="1351"/>
      <c r="B185" s="1910"/>
      <c r="C185" s="1911"/>
      <c r="D185" s="1917"/>
      <c r="E185" s="1916"/>
      <c r="F185" s="1915"/>
      <c r="G185" s="1916"/>
      <c r="H185" s="1417">
        <f t="shared" si="5"/>
        <v>0</v>
      </c>
    </row>
    <row r="186" spans="1:8" x14ac:dyDescent="0.25">
      <c r="A186" s="1351"/>
      <c r="B186" s="1912"/>
      <c r="C186" s="1911"/>
      <c r="D186" s="1917"/>
      <c r="E186" s="1916"/>
      <c r="F186" s="1915"/>
      <c r="G186" s="1916"/>
      <c r="H186" s="1417">
        <f t="shared" si="5"/>
        <v>0</v>
      </c>
    </row>
    <row r="187" spans="1:8" ht="15.75" x14ac:dyDescent="0.25">
      <c r="A187" s="1351"/>
      <c r="B187" s="1910"/>
      <c r="C187" s="1911"/>
      <c r="D187" s="1917"/>
      <c r="E187" s="1916"/>
      <c r="F187" s="1915"/>
      <c r="G187" s="1916"/>
      <c r="H187" s="1417">
        <f t="shared" si="5"/>
        <v>0</v>
      </c>
    </row>
    <row r="188" spans="1:8" x14ac:dyDescent="0.25">
      <c r="A188" s="1351"/>
      <c r="B188" s="1912"/>
      <c r="C188" s="1911"/>
      <c r="D188" s="1917"/>
      <c r="E188" s="1916"/>
      <c r="F188" s="1915"/>
      <c r="G188" s="1916"/>
      <c r="H188" s="1417">
        <f t="shared" si="5"/>
        <v>0</v>
      </c>
    </row>
    <row r="189" spans="1:8" ht="15.75" x14ac:dyDescent="0.25">
      <c r="A189" s="1351"/>
      <c r="B189" s="1910"/>
      <c r="C189" s="1911"/>
      <c r="D189" s="1917"/>
      <c r="E189" s="1916"/>
      <c r="F189" s="1915"/>
      <c r="G189" s="1916"/>
      <c r="H189" s="1417">
        <f t="shared" si="5"/>
        <v>0</v>
      </c>
    </row>
    <row r="190" spans="1:8" x14ac:dyDescent="0.25">
      <c r="A190" s="1351"/>
      <c r="B190" s="1912"/>
      <c r="C190" s="1911"/>
      <c r="D190" s="1917"/>
      <c r="E190" s="1916"/>
      <c r="F190" s="1915"/>
      <c r="G190" s="1916"/>
      <c r="H190" s="1417">
        <f t="shared" si="5"/>
        <v>0</v>
      </c>
    </row>
    <row r="191" spans="1:8" ht="15.75" x14ac:dyDescent="0.25">
      <c r="A191" s="1351"/>
      <c r="B191" s="1910"/>
      <c r="C191" s="1911"/>
      <c r="D191" s="1917"/>
      <c r="E191" s="1916"/>
      <c r="F191" s="1915"/>
      <c r="G191" s="1916"/>
      <c r="H191" s="1417">
        <f t="shared" si="5"/>
        <v>0</v>
      </c>
    </row>
    <row r="192" spans="1:8" x14ac:dyDescent="0.25">
      <c r="A192" s="1351"/>
      <c r="B192" s="1912"/>
      <c r="C192" s="1911"/>
      <c r="D192" s="1917"/>
      <c r="E192" s="1916"/>
      <c r="F192" s="1915"/>
      <c r="G192" s="1916"/>
      <c r="H192" s="1417">
        <f t="shared" si="5"/>
        <v>0</v>
      </c>
    </row>
    <row r="193" spans="1:8" ht="15.75" x14ac:dyDescent="0.25">
      <c r="A193" s="1351"/>
      <c r="B193" s="1910"/>
      <c r="C193" s="1911"/>
      <c r="D193" s="1917"/>
      <c r="E193" s="1916"/>
      <c r="F193" s="1915"/>
      <c r="G193" s="1916"/>
      <c r="H193" s="1417">
        <f t="shared" si="5"/>
        <v>0</v>
      </c>
    </row>
    <row r="194" spans="1:8" x14ac:dyDescent="0.25">
      <c r="A194" s="1351"/>
      <c r="B194" s="1912"/>
      <c r="C194" s="1911"/>
      <c r="D194" s="1917"/>
      <c r="E194" s="1916"/>
      <c r="F194" s="1973"/>
      <c r="G194" s="1916"/>
      <c r="H194" s="1417">
        <f t="shared" si="5"/>
        <v>0</v>
      </c>
    </row>
    <row r="195" spans="1:8" ht="15.75" x14ac:dyDescent="0.25">
      <c r="A195" s="1351"/>
      <c r="B195" s="1910"/>
      <c r="C195" s="1911"/>
      <c r="D195" s="1917"/>
      <c r="E195" s="1916"/>
      <c r="F195" s="1915"/>
      <c r="G195" s="1916"/>
      <c r="H195" s="1417">
        <f t="shared" si="5"/>
        <v>0</v>
      </c>
    </row>
    <row r="196" spans="1:8" x14ac:dyDescent="0.25">
      <c r="A196" s="1351"/>
      <c r="B196" s="1912"/>
      <c r="C196" s="1911"/>
      <c r="D196" s="1917"/>
      <c r="E196" s="1916"/>
      <c r="F196" s="1915"/>
      <c r="G196" s="1916"/>
      <c r="H196" s="1417">
        <f t="shared" si="5"/>
        <v>0</v>
      </c>
    </row>
    <row r="197" spans="1:8" ht="15.75" x14ac:dyDescent="0.25">
      <c r="A197" s="1351"/>
      <c r="B197" s="1910"/>
      <c r="C197" s="1911"/>
      <c r="D197" s="1917"/>
      <c r="E197" s="1916"/>
      <c r="F197" s="1915"/>
      <c r="G197" s="1916"/>
      <c r="H197" s="1417">
        <f t="shared" si="5"/>
        <v>0</v>
      </c>
    </row>
    <row r="198" spans="1:8" x14ac:dyDescent="0.25">
      <c r="A198" s="1351"/>
      <c r="B198" s="1912"/>
      <c r="C198" s="1911"/>
      <c r="D198" s="1917"/>
      <c r="E198" s="1916"/>
      <c r="F198" s="1915"/>
      <c r="G198" s="1916"/>
      <c r="H198" s="1417">
        <f t="shared" si="5"/>
        <v>0</v>
      </c>
    </row>
    <row r="199" spans="1:8" ht="15.75" x14ac:dyDescent="0.25">
      <c r="A199" s="1351"/>
      <c r="B199" s="1910"/>
      <c r="C199" s="1911"/>
      <c r="D199" s="1917"/>
      <c r="E199" s="1916"/>
      <c r="F199" s="1915"/>
      <c r="G199" s="1916"/>
      <c r="H199" s="1417">
        <f t="shared" si="5"/>
        <v>0</v>
      </c>
    </row>
    <row r="200" spans="1:8" x14ac:dyDescent="0.25">
      <c r="A200" s="717"/>
      <c r="B200" s="1365"/>
      <c r="C200" s="1544"/>
      <c r="D200" s="452" t="s">
        <v>513</v>
      </c>
      <c r="E200" s="140"/>
      <c r="F200" s="1357"/>
      <c r="G200" s="351"/>
      <c r="H200" s="1417">
        <f t="shared" ref="H200" si="6">E200-G200</f>
        <v>0</v>
      </c>
    </row>
    <row r="201" spans="1:8" x14ac:dyDescent="0.25">
      <c r="A201" s="717"/>
      <c r="B201" s="1365"/>
      <c r="C201" s="1544"/>
      <c r="D201" s="452" t="s">
        <v>513</v>
      </c>
      <c r="E201" s="140"/>
      <c r="F201" s="1357"/>
      <c r="G201" s="351"/>
      <c r="H201" s="218"/>
    </row>
    <row r="202" spans="1:8" ht="18.75" x14ac:dyDescent="0.3">
      <c r="A202" s="2153" t="str">
        <f>A135</f>
        <v>REMISIONES DE    OCTUBRE     2 0 1 3</v>
      </c>
      <c r="B202" s="2153"/>
      <c r="C202" s="2153"/>
      <c r="D202" s="2153"/>
      <c r="E202" s="2153"/>
      <c r="F202" s="2153"/>
      <c r="G202" s="1958"/>
      <c r="H202" s="218"/>
    </row>
    <row r="203" spans="1:8" ht="35.25" thickBot="1" x14ac:dyDescent="0.35">
      <c r="A203" s="718" t="s">
        <v>0</v>
      </c>
      <c r="B203" s="1343" t="s">
        <v>1</v>
      </c>
      <c r="C203" s="1543"/>
      <c r="D203" s="1344" t="s">
        <v>1572</v>
      </c>
      <c r="E203" s="5" t="s">
        <v>2</v>
      </c>
      <c r="F203" s="1358" t="s">
        <v>6</v>
      </c>
      <c r="G203" s="1346" t="s">
        <v>7</v>
      </c>
      <c r="H203" s="1347" t="s">
        <v>8</v>
      </c>
    </row>
    <row r="204" spans="1:8" ht="15.75" thickTop="1" x14ac:dyDescent="0.25">
      <c r="A204" s="1351"/>
      <c r="B204" s="1912"/>
      <c r="C204" s="1911"/>
      <c r="D204" s="1917"/>
      <c r="E204" s="1916"/>
      <c r="F204" s="1915"/>
      <c r="G204" s="1916"/>
      <c r="H204" s="1417">
        <f t="shared" ref="H204:H267" si="7">E204-G204</f>
        <v>0</v>
      </c>
    </row>
    <row r="205" spans="1:8" x14ac:dyDescent="0.25">
      <c r="A205" s="1351"/>
      <c r="B205" s="1912"/>
      <c r="C205" s="1911"/>
      <c r="D205" s="1917"/>
      <c r="E205" s="1916"/>
      <c r="F205" s="1915"/>
      <c r="G205" s="1916"/>
      <c r="H205" s="1417">
        <f t="shared" si="7"/>
        <v>0</v>
      </c>
    </row>
    <row r="206" spans="1:8" x14ac:dyDescent="0.25">
      <c r="A206" s="1351"/>
      <c r="B206" s="1912"/>
      <c r="C206" s="1911"/>
      <c r="D206" s="1917"/>
      <c r="E206" s="1916"/>
      <c r="F206" s="1915"/>
      <c r="G206" s="1916"/>
      <c r="H206" s="1417">
        <f t="shared" si="7"/>
        <v>0</v>
      </c>
    </row>
    <row r="207" spans="1:8" x14ac:dyDescent="0.25">
      <c r="A207" s="1351"/>
      <c r="B207" s="1912"/>
      <c r="C207" s="1911"/>
      <c r="D207" s="1917"/>
      <c r="E207" s="1916"/>
      <c r="F207" s="1915"/>
      <c r="G207" s="1916"/>
      <c r="H207" s="1417">
        <f t="shared" si="7"/>
        <v>0</v>
      </c>
    </row>
    <row r="208" spans="1:8" x14ac:dyDescent="0.25">
      <c r="A208" s="1351"/>
      <c r="B208" s="1912"/>
      <c r="C208" s="1911"/>
      <c r="D208" s="1917"/>
      <c r="E208" s="1916"/>
      <c r="F208" s="1915"/>
      <c r="G208" s="1916"/>
      <c r="H208" s="1417">
        <f t="shared" si="7"/>
        <v>0</v>
      </c>
    </row>
    <row r="209" spans="1:11" x14ac:dyDescent="0.25">
      <c r="A209" s="1351"/>
      <c r="B209" s="1912"/>
      <c r="C209" s="1911"/>
      <c r="D209" s="1917"/>
      <c r="E209" s="1916"/>
      <c r="F209" s="1915"/>
      <c r="G209" s="1916"/>
      <c r="H209" s="1417">
        <f t="shared" si="7"/>
        <v>0</v>
      </c>
    </row>
    <row r="210" spans="1:11" x14ac:dyDescent="0.25">
      <c r="A210" s="1351"/>
      <c r="B210" s="1912"/>
      <c r="C210" s="1911"/>
      <c r="D210" s="1917"/>
      <c r="E210" s="1916"/>
      <c r="F210" s="2236"/>
      <c r="G210" s="2237"/>
      <c r="H210" s="1417">
        <f t="shared" si="7"/>
        <v>0</v>
      </c>
    </row>
    <row r="211" spans="1:11" x14ac:dyDescent="0.25">
      <c r="A211" s="1351"/>
      <c r="B211" s="1912"/>
      <c r="C211" s="1911"/>
      <c r="D211" s="1917"/>
      <c r="E211" s="1916"/>
      <c r="F211" s="1915"/>
      <c r="G211" s="1916"/>
      <c r="H211" s="1417">
        <f t="shared" si="7"/>
        <v>0</v>
      </c>
    </row>
    <row r="212" spans="1:11" x14ac:dyDescent="0.25">
      <c r="A212" s="1351"/>
      <c r="B212" s="1912"/>
      <c r="C212" s="1911"/>
      <c r="D212" s="1917"/>
      <c r="E212" s="1916"/>
      <c r="F212" s="1915"/>
      <c r="G212" s="1916"/>
      <c r="H212" s="1417">
        <f t="shared" si="7"/>
        <v>0</v>
      </c>
    </row>
    <row r="213" spans="1:11" x14ac:dyDescent="0.25">
      <c r="A213" s="1351"/>
      <c r="B213" s="1912"/>
      <c r="C213" s="1911"/>
      <c r="D213" s="1917"/>
      <c r="E213" s="1916"/>
      <c r="F213" s="1915"/>
      <c r="G213" s="1916"/>
      <c r="H213" s="1417">
        <f t="shared" si="7"/>
        <v>0</v>
      </c>
    </row>
    <row r="214" spans="1:11" x14ac:dyDescent="0.25">
      <c r="A214" s="1351"/>
      <c r="B214" s="1912"/>
      <c r="C214" s="1911"/>
      <c r="D214" s="1917"/>
      <c r="E214" s="1916"/>
      <c r="F214" s="1915"/>
      <c r="G214" s="1916"/>
      <c r="H214" s="1417">
        <f t="shared" si="7"/>
        <v>0</v>
      </c>
    </row>
    <row r="215" spans="1:11" x14ac:dyDescent="0.25">
      <c r="A215" s="1351"/>
      <c r="B215" s="1912"/>
      <c r="C215" s="1911"/>
      <c r="D215" s="1917"/>
      <c r="E215" s="1916"/>
      <c r="F215" s="1915"/>
      <c r="G215" s="1916"/>
      <c r="H215" s="1417">
        <f t="shared" si="7"/>
        <v>0</v>
      </c>
    </row>
    <row r="216" spans="1:11" x14ac:dyDescent="0.25">
      <c r="A216" s="1351"/>
      <c r="B216" s="1912"/>
      <c r="C216" s="1911"/>
      <c r="D216" s="1917"/>
      <c r="E216" s="1916"/>
      <c r="F216" s="1915"/>
      <c r="G216" s="1916"/>
      <c r="H216" s="1417">
        <f t="shared" si="7"/>
        <v>0</v>
      </c>
      <c r="K216" s="704"/>
    </row>
    <row r="217" spans="1:11" x14ac:dyDescent="0.25">
      <c r="A217" s="1351"/>
      <c r="B217" s="1912"/>
      <c r="C217" s="1911"/>
      <c r="D217" s="1917"/>
      <c r="E217" s="1916"/>
      <c r="F217" s="1915"/>
      <c r="G217" s="1916"/>
      <c r="H217" s="1417">
        <f t="shared" si="7"/>
        <v>0</v>
      </c>
      <c r="K217" s="704"/>
    </row>
    <row r="218" spans="1:11" x14ac:dyDescent="0.25">
      <c r="A218" s="1351"/>
      <c r="B218" s="1912"/>
      <c r="C218" s="1911"/>
      <c r="D218" s="1917"/>
      <c r="E218" s="1916"/>
      <c r="F218" s="1915"/>
      <c r="G218" s="1916"/>
      <c r="H218" s="1417">
        <f t="shared" si="7"/>
        <v>0</v>
      </c>
      <c r="K218" s="704"/>
    </row>
    <row r="219" spans="1:11" x14ac:dyDescent="0.25">
      <c r="A219" s="1351"/>
      <c r="B219" s="1912"/>
      <c r="C219" s="1911"/>
      <c r="D219" s="1932"/>
      <c r="E219" s="1933"/>
      <c r="F219" s="1915"/>
      <c r="G219" s="1916"/>
      <c r="H219" s="1417">
        <f t="shared" si="7"/>
        <v>0</v>
      </c>
      <c r="K219" s="704"/>
    </row>
    <row r="220" spans="1:11" x14ac:dyDescent="0.25">
      <c r="A220" s="1351"/>
      <c r="B220" s="1912"/>
      <c r="C220" s="1911"/>
      <c r="D220" s="1917"/>
      <c r="E220" s="1916"/>
      <c r="F220" s="1971"/>
      <c r="G220" s="1916"/>
      <c r="H220" s="1417">
        <f t="shared" si="7"/>
        <v>0</v>
      </c>
      <c r="K220" s="704"/>
    </row>
    <row r="221" spans="1:11" x14ac:dyDescent="0.25">
      <c r="A221" s="1351"/>
      <c r="B221" s="1912"/>
      <c r="C221" s="1911"/>
      <c r="D221" s="1917"/>
      <c r="E221" s="1916"/>
      <c r="F221" s="1915"/>
      <c r="G221" s="1916"/>
      <c r="H221" s="1417">
        <f t="shared" si="7"/>
        <v>0</v>
      </c>
      <c r="K221" s="704"/>
    </row>
    <row r="222" spans="1:11" x14ac:dyDescent="0.25">
      <c r="A222" s="1351"/>
      <c r="B222" s="1912"/>
      <c r="C222" s="1911"/>
      <c r="D222" s="1917"/>
      <c r="E222" s="1916"/>
      <c r="F222" s="1915"/>
      <c r="G222" s="1916"/>
      <c r="H222" s="1417">
        <f t="shared" si="7"/>
        <v>0</v>
      </c>
      <c r="K222" s="704"/>
    </row>
    <row r="223" spans="1:11" x14ac:dyDescent="0.25">
      <c r="A223" s="1351"/>
      <c r="B223" s="1912"/>
      <c r="C223" s="1911"/>
      <c r="D223" s="1917"/>
      <c r="E223" s="1916"/>
      <c r="F223" s="1915"/>
      <c r="G223" s="1916"/>
      <c r="H223" s="1417">
        <f t="shared" si="7"/>
        <v>0</v>
      </c>
      <c r="K223" s="704"/>
    </row>
    <row r="224" spans="1:11" x14ac:dyDescent="0.25">
      <c r="A224" s="1351"/>
      <c r="B224" s="1912"/>
      <c r="C224" s="1911"/>
      <c r="D224" s="1917"/>
      <c r="E224" s="1916"/>
      <c r="F224" s="1915"/>
      <c r="G224" s="1916"/>
      <c r="H224" s="1417">
        <f t="shared" si="7"/>
        <v>0</v>
      </c>
    </row>
    <row r="225" spans="1:8" x14ac:dyDescent="0.25">
      <c r="A225" s="1351"/>
      <c r="B225" s="1912"/>
      <c r="C225" s="1911"/>
      <c r="D225" s="1917"/>
      <c r="E225" s="1916"/>
      <c r="F225" s="1915"/>
      <c r="G225" s="1916"/>
      <c r="H225" s="1417">
        <f t="shared" si="7"/>
        <v>0</v>
      </c>
    </row>
    <row r="226" spans="1:8" x14ac:dyDescent="0.25">
      <c r="A226" s="1351"/>
      <c r="B226" s="1912"/>
      <c r="C226" s="1911"/>
      <c r="D226" s="1917"/>
      <c r="E226" s="1916"/>
      <c r="F226" s="1915"/>
      <c r="G226" s="1916"/>
      <c r="H226" s="1417">
        <f t="shared" si="7"/>
        <v>0</v>
      </c>
    </row>
    <row r="227" spans="1:8" x14ac:dyDescent="0.25">
      <c r="A227" s="1351"/>
      <c r="B227" s="1912"/>
      <c r="C227" s="1911"/>
      <c r="D227" s="1917"/>
      <c r="E227" s="1916"/>
      <c r="F227" s="1915"/>
      <c r="G227" s="1916"/>
      <c r="H227" s="1417">
        <f t="shared" si="7"/>
        <v>0</v>
      </c>
    </row>
    <row r="228" spans="1:8" x14ac:dyDescent="0.25">
      <c r="A228" s="1351"/>
      <c r="B228" s="1912"/>
      <c r="C228" s="1911"/>
      <c r="D228" s="1917"/>
      <c r="E228" s="1916"/>
      <c r="F228" s="1915"/>
      <c r="G228" s="1916"/>
      <c r="H228" s="1417">
        <f t="shared" si="7"/>
        <v>0</v>
      </c>
    </row>
    <row r="229" spans="1:8" x14ac:dyDescent="0.25">
      <c r="A229" s="1351"/>
      <c r="B229" s="1912"/>
      <c r="C229" s="1911"/>
      <c r="D229" s="1917"/>
      <c r="E229" s="1916"/>
      <c r="F229" s="1915"/>
      <c r="G229" s="1916"/>
      <c r="H229" s="1417">
        <f t="shared" si="7"/>
        <v>0</v>
      </c>
    </row>
    <row r="230" spans="1:8" x14ac:dyDescent="0.25">
      <c r="A230" s="1351"/>
      <c r="B230" s="1912"/>
      <c r="C230" s="1911"/>
      <c r="D230" s="1917"/>
      <c r="E230" s="1916"/>
      <c r="F230" s="1971"/>
      <c r="G230" s="1916"/>
      <c r="H230" s="1417">
        <f t="shared" si="7"/>
        <v>0</v>
      </c>
    </row>
    <row r="231" spans="1:8" x14ac:dyDescent="0.25">
      <c r="A231" s="1351"/>
      <c r="B231" s="1912"/>
      <c r="C231" s="1911"/>
      <c r="D231" s="1917"/>
      <c r="E231" s="1916"/>
      <c r="F231" s="1915"/>
      <c r="G231" s="1916"/>
      <c r="H231" s="1417">
        <f t="shared" si="7"/>
        <v>0</v>
      </c>
    </row>
    <row r="232" spans="1:8" x14ac:dyDescent="0.25">
      <c r="A232" s="1351"/>
      <c r="B232" s="1912"/>
      <c r="C232" s="1911"/>
      <c r="D232" s="1917"/>
      <c r="E232" s="1916"/>
      <c r="F232" s="1915"/>
      <c r="G232" s="1916"/>
      <c r="H232" s="1417">
        <f t="shared" si="7"/>
        <v>0</v>
      </c>
    </row>
    <row r="233" spans="1:8" x14ac:dyDescent="0.25">
      <c r="A233" s="1351"/>
      <c r="B233" s="1912"/>
      <c r="C233" s="1911"/>
      <c r="D233" s="1917"/>
      <c r="E233" s="1916"/>
      <c r="F233" s="1915"/>
      <c r="G233" s="1916"/>
      <c r="H233" s="1417">
        <f t="shared" si="7"/>
        <v>0</v>
      </c>
    </row>
    <row r="234" spans="1:8" x14ac:dyDescent="0.25">
      <c r="A234" s="1351"/>
      <c r="B234" s="1912"/>
      <c r="C234" s="1911"/>
      <c r="D234" s="1917"/>
      <c r="E234" s="1916"/>
      <c r="F234" s="1915"/>
      <c r="G234" s="1916"/>
      <c r="H234" s="1417">
        <f t="shared" si="7"/>
        <v>0</v>
      </c>
    </row>
    <row r="235" spans="1:8" x14ac:dyDescent="0.25">
      <c r="A235" s="1351"/>
      <c r="B235" s="1912"/>
      <c r="C235" s="1911"/>
      <c r="D235" s="1917"/>
      <c r="E235" s="1916"/>
      <c r="F235" s="1915"/>
      <c r="G235" s="1916"/>
      <c r="H235" s="1417">
        <f t="shared" si="7"/>
        <v>0</v>
      </c>
    </row>
    <row r="236" spans="1:8" x14ac:dyDescent="0.25">
      <c r="A236" s="1351"/>
      <c r="B236" s="1912"/>
      <c r="C236" s="1911"/>
      <c r="D236" s="1917"/>
      <c r="E236" s="1916"/>
      <c r="F236" s="1915"/>
      <c r="G236" s="1916"/>
      <c r="H236" s="1417">
        <f t="shared" si="7"/>
        <v>0</v>
      </c>
    </row>
    <row r="237" spans="1:8" x14ac:dyDescent="0.25">
      <c r="A237" s="1351"/>
      <c r="B237" s="1912"/>
      <c r="C237" s="1911"/>
      <c r="D237" s="1917"/>
      <c r="E237" s="1916"/>
      <c r="F237" s="1915"/>
      <c r="G237" s="1916"/>
      <c r="H237" s="1417">
        <f t="shared" si="7"/>
        <v>0</v>
      </c>
    </row>
    <row r="238" spans="1:8" x14ac:dyDescent="0.25">
      <c r="A238" s="1351"/>
      <c r="B238" s="1912"/>
      <c r="C238" s="1911"/>
      <c r="D238" s="1917"/>
      <c r="E238" s="1916"/>
      <c r="F238" s="1915"/>
      <c r="G238" s="1916"/>
      <c r="H238" s="1417">
        <f t="shared" si="7"/>
        <v>0</v>
      </c>
    </row>
    <row r="239" spans="1:8" x14ac:dyDescent="0.25">
      <c r="A239" s="1351"/>
      <c r="B239" s="1912"/>
      <c r="C239" s="1911"/>
      <c r="D239" s="1917"/>
      <c r="E239" s="1916"/>
      <c r="F239" s="1915"/>
      <c r="G239" s="1916"/>
      <c r="H239" s="1417">
        <f t="shared" si="7"/>
        <v>0</v>
      </c>
    </row>
    <row r="240" spans="1:8" x14ac:dyDescent="0.25">
      <c r="A240" s="1351"/>
      <c r="B240" s="1912"/>
      <c r="C240" s="1911"/>
      <c r="D240" s="1917"/>
      <c r="E240" s="1916"/>
      <c r="F240" s="1915"/>
      <c r="G240" s="1916"/>
      <c r="H240" s="1417">
        <f t="shared" si="7"/>
        <v>0</v>
      </c>
    </row>
    <row r="241" spans="1:8" x14ac:dyDescent="0.25">
      <c r="A241" s="1351"/>
      <c r="B241" s="1912"/>
      <c r="C241" s="1911"/>
      <c r="D241" s="1917"/>
      <c r="E241" s="1916"/>
      <c r="F241" s="1915"/>
      <c r="G241" s="1916"/>
      <c r="H241" s="1417">
        <f t="shared" si="7"/>
        <v>0</v>
      </c>
    </row>
    <row r="242" spans="1:8" x14ac:dyDescent="0.25">
      <c r="A242" s="1351"/>
      <c r="B242" s="1912"/>
      <c r="C242" s="1911"/>
      <c r="D242" s="1917"/>
      <c r="E242" s="1916"/>
      <c r="F242" s="1915"/>
      <c r="G242" s="1916"/>
      <c r="H242" s="1417">
        <f t="shared" si="7"/>
        <v>0</v>
      </c>
    </row>
    <row r="243" spans="1:8" x14ac:dyDescent="0.25">
      <c r="A243" s="1351"/>
      <c r="B243" s="1912"/>
      <c r="C243" s="1911"/>
      <c r="D243" s="1917"/>
      <c r="E243" s="1916"/>
      <c r="F243" s="1915"/>
      <c r="G243" s="1916"/>
      <c r="H243" s="1417">
        <f t="shared" si="7"/>
        <v>0</v>
      </c>
    </row>
    <row r="244" spans="1:8" x14ac:dyDescent="0.25">
      <c r="A244" s="1351"/>
      <c r="B244" s="1912"/>
      <c r="C244" s="1911"/>
      <c r="D244" s="1917"/>
      <c r="E244" s="1916"/>
      <c r="F244" s="1915"/>
      <c r="G244" s="1916"/>
      <c r="H244" s="1417">
        <f t="shared" si="7"/>
        <v>0</v>
      </c>
    </row>
    <row r="245" spans="1:8" x14ac:dyDescent="0.25">
      <c r="A245" s="1351"/>
      <c r="B245" s="1912"/>
      <c r="C245" s="1911"/>
      <c r="D245" s="1917"/>
      <c r="E245" s="1916"/>
      <c r="F245" s="1915"/>
      <c r="G245" s="1916"/>
      <c r="H245" s="1417">
        <f t="shared" si="7"/>
        <v>0</v>
      </c>
    </row>
    <row r="246" spans="1:8" x14ac:dyDescent="0.25">
      <c r="A246" s="1351"/>
      <c r="B246" s="1912"/>
      <c r="C246" s="1911"/>
      <c r="D246" s="1917"/>
      <c r="E246" s="1916"/>
      <c r="F246" s="1915"/>
      <c r="G246" s="1916"/>
      <c r="H246" s="1417">
        <f t="shared" si="7"/>
        <v>0</v>
      </c>
    </row>
    <row r="247" spans="1:8" x14ac:dyDescent="0.25">
      <c r="A247" s="1351"/>
      <c r="B247" s="1912"/>
      <c r="C247" s="1911"/>
      <c r="D247" s="1917"/>
      <c r="E247" s="1916"/>
      <c r="F247" s="1972"/>
      <c r="G247" s="1916"/>
      <c r="H247" s="1417">
        <f t="shared" si="7"/>
        <v>0</v>
      </c>
    </row>
    <row r="248" spans="1:8" x14ac:dyDescent="0.25">
      <c r="A248" s="1351"/>
      <c r="B248" s="1912"/>
      <c r="C248" s="1911"/>
      <c r="D248" s="1917"/>
      <c r="E248" s="1916"/>
      <c r="F248" s="1915"/>
      <c r="G248" s="1916"/>
      <c r="H248" s="1417">
        <f t="shared" si="7"/>
        <v>0</v>
      </c>
    </row>
    <row r="249" spans="1:8" x14ac:dyDescent="0.25">
      <c r="A249" s="1351"/>
      <c r="B249" s="1912"/>
      <c r="C249" s="1911"/>
      <c r="D249" s="1917"/>
      <c r="E249" s="1916"/>
      <c r="F249" s="1915"/>
      <c r="G249" s="1916"/>
      <c r="H249" s="1417">
        <f t="shared" si="7"/>
        <v>0</v>
      </c>
    </row>
    <row r="250" spans="1:8" x14ac:dyDescent="0.25">
      <c r="A250" s="1351"/>
      <c r="B250" s="1912"/>
      <c r="C250" s="1911"/>
      <c r="D250" s="1917"/>
      <c r="E250" s="1916"/>
      <c r="F250" s="1915"/>
      <c r="G250" s="1916"/>
      <c r="H250" s="1417">
        <f t="shared" si="7"/>
        <v>0</v>
      </c>
    </row>
    <row r="251" spans="1:8" x14ac:dyDescent="0.25">
      <c r="A251" s="1351"/>
      <c r="B251" s="1912"/>
      <c r="C251" s="1911"/>
      <c r="D251" s="1917"/>
      <c r="E251" s="1916"/>
      <c r="F251" s="1971"/>
      <c r="G251" s="1916"/>
      <c r="H251" s="1417">
        <f t="shared" si="7"/>
        <v>0</v>
      </c>
    </row>
    <row r="252" spans="1:8" x14ac:dyDescent="0.25">
      <c r="A252" s="1351"/>
      <c r="B252" s="1912"/>
      <c r="C252" s="1911"/>
      <c r="D252" s="1917"/>
      <c r="E252" s="1916"/>
      <c r="F252" s="1915"/>
      <c r="G252" s="1916"/>
      <c r="H252" s="1417">
        <f t="shared" si="7"/>
        <v>0</v>
      </c>
    </row>
    <row r="253" spans="1:8" x14ac:dyDescent="0.25">
      <c r="A253" s="1351"/>
      <c r="B253" s="1912"/>
      <c r="C253" s="1911"/>
      <c r="D253" s="1917"/>
      <c r="E253" s="1916"/>
      <c r="F253" s="1915"/>
      <c r="G253" s="1916"/>
      <c r="H253" s="1417">
        <f t="shared" si="7"/>
        <v>0</v>
      </c>
    </row>
    <row r="254" spans="1:8" x14ac:dyDescent="0.25">
      <c r="A254" s="1351"/>
      <c r="B254" s="1912"/>
      <c r="C254" s="1911"/>
      <c r="D254" s="1917"/>
      <c r="E254" s="1916"/>
      <c r="F254" s="1915"/>
      <c r="G254" s="1916"/>
      <c r="H254" s="1417">
        <f t="shared" si="7"/>
        <v>0</v>
      </c>
    </row>
    <row r="255" spans="1:8" x14ac:dyDescent="0.25">
      <c r="A255" s="1351"/>
      <c r="B255" s="1912"/>
      <c r="C255" s="1911"/>
      <c r="D255" s="1917"/>
      <c r="E255" s="1916"/>
      <c r="F255" s="1915"/>
      <c r="G255" s="1916"/>
      <c r="H255" s="1417">
        <f t="shared" si="7"/>
        <v>0</v>
      </c>
    </row>
    <row r="256" spans="1:8" x14ac:dyDescent="0.25">
      <c r="A256" s="1351"/>
      <c r="B256" s="1912"/>
      <c r="C256" s="1911"/>
      <c r="D256" s="1917"/>
      <c r="E256" s="1916"/>
      <c r="F256" s="1915"/>
      <c r="G256" s="1916"/>
      <c r="H256" s="1417">
        <f t="shared" si="7"/>
        <v>0</v>
      </c>
    </row>
    <row r="257" spans="1:8" x14ac:dyDescent="0.25">
      <c r="A257" s="1351"/>
      <c r="B257" s="1912"/>
      <c r="C257" s="1911"/>
      <c r="D257" s="1917"/>
      <c r="E257" s="1916"/>
      <c r="F257" s="1915"/>
      <c r="G257" s="1916"/>
      <c r="H257" s="1417">
        <f t="shared" si="7"/>
        <v>0</v>
      </c>
    </row>
    <row r="258" spans="1:8" x14ac:dyDescent="0.25">
      <c r="A258" s="1351"/>
      <c r="B258" s="1912"/>
      <c r="C258" s="1911"/>
      <c r="D258" s="1917"/>
      <c r="E258" s="1916"/>
      <c r="F258" s="1915"/>
      <c r="G258" s="1916"/>
      <c r="H258" s="1417">
        <f t="shared" si="7"/>
        <v>0</v>
      </c>
    </row>
    <row r="259" spans="1:8" x14ac:dyDescent="0.25">
      <c r="A259" s="1351"/>
      <c r="B259" s="1912"/>
      <c r="C259" s="1911"/>
      <c r="D259" s="1917"/>
      <c r="E259" s="1916"/>
      <c r="F259" s="1915"/>
      <c r="G259" s="1916"/>
      <c r="H259" s="1417">
        <f t="shared" si="7"/>
        <v>0</v>
      </c>
    </row>
    <row r="260" spans="1:8" x14ac:dyDescent="0.25">
      <c r="A260" s="1351"/>
      <c r="B260" s="1912"/>
      <c r="C260" s="1911"/>
      <c r="D260" s="1917"/>
      <c r="E260" s="1916"/>
      <c r="F260" s="1915"/>
      <c r="G260" s="1916"/>
      <c r="H260" s="1417">
        <f t="shared" si="7"/>
        <v>0</v>
      </c>
    </row>
    <row r="261" spans="1:8" x14ac:dyDescent="0.25">
      <c r="A261" s="1351"/>
      <c r="B261" s="1912"/>
      <c r="C261" s="1911"/>
      <c r="D261" s="1917"/>
      <c r="E261" s="1916"/>
      <c r="F261" s="1915"/>
      <c r="G261" s="1916"/>
      <c r="H261" s="1417">
        <f t="shared" si="7"/>
        <v>0</v>
      </c>
    </row>
    <row r="262" spans="1:8" x14ac:dyDescent="0.25">
      <c r="A262" s="1351"/>
      <c r="B262" s="1912"/>
      <c r="C262" s="1911"/>
      <c r="D262" s="1917"/>
      <c r="E262" s="1916"/>
      <c r="F262" s="1915"/>
      <c r="G262" s="1916"/>
      <c r="H262" s="1417">
        <f t="shared" si="7"/>
        <v>0</v>
      </c>
    </row>
    <row r="263" spans="1:8" x14ac:dyDescent="0.25">
      <c r="A263" s="1351"/>
      <c r="B263" s="1912"/>
      <c r="C263" s="1911"/>
      <c r="D263" s="1917"/>
      <c r="E263" s="1916"/>
      <c r="F263" s="1915"/>
      <c r="G263" s="1916"/>
      <c r="H263" s="1417">
        <f t="shared" si="7"/>
        <v>0</v>
      </c>
    </row>
    <row r="264" spans="1:8" x14ac:dyDescent="0.25">
      <c r="A264" s="1351"/>
      <c r="B264" s="1912"/>
      <c r="C264" s="1911"/>
      <c r="D264" s="1917"/>
      <c r="E264" s="1916"/>
      <c r="F264" s="1915"/>
      <c r="G264" s="1916"/>
      <c r="H264" s="1417">
        <f t="shared" si="7"/>
        <v>0</v>
      </c>
    </row>
    <row r="265" spans="1:8" x14ac:dyDescent="0.25">
      <c r="A265" s="1351"/>
      <c r="B265" s="1912"/>
      <c r="C265" s="1911"/>
      <c r="D265" s="1917"/>
      <c r="E265" s="1916"/>
      <c r="F265" s="1915"/>
      <c r="G265" s="1916"/>
      <c r="H265" s="1417">
        <f t="shared" si="7"/>
        <v>0</v>
      </c>
    </row>
    <row r="266" spans="1:8" x14ac:dyDescent="0.25">
      <c r="A266" s="1351"/>
      <c r="B266" s="1912"/>
      <c r="C266" s="1911"/>
      <c r="D266" s="1917"/>
      <c r="E266" s="1916"/>
      <c r="F266" s="1915"/>
      <c r="G266" s="1916"/>
      <c r="H266" s="1417">
        <f t="shared" si="7"/>
        <v>0</v>
      </c>
    </row>
    <row r="267" spans="1:8" x14ac:dyDescent="0.25">
      <c r="A267" s="1351"/>
      <c r="B267" s="1912"/>
      <c r="C267" s="1911"/>
      <c r="D267" s="1917"/>
      <c r="E267" s="1916"/>
      <c r="F267" s="1915"/>
      <c r="G267" s="1916"/>
      <c r="H267" s="1417">
        <f t="shared" si="7"/>
        <v>0</v>
      </c>
    </row>
    <row r="268" spans="1:8" x14ac:dyDescent="0.25">
      <c r="A268" s="717"/>
      <c r="B268" s="1365"/>
      <c r="C268" s="1544"/>
      <c r="D268" s="452" t="s">
        <v>506</v>
      </c>
      <c r="E268" s="140"/>
      <c r="F268" s="1357"/>
      <c r="G268" s="351"/>
      <c r="H268" s="1417">
        <f t="shared" ref="H268:H269" si="8">E268-G268</f>
        <v>0</v>
      </c>
    </row>
    <row r="269" spans="1:8" x14ac:dyDescent="0.25">
      <c r="A269" s="717"/>
      <c r="B269" s="1365"/>
      <c r="C269" s="1544"/>
      <c r="D269" s="452" t="s">
        <v>513</v>
      </c>
      <c r="E269" s="140"/>
      <c r="F269" s="1357"/>
      <c r="G269" s="351"/>
      <c r="H269" s="1417">
        <f t="shared" si="8"/>
        <v>0</v>
      </c>
    </row>
    <row r="270" spans="1:8" x14ac:dyDescent="0.25">
      <c r="A270" s="1399"/>
      <c r="B270" s="1400"/>
      <c r="C270" s="1545"/>
      <c r="D270" s="1340" t="s">
        <v>506</v>
      </c>
      <c r="E270" s="1401"/>
      <c r="F270" s="1402"/>
      <c r="G270" s="1341"/>
      <c r="H270" s="218"/>
    </row>
    <row r="271" spans="1:8" ht="18.75" x14ac:dyDescent="0.3">
      <c r="A271" s="2151" t="str">
        <f>A202</f>
        <v>REMISIONES DE    OCTUBRE     2 0 1 3</v>
      </c>
      <c r="B271" s="2151"/>
      <c r="C271" s="2151"/>
      <c r="D271" s="2151"/>
      <c r="E271" s="2151"/>
      <c r="F271" s="2151"/>
      <c r="G271" s="1959"/>
      <c r="H271" s="719"/>
    </row>
    <row r="272" spans="1:8" ht="35.25" thickBot="1" x14ac:dyDescent="0.35">
      <c r="A272" s="723" t="s">
        <v>0</v>
      </c>
      <c r="B272" s="1353" t="s">
        <v>1</v>
      </c>
      <c r="C272" s="1546"/>
      <c r="D272" s="1344" t="s">
        <v>1573</v>
      </c>
      <c r="E272" s="5" t="s">
        <v>2</v>
      </c>
      <c r="F272" s="1358" t="s">
        <v>6</v>
      </c>
      <c r="G272" s="1346" t="s">
        <v>7</v>
      </c>
      <c r="H272" s="1347" t="s">
        <v>8</v>
      </c>
    </row>
    <row r="273" spans="1:8" ht="15.75" thickTop="1" x14ac:dyDescent="0.25">
      <c r="A273" s="1351"/>
      <c r="B273" s="1952"/>
      <c r="C273" s="1911"/>
      <c r="D273" s="1917"/>
      <c r="E273" s="1916"/>
      <c r="F273" s="1915"/>
      <c r="G273" s="1916"/>
      <c r="H273" s="1417">
        <f t="shared" ref="H273:H336" si="9">E273-G273</f>
        <v>0</v>
      </c>
    </row>
    <row r="274" spans="1:8" x14ac:dyDescent="0.25">
      <c r="A274" s="1351"/>
      <c r="B274" s="1952"/>
      <c r="C274" s="1911"/>
      <c r="D274" s="1917"/>
      <c r="E274" s="1916"/>
      <c r="F274" s="1915"/>
      <c r="G274" s="1916"/>
      <c r="H274" s="1417">
        <f t="shared" si="9"/>
        <v>0</v>
      </c>
    </row>
    <row r="275" spans="1:8" x14ac:dyDescent="0.25">
      <c r="A275" s="1351"/>
      <c r="B275" s="1952"/>
      <c r="C275" s="1911"/>
      <c r="D275" s="1917"/>
      <c r="E275" s="1916"/>
      <c r="F275" s="1915"/>
      <c r="G275" s="1916"/>
      <c r="H275" s="1417">
        <f t="shared" si="9"/>
        <v>0</v>
      </c>
    </row>
    <row r="276" spans="1:8" x14ac:dyDescent="0.25">
      <c r="A276" s="1351"/>
      <c r="B276" s="1952"/>
      <c r="C276" s="1911"/>
      <c r="D276" s="1917"/>
      <c r="E276" s="1916"/>
      <c r="F276" s="1915"/>
      <c r="G276" s="1916"/>
      <c r="H276" s="1417">
        <f t="shared" si="9"/>
        <v>0</v>
      </c>
    </row>
    <row r="277" spans="1:8" x14ac:dyDescent="0.25">
      <c r="A277" s="1351"/>
      <c r="B277" s="1952"/>
      <c r="C277" s="1911"/>
      <c r="D277" s="1917"/>
      <c r="E277" s="1916"/>
      <c r="F277" s="1915"/>
      <c r="G277" s="1916"/>
      <c r="H277" s="1417">
        <f t="shared" si="9"/>
        <v>0</v>
      </c>
    </row>
    <row r="278" spans="1:8" x14ac:dyDescent="0.25">
      <c r="A278" s="1351"/>
      <c r="B278" s="1952"/>
      <c r="C278" s="1911"/>
      <c r="D278" s="1917"/>
      <c r="E278" s="1916"/>
      <c r="F278" s="1915"/>
      <c r="G278" s="1916"/>
      <c r="H278" s="1417">
        <f t="shared" si="9"/>
        <v>0</v>
      </c>
    </row>
    <row r="279" spans="1:8" x14ac:dyDescent="0.25">
      <c r="A279" s="1351"/>
      <c r="B279" s="1952"/>
      <c r="C279" s="1911"/>
      <c r="D279" s="1917"/>
      <c r="E279" s="1916"/>
      <c r="F279" s="1915"/>
      <c r="G279" s="1916"/>
      <c r="H279" s="1417">
        <f t="shared" si="9"/>
        <v>0</v>
      </c>
    </row>
    <row r="280" spans="1:8" x14ac:dyDescent="0.25">
      <c r="A280" s="1351"/>
      <c r="B280" s="1952"/>
      <c r="C280" s="1911"/>
      <c r="D280" s="1917"/>
      <c r="E280" s="1916"/>
      <c r="F280" s="1971"/>
      <c r="G280" s="1916"/>
      <c r="H280" s="1417">
        <f t="shared" si="9"/>
        <v>0</v>
      </c>
    </row>
    <row r="281" spans="1:8" x14ac:dyDescent="0.25">
      <c r="A281" s="1351"/>
      <c r="B281" s="1952"/>
      <c r="C281" s="1911"/>
      <c r="D281" s="1917"/>
      <c r="E281" s="1916"/>
      <c r="F281" s="1915"/>
      <c r="G281" s="1916"/>
      <c r="H281" s="1417">
        <f t="shared" si="9"/>
        <v>0</v>
      </c>
    </row>
    <row r="282" spans="1:8" x14ac:dyDescent="0.25">
      <c r="A282" s="1351"/>
      <c r="B282" s="1952"/>
      <c r="C282" s="1911"/>
      <c r="D282" s="1917"/>
      <c r="E282" s="1916"/>
      <c r="F282" s="1915"/>
      <c r="G282" s="1916"/>
      <c r="H282" s="1417">
        <f t="shared" si="9"/>
        <v>0</v>
      </c>
    </row>
    <row r="283" spans="1:8" x14ac:dyDescent="0.25">
      <c r="A283" s="1351"/>
      <c r="B283" s="1952"/>
      <c r="C283" s="1911"/>
      <c r="D283" s="1917"/>
      <c r="E283" s="1916"/>
      <c r="F283" s="1915"/>
      <c r="G283" s="1916"/>
      <c r="H283" s="1417">
        <f t="shared" si="9"/>
        <v>0</v>
      </c>
    </row>
    <row r="284" spans="1:8" x14ac:dyDescent="0.25">
      <c r="A284" s="1351"/>
      <c r="B284" s="1952"/>
      <c r="C284" s="1911"/>
      <c r="D284" s="1917"/>
      <c r="E284" s="1916"/>
      <c r="F284" s="1915"/>
      <c r="G284" s="1916"/>
      <c r="H284" s="1417">
        <f t="shared" si="9"/>
        <v>0</v>
      </c>
    </row>
    <row r="285" spans="1:8" x14ac:dyDescent="0.25">
      <c r="A285" s="1351"/>
      <c r="B285" s="1952"/>
      <c r="C285" s="1911"/>
      <c r="D285" s="1917"/>
      <c r="E285" s="1916"/>
      <c r="F285" s="1915"/>
      <c r="G285" s="1916"/>
      <c r="H285" s="1417">
        <f t="shared" si="9"/>
        <v>0</v>
      </c>
    </row>
    <row r="286" spans="1:8" x14ac:dyDescent="0.25">
      <c r="A286" s="1351"/>
      <c r="B286" s="1952"/>
      <c r="C286" s="1911"/>
      <c r="D286" s="1917"/>
      <c r="E286" s="1916"/>
      <c r="F286" s="1915"/>
      <c r="G286" s="1916"/>
      <c r="H286" s="1417">
        <f t="shared" si="9"/>
        <v>0</v>
      </c>
    </row>
    <row r="287" spans="1:8" x14ac:dyDescent="0.25">
      <c r="A287" s="1351"/>
      <c r="B287" s="1952"/>
      <c r="C287" s="1911"/>
      <c r="D287" s="1917"/>
      <c r="E287" s="1916"/>
      <c r="F287" s="1915"/>
      <c r="G287" s="1916"/>
      <c r="H287" s="1417">
        <f t="shared" si="9"/>
        <v>0</v>
      </c>
    </row>
    <row r="288" spans="1:8" x14ac:dyDescent="0.25">
      <c r="A288" s="1351"/>
      <c r="B288" s="1952"/>
      <c r="C288" s="1911"/>
      <c r="D288" s="1917"/>
      <c r="E288" s="1916"/>
      <c r="F288" s="1915"/>
      <c r="G288" s="1916"/>
      <c r="H288" s="1417">
        <f t="shared" si="9"/>
        <v>0</v>
      </c>
    </row>
    <row r="289" spans="1:8" x14ac:dyDescent="0.25">
      <c r="A289" s="1351"/>
      <c r="B289" s="1952"/>
      <c r="C289" s="1911"/>
      <c r="D289" s="1917"/>
      <c r="E289" s="1916"/>
      <c r="F289" s="1915"/>
      <c r="G289" s="1916"/>
      <c r="H289" s="1417">
        <f t="shared" si="9"/>
        <v>0</v>
      </c>
    </row>
    <row r="290" spans="1:8" x14ac:dyDescent="0.25">
      <c r="A290" s="1351"/>
      <c r="B290" s="1952"/>
      <c r="C290" s="1911"/>
      <c r="D290" s="1917"/>
      <c r="E290" s="1916"/>
      <c r="F290" s="1915"/>
      <c r="G290" s="1916"/>
      <c r="H290" s="1417">
        <f t="shared" si="9"/>
        <v>0</v>
      </c>
    </row>
    <row r="291" spans="1:8" x14ac:dyDescent="0.25">
      <c r="A291" s="1351"/>
      <c r="B291" s="1952"/>
      <c r="C291" s="1911"/>
      <c r="D291" s="1917"/>
      <c r="E291" s="1916"/>
      <c r="F291" s="1915"/>
      <c r="G291" s="1916"/>
      <c r="H291" s="1417">
        <f t="shared" si="9"/>
        <v>0</v>
      </c>
    </row>
    <row r="292" spans="1:8" x14ac:dyDescent="0.25">
      <c r="A292" s="1351"/>
      <c r="B292" s="1952"/>
      <c r="C292" s="1911"/>
      <c r="D292" s="1917"/>
      <c r="E292" s="1916"/>
      <c r="F292" s="1915"/>
      <c r="G292" s="1916"/>
      <c r="H292" s="1417">
        <f t="shared" si="9"/>
        <v>0</v>
      </c>
    </row>
    <row r="293" spans="1:8" x14ac:dyDescent="0.25">
      <c r="A293" s="1351"/>
      <c r="B293" s="1952"/>
      <c r="C293" s="1911"/>
      <c r="D293" s="1917"/>
      <c r="E293" s="1916"/>
      <c r="F293" s="1972"/>
      <c r="G293" s="1916"/>
      <c r="H293" s="1417">
        <f t="shared" si="9"/>
        <v>0</v>
      </c>
    </row>
    <row r="294" spans="1:8" x14ac:dyDescent="0.25">
      <c r="A294" s="1351"/>
      <c r="B294" s="1952"/>
      <c r="C294" s="1911"/>
      <c r="D294" s="1917"/>
      <c r="E294" s="1916"/>
      <c r="F294" s="1915"/>
      <c r="G294" s="1916"/>
      <c r="H294" s="1417">
        <f t="shared" si="9"/>
        <v>0</v>
      </c>
    </row>
    <row r="295" spans="1:8" x14ac:dyDescent="0.25">
      <c r="A295" s="1351"/>
      <c r="B295" s="1952"/>
      <c r="C295" s="1911"/>
      <c r="D295" s="1917"/>
      <c r="E295" s="1916"/>
      <c r="F295" s="1915"/>
      <c r="G295" s="1916"/>
      <c r="H295" s="1417">
        <f t="shared" si="9"/>
        <v>0</v>
      </c>
    </row>
    <row r="296" spans="1:8" x14ac:dyDescent="0.25">
      <c r="A296" s="1351"/>
      <c r="B296" s="1952"/>
      <c r="C296" s="1911"/>
      <c r="D296" s="1917"/>
      <c r="E296" s="1916"/>
      <c r="F296" s="1915"/>
      <c r="G296" s="1916"/>
      <c r="H296" s="1417">
        <f t="shared" si="9"/>
        <v>0</v>
      </c>
    </row>
    <row r="297" spans="1:8" x14ac:dyDescent="0.25">
      <c r="A297" s="1351"/>
      <c r="B297" s="1952"/>
      <c r="C297" s="1911"/>
      <c r="D297" s="1917"/>
      <c r="E297" s="1916"/>
      <c r="F297" s="1915"/>
      <c r="G297" s="1916"/>
      <c r="H297" s="1417">
        <f t="shared" si="9"/>
        <v>0</v>
      </c>
    </row>
    <row r="298" spans="1:8" x14ac:dyDescent="0.25">
      <c r="A298" s="1351"/>
      <c r="B298" s="1952"/>
      <c r="C298" s="1911"/>
      <c r="D298" s="1917"/>
      <c r="E298" s="1916"/>
      <c r="F298" s="1915"/>
      <c r="G298" s="1916"/>
      <c r="H298" s="1417">
        <f t="shared" si="9"/>
        <v>0</v>
      </c>
    </row>
    <row r="299" spans="1:8" x14ac:dyDescent="0.25">
      <c r="A299" s="1351"/>
      <c r="B299" s="1952"/>
      <c r="C299" s="1911"/>
      <c r="D299" s="1917"/>
      <c r="E299" s="1916"/>
      <c r="F299" s="1915"/>
      <c r="G299" s="1916"/>
      <c r="H299" s="1417">
        <f t="shared" si="9"/>
        <v>0</v>
      </c>
    </row>
    <row r="300" spans="1:8" x14ac:dyDescent="0.25">
      <c r="A300" s="1351"/>
      <c r="B300" s="1952"/>
      <c r="C300" s="1911"/>
      <c r="D300" s="1917"/>
      <c r="E300" s="1916"/>
      <c r="F300" s="1915"/>
      <c r="G300" s="1916"/>
      <c r="H300" s="1417">
        <f t="shared" si="9"/>
        <v>0</v>
      </c>
    </row>
    <row r="301" spans="1:8" x14ac:dyDescent="0.25">
      <c r="A301" s="1351"/>
      <c r="B301" s="1952"/>
      <c r="C301" s="1911"/>
      <c r="D301" s="1917"/>
      <c r="E301" s="1916"/>
      <c r="F301" s="1915"/>
      <c r="G301" s="1916"/>
      <c r="H301" s="1417">
        <f t="shared" si="9"/>
        <v>0</v>
      </c>
    </row>
    <row r="302" spans="1:8" x14ac:dyDescent="0.25">
      <c r="A302" s="1351"/>
      <c r="B302" s="1952"/>
      <c r="C302" s="1911"/>
      <c r="D302" s="1917"/>
      <c r="E302" s="1916"/>
      <c r="F302" s="1915"/>
      <c r="G302" s="1916"/>
      <c r="H302" s="1417">
        <f t="shared" si="9"/>
        <v>0</v>
      </c>
    </row>
    <row r="303" spans="1:8" x14ac:dyDescent="0.25">
      <c r="A303" s="1351"/>
      <c r="B303" s="1952"/>
      <c r="C303" s="1911"/>
      <c r="D303" s="1917"/>
      <c r="E303" s="1916"/>
      <c r="F303" s="1915"/>
      <c r="G303" s="1916"/>
      <c r="H303" s="1417">
        <f t="shared" si="9"/>
        <v>0</v>
      </c>
    </row>
    <row r="304" spans="1:8" x14ac:dyDescent="0.25">
      <c r="A304" s="1351"/>
      <c r="B304" s="1952"/>
      <c r="C304" s="1911"/>
      <c r="D304" s="1917"/>
      <c r="E304" s="1916"/>
      <c r="F304" s="1915"/>
      <c r="G304" s="1916"/>
      <c r="H304" s="1417">
        <f t="shared" si="9"/>
        <v>0</v>
      </c>
    </row>
    <row r="305" spans="1:8" x14ac:dyDescent="0.25">
      <c r="A305" s="1351"/>
      <c r="B305" s="1952"/>
      <c r="C305" s="1911"/>
      <c r="D305" s="1917"/>
      <c r="E305" s="1916"/>
      <c r="F305" s="1915"/>
      <c r="G305" s="1916"/>
      <c r="H305" s="1417">
        <f t="shared" si="9"/>
        <v>0</v>
      </c>
    </row>
    <row r="306" spans="1:8" x14ac:dyDescent="0.25">
      <c r="A306" s="1351"/>
      <c r="B306" s="1952"/>
      <c r="C306" s="1911"/>
      <c r="D306" s="1917"/>
      <c r="E306" s="1916"/>
      <c r="F306" s="1915"/>
      <c r="G306" s="1916"/>
      <c r="H306" s="1417">
        <f t="shared" si="9"/>
        <v>0</v>
      </c>
    </row>
    <row r="307" spans="1:8" x14ac:dyDescent="0.25">
      <c r="A307" s="1351"/>
      <c r="B307" s="1952"/>
      <c r="C307" s="1911"/>
      <c r="D307" s="1917"/>
      <c r="E307" s="1916"/>
      <c r="F307" s="1972"/>
      <c r="G307" s="1916"/>
      <c r="H307" s="1417">
        <f t="shared" si="9"/>
        <v>0</v>
      </c>
    </row>
    <row r="308" spans="1:8" x14ac:dyDescent="0.25">
      <c r="A308" s="1351"/>
      <c r="B308" s="1952"/>
      <c r="C308" s="1911"/>
      <c r="D308" s="1917"/>
      <c r="E308" s="1916"/>
      <c r="F308" s="1915"/>
      <c r="G308" s="1916"/>
      <c r="H308" s="1417">
        <f t="shared" si="9"/>
        <v>0</v>
      </c>
    </row>
    <row r="309" spans="1:8" x14ac:dyDescent="0.25">
      <c r="A309" s="1351"/>
      <c r="B309" s="1952"/>
      <c r="C309" s="1911"/>
      <c r="D309" s="1917"/>
      <c r="E309" s="1916"/>
      <c r="F309" s="1915"/>
      <c r="G309" s="1916"/>
      <c r="H309" s="1417">
        <f t="shared" si="9"/>
        <v>0</v>
      </c>
    </row>
    <row r="310" spans="1:8" x14ac:dyDescent="0.25">
      <c r="A310" s="1351"/>
      <c r="B310" s="1952"/>
      <c r="C310" s="1911"/>
      <c r="D310" s="1917"/>
      <c r="E310" s="1916"/>
      <c r="F310" s="1915"/>
      <c r="G310" s="1916"/>
      <c r="H310" s="1417">
        <f t="shared" si="9"/>
        <v>0</v>
      </c>
    </row>
    <row r="311" spans="1:8" x14ac:dyDescent="0.25">
      <c r="A311" s="1351"/>
      <c r="B311" s="1952"/>
      <c r="C311" s="1911"/>
      <c r="D311" s="1917"/>
      <c r="E311" s="1916"/>
      <c r="F311" s="1915"/>
      <c r="G311" s="1916"/>
      <c r="H311" s="1417">
        <f t="shared" si="9"/>
        <v>0</v>
      </c>
    </row>
    <row r="312" spans="1:8" x14ac:dyDescent="0.25">
      <c r="A312" s="1351"/>
      <c r="B312" s="1952"/>
      <c r="C312" s="1911"/>
      <c r="D312" s="1917"/>
      <c r="E312" s="1916"/>
      <c r="F312" s="1915"/>
      <c r="G312" s="1916"/>
      <c r="H312" s="1417">
        <f t="shared" si="9"/>
        <v>0</v>
      </c>
    </row>
    <row r="313" spans="1:8" x14ac:dyDescent="0.25">
      <c r="A313" s="1351"/>
      <c r="B313" s="1952"/>
      <c r="C313" s="1911"/>
      <c r="D313" s="1917"/>
      <c r="E313" s="1916"/>
      <c r="F313" s="1915"/>
      <c r="G313" s="1916"/>
      <c r="H313" s="1417">
        <f t="shared" si="9"/>
        <v>0</v>
      </c>
    </row>
    <row r="314" spans="1:8" x14ac:dyDescent="0.25">
      <c r="A314" s="1351"/>
      <c r="B314" s="1952"/>
      <c r="C314" s="1911"/>
      <c r="D314" s="1917"/>
      <c r="E314" s="1916"/>
      <c r="F314" s="1915"/>
      <c r="G314" s="1916"/>
      <c r="H314" s="1417">
        <f t="shared" si="9"/>
        <v>0</v>
      </c>
    </row>
    <row r="315" spans="1:8" x14ac:dyDescent="0.25">
      <c r="A315" s="1351"/>
      <c r="B315" s="1952"/>
      <c r="C315" s="1911"/>
      <c r="D315" s="1917"/>
      <c r="E315" s="1916"/>
      <c r="F315" s="1915"/>
      <c r="G315" s="1916"/>
      <c r="H315" s="1417">
        <f t="shared" si="9"/>
        <v>0</v>
      </c>
    </row>
    <row r="316" spans="1:8" x14ac:dyDescent="0.25">
      <c r="A316" s="1351"/>
      <c r="B316" s="1952"/>
      <c r="C316" s="1911"/>
      <c r="D316" s="1917"/>
      <c r="E316" s="1916"/>
      <c r="F316" s="1915"/>
      <c r="G316" s="1916"/>
      <c r="H316" s="1417">
        <f t="shared" si="9"/>
        <v>0</v>
      </c>
    </row>
    <row r="317" spans="1:8" x14ac:dyDescent="0.25">
      <c r="A317" s="1351"/>
      <c r="B317" s="1952"/>
      <c r="C317" s="1911"/>
      <c r="D317" s="1917"/>
      <c r="E317" s="1916"/>
      <c r="F317" s="1973"/>
      <c r="G317" s="1916"/>
      <c r="H317" s="1417">
        <f t="shared" si="9"/>
        <v>0</v>
      </c>
    </row>
    <row r="318" spans="1:8" x14ac:dyDescent="0.25">
      <c r="A318" s="1351"/>
      <c r="B318" s="1952"/>
      <c r="C318" s="1911"/>
      <c r="D318" s="1917"/>
      <c r="E318" s="1916"/>
      <c r="F318" s="1915"/>
      <c r="G318" s="1916"/>
      <c r="H318" s="1417">
        <f t="shared" si="9"/>
        <v>0</v>
      </c>
    </row>
    <row r="319" spans="1:8" x14ac:dyDescent="0.25">
      <c r="A319" s="1351"/>
      <c r="B319" s="1952"/>
      <c r="C319" s="1911"/>
      <c r="D319" s="1917"/>
      <c r="E319" s="1916"/>
      <c r="F319" s="1915"/>
      <c r="G319" s="1916"/>
      <c r="H319" s="1417">
        <f t="shared" si="9"/>
        <v>0</v>
      </c>
    </row>
    <row r="320" spans="1:8" x14ac:dyDescent="0.25">
      <c r="A320" s="1351"/>
      <c r="B320" s="1952"/>
      <c r="C320" s="1911"/>
      <c r="D320" s="1917"/>
      <c r="E320" s="1916"/>
      <c r="F320" s="1915"/>
      <c r="G320" s="1916"/>
      <c r="H320" s="1417">
        <f t="shared" si="9"/>
        <v>0</v>
      </c>
    </row>
    <row r="321" spans="1:8" x14ac:dyDescent="0.25">
      <c r="A321" s="1351"/>
      <c r="B321" s="1952"/>
      <c r="C321" s="1911"/>
      <c r="D321" s="1917"/>
      <c r="E321" s="1916"/>
      <c r="F321" s="1915"/>
      <c r="G321" s="1916"/>
      <c r="H321" s="1417">
        <f t="shared" si="9"/>
        <v>0</v>
      </c>
    </row>
    <row r="322" spans="1:8" x14ac:dyDescent="0.25">
      <c r="A322" s="1351"/>
      <c r="B322" s="1952"/>
      <c r="C322" s="1911"/>
      <c r="D322" s="1917"/>
      <c r="E322" s="1916"/>
      <c r="F322" s="1915"/>
      <c r="G322" s="1916"/>
      <c r="H322" s="1417">
        <f t="shared" si="9"/>
        <v>0</v>
      </c>
    </row>
    <row r="323" spans="1:8" x14ac:dyDescent="0.25">
      <c r="A323" s="1351"/>
      <c r="B323" s="1952"/>
      <c r="C323" s="1911"/>
      <c r="D323" s="1917"/>
      <c r="E323" s="1916"/>
      <c r="F323" s="1915"/>
      <c r="G323" s="1916"/>
      <c r="H323" s="1417">
        <f t="shared" si="9"/>
        <v>0</v>
      </c>
    </row>
    <row r="324" spans="1:8" x14ac:dyDescent="0.25">
      <c r="A324" s="1351"/>
      <c r="B324" s="1952"/>
      <c r="C324" s="1911"/>
      <c r="D324" s="1917"/>
      <c r="E324" s="1916"/>
      <c r="F324" s="1915"/>
      <c r="G324" s="1916"/>
      <c r="H324" s="1417">
        <f t="shared" si="9"/>
        <v>0</v>
      </c>
    </row>
    <row r="325" spans="1:8" x14ac:dyDescent="0.25">
      <c r="A325" s="1351"/>
      <c r="B325" s="1952"/>
      <c r="C325" s="1911"/>
      <c r="D325" s="1917"/>
      <c r="E325" s="1916"/>
      <c r="F325" s="1915"/>
      <c r="G325" s="1916"/>
      <c r="H325" s="1417">
        <f t="shared" si="9"/>
        <v>0</v>
      </c>
    </row>
    <row r="326" spans="1:8" x14ac:dyDescent="0.25">
      <c r="A326" s="1351"/>
      <c r="B326" s="1952"/>
      <c r="C326" s="1911"/>
      <c r="D326" s="1917"/>
      <c r="E326" s="1916"/>
      <c r="F326" s="1915"/>
      <c r="G326" s="1916"/>
      <c r="H326" s="1417">
        <f t="shared" si="9"/>
        <v>0</v>
      </c>
    </row>
    <row r="327" spans="1:8" x14ac:dyDescent="0.25">
      <c r="A327" s="1351"/>
      <c r="B327" s="1952"/>
      <c r="C327" s="1911"/>
      <c r="D327" s="1917"/>
      <c r="E327" s="1916"/>
      <c r="F327" s="1915"/>
      <c r="G327" s="1916"/>
      <c r="H327" s="1417">
        <f t="shared" si="9"/>
        <v>0</v>
      </c>
    </row>
    <row r="328" spans="1:8" x14ac:dyDescent="0.25">
      <c r="A328" s="1351"/>
      <c r="B328" s="1952"/>
      <c r="C328" s="1911"/>
      <c r="D328" s="1917"/>
      <c r="E328" s="1916"/>
      <c r="F328" s="1915"/>
      <c r="G328" s="1916"/>
      <c r="H328" s="1417">
        <f t="shared" si="9"/>
        <v>0</v>
      </c>
    </row>
    <row r="329" spans="1:8" x14ac:dyDescent="0.25">
      <c r="A329" s="1351"/>
      <c r="B329" s="1952"/>
      <c r="C329" s="1911"/>
      <c r="D329" s="1917"/>
      <c r="E329" s="1916"/>
      <c r="F329" s="1915"/>
      <c r="G329" s="1916"/>
      <c r="H329" s="1417">
        <f t="shared" si="9"/>
        <v>0</v>
      </c>
    </row>
    <row r="330" spans="1:8" x14ac:dyDescent="0.25">
      <c r="A330" s="1351"/>
      <c r="B330" s="1952"/>
      <c r="C330" s="1911"/>
      <c r="D330" s="1917"/>
      <c r="E330" s="1916"/>
      <c r="F330" s="1915"/>
      <c r="G330" s="1916"/>
      <c r="H330" s="1417">
        <f t="shared" si="9"/>
        <v>0</v>
      </c>
    </row>
    <row r="331" spans="1:8" x14ac:dyDescent="0.25">
      <c r="A331" s="1351"/>
      <c r="B331" s="1952"/>
      <c r="C331" s="1911"/>
      <c r="D331" s="1917"/>
      <c r="E331" s="1916"/>
      <c r="F331" s="1915"/>
      <c r="G331" s="1916"/>
      <c r="H331" s="1417">
        <f t="shared" si="9"/>
        <v>0</v>
      </c>
    </row>
    <row r="332" spans="1:8" x14ac:dyDescent="0.25">
      <c r="A332" s="1351"/>
      <c r="B332" s="1952"/>
      <c r="C332" s="1911"/>
      <c r="D332" s="1917"/>
      <c r="E332" s="1916"/>
      <c r="F332" s="1973"/>
      <c r="G332" s="1916"/>
      <c r="H332" s="1417">
        <f t="shared" si="9"/>
        <v>0</v>
      </c>
    </row>
    <row r="333" spans="1:8" x14ac:dyDescent="0.25">
      <c r="A333" s="1351"/>
      <c r="B333" s="1952"/>
      <c r="C333" s="1911"/>
      <c r="D333" s="1917"/>
      <c r="E333" s="1916"/>
      <c r="F333" s="1915"/>
      <c r="G333" s="1916"/>
      <c r="H333" s="1417">
        <f t="shared" si="9"/>
        <v>0</v>
      </c>
    </row>
    <row r="334" spans="1:8" x14ac:dyDescent="0.25">
      <c r="A334" s="1367"/>
      <c r="B334" s="1952"/>
      <c r="C334" s="1911"/>
      <c r="D334" s="1917"/>
      <c r="E334" s="1916"/>
      <c r="F334" s="1915"/>
      <c r="G334" s="1916"/>
      <c r="H334" s="1417">
        <f t="shared" si="9"/>
        <v>0</v>
      </c>
    </row>
    <row r="335" spans="1:8" x14ac:dyDescent="0.25">
      <c r="A335" s="1351"/>
      <c r="B335" s="1952"/>
      <c r="C335" s="1911"/>
      <c r="D335" s="1917"/>
      <c r="E335" s="1916"/>
      <c r="F335" s="1915"/>
      <c r="G335" s="1916"/>
      <c r="H335" s="1417">
        <f t="shared" si="9"/>
        <v>0</v>
      </c>
    </row>
    <row r="336" spans="1:8" x14ac:dyDescent="0.25">
      <c r="A336" s="1367"/>
      <c r="B336" s="1952"/>
      <c r="C336" s="1911"/>
      <c r="D336" s="1917"/>
      <c r="E336" s="1916"/>
      <c r="F336" s="1915"/>
      <c r="G336" s="1916"/>
      <c r="H336" s="1417">
        <f t="shared" si="9"/>
        <v>0</v>
      </c>
    </row>
    <row r="337" spans="1:8" x14ac:dyDescent="0.25">
      <c r="A337" s="1368"/>
      <c r="B337" s="1365"/>
      <c r="C337" s="1544"/>
      <c r="D337" s="452" t="s">
        <v>614</v>
      </c>
      <c r="E337" s="140"/>
      <c r="F337" s="1357"/>
      <c r="G337" s="351"/>
      <c r="H337" s="218">
        <f t="shared" ref="H337" si="10">E337-G337</f>
        <v>0</v>
      </c>
    </row>
    <row r="338" spans="1:8" x14ac:dyDescent="0.25">
      <c r="A338" s="1368"/>
      <c r="B338" s="1365"/>
      <c r="C338" s="1544"/>
      <c r="D338" s="452" t="s">
        <v>636</v>
      </c>
      <c r="E338" s="140"/>
      <c r="F338" s="1357"/>
      <c r="G338" s="351"/>
      <c r="H338" s="1369"/>
    </row>
    <row r="339" spans="1:8" x14ac:dyDescent="0.25">
      <c r="A339" s="1403"/>
      <c r="B339" s="1400"/>
      <c r="C339" s="1545"/>
      <c r="D339" s="1340" t="s">
        <v>825</v>
      </c>
      <c r="E339" s="1401"/>
      <c r="F339" s="1402"/>
      <c r="G339" s="1341"/>
      <c r="H339" s="1369"/>
    </row>
    <row r="340" spans="1:8" ht="18.75" x14ac:dyDescent="0.3">
      <c r="A340" s="2151" t="str">
        <f>A271</f>
        <v>REMISIONES DE    OCTUBRE     2 0 1 3</v>
      </c>
      <c r="B340" s="2151"/>
      <c r="C340" s="2151"/>
      <c r="D340" s="2151"/>
      <c r="E340" s="2151"/>
      <c r="F340" s="2151"/>
      <c r="G340" s="1959"/>
      <c r="H340" s="719"/>
    </row>
    <row r="341" spans="1:8" ht="35.25" thickBot="1" x14ac:dyDescent="0.35">
      <c r="A341" s="718" t="s">
        <v>0</v>
      </c>
      <c r="B341" s="1343" t="s">
        <v>1</v>
      </c>
      <c r="C341" s="1543"/>
      <c r="D341" s="1344" t="s">
        <v>1574</v>
      </c>
      <c r="E341" s="5" t="s">
        <v>2</v>
      </c>
      <c r="F341" s="1358" t="s">
        <v>6</v>
      </c>
      <c r="G341" s="1346" t="s">
        <v>7</v>
      </c>
      <c r="H341" s="1347" t="s">
        <v>8</v>
      </c>
    </row>
    <row r="342" spans="1:8" ht="15.75" thickTop="1" x14ac:dyDescent="0.25">
      <c r="A342" s="1351"/>
      <c r="B342" s="591"/>
      <c r="C342" s="1375"/>
      <c r="D342" s="1917"/>
      <c r="E342" s="1916"/>
      <c r="F342" s="1915"/>
      <c r="G342" s="1916"/>
      <c r="H342" s="1417">
        <f t="shared" ref="H342:H405" si="11">E342-G342</f>
        <v>0</v>
      </c>
    </row>
    <row r="343" spans="1:8" x14ac:dyDescent="0.25">
      <c r="A343" s="1351"/>
      <c r="B343" s="591"/>
      <c r="C343" s="1375"/>
      <c r="D343" s="1917"/>
      <c r="E343" s="1916"/>
      <c r="F343" s="1915"/>
      <c r="G343" s="1916"/>
      <c r="H343" s="1417">
        <f t="shared" si="11"/>
        <v>0</v>
      </c>
    </row>
    <row r="344" spans="1:8" x14ac:dyDescent="0.25">
      <c r="A344" s="1351"/>
      <c r="B344" s="591"/>
      <c r="C344" s="1375"/>
      <c r="D344" s="1917"/>
      <c r="E344" s="1916"/>
      <c r="F344" s="1915"/>
      <c r="G344" s="1916"/>
      <c r="H344" s="1417">
        <f t="shared" si="11"/>
        <v>0</v>
      </c>
    </row>
    <row r="345" spans="1:8" x14ac:dyDescent="0.25">
      <c r="A345" s="1367"/>
      <c r="B345" s="591"/>
      <c r="C345" s="1375"/>
      <c r="D345" s="1917"/>
      <c r="E345" s="1916"/>
      <c r="F345" s="1915"/>
      <c r="G345" s="1916"/>
      <c r="H345" s="1417">
        <f t="shared" si="11"/>
        <v>0</v>
      </c>
    </row>
    <row r="346" spans="1:8" x14ac:dyDescent="0.25">
      <c r="A346" s="1351"/>
      <c r="B346" s="591"/>
      <c r="C346" s="1375"/>
      <c r="D346" s="1932"/>
      <c r="E346" s="1933"/>
      <c r="F346" s="1915"/>
      <c r="G346" s="1916"/>
      <c r="H346" s="1417">
        <f t="shared" si="11"/>
        <v>0</v>
      </c>
    </row>
    <row r="347" spans="1:8" x14ac:dyDescent="0.25">
      <c r="A347" s="1351"/>
      <c r="B347" s="591"/>
      <c r="C347" s="1375"/>
      <c r="D347" s="1917"/>
      <c r="E347" s="1916"/>
      <c r="F347" s="1915"/>
      <c r="G347" s="1916"/>
      <c r="H347" s="1417">
        <f t="shared" si="11"/>
        <v>0</v>
      </c>
    </row>
    <row r="348" spans="1:8" x14ac:dyDescent="0.25">
      <c r="A348" s="1372"/>
      <c r="B348" s="591"/>
      <c r="C348" s="1375"/>
      <c r="D348" s="1917"/>
      <c r="E348" s="1916"/>
      <c r="F348" s="1915"/>
      <c r="G348" s="1916"/>
      <c r="H348" s="1417">
        <f t="shared" si="11"/>
        <v>0</v>
      </c>
    </row>
    <row r="349" spans="1:8" x14ac:dyDescent="0.25">
      <c r="A349" s="1372"/>
      <c r="B349" s="591"/>
      <c r="C349" s="1375"/>
      <c r="D349" s="1917"/>
      <c r="E349" s="1916"/>
      <c r="F349" s="1972"/>
      <c r="G349" s="1916"/>
      <c r="H349" s="1417">
        <f t="shared" si="11"/>
        <v>0</v>
      </c>
    </row>
    <row r="350" spans="1:8" x14ac:dyDescent="0.25">
      <c r="A350" s="1372"/>
      <c r="B350" s="591"/>
      <c r="C350" s="1375"/>
      <c r="D350" s="1917"/>
      <c r="E350" s="1916"/>
      <c r="F350" s="1915"/>
      <c r="G350" s="1916"/>
      <c r="H350" s="1417">
        <f t="shared" si="11"/>
        <v>0</v>
      </c>
    </row>
    <row r="351" spans="1:8" x14ac:dyDescent="0.25">
      <c r="A351" s="1351"/>
      <c r="B351" s="591"/>
      <c r="C351" s="1375"/>
      <c r="D351" s="1917"/>
      <c r="E351" s="1916"/>
      <c r="F351" s="1915"/>
      <c r="G351" s="1916"/>
      <c r="H351" s="1417">
        <f t="shared" si="11"/>
        <v>0</v>
      </c>
    </row>
    <row r="352" spans="1:8" x14ac:dyDescent="0.25">
      <c r="A352" s="1351"/>
      <c r="B352" s="591"/>
      <c r="C352" s="1375"/>
      <c r="D352" s="1917"/>
      <c r="E352" s="1916"/>
      <c r="F352" s="1915"/>
      <c r="G352" s="1916"/>
      <c r="H352" s="1417">
        <f t="shared" si="11"/>
        <v>0</v>
      </c>
    </row>
    <row r="353" spans="1:8" x14ac:dyDescent="0.25">
      <c r="A353" s="1351"/>
      <c r="B353" s="591"/>
      <c r="C353" s="1375"/>
      <c r="D353" s="1917"/>
      <c r="E353" s="1916"/>
      <c r="F353" s="1915"/>
      <c r="G353" s="1916"/>
      <c r="H353" s="1417">
        <f t="shared" si="11"/>
        <v>0</v>
      </c>
    </row>
    <row r="354" spans="1:8" x14ac:dyDescent="0.25">
      <c r="A354" s="1351"/>
      <c r="B354" s="591"/>
      <c r="C354" s="1375"/>
      <c r="D354" s="1917"/>
      <c r="E354" s="1916"/>
      <c r="F354" s="1915"/>
      <c r="G354" s="1916"/>
      <c r="H354" s="1417">
        <f t="shared" si="11"/>
        <v>0</v>
      </c>
    </row>
    <row r="355" spans="1:8" x14ac:dyDescent="0.25">
      <c r="A355" s="1351"/>
      <c r="B355" s="591"/>
      <c r="C355" s="1375"/>
      <c r="D355" s="1917"/>
      <c r="E355" s="1916"/>
      <c r="F355" s="2236"/>
      <c r="G355" s="2237"/>
      <c r="H355" s="1417">
        <f t="shared" si="11"/>
        <v>0</v>
      </c>
    </row>
    <row r="356" spans="1:8" x14ac:dyDescent="0.25">
      <c r="A356" s="1351"/>
      <c r="B356" s="591"/>
      <c r="C356" s="1375"/>
      <c r="D356" s="1917"/>
      <c r="E356" s="1916"/>
      <c r="F356" s="2236"/>
      <c r="G356" s="2237"/>
      <c r="H356" s="1417">
        <f t="shared" si="11"/>
        <v>0</v>
      </c>
    </row>
    <row r="357" spans="1:8" x14ac:dyDescent="0.25">
      <c r="A357" s="1351"/>
      <c r="B357" s="591"/>
      <c r="C357" s="1375"/>
      <c r="D357" s="1917"/>
      <c r="E357" s="1916"/>
      <c r="F357" s="1915"/>
      <c r="G357" s="1916"/>
      <c r="H357" s="1417">
        <f t="shared" si="11"/>
        <v>0</v>
      </c>
    </row>
    <row r="358" spans="1:8" x14ac:dyDescent="0.25">
      <c r="A358" s="1351"/>
      <c r="B358" s="591"/>
      <c r="C358" s="1375"/>
      <c r="D358" s="1917"/>
      <c r="E358" s="1916"/>
      <c r="F358" s="1915"/>
      <c r="G358" s="1916"/>
      <c r="H358" s="1417">
        <f t="shared" si="11"/>
        <v>0</v>
      </c>
    </row>
    <row r="359" spans="1:8" x14ac:dyDescent="0.25">
      <c r="A359" s="1351"/>
      <c r="B359" s="591"/>
      <c r="C359" s="1375"/>
      <c r="D359" s="1917"/>
      <c r="E359" s="1916"/>
      <c r="F359" s="1915"/>
      <c r="G359" s="1916"/>
      <c r="H359" s="1417">
        <f t="shared" si="11"/>
        <v>0</v>
      </c>
    </row>
    <row r="360" spans="1:8" x14ac:dyDescent="0.25">
      <c r="A360" s="1351"/>
      <c r="B360" s="591"/>
      <c r="C360" s="1375"/>
      <c r="D360" s="1917"/>
      <c r="E360" s="1916"/>
      <c r="F360" s="1972"/>
      <c r="G360" s="1916"/>
      <c r="H360" s="1417">
        <f t="shared" si="11"/>
        <v>0</v>
      </c>
    </row>
    <row r="361" spans="1:8" x14ac:dyDescent="0.25">
      <c r="A361" s="1351"/>
      <c r="B361" s="591"/>
      <c r="C361" s="1375"/>
      <c r="D361" s="1917"/>
      <c r="E361" s="1916"/>
      <c r="F361" s="1971"/>
      <c r="G361" s="1916"/>
      <c r="H361" s="1417">
        <f t="shared" si="11"/>
        <v>0</v>
      </c>
    </row>
    <row r="362" spans="1:8" x14ac:dyDescent="0.25">
      <c r="A362" s="1351"/>
      <c r="B362" s="591"/>
      <c r="C362" s="1375"/>
      <c r="D362" s="1917"/>
      <c r="E362" s="1916"/>
      <c r="F362" s="1972"/>
      <c r="G362" s="1916"/>
      <c r="H362" s="1417">
        <f t="shared" si="11"/>
        <v>0</v>
      </c>
    </row>
    <row r="363" spans="1:8" x14ac:dyDescent="0.25">
      <c r="A363" s="1351"/>
      <c r="B363" s="591"/>
      <c r="C363" s="1375"/>
      <c r="D363" s="1917"/>
      <c r="E363" s="1916"/>
      <c r="F363" s="1972"/>
      <c r="G363" s="1916"/>
      <c r="H363" s="1417">
        <f t="shared" si="11"/>
        <v>0</v>
      </c>
    </row>
    <row r="364" spans="1:8" x14ac:dyDescent="0.25">
      <c r="A364" s="1351"/>
      <c r="B364" s="591"/>
      <c r="C364" s="1375"/>
      <c r="D364" s="1917"/>
      <c r="E364" s="1916"/>
      <c r="F364" s="1915"/>
      <c r="G364" s="1916"/>
      <c r="H364" s="1417">
        <f t="shared" si="11"/>
        <v>0</v>
      </c>
    </row>
    <row r="365" spans="1:8" x14ac:dyDescent="0.25">
      <c r="A365" s="1351"/>
      <c r="B365" s="591"/>
      <c r="C365" s="1375"/>
      <c r="D365" s="1917"/>
      <c r="E365" s="1916"/>
      <c r="F365" s="1915"/>
      <c r="G365" s="1916"/>
      <c r="H365" s="1417">
        <f t="shared" si="11"/>
        <v>0</v>
      </c>
    </row>
    <row r="366" spans="1:8" x14ac:dyDescent="0.25">
      <c r="A366" s="1351"/>
      <c r="B366" s="591"/>
      <c r="C366" s="1375"/>
      <c r="D366" s="1917"/>
      <c r="E366" s="1916"/>
      <c r="F366" s="1915"/>
      <c r="G366" s="1916"/>
      <c r="H366" s="1417">
        <f t="shared" si="11"/>
        <v>0</v>
      </c>
    </row>
    <row r="367" spans="1:8" x14ac:dyDescent="0.25">
      <c r="A367" s="1351"/>
      <c r="B367" s="591"/>
      <c r="C367" s="1375"/>
      <c r="D367" s="1917"/>
      <c r="E367" s="1916"/>
      <c r="F367" s="1915"/>
      <c r="G367" s="1916"/>
      <c r="H367" s="1417">
        <f t="shared" si="11"/>
        <v>0</v>
      </c>
    </row>
    <row r="368" spans="1:8" x14ac:dyDescent="0.25">
      <c r="A368" s="1351"/>
      <c r="B368" s="591"/>
      <c r="C368" s="1375"/>
      <c r="D368" s="1917"/>
      <c r="E368" s="1916"/>
      <c r="F368" s="1915"/>
      <c r="G368" s="1916"/>
      <c r="H368" s="1417">
        <f t="shared" si="11"/>
        <v>0</v>
      </c>
    </row>
    <row r="369" spans="1:8" x14ac:dyDescent="0.25">
      <c r="A369" s="1351"/>
      <c r="B369" s="591"/>
      <c r="C369" s="1375"/>
      <c r="D369" s="1917"/>
      <c r="E369" s="1916"/>
      <c r="F369" s="2236"/>
      <c r="G369" s="2237"/>
      <c r="H369" s="1417">
        <f t="shared" si="11"/>
        <v>0</v>
      </c>
    </row>
    <row r="370" spans="1:8" x14ac:dyDescent="0.25">
      <c r="A370" s="1351"/>
      <c r="B370" s="591"/>
      <c r="C370" s="1375"/>
      <c r="D370" s="1917"/>
      <c r="E370" s="1916"/>
      <c r="F370" s="1915"/>
      <c r="G370" s="1916"/>
      <c r="H370" s="1417">
        <f t="shared" si="11"/>
        <v>0</v>
      </c>
    </row>
    <row r="371" spans="1:8" x14ac:dyDescent="0.25">
      <c r="A371" s="1351"/>
      <c r="B371" s="591"/>
      <c r="C371" s="1375"/>
      <c r="D371" s="1917"/>
      <c r="E371" s="1916"/>
      <c r="F371" s="1915"/>
      <c r="G371" s="1916"/>
      <c r="H371" s="1417">
        <f t="shared" si="11"/>
        <v>0</v>
      </c>
    </row>
    <row r="372" spans="1:8" x14ac:dyDescent="0.25">
      <c r="A372" s="1351"/>
      <c r="B372" s="591"/>
      <c r="C372" s="1375"/>
      <c r="D372" s="1917"/>
      <c r="E372" s="1916"/>
      <c r="F372" s="1972"/>
      <c r="G372" s="1916"/>
      <c r="H372" s="1417">
        <f t="shared" si="11"/>
        <v>0</v>
      </c>
    </row>
    <row r="373" spans="1:8" x14ac:dyDescent="0.25">
      <c r="A373" s="1351"/>
      <c r="B373" s="591"/>
      <c r="C373" s="1375"/>
      <c r="D373" s="1917"/>
      <c r="E373" s="1916"/>
      <c r="F373" s="1915"/>
      <c r="G373" s="1916"/>
      <c r="H373" s="1417">
        <f t="shared" si="11"/>
        <v>0</v>
      </c>
    </row>
    <row r="374" spans="1:8" x14ac:dyDescent="0.25">
      <c r="A374" s="1351"/>
      <c r="B374" s="591"/>
      <c r="C374" s="1375"/>
      <c r="D374" s="1917"/>
      <c r="E374" s="1916"/>
      <c r="F374" s="1915"/>
      <c r="G374" s="1916"/>
      <c r="H374" s="1417">
        <f t="shared" si="11"/>
        <v>0</v>
      </c>
    </row>
    <row r="375" spans="1:8" x14ac:dyDescent="0.25">
      <c r="A375" s="1351"/>
      <c r="B375" s="591"/>
      <c r="C375" s="1375"/>
      <c r="D375" s="1917"/>
      <c r="E375" s="1916"/>
      <c r="F375" s="1915"/>
      <c r="G375" s="1916"/>
      <c r="H375" s="1417">
        <f t="shared" si="11"/>
        <v>0</v>
      </c>
    </row>
    <row r="376" spans="1:8" x14ac:dyDescent="0.25">
      <c r="A376" s="1351"/>
      <c r="B376" s="591"/>
      <c r="C376" s="1375"/>
      <c r="D376" s="1917"/>
      <c r="E376" s="1916"/>
      <c r="F376" s="1915"/>
      <c r="G376" s="1916"/>
      <c r="H376" s="1417">
        <f t="shared" si="11"/>
        <v>0</v>
      </c>
    </row>
    <row r="377" spans="1:8" x14ac:dyDescent="0.25">
      <c r="A377" s="1351"/>
      <c r="B377" s="591"/>
      <c r="C377" s="1375"/>
      <c r="D377" s="1917"/>
      <c r="E377" s="1916"/>
      <c r="F377" s="1915"/>
      <c r="G377" s="1916"/>
      <c r="H377" s="1417">
        <f t="shared" si="11"/>
        <v>0</v>
      </c>
    </row>
    <row r="378" spans="1:8" x14ac:dyDescent="0.25">
      <c r="A378" s="1351"/>
      <c r="B378" s="591"/>
      <c r="C378" s="1375"/>
      <c r="D378" s="1917"/>
      <c r="E378" s="1916"/>
      <c r="F378" s="1971"/>
      <c r="G378" s="1916"/>
      <c r="H378" s="1417">
        <f t="shared" si="11"/>
        <v>0</v>
      </c>
    </row>
    <row r="379" spans="1:8" x14ac:dyDescent="0.25">
      <c r="A379" s="1351"/>
      <c r="B379" s="591"/>
      <c r="C379" s="1375"/>
      <c r="D379" s="1917"/>
      <c r="E379" s="1916"/>
      <c r="F379" s="1915"/>
      <c r="G379" s="1916"/>
      <c r="H379" s="1417">
        <f t="shared" si="11"/>
        <v>0</v>
      </c>
    </row>
    <row r="380" spans="1:8" x14ac:dyDescent="0.25">
      <c r="A380" s="1351"/>
      <c r="B380" s="591"/>
      <c r="C380" s="1375"/>
      <c r="D380" s="1917"/>
      <c r="E380" s="1916"/>
      <c r="F380" s="1915"/>
      <c r="G380" s="1916"/>
      <c r="H380" s="1417">
        <f t="shared" si="11"/>
        <v>0</v>
      </c>
    </row>
    <row r="381" spans="1:8" x14ac:dyDescent="0.25">
      <c r="A381" s="1351"/>
      <c r="B381" s="591"/>
      <c r="C381" s="1375"/>
      <c r="D381" s="1917"/>
      <c r="E381" s="1916"/>
      <c r="F381" s="1915"/>
      <c r="G381" s="1916"/>
      <c r="H381" s="1417">
        <f t="shared" si="11"/>
        <v>0</v>
      </c>
    </row>
    <row r="382" spans="1:8" x14ac:dyDescent="0.25">
      <c r="A382" s="1351"/>
      <c r="B382" s="591"/>
      <c r="C382" s="1375"/>
      <c r="D382" s="1917"/>
      <c r="E382" s="1916"/>
      <c r="F382" s="1915"/>
      <c r="G382" s="1916"/>
      <c r="H382" s="1417">
        <f t="shared" si="11"/>
        <v>0</v>
      </c>
    </row>
    <row r="383" spans="1:8" x14ac:dyDescent="0.25">
      <c r="A383" s="1351"/>
      <c r="B383" s="591"/>
      <c r="C383" s="1375"/>
      <c r="D383" s="1917"/>
      <c r="E383" s="1916"/>
      <c r="F383" s="1915"/>
      <c r="G383" s="1916"/>
      <c r="H383" s="1417">
        <f t="shared" si="11"/>
        <v>0</v>
      </c>
    </row>
    <row r="384" spans="1:8" x14ac:dyDescent="0.25">
      <c r="A384" s="1351"/>
      <c r="B384" s="591"/>
      <c r="C384" s="1375"/>
      <c r="D384" s="1917"/>
      <c r="E384" s="1916"/>
      <c r="F384" s="1915"/>
      <c r="G384" s="1916"/>
      <c r="H384" s="1417">
        <f t="shared" si="11"/>
        <v>0</v>
      </c>
    </row>
    <row r="385" spans="1:8" x14ac:dyDescent="0.25">
      <c r="A385" s="1351"/>
      <c r="B385" s="591"/>
      <c r="C385" s="1375"/>
      <c r="D385" s="1917"/>
      <c r="E385" s="1916"/>
      <c r="F385" s="1915"/>
      <c r="G385" s="1916"/>
      <c r="H385" s="1417">
        <f t="shared" si="11"/>
        <v>0</v>
      </c>
    </row>
    <row r="386" spans="1:8" x14ac:dyDescent="0.25">
      <c r="A386" s="1351"/>
      <c r="B386" s="591"/>
      <c r="C386" s="1375"/>
      <c r="D386" s="1917"/>
      <c r="E386" s="1916"/>
      <c r="F386" s="1915"/>
      <c r="G386" s="1916"/>
      <c r="H386" s="1417">
        <f t="shared" si="11"/>
        <v>0</v>
      </c>
    </row>
    <row r="387" spans="1:8" x14ac:dyDescent="0.25">
      <c r="A387" s="1351"/>
      <c r="B387" s="591"/>
      <c r="C387" s="1375"/>
      <c r="D387" s="1917"/>
      <c r="E387" s="1916"/>
      <c r="F387" s="1915"/>
      <c r="G387" s="1916"/>
      <c r="H387" s="1417">
        <f t="shared" si="11"/>
        <v>0</v>
      </c>
    </row>
    <row r="388" spans="1:8" x14ac:dyDescent="0.25">
      <c r="A388" s="1351"/>
      <c r="B388" s="591"/>
      <c r="C388" s="1375"/>
      <c r="D388" s="1917"/>
      <c r="E388" s="1916"/>
      <c r="F388" s="1915"/>
      <c r="G388" s="1916"/>
      <c r="H388" s="1417">
        <f t="shared" si="11"/>
        <v>0</v>
      </c>
    </row>
    <row r="389" spans="1:8" x14ac:dyDescent="0.25">
      <c r="A389" s="1351"/>
      <c r="B389" s="591"/>
      <c r="C389" s="1375"/>
      <c r="D389" s="1917"/>
      <c r="E389" s="1916"/>
      <c r="F389" s="1915"/>
      <c r="G389" s="1916"/>
      <c r="H389" s="1417">
        <f t="shared" si="11"/>
        <v>0</v>
      </c>
    </row>
    <row r="390" spans="1:8" x14ac:dyDescent="0.25">
      <c r="A390" s="1351"/>
      <c r="B390" s="591"/>
      <c r="C390" s="1375"/>
      <c r="D390" s="1917"/>
      <c r="E390" s="1916"/>
      <c r="F390" s="1915"/>
      <c r="G390" s="1916"/>
      <c r="H390" s="1417">
        <f t="shared" si="11"/>
        <v>0</v>
      </c>
    </row>
    <row r="391" spans="1:8" x14ac:dyDescent="0.25">
      <c r="A391" s="1351"/>
      <c r="B391" s="591"/>
      <c r="C391" s="1375"/>
      <c r="D391" s="1917"/>
      <c r="E391" s="1916"/>
      <c r="F391" s="1915"/>
      <c r="G391" s="1916"/>
      <c r="H391" s="1417">
        <f t="shared" si="11"/>
        <v>0</v>
      </c>
    </row>
    <row r="392" spans="1:8" x14ac:dyDescent="0.25">
      <c r="A392" s="1351"/>
      <c r="B392" s="591"/>
      <c r="C392" s="1375"/>
      <c r="D392" s="1917"/>
      <c r="E392" s="1916"/>
      <c r="F392" s="1915"/>
      <c r="G392" s="1916"/>
      <c r="H392" s="1417">
        <f t="shared" si="11"/>
        <v>0</v>
      </c>
    </row>
    <row r="393" spans="1:8" x14ac:dyDescent="0.25">
      <c r="A393" s="1351"/>
      <c r="B393" s="591"/>
      <c r="C393" s="1375"/>
      <c r="D393" s="1917"/>
      <c r="E393" s="1916"/>
      <c r="F393" s="1915"/>
      <c r="G393" s="1916"/>
      <c r="H393" s="1417">
        <f t="shared" si="11"/>
        <v>0</v>
      </c>
    </row>
    <row r="394" spans="1:8" x14ac:dyDescent="0.25">
      <c r="A394" s="1351"/>
      <c r="B394" s="591"/>
      <c r="C394" s="1375"/>
      <c r="D394" s="1917"/>
      <c r="E394" s="1916"/>
      <c r="F394" s="1915"/>
      <c r="G394" s="1916"/>
      <c r="H394" s="1417">
        <f t="shared" si="11"/>
        <v>0</v>
      </c>
    </row>
    <row r="395" spans="1:8" x14ac:dyDescent="0.25">
      <c r="A395" s="1351"/>
      <c r="B395" s="591"/>
      <c r="C395" s="1375"/>
      <c r="D395" s="1917"/>
      <c r="E395" s="1916"/>
      <c r="F395" s="1915"/>
      <c r="G395" s="1916"/>
      <c r="H395" s="1417">
        <f t="shared" si="11"/>
        <v>0</v>
      </c>
    </row>
    <row r="396" spans="1:8" x14ac:dyDescent="0.25">
      <c r="A396" s="1351"/>
      <c r="B396" s="591"/>
      <c r="C396" s="1375"/>
      <c r="D396" s="1917"/>
      <c r="E396" s="1916"/>
      <c r="F396" s="1915"/>
      <c r="G396" s="1916"/>
      <c r="H396" s="1417">
        <f t="shared" si="11"/>
        <v>0</v>
      </c>
    </row>
    <row r="397" spans="1:8" x14ac:dyDescent="0.25">
      <c r="A397" s="1351"/>
      <c r="B397" s="591"/>
      <c r="C397" s="1375"/>
      <c r="D397" s="1917"/>
      <c r="E397" s="1916"/>
      <c r="F397" s="1915"/>
      <c r="G397" s="1916"/>
      <c r="H397" s="1417">
        <f t="shared" si="11"/>
        <v>0</v>
      </c>
    </row>
    <row r="398" spans="1:8" x14ac:dyDescent="0.25">
      <c r="A398" s="1351"/>
      <c r="B398" s="591"/>
      <c r="C398" s="1375"/>
      <c r="D398" s="1917"/>
      <c r="E398" s="1916"/>
      <c r="F398" s="1971"/>
      <c r="G398" s="1916"/>
      <c r="H398" s="1417">
        <f t="shared" si="11"/>
        <v>0</v>
      </c>
    </row>
    <row r="399" spans="1:8" x14ac:dyDescent="0.25">
      <c r="A399" s="1351"/>
      <c r="B399" s="591"/>
      <c r="C399" s="1375"/>
      <c r="D399" s="1917"/>
      <c r="E399" s="1916"/>
      <c r="F399" s="1915"/>
      <c r="G399" s="1916"/>
      <c r="H399" s="1417">
        <f t="shared" si="11"/>
        <v>0</v>
      </c>
    </row>
    <row r="400" spans="1:8" x14ac:dyDescent="0.25">
      <c r="A400" s="1351"/>
      <c r="B400" s="591"/>
      <c r="C400" s="1375"/>
      <c r="D400" s="1917"/>
      <c r="E400" s="1916"/>
      <c r="F400" s="1915"/>
      <c r="G400" s="1916"/>
      <c r="H400" s="1417">
        <f t="shared" si="11"/>
        <v>0</v>
      </c>
    </row>
    <row r="401" spans="1:8" x14ac:dyDescent="0.25">
      <c r="A401" s="1351"/>
      <c r="B401" s="591"/>
      <c r="C401" s="1375"/>
      <c r="D401" s="1917"/>
      <c r="E401" s="1916"/>
      <c r="F401" s="1915"/>
      <c r="G401" s="1916"/>
      <c r="H401" s="1417">
        <f t="shared" si="11"/>
        <v>0</v>
      </c>
    </row>
    <row r="402" spans="1:8" x14ac:dyDescent="0.25">
      <c r="A402" s="1351"/>
      <c r="B402" s="591"/>
      <c r="C402" s="1375"/>
      <c r="D402" s="1917"/>
      <c r="E402" s="1916"/>
      <c r="F402" s="1915"/>
      <c r="G402" s="1916"/>
      <c r="H402" s="1417">
        <f t="shared" si="11"/>
        <v>0</v>
      </c>
    </row>
    <row r="403" spans="1:8" x14ac:dyDescent="0.25">
      <c r="A403" s="1351"/>
      <c r="B403" s="591"/>
      <c r="C403" s="1375"/>
      <c r="D403" s="1917"/>
      <c r="E403" s="1916"/>
      <c r="F403" s="1915"/>
      <c r="G403" s="1916"/>
      <c r="H403" s="1417">
        <f t="shared" si="11"/>
        <v>0</v>
      </c>
    </row>
    <row r="404" spans="1:8" x14ac:dyDescent="0.25">
      <c r="A404" s="1351"/>
      <c r="B404" s="591"/>
      <c r="C404" s="1375"/>
      <c r="D404" s="1917"/>
      <c r="E404" s="1916"/>
      <c r="F404" s="1915"/>
      <c r="G404" s="1916"/>
      <c r="H404" s="1417">
        <f t="shared" si="11"/>
        <v>0</v>
      </c>
    </row>
    <row r="405" spans="1:8" x14ac:dyDescent="0.25">
      <c r="A405" s="1351"/>
      <c r="B405" s="591"/>
      <c r="C405" s="1375"/>
      <c r="D405" s="1917"/>
      <c r="E405" s="1916"/>
      <c r="F405" s="1915"/>
      <c r="G405" s="1916"/>
      <c r="H405" s="1417">
        <f t="shared" si="11"/>
        <v>0</v>
      </c>
    </row>
    <row r="406" spans="1:8" x14ac:dyDescent="0.25">
      <c r="A406" s="717"/>
      <c r="B406" s="1354"/>
      <c r="C406" s="1355"/>
      <c r="D406" s="353" t="s">
        <v>506</v>
      </c>
      <c r="E406" s="76"/>
      <c r="F406" s="723"/>
      <c r="G406" s="76"/>
      <c r="H406" s="218"/>
    </row>
    <row r="407" spans="1:8" x14ac:dyDescent="0.25">
      <c r="A407" s="717"/>
      <c r="B407" s="1354"/>
      <c r="C407" s="1355"/>
      <c r="D407" s="353" t="s">
        <v>513</v>
      </c>
      <c r="E407" s="76"/>
      <c r="F407" s="723"/>
      <c r="G407" s="76"/>
      <c r="H407" s="218"/>
    </row>
    <row r="408" spans="1:8" x14ac:dyDescent="0.25">
      <c r="A408" s="1399"/>
      <c r="B408" s="1404"/>
      <c r="C408" s="1405"/>
      <c r="D408" s="1406" t="s">
        <v>506</v>
      </c>
      <c r="E408" s="1407"/>
      <c r="F408" s="1408"/>
      <c r="G408" s="1407"/>
      <c r="H408" s="218"/>
    </row>
    <row r="409" spans="1:8" ht="18.75" x14ac:dyDescent="0.3">
      <c r="A409" s="2151" t="str">
        <f>A340</f>
        <v>REMISIONES DE    OCTUBRE     2 0 1 3</v>
      </c>
      <c r="B409" s="2151"/>
      <c r="C409" s="2151"/>
      <c r="D409" s="2151"/>
      <c r="E409" s="2151"/>
      <c r="F409" s="2151"/>
      <c r="G409" s="1959"/>
      <c r="H409" s="719"/>
    </row>
    <row r="410" spans="1:8" ht="35.25" thickBot="1" x14ac:dyDescent="0.35">
      <c r="A410" s="723" t="s">
        <v>0</v>
      </c>
      <c r="B410" s="1353" t="s">
        <v>1</v>
      </c>
      <c r="C410" s="1546"/>
      <c r="D410" s="1344" t="s">
        <v>1574</v>
      </c>
      <c r="E410" s="5" t="s">
        <v>2</v>
      </c>
      <c r="F410" s="1358" t="s">
        <v>6</v>
      </c>
      <c r="G410" s="1346" t="s">
        <v>7</v>
      </c>
      <c r="H410" s="1347" t="s">
        <v>8</v>
      </c>
    </row>
    <row r="411" spans="1:8" ht="15.75" thickTop="1" x14ac:dyDescent="0.25">
      <c r="A411" s="1351"/>
      <c r="B411" s="591"/>
      <c r="C411" s="1374"/>
      <c r="D411" s="1917"/>
      <c r="E411" s="1916"/>
      <c r="F411" s="1915"/>
      <c r="G411" s="1916"/>
      <c r="H411" s="1417">
        <f t="shared" ref="H411:H474" si="12">E411-G411</f>
        <v>0</v>
      </c>
    </row>
    <row r="412" spans="1:8" x14ac:dyDescent="0.25">
      <c r="A412" s="1351"/>
      <c r="B412" s="591"/>
      <c r="C412" s="1375"/>
      <c r="D412" s="1917"/>
      <c r="E412" s="1916"/>
      <c r="F412" s="1915"/>
      <c r="G412" s="1916"/>
      <c r="H412" s="1417">
        <f t="shared" si="12"/>
        <v>0</v>
      </c>
    </row>
    <row r="413" spans="1:8" x14ac:dyDescent="0.25">
      <c r="A413" s="1351"/>
      <c r="B413" s="591"/>
      <c r="C413" s="1375"/>
      <c r="D413" s="1917"/>
      <c r="E413" s="1916"/>
      <c r="F413" s="1915"/>
      <c r="G413" s="1916"/>
      <c r="H413" s="1417">
        <f t="shared" si="12"/>
        <v>0</v>
      </c>
    </row>
    <row r="414" spans="1:8" x14ac:dyDescent="0.25">
      <c r="A414" s="1351"/>
      <c r="B414" s="591"/>
      <c r="C414" s="1375"/>
      <c r="D414" s="1917"/>
      <c r="E414" s="1916"/>
      <c r="F414" s="1915"/>
      <c r="G414" s="1916"/>
      <c r="H414" s="1417">
        <f t="shared" si="12"/>
        <v>0</v>
      </c>
    </row>
    <row r="415" spans="1:8" x14ac:dyDescent="0.25">
      <c r="A415" s="1351"/>
      <c r="B415" s="591"/>
      <c r="C415" s="1375"/>
      <c r="D415" s="1917"/>
      <c r="E415" s="1916"/>
      <c r="F415" s="1915"/>
      <c r="G415" s="1916"/>
      <c r="H415" s="1417">
        <f t="shared" si="12"/>
        <v>0</v>
      </c>
    </row>
    <row r="416" spans="1:8" x14ac:dyDescent="0.25">
      <c r="A416" s="1351"/>
      <c r="B416" s="591"/>
      <c r="C416" s="1375"/>
      <c r="D416" s="1917"/>
      <c r="E416" s="1916"/>
      <c r="F416" s="1915"/>
      <c r="G416" s="1916"/>
      <c r="H416" s="1417">
        <f t="shared" si="12"/>
        <v>0</v>
      </c>
    </row>
    <row r="417" spans="1:8" x14ac:dyDescent="0.25">
      <c r="A417" s="1351"/>
      <c r="B417" s="591"/>
      <c r="C417" s="1375"/>
      <c r="D417" s="1917"/>
      <c r="E417" s="1916"/>
      <c r="F417" s="1915"/>
      <c r="G417" s="1916"/>
      <c r="H417" s="1417">
        <f t="shared" si="12"/>
        <v>0</v>
      </c>
    </row>
    <row r="418" spans="1:8" x14ac:dyDescent="0.25">
      <c r="A418" s="1351"/>
      <c r="B418" s="591"/>
      <c r="C418" s="1375"/>
      <c r="D418" s="1917"/>
      <c r="E418" s="1916"/>
      <c r="F418" s="1915"/>
      <c r="G418" s="1916"/>
      <c r="H418" s="1417">
        <f t="shared" si="12"/>
        <v>0</v>
      </c>
    </row>
    <row r="419" spans="1:8" x14ac:dyDescent="0.25">
      <c r="A419" s="1351"/>
      <c r="B419" s="591"/>
      <c r="C419" s="1375"/>
      <c r="D419" s="1917"/>
      <c r="E419" s="1916"/>
      <c r="F419" s="1915"/>
      <c r="G419" s="1916"/>
      <c r="H419" s="1417">
        <f t="shared" si="12"/>
        <v>0</v>
      </c>
    </row>
    <row r="420" spans="1:8" x14ac:dyDescent="0.25">
      <c r="A420" s="1351"/>
      <c r="B420" s="591"/>
      <c r="C420" s="1375"/>
      <c r="D420" s="1917"/>
      <c r="E420" s="1916"/>
      <c r="F420" s="1915"/>
      <c r="G420" s="1916"/>
      <c r="H420" s="1417">
        <f t="shared" si="12"/>
        <v>0</v>
      </c>
    </row>
    <row r="421" spans="1:8" x14ac:dyDescent="0.25">
      <c r="A421" s="1351"/>
      <c r="B421" s="591"/>
      <c r="C421" s="1375"/>
      <c r="D421" s="1917"/>
      <c r="E421" s="1916"/>
      <c r="F421" s="1915"/>
      <c r="G421" s="1916"/>
      <c r="H421" s="1417">
        <f t="shared" si="12"/>
        <v>0</v>
      </c>
    </row>
    <row r="422" spans="1:8" x14ac:dyDescent="0.25">
      <c r="A422" s="1351"/>
      <c r="B422" s="591"/>
      <c r="C422" s="1375"/>
      <c r="D422" s="1932"/>
      <c r="E422" s="1933"/>
      <c r="F422" s="1915"/>
      <c r="G422" s="1916"/>
      <c r="H422" s="1417">
        <f t="shared" si="12"/>
        <v>0</v>
      </c>
    </row>
    <row r="423" spans="1:8" x14ac:dyDescent="0.25">
      <c r="A423" s="1351"/>
      <c r="B423" s="591"/>
      <c r="C423" s="1375"/>
      <c r="D423" s="1917"/>
      <c r="E423" s="1916"/>
      <c r="F423" s="1915"/>
      <c r="G423" s="1916"/>
      <c r="H423" s="1417">
        <f t="shared" si="12"/>
        <v>0</v>
      </c>
    </row>
    <row r="424" spans="1:8" x14ac:dyDescent="0.25">
      <c r="A424" s="1351"/>
      <c r="B424" s="591"/>
      <c r="C424" s="1375"/>
      <c r="D424" s="1917"/>
      <c r="E424" s="1916"/>
      <c r="F424" s="2236"/>
      <c r="G424" s="2237"/>
      <c r="H424" s="1417">
        <f t="shared" si="12"/>
        <v>0</v>
      </c>
    </row>
    <row r="425" spans="1:8" x14ac:dyDescent="0.25">
      <c r="A425" s="1351"/>
      <c r="B425" s="591"/>
      <c r="C425" s="1375"/>
      <c r="D425" s="1917"/>
      <c r="E425" s="1916"/>
      <c r="F425" s="1915"/>
      <c r="G425" s="1916"/>
      <c r="H425" s="1417">
        <f t="shared" si="12"/>
        <v>0</v>
      </c>
    </row>
    <row r="426" spans="1:8" x14ac:dyDescent="0.25">
      <c r="A426" s="1351"/>
      <c r="B426" s="591"/>
      <c r="C426" s="1375"/>
      <c r="D426" s="1917"/>
      <c r="E426" s="1916"/>
      <c r="F426" s="1915"/>
      <c r="G426" s="1916"/>
      <c r="H426" s="1417">
        <f t="shared" si="12"/>
        <v>0</v>
      </c>
    </row>
    <row r="427" spans="1:8" x14ac:dyDescent="0.25">
      <c r="A427" s="1351"/>
      <c r="B427" s="591"/>
      <c r="C427" s="1375"/>
      <c r="D427" s="1917"/>
      <c r="E427" s="1916"/>
      <c r="F427" s="1915"/>
      <c r="G427" s="1916"/>
      <c r="H427" s="1417">
        <f t="shared" si="12"/>
        <v>0</v>
      </c>
    </row>
    <row r="428" spans="1:8" x14ac:dyDescent="0.25">
      <c r="A428" s="1351"/>
      <c r="B428" s="591"/>
      <c r="C428" s="1375"/>
      <c r="D428" s="1917"/>
      <c r="E428" s="1916"/>
      <c r="F428" s="1915"/>
      <c r="G428" s="1916"/>
      <c r="H428" s="1417">
        <f t="shared" si="12"/>
        <v>0</v>
      </c>
    </row>
    <row r="429" spans="1:8" x14ac:dyDescent="0.25">
      <c r="A429" s="1351"/>
      <c r="B429" s="591"/>
      <c r="C429" s="1375"/>
      <c r="D429" s="1917"/>
      <c r="E429" s="1916"/>
      <c r="F429" s="1915"/>
      <c r="G429" s="1916"/>
      <c r="H429" s="1417">
        <f t="shared" si="12"/>
        <v>0</v>
      </c>
    </row>
    <row r="430" spans="1:8" x14ac:dyDescent="0.25">
      <c r="A430" s="1351"/>
      <c r="B430" s="591"/>
      <c r="C430" s="1375"/>
      <c r="D430" s="1917"/>
      <c r="E430" s="1916"/>
      <c r="F430" s="1915"/>
      <c r="G430" s="1916"/>
      <c r="H430" s="1417">
        <f t="shared" si="12"/>
        <v>0</v>
      </c>
    </row>
    <row r="431" spans="1:8" x14ac:dyDescent="0.25">
      <c r="A431" s="1351"/>
      <c r="B431" s="591"/>
      <c r="C431" s="1375"/>
      <c r="D431" s="1917"/>
      <c r="E431" s="1916"/>
      <c r="F431" s="1915"/>
      <c r="G431" s="1916"/>
      <c r="H431" s="1417">
        <f t="shared" si="12"/>
        <v>0</v>
      </c>
    </row>
    <row r="432" spans="1:8" x14ac:dyDescent="0.25">
      <c r="A432" s="1351"/>
      <c r="B432" s="591"/>
      <c r="C432" s="1375"/>
      <c r="D432" s="1917"/>
      <c r="E432" s="1916"/>
      <c r="F432" s="1915"/>
      <c r="G432" s="1916"/>
      <c r="H432" s="1417">
        <f t="shared" si="12"/>
        <v>0</v>
      </c>
    </row>
    <row r="433" spans="1:8" x14ac:dyDescent="0.25">
      <c r="A433" s="1351"/>
      <c r="B433" s="591"/>
      <c r="C433" s="1375"/>
      <c r="D433" s="1917"/>
      <c r="E433" s="1916"/>
      <c r="F433" s="1917"/>
      <c r="G433" s="1916"/>
      <c r="H433" s="1417">
        <f t="shared" si="12"/>
        <v>0</v>
      </c>
    </row>
    <row r="434" spans="1:8" x14ac:dyDescent="0.25">
      <c r="A434" s="1351"/>
      <c r="B434" s="591"/>
      <c r="C434" s="1375"/>
      <c r="D434" s="1917"/>
      <c r="E434" s="1916"/>
      <c r="F434" s="1972"/>
      <c r="G434" s="1916"/>
      <c r="H434" s="1417">
        <f t="shared" si="12"/>
        <v>0</v>
      </c>
    </row>
    <row r="435" spans="1:8" x14ac:dyDescent="0.25">
      <c r="A435" s="1351"/>
      <c r="B435" s="591"/>
      <c r="C435" s="1375"/>
      <c r="D435" s="1917"/>
      <c r="E435" s="1916"/>
      <c r="F435" s="1915"/>
      <c r="G435" s="1916"/>
      <c r="H435" s="1417">
        <f t="shared" si="12"/>
        <v>0</v>
      </c>
    </row>
    <row r="436" spans="1:8" x14ac:dyDescent="0.25">
      <c r="A436" s="1351"/>
      <c r="B436" s="591"/>
      <c r="C436" s="1375"/>
      <c r="D436" s="1917"/>
      <c r="E436" s="1916"/>
      <c r="F436" s="1915"/>
      <c r="G436" s="1916"/>
      <c r="H436" s="1417">
        <f t="shared" si="12"/>
        <v>0</v>
      </c>
    </row>
    <row r="437" spans="1:8" x14ac:dyDescent="0.25">
      <c r="A437" s="1351"/>
      <c r="B437" s="591"/>
      <c r="C437" s="1375"/>
      <c r="D437" s="1917"/>
      <c r="E437" s="1916"/>
      <c r="F437" s="1915"/>
      <c r="G437" s="1916"/>
      <c r="H437" s="1417">
        <f t="shared" si="12"/>
        <v>0</v>
      </c>
    </row>
    <row r="438" spans="1:8" x14ac:dyDescent="0.25">
      <c r="A438" s="1351"/>
      <c r="B438" s="591"/>
      <c r="C438" s="1375"/>
      <c r="D438" s="1917"/>
      <c r="E438" s="1916"/>
      <c r="F438" s="1915"/>
      <c r="G438" s="1916"/>
      <c r="H438" s="1417">
        <f t="shared" si="12"/>
        <v>0</v>
      </c>
    </row>
    <row r="439" spans="1:8" x14ac:dyDescent="0.25">
      <c r="A439" s="1351"/>
      <c r="B439" s="591"/>
      <c r="C439" s="1375"/>
      <c r="D439" s="1917"/>
      <c r="E439" s="1916"/>
      <c r="F439" s="2236"/>
      <c r="G439" s="2237"/>
      <c r="H439" s="1417">
        <f t="shared" si="12"/>
        <v>0</v>
      </c>
    </row>
    <row r="440" spans="1:8" x14ac:dyDescent="0.25">
      <c r="A440" s="1351"/>
      <c r="B440" s="591"/>
      <c r="C440" s="1375"/>
      <c r="D440" s="1917"/>
      <c r="E440" s="1916"/>
      <c r="F440" s="1915"/>
      <c r="G440" s="1916"/>
      <c r="H440" s="1417">
        <f t="shared" si="12"/>
        <v>0</v>
      </c>
    </row>
    <row r="441" spans="1:8" x14ac:dyDescent="0.25">
      <c r="A441" s="1351"/>
      <c r="B441" s="591"/>
      <c r="C441" s="1375"/>
      <c r="D441" s="1917"/>
      <c r="E441" s="1916"/>
      <c r="F441" s="1915"/>
      <c r="G441" s="1916"/>
      <c r="H441" s="1417">
        <f t="shared" si="12"/>
        <v>0</v>
      </c>
    </row>
    <row r="442" spans="1:8" x14ac:dyDescent="0.25">
      <c r="A442" s="1351"/>
      <c r="B442" s="591"/>
      <c r="C442" s="1375"/>
      <c r="D442" s="1917"/>
      <c r="E442" s="1916"/>
      <c r="F442" s="1915"/>
      <c r="G442" s="1916"/>
      <c r="H442" s="1417">
        <f t="shared" si="12"/>
        <v>0</v>
      </c>
    </row>
    <row r="443" spans="1:8" x14ac:dyDescent="0.25">
      <c r="A443" s="1351"/>
      <c r="B443" s="591"/>
      <c r="C443" s="1375"/>
      <c r="D443" s="1917"/>
      <c r="E443" s="1916"/>
      <c r="F443" s="1915"/>
      <c r="G443" s="1916"/>
      <c r="H443" s="1417">
        <f t="shared" si="12"/>
        <v>0</v>
      </c>
    </row>
    <row r="444" spans="1:8" x14ac:dyDescent="0.25">
      <c r="A444" s="1351"/>
      <c r="B444" s="591"/>
      <c r="C444" s="1375"/>
      <c r="D444" s="1917"/>
      <c r="E444" s="1916"/>
      <c r="F444" s="1915"/>
      <c r="G444" s="1916"/>
      <c r="H444" s="1417">
        <f t="shared" si="12"/>
        <v>0</v>
      </c>
    </row>
    <row r="445" spans="1:8" x14ac:dyDescent="0.25">
      <c r="A445" s="1351"/>
      <c r="B445" s="591"/>
      <c r="C445" s="1375"/>
      <c r="D445" s="1917"/>
      <c r="E445" s="1916"/>
      <c r="F445" s="1915"/>
      <c r="G445" s="1916"/>
      <c r="H445" s="1417">
        <f t="shared" si="12"/>
        <v>0</v>
      </c>
    </row>
    <row r="446" spans="1:8" x14ac:dyDescent="0.25">
      <c r="A446" s="1351"/>
      <c r="B446" s="591"/>
      <c r="C446" s="1375"/>
      <c r="D446" s="1917"/>
      <c r="E446" s="1916"/>
      <c r="F446" s="1915"/>
      <c r="G446" s="1916"/>
      <c r="H446" s="1417">
        <f t="shared" si="12"/>
        <v>0</v>
      </c>
    </row>
    <row r="447" spans="1:8" x14ac:dyDescent="0.25">
      <c r="A447" s="1351"/>
      <c r="B447" s="591"/>
      <c r="C447" s="1375"/>
      <c r="D447" s="1917"/>
      <c r="E447" s="1916"/>
      <c r="F447" s="1915"/>
      <c r="G447" s="1916"/>
      <c r="H447" s="1417">
        <f t="shared" si="12"/>
        <v>0</v>
      </c>
    </row>
    <row r="448" spans="1:8" x14ac:dyDescent="0.25">
      <c r="A448" s="1351"/>
      <c r="B448" s="591"/>
      <c r="C448" s="1375"/>
      <c r="D448" s="1917"/>
      <c r="E448" s="1916"/>
      <c r="F448" s="2026"/>
      <c r="G448" s="1916"/>
      <c r="H448" s="1417">
        <f t="shared" si="12"/>
        <v>0</v>
      </c>
    </row>
    <row r="449" spans="1:8" x14ac:dyDescent="0.25">
      <c r="A449" s="1351"/>
      <c r="B449" s="591"/>
      <c r="C449" s="1375"/>
      <c r="D449" s="1917"/>
      <c r="E449" s="1916"/>
      <c r="F449" s="1915"/>
      <c r="G449" s="1916"/>
      <c r="H449" s="1417">
        <f t="shared" si="12"/>
        <v>0</v>
      </c>
    </row>
    <row r="450" spans="1:8" x14ac:dyDescent="0.25">
      <c r="A450" s="1351"/>
      <c r="B450" s="591"/>
      <c r="C450" s="1375"/>
      <c r="D450" s="1917"/>
      <c r="E450" s="1916"/>
      <c r="F450" s="1988"/>
      <c r="G450" s="1916"/>
      <c r="H450" s="1417">
        <f t="shared" si="12"/>
        <v>0</v>
      </c>
    </row>
    <row r="451" spans="1:8" x14ac:dyDescent="0.25">
      <c r="A451" s="1351"/>
      <c r="B451" s="591"/>
      <c r="C451" s="1375"/>
      <c r="D451" s="1917"/>
      <c r="E451" s="1916"/>
      <c r="F451" s="1973"/>
      <c r="G451" s="1916"/>
      <c r="H451" s="1417">
        <f t="shared" si="12"/>
        <v>0</v>
      </c>
    </row>
    <row r="452" spans="1:8" x14ac:dyDescent="0.25">
      <c r="A452" s="1351"/>
      <c r="B452" s="591"/>
      <c r="C452" s="1375"/>
      <c r="D452" s="1917"/>
      <c r="E452" s="1916"/>
      <c r="F452" s="1915"/>
      <c r="G452" s="1916"/>
      <c r="H452" s="1417">
        <f t="shared" si="12"/>
        <v>0</v>
      </c>
    </row>
    <row r="453" spans="1:8" x14ac:dyDescent="0.25">
      <c r="A453" s="1351"/>
      <c r="B453" s="591"/>
      <c r="C453" s="1375"/>
      <c r="D453" s="1917"/>
      <c r="E453" s="1916"/>
      <c r="F453" s="1915"/>
      <c r="G453" s="1916"/>
      <c r="H453" s="1417">
        <f t="shared" si="12"/>
        <v>0</v>
      </c>
    </row>
    <row r="454" spans="1:8" x14ac:dyDescent="0.25">
      <c r="A454" s="1351"/>
      <c r="B454" s="591"/>
      <c r="C454" s="1375"/>
      <c r="D454" s="1917"/>
      <c r="E454" s="1916"/>
      <c r="F454" s="1915"/>
      <c r="G454" s="1916"/>
      <c r="H454" s="1417">
        <f t="shared" si="12"/>
        <v>0</v>
      </c>
    </row>
    <row r="455" spans="1:8" x14ac:dyDescent="0.25">
      <c r="A455" s="1351"/>
      <c r="B455" s="591"/>
      <c r="C455" s="1375"/>
      <c r="D455" s="1917"/>
      <c r="E455" s="1916"/>
      <c r="F455" s="1915"/>
      <c r="G455" s="1916"/>
      <c r="H455" s="1417">
        <f t="shared" si="12"/>
        <v>0</v>
      </c>
    </row>
    <row r="456" spans="1:8" x14ac:dyDescent="0.25">
      <c r="A456" s="1351"/>
      <c r="B456" s="591"/>
      <c r="C456" s="1375"/>
      <c r="D456" s="1917"/>
      <c r="E456" s="1916"/>
      <c r="F456" s="1915"/>
      <c r="G456" s="1916"/>
      <c r="H456" s="1417">
        <f t="shared" si="12"/>
        <v>0</v>
      </c>
    </row>
    <row r="457" spans="1:8" x14ac:dyDescent="0.25">
      <c r="A457" s="1351"/>
      <c r="B457" s="591"/>
      <c r="C457" s="1375"/>
      <c r="D457" s="1917"/>
      <c r="E457" s="1916"/>
      <c r="F457" s="1915"/>
      <c r="G457" s="1916"/>
      <c r="H457" s="1417">
        <f t="shared" si="12"/>
        <v>0</v>
      </c>
    </row>
    <row r="458" spans="1:8" x14ac:dyDescent="0.25">
      <c r="A458" s="1351"/>
      <c r="B458" s="591"/>
      <c r="C458" s="1375"/>
      <c r="D458" s="1917"/>
      <c r="E458" s="1916"/>
      <c r="F458" s="1915"/>
      <c r="G458" s="1916"/>
      <c r="H458" s="1417">
        <f t="shared" si="12"/>
        <v>0</v>
      </c>
    </row>
    <row r="459" spans="1:8" x14ac:dyDescent="0.25">
      <c r="A459" s="1351"/>
      <c r="B459" s="591"/>
      <c r="C459" s="1375"/>
      <c r="D459" s="1917"/>
      <c r="E459" s="1916"/>
      <c r="F459" s="1915"/>
      <c r="G459" s="1916"/>
      <c r="H459" s="1417">
        <f t="shared" si="12"/>
        <v>0</v>
      </c>
    </row>
    <row r="460" spans="1:8" x14ac:dyDescent="0.25">
      <c r="A460" s="1351"/>
      <c r="B460" s="591"/>
      <c r="C460" s="1375"/>
      <c r="D460" s="1917"/>
      <c r="E460" s="1916"/>
      <c r="F460" s="1915"/>
      <c r="G460" s="1916"/>
      <c r="H460" s="1417">
        <f t="shared" si="12"/>
        <v>0</v>
      </c>
    </row>
    <row r="461" spans="1:8" x14ac:dyDescent="0.25">
      <c r="A461" s="1351"/>
      <c r="B461" s="591"/>
      <c r="C461" s="1375"/>
      <c r="D461" s="1917"/>
      <c r="E461" s="1916"/>
      <c r="F461" s="1971"/>
      <c r="G461" s="1916"/>
      <c r="H461" s="1417">
        <f t="shared" si="12"/>
        <v>0</v>
      </c>
    </row>
    <row r="462" spans="1:8" x14ac:dyDescent="0.25">
      <c r="A462" s="1351"/>
      <c r="B462" s="591"/>
      <c r="C462" s="1375"/>
      <c r="D462" s="1917"/>
      <c r="E462" s="1916"/>
      <c r="F462" s="1915"/>
      <c r="G462" s="1916"/>
      <c r="H462" s="1417">
        <f t="shared" si="12"/>
        <v>0</v>
      </c>
    </row>
    <row r="463" spans="1:8" x14ac:dyDescent="0.25">
      <c r="A463" s="1351"/>
      <c r="B463" s="591"/>
      <c r="C463" s="1375"/>
      <c r="D463" s="1917"/>
      <c r="E463" s="1916"/>
      <c r="F463" s="1915"/>
      <c r="G463" s="1916"/>
      <c r="H463" s="1417">
        <f t="shared" si="12"/>
        <v>0</v>
      </c>
    </row>
    <row r="464" spans="1:8" x14ac:dyDescent="0.25">
      <c r="A464" s="1351"/>
      <c r="B464" s="591"/>
      <c r="C464" s="1375"/>
      <c r="D464" s="1917"/>
      <c r="E464" s="1916"/>
      <c r="F464" s="1915"/>
      <c r="G464" s="1916"/>
      <c r="H464" s="1417">
        <f t="shared" si="12"/>
        <v>0</v>
      </c>
    </row>
    <row r="465" spans="1:8" x14ac:dyDescent="0.25">
      <c r="A465" s="1351"/>
      <c r="B465" s="591"/>
      <c r="C465" s="1375"/>
      <c r="D465" s="1917"/>
      <c r="E465" s="1916"/>
      <c r="F465" s="1915"/>
      <c r="G465" s="1916"/>
      <c r="H465" s="1417">
        <f t="shared" si="12"/>
        <v>0</v>
      </c>
    </row>
    <row r="466" spans="1:8" x14ac:dyDescent="0.25">
      <c r="A466" s="1351"/>
      <c r="B466" s="591"/>
      <c r="C466" s="1375"/>
      <c r="D466" s="1917"/>
      <c r="E466" s="1916"/>
      <c r="F466" s="1971"/>
      <c r="G466" s="1916"/>
      <c r="H466" s="1417">
        <f t="shared" si="12"/>
        <v>0</v>
      </c>
    </row>
    <row r="467" spans="1:8" x14ac:dyDescent="0.25">
      <c r="A467" s="1351"/>
      <c r="B467" s="591"/>
      <c r="C467" s="1375"/>
      <c r="D467" s="1917"/>
      <c r="E467" s="1916"/>
      <c r="F467" s="1915"/>
      <c r="G467" s="1916"/>
      <c r="H467" s="1417">
        <f t="shared" si="12"/>
        <v>0</v>
      </c>
    </row>
    <row r="468" spans="1:8" x14ac:dyDescent="0.25">
      <c r="A468" s="1351"/>
      <c r="B468" s="591"/>
      <c r="C468" s="1375"/>
      <c r="D468" s="1917"/>
      <c r="E468" s="1916"/>
      <c r="F468" s="1915"/>
      <c r="G468" s="1916"/>
      <c r="H468" s="1417">
        <f t="shared" si="12"/>
        <v>0</v>
      </c>
    </row>
    <row r="469" spans="1:8" x14ac:dyDescent="0.25">
      <c r="A469" s="1351"/>
      <c r="B469" s="591"/>
      <c r="C469" s="1375"/>
      <c r="D469" s="1917"/>
      <c r="E469" s="1916"/>
      <c r="F469" s="1915"/>
      <c r="G469" s="1916"/>
      <c r="H469" s="1417">
        <f t="shared" si="12"/>
        <v>0</v>
      </c>
    </row>
    <row r="470" spans="1:8" x14ac:dyDescent="0.25">
      <c r="A470" s="1351"/>
      <c r="B470" s="591"/>
      <c r="C470" s="1375"/>
      <c r="D470" s="1917"/>
      <c r="E470" s="1916"/>
      <c r="F470" s="1915"/>
      <c r="G470" s="1916"/>
      <c r="H470" s="1417">
        <f t="shared" si="12"/>
        <v>0</v>
      </c>
    </row>
    <row r="471" spans="1:8" x14ac:dyDescent="0.25">
      <c r="A471" s="1351"/>
      <c r="B471" s="591"/>
      <c r="C471" s="1375"/>
      <c r="D471" s="1917"/>
      <c r="E471" s="1916"/>
      <c r="F471" s="1915"/>
      <c r="G471" s="1916"/>
      <c r="H471" s="1417">
        <f t="shared" si="12"/>
        <v>0</v>
      </c>
    </row>
    <row r="472" spans="1:8" x14ac:dyDescent="0.25">
      <c r="A472" s="1351"/>
      <c r="B472" s="591"/>
      <c r="C472" s="1375"/>
      <c r="D472" s="1917"/>
      <c r="E472" s="1916"/>
      <c r="F472" s="1971"/>
      <c r="G472" s="1916"/>
      <c r="H472" s="1417">
        <f t="shared" si="12"/>
        <v>0</v>
      </c>
    </row>
    <row r="473" spans="1:8" x14ac:dyDescent="0.25">
      <c r="A473" s="1351"/>
      <c r="B473" s="591"/>
      <c r="C473" s="1375"/>
      <c r="D473" s="1917"/>
      <c r="E473" s="1916"/>
      <c r="F473" s="1915"/>
      <c r="G473" s="1916"/>
      <c r="H473" s="1417">
        <f t="shared" si="12"/>
        <v>0</v>
      </c>
    </row>
    <row r="474" spans="1:8" x14ac:dyDescent="0.25">
      <c r="A474" s="1351"/>
      <c r="B474" s="591"/>
      <c r="C474" s="1375"/>
      <c r="D474" s="1917"/>
      <c r="E474" s="1916"/>
      <c r="F474" s="1915"/>
      <c r="G474" s="1916"/>
      <c r="H474" s="1417">
        <f t="shared" si="12"/>
        <v>0</v>
      </c>
    </row>
    <row r="475" spans="1:8" x14ac:dyDescent="0.25">
      <c r="A475" s="717"/>
      <c r="B475" s="1354"/>
      <c r="C475" s="1355"/>
      <c r="D475" s="521" t="s">
        <v>513</v>
      </c>
      <c r="E475" s="140"/>
      <c r="F475" s="717"/>
      <c r="G475" s="140"/>
      <c r="H475" s="218">
        <f t="shared" ref="H475" si="13">E475-G475</f>
        <v>0</v>
      </c>
    </row>
    <row r="476" spans="1:8" x14ac:dyDescent="0.25">
      <c r="A476" s="717"/>
      <c r="B476" s="1354"/>
      <c r="C476" s="1355"/>
      <c r="D476" s="353" t="s">
        <v>506</v>
      </c>
      <c r="E476" s="76"/>
      <c r="F476" s="723"/>
      <c r="G476" s="76"/>
      <c r="H476" s="218"/>
    </row>
    <row r="477" spans="1:8" x14ac:dyDescent="0.25">
      <c r="A477" s="1399"/>
      <c r="B477" s="1404"/>
      <c r="C477" s="1405"/>
      <c r="D477" s="1406" t="s">
        <v>514</v>
      </c>
      <c r="E477" s="1407"/>
      <c r="F477" s="1408"/>
      <c r="G477" s="1407"/>
      <c r="H477" s="218"/>
    </row>
    <row r="478" spans="1:8" ht="18.75" x14ac:dyDescent="0.3">
      <c r="A478" s="2151" t="str">
        <f>A409</f>
        <v>REMISIONES DE    OCTUBRE     2 0 1 3</v>
      </c>
      <c r="B478" s="2151"/>
      <c r="C478" s="2151"/>
      <c r="D478" s="2151"/>
      <c r="E478" s="2151"/>
      <c r="F478" s="2151"/>
      <c r="G478" s="1959"/>
      <c r="H478" s="719"/>
    </row>
    <row r="479" spans="1:8" ht="35.25" thickBot="1" x14ac:dyDescent="0.35">
      <c r="A479" s="718" t="s">
        <v>0</v>
      </c>
      <c r="B479" s="1343" t="s">
        <v>1</v>
      </c>
      <c r="C479" s="1543"/>
      <c r="D479" s="1344" t="s">
        <v>1574</v>
      </c>
      <c r="E479" s="5" t="s">
        <v>2</v>
      </c>
      <c r="F479" s="1358" t="s">
        <v>6</v>
      </c>
      <c r="G479" s="1346" t="s">
        <v>7</v>
      </c>
      <c r="H479" s="1347" t="s">
        <v>8</v>
      </c>
    </row>
    <row r="480" spans="1:8" ht="15.75" thickTop="1" x14ac:dyDescent="0.25">
      <c r="A480" s="1348"/>
      <c r="B480" s="1376"/>
      <c r="C480" s="1377"/>
      <c r="D480" s="1917"/>
      <c r="E480" s="1916"/>
      <c r="F480" s="1915"/>
      <c r="G480" s="1916"/>
      <c r="H480" s="1417">
        <f t="shared" ref="H480:H543" si="14">E480-G480</f>
        <v>0</v>
      </c>
    </row>
    <row r="481" spans="1:8" x14ac:dyDescent="0.25">
      <c r="A481" s="1351"/>
      <c r="B481" s="591"/>
      <c r="C481" s="1375"/>
      <c r="D481" s="1917"/>
      <c r="E481" s="1916"/>
      <c r="F481" s="1972"/>
      <c r="G481" s="1916"/>
      <c r="H481" s="1417">
        <f t="shared" si="14"/>
        <v>0</v>
      </c>
    </row>
    <row r="482" spans="1:8" x14ac:dyDescent="0.25">
      <c r="A482" s="1351"/>
      <c r="B482" s="591"/>
      <c r="C482" s="1375"/>
      <c r="D482" s="1917"/>
      <c r="E482" s="1916"/>
      <c r="F482" s="1915"/>
      <c r="G482" s="1916"/>
      <c r="H482" s="1417">
        <f t="shared" si="14"/>
        <v>0</v>
      </c>
    </row>
    <row r="483" spans="1:8" x14ac:dyDescent="0.25">
      <c r="A483" s="1351"/>
      <c r="B483" s="591"/>
      <c r="C483" s="1375"/>
      <c r="D483" s="1917"/>
      <c r="E483" s="1916"/>
      <c r="F483" s="1915"/>
      <c r="G483" s="1916"/>
      <c r="H483" s="1417">
        <f t="shared" si="14"/>
        <v>0</v>
      </c>
    </row>
    <row r="484" spans="1:8" x14ac:dyDescent="0.25">
      <c r="A484" s="1351"/>
      <c r="B484" s="591"/>
      <c r="C484" s="1375"/>
      <c r="D484" s="1917"/>
      <c r="E484" s="1916"/>
      <c r="F484" s="1915"/>
      <c r="G484" s="1916"/>
      <c r="H484" s="1417">
        <f t="shared" si="14"/>
        <v>0</v>
      </c>
    </row>
    <row r="485" spans="1:8" x14ac:dyDescent="0.25">
      <c r="A485" s="1351"/>
      <c r="B485" s="591"/>
      <c r="C485" s="1375"/>
      <c r="D485" s="1917"/>
      <c r="E485" s="1916"/>
      <c r="F485" s="1915"/>
      <c r="G485" s="1916"/>
      <c r="H485" s="1417">
        <f t="shared" si="14"/>
        <v>0</v>
      </c>
    </row>
    <row r="486" spans="1:8" x14ac:dyDescent="0.25">
      <c r="A486" s="1351"/>
      <c r="B486" s="591"/>
      <c r="C486" s="1375"/>
      <c r="D486" s="1917"/>
      <c r="E486" s="1916"/>
      <c r="F486" s="1915"/>
      <c r="G486" s="1916"/>
      <c r="H486" s="1417">
        <f t="shared" si="14"/>
        <v>0</v>
      </c>
    </row>
    <row r="487" spans="1:8" x14ac:dyDescent="0.25">
      <c r="A487" s="1351"/>
      <c r="B487" s="591"/>
      <c r="C487" s="1375"/>
      <c r="D487" s="1917"/>
      <c r="E487" s="1916"/>
      <c r="F487" s="1915"/>
      <c r="G487" s="1916"/>
      <c r="H487" s="1417">
        <f t="shared" si="14"/>
        <v>0</v>
      </c>
    </row>
    <row r="488" spans="1:8" x14ac:dyDescent="0.25">
      <c r="A488" s="1351"/>
      <c r="B488" s="591"/>
      <c r="C488" s="1375"/>
      <c r="D488" s="1917"/>
      <c r="E488" s="1916"/>
      <c r="F488" s="1915"/>
      <c r="G488" s="1916"/>
      <c r="H488" s="1417">
        <f t="shared" si="14"/>
        <v>0</v>
      </c>
    </row>
    <row r="489" spans="1:8" x14ac:dyDescent="0.25">
      <c r="A489" s="1351"/>
      <c r="B489" s="591"/>
      <c r="C489" s="1375"/>
      <c r="D489" s="1917"/>
      <c r="E489" s="1916"/>
      <c r="F489" s="1915"/>
      <c r="G489" s="1916"/>
      <c r="H489" s="1417">
        <f t="shared" si="14"/>
        <v>0</v>
      </c>
    </row>
    <row r="490" spans="1:8" x14ac:dyDescent="0.25">
      <c r="A490" s="1351"/>
      <c r="B490" s="591"/>
      <c r="C490" s="1375"/>
      <c r="D490" s="1917"/>
      <c r="E490" s="1916"/>
      <c r="F490" s="1915"/>
      <c r="G490" s="1916"/>
      <c r="H490" s="1417">
        <f t="shared" si="14"/>
        <v>0</v>
      </c>
    </row>
    <row r="491" spans="1:8" x14ac:dyDescent="0.25">
      <c r="A491" s="1351"/>
      <c r="B491" s="591"/>
      <c r="C491" s="1375"/>
      <c r="D491" s="1917"/>
      <c r="E491" s="1916"/>
      <c r="F491" s="1915"/>
      <c r="G491" s="1916"/>
      <c r="H491" s="1417">
        <f t="shared" si="14"/>
        <v>0</v>
      </c>
    </row>
    <row r="492" spans="1:8" x14ac:dyDescent="0.25">
      <c r="A492" s="1351"/>
      <c r="B492" s="591"/>
      <c r="C492" s="1375"/>
      <c r="D492" s="1917"/>
      <c r="E492" s="1916"/>
      <c r="F492" s="1915"/>
      <c r="G492" s="1916"/>
      <c r="H492" s="1417">
        <f t="shared" si="14"/>
        <v>0</v>
      </c>
    </row>
    <row r="493" spans="1:8" x14ac:dyDescent="0.25">
      <c r="A493" s="1351"/>
      <c r="B493" s="591"/>
      <c r="C493" s="1375"/>
      <c r="D493" s="1917"/>
      <c r="E493" s="1916"/>
      <c r="F493" s="1915"/>
      <c r="G493" s="1916"/>
      <c r="H493" s="1417">
        <f t="shared" si="14"/>
        <v>0</v>
      </c>
    </row>
    <row r="494" spans="1:8" x14ac:dyDescent="0.25">
      <c r="A494" s="1351"/>
      <c r="B494" s="591"/>
      <c r="C494" s="1375"/>
      <c r="D494" s="1917"/>
      <c r="E494" s="1916"/>
      <c r="F494" s="1915"/>
      <c r="G494" s="1916"/>
      <c r="H494" s="1417">
        <f t="shared" si="14"/>
        <v>0</v>
      </c>
    </row>
    <row r="495" spans="1:8" x14ac:dyDescent="0.25">
      <c r="A495" s="1351"/>
      <c r="B495" s="591"/>
      <c r="C495" s="1375"/>
      <c r="D495" s="1917"/>
      <c r="E495" s="1916"/>
      <c r="F495" s="1915"/>
      <c r="G495" s="1916"/>
      <c r="H495" s="1417">
        <f t="shared" si="14"/>
        <v>0</v>
      </c>
    </row>
    <row r="496" spans="1:8" x14ac:dyDescent="0.25">
      <c r="A496" s="1351"/>
      <c r="B496" s="591"/>
      <c r="C496" s="1375"/>
      <c r="D496" s="1917"/>
      <c r="E496" s="1916"/>
      <c r="F496" s="1915"/>
      <c r="G496" s="1916"/>
      <c r="H496" s="1417">
        <f t="shared" si="14"/>
        <v>0</v>
      </c>
    </row>
    <row r="497" spans="1:8" x14ac:dyDescent="0.25">
      <c r="A497" s="1351"/>
      <c r="B497" s="591"/>
      <c r="C497" s="1375"/>
      <c r="D497" s="1917"/>
      <c r="E497" s="1916"/>
      <c r="F497" s="1915"/>
      <c r="G497" s="1916"/>
      <c r="H497" s="1417">
        <f t="shared" si="14"/>
        <v>0</v>
      </c>
    </row>
    <row r="498" spans="1:8" x14ac:dyDescent="0.25">
      <c r="A498" s="1351"/>
      <c r="B498" s="591"/>
      <c r="C498" s="1375"/>
      <c r="D498" s="1932"/>
      <c r="E498" s="1933"/>
      <c r="F498" s="1915"/>
      <c r="G498" s="1916"/>
      <c r="H498" s="1417">
        <f t="shared" si="14"/>
        <v>0</v>
      </c>
    </row>
    <row r="499" spans="1:8" x14ac:dyDescent="0.25">
      <c r="A499" s="1351"/>
      <c r="B499" s="591"/>
      <c r="C499" s="1375"/>
      <c r="D499" s="1917"/>
      <c r="E499" s="1916"/>
      <c r="F499" s="1915"/>
      <c r="G499" s="1916"/>
      <c r="H499" s="1417">
        <f t="shared" si="14"/>
        <v>0</v>
      </c>
    </row>
    <row r="500" spans="1:8" x14ac:dyDescent="0.25">
      <c r="A500" s="1351"/>
      <c r="B500" s="591"/>
      <c r="C500" s="1375"/>
      <c r="D500" s="1917"/>
      <c r="E500" s="1916"/>
      <c r="F500" s="1915"/>
      <c r="G500" s="1916"/>
      <c r="H500" s="1417">
        <f t="shared" si="14"/>
        <v>0</v>
      </c>
    </row>
    <row r="501" spans="1:8" x14ac:dyDescent="0.25">
      <c r="A501" s="1351"/>
      <c r="B501" s="591"/>
      <c r="C501" s="1375"/>
      <c r="D501" s="1917"/>
      <c r="E501" s="1916"/>
      <c r="F501" s="1915"/>
      <c r="G501" s="1916"/>
      <c r="H501" s="1417">
        <f t="shared" si="14"/>
        <v>0</v>
      </c>
    </row>
    <row r="502" spans="1:8" x14ac:dyDescent="0.25">
      <c r="A502" s="1351"/>
      <c r="B502" s="591"/>
      <c r="C502" s="1375"/>
      <c r="D502" s="1917"/>
      <c r="E502" s="1916"/>
      <c r="F502" s="1915"/>
      <c r="G502" s="1916"/>
      <c r="H502" s="1417">
        <f t="shared" si="14"/>
        <v>0</v>
      </c>
    </row>
    <row r="503" spans="1:8" x14ac:dyDescent="0.25">
      <c r="A503" s="1351"/>
      <c r="B503" s="591"/>
      <c r="C503" s="1375"/>
      <c r="D503" s="1917"/>
      <c r="E503" s="1916"/>
      <c r="F503" s="1973"/>
      <c r="G503" s="1916"/>
      <c r="H503" s="1417">
        <f t="shared" si="14"/>
        <v>0</v>
      </c>
    </row>
    <row r="504" spans="1:8" x14ac:dyDescent="0.25">
      <c r="A504" s="1351"/>
      <c r="B504" s="591"/>
      <c r="C504" s="1375"/>
      <c r="D504" s="1917"/>
      <c r="E504" s="1916"/>
      <c r="F504" s="1915"/>
      <c r="G504" s="1916"/>
      <c r="H504" s="1417">
        <f t="shared" si="14"/>
        <v>0</v>
      </c>
    </row>
    <row r="505" spans="1:8" x14ac:dyDescent="0.25">
      <c r="A505" s="1351"/>
      <c r="B505" s="591"/>
      <c r="C505" s="1375"/>
      <c r="D505" s="1917"/>
      <c r="E505" s="1916"/>
      <c r="F505" s="1915"/>
      <c r="G505" s="1916"/>
      <c r="H505" s="1417">
        <f t="shared" si="14"/>
        <v>0</v>
      </c>
    </row>
    <row r="506" spans="1:8" x14ac:dyDescent="0.25">
      <c r="A506" s="1351"/>
      <c r="B506" s="591"/>
      <c r="C506" s="1375"/>
      <c r="D506" s="1917"/>
      <c r="E506" s="1916"/>
      <c r="F506" s="1915"/>
      <c r="G506" s="1916"/>
      <c r="H506" s="1417">
        <f t="shared" si="14"/>
        <v>0</v>
      </c>
    </row>
    <row r="507" spans="1:8" x14ac:dyDescent="0.25">
      <c r="A507" s="1351"/>
      <c r="B507" s="591"/>
      <c r="C507" s="1375"/>
      <c r="D507" s="1917"/>
      <c r="E507" s="1916"/>
      <c r="F507" s="1915"/>
      <c r="G507" s="1916"/>
      <c r="H507" s="1417">
        <f t="shared" si="14"/>
        <v>0</v>
      </c>
    </row>
    <row r="508" spans="1:8" x14ac:dyDescent="0.25">
      <c r="A508" s="1351"/>
      <c r="B508" s="591"/>
      <c r="C508" s="1375"/>
      <c r="D508" s="1917"/>
      <c r="E508" s="1916"/>
      <c r="F508" s="1915"/>
      <c r="G508" s="1916"/>
      <c r="H508" s="1417">
        <f t="shared" si="14"/>
        <v>0</v>
      </c>
    </row>
    <row r="509" spans="1:8" x14ac:dyDescent="0.25">
      <c r="A509" s="1351"/>
      <c r="B509" s="591"/>
      <c r="C509" s="1375"/>
      <c r="D509" s="1917"/>
      <c r="E509" s="1916"/>
      <c r="F509" s="1915"/>
      <c r="G509" s="1916"/>
      <c r="H509" s="1417">
        <f t="shared" si="14"/>
        <v>0</v>
      </c>
    </row>
    <row r="510" spans="1:8" x14ac:dyDescent="0.25">
      <c r="A510" s="1351"/>
      <c r="B510" s="591"/>
      <c r="C510" s="1375"/>
      <c r="D510" s="1917"/>
      <c r="E510" s="1916"/>
      <c r="F510" s="1972"/>
      <c r="G510" s="1916"/>
      <c r="H510" s="1417">
        <f t="shared" si="14"/>
        <v>0</v>
      </c>
    </row>
    <row r="511" spans="1:8" x14ac:dyDescent="0.25">
      <c r="A511" s="1351"/>
      <c r="B511" s="591"/>
      <c r="C511" s="1375"/>
      <c r="D511" s="1917"/>
      <c r="E511" s="1916"/>
      <c r="F511" s="1915"/>
      <c r="G511" s="1916"/>
      <c r="H511" s="1417">
        <f t="shared" si="14"/>
        <v>0</v>
      </c>
    </row>
    <row r="512" spans="1:8" x14ac:dyDescent="0.25">
      <c r="A512" s="1351"/>
      <c r="B512" s="591"/>
      <c r="C512" s="1375"/>
      <c r="D512" s="1917"/>
      <c r="E512" s="1916"/>
      <c r="F512" s="1915"/>
      <c r="G512" s="1916"/>
      <c r="H512" s="1417">
        <f t="shared" si="14"/>
        <v>0</v>
      </c>
    </row>
    <row r="513" spans="1:8" x14ac:dyDescent="0.25">
      <c r="A513" s="1351"/>
      <c r="B513" s="591"/>
      <c r="C513" s="1375"/>
      <c r="D513" s="1917"/>
      <c r="E513" s="1916"/>
      <c r="F513" s="1915"/>
      <c r="G513" s="1916"/>
      <c r="H513" s="1417">
        <f t="shared" si="14"/>
        <v>0</v>
      </c>
    </row>
    <row r="514" spans="1:8" x14ac:dyDescent="0.25">
      <c r="A514" s="1351"/>
      <c r="B514" s="591"/>
      <c r="C514" s="1375"/>
      <c r="D514" s="1917"/>
      <c r="E514" s="1916"/>
      <c r="F514" s="1915"/>
      <c r="G514" s="1916"/>
      <c r="H514" s="1417">
        <f t="shared" si="14"/>
        <v>0</v>
      </c>
    </row>
    <row r="515" spans="1:8" x14ac:dyDescent="0.25">
      <c r="A515" s="1351"/>
      <c r="B515" s="591"/>
      <c r="C515" s="1375"/>
      <c r="D515" s="1917"/>
      <c r="E515" s="1916"/>
      <c r="F515" s="1973"/>
      <c r="G515" s="1916"/>
      <c r="H515" s="1417">
        <f t="shared" si="14"/>
        <v>0</v>
      </c>
    </row>
    <row r="516" spans="1:8" x14ac:dyDescent="0.25">
      <c r="A516" s="1351"/>
      <c r="B516" s="591"/>
      <c r="C516" s="1375"/>
      <c r="D516" s="1917"/>
      <c r="E516" s="1916"/>
      <c r="F516" s="1915"/>
      <c r="G516" s="1916"/>
      <c r="H516" s="1417">
        <f t="shared" si="14"/>
        <v>0</v>
      </c>
    </row>
    <row r="517" spans="1:8" x14ac:dyDescent="0.25">
      <c r="A517" s="1351"/>
      <c r="B517" s="591"/>
      <c r="C517" s="1375"/>
      <c r="D517" s="1917"/>
      <c r="E517" s="1916"/>
      <c r="F517" s="1915"/>
      <c r="G517" s="1916"/>
      <c r="H517" s="1417">
        <f t="shared" si="14"/>
        <v>0</v>
      </c>
    </row>
    <row r="518" spans="1:8" x14ac:dyDescent="0.25">
      <c r="A518" s="1351"/>
      <c r="B518" s="591"/>
      <c r="C518" s="1375"/>
      <c r="D518" s="1917"/>
      <c r="E518" s="1916"/>
      <c r="F518" s="1915"/>
      <c r="G518" s="1916"/>
      <c r="H518" s="1417">
        <f t="shared" si="14"/>
        <v>0</v>
      </c>
    </row>
    <row r="519" spans="1:8" x14ac:dyDescent="0.25">
      <c r="A519" s="1351"/>
      <c r="B519" s="591"/>
      <c r="C519" s="1375"/>
      <c r="D519" s="1917"/>
      <c r="E519" s="1916"/>
      <c r="F519" s="1915"/>
      <c r="G519" s="1916"/>
      <c r="H519" s="1417">
        <f t="shared" si="14"/>
        <v>0</v>
      </c>
    </row>
    <row r="520" spans="1:8" x14ac:dyDescent="0.25">
      <c r="A520" s="1351"/>
      <c r="B520" s="591"/>
      <c r="C520" s="1375"/>
      <c r="D520" s="1917"/>
      <c r="E520" s="1916"/>
      <c r="F520" s="1915"/>
      <c r="G520" s="1916"/>
      <c r="H520" s="1417">
        <f t="shared" si="14"/>
        <v>0</v>
      </c>
    </row>
    <row r="521" spans="1:8" x14ac:dyDescent="0.25">
      <c r="A521" s="1351"/>
      <c r="B521" s="591"/>
      <c r="C521" s="1375"/>
      <c r="D521" s="1917"/>
      <c r="E521" s="1916"/>
      <c r="F521" s="1915"/>
      <c r="G521" s="1916"/>
      <c r="H521" s="1417">
        <f t="shared" si="14"/>
        <v>0</v>
      </c>
    </row>
    <row r="522" spans="1:8" x14ac:dyDescent="0.25">
      <c r="A522" s="1351"/>
      <c r="B522" s="591"/>
      <c r="C522" s="1375"/>
      <c r="D522" s="1917"/>
      <c r="E522" s="1916"/>
      <c r="F522" s="1915"/>
      <c r="G522" s="1916"/>
      <c r="H522" s="1417">
        <f t="shared" si="14"/>
        <v>0</v>
      </c>
    </row>
    <row r="523" spans="1:8" x14ac:dyDescent="0.25">
      <c r="A523" s="1351"/>
      <c r="B523" s="591"/>
      <c r="C523" s="1375"/>
      <c r="D523" s="1917"/>
      <c r="E523" s="1916"/>
      <c r="F523" s="1915"/>
      <c r="G523" s="1916"/>
      <c r="H523" s="1417">
        <f t="shared" si="14"/>
        <v>0</v>
      </c>
    </row>
    <row r="524" spans="1:8" x14ac:dyDescent="0.25">
      <c r="A524" s="1351"/>
      <c r="B524" s="591"/>
      <c r="C524" s="1375"/>
      <c r="D524" s="1917"/>
      <c r="E524" s="1916"/>
      <c r="F524" s="2236"/>
      <c r="G524" s="2237"/>
      <c r="H524" s="1417">
        <f t="shared" si="14"/>
        <v>0</v>
      </c>
    </row>
    <row r="525" spans="1:8" x14ac:dyDescent="0.25">
      <c r="A525" s="1351"/>
      <c r="B525" s="591"/>
      <c r="C525" s="1375"/>
      <c r="D525" s="1917"/>
      <c r="E525" s="1916"/>
      <c r="F525" s="1915"/>
      <c r="G525" s="1916"/>
      <c r="H525" s="1417">
        <f t="shared" si="14"/>
        <v>0</v>
      </c>
    </row>
    <row r="526" spans="1:8" x14ac:dyDescent="0.25">
      <c r="A526" s="1351"/>
      <c r="B526" s="591"/>
      <c r="C526" s="1375"/>
      <c r="D526" s="1917"/>
      <c r="E526" s="1916"/>
      <c r="F526" s="1915"/>
      <c r="G526" s="1916"/>
      <c r="H526" s="1417">
        <f t="shared" si="14"/>
        <v>0</v>
      </c>
    </row>
    <row r="527" spans="1:8" x14ac:dyDescent="0.25">
      <c r="A527" s="1351"/>
      <c r="B527" s="591"/>
      <c r="C527" s="1375"/>
      <c r="D527" s="1917"/>
      <c r="E527" s="1916"/>
      <c r="F527" s="1915"/>
      <c r="G527" s="1916"/>
      <c r="H527" s="1417">
        <f t="shared" si="14"/>
        <v>0</v>
      </c>
    </row>
    <row r="528" spans="1:8" x14ac:dyDescent="0.25">
      <c r="A528" s="1351"/>
      <c r="B528" s="591"/>
      <c r="C528" s="1375"/>
      <c r="D528" s="1917"/>
      <c r="E528" s="1916"/>
      <c r="F528" s="1915"/>
      <c r="G528" s="1916"/>
      <c r="H528" s="1417">
        <f t="shared" si="14"/>
        <v>0</v>
      </c>
    </row>
    <row r="529" spans="1:8" x14ac:dyDescent="0.25">
      <c r="A529" s="1351"/>
      <c r="B529" s="591"/>
      <c r="C529" s="1375"/>
      <c r="D529" s="1917"/>
      <c r="E529" s="1916"/>
      <c r="F529" s="1973"/>
      <c r="G529" s="1916"/>
      <c r="H529" s="1417">
        <f t="shared" si="14"/>
        <v>0</v>
      </c>
    </row>
    <row r="530" spans="1:8" x14ac:dyDescent="0.25">
      <c r="A530" s="1351"/>
      <c r="B530" s="591"/>
      <c r="C530" s="1375"/>
      <c r="D530" s="1917"/>
      <c r="E530" s="1916"/>
      <c r="F530" s="1915"/>
      <c r="G530" s="1916"/>
      <c r="H530" s="1417">
        <f t="shared" si="14"/>
        <v>0</v>
      </c>
    </row>
    <row r="531" spans="1:8" x14ac:dyDescent="0.25">
      <c r="A531" s="1351"/>
      <c r="B531" s="591"/>
      <c r="C531" s="1375"/>
      <c r="D531" s="1917"/>
      <c r="E531" s="1916"/>
      <c r="F531" s="1915"/>
      <c r="G531" s="1916"/>
      <c r="H531" s="1417">
        <f t="shared" si="14"/>
        <v>0</v>
      </c>
    </row>
    <row r="532" spans="1:8" x14ac:dyDescent="0.25">
      <c r="A532" s="1351"/>
      <c r="B532" s="591"/>
      <c r="C532" s="1375"/>
      <c r="D532" s="1917"/>
      <c r="E532" s="1916"/>
      <c r="F532" s="1915"/>
      <c r="G532" s="1916"/>
      <c r="H532" s="1417">
        <f t="shared" si="14"/>
        <v>0</v>
      </c>
    </row>
    <row r="533" spans="1:8" x14ac:dyDescent="0.25">
      <c r="A533" s="1351"/>
      <c r="B533" s="591"/>
      <c r="C533" s="1375"/>
      <c r="D533" s="1917"/>
      <c r="E533" s="1916"/>
      <c r="F533" s="1915"/>
      <c r="G533" s="1916"/>
      <c r="H533" s="1417">
        <f t="shared" si="14"/>
        <v>0</v>
      </c>
    </row>
    <row r="534" spans="1:8" x14ac:dyDescent="0.25">
      <c r="A534" s="1351"/>
      <c r="B534" s="591"/>
      <c r="C534" s="1375"/>
      <c r="D534" s="1917"/>
      <c r="E534" s="1916"/>
      <c r="F534" s="1915"/>
      <c r="G534" s="1916"/>
      <c r="H534" s="1417">
        <f t="shared" si="14"/>
        <v>0</v>
      </c>
    </row>
    <row r="535" spans="1:8" x14ac:dyDescent="0.25">
      <c r="A535" s="1351"/>
      <c r="B535" s="591"/>
      <c r="C535" s="1375"/>
      <c r="D535" s="1917"/>
      <c r="E535" s="1916"/>
      <c r="F535" s="1915"/>
      <c r="G535" s="1916"/>
      <c r="H535" s="1417">
        <f t="shared" si="14"/>
        <v>0</v>
      </c>
    </row>
    <row r="536" spans="1:8" x14ac:dyDescent="0.25">
      <c r="A536" s="1351"/>
      <c r="B536" s="591"/>
      <c r="C536" s="1375"/>
      <c r="D536" s="1917"/>
      <c r="E536" s="1916"/>
      <c r="F536" s="1915"/>
      <c r="G536" s="1916"/>
      <c r="H536" s="1417">
        <f t="shared" si="14"/>
        <v>0</v>
      </c>
    </row>
    <row r="537" spans="1:8" x14ac:dyDescent="0.25">
      <c r="A537" s="1351"/>
      <c r="B537" s="591"/>
      <c r="C537" s="1375"/>
      <c r="D537" s="1917"/>
      <c r="E537" s="1916"/>
      <c r="F537" s="1915"/>
      <c r="G537" s="1916"/>
      <c r="H537" s="1417">
        <f t="shared" si="14"/>
        <v>0</v>
      </c>
    </row>
    <row r="538" spans="1:8" x14ac:dyDescent="0.25">
      <c r="A538" s="1351"/>
      <c r="B538" s="591"/>
      <c r="C538" s="1375"/>
      <c r="D538" s="1917"/>
      <c r="E538" s="1916"/>
      <c r="F538" s="1915"/>
      <c r="G538" s="1916"/>
      <c r="H538" s="1417">
        <f t="shared" si="14"/>
        <v>0</v>
      </c>
    </row>
    <row r="539" spans="1:8" x14ac:dyDescent="0.25">
      <c r="A539" s="1351"/>
      <c r="B539" s="591"/>
      <c r="C539" s="1375"/>
      <c r="D539" s="1917"/>
      <c r="E539" s="1916"/>
      <c r="F539" s="1915"/>
      <c r="G539" s="1916"/>
      <c r="H539" s="1417">
        <f t="shared" si="14"/>
        <v>0</v>
      </c>
    </row>
    <row r="540" spans="1:8" x14ac:dyDescent="0.25">
      <c r="A540" s="1351"/>
      <c r="B540" s="591"/>
      <c r="C540" s="1375"/>
      <c r="D540" s="1917"/>
      <c r="E540" s="1916"/>
      <c r="F540" s="1915"/>
      <c r="G540" s="1916"/>
      <c r="H540" s="1417">
        <f t="shared" si="14"/>
        <v>0</v>
      </c>
    </row>
    <row r="541" spans="1:8" x14ac:dyDescent="0.25">
      <c r="A541" s="1351"/>
      <c r="B541" s="591"/>
      <c r="C541" s="1375"/>
      <c r="D541" s="1917"/>
      <c r="E541" s="1916"/>
      <c r="F541" s="1915"/>
      <c r="G541" s="1916"/>
      <c r="H541" s="1417">
        <f t="shared" si="14"/>
        <v>0</v>
      </c>
    </row>
    <row r="542" spans="1:8" x14ac:dyDescent="0.25">
      <c r="A542" s="1351"/>
      <c r="B542" s="591"/>
      <c r="C542" s="1375"/>
      <c r="D542" s="1917"/>
      <c r="E542" s="1916"/>
      <c r="F542" s="1915"/>
      <c r="G542" s="1916"/>
      <c r="H542" s="1417">
        <f t="shared" si="14"/>
        <v>0</v>
      </c>
    </row>
    <row r="543" spans="1:8" x14ac:dyDescent="0.25">
      <c r="A543" s="1351"/>
      <c r="B543" s="591"/>
      <c r="C543" s="1375"/>
      <c r="D543" s="1917"/>
      <c r="E543" s="1916"/>
      <c r="F543" s="1915"/>
      <c r="G543" s="1916"/>
      <c r="H543" s="1417">
        <f t="shared" si="14"/>
        <v>0</v>
      </c>
    </row>
    <row r="544" spans="1:8" x14ac:dyDescent="0.25">
      <c r="A544" s="717"/>
      <c r="B544" s="1373"/>
      <c r="C544" s="1355"/>
      <c r="D544" s="353" t="s">
        <v>506</v>
      </c>
      <c r="E544" s="76"/>
      <c r="F544" s="723"/>
      <c r="G544" s="76"/>
      <c r="H544" s="218"/>
    </row>
    <row r="545" spans="1:8" x14ac:dyDescent="0.25">
      <c r="A545" s="717"/>
      <c r="B545" s="1373"/>
      <c r="C545" s="1355"/>
      <c r="D545" s="353" t="s">
        <v>513</v>
      </c>
      <c r="E545" s="76"/>
      <c r="F545" s="723"/>
      <c r="G545" s="76"/>
      <c r="H545" s="218"/>
    </row>
    <row r="546" spans="1:8" ht="18.75" x14ac:dyDescent="0.3">
      <c r="A546" s="2151" t="str">
        <f>A478</f>
        <v>REMISIONES DE    OCTUBRE     2 0 1 3</v>
      </c>
      <c r="B546" s="2151"/>
      <c r="C546" s="2151"/>
      <c r="D546" s="2151"/>
      <c r="E546" s="2151"/>
      <c r="F546" s="2151"/>
      <c r="G546" s="1959"/>
      <c r="H546" s="719"/>
    </row>
    <row r="547" spans="1:8" ht="35.25" thickBot="1" x14ac:dyDescent="0.35">
      <c r="A547" s="718" t="s">
        <v>0</v>
      </c>
      <c r="B547" s="1343" t="s">
        <v>1</v>
      </c>
      <c r="C547" s="1543"/>
      <c r="D547" s="1344" t="s">
        <v>1574</v>
      </c>
      <c r="E547" s="5" t="s">
        <v>2</v>
      </c>
      <c r="F547" s="1358" t="s">
        <v>6</v>
      </c>
      <c r="G547" s="1346" t="s">
        <v>7</v>
      </c>
      <c r="H547" s="1347" t="s">
        <v>8</v>
      </c>
    </row>
    <row r="548" spans="1:8" ht="15.75" thickTop="1" x14ac:dyDescent="0.25">
      <c r="A548" s="1348"/>
      <c r="B548" s="1376"/>
      <c r="C548" s="1377"/>
      <c r="D548" s="1913"/>
      <c r="E548" s="1914"/>
      <c r="F548" s="1915"/>
      <c r="G548" s="1914"/>
      <c r="H548" s="1417">
        <f t="shared" ref="H548:H611" si="15">E548-G548</f>
        <v>0</v>
      </c>
    </row>
    <row r="549" spans="1:8" x14ac:dyDescent="0.25">
      <c r="A549" s="1351"/>
      <c r="B549" s="591"/>
      <c r="C549" s="1375"/>
      <c r="D549" s="1913"/>
      <c r="E549" s="1914"/>
      <c r="F549" s="1915"/>
      <c r="G549" s="1914"/>
      <c r="H549" s="1417">
        <f t="shared" si="15"/>
        <v>0</v>
      </c>
    </row>
    <row r="550" spans="1:8" x14ac:dyDescent="0.25">
      <c r="A550" s="1351"/>
      <c r="B550" s="591"/>
      <c r="C550" s="1375"/>
      <c r="D550" s="1913"/>
      <c r="E550" s="1914"/>
      <c r="F550" s="1915"/>
      <c r="G550" s="1914"/>
      <c r="H550" s="1417">
        <f t="shared" si="15"/>
        <v>0</v>
      </c>
    </row>
    <row r="551" spans="1:8" x14ac:dyDescent="0.25">
      <c r="A551" s="1351"/>
      <c r="B551" s="591"/>
      <c r="C551" s="1375"/>
      <c r="D551" s="1913"/>
      <c r="E551" s="1914"/>
      <c r="F551" s="1915"/>
      <c r="G551" s="1916"/>
      <c r="H551" s="1417">
        <f t="shared" si="15"/>
        <v>0</v>
      </c>
    </row>
    <row r="552" spans="1:8" x14ac:dyDescent="0.25">
      <c r="A552" s="1351"/>
      <c r="B552" s="591"/>
      <c r="C552" s="1375"/>
      <c r="D552" s="1913"/>
      <c r="E552" s="1914"/>
      <c r="F552" s="1915"/>
      <c r="G552" s="1914"/>
      <c r="H552" s="1417">
        <f t="shared" si="15"/>
        <v>0</v>
      </c>
    </row>
    <row r="553" spans="1:8" x14ac:dyDescent="0.25">
      <c r="A553" s="1351"/>
      <c r="B553" s="591"/>
      <c r="C553" s="1375"/>
      <c r="D553" s="1913"/>
      <c r="E553" s="1914"/>
      <c r="F553" s="1915"/>
      <c r="G553" s="1914"/>
      <c r="H553" s="1417">
        <f t="shared" si="15"/>
        <v>0</v>
      </c>
    </row>
    <row r="554" spans="1:8" x14ac:dyDescent="0.25">
      <c r="A554" s="1351"/>
      <c r="B554" s="591"/>
      <c r="C554" s="1375"/>
      <c r="D554" s="1913"/>
      <c r="E554" s="1914"/>
      <c r="F554" s="1915"/>
      <c r="G554" s="1914"/>
      <c r="H554" s="1417">
        <f t="shared" si="15"/>
        <v>0</v>
      </c>
    </row>
    <row r="555" spans="1:8" x14ac:dyDescent="0.25">
      <c r="A555" s="1351"/>
      <c r="B555" s="591"/>
      <c r="C555" s="1375"/>
      <c r="D555" s="1913"/>
      <c r="E555" s="1914"/>
      <c r="F555" s="1915"/>
      <c r="G555" s="1914"/>
      <c r="H555" s="1417">
        <f t="shared" si="15"/>
        <v>0</v>
      </c>
    </row>
    <row r="556" spans="1:8" x14ac:dyDescent="0.25">
      <c r="A556" s="1351"/>
      <c r="B556" s="591"/>
      <c r="C556" s="1375"/>
      <c r="D556" s="1913"/>
      <c r="E556" s="1914"/>
      <c r="F556" s="1915"/>
      <c r="G556" s="1914"/>
      <c r="H556" s="1417">
        <f t="shared" si="15"/>
        <v>0</v>
      </c>
    </row>
    <row r="557" spans="1:8" x14ac:dyDescent="0.25">
      <c r="A557" s="1351"/>
      <c r="B557" s="591"/>
      <c r="C557" s="1375"/>
      <c r="D557" s="1913"/>
      <c r="E557" s="1914"/>
      <c r="F557" s="1915"/>
      <c r="G557" s="1914"/>
      <c r="H557" s="1417">
        <f t="shared" si="15"/>
        <v>0</v>
      </c>
    </row>
    <row r="558" spans="1:8" x14ac:dyDescent="0.25">
      <c r="A558" s="1351"/>
      <c r="B558" s="591"/>
      <c r="C558" s="1375"/>
      <c r="D558" s="1913"/>
      <c r="E558" s="1914"/>
      <c r="F558" s="1915"/>
      <c r="G558" s="1914"/>
      <c r="H558" s="1417">
        <f t="shared" si="15"/>
        <v>0</v>
      </c>
    </row>
    <row r="559" spans="1:8" x14ac:dyDescent="0.25">
      <c r="A559" s="1351"/>
      <c r="B559" s="591"/>
      <c r="C559" s="1375"/>
      <c r="D559" s="1913"/>
      <c r="E559" s="1914"/>
      <c r="F559" s="1915"/>
      <c r="G559" s="1914"/>
      <c r="H559" s="1417">
        <f t="shared" si="15"/>
        <v>0</v>
      </c>
    </row>
    <row r="560" spans="1:8" x14ac:dyDescent="0.25">
      <c r="A560" s="1351"/>
      <c r="B560" s="591"/>
      <c r="C560" s="1375"/>
      <c r="D560" s="1913"/>
      <c r="E560" s="1914"/>
      <c r="F560" s="1915"/>
      <c r="G560" s="1914"/>
      <c r="H560" s="1417">
        <f t="shared" si="15"/>
        <v>0</v>
      </c>
    </row>
    <row r="561" spans="1:8" x14ac:dyDescent="0.25">
      <c r="A561" s="1351"/>
      <c r="B561" s="591"/>
      <c r="C561" s="1375"/>
      <c r="D561" s="1913"/>
      <c r="E561" s="1914"/>
      <c r="F561" s="1915"/>
      <c r="G561" s="1914"/>
      <c r="H561" s="1417">
        <f t="shared" si="15"/>
        <v>0</v>
      </c>
    </row>
    <row r="562" spans="1:8" x14ac:dyDescent="0.25">
      <c r="A562" s="1351"/>
      <c r="B562" s="591"/>
      <c r="C562" s="1375"/>
      <c r="D562" s="1913"/>
      <c r="E562" s="1914"/>
      <c r="F562" s="1915"/>
      <c r="G562" s="1916"/>
      <c r="H562" s="1417">
        <f t="shared" si="15"/>
        <v>0</v>
      </c>
    </row>
    <row r="563" spans="1:8" x14ac:dyDescent="0.25">
      <c r="A563" s="1351"/>
      <c r="B563" s="591"/>
      <c r="C563" s="1375"/>
      <c r="D563" s="1913"/>
      <c r="E563" s="1914"/>
      <c r="F563" s="1915"/>
      <c r="G563" s="1916"/>
      <c r="H563" s="1417">
        <f t="shared" si="15"/>
        <v>0</v>
      </c>
    </row>
    <row r="564" spans="1:8" x14ac:dyDescent="0.25">
      <c r="A564" s="1351"/>
      <c r="B564" s="591"/>
      <c r="C564" s="1375"/>
      <c r="D564" s="1913"/>
      <c r="E564" s="1914"/>
      <c r="F564" s="1915"/>
      <c r="G564" s="1916"/>
      <c r="H564" s="1417">
        <f t="shared" si="15"/>
        <v>0</v>
      </c>
    </row>
    <row r="565" spans="1:8" x14ac:dyDescent="0.25">
      <c r="A565" s="1351"/>
      <c r="B565" s="591"/>
      <c r="C565" s="1375"/>
      <c r="D565" s="1913"/>
      <c r="E565" s="1914"/>
      <c r="F565" s="1915"/>
      <c r="G565" s="1916"/>
      <c r="H565" s="1417">
        <f t="shared" si="15"/>
        <v>0</v>
      </c>
    </row>
    <row r="566" spans="1:8" x14ac:dyDescent="0.25">
      <c r="A566" s="1351"/>
      <c r="B566" s="591"/>
      <c r="C566" s="1375"/>
      <c r="D566" s="1913"/>
      <c r="E566" s="1914"/>
      <c r="F566" s="1915"/>
      <c r="G566" s="1916"/>
      <c r="H566" s="1417">
        <f t="shared" si="15"/>
        <v>0</v>
      </c>
    </row>
    <row r="567" spans="1:8" x14ac:dyDescent="0.25">
      <c r="A567" s="1351"/>
      <c r="B567" s="591"/>
      <c r="C567" s="1375"/>
      <c r="D567" s="1913"/>
      <c r="E567" s="1914"/>
      <c r="F567" s="1915"/>
      <c r="G567" s="1916"/>
      <c r="H567" s="1417">
        <f t="shared" si="15"/>
        <v>0</v>
      </c>
    </row>
    <row r="568" spans="1:8" x14ac:dyDescent="0.25">
      <c r="A568" s="1351"/>
      <c r="B568" s="591"/>
      <c r="C568" s="1375"/>
      <c r="D568" s="1913"/>
      <c r="E568" s="1914"/>
      <c r="F568" s="1915"/>
      <c r="G568" s="1916"/>
      <c r="H568" s="1417">
        <f t="shared" si="15"/>
        <v>0</v>
      </c>
    </row>
    <row r="569" spans="1:8" x14ac:dyDescent="0.25">
      <c r="A569" s="1351"/>
      <c r="B569" s="591"/>
      <c r="C569" s="1375"/>
      <c r="D569" s="1913"/>
      <c r="E569" s="1914"/>
      <c r="F569" s="1915"/>
      <c r="G569" s="1914"/>
      <c r="H569" s="1417">
        <f t="shared" si="15"/>
        <v>0</v>
      </c>
    </row>
    <row r="570" spans="1:8" x14ac:dyDescent="0.25">
      <c r="A570" s="1351"/>
      <c r="B570" s="591"/>
      <c r="C570" s="1375"/>
      <c r="D570" s="1913"/>
      <c r="E570" s="1914"/>
      <c r="F570" s="1915"/>
      <c r="G570" s="1914"/>
      <c r="H570" s="1417">
        <f t="shared" si="15"/>
        <v>0</v>
      </c>
    </row>
    <row r="571" spans="1:8" x14ac:dyDescent="0.25">
      <c r="A571" s="1351"/>
      <c r="B571" s="591"/>
      <c r="C571" s="1375"/>
      <c r="D571" s="1913"/>
      <c r="E571" s="1914"/>
      <c r="F571" s="1915"/>
      <c r="G571" s="1914"/>
      <c r="H571" s="1417">
        <f t="shared" si="15"/>
        <v>0</v>
      </c>
    </row>
    <row r="572" spans="1:8" x14ac:dyDescent="0.25">
      <c r="A572" s="1351"/>
      <c r="B572" s="591"/>
      <c r="C572" s="1375"/>
      <c r="D572" s="1913"/>
      <c r="E572" s="1914"/>
      <c r="F572" s="1915"/>
      <c r="G572" s="1914"/>
      <c r="H572" s="1417">
        <f t="shared" si="15"/>
        <v>0</v>
      </c>
    </row>
    <row r="573" spans="1:8" x14ac:dyDescent="0.25">
      <c r="A573" s="1351"/>
      <c r="B573" s="591"/>
      <c r="C573" s="1375"/>
      <c r="D573" s="1913"/>
      <c r="E573" s="1914"/>
      <c r="F573" s="1915"/>
      <c r="G573" s="1914"/>
      <c r="H573" s="1417">
        <f t="shared" si="15"/>
        <v>0</v>
      </c>
    </row>
    <row r="574" spans="1:8" x14ac:dyDescent="0.25">
      <c r="A574" s="1351"/>
      <c r="B574" s="591"/>
      <c r="C574" s="1375"/>
      <c r="D574" s="1913"/>
      <c r="E574" s="1914"/>
      <c r="F574" s="1915"/>
      <c r="G574" s="1914"/>
      <c r="H574" s="1417">
        <f t="shared" si="15"/>
        <v>0</v>
      </c>
    </row>
    <row r="575" spans="1:8" x14ac:dyDescent="0.25">
      <c r="A575" s="1351"/>
      <c r="B575" s="591"/>
      <c r="C575" s="1375"/>
      <c r="D575" s="1913"/>
      <c r="E575" s="1914"/>
      <c r="F575" s="1915"/>
      <c r="G575" s="1914"/>
      <c r="H575" s="1417">
        <f t="shared" si="15"/>
        <v>0</v>
      </c>
    </row>
    <row r="576" spans="1:8" x14ac:dyDescent="0.25">
      <c r="A576" s="1351"/>
      <c r="B576" s="591"/>
      <c r="C576" s="1375"/>
      <c r="D576" s="1913"/>
      <c r="E576" s="1914"/>
      <c r="F576" s="1915"/>
      <c r="G576" s="1914"/>
      <c r="H576" s="1417">
        <f t="shared" si="15"/>
        <v>0</v>
      </c>
    </row>
    <row r="577" spans="1:8" x14ac:dyDescent="0.25">
      <c r="A577" s="1351"/>
      <c r="B577" s="591"/>
      <c r="C577" s="1375"/>
      <c r="D577" s="1913"/>
      <c r="E577" s="1914"/>
      <c r="F577" s="1915"/>
      <c r="G577" s="1914"/>
      <c r="H577" s="1417">
        <f t="shared" si="15"/>
        <v>0</v>
      </c>
    </row>
    <row r="578" spans="1:8" x14ac:dyDescent="0.25">
      <c r="A578" s="1351"/>
      <c r="B578" s="591"/>
      <c r="C578" s="1375"/>
      <c r="D578" s="1913"/>
      <c r="E578" s="1914"/>
      <c r="F578" s="1971"/>
      <c r="G578" s="1916"/>
      <c r="H578" s="1417">
        <f t="shared" si="15"/>
        <v>0</v>
      </c>
    </row>
    <row r="579" spans="1:8" x14ac:dyDescent="0.25">
      <c r="A579" s="1351"/>
      <c r="B579" s="591"/>
      <c r="C579" s="1375"/>
      <c r="D579" s="1913"/>
      <c r="E579" s="1914"/>
      <c r="F579" s="1915"/>
      <c r="G579" s="1914"/>
      <c r="H579" s="1417">
        <f t="shared" si="15"/>
        <v>0</v>
      </c>
    </row>
    <row r="580" spans="1:8" x14ac:dyDescent="0.25">
      <c r="A580" s="1351"/>
      <c r="B580" s="591"/>
      <c r="C580" s="1375"/>
      <c r="D580" s="1913"/>
      <c r="E580" s="1914"/>
      <c r="F580" s="1915"/>
      <c r="G580" s="1914"/>
      <c r="H580" s="1417">
        <f t="shared" si="15"/>
        <v>0</v>
      </c>
    </row>
    <row r="581" spans="1:8" x14ac:dyDescent="0.25">
      <c r="A581" s="1351"/>
      <c r="B581" s="591"/>
      <c r="C581" s="1375"/>
      <c r="D581" s="1913"/>
      <c r="E581" s="1914"/>
      <c r="F581" s="1915"/>
      <c r="G581" s="1916"/>
      <c r="H581" s="1417">
        <f t="shared" si="15"/>
        <v>0</v>
      </c>
    </row>
    <row r="582" spans="1:8" x14ac:dyDescent="0.25">
      <c r="A582" s="1351"/>
      <c r="B582" s="591"/>
      <c r="C582" s="1375"/>
      <c r="D582" s="1913"/>
      <c r="E582" s="1914"/>
      <c r="F582" s="1915"/>
      <c r="G582" s="1916"/>
      <c r="H582" s="1417">
        <f t="shared" si="15"/>
        <v>0</v>
      </c>
    </row>
    <row r="583" spans="1:8" x14ac:dyDescent="0.25">
      <c r="A583" s="1351"/>
      <c r="B583" s="591"/>
      <c r="C583" s="1375"/>
      <c r="D583" s="1913"/>
      <c r="E583" s="1914"/>
      <c r="F583" s="1915"/>
      <c r="G583" s="1916"/>
      <c r="H583" s="1417">
        <f t="shared" si="15"/>
        <v>0</v>
      </c>
    </row>
    <row r="584" spans="1:8" x14ac:dyDescent="0.25">
      <c r="A584" s="1351"/>
      <c r="B584" s="591"/>
      <c r="C584" s="1375"/>
      <c r="D584" s="1913"/>
      <c r="E584" s="1914"/>
      <c r="F584" s="1915"/>
      <c r="G584" s="1914"/>
      <c r="H584" s="1417">
        <f t="shared" si="15"/>
        <v>0</v>
      </c>
    </row>
    <row r="585" spans="1:8" x14ac:dyDescent="0.25">
      <c r="A585" s="1351"/>
      <c r="B585" s="591"/>
      <c r="C585" s="1375"/>
      <c r="D585" s="1913"/>
      <c r="E585" s="1914"/>
      <c r="F585" s="1915"/>
      <c r="G585" s="1914"/>
      <c r="H585" s="1417">
        <f t="shared" si="15"/>
        <v>0</v>
      </c>
    </row>
    <row r="586" spans="1:8" x14ac:dyDescent="0.25">
      <c r="A586" s="1351"/>
      <c r="B586" s="591"/>
      <c r="C586" s="1375"/>
      <c r="D586" s="1913"/>
      <c r="E586" s="1914"/>
      <c r="F586" s="1915"/>
      <c r="G586" s="1916"/>
      <c r="H586" s="1417">
        <f t="shared" si="15"/>
        <v>0</v>
      </c>
    </row>
    <row r="587" spans="1:8" x14ac:dyDescent="0.25">
      <c r="A587" s="1351"/>
      <c r="B587" s="591"/>
      <c r="C587" s="1375"/>
      <c r="D587" s="1913"/>
      <c r="E587" s="1914"/>
      <c r="F587" s="1915"/>
      <c r="G587" s="1914"/>
      <c r="H587" s="1417">
        <f t="shared" si="15"/>
        <v>0</v>
      </c>
    </row>
    <row r="588" spans="1:8" x14ac:dyDescent="0.25">
      <c r="A588" s="1351"/>
      <c r="B588" s="591"/>
      <c r="C588" s="1375"/>
      <c r="D588" s="1913"/>
      <c r="E588" s="1914"/>
      <c r="F588" s="1915"/>
      <c r="G588" s="1914"/>
      <c r="H588" s="1417">
        <f t="shared" si="15"/>
        <v>0</v>
      </c>
    </row>
    <row r="589" spans="1:8" x14ac:dyDescent="0.25">
      <c r="A589" s="1351"/>
      <c r="B589" s="591"/>
      <c r="C589" s="1375"/>
      <c r="D589" s="1913"/>
      <c r="E589" s="1914"/>
      <c r="F589" s="1915"/>
      <c r="G589" s="1916"/>
      <c r="H589" s="1417">
        <f t="shared" si="15"/>
        <v>0</v>
      </c>
    </row>
    <row r="590" spans="1:8" x14ac:dyDescent="0.25">
      <c r="A590" s="1351"/>
      <c r="B590" s="591"/>
      <c r="C590" s="1375"/>
      <c r="D590" s="1913"/>
      <c r="E590" s="1914"/>
      <c r="F590" s="1915"/>
      <c r="G590" s="1914"/>
      <c r="H590" s="1417">
        <f t="shared" si="15"/>
        <v>0</v>
      </c>
    </row>
    <row r="591" spans="1:8" x14ac:dyDescent="0.25">
      <c r="A591" s="1351"/>
      <c r="B591" s="591"/>
      <c r="C591" s="1375"/>
      <c r="D591" s="1913"/>
      <c r="E591" s="1914"/>
      <c r="F591" s="1915"/>
      <c r="G591" s="1914"/>
      <c r="H591" s="1417">
        <f t="shared" si="15"/>
        <v>0</v>
      </c>
    </row>
    <row r="592" spans="1:8" x14ac:dyDescent="0.25">
      <c r="A592" s="1351"/>
      <c r="B592" s="591"/>
      <c r="C592" s="1375"/>
      <c r="D592" s="1913"/>
      <c r="E592" s="1914"/>
      <c r="F592" s="1915"/>
      <c r="G592" s="1916"/>
      <c r="H592" s="1417">
        <f t="shared" si="15"/>
        <v>0</v>
      </c>
    </row>
    <row r="593" spans="1:8" x14ac:dyDescent="0.25">
      <c r="A593" s="1351"/>
      <c r="B593" s="591"/>
      <c r="C593" s="1375"/>
      <c r="D593" s="1913"/>
      <c r="E593" s="1914"/>
      <c r="F593" s="1970"/>
      <c r="G593" s="1914"/>
      <c r="H593" s="1417">
        <f t="shared" si="15"/>
        <v>0</v>
      </c>
    </row>
    <row r="594" spans="1:8" x14ac:dyDescent="0.25">
      <c r="A594" s="1351"/>
      <c r="B594" s="591"/>
      <c r="C594" s="1375"/>
      <c r="D594" s="1913"/>
      <c r="E594" s="1914"/>
      <c r="F594" s="1915"/>
      <c r="G594" s="1914"/>
      <c r="H594" s="1417">
        <f t="shared" si="15"/>
        <v>0</v>
      </c>
    </row>
    <row r="595" spans="1:8" x14ac:dyDescent="0.25">
      <c r="A595" s="1351"/>
      <c r="B595" s="591"/>
      <c r="C595" s="1375"/>
      <c r="D595" s="1913"/>
      <c r="E595" s="1914"/>
      <c r="F595" s="1915"/>
      <c r="G595" s="1914"/>
      <c r="H595" s="1417">
        <f t="shared" si="15"/>
        <v>0</v>
      </c>
    </row>
    <row r="596" spans="1:8" x14ac:dyDescent="0.25">
      <c r="A596" s="1351"/>
      <c r="B596" s="591"/>
      <c r="C596" s="1375"/>
      <c r="D596" s="1913"/>
      <c r="E596" s="1914"/>
      <c r="F596" s="1915"/>
      <c r="G596" s="1914"/>
      <c r="H596" s="1417">
        <f t="shared" si="15"/>
        <v>0</v>
      </c>
    </row>
    <row r="597" spans="1:8" x14ac:dyDescent="0.25">
      <c r="A597" s="1351"/>
      <c r="B597" s="591"/>
      <c r="C597" s="1375"/>
      <c r="D597" s="1913"/>
      <c r="E597" s="1914"/>
      <c r="F597" s="1915"/>
      <c r="G597" s="1914"/>
      <c r="H597" s="1417">
        <f t="shared" si="15"/>
        <v>0</v>
      </c>
    </row>
    <row r="598" spans="1:8" x14ac:dyDescent="0.25">
      <c r="A598" s="1351"/>
      <c r="B598" s="591"/>
      <c r="C598" s="1375"/>
      <c r="D598" s="1913"/>
      <c r="E598" s="1914"/>
      <c r="F598" s="1915"/>
      <c r="G598" s="1914"/>
      <c r="H598" s="1417">
        <f t="shared" si="15"/>
        <v>0</v>
      </c>
    </row>
    <row r="599" spans="1:8" x14ac:dyDescent="0.25">
      <c r="A599" s="1351"/>
      <c r="B599" s="591"/>
      <c r="C599" s="1375"/>
      <c r="D599" s="1913"/>
      <c r="E599" s="1914"/>
      <c r="F599" s="1915"/>
      <c r="G599" s="1914"/>
      <c r="H599" s="1417">
        <f t="shared" si="15"/>
        <v>0</v>
      </c>
    </row>
    <row r="600" spans="1:8" x14ac:dyDescent="0.25">
      <c r="A600" s="1351"/>
      <c r="B600" s="591"/>
      <c r="C600" s="1375"/>
      <c r="D600" s="1913"/>
      <c r="E600" s="1914"/>
      <c r="F600" s="1915"/>
      <c r="G600" s="1914"/>
      <c r="H600" s="1417">
        <f t="shared" si="15"/>
        <v>0</v>
      </c>
    </row>
    <row r="601" spans="1:8" x14ac:dyDescent="0.25">
      <c r="A601" s="1351"/>
      <c r="B601" s="591"/>
      <c r="C601" s="1375"/>
      <c r="D601" s="1913"/>
      <c r="E601" s="1914"/>
      <c r="F601" s="1915"/>
      <c r="G601" s="1914"/>
      <c r="H601" s="1417">
        <f t="shared" si="15"/>
        <v>0</v>
      </c>
    </row>
    <row r="602" spans="1:8" x14ac:dyDescent="0.25">
      <c r="A602" s="1351"/>
      <c r="B602" s="591"/>
      <c r="C602" s="1375"/>
      <c r="D602" s="1913"/>
      <c r="E602" s="1914"/>
      <c r="F602" s="1915"/>
      <c r="G602" s="1914"/>
      <c r="H602" s="1417">
        <f t="shared" si="15"/>
        <v>0</v>
      </c>
    </row>
    <row r="603" spans="1:8" x14ac:dyDescent="0.25">
      <c r="A603" s="1351"/>
      <c r="B603" s="591"/>
      <c r="C603" s="1375"/>
      <c r="D603" s="1913"/>
      <c r="E603" s="1914"/>
      <c r="F603" s="1915"/>
      <c r="G603" s="1914"/>
      <c r="H603" s="1417">
        <f t="shared" si="15"/>
        <v>0</v>
      </c>
    </row>
    <row r="604" spans="1:8" x14ac:dyDescent="0.25">
      <c r="A604" s="1351"/>
      <c r="B604" s="591"/>
      <c r="C604" s="1375"/>
      <c r="D604" s="1913"/>
      <c r="E604" s="1914"/>
      <c r="F604" s="1915"/>
      <c r="G604" s="1914"/>
      <c r="H604" s="1417">
        <f t="shared" si="15"/>
        <v>0</v>
      </c>
    </row>
    <row r="605" spans="1:8" x14ac:dyDescent="0.25">
      <c r="A605" s="1351"/>
      <c r="B605" s="591"/>
      <c r="C605" s="1375"/>
      <c r="D605" s="1913"/>
      <c r="E605" s="1914"/>
      <c r="F605" s="1915"/>
      <c r="G605" s="1914"/>
      <c r="H605" s="1417">
        <f t="shared" si="15"/>
        <v>0</v>
      </c>
    </row>
    <row r="606" spans="1:8" x14ac:dyDescent="0.25">
      <c r="A606" s="1351"/>
      <c r="B606" s="591"/>
      <c r="C606" s="1375"/>
      <c r="D606" s="1913"/>
      <c r="E606" s="1914"/>
      <c r="F606" s="1915"/>
      <c r="G606" s="1914"/>
      <c r="H606" s="1417">
        <f t="shared" si="15"/>
        <v>0</v>
      </c>
    </row>
    <row r="607" spans="1:8" x14ac:dyDescent="0.25">
      <c r="A607" s="1351"/>
      <c r="B607" s="591"/>
      <c r="C607" s="1375"/>
      <c r="D607" s="1913"/>
      <c r="E607" s="1914"/>
      <c r="F607" s="1915"/>
      <c r="G607" s="1914"/>
      <c r="H607" s="1417">
        <f t="shared" si="15"/>
        <v>0</v>
      </c>
    </row>
    <row r="608" spans="1:8" x14ac:dyDescent="0.25">
      <c r="A608" s="1351"/>
      <c r="B608" s="591"/>
      <c r="C608" s="1375"/>
      <c r="D608" s="1913"/>
      <c r="E608" s="1914"/>
      <c r="F608" s="1915"/>
      <c r="G608" s="1914"/>
      <c r="H608" s="1417">
        <f t="shared" si="15"/>
        <v>0</v>
      </c>
    </row>
    <row r="609" spans="1:8" x14ac:dyDescent="0.25">
      <c r="A609" s="1351"/>
      <c r="B609" s="591"/>
      <c r="C609" s="1375"/>
      <c r="D609" s="1913"/>
      <c r="E609" s="1914"/>
      <c r="F609" s="1971"/>
      <c r="G609" s="1916"/>
      <c r="H609" s="1417">
        <f t="shared" si="15"/>
        <v>0</v>
      </c>
    </row>
    <row r="610" spans="1:8" x14ac:dyDescent="0.25">
      <c r="A610" s="1351"/>
      <c r="B610" s="591"/>
      <c r="C610" s="1375"/>
      <c r="D610" s="1913"/>
      <c r="E610" s="1914"/>
      <c r="F610" s="1915"/>
      <c r="G610" s="1914"/>
      <c r="H610" s="1417">
        <f t="shared" si="15"/>
        <v>0</v>
      </c>
    </row>
    <row r="611" spans="1:8" x14ac:dyDescent="0.25">
      <c r="A611" s="1351"/>
      <c r="B611" s="591"/>
      <c r="C611" s="1375"/>
      <c r="D611" s="1913"/>
      <c r="E611" s="1914"/>
      <c r="F611" s="1915"/>
      <c r="G611" s="1914"/>
      <c r="H611" s="1417">
        <f t="shared" si="15"/>
        <v>0</v>
      </c>
    </row>
    <row r="612" spans="1:8" x14ac:dyDescent="0.25">
      <c r="A612" s="717"/>
      <c r="B612" s="1373"/>
      <c r="C612" s="1355"/>
      <c r="D612" s="353" t="s">
        <v>506</v>
      </c>
      <c r="E612" s="76"/>
      <c r="F612" s="723"/>
      <c r="G612" s="76"/>
      <c r="H612" s="218"/>
    </row>
    <row r="613" spans="1:8" x14ac:dyDescent="0.25">
      <c r="A613" s="717"/>
      <c r="B613" s="1373"/>
      <c r="C613" s="1355"/>
      <c r="D613" s="353" t="s">
        <v>514</v>
      </c>
      <c r="E613" s="76"/>
      <c r="F613" s="723"/>
      <c r="G613" s="76"/>
      <c r="H613" s="218"/>
    </row>
    <row r="614" spans="1:8" x14ac:dyDescent="0.25">
      <c r="A614" s="1399"/>
      <c r="B614" s="1409"/>
      <c r="C614" s="1405"/>
      <c r="D614" s="1406" t="s">
        <v>513</v>
      </c>
      <c r="E614" s="1407"/>
      <c r="F614" s="1408"/>
      <c r="G614" s="1407"/>
      <c r="H614" s="218"/>
    </row>
    <row r="615" spans="1:8" ht="18.75" x14ac:dyDescent="0.3">
      <c r="A615" s="2151" t="str">
        <f>A546</f>
        <v>REMISIONES DE    OCTUBRE     2 0 1 3</v>
      </c>
      <c r="B615" s="2151"/>
      <c r="C615" s="2151"/>
      <c r="D615" s="2151"/>
      <c r="E615" s="2151"/>
      <c r="F615" s="2151"/>
      <c r="G615" s="1959"/>
      <c r="H615" s="719"/>
    </row>
    <row r="616" spans="1:8" ht="35.25" thickBot="1" x14ac:dyDescent="0.35">
      <c r="A616" s="723" t="s">
        <v>0</v>
      </c>
      <c r="B616" s="1353" t="s">
        <v>1</v>
      </c>
      <c r="C616" s="1546"/>
      <c r="D616" s="1344" t="s">
        <v>1574</v>
      </c>
      <c r="E616" s="5" t="s">
        <v>2</v>
      </c>
      <c r="F616" s="1358" t="s">
        <v>6</v>
      </c>
      <c r="G616" s="1346" t="s">
        <v>7</v>
      </c>
      <c r="H616" s="1347" t="s">
        <v>8</v>
      </c>
    </row>
    <row r="617" spans="1:8" ht="15.75" thickTop="1" x14ac:dyDescent="0.25">
      <c r="A617" s="1351"/>
      <c r="B617" s="1374"/>
      <c r="C617" s="1374"/>
      <c r="D617" s="1917"/>
      <c r="E617" s="1916"/>
      <c r="F617" s="1915"/>
      <c r="G617" s="1916"/>
      <c r="H617" s="1417">
        <f t="shared" ref="H617:H680" si="16">E617-G617</f>
        <v>0</v>
      </c>
    </row>
    <row r="618" spans="1:8" x14ac:dyDescent="0.25">
      <c r="A618" s="1351"/>
      <c r="B618" s="1374"/>
      <c r="C618" s="1375"/>
      <c r="D618" s="1917"/>
      <c r="E618" s="1916"/>
      <c r="F618" s="1915"/>
      <c r="G618" s="1916"/>
      <c r="H618" s="1417">
        <f t="shared" si="16"/>
        <v>0</v>
      </c>
    </row>
    <row r="619" spans="1:8" x14ac:dyDescent="0.25">
      <c r="A619" s="1351"/>
      <c r="B619" s="1374"/>
      <c r="C619" s="1375"/>
      <c r="D619" s="1917"/>
      <c r="E619" s="1916"/>
      <c r="F619" s="1915"/>
      <c r="G619" s="1916"/>
      <c r="H619" s="1417">
        <f t="shared" si="16"/>
        <v>0</v>
      </c>
    </row>
    <row r="620" spans="1:8" x14ac:dyDescent="0.25">
      <c r="A620" s="1351"/>
      <c r="B620" s="1374"/>
      <c r="C620" s="1375"/>
      <c r="D620" s="1917"/>
      <c r="E620" s="1916"/>
      <c r="F620" s="1915"/>
      <c r="G620" s="1916"/>
      <c r="H620" s="1417">
        <f t="shared" si="16"/>
        <v>0</v>
      </c>
    </row>
    <row r="621" spans="1:8" x14ac:dyDescent="0.25">
      <c r="A621" s="1351"/>
      <c r="B621" s="1374"/>
      <c r="C621" s="1375"/>
      <c r="D621" s="1917"/>
      <c r="E621" s="1916"/>
      <c r="F621" s="1973"/>
      <c r="G621" s="1916"/>
      <c r="H621" s="1417">
        <f t="shared" si="16"/>
        <v>0</v>
      </c>
    </row>
    <row r="622" spans="1:8" x14ac:dyDescent="0.25">
      <c r="A622" s="1351"/>
      <c r="B622" s="1374"/>
      <c r="C622" s="1375"/>
      <c r="D622" s="1917"/>
      <c r="E622" s="1916"/>
      <c r="F622" s="1915"/>
      <c r="G622" s="1916"/>
      <c r="H622" s="1417">
        <f t="shared" si="16"/>
        <v>0</v>
      </c>
    </row>
    <row r="623" spans="1:8" x14ac:dyDescent="0.25">
      <c r="A623" s="1351"/>
      <c r="B623" s="1374"/>
      <c r="C623" s="1375"/>
      <c r="D623" s="1917"/>
      <c r="E623" s="1916"/>
      <c r="F623" s="1915"/>
      <c r="G623" s="1916"/>
      <c r="H623" s="1417">
        <f t="shared" si="16"/>
        <v>0</v>
      </c>
    </row>
    <row r="624" spans="1:8" x14ac:dyDescent="0.25">
      <c r="A624" s="1351"/>
      <c r="B624" s="1374"/>
      <c r="C624" s="1375"/>
      <c r="D624" s="1917"/>
      <c r="E624" s="1916"/>
      <c r="F624" s="1915"/>
      <c r="G624" s="1916"/>
      <c r="H624" s="1417">
        <f t="shared" si="16"/>
        <v>0</v>
      </c>
    </row>
    <row r="625" spans="1:8" x14ac:dyDescent="0.25">
      <c r="A625" s="1351"/>
      <c r="B625" s="1374"/>
      <c r="C625" s="1375"/>
      <c r="D625" s="1917"/>
      <c r="E625" s="1916"/>
      <c r="F625" s="1915"/>
      <c r="G625" s="1916"/>
      <c r="H625" s="1417">
        <f t="shared" si="16"/>
        <v>0</v>
      </c>
    </row>
    <row r="626" spans="1:8" x14ac:dyDescent="0.25">
      <c r="A626" s="1351"/>
      <c r="B626" s="1374"/>
      <c r="C626" s="1375"/>
      <c r="D626" s="1917"/>
      <c r="E626" s="1916"/>
      <c r="F626" s="1971"/>
      <c r="G626" s="1916"/>
      <c r="H626" s="1417">
        <f t="shared" si="16"/>
        <v>0</v>
      </c>
    </row>
    <row r="627" spans="1:8" x14ac:dyDescent="0.25">
      <c r="A627" s="1351"/>
      <c r="B627" s="1374"/>
      <c r="C627" s="1375"/>
      <c r="D627" s="1917"/>
      <c r="E627" s="1916"/>
      <c r="F627" s="1915"/>
      <c r="G627" s="1916"/>
      <c r="H627" s="1417">
        <f t="shared" si="16"/>
        <v>0</v>
      </c>
    </row>
    <row r="628" spans="1:8" x14ac:dyDescent="0.25">
      <c r="A628" s="1351"/>
      <c r="B628" s="1374"/>
      <c r="C628" s="1375"/>
      <c r="D628" s="1917"/>
      <c r="E628" s="1916"/>
      <c r="F628" s="1971"/>
      <c r="G628" s="1916"/>
      <c r="H628" s="1417">
        <f t="shared" si="16"/>
        <v>0</v>
      </c>
    </row>
    <row r="629" spans="1:8" x14ac:dyDescent="0.25">
      <c r="A629" s="1351"/>
      <c r="B629" s="1374"/>
      <c r="C629" s="1375"/>
      <c r="D629" s="1917"/>
      <c r="E629" s="1916"/>
      <c r="F629" s="1915"/>
      <c r="G629" s="1916"/>
      <c r="H629" s="1417">
        <f t="shared" si="16"/>
        <v>0</v>
      </c>
    </row>
    <row r="630" spans="1:8" x14ac:dyDescent="0.25">
      <c r="A630" s="1351"/>
      <c r="B630" s="1374"/>
      <c r="C630" s="1375"/>
      <c r="D630" s="1917"/>
      <c r="E630" s="1916"/>
      <c r="F630" s="1915"/>
      <c r="G630" s="1916"/>
      <c r="H630" s="1417">
        <f t="shared" si="16"/>
        <v>0</v>
      </c>
    </row>
    <row r="631" spans="1:8" x14ac:dyDescent="0.25">
      <c r="A631" s="1351"/>
      <c r="B631" s="1374"/>
      <c r="C631" s="1375"/>
      <c r="D631" s="1917"/>
      <c r="E631" s="1916"/>
      <c r="F631" s="1915"/>
      <c r="G631" s="1916"/>
      <c r="H631" s="1417">
        <f t="shared" si="16"/>
        <v>0</v>
      </c>
    </row>
    <row r="632" spans="1:8" x14ac:dyDescent="0.25">
      <c r="A632" s="1351"/>
      <c r="B632" s="1374"/>
      <c r="C632" s="1375"/>
      <c r="D632" s="1917"/>
      <c r="E632" s="1916"/>
      <c r="F632" s="1915"/>
      <c r="G632" s="1916"/>
      <c r="H632" s="1417">
        <f t="shared" si="16"/>
        <v>0</v>
      </c>
    </row>
    <row r="633" spans="1:8" x14ac:dyDescent="0.25">
      <c r="A633" s="1351"/>
      <c r="B633" s="1374"/>
      <c r="C633" s="1375"/>
      <c r="D633" s="1917"/>
      <c r="E633" s="1916"/>
      <c r="F633" s="1915"/>
      <c r="G633" s="1916"/>
      <c r="H633" s="1417">
        <f t="shared" si="16"/>
        <v>0</v>
      </c>
    </row>
    <row r="634" spans="1:8" x14ac:dyDescent="0.25">
      <c r="A634" s="1351"/>
      <c r="B634" s="1374"/>
      <c r="C634" s="1375"/>
      <c r="D634" s="1917"/>
      <c r="E634" s="1916"/>
      <c r="F634" s="1972"/>
      <c r="G634" s="1916"/>
      <c r="H634" s="1417">
        <f t="shared" si="16"/>
        <v>0</v>
      </c>
    </row>
    <row r="635" spans="1:8" x14ac:dyDescent="0.25">
      <c r="A635" s="1351"/>
      <c r="B635" s="1374"/>
      <c r="C635" s="1375"/>
      <c r="D635" s="1917"/>
      <c r="E635" s="1916"/>
      <c r="F635" s="1981"/>
      <c r="G635" s="1916"/>
      <c r="H635" s="1417">
        <f t="shared" si="16"/>
        <v>0</v>
      </c>
    </row>
    <row r="636" spans="1:8" x14ac:dyDescent="0.25">
      <c r="A636" s="1351"/>
      <c r="B636" s="1374"/>
      <c r="C636" s="1375"/>
      <c r="D636" s="1917"/>
      <c r="E636" s="1916"/>
      <c r="F636" s="1915"/>
      <c r="G636" s="1916"/>
      <c r="H636" s="1417">
        <f t="shared" si="16"/>
        <v>0</v>
      </c>
    </row>
    <row r="637" spans="1:8" x14ac:dyDescent="0.25">
      <c r="A637" s="1351"/>
      <c r="B637" s="1374"/>
      <c r="C637" s="1375"/>
      <c r="D637" s="1917"/>
      <c r="E637" s="1916"/>
      <c r="F637" s="1915"/>
      <c r="G637" s="1916"/>
      <c r="H637" s="1417">
        <f t="shared" si="16"/>
        <v>0</v>
      </c>
    </row>
    <row r="638" spans="1:8" x14ac:dyDescent="0.25">
      <c r="A638" s="1351"/>
      <c r="B638" s="1374"/>
      <c r="C638" s="1375"/>
      <c r="D638" s="1917"/>
      <c r="E638" s="1916"/>
      <c r="F638" s="2236"/>
      <c r="G638" s="2237"/>
      <c r="H638" s="1417">
        <f t="shared" si="16"/>
        <v>0</v>
      </c>
    </row>
    <row r="639" spans="1:8" x14ac:dyDescent="0.25">
      <c r="A639" s="1351"/>
      <c r="B639" s="1374"/>
      <c r="C639" s="1375"/>
      <c r="D639" s="1917"/>
      <c r="E639" s="1916"/>
      <c r="F639" s="2238"/>
      <c r="G639" s="1975"/>
      <c r="H639" s="1417">
        <f t="shared" si="16"/>
        <v>0</v>
      </c>
    </row>
    <row r="640" spans="1:8" x14ac:dyDescent="0.25">
      <c r="A640" s="1351"/>
      <c r="B640" s="1374"/>
      <c r="C640" s="1375"/>
      <c r="D640" s="1917"/>
      <c r="E640" s="1916"/>
      <c r="F640" s="2238"/>
      <c r="G640" s="1975"/>
      <c r="H640" s="1417">
        <f t="shared" si="16"/>
        <v>0</v>
      </c>
    </row>
    <row r="641" spans="1:8" x14ac:dyDescent="0.25">
      <c r="A641" s="1351"/>
      <c r="B641" s="1374"/>
      <c r="C641" s="1375"/>
      <c r="D641" s="1917"/>
      <c r="E641" s="1916"/>
      <c r="F641" s="2238"/>
      <c r="G641" s="1975"/>
      <c r="H641" s="1417">
        <f t="shared" si="16"/>
        <v>0</v>
      </c>
    </row>
    <row r="642" spans="1:8" x14ac:dyDescent="0.25">
      <c r="A642" s="1351"/>
      <c r="B642" s="1374"/>
      <c r="C642" s="1375"/>
      <c r="D642" s="1917"/>
      <c r="E642" s="1916"/>
      <c r="F642" s="1915"/>
      <c r="G642" s="1916"/>
      <c r="H642" s="1417">
        <f t="shared" si="16"/>
        <v>0</v>
      </c>
    </row>
    <row r="643" spans="1:8" x14ac:dyDescent="0.25">
      <c r="A643" s="1351"/>
      <c r="B643" s="1374"/>
      <c r="C643" s="1375"/>
      <c r="D643" s="1917"/>
      <c r="E643" s="1916"/>
      <c r="F643" s="2236"/>
      <c r="G643" s="2237"/>
      <c r="H643" s="1417">
        <f t="shared" si="16"/>
        <v>0</v>
      </c>
    </row>
    <row r="644" spans="1:8" x14ac:dyDescent="0.25">
      <c r="A644" s="1351"/>
      <c r="B644" s="1374"/>
      <c r="C644" s="1375"/>
      <c r="D644" s="1917"/>
      <c r="E644" s="1916"/>
      <c r="F644" s="2236"/>
      <c r="G644" s="2237"/>
      <c r="H644" s="1417">
        <f t="shared" si="16"/>
        <v>0</v>
      </c>
    </row>
    <row r="645" spans="1:8" x14ac:dyDescent="0.25">
      <c r="A645" s="1351"/>
      <c r="B645" s="1374"/>
      <c r="C645" s="1375"/>
      <c r="D645" s="1917"/>
      <c r="E645" s="1916"/>
      <c r="F645" s="1915"/>
      <c r="G645" s="1916"/>
      <c r="H645" s="1417">
        <f t="shared" si="16"/>
        <v>0</v>
      </c>
    </row>
    <row r="646" spans="1:8" x14ac:dyDescent="0.25">
      <c r="A646" s="1351"/>
      <c r="B646" s="1374"/>
      <c r="C646" s="1375"/>
      <c r="D646" s="1917"/>
      <c r="E646" s="1916"/>
      <c r="F646" s="1972"/>
      <c r="G646" s="1916"/>
      <c r="H646" s="1417">
        <f t="shared" si="16"/>
        <v>0</v>
      </c>
    </row>
    <row r="647" spans="1:8" x14ac:dyDescent="0.25">
      <c r="A647" s="1351"/>
      <c r="B647" s="1374"/>
      <c r="C647" s="1375"/>
      <c r="D647" s="1917"/>
      <c r="E647" s="1916"/>
      <c r="F647" s="1915"/>
      <c r="G647" s="1916"/>
      <c r="H647" s="1417">
        <f t="shared" si="16"/>
        <v>0</v>
      </c>
    </row>
    <row r="648" spans="1:8" x14ac:dyDescent="0.25">
      <c r="A648" s="1351"/>
      <c r="B648" s="1374"/>
      <c r="C648" s="1375"/>
      <c r="D648" s="1917"/>
      <c r="E648" s="1916"/>
      <c r="F648" s="1915"/>
      <c r="G648" s="1916"/>
      <c r="H648" s="1417">
        <f t="shared" si="16"/>
        <v>0</v>
      </c>
    </row>
    <row r="649" spans="1:8" x14ac:dyDescent="0.25">
      <c r="A649" s="1351"/>
      <c r="B649" s="1374"/>
      <c r="C649" s="1375"/>
      <c r="D649" s="1917"/>
      <c r="E649" s="1916"/>
      <c r="F649" s="1915"/>
      <c r="G649" s="1916"/>
      <c r="H649" s="1417">
        <f t="shared" si="16"/>
        <v>0</v>
      </c>
    </row>
    <row r="650" spans="1:8" x14ac:dyDescent="0.25">
      <c r="A650" s="1351"/>
      <c r="B650" s="1374"/>
      <c r="C650" s="1375"/>
      <c r="D650" s="1917"/>
      <c r="E650" s="1916"/>
      <c r="F650" s="1915"/>
      <c r="G650" s="1916"/>
      <c r="H650" s="1417">
        <f t="shared" si="16"/>
        <v>0</v>
      </c>
    </row>
    <row r="651" spans="1:8" x14ac:dyDescent="0.25">
      <c r="A651" s="1351"/>
      <c r="B651" s="1374"/>
      <c r="C651" s="1375"/>
      <c r="D651" s="1917"/>
      <c r="E651" s="1916"/>
      <c r="F651" s="1915"/>
      <c r="G651" s="1916"/>
      <c r="H651" s="1417">
        <f t="shared" si="16"/>
        <v>0</v>
      </c>
    </row>
    <row r="652" spans="1:8" x14ac:dyDescent="0.25">
      <c r="A652" s="1351"/>
      <c r="B652" s="1374"/>
      <c r="C652" s="1375"/>
      <c r="D652" s="1917"/>
      <c r="E652" s="1916"/>
      <c r="F652" s="1915"/>
      <c r="G652" s="1916"/>
      <c r="H652" s="1417">
        <f t="shared" si="16"/>
        <v>0</v>
      </c>
    </row>
    <row r="653" spans="1:8" x14ac:dyDescent="0.25">
      <c r="A653" s="1351"/>
      <c r="B653" s="1374"/>
      <c r="C653" s="1375"/>
      <c r="D653" s="1917"/>
      <c r="E653" s="1916"/>
      <c r="F653" s="1971"/>
      <c r="G653" s="1916"/>
      <c r="H653" s="1417">
        <f t="shared" si="16"/>
        <v>0</v>
      </c>
    </row>
    <row r="654" spans="1:8" x14ac:dyDescent="0.25">
      <c r="A654" s="1351"/>
      <c r="B654" s="1374"/>
      <c r="C654" s="1375"/>
      <c r="D654" s="1917"/>
      <c r="E654" s="1916"/>
      <c r="F654" s="1915"/>
      <c r="G654" s="1916"/>
      <c r="H654" s="1417">
        <f t="shared" si="16"/>
        <v>0</v>
      </c>
    </row>
    <row r="655" spans="1:8" x14ac:dyDescent="0.25">
      <c r="A655" s="1351"/>
      <c r="B655" s="1374"/>
      <c r="C655" s="1375"/>
      <c r="D655" s="1917"/>
      <c r="E655" s="1916"/>
      <c r="F655" s="1915"/>
      <c r="G655" s="1916"/>
      <c r="H655" s="1417">
        <f t="shared" si="16"/>
        <v>0</v>
      </c>
    </row>
    <row r="656" spans="1:8" x14ac:dyDescent="0.25">
      <c r="A656" s="1351"/>
      <c r="B656" s="1374"/>
      <c r="C656" s="1375"/>
      <c r="D656" s="1917"/>
      <c r="E656" s="1916"/>
      <c r="F656" s="1915"/>
      <c r="G656" s="1916"/>
      <c r="H656" s="1417">
        <f t="shared" si="16"/>
        <v>0</v>
      </c>
    </row>
    <row r="657" spans="1:8" x14ac:dyDescent="0.25">
      <c r="A657" s="1351"/>
      <c r="B657" s="1374"/>
      <c r="C657" s="1375"/>
      <c r="D657" s="1917"/>
      <c r="E657" s="1916"/>
      <c r="F657" s="1915"/>
      <c r="G657" s="1916"/>
      <c r="H657" s="1417">
        <f t="shared" si="16"/>
        <v>0</v>
      </c>
    </row>
    <row r="658" spans="1:8" x14ac:dyDescent="0.25">
      <c r="A658" s="1351"/>
      <c r="B658" s="1374"/>
      <c r="C658" s="1375"/>
      <c r="D658" s="1917"/>
      <c r="E658" s="1916"/>
      <c r="F658" s="1915"/>
      <c r="G658" s="1916"/>
      <c r="H658" s="1417">
        <f t="shared" si="16"/>
        <v>0</v>
      </c>
    </row>
    <row r="659" spans="1:8" x14ac:dyDescent="0.25">
      <c r="A659" s="1351"/>
      <c r="B659" s="1374"/>
      <c r="C659" s="1375"/>
      <c r="D659" s="1917"/>
      <c r="E659" s="1916"/>
      <c r="F659" s="1915"/>
      <c r="G659" s="1916"/>
      <c r="H659" s="1417">
        <f t="shared" si="16"/>
        <v>0</v>
      </c>
    </row>
    <row r="660" spans="1:8" x14ac:dyDescent="0.25">
      <c r="A660" s="1351"/>
      <c r="B660" s="1374"/>
      <c r="C660" s="1375"/>
      <c r="D660" s="1917"/>
      <c r="E660" s="1916"/>
      <c r="F660" s="1915"/>
      <c r="G660" s="1916"/>
      <c r="H660" s="1417">
        <f t="shared" si="16"/>
        <v>0</v>
      </c>
    </row>
    <row r="661" spans="1:8" x14ac:dyDescent="0.25">
      <c r="A661" s="1351"/>
      <c r="B661" s="1374"/>
      <c r="C661" s="1375"/>
      <c r="D661" s="1917"/>
      <c r="E661" s="1916"/>
      <c r="F661" s="1915"/>
      <c r="G661" s="1916"/>
      <c r="H661" s="1417">
        <f t="shared" si="16"/>
        <v>0</v>
      </c>
    </row>
    <row r="662" spans="1:8" x14ac:dyDescent="0.25">
      <c r="A662" s="1351"/>
      <c r="B662" s="1374"/>
      <c r="C662" s="1375"/>
      <c r="D662" s="1917"/>
      <c r="E662" s="1916"/>
      <c r="F662" s="1915"/>
      <c r="G662" s="1916"/>
      <c r="H662" s="1417">
        <f t="shared" si="16"/>
        <v>0</v>
      </c>
    </row>
    <row r="663" spans="1:8" x14ac:dyDescent="0.25">
      <c r="A663" s="1351"/>
      <c r="B663" s="1374"/>
      <c r="C663" s="1375"/>
      <c r="D663" s="1917"/>
      <c r="E663" s="1916"/>
      <c r="F663" s="1915"/>
      <c r="G663" s="1916"/>
      <c r="H663" s="1417">
        <f t="shared" si="16"/>
        <v>0</v>
      </c>
    </row>
    <row r="664" spans="1:8" x14ac:dyDescent="0.25">
      <c r="A664" s="1351"/>
      <c r="B664" s="1374"/>
      <c r="C664" s="1375"/>
      <c r="D664" s="1917"/>
      <c r="E664" s="1916"/>
      <c r="F664" s="1915"/>
      <c r="G664" s="1916"/>
      <c r="H664" s="1417">
        <f t="shared" si="16"/>
        <v>0</v>
      </c>
    </row>
    <row r="665" spans="1:8" x14ac:dyDescent="0.25">
      <c r="A665" s="1351"/>
      <c r="B665" s="1374"/>
      <c r="C665" s="1375"/>
      <c r="D665" s="1917"/>
      <c r="E665" s="1916"/>
      <c r="F665" s="1915"/>
      <c r="G665" s="1916"/>
      <c r="H665" s="1417">
        <f t="shared" si="16"/>
        <v>0</v>
      </c>
    </row>
    <row r="666" spans="1:8" x14ac:dyDescent="0.25">
      <c r="A666" s="1351"/>
      <c r="B666" s="1374"/>
      <c r="C666" s="1375"/>
      <c r="D666" s="1917"/>
      <c r="E666" s="1916"/>
      <c r="F666" s="1973"/>
      <c r="G666" s="1916"/>
      <c r="H666" s="1417">
        <f t="shared" si="16"/>
        <v>0</v>
      </c>
    </row>
    <row r="667" spans="1:8" x14ac:dyDescent="0.25">
      <c r="A667" s="1351"/>
      <c r="B667" s="1374"/>
      <c r="C667" s="1375"/>
      <c r="D667" s="1917"/>
      <c r="E667" s="1916"/>
      <c r="F667" s="1915"/>
      <c r="G667" s="1916"/>
      <c r="H667" s="1417">
        <f t="shared" si="16"/>
        <v>0</v>
      </c>
    </row>
    <row r="668" spans="1:8" x14ac:dyDescent="0.25">
      <c r="A668" s="1351"/>
      <c r="B668" s="1374"/>
      <c r="C668" s="1375"/>
      <c r="D668" s="1917"/>
      <c r="E668" s="1916"/>
      <c r="F668" s="1915"/>
      <c r="G668" s="1916"/>
      <c r="H668" s="1417">
        <f t="shared" si="16"/>
        <v>0</v>
      </c>
    </row>
    <row r="669" spans="1:8" x14ac:dyDescent="0.25">
      <c r="A669" s="1351"/>
      <c r="B669" s="1374"/>
      <c r="C669" s="1375"/>
      <c r="D669" s="1917"/>
      <c r="E669" s="1916"/>
      <c r="F669" s="1915"/>
      <c r="G669" s="1916"/>
      <c r="H669" s="1417">
        <f t="shared" si="16"/>
        <v>0</v>
      </c>
    </row>
    <row r="670" spans="1:8" x14ac:dyDescent="0.25">
      <c r="A670" s="1351"/>
      <c r="B670" s="1374"/>
      <c r="C670" s="1375"/>
      <c r="D670" s="1917"/>
      <c r="E670" s="1916"/>
      <c r="F670" s="1915"/>
      <c r="G670" s="1916"/>
      <c r="H670" s="1417">
        <f t="shared" si="16"/>
        <v>0</v>
      </c>
    </row>
    <row r="671" spans="1:8" x14ac:dyDescent="0.25">
      <c r="A671" s="1351"/>
      <c r="B671" s="1374"/>
      <c r="C671" s="1375"/>
      <c r="D671" s="1917"/>
      <c r="E671" s="1916"/>
      <c r="F671" s="1915"/>
      <c r="G671" s="1916"/>
      <c r="H671" s="1417">
        <f t="shared" si="16"/>
        <v>0</v>
      </c>
    </row>
    <row r="672" spans="1:8" x14ac:dyDescent="0.25">
      <c r="A672" s="1351"/>
      <c r="B672" s="1374"/>
      <c r="C672" s="1375"/>
      <c r="D672" s="1917"/>
      <c r="E672" s="1916"/>
      <c r="F672" s="1915"/>
      <c r="G672" s="1916"/>
      <c r="H672" s="1417">
        <f t="shared" si="16"/>
        <v>0</v>
      </c>
    </row>
    <row r="673" spans="1:9" x14ac:dyDescent="0.25">
      <c r="A673" s="1351"/>
      <c r="B673" s="1374"/>
      <c r="C673" s="1375"/>
      <c r="D673" s="1917"/>
      <c r="E673" s="1916"/>
      <c r="F673" s="1972"/>
      <c r="G673" s="1916"/>
      <c r="H673" s="1417">
        <f t="shared" si="16"/>
        <v>0</v>
      </c>
    </row>
    <row r="674" spans="1:9" x14ac:dyDescent="0.25">
      <c r="A674" s="1351"/>
      <c r="B674" s="1374"/>
      <c r="C674" s="1375"/>
      <c r="D674" s="1917"/>
      <c r="E674" s="1916"/>
      <c r="F674" s="1915"/>
      <c r="G674" s="1916"/>
      <c r="H674" s="1417">
        <f t="shared" si="16"/>
        <v>0</v>
      </c>
    </row>
    <row r="675" spans="1:9" x14ac:dyDescent="0.25">
      <c r="A675" s="1351"/>
      <c r="B675" s="1374"/>
      <c r="C675" s="1375"/>
      <c r="D675" s="1917"/>
      <c r="E675" s="1916"/>
      <c r="F675" s="1915"/>
      <c r="G675" s="1916"/>
      <c r="H675" s="1417">
        <f t="shared" si="16"/>
        <v>0</v>
      </c>
    </row>
    <row r="676" spans="1:9" x14ac:dyDescent="0.25">
      <c r="A676" s="1351"/>
      <c r="B676" s="1374"/>
      <c r="C676" s="1375"/>
      <c r="D676" s="1917"/>
      <c r="E676" s="1916"/>
      <c r="F676" s="1915"/>
      <c r="G676" s="1916"/>
      <c r="H676" s="1417">
        <f t="shared" si="16"/>
        <v>0</v>
      </c>
    </row>
    <row r="677" spans="1:9" x14ac:dyDescent="0.25">
      <c r="A677" s="1351"/>
      <c r="B677" s="1374"/>
      <c r="C677" s="1375"/>
      <c r="D677" s="1917"/>
      <c r="E677" s="1916"/>
      <c r="F677" s="1915"/>
      <c r="G677" s="1916"/>
      <c r="H677" s="1417">
        <f t="shared" si="16"/>
        <v>0</v>
      </c>
    </row>
    <row r="678" spans="1:9" x14ac:dyDescent="0.25">
      <c r="A678" s="1351"/>
      <c r="B678" s="1374"/>
      <c r="C678" s="1375"/>
      <c r="D678" s="1917"/>
      <c r="E678" s="1916"/>
      <c r="F678" s="1915"/>
      <c r="G678" s="1916"/>
      <c r="H678" s="1417">
        <f t="shared" si="16"/>
        <v>0</v>
      </c>
    </row>
    <row r="679" spans="1:9" x14ac:dyDescent="0.25">
      <c r="A679" s="1351"/>
      <c r="B679" s="1374"/>
      <c r="C679" s="1375"/>
      <c r="D679" s="1917"/>
      <c r="E679" s="1916"/>
      <c r="F679" s="1915"/>
      <c r="G679" s="1916"/>
      <c r="H679" s="1417">
        <f t="shared" si="16"/>
        <v>0</v>
      </c>
    </row>
    <row r="680" spans="1:9" x14ac:dyDescent="0.25">
      <c r="A680" s="1351"/>
      <c r="B680" s="1374"/>
      <c r="C680" s="1375"/>
      <c r="D680" s="1917"/>
      <c r="E680" s="1916"/>
      <c r="F680" s="1915"/>
      <c r="G680" s="1916"/>
      <c r="H680" s="1417">
        <f t="shared" si="16"/>
        <v>0</v>
      </c>
    </row>
    <row r="681" spans="1:9" x14ac:dyDescent="0.25">
      <c r="A681" s="717"/>
      <c r="B681" s="1373"/>
      <c r="C681" s="1355"/>
      <c r="D681" s="521" t="s">
        <v>614</v>
      </c>
      <c r="E681" s="140"/>
      <c r="F681" s="717"/>
      <c r="G681" s="140"/>
      <c r="H681" s="585">
        <f t="shared" ref="H681" si="17">E681-G681</f>
        <v>0</v>
      </c>
    </row>
    <row r="682" spans="1:9" ht="18.75" x14ac:dyDescent="0.3">
      <c r="A682" s="2151" t="str">
        <f>A615</f>
        <v>REMISIONES DE    OCTUBRE     2 0 1 3</v>
      </c>
      <c r="B682" s="2151"/>
      <c r="C682" s="2151"/>
      <c r="D682" s="2151"/>
      <c r="E682" s="2151"/>
      <c r="F682" s="2151"/>
      <c r="G682" s="1959"/>
      <c r="H682" s="719"/>
    </row>
    <row r="683" spans="1:9" ht="35.25" thickBot="1" x14ac:dyDescent="0.35">
      <c r="A683" s="723" t="s">
        <v>0</v>
      </c>
      <c r="B683" s="1353" t="s">
        <v>1</v>
      </c>
      <c r="C683" s="1546"/>
      <c r="D683" s="1344" t="s">
        <v>1574</v>
      </c>
      <c r="E683" s="5" t="s">
        <v>2</v>
      </c>
      <c r="F683" s="1358" t="s">
        <v>6</v>
      </c>
      <c r="G683" s="1346" t="s">
        <v>7</v>
      </c>
      <c r="H683" s="1347" t="s">
        <v>8</v>
      </c>
    </row>
    <row r="684" spans="1:9" ht="15.75" thickTop="1" x14ac:dyDescent="0.25">
      <c r="A684" s="1351"/>
      <c r="B684" s="591"/>
      <c r="C684" s="1374"/>
      <c r="D684" s="1917"/>
      <c r="E684" s="1916"/>
      <c r="F684" s="2028"/>
      <c r="G684" s="1916"/>
      <c r="H684" s="1417">
        <f t="shared" ref="H684:H747" si="18">E684-G684</f>
        <v>0</v>
      </c>
    </row>
    <row r="685" spans="1:9" x14ac:dyDescent="0.25">
      <c r="A685" s="1351"/>
      <c r="B685" s="591"/>
      <c r="C685" s="1375"/>
      <c r="D685" s="1917"/>
      <c r="E685" s="1916"/>
      <c r="F685" s="1915"/>
      <c r="G685" s="1916"/>
      <c r="H685" s="1417">
        <f t="shared" si="18"/>
        <v>0</v>
      </c>
      <c r="I685" s="245"/>
    </row>
    <row r="686" spans="1:9" x14ac:dyDescent="0.25">
      <c r="A686" s="1351"/>
      <c r="B686" s="591"/>
      <c r="C686" s="1375"/>
      <c r="D686" s="1917"/>
      <c r="E686" s="1916"/>
      <c r="F686" s="1915"/>
      <c r="G686" s="1916"/>
      <c r="H686" s="1417">
        <f t="shared" si="18"/>
        <v>0</v>
      </c>
    </row>
    <row r="687" spans="1:9" x14ac:dyDescent="0.25">
      <c r="A687" s="1351"/>
      <c r="B687" s="591"/>
      <c r="C687" s="1375"/>
      <c r="D687" s="1917"/>
      <c r="E687" s="1916"/>
      <c r="F687" s="1915"/>
      <c r="G687" s="1916"/>
      <c r="H687" s="1417">
        <f t="shared" si="18"/>
        <v>0</v>
      </c>
    </row>
    <row r="688" spans="1:9" x14ac:dyDescent="0.25">
      <c r="A688" s="1351"/>
      <c r="B688" s="591"/>
      <c r="C688" s="1375"/>
      <c r="D688" s="1917"/>
      <c r="E688" s="1916"/>
      <c r="F688" s="1972"/>
      <c r="G688" s="1916"/>
      <c r="H688" s="1417">
        <f t="shared" si="18"/>
        <v>0</v>
      </c>
    </row>
    <row r="689" spans="1:8" x14ac:dyDescent="0.25">
      <c r="A689" s="1351"/>
      <c r="B689" s="591"/>
      <c r="C689" s="1375"/>
      <c r="D689" s="1917"/>
      <c r="E689" s="1916"/>
      <c r="F689" s="1915"/>
      <c r="G689" s="1916"/>
      <c r="H689" s="1417">
        <f t="shared" si="18"/>
        <v>0</v>
      </c>
    </row>
    <row r="690" spans="1:8" x14ac:dyDescent="0.25">
      <c r="A690" s="1351"/>
      <c r="B690" s="591"/>
      <c r="C690" s="1375"/>
      <c r="D690" s="1917"/>
      <c r="E690" s="1916"/>
      <c r="F690" s="1915"/>
      <c r="G690" s="1916"/>
      <c r="H690" s="1417">
        <f t="shared" si="18"/>
        <v>0</v>
      </c>
    </row>
    <row r="691" spans="1:8" x14ac:dyDescent="0.25">
      <c r="A691" s="1351"/>
      <c r="B691" s="591"/>
      <c r="C691" s="1375"/>
      <c r="D691" s="1917"/>
      <c r="E691" s="1916"/>
      <c r="F691" s="1915"/>
      <c r="G691" s="1916"/>
      <c r="H691" s="1417">
        <f t="shared" si="18"/>
        <v>0</v>
      </c>
    </row>
    <row r="692" spans="1:8" x14ac:dyDescent="0.25">
      <c r="A692" s="1351"/>
      <c r="B692" s="591"/>
      <c r="C692" s="1375"/>
      <c r="D692" s="1917"/>
      <c r="E692" s="1916"/>
      <c r="F692" s="1915"/>
      <c r="G692" s="1916"/>
      <c r="H692" s="1417">
        <f t="shared" si="18"/>
        <v>0</v>
      </c>
    </row>
    <row r="693" spans="1:8" x14ac:dyDescent="0.25">
      <c r="A693" s="1351"/>
      <c r="B693" s="591"/>
      <c r="C693" s="1375"/>
      <c r="D693" s="1917"/>
      <c r="E693" s="1916"/>
      <c r="F693" s="1915"/>
      <c r="G693" s="1916"/>
      <c r="H693" s="1417">
        <f t="shared" si="18"/>
        <v>0</v>
      </c>
    </row>
    <row r="694" spans="1:8" x14ac:dyDescent="0.25">
      <c r="A694" s="1351"/>
      <c r="B694" s="591"/>
      <c r="C694" s="1375"/>
      <c r="D694" s="1917"/>
      <c r="E694" s="1916"/>
      <c r="F694" s="2236"/>
      <c r="G694" s="2237"/>
      <c r="H694" s="1417">
        <f t="shared" si="18"/>
        <v>0</v>
      </c>
    </row>
    <row r="695" spans="1:8" x14ac:dyDescent="0.25">
      <c r="A695" s="1351"/>
      <c r="B695" s="591"/>
      <c r="C695" s="1375"/>
      <c r="D695" s="1917"/>
      <c r="E695" s="1916"/>
      <c r="F695" s="1915"/>
      <c r="G695" s="1916"/>
      <c r="H695" s="1417">
        <f t="shared" si="18"/>
        <v>0</v>
      </c>
    </row>
    <row r="696" spans="1:8" x14ac:dyDescent="0.25">
      <c r="A696" s="1351"/>
      <c r="B696" s="591"/>
      <c r="C696" s="1375"/>
      <c r="D696" s="1917"/>
      <c r="E696" s="1916"/>
      <c r="F696" s="1915"/>
      <c r="G696" s="1916"/>
      <c r="H696" s="1417">
        <f t="shared" si="18"/>
        <v>0</v>
      </c>
    </row>
    <row r="697" spans="1:8" x14ac:dyDescent="0.25">
      <c r="A697" s="1351"/>
      <c r="B697" s="591"/>
      <c r="C697" s="1375"/>
      <c r="D697" s="1932"/>
      <c r="E697" s="1933"/>
      <c r="F697" s="1915"/>
      <c r="G697" s="1916"/>
      <c r="H697" s="1417">
        <f t="shared" si="18"/>
        <v>0</v>
      </c>
    </row>
    <row r="698" spans="1:8" x14ac:dyDescent="0.25">
      <c r="A698" s="1351"/>
      <c r="B698" s="591"/>
      <c r="C698" s="1375"/>
      <c r="D698" s="1917"/>
      <c r="E698" s="1916"/>
      <c r="F698" s="1915"/>
      <c r="G698" s="1916"/>
      <c r="H698" s="1417">
        <f t="shared" si="18"/>
        <v>0</v>
      </c>
    </row>
    <row r="699" spans="1:8" x14ac:dyDescent="0.25">
      <c r="A699" s="1351"/>
      <c r="B699" s="591"/>
      <c r="C699" s="1375"/>
      <c r="D699" s="1917"/>
      <c r="E699" s="1916"/>
      <c r="F699" s="1915"/>
      <c r="G699" s="1916"/>
      <c r="H699" s="1417">
        <f t="shared" si="18"/>
        <v>0</v>
      </c>
    </row>
    <row r="700" spans="1:8" x14ac:dyDescent="0.25">
      <c r="A700" s="1351"/>
      <c r="B700" s="591"/>
      <c r="C700" s="1375"/>
      <c r="D700" s="1917"/>
      <c r="E700" s="1916"/>
      <c r="F700" s="1915"/>
      <c r="G700" s="1916"/>
      <c r="H700" s="1417">
        <f t="shared" si="18"/>
        <v>0</v>
      </c>
    </row>
    <row r="701" spans="1:8" x14ac:dyDescent="0.25">
      <c r="A701" s="1351"/>
      <c r="B701" s="591"/>
      <c r="C701" s="1375"/>
      <c r="D701" s="1917"/>
      <c r="E701" s="1916"/>
      <c r="F701" s="1915"/>
      <c r="G701" s="1916"/>
      <c r="H701" s="1417">
        <f t="shared" si="18"/>
        <v>0</v>
      </c>
    </row>
    <row r="702" spans="1:8" x14ac:dyDescent="0.25">
      <c r="A702" s="1351"/>
      <c r="B702" s="591"/>
      <c r="C702" s="1375"/>
      <c r="D702" s="1917"/>
      <c r="E702" s="1916"/>
      <c r="F702" s="1915"/>
      <c r="G702" s="1916"/>
      <c r="H702" s="1417">
        <f t="shared" si="18"/>
        <v>0</v>
      </c>
    </row>
    <row r="703" spans="1:8" x14ac:dyDescent="0.25">
      <c r="A703" s="1351"/>
      <c r="B703" s="591"/>
      <c r="C703" s="1375"/>
      <c r="D703" s="1917"/>
      <c r="E703" s="1916"/>
      <c r="F703" s="1915"/>
      <c r="G703" s="1916"/>
      <c r="H703" s="1417">
        <f t="shared" si="18"/>
        <v>0</v>
      </c>
    </row>
    <row r="704" spans="1:8" x14ac:dyDescent="0.25">
      <c r="A704" s="1351"/>
      <c r="B704" s="591"/>
      <c r="C704" s="1375"/>
      <c r="D704" s="1917"/>
      <c r="E704" s="1916"/>
      <c r="F704" s="1915"/>
      <c r="G704" s="1916"/>
      <c r="H704" s="1417">
        <f t="shared" si="18"/>
        <v>0</v>
      </c>
    </row>
    <row r="705" spans="1:8" x14ac:dyDescent="0.25">
      <c r="A705" s="1351"/>
      <c r="B705" s="591"/>
      <c r="C705" s="1375"/>
      <c r="D705" s="1917"/>
      <c r="E705" s="1916"/>
      <c r="F705" s="1915"/>
      <c r="G705" s="1916"/>
      <c r="H705" s="1417">
        <f t="shared" si="18"/>
        <v>0</v>
      </c>
    </row>
    <row r="706" spans="1:8" x14ac:dyDescent="0.25">
      <c r="A706" s="1351"/>
      <c r="B706" s="591"/>
      <c r="C706" s="1375"/>
      <c r="D706" s="1917"/>
      <c r="E706" s="1916"/>
      <c r="F706" s="1915"/>
      <c r="G706" s="1916"/>
      <c r="H706" s="1417">
        <f t="shared" si="18"/>
        <v>0</v>
      </c>
    </row>
    <row r="707" spans="1:8" x14ac:dyDescent="0.25">
      <c r="A707" s="1351"/>
      <c r="B707" s="591"/>
      <c r="C707" s="1375"/>
      <c r="D707" s="1917"/>
      <c r="E707" s="1916"/>
      <c r="F707" s="1915"/>
      <c r="G707" s="1916"/>
      <c r="H707" s="1417">
        <f t="shared" si="18"/>
        <v>0</v>
      </c>
    </row>
    <row r="708" spans="1:8" x14ac:dyDescent="0.25">
      <c r="A708" s="1351"/>
      <c r="B708" s="591"/>
      <c r="C708" s="1375"/>
      <c r="D708" s="1917"/>
      <c r="E708" s="1916"/>
      <c r="F708" s="1915"/>
      <c r="G708" s="1916"/>
      <c r="H708" s="1417">
        <f t="shared" si="18"/>
        <v>0</v>
      </c>
    </row>
    <row r="709" spans="1:8" x14ac:dyDescent="0.25">
      <c r="A709" s="1351"/>
      <c r="B709" s="591"/>
      <c r="C709" s="1375"/>
      <c r="D709" s="1917"/>
      <c r="E709" s="1916"/>
      <c r="F709" s="1915"/>
      <c r="G709" s="1916"/>
      <c r="H709" s="1417">
        <f t="shared" si="18"/>
        <v>0</v>
      </c>
    </row>
    <row r="710" spans="1:8" x14ac:dyDescent="0.25">
      <c r="A710" s="1351"/>
      <c r="B710" s="591"/>
      <c r="C710" s="1375"/>
      <c r="D710" s="1917"/>
      <c r="E710" s="1916"/>
      <c r="F710" s="1915"/>
      <c r="G710" s="1916"/>
      <c r="H710" s="1417">
        <f t="shared" si="18"/>
        <v>0</v>
      </c>
    </row>
    <row r="711" spans="1:8" x14ac:dyDescent="0.25">
      <c r="A711" s="1351"/>
      <c r="B711" s="591"/>
      <c r="C711" s="1375"/>
      <c r="D711" s="1917"/>
      <c r="E711" s="1916"/>
      <c r="F711" s="1915"/>
      <c r="G711" s="1916"/>
      <c r="H711" s="1417">
        <f t="shared" si="18"/>
        <v>0</v>
      </c>
    </row>
    <row r="712" spans="1:8" x14ac:dyDescent="0.25">
      <c r="A712" s="1351"/>
      <c r="B712" s="591"/>
      <c r="C712" s="1375"/>
      <c r="D712" s="1917"/>
      <c r="E712" s="1916"/>
      <c r="F712" s="1915"/>
      <c r="G712" s="1916"/>
      <c r="H712" s="1417">
        <f t="shared" si="18"/>
        <v>0</v>
      </c>
    </row>
    <row r="713" spans="1:8" x14ac:dyDescent="0.25">
      <c r="A713" s="1351"/>
      <c r="B713" s="591"/>
      <c r="C713" s="1375"/>
      <c r="D713" s="1917"/>
      <c r="E713" s="1916"/>
      <c r="F713" s="1915"/>
      <c r="G713" s="1916"/>
      <c r="H713" s="1417">
        <f t="shared" si="18"/>
        <v>0</v>
      </c>
    </row>
    <row r="714" spans="1:8" x14ac:dyDescent="0.25">
      <c r="A714" s="1351"/>
      <c r="B714" s="591"/>
      <c r="C714" s="1375"/>
      <c r="D714" s="1917"/>
      <c r="E714" s="1916"/>
      <c r="F714" s="1915"/>
      <c r="G714" s="1916"/>
      <c r="H714" s="1417">
        <f t="shared" si="18"/>
        <v>0</v>
      </c>
    </row>
    <row r="715" spans="1:8" x14ac:dyDescent="0.25">
      <c r="A715" s="1351"/>
      <c r="B715" s="591"/>
      <c r="C715" s="1375"/>
      <c r="D715" s="1917"/>
      <c r="E715" s="1916"/>
      <c r="F715" s="2236"/>
      <c r="G715" s="2237"/>
      <c r="H715" s="1417">
        <f t="shared" si="18"/>
        <v>0</v>
      </c>
    </row>
    <row r="716" spans="1:8" x14ac:dyDescent="0.25">
      <c r="A716" s="1351"/>
      <c r="B716" s="591"/>
      <c r="C716" s="1375"/>
      <c r="D716" s="1917"/>
      <c r="E716" s="1916"/>
      <c r="F716" s="1915"/>
      <c r="G716" s="1916"/>
      <c r="H716" s="1417">
        <f t="shared" si="18"/>
        <v>0</v>
      </c>
    </row>
    <row r="717" spans="1:8" x14ac:dyDescent="0.25">
      <c r="A717" s="1351"/>
      <c r="B717" s="591"/>
      <c r="C717" s="1375"/>
      <c r="D717" s="1917"/>
      <c r="E717" s="1916"/>
      <c r="F717" s="1915"/>
      <c r="G717" s="1916"/>
      <c r="H717" s="1417">
        <f t="shared" si="18"/>
        <v>0</v>
      </c>
    </row>
    <row r="718" spans="1:8" x14ac:dyDescent="0.25">
      <c r="A718" s="1351"/>
      <c r="B718" s="591"/>
      <c r="C718" s="1375"/>
      <c r="D718" s="1917"/>
      <c r="E718" s="1916"/>
      <c r="F718" s="1915"/>
      <c r="G718" s="1916"/>
      <c r="H718" s="1417">
        <f t="shared" si="18"/>
        <v>0</v>
      </c>
    </row>
    <row r="719" spans="1:8" x14ac:dyDescent="0.25">
      <c r="A719" s="1351"/>
      <c r="B719" s="591"/>
      <c r="C719" s="1375"/>
      <c r="D719" s="1917"/>
      <c r="E719" s="1916"/>
      <c r="F719" s="1915"/>
      <c r="G719" s="1916"/>
      <c r="H719" s="1417">
        <f t="shared" si="18"/>
        <v>0</v>
      </c>
    </row>
    <row r="720" spans="1:8" x14ac:dyDescent="0.25">
      <c r="A720" s="1351"/>
      <c r="B720" s="591"/>
      <c r="C720" s="1375"/>
      <c r="D720" s="1917"/>
      <c r="E720" s="1916"/>
      <c r="F720" s="1915"/>
      <c r="G720" s="1916"/>
      <c r="H720" s="1417">
        <f t="shared" si="18"/>
        <v>0</v>
      </c>
    </row>
    <row r="721" spans="1:8" x14ac:dyDescent="0.25">
      <c r="A721" s="1351"/>
      <c r="B721" s="591"/>
      <c r="C721" s="1375"/>
      <c r="D721" s="1917"/>
      <c r="E721" s="1916"/>
      <c r="F721" s="1915"/>
      <c r="G721" s="1916"/>
      <c r="H721" s="1417">
        <f t="shared" si="18"/>
        <v>0</v>
      </c>
    </row>
    <row r="722" spans="1:8" x14ac:dyDescent="0.25">
      <c r="A722" s="1351"/>
      <c r="B722" s="591"/>
      <c r="C722" s="1375"/>
      <c r="D722" s="1917"/>
      <c r="E722" s="1916"/>
      <c r="F722" s="1915"/>
      <c r="G722" s="1916"/>
      <c r="H722" s="1417">
        <f t="shared" si="18"/>
        <v>0</v>
      </c>
    </row>
    <row r="723" spans="1:8" x14ac:dyDescent="0.25">
      <c r="A723" s="1351"/>
      <c r="B723" s="591"/>
      <c r="C723" s="1375"/>
      <c r="D723" s="1917"/>
      <c r="E723" s="1916"/>
      <c r="F723" s="1915"/>
      <c r="G723" s="1916"/>
      <c r="H723" s="1417">
        <f t="shared" si="18"/>
        <v>0</v>
      </c>
    </row>
    <row r="724" spans="1:8" x14ac:dyDescent="0.25">
      <c r="A724" s="1351"/>
      <c r="B724" s="591"/>
      <c r="C724" s="1375"/>
      <c r="D724" s="1917"/>
      <c r="E724" s="1916"/>
      <c r="F724" s="1915"/>
      <c r="G724" s="1916"/>
      <c r="H724" s="1417">
        <f t="shared" si="18"/>
        <v>0</v>
      </c>
    </row>
    <row r="725" spans="1:8" x14ac:dyDescent="0.25">
      <c r="A725" s="1351"/>
      <c r="B725" s="591"/>
      <c r="C725" s="1375"/>
      <c r="D725" s="1917"/>
      <c r="E725" s="1916"/>
      <c r="F725" s="1915"/>
      <c r="G725" s="1916"/>
      <c r="H725" s="1417">
        <f t="shared" si="18"/>
        <v>0</v>
      </c>
    </row>
    <row r="726" spans="1:8" x14ac:dyDescent="0.25">
      <c r="A726" s="1351"/>
      <c r="B726" s="591"/>
      <c r="C726" s="1375"/>
      <c r="D726" s="1917"/>
      <c r="E726" s="1916"/>
      <c r="F726" s="1915"/>
      <c r="G726" s="1916"/>
      <c r="H726" s="1417">
        <f t="shared" si="18"/>
        <v>0</v>
      </c>
    </row>
    <row r="727" spans="1:8" x14ac:dyDescent="0.25">
      <c r="A727" s="1351"/>
      <c r="B727" s="591"/>
      <c r="C727" s="1375"/>
      <c r="D727" s="1917"/>
      <c r="E727" s="1916"/>
      <c r="F727" s="1915"/>
      <c r="G727" s="1916"/>
      <c r="H727" s="1417">
        <f t="shared" si="18"/>
        <v>0</v>
      </c>
    </row>
    <row r="728" spans="1:8" x14ac:dyDescent="0.25">
      <c r="A728" s="1351"/>
      <c r="B728" s="591"/>
      <c r="C728" s="1375"/>
      <c r="D728" s="1917"/>
      <c r="E728" s="1916"/>
      <c r="F728" s="1915"/>
      <c r="G728" s="1916"/>
      <c r="H728" s="1417">
        <f t="shared" si="18"/>
        <v>0</v>
      </c>
    </row>
    <row r="729" spans="1:8" x14ac:dyDescent="0.25">
      <c r="A729" s="1351"/>
      <c r="B729" s="591"/>
      <c r="C729" s="1375"/>
      <c r="D729" s="1917"/>
      <c r="E729" s="1916"/>
      <c r="F729" s="1915"/>
      <c r="G729" s="1916"/>
      <c r="H729" s="1417">
        <f t="shared" si="18"/>
        <v>0</v>
      </c>
    </row>
    <row r="730" spans="1:8" x14ac:dyDescent="0.25">
      <c r="A730" s="1351"/>
      <c r="B730" s="591"/>
      <c r="C730" s="1375"/>
      <c r="D730" s="1917"/>
      <c r="E730" s="1916"/>
      <c r="F730" s="1915"/>
      <c r="G730" s="1916"/>
      <c r="H730" s="1417">
        <f t="shared" si="18"/>
        <v>0</v>
      </c>
    </row>
    <row r="731" spans="1:8" x14ac:dyDescent="0.25">
      <c r="A731" s="1351"/>
      <c r="B731" s="591"/>
      <c r="C731" s="1375"/>
      <c r="D731" s="1917"/>
      <c r="E731" s="1916"/>
      <c r="F731" s="1915"/>
      <c r="G731" s="1916"/>
      <c r="H731" s="1417">
        <f t="shared" si="18"/>
        <v>0</v>
      </c>
    </row>
    <row r="732" spans="1:8" x14ac:dyDescent="0.25">
      <c r="A732" s="1351"/>
      <c r="B732" s="591"/>
      <c r="C732" s="1375"/>
      <c r="D732" s="1917"/>
      <c r="E732" s="1916"/>
      <c r="F732" s="1915"/>
      <c r="G732" s="1916"/>
      <c r="H732" s="1417">
        <f t="shared" si="18"/>
        <v>0</v>
      </c>
    </row>
    <row r="733" spans="1:8" x14ac:dyDescent="0.25">
      <c r="A733" s="1351"/>
      <c r="B733" s="591"/>
      <c r="C733" s="1375"/>
      <c r="D733" s="1917"/>
      <c r="E733" s="1916"/>
      <c r="F733" s="1915"/>
      <c r="G733" s="1916"/>
      <c r="H733" s="1417">
        <f t="shared" si="18"/>
        <v>0</v>
      </c>
    </row>
    <row r="734" spans="1:8" x14ac:dyDescent="0.25">
      <c r="A734" s="1351"/>
      <c r="B734" s="591"/>
      <c r="C734" s="1375"/>
      <c r="D734" s="1917"/>
      <c r="E734" s="1916"/>
      <c r="F734" s="1915"/>
      <c r="G734" s="1916"/>
      <c r="H734" s="1417">
        <f t="shared" si="18"/>
        <v>0</v>
      </c>
    </row>
    <row r="735" spans="1:8" x14ac:dyDescent="0.25">
      <c r="A735" s="1351"/>
      <c r="B735" s="591"/>
      <c r="C735" s="1375"/>
      <c r="D735" s="1917"/>
      <c r="E735" s="1916"/>
      <c r="F735" s="1915"/>
      <c r="G735" s="1916"/>
      <c r="H735" s="1417">
        <f t="shared" si="18"/>
        <v>0</v>
      </c>
    </row>
    <row r="736" spans="1:8" x14ac:dyDescent="0.25">
      <c r="A736" s="1351"/>
      <c r="B736" s="591"/>
      <c r="C736" s="1375"/>
      <c r="D736" s="1917"/>
      <c r="E736" s="1916"/>
      <c r="F736" s="1982"/>
      <c r="G736" s="1975"/>
      <c r="H736" s="1417">
        <f t="shared" si="18"/>
        <v>0</v>
      </c>
    </row>
    <row r="737" spans="1:8" x14ac:dyDescent="0.25">
      <c r="A737" s="1351"/>
      <c r="B737" s="591"/>
      <c r="C737" s="1375"/>
      <c r="D737" s="1917"/>
      <c r="E737" s="1916"/>
      <c r="F737" s="2236"/>
      <c r="G737" s="2237"/>
      <c r="H737" s="1417">
        <f t="shared" si="18"/>
        <v>0</v>
      </c>
    </row>
    <row r="738" spans="1:8" x14ac:dyDescent="0.25">
      <c r="A738" s="1351"/>
      <c r="B738" s="591"/>
      <c r="C738" s="1375"/>
      <c r="D738" s="1917"/>
      <c r="E738" s="1916"/>
      <c r="F738" s="1915"/>
      <c r="G738" s="1916"/>
      <c r="H738" s="1417">
        <f t="shared" si="18"/>
        <v>0</v>
      </c>
    </row>
    <row r="739" spans="1:8" x14ac:dyDescent="0.25">
      <c r="A739" s="1351"/>
      <c r="B739" s="591"/>
      <c r="C739" s="1375"/>
      <c r="D739" s="1917"/>
      <c r="E739" s="1916"/>
      <c r="F739" s="1915"/>
      <c r="G739" s="1916"/>
      <c r="H739" s="1417">
        <f t="shared" si="18"/>
        <v>0</v>
      </c>
    </row>
    <row r="740" spans="1:8" x14ac:dyDescent="0.25">
      <c r="A740" s="1351"/>
      <c r="B740" s="591"/>
      <c r="C740" s="1375"/>
      <c r="D740" s="1917"/>
      <c r="E740" s="1916"/>
      <c r="F740" s="1915"/>
      <c r="G740" s="1916"/>
      <c r="H740" s="1417">
        <f t="shared" si="18"/>
        <v>0</v>
      </c>
    </row>
    <row r="741" spans="1:8" x14ac:dyDescent="0.25">
      <c r="A741" s="1351"/>
      <c r="B741" s="591"/>
      <c r="C741" s="1375"/>
      <c r="D741" s="1917"/>
      <c r="E741" s="1916"/>
      <c r="F741" s="1915"/>
      <c r="G741" s="1916"/>
      <c r="H741" s="1417">
        <f t="shared" si="18"/>
        <v>0</v>
      </c>
    </row>
    <row r="742" spans="1:8" x14ac:dyDescent="0.25">
      <c r="A742" s="1351"/>
      <c r="B742" s="591"/>
      <c r="C742" s="1375"/>
      <c r="D742" s="1917"/>
      <c r="E742" s="1916"/>
      <c r="F742" s="1915"/>
      <c r="G742" s="1916"/>
      <c r="H742" s="1417">
        <f t="shared" si="18"/>
        <v>0</v>
      </c>
    </row>
    <row r="743" spans="1:8" x14ac:dyDescent="0.25">
      <c r="A743" s="1351"/>
      <c r="B743" s="591"/>
      <c r="C743" s="1375"/>
      <c r="D743" s="1917"/>
      <c r="E743" s="1916"/>
      <c r="F743" s="1915"/>
      <c r="G743" s="1916"/>
      <c r="H743" s="1417">
        <f t="shared" si="18"/>
        <v>0</v>
      </c>
    </row>
    <row r="744" spans="1:8" x14ac:dyDescent="0.25">
      <c r="A744" s="1351"/>
      <c r="B744" s="591"/>
      <c r="C744" s="1375"/>
      <c r="D744" s="1917"/>
      <c r="E744" s="1916"/>
      <c r="F744" s="1915"/>
      <c r="G744" s="1916"/>
      <c r="H744" s="1417">
        <f t="shared" si="18"/>
        <v>0</v>
      </c>
    </row>
    <row r="745" spans="1:8" x14ac:dyDescent="0.25">
      <c r="A745" s="1351"/>
      <c r="B745" s="591"/>
      <c r="C745" s="1375"/>
      <c r="D745" s="1917"/>
      <c r="E745" s="1916"/>
      <c r="F745" s="1915"/>
      <c r="G745" s="1916"/>
      <c r="H745" s="1417">
        <f t="shared" si="18"/>
        <v>0</v>
      </c>
    </row>
    <row r="746" spans="1:8" x14ac:dyDescent="0.25">
      <c r="A746" s="1351"/>
      <c r="B746" s="591"/>
      <c r="C746" s="1375"/>
      <c r="D746" s="1917"/>
      <c r="E746" s="1916"/>
      <c r="F746" s="1915"/>
      <c r="G746" s="1916"/>
      <c r="H746" s="1417">
        <f t="shared" si="18"/>
        <v>0</v>
      </c>
    </row>
    <row r="747" spans="1:8" x14ac:dyDescent="0.25">
      <c r="A747" s="1351"/>
      <c r="B747" s="591"/>
      <c r="C747" s="1375"/>
      <c r="D747" s="1917"/>
      <c r="E747" s="1916"/>
      <c r="F747" s="1915"/>
      <c r="G747" s="1916"/>
      <c r="H747" s="1417">
        <f t="shared" si="18"/>
        <v>0</v>
      </c>
    </row>
    <row r="748" spans="1:8" x14ac:dyDescent="0.25">
      <c r="A748" s="1351"/>
      <c r="B748" s="591"/>
      <c r="C748" s="1375"/>
      <c r="D748" s="76" t="s">
        <v>614</v>
      </c>
      <c r="E748" s="76"/>
      <c r="F748" s="687"/>
      <c r="G748" s="76"/>
      <c r="H748" s="585">
        <f t="shared" ref="H748" si="19">E748-G748</f>
        <v>0</v>
      </c>
    </row>
    <row r="749" spans="1:8" x14ac:dyDescent="0.25">
      <c r="A749" s="717"/>
      <c r="B749" s="1373"/>
      <c r="C749" s="1355"/>
      <c r="D749" s="353" t="s">
        <v>825</v>
      </c>
      <c r="E749" s="76"/>
      <c r="F749" s="723"/>
      <c r="G749" s="76"/>
      <c r="H749" s="218"/>
    </row>
    <row r="750" spans="1:8" x14ac:dyDescent="0.25">
      <c r="A750" s="1399"/>
      <c r="B750" s="1409"/>
      <c r="C750" s="1405"/>
      <c r="D750" s="1410" t="s">
        <v>513</v>
      </c>
      <c r="E750" s="1407"/>
      <c r="F750" s="1408"/>
      <c r="G750" s="1407"/>
      <c r="H750" s="218"/>
    </row>
    <row r="751" spans="1:8" ht="18.75" x14ac:dyDescent="0.3">
      <c r="A751" s="2151" t="str">
        <f>A682</f>
        <v>REMISIONES DE    OCTUBRE     2 0 1 3</v>
      </c>
      <c r="B751" s="2151"/>
      <c r="C751" s="2151"/>
      <c r="D751" s="2151"/>
      <c r="E751" s="2151"/>
      <c r="F751" s="2151"/>
      <c r="G751" s="1959"/>
      <c r="H751" s="719"/>
    </row>
    <row r="752" spans="1:8" ht="35.25" thickBot="1" x14ac:dyDescent="0.35">
      <c r="A752" s="723" t="s">
        <v>0</v>
      </c>
      <c r="B752" s="1353" t="s">
        <v>1</v>
      </c>
      <c r="C752" s="1546"/>
      <c r="D752" s="1344" t="s">
        <v>1574</v>
      </c>
      <c r="E752" s="5" t="s">
        <v>2</v>
      </c>
      <c r="F752" s="1358" t="s">
        <v>6</v>
      </c>
      <c r="G752" s="1346" t="s">
        <v>7</v>
      </c>
      <c r="H752" s="1347" t="s">
        <v>8</v>
      </c>
    </row>
    <row r="753" spans="1:8" ht="15.75" thickTop="1" x14ac:dyDescent="0.25">
      <c r="A753" s="1351"/>
      <c r="B753" s="591"/>
      <c r="C753" s="1374"/>
      <c r="D753" s="1917"/>
      <c r="E753" s="1916"/>
      <c r="F753" s="1915"/>
      <c r="G753" s="1916"/>
      <c r="H753" s="1417">
        <f t="shared" ref="H753:H816" si="20">E753-G753</f>
        <v>0</v>
      </c>
    </row>
    <row r="754" spans="1:8" x14ac:dyDescent="0.25">
      <c r="A754" s="1351"/>
      <c r="B754" s="591"/>
      <c r="C754" s="1375"/>
      <c r="D754" s="1917"/>
      <c r="E754" s="1916"/>
      <c r="F754" s="1972"/>
      <c r="G754" s="1916"/>
      <c r="H754" s="1417">
        <f t="shared" si="20"/>
        <v>0</v>
      </c>
    </row>
    <row r="755" spans="1:8" x14ac:dyDescent="0.25">
      <c r="A755" s="1351"/>
      <c r="B755" s="591"/>
      <c r="C755" s="1375"/>
      <c r="D755" s="1917"/>
      <c r="E755" s="1916"/>
      <c r="F755" s="1915"/>
      <c r="G755" s="1916"/>
      <c r="H755" s="1417">
        <f t="shared" si="20"/>
        <v>0</v>
      </c>
    </row>
    <row r="756" spans="1:8" x14ac:dyDescent="0.25">
      <c r="A756" s="1351"/>
      <c r="B756" s="591"/>
      <c r="C756" s="1375"/>
      <c r="D756" s="1917"/>
      <c r="E756" s="1916"/>
      <c r="F756" s="1915"/>
      <c r="G756" s="1916"/>
      <c r="H756" s="1417">
        <f t="shared" si="20"/>
        <v>0</v>
      </c>
    </row>
    <row r="757" spans="1:8" x14ac:dyDescent="0.25">
      <c r="A757" s="1351"/>
      <c r="B757" s="591"/>
      <c r="C757" s="1375"/>
      <c r="D757" s="1917"/>
      <c r="E757" s="1916"/>
      <c r="F757" s="1915"/>
      <c r="G757" s="1916"/>
      <c r="H757" s="1417">
        <f t="shared" si="20"/>
        <v>0</v>
      </c>
    </row>
    <row r="758" spans="1:8" x14ac:dyDescent="0.25">
      <c r="A758" s="1351"/>
      <c r="B758" s="591"/>
      <c r="C758" s="1375"/>
      <c r="D758" s="1917"/>
      <c r="E758" s="1916"/>
      <c r="F758" s="1915"/>
      <c r="G758" s="1916"/>
      <c r="H758" s="1417">
        <f t="shared" si="20"/>
        <v>0</v>
      </c>
    </row>
    <row r="759" spans="1:8" x14ac:dyDescent="0.25">
      <c r="A759" s="1351"/>
      <c r="B759" s="591"/>
      <c r="C759" s="1375"/>
      <c r="D759" s="1917"/>
      <c r="E759" s="1916"/>
      <c r="F759" s="1915"/>
      <c r="G759" s="1916"/>
      <c r="H759" s="1417">
        <f t="shared" si="20"/>
        <v>0</v>
      </c>
    </row>
    <row r="760" spans="1:8" x14ac:dyDescent="0.25">
      <c r="A760" s="1351"/>
      <c r="B760" s="591"/>
      <c r="C760" s="1375"/>
      <c r="D760" s="1917"/>
      <c r="E760" s="1916"/>
      <c r="F760" s="1915"/>
      <c r="G760" s="1916"/>
      <c r="H760" s="1417">
        <f t="shared" si="20"/>
        <v>0</v>
      </c>
    </row>
    <row r="761" spans="1:8" x14ac:dyDescent="0.25">
      <c r="A761" s="1351"/>
      <c r="B761" s="591"/>
      <c r="C761" s="1375"/>
      <c r="D761" s="1917"/>
      <c r="E761" s="1916"/>
      <c r="F761" s="1915"/>
      <c r="G761" s="1916"/>
      <c r="H761" s="1417">
        <f t="shared" si="20"/>
        <v>0</v>
      </c>
    </row>
    <row r="762" spans="1:8" x14ac:dyDescent="0.25">
      <c r="A762" s="1351"/>
      <c r="B762" s="591"/>
      <c r="C762" s="1375"/>
      <c r="D762" s="1917"/>
      <c r="E762" s="1916"/>
      <c r="F762" s="1915"/>
      <c r="G762" s="1916"/>
      <c r="H762" s="1417">
        <f t="shared" si="20"/>
        <v>0</v>
      </c>
    </row>
    <row r="763" spans="1:8" x14ac:dyDescent="0.25">
      <c r="A763" s="1351"/>
      <c r="B763" s="591"/>
      <c r="C763" s="1375"/>
      <c r="D763" s="1917"/>
      <c r="E763" s="1916"/>
      <c r="F763" s="1973"/>
      <c r="G763" s="1916"/>
      <c r="H763" s="1417">
        <f t="shared" si="20"/>
        <v>0</v>
      </c>
    </row>
    <row r="764" spans="1:8" x14ac:dyDescent="0.25">
      <c r="A764" s="1351"/>
      <c r="B764" s="591"/>
      <c r="C764" s="1375"/>
      <c r="D764" s="1917"/>
      <c r="E764" s="1916"/>
      <c r="F764" s="1915"/>
      <c r="G764" s="1916"/>
      <c r="H764" s="1417">
        <f t="shared" si="20"/>
        <v>0</v>
      </c>
    </row>
    <row r="765" spans="1:8" x14ac:dyDescent="0.25">
      <c r="A765" s="1351"/>
      <c r="B765" s="591"/>
      <c r="C765" s="1375"/>
      <c r="D765" s="1917"/>
      <c r="E765" s="1916"/>
      <c r="F765" s="1915"/>
      <c r="G765" s="1916"/>
      <c r="H765" s="1417">
        <f t="shared" si="20"/>
        <v>0</v>
      </c>
    </row>
    <row r="766" spans="1:8" x14ac:dyDescent="0.25">
      <c r="A766" s="1351"/>
      <c r="B766" s="591"/>
      <c r="C766" s="1375"/>
      <c r="D766" s="1917"/>
      <c r="E766" s="1916"/>
      <c r="F766" s="1915"/>
      <c r="G766" s="1916"/>
      <c r="H766" s="1417">
        <f t="shared" si="20"/>
        <v>0</v>
      </c>
    </row>
    <row r="767" spans="1:8" x14ac:dyDescent="0.25">
      <c r="A767" s="1351"/>
      <c r="B767" s="591"/>
      <c r="C767" s="1375"/>
      <c r="D767" s="1917"/>
      <c r="E767" s="1916"/>
      <c r="F767" s="1915"/>
      <c r="G767" s="1916"/>
      <c r="H767" s="1417">
        <f t="shared" si="20"/>
        <v>0</v>
      </c>
    </row>
    <row r="768" spans="1:8" x14ac:dyDescent="0.25">
      <c r="A768" s="1351"/>
      <c r="B768" s="591"/>
      <c r="C768" s="1375"/>
      <c r="D768" s="1917"/>
      <c r="E768" s="1916"/>
      <c r="F768" s="1972"/>
      <c r="G768" s="1916"/>
      <c r="H768" s="1417">
        <f t="shared" si="20"/>
        <v>0</v>
      </c>
    </row>
    <row r="769" spans="1:8" x14ac:dyDescent="0.25">
      <c r="A769" s="1351"/>
      <c r="B769" s="591"/>
      <c r="C769" s="1375"/>
      <c r="D769" s="1917"/>
      <c r="E769" s="1916"/>
      <c r="F769" s="1915"/>
      <c r="G769" s="1916"/>
      <c r="H769" s="1417">
        <f t="shared" si="20"/>
        <v>0</v>
      </c>
    </row>
    <row r="770" spans="1:8" x14ac:dyDescent="0.25">
      <c r="A770" s="1351"/>
      <c r="B770" s="591"/>
      <c r="C770" s="1375"/>
      <c r="D770" s="1917"/>
      <c r="E770" s="1916"/>
      <c r="F770" s="1915"/>
      <c r="G770" s="1916"/>
      <c r="H770" s="1417">
        <f t="shared" si="20"/>
        <v>0</v>
      </c>
    </row>
    <row r="771" spans="1:8" x14ac:dyDescent="0.25">
      <c r="A771" s="1351"/>
      <c r="B771" s="591"/>
      <c r="C771" s="1375"/>
      <c r="D771" s="1917"/>
      <c r="E771" s="1916"/>
      <c r="F771" s="1915"/>
      <c r="G771" s="1916"/>
      <c r="H771" s="1417">
        <f t="shared" si="20"/>
        <v>0</v>
      </c>
    </row>
    <row r="772" spans="1:8" x14ac:dyDescent="0.25">
      <c r="A772" s="1351"/>
      <c r="B772" s="591"/>
      <c r="C772" s="1375"/>
      <c r="D772" s="1917"/>
      <c r="E772" s="1916"/>
      <c r="F772" s="1915"/>
      <c r="G772" s="1916"/>
      <c r="H772" s="1417">
        <f t="shared" si="20"/>
        <v>0</v>
      </c>
    </row>
    <row r="773" spans="1:8" x14ac:dyDescent="0.25">
      <c r="A773" s="1351"/>
      <c r="B773" s="591"/>
      <c r="C773" s="1375"/>
      <c r="D773" s="1917"/>
      <c r="E773" s="1916"/>
      <c r="F773" s="1915"/>
      <c r="G773" s="1916"/>
      <c r="H773" s="1417">
        <f t="shared" si="20"/>
        <v>0</v>
      </c>
    </row>
    <row r="774" spans="1:8" x14ac:dyDescent="0.25">
      <c r="A774" s="1351"/>
      <c r="B774" s="591"/>
      <c r="C774" s="1375"/>
      <c r="D774" s="1917"/>
      <c r="E774" s="1916"/>
      <c r="F774" s="1915"/>
      <c r="G774" s="1916"/>
      <c r="H774" s="1417">
        <f t="shared" si="20"/>
        <v>0</v>
      </c>
    </row>
    <row r="775" spans="1:8" x14ac:dyDescent="0.25">
      <c r="A775" s="1351"/>
      <c r="B775" s="591"/>
      <c r="C775" s="1375"/>
      <c r="D775" s="1917"/>
      <c r="E775" s="1916"/>
      <c r="F775" s="1915"/>
      <c r="G775" s="1916"/>
      <c r="H775" s="1417">
        <f t="shared" si="20"/>
        <v>0</v>
      </c>
    </row>
    <row r="776" spans="1:8" x14ac:dyDescent="0.25">
      <c r="A776" s="1351"/>
      <c r="B776" s="591"/>
      <c r="C776" s="1375"/>
      <c r="D776" s="1917"/>
      <c r="E776" s="1916"/>
      <c r="F776" s="1915"/>
      <c r="G776" s="1916"/>
      <c r="H776" s="1417">
        <f t="shared" si="20"/>
        <v>0</v>
      </c>
    </row>
    <row r="777" spans="1:8" x14ac:dyDescent="0.25">
      <c r="A777" s="1351"/>
      <c r="B777" s="591"/>
      <c r="C777" s="1375"/>
      <c r="D777" s="1917"/>
      <c r="E777" s="1916"/>
      <c r="F777" s="1915"/>
      <c r="G777" s="1916"/>
      <c r="H777" s="1417">
        <f t="shared" si="20"/>
        <v>0</v>
      </c>
    </row>
    <row r="778" spans="1:8" x14ac:dyDescent="0.25">
      <c r="A778" s="1351"/>
      <c r="B778" s="591"/>
      <c r="C778" s="1375"/>
      <c r="D778" s="1917"/>
      <c r="E778" s="1916"/>
      <c r="F778" s="1915"/>
      <c r="G778" s="1916"/>
      <c r="H778" s="1417">
        <f t="shared" si="20"/>
        <v>0</v>
      </c>
    </row>
    <row r="779" spans="1:8" x14ac:dyDescent="0.25">
      <c r="A779" s="1351"/>
      <c r="B779" s="591"/>
      <c r="C779" s="1375"/>
      <c r="D779" s="1917"/>
      <c r="E779" s="1916"/>
      <c r="F779" s="1915"/>
      <c r="G779" s="1916"/>
      <c r="H779" s="1417">
        <f t="shared" si="20"/>
        <v>0</v>
      </c>
    </row>
    <row r="780" spans="1:8" x14ac:dyDescent="0.25">
      <c r="A780" s="1351"/>
      <c r="B780" s="591"/>
      <c r="C780" s="1375"/>
      <c r="D780" s="1917"/>
      <c r="E780" s="1916"/>
      <c r="F780" s="1915"/>
      <c r="G780" s="1916"/>
      <c r="H780" s="1417">
        <f t="shared" si="20"/>
        <v>0</v>
      </c>
    </row>
    <row r="781" spans="1:8" x14ac:dyDescent="0.25">
      <c r="A781" s="1351"/>
      <c r="B781" s="591"/>
      <c r="C781" s="1375"/>
      <c r="D781" s="1917"/>
      <c r="E781" s="1916"/>
      <c r="F781" s="1915"/>
      <c r="G781" s="1916"/>
      <c r="H781" s="1417">
        <f t="shared" si="20"/>
        <v>0</v>
      </c>
    </row>
    <row r="782" spans="1:8" x14ac:dyDescent="0.25">
      <c r="A782" s="1351"/>
      <c r="B782" s="591"/>
      <c r="C782" s="1375"/>
      <c r="D782" s="1917"/>
      <c r="E782" s="1916"/>
      <c r="F782" s="1915"/>
      <c r="G782" s="1916"/>
      <c r="H782" s="1417">
        <f t="shared" si="20"/>
        <v>0</v>
      </c>
    </row>
    <row r="783" spans="1:8" x14ac:dyDescent="0.25">
      <c r="A783" s="1351"/>
      <c r="B783" s="591"/>
      <c r="C783" s="1375"/>
      <c r="D783" s="1917"/>
      <c r="E783" s="1916"/>
      <c r="F783" s="1971"/>
      <c r="G783" s="1916"/>
      <c r="H783" s="1417">
        <f t="shared" si="20"/>
        <v>0</v>
      </c>
    </row>
    <row r="784" spans="1:8" x14ac:dyDescent="0.25">
      <c r="A784" s="1351"/>
      <c r="B784" s="591"/>
      <c r="C784" s="1375"/>
      <c r="D784" s="1917"/>
      <c r="E784" s="1916"/>
      <c r="F784" s="1915"/>
      <c r="G784" s="1916"/>
      <c r="H784" s="1417">
        <f t="shared" si="20"/>
        <v>0</v>
      </c>
    </row>
    <row r="785" spans="1:8" x14ac:dyDescent="0.25">
      <c r="A785" s="1351"/>
      <c r="B785" s="591"/>
      <c r="C785" s="1375"/>
      <c r="D785" s="1917"/>
      <c r="E785" s="1916"/>
      <c r="F785" s="1915"/>
      <c r="G785" s="1916"/>
      <c r="H785" s="1417">
        <f t="shared" si="20"/>
        <v>0</v>
      </c>
    </row>
    <row r="786" spans="1:8" x14ac:dyDescent="0.25">
      <c r="A786" s="1351"/>
      <c r="B786" s="591"/>
      <c r="C786" s="1375"/>
      <c r="D786" s="1917"/>
      <c r="E786" s="1916"/>
      <c r="F786" s="1915"/>
      <c r="G786" s="1916"/>
      <c r="H786" s="1417">
        <f t="shared" si="20"/>
        <v>0</v>
      </c>
    </row>
    <row r="787" spans="1:8" x14ac:dyDescent="0.25">
      <c r="A787" s="1351"/>
      <c r="B787" s="591"/>
      <c r="C787" s="1375"/>
      <c r="D787" s="1917"/>
      <c r="E787" s="1916"/>
      <c r="F787" s="1915"/>
      <c r="G787" s="1916"/>
      <c r="H787" s="1417">
        <f t="shared" si="20"/>
        <v>0</v>
      </c>
    </row>
    <row r="788" spans="1:8" x14ac:dyDescent="0.25">
      <c r="A788" s="1351"/>
      <c r="B788" s="591"/>
      <c r="C788" s="1375"/>
      <c r="D788" s="1917"/>
      <c r="E788" s="1916"/>
      <c r="F788" s="1915"/>
      <c r="G788" s="1916"/>
      <c r="H788" s="1417">
        <f t="shared" si="20"/>
        <v>0</v>
      </c>
    </row>
    <row r="789" spans="1:8" x14ac:dyDescent="0.25">
      <c r="A789" s="1351"/>
      <c r="B789" s="591"/>
      <c r="C789" s="1375"/>
      <c r="D789" s="1917"/>
      <c r="E789" s="1916"/>
      <c r="F789" s="1915"/>
      <c r="G789" s="1916"/>
      <c r="H789" s="1417">
        <f t="shared" si="20"/>
        <v>0</v>
      </c>
    </row>
    <row r="790" spans="1:8" x14ac:dyDescent="0.25">
      <c r="A790" s="1351"/>
      <c r="B790" s="591"/>
      <c r="C790" s="1375"/>
      <c r="D790" s="1917"/>
      <c r="E790" s="1916"/>
      <c r="F790" s="1915"/>
      <c r="G790" s="1916"/>
      <c r="H790" s="1417">
        <f t="shared" si="20"/>
        <v>0</v>
      </c>
    </row>
    <row r="791" spans="1:8" x14ac:dyDescent="0.25">
      <c r="A791" s="1351"/>
      <c r="B791" s="591"/>
      <c r="C791" s="1375"/>
      <c r="D791" s="1917"/>
      <c r="E791" s="1916"/>
      <c r="F791" s="1971"/>
      <c r="G791" s="1916"/>
      <c r="H791" s="1417">
        <f t="shared" si="20"/>
        <v>0</v>
      </c>
    </row>
    <row r="792" spans="1:8" x14ac:dyDescent="0.25">
      <c r="A792" s="1351"/>
      <c r="B792" s="591"/>
      <c r="C792" s="1375"/>
      <c r="D792" s="1917"/>
      <c r="E792" s="1916"/>
      <c r="F792" s="1915"/>
      <c r="G792" s="1916"/>
      <c r="H792" s="1417">
        <f t="shared" si="20"/>
        <v>0</v>
      </c>
    </row>
    <row r="793" spans="1:8" x14ac:dyDescent="0.25">
      <c r="A793" s="1351"/>
      <c r="B793" s="591"/>
      <c r="C793" s="1375"/>
      <c r="D793" s="1932"/>
      <c r="E793" s="1933"/>
      <c r="F793" s="1915"/>
      <c r="G793" s="1916"/>
      <c r="H793" s="1417">
        <f t="shared" si="20"/>
        <v>0</v>
      </c>
    </row>
    <row r="794" spans="1:8" x14ac:dyDescent="0.25">
      <c r="A794" s="1351"/>
      <c r="B794" s="591"/>
      <c r="C794" s="1375"/>
      <c r="D794" s="1917"/>
      <c r="E794" s="1916"/>
      <c r="F794" s="1915"/>
      <c r="G794" s="1916"/>
      <c r="H794" s="1417">
        <f t="shared" si="20"/>
        <v>0</v>
      </c>
    </row>
    <row r="795" spans="1:8" x14ac:dyDescent="0.25">
      <c r="A795" s="1351"/>
      <c r="B795" s="591"/>
      <c r="C795" s="1375"/>
      <c r="D795" s="1917"/>
      <c r="E795" s="1916"/>
      <c r="F795" s="1915"/>
      <c r="G795" s="1916"/>
      <c r="H795" s="1417">
        <f t="shared" si="20"/>
        <v>0</v>
      </c>
    </row>
    <row r="796" spans="1:8" x14ac:dyDescent="0.25">
      <c r="A796" s="1351"/>
      <c r="B796" s="591"/>
      <c r="C796" s="1375"/>
      <c r="D796" s="1917"/>
      <c r="E796" s="1916"/>
      <c r="F796" s="1915"/>
      <c r="G796" s="1916"/>
      <c r="H796" s="1417">
        <f t="shared" si="20"/>
        <v>0</v>
      </c>
    </row>
    <row r="797" spans="1:8" x14ac:dyDescent="0.25">
      <c r="A797" s="1351"/>
      <c r="B797" s="591"/>
      <c r="C797" s="1375"/>
      <c r="D797" s="1917"/>
      <c r="E797" s="1916"/>
      <c r="F797" s="1915"/>
      <c r="G797" s="1916"/>
      <c r="H797" s="1417">
        <f t="shared" si="20"/>
        <v>0</v>
      </c>
    </row>
    <row r="798" spans="1:8" x14ac:dyDescent="0.25">
      <c r="A798" s="1351"/>
      <c r="B798" s="591"/>
      <c r="C798" s="1375"/>
      <c r="D798" s="1917"/>
      <c r="E798" s="1916"/>
      <c r="F798" s="1915"/>
      <c r="G798" s="1916"/>
      <c r="H798" s="1417">
        <f t="shared" si="20"/>
        <v>0</v>
      </c>
    </row>
    <row r="799" spans="1:8" x14ac:dyDescent="0.25">
      <c r="A799" s="1351"/>
      <c r="B799" s="591"/>
      <c r="C799" s="1375"/>
      <c r="D799" s="1917"/>
      <c r="E799" s="1916"/>
      <c r="F799" s="1915"/>
      <c r="G799" s="1916"/>
      <c r="H799" s="1417">
        <f t="shared" si="20"/>
        <v>0</v>
      </c>
    </row>
    <row r="800" spans="1:8" x14ac:dyDescent="0.25">
      <c r="A800" s="1351"/>
      <c r="B800" s="591"/>
      <c r="C800" s="1375"/>
      <c r="D800" s="1917"/>
      <c r="E800" s="1916"/>
      <c r="F800" s="1915"/>
      <c r="G800" s="1916"/>
      <c r="H800" s="1417">
        <f t="shared" si="20"/>
        <v>0</v>
      </c>
    </row>
    <row r="801" spans="1:8" x14ac:dyDescent="0.25">
      <c r="A801" s="1351"/>
      <c r="B801" s="591"/>
      <c r="C801" s="1375"/>
      <c r="D801" s="1917"/>
      <c r="E801" s="1916"/>
      <c r="F801" s="1915"/>
      <c r="G801" s="1916"/>
      <c r="H801" s="1417">
        <f t="shared" si="20"/>
        <v>0</v>
      </c>
    </row>
    <row r="802" spans="1:8" x14ac:dyDescent="0.25">
      <c r="A802" s="1351"/>
      <c r="B802" s="591"/>
      <c r="C802" s="1375"/>
      <c r="D802" s="1932"/>
      <c r="E802" s="1933"/>
      <c r="F802" s="1915"/>
      <c r="G802" s="1916"/>
      <c r="H802" s="1417">
        <f t="shared" si="20"/>
        <v>0</v>
      </c>
    </row>
    <row r="803" spans="1:8" x14ac:dyDescent="0.25">
      <c r="A803" s="1351"/>
      <c r="B803" s="591"/>
      <c r="C803" s="1375"/>
      <c r="D803" s="1917"/>
      <c r="E803" s="1916"/>
      <c r="F803" s="1915"/>
      <c r="G803" s="1916"/>
      <c r="H803" s="1417">
        <f t="shared" si="20"/>
        <v>0</v>
      </c>
    </row>
    <row r="804" spans="1:8" x14ac:dyDescent="0.25">
      <c r="A804" s="1351"/>
      <c r="B804" s="591"/>
      <c r="C804" s="1375"/>
      <c r="D804" s="1917"/>
      <c r="E804" s="1916"/>
      <c r="F804" s="1915"/>
      <c r="G804" s="1916"/>
      <c r="H804" s="1417">
        <f t="shared" si="20"/>
        <v>0</v>
      </c>
    </row>
    <row r="805" spans="1:8" x14ac:dyDescent="0.25">
      <c r="A805" s="1351"/>
      <c r="B805" s="591"/>
      <c r="C805" s="1375"/>
      <c r="D805" s="1917"/>
      <c r="E805" s="1916"/>
      <c r="F805" s="1972"/>
      <c r="G805" s="1916"/>
      <c r="H805" s="1417">
        <f t="shared" si="20"/>
        <v>0</v>
      </c>
    </row>
    <row r="806" spans="1:8" x14ac:dyDescent="0.25">
      <c r="A806" s="1351"/>
      <c r="B806" s="591"/>
      <c r="C806" s="1375"/>
      <c r="D806" s="1917"/>
      <c r="E806" s="1916"/>
      <c r="F806" s="1915"/>
      <c r="G806" s="1916"/>
      <c r="H806" s="1417">
        <f t="shared" si="20"/>
        <v>0</v>
      </c>
    </row>
    <row r="807" spans="1:8" x14ac:dyDescent="0.25">
      <c r="A807" s="1351"/>
      <c r="B807" s="591"/>
      <c r="C807" s="1375"/>
      <c r="D807" s="1917"/>
      <c r="E807" s="1916"/>
      <c r="F807" s="1915"/>
      <c r="G807" s="1916"/>
      <c r="H807" s="1417">
        <f t="shared" si="20"/>
        <v>0</v>
      </c>
    </row>
    <row r="808" spans="1:8" x14ac:dyDescent="0.25">
      <c r="A808" s="1351"/>
      <c r="B808" s="591"/>
      <c r="C808" s="1375"/>
      <c r="D808" s="1917"/>
      <c r="E808" s="1916"/>
      <c r="F808" s="1915"/>
      <c r="G808" s="1916"/>
      <c r="H808" s="1417">
        <f t="shared" si="20"/>
        <v>0</v>
      </c>
    </row>
    <row r="809" spans="1:8" x14ac:dyDescent="0.25">
      <c r="A809" s="1351"/>
      <c r="B809" s="591"/>
      <c r="C809" s="1375"/>
      <c r="D809" s="1917"/>
      <c r="E809" s="1916"/>
      <c r="F809" s="1915"/>
      <c r="G809" s="1916"/>
      <c r="H809" s="1417">
        <f t="shared" si="20"/>
        <v>0</v>
      </c>
    </row>
    <row r="810" spans="1:8" x14ac:dyDescent="0.25">
      <c r="A810" s="1351"/>
      <c r="B810" s="591"/>
      <c r="C810" s="1375"/>
      <c r="D810" s="1917"/>
      <c r="E810" s="1916"/>
      <c r="F810" s="1972"/>
      <c r="G810" s="1916"/>
      <c r="H810" s="1417">
        <f t="shared" si="20"/>
        <v>0</v>
      </c>
    </row>
    <row r="811" spans="1:8" x14ac:dyDescent="0.25">
      <c r="A811" s="1351"/>
      <c r="B811" s="591"/>
      <c r="C811" s="1375"/>
      <c r="D811" s="1917"/>
      <c r="E811" s="1916"/>
      <c r="F811" s="1915"/>
      <c r="G811" s="1916"/>
      <c r="H811" s="1417">
        <f t="shared" si="20"/>
        <v>0</v>
      </c>
    </row>
    <row r="812" spans="1:8" x14ac:dyDescent="0.25">
      <c r="A812" s="1351"/>
      <c r="B812" s="591"/>
      <c r="C812" s="1375"/>
      <c r="D812" s="1917"/>
      <c r="E812" s="1916"/>
      <c r="F812" s="1915"/>
      <c r="G812" s="1916"/>
      <c r="H812" s="1417">
        <f t="shared" si="20"/>
        <v>0</v>
      </c>
    </row>
    <row r="813" spans="1:8" x14ac:dyDescent="0.25">
      <c r="A813" s="1351"/>
      <c r="B813" s="591"/>
      <c r="C813" s="1375"/>
      <c r="D813" s="1917"/>
      <c r="E813" s="1916"/>
      <c r="F813" s="1915"/>
      <c r="G813" s="1916"/>
      <c r="H813" s="1417">
        <f t="shared" si="20"/>
        <v>0</v>
      </c>
    </row>
    <row r="814" spans="1:8" x14ac:dyDescent="0.25">
      <c r="A814" s="1351"/>
      <c r="B814" s="591"/>
      <c r="C814" s="1375"/>
      <c r="D814" s="1917"/>
      <c r="E814" s="1916"/>
      <c r="F814" s="1915"/>
      <c r="G814" s="1916"/>
      <c r="H814" s="1417">
        <f t="shared" si="20"/>
        <v>0</v>
      </c>
    </row>
    <row r="815" spans="1:8" x14ac:dyDescent="0.25">
      <c r="A815" s="1351"/>
      <c r="B815" s="591"/>
      <c r="C815" s="1375"/>
      <c r="D815" s="1917"/>
      <c r="E815" s="1916"/>
      <c r="F815" s="1915"/>
      <c r="G815" s="1916"/>
      <c r="H815" s="1417">
        <f t="shared" si="20"/>
        <v>0</v>
      </c>
    </row>
    <row r="816" spans="1:8" x14ac:dyDescent="0.25">
      <c r="A816" s="1351"/>
      <c r="B816" s="591"/>
      <c r="C816" s="1375"/>
      <c r="D816" s="1917"/>
      <c r="E816" s="1916"/>
      <c r="F816" s="1915"/>
      <c r="G816" s="1916"/>
      <c r="H816" s="1417">
        <f t="shared" si="20"/>
        <v>0</v>
      </c>
    </row>
    <row r="817" spans="1:8" x14ac:dyDescent="0.25">
      <c r="A817" s="1351"/>
      <c r="B817" s="541"/>
      <c r="C817" s="1375"/>
      <c r="D817" s="521" t="s">
        <v>513</v>
      </c>
      <c r="E817" s="140"/>
      <c r="F817" s="717"/>
      <c r="G817" s="140"/>
      <c r="H817" s="218"/>
    </row>
    <row r="818" spans="1:8" x14ac:dyDescent="0.25">
      <c r="A818" s="1378"/>
      <c r="B818" s="1379"/>
      <c r="C818" s="1380"/>
      <c r="D818" s="353" t="s">
        <v>506</v>
      </c>
      <c r="E818" s="76"/>
      <c r="F818" s="717"/>
      <c r="G818" s="140"/>
      <c r="H818" s="218"/>
    </row>
    <row r="819" spans="1:8" x14ac:dyDescent="0.25">
      <c r="A819" s="1351"/>
      <c r="B819" s="541"/>
      <c r="C819" s="1374"/>
      <c r="D819" s="719" t="s">
        <v>514</v>
      </c>
      <c r="E819" s="218"/>
      <c r="F819" s="1411"/>
      <c r="G819" s="1956"/>
      <c r="H819" s="218"/>
    </row>
    <row r="820" spans="1:8" ht="18.75" x14ac:dyDescent="0.3">
      <c r="A820" s="2151" t="str">
        <f>A751</f>
        <v>REMISIONES DE    OCTUBRE     2 0 1 3</v>
      </c>
      <c r="B820" s="2151"/>
      <c r="C820" s="2151"/>
      <c r="D820" s="2151"/>
      <c r="E820" s="2151"/>
      <c r="F820" s="2151"/>
      <c r="G820" s="1959"/>
      <c r="H820" s="719"/>
    </row>
    <row r="821" spans="1:8" ht="35.25" thickBot="1" x14ac:dyDescent="0.35">
      <c r="A821" s="1977" t="s">
        <v>0</v>
      </c>
      <c r="B821" s="1978" t="s">
        <v>1</v>
      </c>
      <c r="C821" s="1979"/>
      <c r="D821" s="1344" t="s">
        <v>1574</v>
      </c>
      <c r="E821" s="5" t="s">
        <v>2</v>
      </c>
      <c r="F821" s="1345" t="s">
        <v>6</v>
      </c>
      <c r="G821" s="1346" t="s">
        <v>7</v>
      </c>
      <c r="H821" s="1347" t="s">
        <v>8</v>
      </c>
    </row>
    <row r="822" spans="1:8" ht="15.75" thickTop="1" x14ac:dyDescent="0.25">
      <c r="A822" s="1348"/>
      <c r="B822" s="1376"/>
      <c r="C822" s="1377"/>
      <c r="D822" s="1917"/>
      <c r="E822" s="1916"/>
      <c r="F822" s="1915"/>
      <c r="G822" s="1916"/>
      <c r="H822" s="1417">
        <f t="shared" ref="H822:H885" si="21">E822-G822</f>
        <v>0</v>
      </c>
    </row>
    <row r="823" spans="1:8" x14ac:dyDescent="0.25">
      <c r="A823" s="1351"/>
      <c r="B823" s="591"/>
      <c r="C823" s="1375"/>
      <c r="D823" s="1917"/>
      <c r="E823" s="1916"/>
      <c r="F823" s="1915"/>
      <c r="G823" s="1916"/>
      <c r="H823" s="1417">
        <f t="shared" si="21"/>
        <v>0</v>
      </c>
    </row>
    <row r="824" spans="1:8" x14ac:dyDescent="0.25">
      <c r="A824" s="1351"/>
      <c r="B824" s="591"/>
      <c r="C824" s="1375"/>
      <c r="D824" s="1917"/>
      <c r="E824" s="1916"/>
      <c r="F824" s="1915"/>
      <c r="G824" s="1916"/>
      <c r="H824" s="1417">
        <f t="shared" si="21"/>
        <v>0</v>
      </c>
    </row>
    <row r="825" spans="1:8" x14ac:dyDescent="0.25">
      <c r="A825" s="1351"/>
      <c r="B825" s="591"/>
      <c r="C825" s="1375"/>
      <c r="D825" s="1917"/>
      <c r="E825" s="1916"/>
      <c r="F825" s="1915"/>
      <c r="G825" s="1916"/>
      <c r="H825" s="1417">
        <f t="shared" si="21"/>
        <v>0</v>
      </c>
    </row>
    <row r="826" spans="1:8" x14ac:dyDescent="0.25">
      <c r="A826" s="1351"/>
      <c r="B826" s="591"/>
      <c r="C826" s="1375"/>
      <c r="D826" s="1917"/>
      <c r="E826" s="1916"/>
      <c r="F826" s="1915"/>
      <c r="G826" s="1916"/>
      <c r="H826" s="1417">
        <f t="shared" si="21"/>
        <v>0</v>
      </c>
    </row>
    <row r="827" spans="1:8" x14ac:dyDescent="0.25">
      <c r="A827" s="1351"/>
      <c r="B827" s="591"/>
      <c r="C827" s="1375"/>
      <c r="D827" s="1917"/>
      <c r="E827" s="1916"/>
      <c r="F827" s="1915"/>
      <c r="G827" s="1916"/>
      <c r="H827" s="1417">
        <f t="shared" si="21"/>
        <v>0</v>
      </c>
    </row>
    <row r="828" spans="1:8" x14ac:dyDescent="0.25">
      <c r="A828" s="1351"/>
      <c r="B828" s="591"/>
      <c r="C828" s="1375"/>
      <c r="D828" s="1917"/>
      <c r="E828" s="1916"/>
      <c r="F828" s="1915"/>
      <c r="G828" s="1916"/>
      <c r="H828" s="1417">
        <f t="shared" si="21"/>
        <v>0</v>
      </c>
    </row>
    <row r="829" spans="1:8" x14ac:dyDescent="0.25">
      <c r="A829" s="1351"/>
      <c r="B829" s="591"/>
      <c r="C829" s="1375"/>
      <c r="D829" s="1917"/>
      <c r="E829" s="1916"/>
      <c r="F829" s="1972"/>
      <c r="G829" s="1916"/>
      <c r="H829" s="1417">
        <f t="shared" si="21"/>
        <v>0</v>
      </c>
    </row>
    <row r="830" spans="1:8" x14ac:dyDescent="0.25">
      <c r="A830" s="1351"/>
      <c r="B830" s="591"/>
      <c r="C830" s="1375"/>
      <c r="D830" s="1917"/>
      <c r="E830" s="1916"/>
      <c r="F830" s="1915"/>
      <c r="G830" s="1916"/>
      <c r="H830" s="1417">
        <f t="shared" si="21"/>
        <v>0</v>
      </c>
    </row>
    <row r="831" spans="1:8" x14ac:dyDescent="0.25">
      <c r="A831" s="1351"/>
      <c r="B831" s="591"/>
      <c r="C831" s="1375"/>
      <c r="D831" s="1917"/>
      <c r="E831" s="1916"/>
      <c r="F831" s="1915"/>
      <c r="G831" s="1916"/>
      <c r="H831" s="1417">
        <f t="shared" si="21"/>
        <v>0</v>
      </c>
    </row>
    <row r="832" spans="1:8" x14ac:dyDescent="0.25">
      <c r="A832" s="1351"/>
      <c r="B832" s="591"/>
      <c r="C832" s="1375"/>
      <c r="D832" s="1917"/>
      <c r="E832" s="1916"/>
      <c r="F832" s="1915"/>
      <c r="G832" s="1916"/>
      <c r="H832" s="1417">
        <f t="shared" si="21"/>
        <v>0</v>
      </c>
    </row>
    <row r="833" spans="1:8" x14ac:dyDescent="0.25">
      <c r="A833" s="1351"/>
      <c r="B833" s="591"/>
      <c r="C833" s="1375"/>
      <c r="D833" s="1917"/>
      <c r="E833" s="1916"/>
      <c r="F833" s="1915"/>
      <c r="G833" s="1916"/>
      <c r="H833" s="1417">
        <f t="shared" si="21"/>
        <v>0</v>
      </c>
    </row>
    <row r="834" spans="1:8" x14ac:dyDescent="0.25">
      <c r="A834" s="1351"/>
      <c r="B834" s="591"/>
      <c r="C834" s="1375"/>
      <c r="D834" s="1917"/>
      <c r="E834" s="1916"/>
      <c r="F834" s="1915"/>
      <c r="G834" s="1916"/>
      <c r="H834" s="1417">
        <f t="shared" si="21"/>
        <v>0</v>
      </c>
    </row>
    <row r="835" spans="1:8" x14ac:dyDescent="0.25">
      <c r="A835" s="1351"/>
      <c r="B835" s="591"/>
      <c r="C835" s="1375"/>
      <c r="D835" s="1917"/>
      <c r="E835" s="1916"/>
      <c r="F835" s="1972"/>
      <c r="G835" s="1916"/>
      <c r="H835" s="1417">
        <f t="shared" si="21"/>
        <v>0</v>
      </c>
    </row>
    <row r="836" spans="1:8" x14ac:dyDescent="0.25">
      <c r="A836" s="1351"/>
      <c r="B836" s="591"/>
      <c r="C836" s="1375"/>
      <c r="D836" s="1917"/>
      <c r="E836" s="1916"/>
      <c r="F836" s="1915"/>
      <c r="G836" s="1916"/>
      <c r="H836" s="1417">
        <f t="shared" si="21"/>
        <v>0</v>
      </c>
    </row>
    <row r="837" spans="1:8" x14ac:dyDescent="0.25">
      <c r="A837" s="1351"/>
      <c r="B837" s="591"/>
      <c r="C837" s="1375"/>
      <c r="D837" s="1917"/>
      <c r="E837" s="1916"/>
      <c r="F837" s="1915"/>
      <c r="G837" s="1916"/>
      <c r="H837" s="1417">
        <f t="shared" si="21"/>
        <v>0</v>
      </c>
    </row>
    <row r="838" spans="1:8" x14ac:dyDescent="0.25">
      <c r="A838" s="1351"/>
      <c r="B838" s="591"/>
      <c r="C838" s="1375"/>
      <c r="D838" s="1917"/>
      <c r="E838" s="1916"/>
      <c r="F838" s="1915"/>
      <c r="G838" s="1916"/>
      <c r="H838" s="1417">
        <f t="shared" si="21"/>
        <v>0</v>
      </c>
    </row>
    <row r="839" spans="1:8" x14ac:dyDescent="0.25">
      <c r="A839" s="1351"/>
      <c r="B839" s="591"/>
      <c r="C839" s="1375"/>
      <c r="D839" s="1917"/>
      <c r="E839" s="1916"/>
      <c r="F839" s="1915"/>
      <c r="G839" s="1916"/>
      <c r="H839" s="1417">
        <f t="shared" si="21"/>
        <v>0</v>
      </c>
    </row>
    <row r="840" spans="1:8" x14ac:dyDescent="0.25">
      <c r="A840" s="1351"/>
      <c r="B840" s="591"/>
      <c r="C840" s="1375"/>
      <c r="D840" s="1917"/>
      <c r="E840" s="1916"/>
      <c r="F840" s="1915"/>
      <c r="G840" s="1916"/>
      <c r="H840" s="1417">
        <f t="shared" si="21"/>
        <v>0</v>
      </c>
    </row>
    <row r="841" spans="1:8" x14ac:dyDescent="0.25">
      <c r="A841" s="1351"/>
      <c r="B841" s="591"/>
      <c r="C841" s="1375"/>
      <c r="D841" s="1917"/>
      <c r="E841" s="1916"/>
      <c r="F841" s="1915"/>
      <c r="G841" s="1916"/>
      <c r="H841" s="1417">
        <f t="shared" si="21"/>
        <v>0</v>
      </c>
    </row>
    <row r="842" spans="1:8" x14ac:dyDescent="0.25">
      <c r="A842" s="1351"/>
      <c r="B842" s="591"/>
      <c r="C842" s="1375"/>
      <c r="D842" s="1917"/>
      <c r="E842" s="1916"/>
      <c r="F842" s="1915"/>
      <c r="G842" s="1916"/>
      <c r="H842" s="1417">
        <f t="shared" si="21"/>
        <v>0</v>
      </c>
    </row>
    <row r="843" spans="1:8" x14ac:dyDescent="0.25">
      <c r="A843" s="1351"/>
      <c r="B843" s="591"/>
      <c r="C843" s="1375"/>
      <c r="D843" s="1917"/>
      <c r="E843" s="1916"/>
      <c r="F843" s="1915"/>
      <c r="G843" s="1916"/>
      <c r="H843" s="1417">
        <f t="shared" si="21"/>
        <v>0</v>
      </c>
    </row>
    <row r="844" spans="1:8" x14ac:dyDescent="0.25">
      <c r="A844" s="1351"/>
      <c r="B844" s="591"/>
      <c r="C844" s="1375"/>
      <c r="D844" s="1917"/>
      <c r="E844" s="1916"/>
      <c r="F844" s="1915"/>
      <c r="G844" s="1916"/>
      <c r="H844" s="1417">
        <f t="shared" si="21"/>
        <v>0</v>
      </c>
    </row>
    <row r="845" spans="1:8" x14ac:dyDescent="0.25">
      <c r="A845" s="1351"/>
      <c r="B845" s="591"/>
      <c r="C845" s="1375"/>
      <c r="D845" s="1917"/>
      <c r="E845" s="1916"/>
      <c r="F845" s="1915"/>
      <c r="G845" s="1916"/>
      <c r="H845" s="1417">
        <f t="shared" si="21"/>
        <v>0</v>
      </c>
    </row>
    <row r="846" spans="1:8" x14ac:dyDescent="0.25">
      <c r="A846" s="1351"/>
      <c r="B846" s="591"/>
      <c r="C846" s="1375"/>
      <c r="D846" s="1917"/>
      <c r="E846" s="1916"/>
      <c r="F846" s="1915"/>
      <c r="G846" s="1916"/>
      <c r="H846" s="1417">
        <f t="shared" si="21"/>
        <v>0</v>
      </c>
    </row>
    <row r="847" spans="1:8" x14ac:dyDescent="0.25">
      <c r="A847" s="1351"/>
      <c r="B847" s="591"/>
      <c r="C847" s="1375"/>
      <c r="D847" s="1917"/>
      <c r="E847" s="1916"/>
      <c r="F847" s="1915"/>
      <c r="G847" s="1916"/>
      <c r="H847" s="1417">
        <f t="shared" si="21"/>
        <v>0</v>
      </c>
    </row>
    <row r="848" spans="1:8" x14ac:dyDescent="0.25">
      <c r="A848" s="1351"/>
      <c r="B848" s="591"/>
      <c r="C848" s="1375"/>
      <c r="D848" s="1917"/>
      <c r="E848" s="1916"/>
      <c r="F848" s="1915"/>
      <c r="G848" s="1916"/>
      <c r="H848" s="1417">
        <f t="shared" si="21"/>
        <v>0</v>
      </c>
    </row>
    <row r="849" spans="1:8" x14ac:dyDescent="0.25">
      <c r="A849" s="1351"/>
      <c r="B849" s="591"/>
      <c r="C849" s="1375"/>
      <c r="D849" s="1917"/>
      <c r="E849" s="1916"/>
      <c r="F849" s="1915"/>
      <c r="G849" s="1916"/>
      <c r="H849" s="1417">
        <f t="shared" si="21"/>
        <v>0</v>
      </c>
    </row>
    <row r="850" spans="1:8" x14ac:dyDescent="0.25">
      <c r="A850" s="1351"/>
      <c r="B850" s="591"/>
      <c r="C850" s="1375"/>
      <c r="D850" s="1917"/>
      <c r="E850" s="1916"/>
      <c r="F850" s="1915"/>
      <c r="G850" s="1916"/>
      <c r="H850" s="1417">
        <f t="shared" si="21"/>
        <v>0</v>
      </c>
    </row>
    <row r="851" spans="1:8" x14ac:dyDescent="0.25">
      <c r="A851" s="1351"/>
      <c r="B851" s="591"/>
      <c r="C851" s="1375"/>
      <c r="D851" s="1932"/>
      <c r="E851" s="1933"/>
      <c r="F851" s="1915"/>
      <c r="G851" s="1916"/>
      <c r="H851" s="1417">
        <f t="shared" si="21"/>
        <v>0</v>
      </c>
    </row>
    <row r="852" spans="1:8" x14ac:dyDescent="0.25">
      <c r="A852" s="1351"/>
      <c r="B852" s="591"/>
      <c r="C852" s="1375"/>
      <c r="D852" s="1917"/>
      <c r="E852" s="1916"/>
      <c r="F852" s="1915"/>
      <c r="G852" s="1916"/>
      <c r="H852" s="1417">
        <f t="shared" si="21"/>
        <v>0</v>
      </c>
    </row>
    <row r="853" spans="1:8" x14ac:dyDescent="0.25">
      <c r="A853" s="1351"/>
      <c r="B853" s="591"/>
      <c r="C853" s="1375"/>
      <c r="D853" s="1917"/>
      <c r="E853" s="1916"/>
      <c r="F853" s="2236"/>
      <c r="G853" s="2237"/>
      <c r="H853" s="1417">
        <f t="shared" si="21"/>
        <v>0</v>
      </c>
    </row>
    <row r="854" spans="1:8" x14ac:dyDescent="0.25">
      <c r="A854" s="1351"/>
      <c r="B854" s="591"/>
      <c r="C854" s="1375"/>
      <c r="D854" s="1917"/>
      <c r="E854" s="1916"/>
      <c r="F854" s="2236"/>
      <c r="G854" s="2237"/>
      <c r="H854" s="1417">
        <f t="shared" si="21"/>
        <v>0</v>
      </c>
    </row>
    <row r="855" spans="1:8" x14ac:dyDescent="0.25">
      <c r="A855" s="1351"/>
      <c r="B855" s="591"/>
      <c r="C855" s="1375"/>
      <c r="D855" s="1917"/>
      <c r="E855" s="1916"/>
      <c r="F855" s="1915"/>
      <c r="G855" s="1916"/>
      <c r="H855" s="1417">
        <f t="shared" si="21"/>
        <v>0</v>
      </c>
    </row>
    <row r="856" spans="1:8" x14ac:dyDescent="0.25">
      <c r="A856" s="1351"/>
      <c r="B856" s="591"/>
      <c r="C856" s="1375"/>
      <c r="D856" s="1917"/>
      <c r="E856" s="1916"/>
      <c r="F856" s="2236"/>
      <c r="G856" s="2237"/>
      <c r="H856" s="1417">
        <f t="shared" si="21"/>
        <v>0</v>
      </c>
    </row>
    <row r="857" spans="1:8" x14ac:dyDescent="0.25">
      <c r="A857" s="1351"/>
      <c r="B857" s="591"/>
      <c r="C857" s="1375"/>
      <c r="D857" s="1932"/>
      <c r="E857" s="1933"/>
      <c r="F857" s="1915"/>
      <c r="G857" s="1916"/>
      <c r="H857" s="1417">
        <f t="shared" si="21"/>
        <v>0</v>
      </c>
    </row>
    <row r="858" spans="1:8" x14ac:dyDescent="0.25">
      <c r="A858" s="1351"/>
      <c r="B858" s="591"/>
      <c r="C858" s="1375"/>
      <c r="D858" s="1917"/>
      <c r="E858" s="1916"/>
      <c r="F858" s="1915"/>
      <c r="G858" s="1916"/>
      <c r="H858" s="1417">
        <f t="shared" si="21"/>
        <v>0</v>
      </c>
    </row>
    <row r="859" spans="1:8" x14ac:dyDescent="0.25">
      <c r="A859" s="1351"/>
      <c r="B859" s="591"/>
      <c r="C859" s="1375"/>
      <c r="D859" s="1917"/>
      <c r="E859" s="1916"/>
      <c r="F859" s="1971"/>
      <c r="G859" s="1916"/>
      <c r="H859" s="1417">
        <f t="shared" si="21"/>
        <v>0</v>
      </c>
    </row>
    <row r="860" spans="1:8" x14ac:dyDescent="0.25">
      <c r="A860" s="1351"/>
      <c r="B860" s="591"/>
      <c r="C860" s="1375"/>
      <c r="D860" s="1917"/>
      <c r="E860" s="1916"/>
      <c r="F860" s="1915"/>
      <c r="G860" s="1916"/>
      <c r="H860" s="1417">
        <f t="shared" si="21"/>
        <v>0</v>
      </c>
    </row>
    <row r="861" spans="1:8" x14ac:dyDescent="0.25">
      <c r="A861" s="1351"/>
      <c r="B861" s="591"/>
      <c r="C861" s="1375"/>
      <c r="D861" s="1917"/>
      <c r="E861" s="1916"/>
      <c r="F861" s="1915"/>
      <c r="G861" s="1916"/>
      <c r="H861" s="1417">
        <f t="shared" si="21"/>
        <v>0</v>
      </c>
    </row>
    <row r="862" spans="1:8" x14ac:dyDescent="0.25">
      <c r="A862" s="1351"/>
      <c r="B862" s="591"/>
      <c r="C862" s="1375"/>
      <c r="D862" s="1917"/>
      <c r="E862" s="1916"/>
      <c r="F862" s="1915"/>
      <c r="G862" s="1916"/>
      <c r="H862" s="1417">
        <f t="shared" si="21"/>
        <v>0</v>
      </c>
    </row>
    <row r="863" spans="1:8" x14ac:dyDescent="0.25">
      <c r="A863" s="1351"/>
      <c r="B863" s="591"/>
      <c r="C863" s="1375"/>
      <c r="D863" s="1917"/>
      <c r="E863" s="1916"/>
      <c r="F863" s="1915"/>
      <c r="G863" s="1916"/>
      <c r="H863" s="1417">
        <f t="shared" si="21"/>
        <v>0</v>
      </c>
    </row>
    <row r="864" spans="1:8" x14ac:dyDescent="0.25">
      <c r="A864" s="1351"/>
      <c r="B864" s="591"/>
      <c r="C864" s="1375"/>
      <c r="D864" s="1917"/>
      <c r="E864" s="1916"/>
      <c r="F864" s="1915"/>
      <c r="G864" s="1916"/>
      <c r="H864" s="1417">
        <f t="shared" si="21"/>
        <v>0</v>
      </c>
    </row>
    <row r="865" spans="1:8" x14ac:dyDescent="0.25">
      <c r="A865" s="1351"/>
      <c r="B865" s="591"/>
      <c r="C865" s="1375"/>
      <c r="D865" s="1917"/>
      <c r="E865" s="1916"/>
      <c r="F865" s="1915"/>
      <c r="G865" s="1916"/>
      <c r="H865" s="1417">
        <f t="shared" si="21"/>
        <v>0</v>
      </c>
    </row>
    <row r="866" spans="1:8" x14ac:dyDescent="0.25">
      <c r="A866" s="1351"/>
      <c r="B866" s="591"/>
      <c r="C866" s="1375"/>
      <c r="D866" s="1917"/>
      <c r="E866" s="1916"/>
      <c r="F866" s="1915"/>
      <c r="G866" s="1916"/>
      <c r="H866" s="1417">
        <f t="shared" si="21"/>
        <v>0</v>
      </c>
    </row>
    <row r="867" spans="1:8" x14ac:dyDescent="0.25">
      <c r="A867" s="1351"/>
      <c r="B867" s="591"/>
      <c r="C867" s="1375"/>
      <c r="D867" s="1917"/>
      <c r="E867" s="1916"/>
      <c r="F867" s="1915"/>
      <c r="G867" s="1916"/>
      <c r="H867" s="1417">
        <f t="shared" si="21"/>
        <v>0</v>
      </c>
    </row>
    <row r="868" spans="1:8" x14ac:dyDescent="0.25">
      <c r="A868" s="1351"/>
      <c r="B868" s="591"/>
      <c r="C868" s="1375"/>
      <c r="D868" s="1917"/>
      <c r="E868" s="1916"/>
      <c r="F868" s="1915"/>
      <c r="G868" s="1916"/>
      <c r="H868" s="1417">
        <f t="shared" si="21"/>
        <v>0</v>
      </c>
    </row>
    <row r="869" spans="1:8" x14ac:dyDescent="0.25">
      <c r="A869" s="1351"/>
      <c r="B869" s="591"/>
      <c r="C869" s="1375"/>
      <c r="D869" s="1917"/>
      <c r="E869" s="1916"/>
      <c r="F869" s="1915"/>
      <c r="G869" s="1916"/>
      <c r="H869" s="1417">
        <f t="shared" si="21"/>
        <v>0</v>
      </c>
    </row>
    <row r="870" spans="1:8" x14ac:dyDescent="0.25">
      <c r="A870" s="1351"/>
      <c r="B870" s="591"/>
      <c r="C870" s="1375"/>
      <c r="D870" s="1917"/>
      <c r="E870" s="1916"/>
      <c r="F870" s="1915"/>
      <c r="G870" s="1916"/>
      <c r="H870" s="1417">
        <f t="shared" si="21"/>
        <v>0</v>
      </c>
    </row>
    <row r="871" spans="1:8" x14ac:dyDescent="0.25">
      <c r="A871" s="1351"/>
      <c r="B871" s="591"/>
      <c r="C871" s="1375"/>
      <c r="D871" s="1917"/>
      <c r="E871" s="1916"/>
      <c r="F871" s="1915"/>
      <c r="G871" s="1916"/>
      <c r="H871" s="1417">
        <f t="shared" si="21"/>
        <v>0</v>
      </c>
    </row>
    <row r="872" spans="1:8" x14ac:dyDescent="0.25">
      <c r="A872" s="1351"/>
      <c r="B872" s="591"/>
      <c r="C872" s="1375"/>
      <c r="D872" s="1917"/>
      <c r="E872" s="1916"/>
      <c r="F872" s="1915"/>
      <c r="G872" s="1916"/>
      <c r="H872" s="1417">
        <f t="shared" si="21"/>
        <v>0</v>
      </c>
    </row>
    <row r="873" spans="1:8" x14ac:dyDescent="0.25">
      <c r="A873" s="1351"/>
      <c r="B873" s="591"/>
      <c r="C873" s="1375"/>
      <c r="D873" s="1917"/>
      <c r="E873" s="1916"/>
      <c r="F873" s="1915"/>
      <c r="G873" s="1916"/>
      <c r="H873" s="1417">
        <f t="shared" si="21"/>
        <v>0</v>
      </c>
    </row>
    <row r="874" spans="1:8" x14ac:dyDescent="0.25">
      <c r="A874" s="1351"/>
      <c r="B874" s="591"/>
      <c r="C874" s="1375"/>
      <c r="D874" s="1917"/>
      <c r="E874" s="1916"/>
      <c r="F874" s="1915"/>
      <c r="G874" s="1916"/>
      <c r="H874" s="1417">
        <f t="shared" si="21"/>
        <v>0</v>
      </c>
    </row>
    <row r="875" spans="1:8" x14ac:dyDescent="0.25">
      <c r="A875" s="1351"/>
      <c r="B875" s="591"/>
      <c r="C875" s="1375"/>
      <c r="D875" s="1917"/>
      <c r="E875" s="1916"/>
      <c r="F875" s="1915"/>
      <c r="G875" s="1916"/>
      <c r="H875" s="1417">
        <f t="shared" si="21"/>
        <v>0</v>
      </c>
    </row>
    <row r="876" spans="1:8" x14ac:dyDescent="0.25">
      <c r="A876" s="1351"/>
      <c r="B876" s="591"/>
      <c r="C876" s="1375"/>
      <c r="D876" s="1917"/>
      <c r="E876" s="1916"/>
      <c r="F876" s="1915"/>
      <c r="G876" s="1916"/>
      <c r="H876" s="1417">
        <f t="shared" si="21"/>
        <v>0</v>
      </c>
    </row>
    <row r="877" spans="1:8" x14ac:dyDescent="0.25">
      <c r="A877" s="1351"/>
      <c r="B877" s="591"/>
      <c r="C877" s="1375"/>
      <c r="D877" s="1917"/>
      <c r="E877" s="1916"/>
      <c r="F877" s="1915"/>
      <c r="G877" s="1916"/>
      <c r="H877" s="1417">
        <f t="shared" si="21"/>
        <v>0</v>
      </c>
    </row>
    <row r="878" spans="1:8" x14ac:dyDescent="0.25">
      <c r="A878" s="1351"/>
      <c r="B878" s="591"/>
      <c r="C878" s="1375"/>
      <c r="D878" s="1917"/>
      <c r="E878" s="1916"/>
      <c r="F878" s="1915"/>
      <c r="G878" s="1916"/>
      <c r="H878" s="1417">
        <f t="shared" si="21"/>
        <v>0</v>
      </c>
    </row>
    <row r="879" spans="1:8" x14ac:dyDescent="0.25">
      <c r="A879" s="1351"/>
      <c r="B879" s="591"/>
      <c r="C879" s="1375"/>
      <c r="D879" s="1917"/>
      <c r="E879" s="1916"/>
      <c r="F879" s="1915"/>
      <c r="G879" s="1916"/>
      <c r="H879" s="1417">
        <f t="shared" si="21"/>
        <v>0</v>
      </c>
    </row>
    <row r="880" spans="1:8" x14ac:dyDescent="0.25">
      <c r="A880" s="1351"/>
      <c r="B880" s="591"/>
      <c r="C880" s="1375"/>
      <c r="D880" s="1917"/>
      <c r="E880" s="1916"/>
      <c r="F880" s="1915"/>
      <c r="G880" s="1916"/>
      <c r="H880" s="1417">
        <f t="shared" si="21"/>
        <v>0</v>
      </c>
    </row>
    <row r="881" spans="1:8" x14ac:dyDescent="0.25">
      <c r="A881" s="1351"/>
      <c r="B881" s="591"/>
      <c r="C881" s="1375"/>
      <c r="D881" s="1917"/>
      <c r="E881" s="1916"/>
      <c r="F881" s="1915"/>
      <c r="G881" s="1916"/>
      <c r="H881" s="1417">
        <f t="shared" si="21"/>
        <v>0</v>
      </c>
    </row>
    <row r="882" spans="1:8" x14ac:dyDescent="0.25">
      <c r="A882" s="1351"/>
      <c r="B882" s="591"/>
      <c r="C882" s="1375"/>
      <c r="D882" s="1917"/>
      <c r="E882" s="1916"/>
      <c r="F882" s="1915"/>
      <c r="G882" s="1916"/>
      <c r="H882" s="1417">
        <f t="shared" si="21"/>
        <v>0</v>
      </c>
    </row>
    <row r="883" spans="1:8" x14ac:dyDescent="0.25">
      <c r="A883" s="1351"/>
      <c r="B883" s="591"/>
      <c r="C883" s="1375"/>
      <c r="D883" s="1917"/>
      <c r="E883" s="1916"/>
      <c r="F883" s="1915"/>
      <c r="G883" s="1916"/>
      <c r="H883" s="1417">
        <f t="shared" si="21"/>
        <v>0</v>
      </c>
    </row>
    <row r="884" spans="1:8" x14ac:dyDescent="0.25">
      <c r="A884" s="1351"/>
      <c r="B884" s="591"/>
      <c r="C884" s="1375"/>
      <c r="D884" s="1917"/>
      <c r="E884" s="1916"/>
      <c r="F884" s="1915"/>
      <c r="G884" s="1916"/>
      <c r="H884" s="1417">
        <f t="shared" si="21"/>
        <v>0</v>
      </c>
    </row>
    <row r="885" spans="1:8" x14ac:dyDescent="0.25">
      <c r="A885" s="1351"/>
      <c r="B885" s="591"/>
      <c r="C885" s="1375"/>
      <c r="D885" s="1917"/>
      <c r="E885" s="1916"/>
      <c r="F885" s="1915"/>
      <c r="G885" s="1916"/>
      <c r="H885" s="1417">
        <f t="shared" si="21"/>
        <v>0</v>
      </c>
    </row>
    <row r="886" spans="1:8" x14ac:dyDescent="0.25">
      <c r="A886" s="1351"/>
      <c r="B886" s="541"/>
      <c r="C886" s="1375"/>
      <c r="D886" s="353" t="s">
        <v>506</v>
      </c>
      <c r="E886" s="76"/>
      <c r="F886" s="723"/>
      <c r="G886" s="76"/>
      <c r="H886" s="218"/>
    </row>
    <row r="887" spans="1:8" x14ac:dyDescent="0.25">
      <c r="A887" s="717"/>
      <c r="B887" s="1373"/>
      <c r="C887" s="1355"/>
      <c r="D887" s="353" t="s">
        <v>513</v>
      </c>
      <c r="E887" s="76"/>
      <c r="F887" s="723"/>
      <c r="G887" s="76"/>
      <c r="H887" s="218"/>
    </row>
    <row r="888" spans="1:8" x14ac:dyDescent="0.25">
      <c r="A888" s="1351"/>
      <c r="B888" s="541"/>
      <c r="C888" s="1374"/>
      <c r="D888" s="719" t="s">
        <v>514</v>
      </c>
      <c r="E888" s="218"/>
      <c r="F888" s="1411"/>
      <c r="G888" s="1956"/>
      <c r="H888" s="218"/>
    </row>
    <row r="889" spans="1:8" ht="18.75" x14ac:dyDescent="0.3">
      <c r="A889" s="2151" t="str">
        <f>A820</f>
        <v>REMISIONES DE    OCTUBRE     2 0 1 3</v>
      </c>
      <c r="B889" s="2151"/>
      <c r="C889" s="2151"/>
      <c r="D889" s="2151"/>
      <c r="E889" s="2151"/>
      <c r="F889" s="2151"/>
      <c r="G889" s="1959"/>
      <c r="H889" s="719"/>
    </row>
    <row r="890" spans="1:8" ht="35.25" thickBot="1" x14ac:dyDescent="0.35">
      <c r="A890" s="723" t="s">
        <v>0</v>
      </c>
      <c r="B890" s="1353" t="s">
        <v>1</v>
      </c>
      <c r="C890" s="1546"/>
      <c r="D890" s="1344" t="s">
        <v>1574</v>
      </c>
      <c r="E890" s="5" t="s">
        <v>2</v>
      </c>
      <c r="F890" s="1358" t="s">
        <v>6</v>
      </c>
      <c r="G890" s="1346" t="s">
        <v>7</v>
      </c>
      <c r="H890" s="1347" t="s">
        <v>8</v>
      </c>
    </row>
    <row r="891" spans="1:8" ht="15.75" thickTop="1" x14ac:dyDescent="0.25">
      <c r="A891" s="1351"/>
      <c r="B891" s="591"/>
      <c r="C891" s="1374"/>
      <c r="D891" s="1917"/>
      <c r="E891" s="1916"/>
      <c r="F891" s="1915"/>
      <c r="G891" s="1916"/>
      <c r="H891" s="1417">
        <f t="shared" ref="H891:H954" si="22">E891-G891</f>
        <v>0</v>
      </c>
    </row>
    <row r="892" spans="1:8" x14ac:dyDescent="0.25">
      <c r="A892" s="1351"/>
      <c r="B892" s="591"/>
      <c r="C892" s="1375"/>
      <c r="D892" s="1917"/>
      <c r="E892" s="1916"/>
      <c r="F892" s="1915"/>
      <c r="G892" s="1916"/>
      <c r="H892" s="1417">
        <f t="shared" si="22"/>
        <v>0</v>
      </c>
    </row>
    <row r="893" spans="1:8" x14ac:dyDescent="0.25">
      <c r="A893" s="1351"/>
      <c r="B893" s="591"/>
      <c r="C893" s="1375"/>
      <c r="D893" s="1917"/>
      <c r="E893" s="1916"/>
      <c r="F893" s="1915"/>
      <c r="G893" s="1916"/>
      <c r="H893" s="1417">
        <f t="shared" si="22"/>
        <v>0</v>
      </c>
    </row>
    <row r="894" spans="1:8" x14ac:dyDescent="0.25">
      <c r="A894" s="1351"/>
      <c r="B894" s="591"/>
      <c r="C894" s="1375"/>
      <c r="D894" s="1917"/>
      <c r="E894" s="1916"/>
      <c r="F894" s="1915"/>
      <c r="G894" s="1916"/>
      <c r="H894" s="1417">
        <f t="shared" si="22"/>
        <v>0</v>
      </c>
    </row>
    <row r="895" spans="1:8" x14ac:dyDescent="0.25">
      <c r="A895" s="1351"/>
      <c r="B895" s="591"/>
      <c r="C895" s="1375"/>
      <c r="D895" s="1917"/>
      <c r="E895" s="1916"/>
      <c r="F895" s="1915"/>
      <c r="G895" s="1916"/>
      <c r="H895" s="1417">
        <f t="shared" si="22"/>
        <v>0</v>
      </c>
    </row>
    <row r="896" spans="1:8" x14ac:dyDescent="0.25">
      <c r="A896" s="1351"/>
      <c r="B896" s="591"/>
      <c r="C896" s="1375"/>
      <c r="D896" s="1917"/>
      <c r="E896" s="1916"/>
      <c r="F896" s="1915"/>
      <c r="G896" s="1916"/>
      <c r="H896" s="1417">
        <f t="shared" si="22"/>
        <v>0</v>
      </c>
    </row>
    <row r="897" spans="1:8" x14ac:dyDescent="0.25">
      <c r="A897" s="1351"/>
      <c r="B897" s="591"/>
      <c r="C897" s="1375"/>
      <c r="D897" s="1917"/>
      <c r="E897" s="1916"/>
      <c r="F897" s="1915"/>
      <c r="G897" s="1916"/>
      <c r="H897" s="1417">
        <f t="shared" si="22"/>
        <v>0</v>
      </c>
    </row>
    <row r="898" spans="1:8" x14ac:dyDescent="0.25">
      <c r="A898" s="1351"/>
      <c r="B898" s="591"/>
      <c r="C898" s="1375"/>
      <c r="D898" s="1917"/>
      <c r="E898" s="1916"/>
      <c r="F898" s="1915"/>
      <c r="G898" s="1916"/>
      <c r="H898" s="1417">
        <f t="shared" si="22"/>
        <v>0</v>
      </c>
    </row>
    <row r="899" spans="1:8" x14ac:dyDescent="0.25">
      <c r="A899" s="1351"/>
      <c r="B899" s="591"/>
      <c r="C899" s="1375"/>
      <c r="D899" s="1917"/>
      <c r="E899" s="1916"/>
      <c r="F899" s="1915"/>
      <c r="G899" s="1916"/>
      <c r="H899" s="1417">
        <f t="shared" si="22"/>
        <v>0</v>
      </c>
    </row>
    <row r="900" spans="1:8" x14ac:dyDescent="0.25">
      <c r="A900" s="1351"/>
      <c r="B900" s="591"/>
      <c r="C900" s="1375"/>
      <c r="D900" s="1917"/>
      <c r="E900" s="1916"/>
      <c r="F900" s="1971"/>
      <c r="G900" s="1916"/>
      <c r="H900" s="1417">
        <f t="shared" si="22"/>
        <v>0</v>
      </c>
    </row>
    <row r="901" spans="1:8" x14ac:dyDescent="0.25">
      <c r="A901" s="1351"/>
      <c r="B901" s="591"/>
      <c r="C901" s="1375"/>
      <c r="D901" s="1917"/>
      <c r="E901" s="1916"/>
      <c r="F901" s="1915"/>
      <c r="G901" s="1916"/>
      <c r="H901" s="1417">
        <f t="shared" si="22"/>
        <v>0</v>
      </c>
    </row>
    <row r="902" spans="1:8" x14ac:dyDescent="0.25">
      <c r="A902" s="1351"/>
      <c r="B902" s="591"/>
      <c r="C902" s="1375"/>
      <c r="D902" s="1917"/>
      <c r="E902" s="1916"/>
      <c r="F902" s="1915"/>
      <c r="G902" s="1916"/>
      <c r="H902" s="1417">
        <f t="shared" si="22"/>
        <v>0</v>
      </c>
    </row>
    <row r="903" spans="1:8" x14ac:dyDescent="0.25">
      <c r="A903" s="1351"/>
      <c r="B903" s="591"/>
      <c r="C903" s="1375"/>
      <c r="D903" s="1917"/>
      <c r="E903" s="1916"/>
      <c r="F903" s="1915"/>
      <c r="G903" s="1916"/>
      <c r="H903" s="1417">
        <f t="shared" si="22"/>
        <v>0</v>
      </c>
    </row>
    <row r="904" spans="1:8" x14ac:dyDescent="0.25">
      <c r="A904" s="1351"/>
      <c r="B904" s="591"/>
      <c r="C904" s="1375"/>
      <c r="D904" s="1917"/>
      <c r="E904" s="1916"/>
      <c r="F904" s="1915"/>
      <c r="G904" s="1916"/>
      <c r="H904" s="1417">
        <f t="shared" si="22"/>
        <v>0</v>
      </c>
    </row>
    <row r="905" spans="1:8" x14ac:dyDescent="0.25">
      <c r="A905" s="1351"/>
      <c r="B905" s="591"/>
      <c r="C905" s="1375"/>
      <c r="D905" s="1917"/>
      <c r="E905" s="1916"/>
      <c r="F905" s="1915"/>
      <c r="G905" s="1916"/>
      <c r="H905" s="1417">
        <f t="shared" si="22"/>
        <v>0</v>
      </c>
    </row>
    <row r="906" spans="1:8" x14ac:dyDescent="0.25">
      <c r="A906" s="1351"/>
      <c r="B906" s="591"/>
      <c r="C906" s="1375"/>
      <c r="D906" s="1917"/>
      <c r="E906" s="1916"/>
      <c r="F906" s="1915"/>
      <c r="G906" s="1916"/>
      <c r="H906" s="1417">
        <f t="shared" si="22"/>
        <v>0</v>
      </c>
    </row>
    <row r="907" spans="1:8" x14ac:dyDescent="0.25">
      <c r="A907" s="1351"/>
      <c r="B907" s="591"/>
      <c r="C907" s="1375"/>
      <c r="D907" s="1917"/>
      <c r="E907" s="1916"/>
      <c r="F907" s="1915"/>
      <c r="G907" s="1916"/>
      <c r="H907" s="1417">
        <f t="shared" si="22"/>
        <v>0</v>
      </c>
    </row>
    <row r="908" spans="1:8" x14ac:dyDescent="0.25">
      <c r="A908" s="1351"/>
      <c r="B908" s="591"/>
      <c r="C908" s="1375"/>
      <c r="D908" s="1917"/>
      <c r="E908" s="1916"/>
      <c r="F908" s="1915"/>
      <c r="G908" s="1916"/>
      <c r="H908" s="1417">
        <f t="shared" si="22"/>
        <v>0</v>
      </c>
    </row>
    <row r="909" spans="1:8" x14ac:dyDescent="0.25">
      <c r="A909" s="1351"/>
      <c r="B909" s="591"/>
      <c r="C909" s="1375"/>
      <c r="D909" s="1917"/>
      <c r="E909" s="1916"/>
      <c r="F909" s="1915"/>
      <c r="G909" s="1916"/>
      <c r="H909" s="1417">
        <f t="shared" si="22"/>
        <v>0</v>
      </c>
    </row>
    <row r="910" spans="1:8" x14ac:dyDescent="0.25">
      <c r="A910" s="1351"/>
      <c r="B910" s="591"/>
      <c r="C910" s="1375"/>
      <c r="D910" s="1917"/>
      <c r="E910" s="1916"/>
      <c r="F910" s="1915"/>
      <c r="G910" s="1916"/>
      <c r="H910" s="1417">
        <f t="shared" si="22"/>
        <v>0</v>
      </c>
    </row>
    <row r="911" spans="1:8" x14ac:dyDescent="0.25">
      <c r="A911" s="1351"/>
      <c r="B911" s="591"/>
      <c r="C911" s="1375"/>
      <c r="D911" s="1917"/>
      <c r="E911" s="1916"/>
      <c r="F911" s="1915"/>
      <c r="G911" s="1916"/>
      <c r="H911" s="1417">
        <f t="shared" si="22"/>
        <v>0</v>
      </c>
    </row>
    <row r="912" spans="1:8" x14ac:dyDescent="0.25">
      <c r="A912" s="1351"/>
      <c r="B912" s="591"/>
      <c r="C912" s="1375"/>
      <c r="D912" s="1917"/>
      <c r="E912" s="1916"/>
      <c r="F912" s="1915"/>
      <c r="G912" s="1916"/>
      <c r="H912" s="1417">
        <f t="shared" si="22"/>
        <v>0</v>
      </c>
    </row>
    <row r="913" spans="1:8" x14ac:dyDescent="0.25">
      <c r="A913" s="1351"/>
      <c r="B913" s="591"/>
      <c r="C913" s="1375"/>
      <c r="D913" s="1917"/>
      <c r="E913" s="1916"/>
      <c r="F913" s="1915"/>
      <c r="G913" s="1916"/>
      <c r="H913" s="1417">
        <f t="shared" si="22"/>
        <v>0</v>
      </c>
    </row>
    <row r="914" spans="1:8" x14ac:dyDescent="0.25">
      <c r="A914" s="1351"/>
      <c r="B914" s="591"/>
      <c r="C914" s="1375"/>
      <c r="D914" s="1917"/>
      <c r="E914" s="1916"/>
      <c r="F914" s="1915"/>
      <c r="G914" s="1916"/>
      <c r="H914" s="1417">
        <f t="shared" si="22"/>
        <v>0</v>
      </c>
    </row>
    <row r="915" spans="1:8" x14ac:dyDescent="0.25">
      <c r="A915" s="1351"/>
      <c r="B915" s="591"/>
      <c r="C915" s="1375"/>
      <c r="D915" s="1917"/>
      <c r="E915" s="1916"/>
      <c r="F915" s="1915"/>
      <c r="G915" s="1916"/>
      <c r="H915" s="1417">
        <f t="shared" si="22"/>
        <v>0</v>
      </c>
    </row>
    <row r="916" spans="1:8" x14ac:dyDescent="0.25">
      <c r="A916" s="1351"/>
      <c r="B916" s="591"/>
      <c r="C916" s="1375"/>
      <c r="D916" s="1917"/>
      <c r="E916" s="1916"/>
      <c r="F916" s="1915"/>
      <c r="G916" s="1916"/>
      <c r="H916" s="1417">
        <f t="shared" si="22"/>
        <v>0</v>
      </c>
    </row>
    <row r="917" spans="1:8" x14ac:dyDescent="0.25">
      <c r="A917" s="1351"/>
      <c r="B917" s="591"/>
      <c r="C917" s="1375"/>
      <c r="D917" s="1917"/>
      <c r="E917" s="1916"/>
      <c r="F917" s="1915"/>
      <c r="G917" s="1916"/>
      <c r="H917" s="1417">
        <f t="shared" si="22"/>
        <v>0</v>
      </c>
    </row>
    <row r="918" spans="1:8" x14ac:dyDescent="0.25">
      <c r="A918" s="1351"/>
      <c r="B918" s="591"/>
      <c r="C918" s="1375"/>
      <c r="D918" s="1917"/>
      <c r="E918" s="1916"/>
      <c r="F918" s="1915"/>
      <c r="G918" s="1916"/>
      <c r="H918" s="1417">
        <f t="shared" si="22"/>
        <v>0</v>
      </c>
    </row>
    <row r="919" spans="1:8" x14ac:dyDescent="0.25">
      <c r="A919" s="1351"/>
      <c r="B919" s="591"/>
      <c r="C919" s="1375"/>
      <c r="D919" s="1917"/>
      <c r="E919" s="1916"/>
      <c r="F919" s="1915"/>
      <c r="G919" s="1916"/>
      <c r="H919" s="1417">
        <f t="shared" si="22"/>
        <v>0</v>
      </c>
    </row>
    <row r="920" spans="1:8" x14ac:dyDescent="0.25">
      <c r="A920" s="1351"/>
      <c r="B920" s="591"/>
      <c r="C920" s="1375"/>
      <c r="D920" s="1917"/>
      <c r="E920" s="1916"/>
      <c r="F920" s="1915"/>
      <c r="G920" s="1916"/>
      <c r="H920" s="1417">
        <f t="shared" si="22"/>
        <v>0</v>
      </c>
    </row>
    <row r="921" spans="1:8" x14ac:dyDescent="0.25">
      <c r="A921" s="1351"/>
      <c r="B921" s="591"/>
      <c r="C921" s="1375"/>
      <c r="D921" s="1917"/>
      <c r="E921" s="1916"/>
      <c r="F921" s="1915"/>
      <c r="G921" s="1916"/>
      <c r="H921" s="1417">
        <f t="shared" si="22"/>
        <v>0</v>
      </c>
    </row>
    <row r="922" spans="1:8" x14ac:dyDescent="0.25">
      <c r="A922" s="1351"/>
      <c r="B922" s="591"/>
      <c r="C922" s="1375"/>
      <c r="D922" s="1917"/>
      <c r="E922" s="1916"/>
      <c r="F922" s="1915"/>
      <c r="G922" s="1916"/>
      <c r="H922" s="1417">
        <f t="shared" si="22"/>
        <v>0</v>
      </c>
    </row>
    <row r="923" spans="1:8" x14ac:dyDescent="0.25">
      <c r="A923" s="1351"/>
      <c r="B923" s="591"/>
      <c r="C923" s="1375"/>
      <c r="D923" s="1917"/>
      <c r="E923" s="1916"/>
      <c r="F923" s="1915"/>
      <c r="G923" s="1916"/>
      <c r="H923" s="1417">
        <f t="shared" si="22"/>
        <v>0</v>
      </c>
    </row>
    <row r="924" spans="1:8" x14ac:dyDescent="0.25">
      <c r="A924" s="1351"/>
      <c r="B924" s="591"/>
      <c r="C924" s="1375"/>
      <c r="D924" s="1917"/>
      <c r="E924" s="1916"/>
      <c r="F924" s="1915"/>
      <c r="G924" s="1916"/>
      <c r="H924" s="1417">
        <f t="shared" si="22"/>
        <v>0</v>
      </c>
    </row>
    <row r="925" spans="1:8" x14ac:dyDescent="0.25">
      <c r="A925" s="1351"/>
      <c r="B925" s="591"/>
      <c r="C925" s="1375"/>
      <c r="D925" s="1917"/>
      <c r="E925" s="1916"/>
      <c r="F925" s="1915"/>
      <c r="G925" s="1916"/>
      <c r="H925" s="1417">
        <f t="shared" si="22"/>
        <v>0</v>
      </c>
    </row>
    <row r="926" spans="1:8" x14ac:dyDescent="0.25">
      <c r="A926" s="1351"/>
      <c r="B926" s="591"/>
      <c r="C926" s="1375"/>
      <c r="D926" s="1917"/>
      <c r="E926" s="1916"/>
      <c r="F926" s="1915"/>
      <c r="G926" s="1916"/>
      <c r="H926" s="1417">
        <f t="shared" si="22"/>
        <v>0</v>
      </c>
    </row>
    <row r="927" spans="1:8" x14ac:dyDescent="0.25">
      <c r="A927" s="1351"/>
      <c r="B927" s="591"/>
      <c r="C927" s="1375"/>
      <c r="D927" s="1917"/>
      <c r="E927" s="1916"/>
      <c r="F927" s="2236"/>
      <c r="G927" s="2237"/>
      <c r="H927" s="1417">
        <f t="shared" si="22"/>
        <v>0</v>
      </c>
    </row>
    <row r="928" spans="1:8" x14ac:dyDescent="0.25">
      <c r="A928" s="1351"/>
      <c r="B928" s="591"/>
      <c r="C928" s="1375"/>
      <c r="D928" s="1917"/>
      <c r="E928" s="1916"/>
      <c r="F928" s="1915"/>
      <c r="G928" s="1916"/>
      <c r="H928" s="1417">
        <f t="shared" si="22"/>
        <v>0</v>
      </c>
    </row>
    <row r="929" spans="1:8" x14ac:dyDescent="0.25">
      <c r="A929" s="1351"/>
      <c r="B929" s="591"/>
      <c r="C929" s="1375"/>
      <c r="D929" s="1917"/>
      <c r="E929" s="1916"/>
      <c r="F929" s="1915"/>
      <c r="G929" s="1916"/>
      <c r="H929" s="1417">
        <f t="shared" si="22"/>
        <v>0</v>
      </c>
    </row>
    <row r="930" spans="1:8" x14ac:dyDescent="0.25">
      <c r="A930" s="1351"/>
      <c r="B930" s="591"/>
      <c r="C930" s="1375"/>
      <c r="D930" s="1917"/>
      <c r="E930" s="1916"/>
      <c r="F930" s="1971"/>
      <c r="G930" s="1916"/>
      <c r="H930" s="1417">
        <f t="shared" si="22"/>
        <v>0</v>
      </c>
    </row>
    <row r="931" spans="1:8" x14ac:dyDescent="0.25">
      <c r="A931" s="1351"/>
      <c r="B931" s="591"/>
      <c r="C931" s="1375"/>
      <c r="D931" s="1917"/>
      <c r="E931" s="1916"/>
      <c r="F931" s="1915"/>
      <c r="G931" s="1916"/>
      <c r="H931" s="1417">
        <f t="shared" si="22"/>
        <v>0</v>
      </c>
    </row>
    <row r="932" spans="1:8" x14ac:dyDescent="0.25">
      <c r="A932" s="1351"/>
      <c r="B932" s="591"/>
      <c r="C932" s="1375"/>
      <c r="D932" s="1917"/>
      <c r="E932" s="1916"/>
      <c r="F932" s="1915"/>
      <c r="G932" s="1916"/>
      <c r="H932" s="1417">
        <f t="shared" si="22"/>
        <v>0</v>
      </c>
    </row>
    <row r="933" spans="1:8" x14ac:dyDescent="0.25">
      <c r="A933" s="1351"/>
      <c r="B933" s="591"/>
      <c r="C933" s="1375"/>
      <c r="D933" s="1917"/>
      <c r="E933" s="1916"/>
      <c r="F933" s="1915"/>
      <c r="G933" s="1916"/>
      <c r="H933" s="1417">
        <f t="shared" si="22"/>
        <v>0</v>
      </c>
    </row>
    <row r="934" spans="1:8" x14ac:dyDescent="0.25">
      <c r="A934" s="1351"/>
      <c r="B934" s="591"/>
      <c r="C934" s="1375"/>
      <c r="D934" s="1917"/>
      <c r="E934" s="1916"/>
      <c r="F934" s="1915"/>
      <c r="G934" s="1916"/>
      <c r="H934" s="1417">
        <f t="shared" si="22"/>
        <v>0</v>
      </c>
    </row>
    <row r="935" spans="1:8" x14ac:dyDescent="0.25">
      <c r="A935" s="1351"/>
      <c r="B935" s="591"/>
      <c r="C935" s="1375"/>
      <c r="D935" s="1917"/>
      <c r="E935" s="1916"/>
      <c r="F935" s="1915"/>
      <c r="G935" s="1916"/>
      <c r="H935" s="1417">
        <f t="shared" si="22"/>
        <v>0</v>
      </c>
    </row>
    <row r="936" spans="1:8" x14ac:dyDescent="0.25">
      <c r="A936" s="1351"/>
      <c r="B936" s="591"/>
      <c r="C936" s="1375"/>
      <c r="D936" s="1917"/>
      <c r="E936" s="1916"/>
      <c r="F936" s="1915"/>
      <c r="G936" s="1916"/>
      <c r="H936" s="1417">
        <f t="shared" si="22"/>
        <v>0</v>
      </c>
    </row>
    <row r="937" spans="1:8" x14ac:dyDescent="0.25">
      <c r="A937" s="1351"/>
      <c r="B937" s="591"/>
      <c r="C937" s="1375"/>
      <c r="D937" s="1917"/>
      <c r="E937" s="1916"/>
      <c r="F937" s="1915"/>
      <c r="G937" s="1916"/>
      <c r="H937" s="1417">
        <f t="shared" si="22"/>
        <v>0</v>
      </c>
    </row>
    <row r="938" spans="1:8" x14ac:dyDescent="0.25">
      <c r="A938" s="1351"/>
      <c r="B938" s="591"/>
      <c r="C938" s="1375"/>
      <c r="D938" s="1917"/>
      <c r="E938" s="1916"/>
      <c r="F938" s="1915"/>
      <c r="G938" s="1916"/>
      <c r="H938" s="1417">
        <f t="shared" si="22"/>
        <v>0</v>
      </c>
    </row>
    <row r="939" spans="1:8" x14ac:dyDescent="0.25">
      <c r="A939" s="1351"/>
      <c r="B939" s="591"/>
      <c r="C939" s="1375"/>
      <c r="D939" s="1917"/>
      <c r="E939" s="1916"/>
      <c r="F939" s="1915"/>
      <c r="G939" s="1916"/>
      <c r="H939" s="1417">
        <f t="shared" si="22"/>
        <v>0</v>
      </c>
    </row>
    <row r="940" spans="1:8" x14ac:dyDescent="0.25">
      <c r="A940" s="1351"/>
      <c r="B940" s="591"/>
      <c r="C940" s="1375"/>
      <c r="D940" s="1917"/>
      <c r="E940" s="1916"/>
      <c r="F940" s="1915"/>
      <c r="G940" s="1916"/>
      <c r="H940" s="1417">
        <f t="shared" si="22"/>
        <v>0</v>
      </c>
    </row>
    <row r="941" spans="1:8" x14ac:dyDescent="0.25">
      <c r="A941" s="1351"/>
      <c r="B941" s="591"/>
      <c r="C941" s="1375"/>
      <c r="D941" s="1917"/>
      <c r="E941" s="1916"/>
      <c r="F941" s="1915"/>
      <c r="G941" s="1916"/>
      <c r="H941" s="1417">
        <f t="shared" si="22"/>
        <v>0</v>
      </c>
    </row>
    <row r="942" spans="1:8" x14ac:dyDescent="0.25">
      <c r="A942" s="1351"/>
      <c r="B942" s="591"/>
      <c r="C942" s="1375"/>
      <c r="D942" s="1917"/>
      <c r="E942" s="1916"/>
      <c r="F942" s="1972"/>
      <c r="G942" s="1916"/>
      <c r="H942" s="1417">
        <f t="shared" si="22"/>
        <v>0</v>
      </c>
    </row>
    <row r="943" spans="1:8" x14ac:dyDescent="0.25">
      <c r="A943" s="1351"/>
      <c r="B943" s="591"/>
      <c r="C943" s="1375"/>
      <c r="D943" s="1932"/>
      <c r="E943" s="1933"/>
      <c r="F943" s="1915"/>
      <c r="G943" s="1916"/>
      <c r="H943" s="1417">
        <f t="shared" si="22"/>
        <v>0</v>
      </c>
    </row>
    <row r="944" spans="1:8" x14ac:dyDescent="0.25">
      <c r="A944" s="1351"/>
      <c r="B944" s="591"/>
      <c r="C944" s="1375"/>
      <c r="D944" s="1917"/>
      <c r="E944" s="1916"/>
      <c r="F944" s="1915"/>
      <c r="G944" s="1916"/>
      <c r="H944" s="1417">
        <f t="shared" si="22"/>
        <v>0</v>
      </c>
    </row>
    <row r="945" spans="1:8" x14ac:dyDescent="0.25">
      <c r="A945" s="1351"/>
      <c r="B945" s="591"/>
      <c r="C945" s="1375"/>
      <c r="D945" s="1917"/>
      <c r="E945" s="1916"/>
      <c r="F945" s="1915"/>
      <c r="G945" s="1916"/>
      <c r="H945" s="1417">
        <f t="shared" si="22"/>
        <v>0</v>
      </c>
    </row>
    <row r="946" spans="1:8" x14ac:dyDescent="0.25">
      <c r="A946" s="1351"/>
      <c r="B946" s="591"/>
      <c r="C946" s="1375"/>
      <c r="D946" s="1917"/>
      <c r="E946" s="1916"/>
      <c r="F946" s="1915"/>
      <c r="G946" s="1916"/>
      <c r="H946" s="1417">
        <f t="shared" si="22"/>
        <v>0</v>
      </c>
    </row>
    <row r="947" spans="1:8" x14ac:dyDescent="0.25">
      <c r="A947" s="1351"/>
      <c r="B947" s="591"/>
      <c r="C947" s="1375"/>
      <c r="D947" s="1917"/>
      <c r="E947" s="1916"/>
      <c r="F947" s="1972"/>
      <c r="G947" s="1916"/>
      <c r="H947" s="1417">
        <f t="shared" si="22"/>
        <v>0</v>
      </c>
    </row>
    <row r="948" spans="1:8" x14ac:dyDescent="0.25">
      <c r="A948" s="1351"/>
      <c r="B948" s="591"/>
      <c r="C948" s="1375"/>
      <c r="D948" s="1917"/>
      <c r="E948" s="1916"/>
      <c r="F948" s="1915"/>
      <c r="G948" s="1916"/>
      <c r="H948" s="1417">
        <f t="shared" si="22"/>
        <v>0</v>
      </c>
    </row>
    <row r="949" spans="1:8" x14ac:dyDescent="0.25">
      <c r="A949" s="1351"/>
      <c r="B949" s="591"/>
      <c r="C949" s="1375"/>
      <c r="D949" s="1917"/>
      <c r="E949" s="1916"/>
      <c r="F949" s="1972"/>
      <c r="G949" s="1916"/>
      <c r="H949" s="1417">
        <f t="shared" si="22"/>
        <v>0</v>
      </c>
    </row>
    <row r="950" spans="1:8" x14ac:dyDescent="0.25">
      <c r="A950" s="1351"/>
      <c r="B950" s="591"/>
      <c r="C950" s="1375"/>
      <c r="D950" s="1917"/>
      <c r="E950" s="1916"/>
      <c r="F950" s="1915"/>
      <c r="G950" s="1916"/>
      <c r="H950" s="1417">
        <f t="shared" si="22"/>
        <v>0</v>
      </c>
    </row>
    <row r="951" spans="1:8" x14ac:dyDescent="0.25">
      <c r="A951" s="1351"/>
      <c r="B951" s="591"/>
      <c r="C951" s="1375"/>
      <c r="D951" s="1917"/>
      <c r="E951" s="1916"/>
      <c r="F951" s="1915"/>
      <c r="G951" s="1916"/>
      <c r="H951" s="1417">
        <f t="shared" si="22"/>
        <v>0</v>
      </c>
    </row>
    <row r="952" spans="1:8" x14ac:dyDescent="0.25">
      <c r="A952" s="1351"/>
      <c r="B952" s="591"/>
      <c r="C952" s="1375"/>
      <c r="D952" s="1917"/>
      <c r="E952" s="1916"/>
      <c r="F952" s="1915"/>
      <c r="G952" s="1916"/>
      <c r="H952" s="1417">
        <f t="shared" si="22"/>
        <v>0</v>
      </c>
    </row>
    <row r="953" spans="1:8" x14ac:dyDescent="0.25">
      <c r="A953" s="1351"/>
      <c r="B953" s="591"/>
      <c r="C953" s="1375"/>
      <c r="D953" s="1917"/>
      <c r="E953" s="1916"/>
      <c r="F953" s="1915"/>
      <c r="G953" s="1916"/>
      <c r="H953" s="1417">
        <f t="shared" si="22"/>
        <v>0</v>
      </c>
    </row>
    <row r="954" spans="1:8" x14ac:dyDescent="0.25">
      <c r="A954" s="1351"/>
      <c r="B954" s="591"/>
      <c r="C954" s="1375"/>
      <c r="D954" s="1917"/>
      <c r="E954" s="1916"/>
      <c r="F954" s="1972"/>
      <c r="G954" s="1916"/>
      <c r="H954" s="1417">
        <f t="shared" si="22"/>
        <v>0</v>
      </c>
    </row>
    <row r="955" spans="1:8" x14ac:dyDescent="0.25">
      <c r="A955" s="1351"/>
      <c r="B955" s="591"/>
      <c r="C955" s="1375"/>
      <c r="D955" s="521" t="s">
        <v>614</v>
      </c>
      <c r="E955" s="140"/>
      <c r="F955" s="717"/>
      <c r="G955" s="140"/>
      <c r="H955" s="218"/>
    </row>
    <row r="956" spans="1:8" x14ac:dyDescent="0.25">
      <c r="A956" s="717"/>
      <c r="B956" s="1373"/>
      <c r="C956" s="1355"/>
      <c r="D956" s="353" t="s">
        <v>825</v>
      </c>
      <c r="E956" s="76"/>
      <c r="F956" s="723"/>
      <c r="G956" s="76"/>
      <c r="H956" s="218"/>
    </row>
    <row r="957" spans="1:8" x14ac:dyDescent="0.25">
      <c r="A957" s="1351"/>
      <c r="B957" s="541"/>
      <c r="C957" s="1374"/>
      <c r="D957" s="719" t="s">
        <v>636</v>
      </c>
      <c r="E957" s="218"/>
      <c r="F957" s="1411"/>
      <c r="G957" s="1956"/>
      <c r="H957" s="218"/>
    </row>
    <row r="958" spans="1:8" ht="18.75" x14ac:dyDescent="0.3">
      <c r="A958" s="2151" t="str">
        <f>A889</f>
        <v>REMISIONES DE    OCTUBRE     2 0 1 3</v>
      </c>
      <c r="B958" s="2151"/>
      <c r="C958" s="2151"/>
      <c r="D958" s="2151"/>
      <c r="E958" s="2151"/>
      <c r="F958" s="2151"/>
      <c r="G958" s="1959"/>
      <c r="H958" s="719"/>
    </row>
    <row r="959" spans="1:8" ht="35.25" thickBot="1" x14ac:dyDescent="0.35">
      <c r="A959" s="723" t="s">
        <v>0</v>
      </c>
      <c r="B959" s="1353" t="s">
        <v>1</v>
      </c>
      <c r="C959" s="1546"/>
      <c r="D959" s="1344" t="s">
        <v>1574</v>
      </c>
      <c r="E959" s="5" t="s">
        <v>2</v>
      </c>
      <c r="F959" s="1358" t="s">
        <v>6</v>
      </c>
      <c r="G959" s="1346" t="s">
        <v>7</v>
      </c>
      <c r="H959" s="1347" t="s">
        <v>8</v>
      </c>
    </row>
    <row r="960" spans="1:8" ht="15.75" thickTop="1" x14ac:dyDescent="0.25">
      <c r="A960" s="1351"/>
      <c r="B960" s="591"/>
      <c r="C960" s="1374"/>
      <c r="D960" s="1917"/>
      <c r="E960" s="1916"/>
      <c r="F960" s="1915"/>
      <c r="G960" s="1916"/>
      <c r="H960" s="1417">
        <f t="shared" ref="H960:H1023" si="23">E960-G960</f>
        <v>0</v>
      </c>
    </row>
    <row r="961" spans="1:8" x14ac:dyDescent="0.25">
      <c r="A961" s="1351"/>
      <c r="B961" s="591"/>
      <c r="C961" s="1375"/>
      <c r="D961" s="1917"/>
      <c r="E961" s="1916"/>
      <c r="F961" s="1915"/>
      <c r="G961" s="1916"/>
      <c r="H961" s="1417">
        <f t="shared" si="23"/>
        <v>0</v>
      </c>
    </row>
    <row r="962" spans="1:8" x14ac:dyDescent="0.25">
      <c r="A962" s="1351"/>
      <c r="B962" s="591"/>
      <c r="C962" s="1375"/>
      <c r="D962" s="1917"/>
      <c r="E962" s="1916"/>
      <c r="F962" s="1915"/>
      <c r="G962" s="1916"/>
      <c r="H962" s="1417">
        <f t="shared" si="23"/>
        <v>0</v>
      </c>
    </row>
    <row r="963" spans="1:8" x14ac:dyDescent="0.25">
      <c r="A963" s="1351"/>
      <c r="B963" s="591"/>
      <c r="C963" s="1375"/>
      <c r="D963" s="1917"/>
      <c r="E963" s="1916"/>
      <c r="F963" s="1915"/>
      <c r="G963" s="1916"/>
      <c r="H963" s="1417">
        <f t="shared" si="23"/>
        <v>0</v>
      </c>
    </row>
    <row r="964" spans="1:8" x14ac:dyDescent="0.25">
      <c r="A964" s="1351"/>
      <c r="B964" s="591"/>
      <c r="C964" s="1375"/>
      <c r="D964" s="1917"/>
      <c r="E964" s="1916"/>
      <c r="F964" s="1915"/>
      <c r="G964" s="1916"/>
      <c r="H964" s="1417">
        <f t="shared" si="23"/>
        <v>0</v>
      </c>
    </row>
    <row r="965" spans="1:8" x14ac:dyDescent="0.25">
      <c r="A965" s="1351"/>
      <c r="B965" s="591"/>
      <c r="C965" s="1375"/>
      <c r="D965" s="1917"/>
      <c r="E965" s="1916"/>
      <c r="F965" s="1915"/>
      <c r="G965" s="1916"/>
      <c r="H965" s="1417">
        <f t="shared" si="23"/>
        <v>0</v>
      </c>
    </row>
    <row r="966" spans="1:8" x14ac:dyDescent="0.25">
      <c r="A966" s="1351"/>
      <c r="B966" s="591"/>
      <c r="C966" s="1375"/>
      <c r="D966" s="1917"/>
      <c r="E966" s="1916"/>
      <c r="F966" s="1915"/>
      <c r="G966" s="1916"/>
      <c r="H966" s="1417">
        <f t="shared" si="23"/>
        <v>0</v>
      </c>
    </row>
    <row r="967" spans="1:8" x14ac:dyDescent="0.25">
      <c r="A967" s="1351"/>
      <c r="B967" s="591"/>
      <c r="C967" s="1375"/>
      <c r="D967" s="1917"/>
      <c r="E967" s="1916"/>
      <c r="F967" s="1915"/>
      <c r="G967" s="1916"/>
      <c r="H967" s="1417">
        <f t="shared" si="23"/>
        <v>0</v>
      </c>
    </row>
    <row r="968" spans="1:8" x14ac:dyDescent="0.25">
      <c r="A968" s="1351"/>
      <c r="B968" s="591"/>
      <c r="C968" s="1375"/>
      <c r="D968" s="1917"/>
      <c r="E968" s="1916"/>
      <c r="F968" s="1915"/>
      <c r="G968" s="1916"/>
      <c r="H968" s="1417">
        <f t="shared" si="23"/>
        <v>0</v>
      </c>
    </row>
    <row r="969" spans="1:8" x14ac:dyDescent="0.25">
      <c r="A969" s="1351"/>
      <c r="B969" s="591"/>
      <c r="C969" s="1375"/>
      <c r="D969" s="1917"/>
      <c r="E969" s="1916"/>
      <c r="F969" s="1915"/>
      <c r="G969" s="1916"/>
      <c r="H969" s="1417">
        <f t="shared" si="23"/>
        <v>0</v>
      </c>
    </row>
    <row r="970" spans="1:8" x14ac:dyDescent="0.25">
      <c r="A970" s="1351"/>
      <c r="B970" s="591"/>
      <c r="C970" s="1375"/>
      <c r="D970" s="1917"/>
      <c r="E970" s="1916"/>
      <c r="F970" s="1917"/>
      <c r="G970" s="1916"/>
      <c r="H970" s="1417">
        <f t="shared" si="23"/>
        <v>0</v>
      </c>
    </row>
    <row r="971" spans="1:8" x14ac:dyDescent="0.25">
      <c r="A971" s="1351"/>
      <c r="B971" s="591"/>
      <c r="C971" s="1375"/>
      <c r="D971" s="1917"/>
      <c r="E971" s="1916"/>
      <c r="F971" s="1915"/>
      <c r="G971" s="1916"/>
      <c r="H971" s="1417">
        <f t="shared" si="23"/>
        <v>0</v>
      </c>
    </row>
    <row r="972" spans="1:8" x14ac:dyDescent="0.25">
      <c r="A972" s="1351"/>
      <c r="B972" s="591"/>
      <c r="C972" s="1375"/>
      <c r="D972" s="1917"/>
      <c r="E972" s="1916"/>
      <c r="F972" s="1915"/>
      <c r="G972" s="1916"/>
      <c r="H972" s="1417">
        <f t="shared" si="23"/>
        <v>0</v>
      </c>
    </row>
    <row r="973" spans="1:8" x14ac:dyDescent="0.25">
      <c r="A973" s="1351"/>
      <c r="B973" s="591"/>
      <c r="C973" s="1375"/>
      <c r="D973" s="1917"/>
      <c r="E973" s="1916"/>
      <c r="F973" s="1915"/>
      <c r="G973" s="1916"/>
      <c r="H973" s="1417">
        <f t="shared" si="23"/>
        <v>0</v>
      </c>
    </row>
    <row r="974" spans="1:8" x14ac:dyDescent="0.25">
      <c r="A974" s="1351"/>
      <c r="B974" s="591"/>
      <c r="C974" s="1375"/>
      <c r="D974" s="1917"/>
      <c r="E974" s="1916"/>
      <c r="F974" s="1971"/>
      <c r="G974" s="1916"/>
      <c r="H974" s="1417">
        <f t="shared" si="23"/>
        <v>0</v>
      </c>
    </row>
    <row r="975" spans="1:8" x14ac:dyDescent="0.25">
      <c r="A975" s="1351"/>
      <c r="B975" s="591"/>
      <c r="C975" s="1375"/>
      <c r="D975" s="1917"/>
      <c r="E975" s="1916"/>
      <c r="F975" s="1971"/>
      <c r="G975" s="1916"/>
      <c r="H975" s="1417">
        <f t="shared" si="23"/>
        <v>0</v>
      </c>
    </row>
    <row r="976" spans="1:8" x14ac:dyDescent="0.25">
      <c r="A976" s="1351"/>
      <c r="B976" s="591"/>
      <c r="C976" s="1375"/>
      <c r="D976" s="1917"/>
      <c r="E976" s="1916"/>
      <c r="F976" s="1915"/>
      <c r="G976" s="1916"/>
      <c r="H976" s="1417">
        <f t="shared" si="23"/>
        <v>0</v>
      </c>
    </row>
    <row r="977" spans="1:8" x14ac:dyDescent="0.25">
      <c r="A977" s="1351"/>
      <c r="B977" s="591"/>
      <c r="C977" s="1375"/>
      <c r="D977" s="1917"/>
      <c r="E977" s="1916"/>
      <c r="F977" s="1971"/>
      <c r="G977" s="1916"/>
      <c r="H977" s="1417">
        <f t="shared" si="23"/>
        <v>0</v>
      </c>
    </row>
    <row r="978" spans="1:8" x14ac:dyDescent="0.25">
      <c r="A978" s="1351"/>
      <c r="B978" s="591"/>
      <c r="C978" s="1375"/>
      <c r="D978" s="1917"/>
      <c r="E978" s="1916"/>
      <c r="F978" s="1915"/>
      <c r="G978" s="1916"/>
      <c r="H978" s="1417">
        <f t="shared" si="23"/>
        <v>0</v>
      </c>
    </row>
    <row r="979" spans="1:8" x14ac:dyDescent="0.25">
      <c r="A979" s="1351"/>
      <c r="B979" s="591"/>
      <c r="C979" s="1375"/>
      <c r="D979" s="1917"/>
      <c r="E979" s="1916"/>
      <c r="F979" s="1971"/>
      <c r="G979" s="1916"/>
      <c r="H979" s="1417">
        <f t="shared" si="23"/>
        <v>0</v>
      </c>
    </row>
    <row r="980" spans="1:8" x14ac:dyDescent="0.25">
      <c r="A980" s="1351"/>
      <c r="B980" s="591"/>
      <c r="C980" s="1375"/>
      <c r="D980" s="1917"/>
      <c r="E980" s="1916"/>
      <c r="F980" s="1915"/>
      <c r="G980" s="1916"/>
      <c r="H980" s="1417">
        <f t="shared" si="23"/>
        <v>0</v>
      </c>
    </row>
    <row r="981" spans="1:8" x14ac:dyDescent="0.25">
      <c r="A981" s="1351"/>
      <c r="B981" s="591"/>
      <c r="C981" s="1375"/>
      <c r="D981" s="1917"/>
      <c r="E981" s="1916"/>
      <c r="F981" s="1915"/>
      <c r="G981" s="1916"/>
      <c r="H981" s="1417">
        <f t="shared" si="23"/>
        <v>0</v>
      </c>
    </row>
    <row r="982" spans="1:8" x14ac:dyDescent="0.25">
      <c r="A982" s="1351"/>
      <c r="B982" s="591"/>
      <c r="C982" s="1375"/>
      <c r="D982" s="1917"/>
      <c r="E982" s="1916"/>
      <c r="F982" s="1915"/>
      <c r="G982" s="1916"/>
      <c r="H982" s="1417">
        <f t="shared" si="23"/>
        <v>0</v>
      </c>
    </row>
    <row r="983" spans="1:8" x14ac:dyDescent="0.25">
      <c r="A983" s="1351"/>
      <c r="B983" s="591"/>
      <c r="C983" s="1375"/>
      <c r="D983" s="1917"/>
      <c r="E983" s="1916"/>
      <c r="F983" s="1915"/>
      <c r="G983" s="1916"/>
      <c r="H983" s="1417">
        <f t="shared" si="23"/>
        <v>0</v>
      </c>
    </row>
    <row r="984" spans="1:8" x14ac:dyDescent="0.25">
      <c r="A984" s="1351"/>
      <c r="B984" s="591"/>
      <c r="C984" s="1375"/>
      <c r="D984" s="1917"/>
      <c r="E984" s="1916"/>
      <c r="F984" s="1915"/>
      <c r="G984" s="1916"/>
      <c r="H984" s="1417">
        <f t="shared" si="23"/>
        <v>0</v>
      </c>
    </row>
    <row r="985" spans="1:8" x14ac:dyDescent="0.25">
      <c r="A985" s="1351"/>
      <c r="B985" s="591"/>
      <c r="C985" s="1375"/>
      <c r="D985" s="1917"/>
      <c r="E985" s="1916"/>
      <c r="F985" s="1915"/>
      <c r="G985" s="1916"/>
      <c r="H985" s="1417">
        <f t="shared" si="23"/>
        <v>0</v>
      </c>
    </row>
    <row r="986" spans="1:8" x14ac:dyDescent="0.25">
      <c r="A986" s="1351"/>
      <c r="B986" s="591"/>
      <c r="C986" s="1375"/>
      <c r="D986" s="1917"/>
      <c r="E986" s="1916"/>
      <c r="F986" s="1915"/>
      <c r="G986" s="1916"/>
      <c r="H986" s="1417">
        <f t="shared" si="23"/>
        <v>0</v>
      </c>
    </row>
    <row r="987" spans="1:8" x14ac:dyDescent="0.25">
      <c r="A987" s="1351"/>
      <c r="B987" s="591"/>
      <c r="C987" s="1375"/>
      <c r="D987" s="1917"/>
      <c r="E987" s="1916"/>
      <c r="F987" s="1915"/>
      <c r="G987" s="1916"/>
      <c r="H987" s="1417">
        <f t="shared" si="23"/>
        <v>0</v>
      </c>
    </row>
    <row r="988" spans="1:8" x14ac:dyDescent="0.25">
      <c r="A988" s="1351"/>
      <c r="B988" s="591"/>
      <c r="C988" s="1375"/>
      <c r="D988" s="1917"/>
      <c r="E988" s="1916"/>
      <c r="F988" s="2236"/>
      <c r="G988" s="2237"/>
      <c r="H988" s="1417">
        <f t="shared" si="23"/>
        <v>0</v>
      </c>
    </row>
    <row r="989" spans="1:8" x14ac:dyDescent="0.25">
      <c r="A989" s="1351"/>
      <c r="B989" s="591"/>
      <c r="C989" s="1375"/>
      <c r="D989" s="1917"/>
      <c r="E989" s="1916"/>
      <c r="F989" s="1915"/>
      <c r="G989" s="1916"/>
      <c r="H989" s="1417">
        <f t="shared" si="23"/>
        <v>0</v>
      </c>
    </row>
    <row r="990" spans="1:8" x14ac:dyDescent="0.25">
      <c r="A990" s="1351"/>
      <c r="B990" s="591"/>
      <c r="C990" s="1375"/>
      <c r="D990" s="1917"/>
      <c r="E990" s="1916"/>
      <c r="F990" s="1915"/>
      <c r="G990" s="1916"/>
      <c r="H990" s="1417">
        <f t="shared" si="23"/>
        <v>0</v>
      </c>
    </row>
    <row r="991" spans="1:8" x14ac:dyDescent="0.25">
      <c r="A991" s="1351"/>
      <c r="B991" s="591"/>
      <c r="C991" s="1375"/>
      <c r="D991" s="1917"/>
      <c r="E991" s="1916"/>
      <c r="F991" s="1915"/>
      <c r="G991" s="1916"/>
      <c r="H991" s="1417">
        <f t="shared" si="23"/>
        <v>0</v>
      </c>
    </row>
    <row r="992" spans="1:8" x14ac:dyDescent="0.25">
      <c r="A992" s="1351"/>
      <c r="B992" s="591"/>
      <c r="C992" s="1375"/>
      <c r="D992" s="1917"/>
      <c r="E992" s="1916"/>
      <c r="F992" s="1915"/>
      <c r="G992" s="1916"/>
      <c r="H992" s="1417">
        <f t="shared" si="23"/>
        <v>0</v>
      </c>
    </row>
    <row r="993" spans="1:8" x14ac:dyDescent="0.25">
      <c r="A993" s="1351"/>
      <c r="B993" s="591"/>
      <c r="C993" s="1375"/>
      <c r="D993" s="1917"/>
      <c r="E993" s="1916"/>
      <c r="F993" s="1915"/>
      <c r="G993" s="1916"/>
      <c r="H993" s="1417">
        <f t="shared" si="23"/>
        <v>0</v>
      </c>
    </row>
    <row r="994" spans="1:8" x14ac:dyDescent="0.25">
      <c r="A994" s="1351"/>
      <c r="B994" s="591"/>
      <c r="C994" s="1375"/>
      <c r="D994" s="1917"/>
      <c r="E994" s="1916"/>
      <c r="F994" s="1915"/>
      <c r="G994" s="1916"/>
      <c r="H994" s="1417">
        <f t="shared" si="23"/>
        <v>0</v>
      </c>
    </row>
    <row r="995" spans="1:8" x14ac:dyDescent="0.25">
      <c r="A995" s="1351"/>
      <c r="B995" s="591"/>
      <c r="C995" s="1375"/>
      <c r="D995" s="1917"/>
      <c r="E995" s="1916"/>
      <c r="F995" s="1915"/>
      <c r="G995" s="1916"/>
      <c r="H995" s="1417">
        <f t="shared" si="23"/>
        <v>0</v>
      </c>
    </row>
    <row r="996" spans="1:8" x14ac:dyDescent="0.25">
      <c r="A996" s="1351"/>
      <c r="B996" s="591"/>
      <c r="C996" s="1375"/>
      <c r="D996" s="1917"/>
      <c r="E996" s="1916"/>
      <c r="F996" s="1915"/>
      <c r="G996" s="1916"/>
      <c r="H996" s="1417">
        <f t="shared" si="23"/>
        <v>0</v>
      </c>
    </row>
    <row r="997" spans="1:8" x14ac:dyDescent="0.25">
      <c r="A997" s="1351"/>
      <c r="B997" s="591"/>
      <c r="C997" s="1375"/>
      <c r="D997" s="1917"/>
      <c r="E997" s="1916"/>
      <c r="F997" s="1915"/>
      <c r="G997" s="1916"/>
      <c r="H997" s="1417">
        <f t="shared" si="23"/>
        <v>0</v>
      </c>
    </row>
    <row r="998" spans="1:8" x14ac:dyDescent="0.25">
      <c r="A998" s="1351"/>
      <c r="B998" s="591"/>
      <c r="C998" s="1375"/>
      <c r="D998" s="1917"/>
      <c r="E998" s="1916"/>
      <c r="F998" s="1915"/>
      <c r="G998" s="1916"/>
      <c r="H998" s="1417">
        <f t="shared" si="23"/>
        <v>0</v>
      </c>
    </row>
    <row r="999" spans="1:8" x14ac:dyDescent="0.25">
      <c r="A999" s="1351"/>
      <c r="B999" s="591"/>
      <c r="C999" s="1375"/>
      <c r="D999" s="1917"/>
      <c r="E999" s="1916"/>
      <c r="F999" s="1915"/>
      <c r="G999" s="1916"/>
      <c r="H999" s="1417">
        <f t="shared" si="23"/>
        <v>0</v>
      </c>
    </row>
    <row r="1000" spans="1:8" x14ac:dyDescent="0.25">
      <c r="A1000" s="1351"/>
      <c r="B1000" s="591"/>
      <c r="C1000" s="1375"/>
      <c r="D1000" s="1917"/>
      <c r="E1000" s="1916"/>
      <c r="F1000" s="1915"/>
      <c r="G1000" s="1916"/>
      <c r="H1000" s="1417">
        <f t="shared" si="23"/>
        <v>0</v>
      </c>
    </row>
    <row r="1001" spans="1:8" x14ac:dyDescent="0.25">
      <c r="A1001" s="1351"/>
      <c r="B1001" s="591"/>
      <c r="C1001" s="1375"/>
      <c r="D1001" s="1917"/>
      <c r="E1001" s="1916"/>
      <c r="F1001" s="1915"/>
      <c r="G1001" s="1916"/>
      <c r="H1001" s="1417">
        <f t="shared" si="23"/>
        <v>0</v>
      </c>
    </row>
    <row r="1002" spans="1:8" x14ac:dyDescent="0.25">
      <c r="A1002" s="1351"/>
      <c r="B1002" s="591"/>
      <c r="C1002" s="1375"/>
      <c r="D1002" s="1917"/>
      <c r="E1002" s="1916"/>
      <c r="F1002" s="1915"/>
      <c r="G1002" s="1916"/>
      <c r="H1002" s="1417">
        <f t="shared" si="23"/>
        <v>0</v>
      </c>
    </row>
    <row r="1003" spans="1:8" x14ac:dyDescent="0.25">
      <c r="A1003" s="1351"/>
      <c r="B1003" s="591"/>
      <c r="C1003" s="1375"/>
      <c r="D1003" s="1917"/>
      <c r="E1003" s="1916"/>
      <c r="F1003" s="2236"/>
      <c r="G1003" s="2237"/>
      <c r="H1003" s="1417">
        <f t="shared" si="23"/>
        <v>0</v>
      </c>
    </row>
    <row r="1004" spans="1:8" x14ac:dyDescent="0.25">
      <c r="A1004" s="1351"/>
      <c r="B1004" s="591"/>
      <c r="C1004" s="1375"/>
      <c r="D1004" s="1917"/>
      <c r="E1004" s="1916"/>
      <c r="F1004" s="1971"/>
      <c r="G1004" s="1916"/>
      <c r="H1004" s="1417">
        <f t="shared" si="23"/>
        <v>0</v>
      </c>
    </row>
    <row r="1005" spans="1:8" x14ac:dyDescent="0.25">
      <c r="A1005" s="1351"/>
      <c r="B1005" s="591"/>
      <c r="C1005" s="1375"/>
      <c r="D1005" s="1917"/>
      <c r="E1005" s="1916"/>
      <c r="F1005" s="1971"/>
      <c r="G1005" s="1916"/>
      <c r="H1005" s="1417">
        <f t="shared" si="23"/>
        <v>0</v>
      </c>
    </row>
    <row r="1006" spans="1:8" x14ac:dyDescent="0.25">
      <c r="A1006" s="1351"/>
      <c r="B1006" s="591"/>
      <c r="C1006" s="1375"/>
      <c r="D1006" s="1917"/>
      <c r="E1006" s="1916"/>
      <c r="F1006" s="1915"/>
      <c r="G1006" s="1916"/>
      <c r="H1006" s="1417">
        <f t="shared" si="23"/>
        <v>0</v>
      </c>
    </row>
    <row r="1007" spans="1:8" x14ac:dyDescent="0.25">
      <c r="A1007" s="1351"/>
      <c r="B1007" s="591"/>
      <c r="C1007" s="1375"/>
      <c r="D1007" s="1917"/>
      <c r="E1007" s="1916"/>
      <c r="F1007" s="1915"/>
      <c r="G1007" s="1916"/>
      <c r="H1007" s="1417">
        <f t="shared" si="23"/>
        <v>0</v>
      </c>
    </row>
    <row r="1008" spans="1:8" x14ac:dyDescent="0.25">
      <c r="A1008" s="1351"/>
      <c r="B1008" s="591"/>
      <c r="C1008" s="1375"/>
      <c r="D1008" s="1917"/>
      <c r="E1008" s="1916"/>
      <c r="F1008" s="1915"/>
      <c r="G1008" s="1916"/>
      <c r="H1008" s="1417">
        <f t="shared" si="23"/>
        <v>0</v>
      </c>
    </row>
    <row r="1009" spans="1:8" x14ac:dyDescent="0.25">
      <c r="A1009" s="1351"/>
      <c r="B1009" s="591"/>
      <c r="C1009" s="1375"/>
      <c r="D1009" s="1917"/>
      <c r="E1009" s="1916"/>
      <c r="F1009" s="1915"/>
      <c r="G1009" s="1916"/>
      <c r="H1009" s="1417">
        <f t="shared" si="23"/>
        <v>0</v>
      </c>
    </row>
    <row r="1010" spans="1:8" x14ac:dyDescent="0.25">
      <c r="A1010" s="1351"/>
      <c r="B1010" s="591"/>
      <c r="C1010" s="1375"/>
      <c r="D1010" s="1917"/>
      <c r="E1010" s="1916"/>
      <c r="F1010" s="1915"/>
      <c r="G1010" s="1916"/>
      <c r="H1010" s="1417">
        <f t="shared" si="23"/>
        <v>0</v>
      </c>
    </row>
    <row r="1011" spans="1:8" x14ac:dyDescent="0.25">
      <c r="A1011" s="1351"/>
      <c r="B1011" s="591"/>
      <c r="C1011" s="1375"/>
      <c r="D1011" s="1917"/>
      <c r="E1011" s="1916"/>
      <c r="F1011" s="1915"/>
      <c r="G1011" s="1916"/>
      <c r="H1011" s="1417">
        <f t="shared" si="23"/>
        <v>0</v>
      </c>
    </row>
    <row r="1012" spans="1:8" x14ac:dyDescent="0.25">
      <c r="A1012" s="1351"/>
      <c r="B1012" s="591"/>
      <c r="C1012" s="1375"/>
      <c r="D1012" s="1917"/>
      <c r="E1012" s="1916"/>
      <c r="F1012" s="1915"/>
      <c r="G1012" s="1916"/>
      <c r="H1012" s="1417">
        <f t="shared" si="23"/>
        <v>0</v>
      </c>
    </row>
    <row r="1013" spans="1:8" x14ac:dyDescent="0.25">
      <c r="A1013" s="1351"/>
      <c r="B1013" s="591"/>
      <c r="C1013" s="1375"/>
      <c r="D1013" s="1917"/>
      <c r="E1013" s="1916"/>
      <c r="F1013" s="1915"/>
      <c r="G1013" s="1916"/>
      <c r="H1013" s="1417">
        <f t="shared" si="23"/>
        <v>0</v>
      </c>
    </row>
    <row r="1014" spans="1:8" x14ac:dyDescent="0.25">
      <c r="A1014" s="1351"/>
      <c r="B1014" s="591"/>
      <c r="C1014" s="1375"/>
      <c r="D1014" s="1917"/>
      <c r="E1014" s="1916"/>
      <c r="F1014" s="1915"/>
      <c r="G1014" s="1916"/>
      <c r="H1014" s="1417">
        <f t="shared" si="23"/>
        <v>0</v>
      </c>
    </row>
    <row r="1015" spans="1:8" x14ac:dyDescent="0.25">
      <c r="A1015" s="1351"/>
      <c r="B1015" s="591"/>
      <c r="C1015" s="1375"/>
      <c r="D1015" s="1917"/>
      <c r="E1015" s="1916"/>
      <c r="F1015" s="1915"/>
      <c r="G1015" s="1916"/>
      <c r="H1015" s="1417">
        <f t="shared" si="23"/>
        <v>0</v>
      </c>
    </row>
    <row r="1016" spans="1:8" x14ac:dyDescent="0.25">
      <c r="A1016" s="1351"/>
      <c r="B1016" s="591"/>
      <c r="C1016" s="1375"/>
      <c r="D1016" s="1917"/>
      <c r="E1016" s="1916"/>
      <c r="F1016" s="1915"/>
      <c r="G1016" s="1916"/>
      <c r="H1016" s="1417">
        <f t="shared" si="23"/>
        <v>0</v>
      </c>
    </row>
    <row r="1017" spans="1:8" x14ac:dyDescent="0.25">
      <c r="A1017" s="1351"/>
      <c r="B1017" s="591"/>
      <c r="C1017" s="1375"/>
      <c r="D1017" s="1917"/>
      <c r="E1017" s="1916"/>
      <c r="F1017" s="1915"/>
      <c r="G1017" s="1916"/>
      <c r="H1017" s="1417">
        <f t="shared" si="23"/>
        <v>0</v>
      </c>
    </row>
    <row r="1018" spans="1:8" x14ac:dyDescent="0.25">
      <c r="A1018" s="1351"/>
      <c r="B1018" s="591"/>
      <c r="C1018" s="1375"/>
      <c r="D1018" s="1917"/>
      <c r="E1018" s="1916"/>
      <c r="F1018" s="1915"/>
      <c r="G1018" s="1916"/>
      <c r="H1018" s="1417">
        <f t="shared" si="23"/>
        <v>0</v>
      </c>
    </row>
    <row r="1019" spans="1:8" x14ac:dyDescent="0.25">
      <c r="A1019" s="1351"/>
      <c r="B1019" s="591"/>
      <c r="C1019" s="1375"/>
      <c r="D1019" s="1917"/>
      <c r="E1019" s="1916"/>
      <c r="F1019" s="1915"/>
      <c r="G1019" s="1916"/>
      <c r="H1019" s="1417">
        <f t="shared" si="23"/>
        <v>0</v>
      </c>
    </row>
    <row r="1020" spans="1:8" x14ac:dyDescent="0.25">
      <c r="A1020" s="1351"/>
      <c r="B1020" s="591"/>
      <c r="C1020" s="1375"/>
      <c r="D1020" s="1917"/>
      <c r="E1020" s="1916"/>
      <c r="F1020" s="1915"/>
      <c r="G1020" s="1916"/>
      <c r="H1020" s="1417">
        <f t="shared" si="23"/>
        <v>0</v>
      </c>
    </row>
    <row r="1021" spans="1:8" x14ac:dyDescent="0.25">
      <c r="A1021" s="1351"/>
      <c r="B1021" s="591"/>
      <c r="C1021" s="1375"/>
      <c r="D1021" s="1917"/>
      <c r="E1021" s="1916"/>
      <c r="F1021" s="1915"/>
      <c r="G1021" s="1916"/>
      <c r="H1021" s="1417">
        <f t="shared" si="23"/>
        <v>0</v>
      </c>
    </row>
    <row r="1022" spans="1:8" x14ac:dyDescent="0.25">
      <c r="A1022" s="1351"/>
      <c r="B1022" s="591"/>
      <c r="C1022" s="1375"/>
      <c r="D1022" s="1917"/>
      <c r="E1022" s="1916"/>
      <c r="F1022" s="1915"/>
      <c r="G1022" s="1916"/>
      <c r="H1022" s="1417">
        <f t="shared" si="23"/>
        <v>0</v>
      </c>
    </row>
    <row r="1023" spans="1:8" x14ac:dyDescent="0.25">
      <c r="A1023" s="1351"/>
      <c r="B1023" s="591"/>
      <c r="C1023" s="1375"/>
      <c r="D1023" s="1917"/>
      <c r="E1023" s="1916"/>
      <c r="F1023" s="1915"/>
      <c r="G1023" s="1916"/>
      <c r="H1023" s="1417">
        <f t="shared" si="23"/>
        <v>0</v>
      </c>
    </row>
    <row r="1024" spans="1:8" x14ac:dyDescent="0.25">
      <c r="A1024" s="717"/>
      <c r="B1024" s="1373"/>
      <c r="C1024" s="1355"/>
      <c r="D1024" s="521" t="s">
        <v>506</v>
      </c>
      <c r="E1024" s="140"/>
      <c r="F1024" s="717"/>
      <c r="G1024" s="140"/>
      <c r="H1024" s="218"/>
    </row>
    <row r="1025" spans="1:8" x14ac:dyDescent="0.25">
      <c r="A1025" s="717"/>
      <c r="B1025" s="1373"/>
      <c r="C1025" s="1355"/>
      <c r="D1025" s="353" t="s">
        <v>513</v>
      </c>
      <c r="E1025" s="76"/>
      <c r="F1025" s="723"/>
      <c r="G1025" s="76"/>
      <c r="H1025" s="218"/>
    </row>
    <row r="1026" spans="1:8" x14ac:dyDescent="0.25">
      <c r="A1026" s="1351"/>
      <c r="B1026" s="541"/>
      <c r="C1026" s="1374"/>
      <c r="D1026" s="719" t="s">
        <v>514</v>
      </c>
      <c r="E1026" s="218"/>
      <c r="F1026" s="1411"/>
      <c r="G1026" s="1956"/>
      <c r="H1026" s="218"/>
    </row>
    <row r="1027" spans="1:8" ht="18.75" x14ac:dyDescent="0.3">
      <c r="A1027" s="2151" t="str">
        <f>A958</f>
        <v>REMISIONES DE    OCTUBRE     2 0 1 3</v>
      </c>
      <c r="B1027" s="2151"/>
      <c r="C1027" s="2151"/>
      <c r="D1027" s="2151"/>
      <c r="E1027" s="2151"/>
      <c r="F1027" s="2151"/>
      <c r="G1027" s="1959"/>
      <c r="H1027" s="719"/>
    </row>
    <row r="1028" spans="1:8" ht="35.25" thickBot="1" x14ac:dyDescent="0.35">
      <c r="A1028" s="718" t="s">
        <v>0</v>
      </c>
      <c r="B1028" s="1343" t="s">
        <v>1</v>
      </c>
      <c r="C1028" s="1543"/>
      <c r="D1028" s="1344" t="s">
        <v>1574</v>
      </c>
      <c r="E1028" s="5" t="s">
        <v>2</v>
      </c>
      <c r="F1028" s="1358" t="s">
        <v>6</v>
      </c>
      <c r="G1028" s="1346" t="s">
        <v>7</v>
      </c>
      <c r="H1028" s="1347" t="s">
        <v>8</v>
      </c>
    </row>
    <row r="1029" spans="1:8" ht="15.75" thickTop="1" x14ac:dyDescent="0.25">
      <c r="A1029" s="1348"/>
      <c r="B1029" s="1376"/>
      <c r="C1029" s="1377"/>
      <c r="D1029" s="1917"/>
      <c r="E1029" s="1916"/>
      <c r="F1029" s="1915"/>
      <c r="G1029" s="1916"/>
      <c r="H1029" s="1417">
        <f t="shared" ref="H1029:H1092" si="24">E1029-G1029</f>
        <v>0</v>
      </c>
    </row>
    <row r="1030" spans="1:8" x14ac:dyDescent="0.25">
      <c r="A1030" s="1351"/>
      <c r="B1030" s="591"/>
      <c r="C1030" s="1375"/>
      <c r="D1030" s="1917"/>
      <c r="E1030" s="1916"/>
      <c r="F1030" s="1915"/>
      <c r="G1030" s="1916"/>
      <c r="H1030" s="1417">
        <f t="shared" si="24"/>
        <v>0</v>
      </c>
    </row>
    <row r="1031" spans="1:8" x14ac:dyDescent="0.25">
      <c r="A1031" s="1351"/>
      <c r="B1031" s="591"/>
      <c r="C1031" s="1375"/>
      <c r="D1031" s="1917"/>
      <c r="E1031" s="1916"/>
      <c r="F1031" s="1915"/>
      <c r="G1031" s="1916"/>
      <c r="H1031" s="1417">
        <f t="shared" si="24"/>
        <v>0</v>
      </c>
    </row>
    <row r="1032" spans="1:8" x14ac:dyDescent="0.25">
      <c r="A1032" s="1351"/>
      <c r="B1032" s="591"/>
      <c r="C1032" s="1375"/>
      <c r="D1032" s="1917"/>
      <c r="E1032" s="1916"/>
      <c r="F1032" s="1915"/>
      <c r="G1032" s="1916"/>
      <c r="H1032" s="1417">
        <f t="shared" si="24"/>
        <v>0</v>
      </c>
    </row>
    <row r="1033" spans="1:8" x14ac:dyDescent="0.25">
      <c r="A1033" s="1351"/>
      <c r="B1033" s="591"/>
      <c r="C1033" s="1375"/>
      <c r="D1033" s="1917"/>
      <c r="E1033" s="1916"/>
      <c r="F1033" s="1915"/>
      <c r="G1033" s="1916"/>
      <c r="H1033" s="1417">
        <f t="shared" si="24"/>
        <v>0</v>
      </c>
    </row>
    <row r="1034" spans="1:8" x14ac:dyDescent="0.25">
      <c r="A1034" s="1351"/>
      <c r="B1034" s="591"/>
      <c r="C1034" s="1375"/>
      <c r="D1034" s="1917"/>
      <c r="E1034" s="1916"/>
      <c r="F1034" s="1915"/>
      <c r="G1034" s="1916"/>
      <c r="H1034" s="1417">
        <f t="shared" si="24"/>
        <v>0</v>
      </c>
    </row>
    <row r="1035" spans="1:8" x14ac:dyDescent="0.25">
      <c r="A1035" s="1351"/>
      <c r="B1035" s="591"/>
      <c r="C1035" s="1375"/>
      <c r="D1035" s="1917"/>
      <c r="E1035" s="1916"/>
      <c r="F1035" s="1915"/>
      <c r="G1035" s="1916"/>
      <c r="H1035" s="1417">
        <f t="shared" si="24"/>
        <v>0</v>
      </c>
    </row>
    <row r="1036" spans="1:8" x14ac:dyDescent="0.25">
      <c r="A1036" s="1351"/>
      <c r="B1036" s="591"/>
      <c r="C1036" s="1375"/>
      <c r="D1036" s="1917"/>
      <c r="E1036" s="1916"/>
      <c r="F1036" s="1915"/>
      <c r="G1036" s="1916"/>
      <c r="H1036" s="1417">
        <f t="shared" si="24"/>
        <v>0</v>
      </c>
    </row>
    <row r="1037" spans="1:8" x14ac:dyDescent="0.25">
      <c r="A1037" s="1351"/>
      <c r="B1037" s="591"/>
      <c r="C1037" s="1375"/>
      <c r="D1037" s="1917"/>
      <c r="E1037" s="1916"/>
      <c r="F1037" s="1915"/>
      <c r="G1037" s="1916"/>
      <c r="H1037" s="1417">
        <f t="shared" si="24"/>
        <v>0</v>
      </c>
    </row>
    <row r="1038" spans="1:8" x14ac:dyDescent="0.25">
      <c r="A1038" s="1351"/>
      <c r="B1038" s="591"/>
      <c r="C1038" s="1375"/>
      <c r="D1038" s="1917"/>
      <c r="E1038" s="1916"/>
      <c r="F1038" s="1915"/>
      <c r="G1038" s="1916"/>
      <c r="H1038" s="1417">
        <f t="shared" si="24"/>
        <v>0</v>
      </c>
    </row>
    <row r="1039" spans="1:8" x14ac:dyDescent="0.25">
      <c r="A1039" s="1351"/>
      <c r="B1039" s="591"/>
      <c r="C1039" s="1375"/>
      <c r="D1039" s="1917"/>
      <c r="E1039" s="1916"/>
      <c r="F1039" s="1972"/>
      <c r="G1039" s="1916"/>
      <c r="H1039" s="1417">
        <f t="shared" si="24"/>
        <v>0</v>
      </c>
    </row>
    <row r="1040" spans="1:8" x14ac:dyDescent="0.25">
      <c r="A1040" s="1351"/>
      <c r="B1040" s="591"/>
      <c r="C1040" s="1375"/>
      <c r="D1040" s="1932"/>
      <c r="E1040" s="1933"/>
      <c r="F1040" s="1915"/>
      <c r="G1040" s="1916"/>
      <c r="H1040" s="1417">
        <f t="shared" si="24"/>
        <v>0</v>
      </c>
    </row>
    <row r="1041" spans="1:8" x14ac:dyDescent="0.25">
      <c r="A1041" s="1351"/>
      <c r="B1041" s="591"/>
      <c r="C1041" s="1375"/>
      <c r="D1041" s="1917"/>
      <c r="E1041" s="1916"/>
      <c r="F1041" s="1915"/>
      <c r="G1041" s="1916"/>
      <c r="H1041" s="1417">
        <f t="shared" si="24"/>
        <v>0</v>
      </c>
    </row>
    <row r="1042" spans="1:8" x14ac:dyDescent="0.25">
      <c r="A1042" s="1351"/>
      <c r="B1042" s="591"/>
      <c r="C1042" s="1375"/>
      <c r="D1042" s="1917"/>
      <c r="E1042" s="1916"/>
      <c r="F1042" s="1973"/>
      <c r="G1042" s="1916"/>
      <c r="H1042" s="1417">
        <f t="shared" si="24"/>
        <v>0</v>
      </c>
    </row>
    <row r="1043" spans="1:8" x14ac:dyDescent="0.25">
      <c r="A1043" s="1351"/>
      <c r="B1043" s="591"/>
      <c r="C1043" s="1375"/>
      <c r="D1043" s="1917"/>
      <c r="E1043" s="1916"/>
      <c r="F1043" s="1915"/>
      <c r="G1043" s="1916"/>
      <c r="H1043" s="1417">
        <f t="shared" si="24"/>
        <v>0</v>
      </c>
    </row>
    <row r="1044" spans="1:8" x14ac:dyDescent="0.25">
      <c r="A1044" s="1351"/>
      <c r="B1044" s="591"/>
      <c r="C1044" s="1375"/>
      <c r="D1044" s="1917"/>
      <c r="E1044" s="1916"/>
      <c r="F1044" s="1915"/>
      <c r="G1044" s="1916"/>
      <c r="H1044" s="1417">
        <f t="shared" si="24"/>
        <v>0</v>
      </c>
    </row>
    <row r="1045" spans="1:8" x14ac:dyDescent="0.25">
      <c r="A1045" s="1351"/>
      <c r="B1045" s="591"/>
      <c r="C1045" s="1375"/>
      <c r="D1045" s="1917"/>
      <c r="E1045" s="1916"/>
      <c r="F1045" s="1915"/>
      <c r="G1045" s="1916"/>
      <c r="H1045" s="1417">
        <f t="shared" si="24"/>
        <v>0</v>
      </c>
    </row>
    <row r="1046" spans="1:8" x14ac:dyDescent="0.25">
      <c r="A1046" s="1351"/>
      <c r="B1046" s="591"/>
      <c r="C1046" s="1375"/>
      <c r="D1046" s="1917"/>
      <c r="E1046" s="1916"/>
      <c r="F1046" s="1915"/>
      <c r="G1046" s="1916"/>
      <c r="H1046" s="1417">
        <f t="shared" si="24"/>
        <v>0</v>
      </c>
    </row>
    <row r="1047" spans="1:8" x14ac:dyDescent="0.25">
      <c r="A1047" s="1351"/>
      <c r="B1047" s="591"/>
      <c r="C1047" s="1375"/>
      <c r="D1047" s="1917"/>
      <c r="E1047" s="1916"/>
      <c r="F1047" s="1915"/>
      <c r="G1047" s="1916"/>
      <c r="H1047" s="1417">
        <f t="shared" si="24"/>
        <v>0</v>
      </c>
    </row>
    <row r="1048" spans="1:8" x14ac:dyDescent="0.25">
      <c r="A1048" s="1351"/>
      <c r="B1048" s="591"/>
      <c r="C1048" s="1375"/>
      <c r="D1048" s="1917"/>
      <c r="E1048" s="1916"/>
      <c r="F1048" s="1915"/>
      <c r="G1048" s="1916"/>
      <c r="H1048" s="1417">
        <f t="shared" si="24"/>
        <v>0</v>
      </c>
    </row>
    <row r="1049" spans="1:8" x14ac:dyDescent="0.25">
      <c r="A1049" s="1351"/>
      <c r="B1049" s="591"/>
      <c r="C1049" s="1375"/>
      <c r="D1049" s="1917"/>
      <c r="E1049" s="1916"/>
      <c r="F1049" s="2236"/>
      <c r="G1049" s="2237"/>
      <c r="H1049" s="1417">
        <f t="shared" si="24"/>
        <v>0</v>
      </c>
    </row>
    <row r="1050" spans="1:8" x14ac:dyDescent="0.25">
      <c r="A1050" s="1351"/>
      <c r="B1050" s="591"/>
      <c r="C1050" s="1375"/>
      <c r="D1050" s="1917"/>
      <c r="E1050" s="1916"/>
      <c r="F1050" s="1915"/>
      <c r="G1050" s="1916"/>
      <c r="H1050" s="1417">
        <f t="shared" si="24"/>
        <v>0</v>
      </c>
    </row>
    <row r="1051" spans="1:8" x14ac:dyDescent="0.25">
      <c r="A1051" s="1351"/>
      <c r="B1051" s="591"/>
      <c r="C1051" s="1375"/>
      <c r="D1051" s="1917"/>
      <c r="E1051" s="1916"/>
      <c r="F1051" s="1915"/>
      <c r="G1051" s="1916"/>
      <c r="H1051" s="1417">
        <f t="shared" si="24"/>
        <v>0</v>
      </c>
    </row>
    <row r="1052" spans="1:8" x14ac:dyDescent="0.25">
      <c r="A1052" s="1351"/>
      <c r="B1052" s="591"/>
      <c r="C1052" s="1375"/>
      <c r="D1052" s="1917"/>
      <c r="E1052" s="1916"/>
      <c r="F1052" s="1915"/>
      <c r="G1052" s="1916"/>
      <c r="H1052" s="1417">
        <f t="shared" si="24"/>
        <v>0</v>
      </c>
    </row>
    <row r="1053" spans="1:8" x14ac:dyDescent="0.25">
      <c r="A1053" s="1351"/>
      <c r="B1053" s="591"/>
      <c r="C1053" s="1375"/>
      <c r="D1053" s="1917"/>
      <c r="E1053" s="1916"/>
      <c r="F1053" s="1915"/>
      <c r="G1053" s="1916"/>
      <c r="H1053" s="1417">
        <f t="shared" si="24"/>
        <v>0</v>
      </c>
    </row>
    <row r="1054" spans="1:8" x14ac:dyDescent="0.25">
      <c r="A1054" s="1351"/>
      <c r="B1054" s="591"/>
      <c r="C1054" s="1375"/>
      <c r="D1054" s="1917"/>
      <c r="E1054" s="1916"/>
      <c r="F1054" s="1915"/>
      <c r="G1054" s="1916"/>
      <c r="H1054" s="1417">
        <f t="shared" si="24"/>
        <v>0</v>
      </c>
    </row>
    <row r="1055" spans="1:8" x14ac:dyDescent="0.25">
      <c r="A1055" s="1351"/>
      <c r="B1055" s="591"/>
      <c r="C1055" s="1375"/>
      <c r="D1055" s="1917"/>
      <c r="E1055" s="1916"/>
      <c r="F1055" s="1915"/>
      <c r="G1055" s="1916"/>
      <c r="H1055" s="1417">
        <f t="shared" si="24"/>
        <v>0</v>
      </c>
    </row>
    <row r="1056" spans="1:8" x14ac:dyDescent="0.25">
      <c r="A1056" s="1351"/>
      <c r="B1056" s="591"/>
      <c r="C1056" s="1375"/>
      <c r="D1056" s="1917"/>
      <c r="E1056" s="1916"/>
      <c r="F1056" s="1915"/>
      <c r="G1056" s="1916"/>
      <c r="H1056" s="1417">
        <f t="shared" si="24"/>
        <v>0</v>
      </c>
    </row>
    <row r="1057" spans="1:8" x14ac:dyDescent="0.25">
      <c r="A1057" s="1351"/>
      <c r="B1057" s="591"/>
      <c r="C1057" s="1375"/>
      <c r="D1057" s="1932"/>
      <c r="E1057" s="1916"/>
      <c r="F1057" s="1915"/>
      <c r="G1057" s="1916"/>
      <c r="H1057" s="1417">
        <f t="shared" si="24"/>
        <v>0</v>
      </c>
    </row>
    <row r="1058" spans="1:8" x14ac:dyDescent="0.25">
      <c r="A1058" s="1351"/>
      <c r="B1058" s="591"/>
      <c r="C1058" s="1375"/>
      <c r="D1058" s="1917"/>
      <c r="E1058" s="1916"/>
      <c r="F1058" s="1915"/>
      <c r="G1058" s="1916"/>
      <c r="H1058" s="1417">
        <f t="shared" si="24"/>
        <v>0</v>
      </c>
    </row>
    <row r="1059" spans="1:8" x14ac:dyDescent="0.25">
      <c r="A1059" s="1351"/>
      <c r="B1059" s="591"/>
      <c r="C1059" s="1375"/>
      <c r="D1059" s="1917"/>
      <c r="E1059" s="1916"/>
      <c r="F1059" s="1915"/>
      <c r="G1059" s="1916"/>
      <c r="H1059" s="1417">
        <f t="shared" si="24"/>
        <v>0</v>
      </c>
    </row>
    <row r="1060" spans="1:8" x14ac:dyDescent="0.25">
      <c r="A1060" s="1351"/>
      <c r="B1060" s="591"/>
      <c r="C1060" s="1375"/>
      <c r="D1060" s="1917"/>
      <c r="E1060" s="1916"/>
      <c r="F1060" s="1915"/>
      <c r="G1060" s="1916"/>
      <c r="H1060" s="1417">
        <f t="shared" si="24"/>
        <v>0</v>
      </c>
    </row>
    <row r="1061" spans="1:8" x14ac:dyDescent="0.25">
      <c r="A1061" s="1351"/>
      <c r="B1061" s="591"/>
      <c r="C1061" s="1375"/>
      <c r="D1061" s="1917"/>
      <c r="E1061" s="1916"/>
      <c r="F1061" s="1915"/>
      <c r="G1061" s="1916"/>
      <c r="H1061" s="1417">
        <f t="shared" si="24"/>
        <v>0</v>
      </c>
    </row>
    <row r="1062" spans="1:8" x14ac:dyDescent="0.25">
      <c r="A1062" s="1351"/>
      <c r="B1062" s="591"/>
      <c r="C1062" s="1375"/>
      <c r="D1062" s="1917"/>
      <c r="E1062" s="1916"/>
      <c r="F1062" s="1972"/>
      <c r="G1062" s="1916"/>
      <c r="H1062" s="1417">
        <f t="shared" si="24"/>
        <v>0</v>
      </c>
    </row>
    <row r="1063" spans="1:8" x14ac:dyDescent="0.25">
      <c r="A1063" s="1351"/>
      <c r="B1063" s="591"/>
      <c r="C1063" s="1375"/>
      <c r="D1063" s="1917"/>
      <c r="E1063" s="1916"/>
      <c r="F1063" s="2236"/>
      <c r="G1063" s="2237"/>
      <c r="H1063" s="1417">
        <f t="shared" si="24"/>
        <v>0</v>
      </c>
    </row>
    <row r="1064" spans="1:8" x14ac:dyDescent="0.25">
      <c r="A1064" s="1351"/>
      <c r="B1064" s="591"/>
      <c r="C1064" s="1375"/>
      <c r="D1064" s="1917"/>
      <c r="E1064" s="1916"/>
      <c r="F1064" s="2236"/>
      <c r="G1064" s="2237"/>
      <c r="H1064" s="1417">
        <f t="shared" si="24"/>
        <v>0</v>
      </c>
    </row>
    <row r="1065" spans="1:8" x14ac:dyDescent="0.25">
      <c r="A1065" s="1351"/>
      <c r="B1065" s="591"/>
      <c r="C1065" s="1375"/>
      <c r="D1065" s="1917"/>
      <c r="E1065" s="1916"/>
      <c r="F1065" s="1915"/>
      <c r="G1065" s="1916"/>
      <c r="H1065" s="1417">
        <f t="shared" si="24"/>
        <v>0</v>
      </c>
    </row>
    <row r="1066" spans="1:8" x14ac:dyDescent="0.25">
      <c r="A1066" s="1351"/>
      <c r="B1066" s="591"/>
      <c r="C1066" s="1375"/>
      <c r="D1066" s="1917"/>
      <c r="E1066" s="1916"/>
      <c r="F1066" s="1915"/>
      <c r="G1066" s="1916"/>
      <c r="H1066" s="1417">
        <f t="shared" si="24"/>
        <v>0</v>
      </c>
    </row>
    <row r="1067" spans="1:8" x14ac:dyDescent="0.25">
      <c r="A1067" s="1351"/>
      <c r="B1067" s="591"/>
      <c r="C1067" s="1375"/>
      <c r="D1067" s="1917"/>
      <c r="E1067" s="1916"/>
      <c r="F1067" s="1915"/>
      <c r="G1067" s="1916"/>
      <c r="H1067" s="1417">
        <f t="shared" si="24"/>
        <v>0</v>
      </c>
    </row>
    <row r="1068" spans="1:8" x14ac:dyDescent="0.25">
      <c r="A1068" s="1351"/>
      <c r="B1068" s="591"/>
      <c r="C1068" s="1375"/>
      <c r="D1068" s="1917"/>
      <c r="E1068" s="1916"/>
      <c r="F1068" s="1915"/>
      <c r="G1068" s="1916"/>
      <c r="H1068" s="1417">
        <f t="shared" si="24"/>
        <v>0</v>
      </c>
    </row>
    <row r="1069" spans="1:8" x14ac:dyDescent="0.25">
      <c r="A1069" s="1351"/>
      <c r="B1069" s="591"/>
      <c r="C1069" s="1375"/>
      <c r="D1069" s="1917"/>
      <c r="E1069" s="1916"/>
      <c r="F1069" s="1915"/>
      <c r="G1069" s="1916"/>
      <c r="H1069" s="1417">
        <f t="shared" si="24"/>
        <v>0</v>
      </c>
    </row>
    <row r="1070" spans="1:8" x14ac:dyDescent="0.25">
      <c r="A1070" s="1351"/>
      <c r="B1070" s="591"/>
      <c r="C1070" s="1375"/>
      <c r="D1070" s="1917"/>
      <c r="E1070" s="1916"/>
      <c r="F1070" s="1915"/>
      <c r="G1070" s="1916"/>
      <c r="H1070" s="1417">
        <f t="shared" si="24"/>
        <v>0</v>
      </c>
    </row>
    <row r="1071" spans="1:8" x14ac:dyDescent="0.25">
      <c r="A1071" s="1351"/>
      <c r="B1071" s="591"/>
      <c r="C1071" s="1375"/>
      <c r="D1071" s="1917"/>
      <c r="E1071" s="1916"/>
      <c r="F1071" s="1915"/>
      <c r="G1071" s="1916"/>
      <c r="H1071" s="1417">
        <f t="shared" si="24"/>
        <v>0</v>
      </c>
    </row>
    <row r="1072" spans="1:8" x14ac:dyDescent="0.25">
      <c r="A1072" s="1351"/>
      <c r="B1072" s="591"/>
      <c r="C1072" s="1375"/>
      <c r="D1072" s="1917"/>
      <c r="E1072" s="1916"/>
      <c r="F1072" s="1915"/>
      <c r="G1072" s="1916"/>
      <c r="H1072" s="1417">
        <f t="shared" si="24"/>
        <v>0</v>
      </c>
    </row>
    <row r="1073" spans="1:8" x14ac:dyDescent="0.25">
      <c r="A1073" s="1351"/>
      <c r="B1073" s="591"/>
      <c r="C1073" s="1375"/>
      <c r="D1073" s="1917"/>
      <c r="E1073" s="1916"/>
      <c r="F1073" s="1915"/>
      <c r="G1073" s="1916"/>
      <c r="H1073" s="1417">
        <f t="shared" si="24"/>
        <v>0</v>
      </c>
    </row>
    <row r="1074" spans="1:8" x14ac:dyDescent="0.25">
      <c r="A1074" s="1351"/>
      <c r="B1074" s="591"/>
      <c r="C1074" s="1375"/>
      <c r="D1074" s="1917"/>
      <c r="E1074" s="1916"/>
      <c r="F1074" s="1915"/>
      <c r="G1074" s="1916"/>
      <c r="H1074" s="1417">
        <f t="shared" si="24"/>
        <v>0</v>
      </c>
    </row>
    <row r="1075" spans="1:8" x14ac:dyDescent="0.25">
      <c r="A1075" s="1351"/>
      <c r="B1075" s="591"/>
      <c r="C1075" s="1375"/>
      <c r="D1075" s="1917"/>
      <c r="E1075" s="1916"/>
      <c r="F1075" s="1915"/>
      <c r="G1075" s="1916"/>
      <c r="H1075" s="1417">
        <f t="shared" si="24"/>
        <v>0</v>
      </c>
    </row>
    <row r="1076" spans="1:8" x14ac:dyDescent="0.25">
      <c r="A1076" s="1351"/>
      <c r="B1076" s="591"/>
      <c r="C1076" s="1375"/>
      <c r="D1076" s="1917"/>
      <c r="E1076" s="1916"/>
      <c r="F1076" s="1915"/>
      <c r="G1076" s="1916"/>
      <c r="H1076" s="1417">
        <f t="shared" si="24"/>
        <v>0</v>
      </c>
    </row>
    <row r="1077" spans="1:8" x14ac:dyDescent="0.25">
      <c r="A1077" s="1351"/>
      <c r="B1077" s="591"/>
      <c r="C1077" s="1375"/>
      <c r="D1077" s="1917"/>
      <c r="E1077" s="1916"/>
      <c r="F1077" s="1915"/>
      <c r="G1077" s="1916"/>
      <c r="H1077" s="1417">
        <f t="shared" si="24"/>
        <v>0</v>
      </c>
    </row>
    <row r="1078" spans="1:8" x14ac:dyDescent="0.25">
      <c r="A1078" s="1351"/>
      <c r="B1078" s="591"/>
      <c r="C1078" s="1375"/>
      <c r="D1078" s="1917"/>
      <c r="E1078" s="1916"/>
      <c r="F1078" s="1915"/>
      <c r="G1078" s="1916"/>
      <c r="H1078" s="1417">
        <f t="shared" si="24"/>
        <v>0</v>
      </c>
    </row>
    <row r="1079" spans="1:8" x14ac:dyDescent="0.25">
      <c r="A1079" s="1351"/>
      <c r="B1079" s="591"/>
      <c r="C1079" s="1375"/>
      <c r="D1079" s="1917"/>
      <c r="E1079" s="1916"/>
      <c r="F1079" s="1915"/>
      <c r="G1079" s="1916"/>
      <c r="H1079" s="1417">
        <f t="shared" si="24"/>
        <v>0</v>
      </c>
    </row>
    <row r="1080" spans="1:8" x14ac:dyDescent="0.25">
      <c r="A1080" s="1351"/>
      <c r="B1080" s="591"/>
      <c r="C1080" s="1375"/>
      <c r="D1080" s="1917"/>
      <c r="E1080" s="1916"/>
      <c r="F1080" s="1915"/>
      <c r="G1080" s="1916"/>
      <c r="H1080" s="1417">
        <f t="shared" si="24"/>
        <v>0</v>
      </c>
    </row>
    <row r="1081" spans="1:8" x14ac:dyDescent="0.25">
      <c r="A1081" s="1351"/>
      <c r="B1081" s="591"/>
      <c r="C1081" s="1375"/>
      <c r="D1081" s="1917"/>
      <c r="E1081" s="1916"/>
      <c r="F1081" s="1915"/>
      <c r="G1081" s="1916"/>
      <c r="H1081" s="1417">
        <f t="shared" si="24"/>
        <v>0</v>
      </c>
    </row>
    <row r="1082" spans="1:8" x14ac:dyDescent="0.25">
      <c r="A1082" s="1351"/>
      <c r="B1082" s="591"/>
      <c r="C1082" s="1375"/>
      <c r="D1082" s="1917"/>
      <c r="E1082" s="1916"/>
      <c r="F1082" s="1915"/>
      <c r="G1082" s="1916"/>
      <c r="H1082" s="1417">
        <f t="shared" si="24"/>
        <v>0</v>
      </c>
    </row>
    <row r="1083" spans="1:8" x14ac:dyDescent="0.25">
      <c r="A1083" s="1351"/>
      <c r="B1083" s="591"/>
      <c r="C1083" s="1375"/>
      <c r="D1083" s="1917"/>
      <c r="E1083" s="1916"/>
      <c r="F1083" s="1915"/>
      <c r="G1083" s="1916"/>
      <c r="H1083" s="1417">
        <f t="shared" si="24"/>
        <v>0</v>
      </c>
    </row>
    <row r="1084" spans="1:8" x14ac:dyDescent="0.25">
      <c r="A1084" s="1351"/>
      <c r="B1084" s="591"/>
      <c r="C1084" s="1375"/>
      <c r="D1084" s="1917"/>
      <c r="E1084" s="1916"/>
      <c r="F1084" s="1915"/>
      <c r="G1084" s="1916"/>
      <c r="H1084" s="1417">
        <f t="shared" si="24"/>
        <v>0</v>
      </c>
    </row>
    <row r="1085" spans="1:8" x14ac:dyDescent="0.25">
      <c r="A1085" s="1351"/>
      <c r="B1085" s="591"/>
      <c r="C1085" s="1375"/>
      <c r="D1085" s="1917"/>
      <c r="E1085" s="1916"/>
      <c r="F1085" s="1915"/>
      <c r="G1085" s="1916"/>
      <c r="H1085" s="1417">
        <f t="shared" si="24"/>
        <v>0</v>
      </c>
    </row>
    <row r="1086" spans="1:8" x14ac:dyDescent="0.25">
      <c r="A1086" s="1351"/>
      <c r="B1086" s="591"/>
      <c r="C1086" s="1375"/>
      <c r="D1086" s="1917"/>
      <c r="E1086" s="1916"/>
      <c r="F1086" s="1915"/>
      <c r="G1086" s="1916"/>
      <c r="H1086" s="1417">
        <f t="shared" si="24"/>
        <v>0</v>
      </c>
    </row>
    <row r="1087" spans="1:8" x14ac:dyDescent="0.25">
      <c r="A1087" s="1351"/>
      <c r="B1087" s="591"/>
      <c r="C1087" s="1375"/>
      <c r="D1087" s="1917"/>
      <c r="E1087" s="1916"/>
      <c r="F1087" s="1915"/>
      <c r="G1087" s="1916"/>
      <c r="H1087" s="1417">
        <f t="shared" si="24"/>
        <v>0</v>
      </c>
    </row>
    <row r="1088" spans="1:8" x14ac:dyDescent="0.25">
      <c r="A1088" s="1351"/>
      <c r="B1088" s="591"/>
      <c r="C1088" s="1375"/>
      <c r="D1088" s="1917"/>
      <c r="E1088" s="1916"/>
      <c r="F1088" s="1915"/>
      <c r="G1088" s="1916"/>
      <c r="H1088" s="1417">
        <f t="shared" si="24"/>
        <v>0</v>
      </c>
    </row>
    <row r="1089" spans="1:8" x14ac:dyDescent="0.25">
      <c r="A1089" s="1351"/>
      <c r="B1089" s="591"/>
      <c r="C1089" s="1375"/>
      <c r="D1089" s="1917"/>
      <c r="E1089" s="1916"/>
      <c r="F1089" s="1971"/>
      <c r="G1089" s="1916"/>
      <c r="H1089" s="1417">
        <f t="shared" si="24"/>
        <v>0</v>
      </c>
    </row>
    <row r="1090" spans="1:8" x14ac:dyDescent="0.25">
      <c r="A1090" s="1351"/>
      <c r="B1090" s="591"/>
      <c r="C1090" s="1375"/>
      <c r="D1090" s="1917"/>
      <c r="E1090" s="1916"/>
      <c r="F1090" s="1915"/>
      <c r="G1090" s="1916"/>
      <c r="H1090" s="1417">
        <f t="shared" si="24"/>
        <v>0</v>
      </c>
    </row>
    <row r="1091" spans="1:8" x14ac:dyDescent="0.25">
      <c r="A1091" s="1351"/>
      <c r="B1091" s="591"/>
      <c r="C1091" s="1375"/>
      <c r="D1091" s="1917"/>
      <c r="E1091" s="1916"/>
      <c r="F1091" s="1915"/>
      <c r="G1091" s="1916"/>
      <c r="H1091" s="1417">
        <f t="shared" si="24"/>
        <v>0</v>
      </c>
    </row>
    <row r="1092" spans="1:8" x14ac:dyDescent="0.25">
      <c r="A1092" s="1351"/>
      <c r="B1092" s="591"/>
      <c r="C1092" s="1375"/>
      <c r="D1092" s="1917"/>
      <c r="E1092" s="1916"/>
      <c r="F1092" s="1915"/>
      <c r="G1092" s="1916"/>
      <c r="H1092" s="1417">
        <f t="shared" si="24"/>
        <v>0</v>
      </c>
    </row>
    <row r="1093" spans="1:8" x14ac:dyDescent="0.25">
      <c r="A1093" s="1351"/>
      <c r="B1093" s="541"/>
      <c r="C1093" s="1375"/>
      <c r="D1093" s="521" t="s">
        <v>506</v>
      </c>
      <c r="E1093" s="76"/>
      <c r="F1093" s="723"/>
      <c r="G1093" s="76"/>
      <c r="H1093" s="218"/>
    </row>
    <row r="1094" spans="1:8" x14ac:dyDescent="0.25">
      <c r="A1094" s="1378"/>
      <c r="B1094" s="1379"/>
      <c r="C1094" s="1380"/>
      <c r="D1094" s="521" t="s">
        <v>514</v>
      </c>
      <c r="E1094" s="76"/>
      <c r="F1094" s="723"/>
      <c r="G1094" s="76"/>
      <c r="H1094" s="218"/>
    </row>
    <row r="1095" spans="1:8" ht="18.75" x14ac:dyDescent="0.3">
      <c r="A1095" s="2151" t="str">
        <f>A1027</f>
        <v>REMISIONES DE    OCTUBRE     2 0 1 3</v>
      </c>
      <c r="B1095" s="2151"/>
      <c r="C1095" s="2151"/>
      <c r="D1095" s="2151"/>
      <c r="E1095" s="2151"/>
      <c r="F1095" s="2151"/>
      <c r="G1095" s="1959"/>
      <c r="H1095" s="719"/>
    </row>
    <row r="1096" spans="1:8" ht="35.25" thickBot="1" x14ac:dyDescent="0.35">
      <c r="A1096" s="718" t="s">
        <v>0</v>
      </c>
      <c r="B1096" s="1343" t="s">
        <v>1</v>
      </c>
      <c r="C1096" s="1543"/>
      <c r="D1096" s="1344" t="s">
        <v>1574</v>
      </c>
      <c r="E1096" s="5" t="s">
        <v>2</v>
      </c>
      <c r="F1096" s="1358" t="s">
        <v>6</v>
      </c>
      <c r="G1096" s="1346" t="s">
        <v>7</v>
      </c>
      <c r="H1096" s="1347" t="s">
        <v>8</v>
      </c>
    </row>
    <row r="1097" spans="1:8" ht="15.75" thickTop="1" x14ac:dyDescent="0.25">
      <c r="A1097" s="1351">
        <v>41531</v>
      </c>
      <c r="B1097" s="591" t="s">
        <v>811</v>
      </c>
      <c r="C1097" s="1375" t="s">
        <v>3448</v>
      </c>
      <c r="D1097" s="1913" t="s">
        <v>1922</v>
      </c>
      <c r="E1097" s="1914">
        <v>3052</v>
      </c>
      <c r="F1097" s="1915">
        <v>41531</v>
      </c>
      <c r="G1097" s="1914">
        <v>3052</v>
      </c>
      <c r="H1097" s="1417">
        <f t="shared" ref="H1097:H1160" si="25">E1097-G1097</f>
        <v>0</v>
      </c>
    </row>
    <row r="1098" spans="1:8" x14ac:dyDescent="0.25">
      <c r="A1098" s="1351"/>
      <c r="B1098" s="591" t="s">
        <v>1777</v>
      </c>
      <c r="C1098" s="1375" t="s">
        <v>3448</v>
      </c>
      <c r="D1098" s="1913" t="s">
        <v>377</v>
      </c>
      <c r="E1098" s="1914">
        <v>6389</v>
      </c>
      <c r="F1098" s="1915">
        <v>41533</v>
      </c>
      <c r="G1098" s="1916">
        <v>6389</v>
      </c>
      <c r="H1098" s="1417">
        <f t="shared" si="25"/>
        <v>0</v>
      </c>
    </row>
    <row r="1099" spans="1:8" x14ac:dyDescent="0.25">
      <c r="A1099" s="1351"/>
      <c r="B1099" s="591" t="s">
        <v>1778</v>
      </c>
      <c r="C1099" s="1375" t="s">
        <v>3448</v>
      </c>
      <c r="D1099" s="1913" t="s">
        <v>3079</v>
      </c>
      <c r="E1099" s="1914">
        <v>700</v>
      </c>
      <c r="F1099" s="1915">
        <v>41531</v>
      </c>
      <c r="G1099" s="1914">
        <v>700</v>
      </c>
      <c r="H1099" s="1417">
        <f t="shared" si="25"/>
        <v>0</v>
      </c>
    </row>
    <row r="1100" spans="1:8" x14ac:dyDescent="0.25">
      <c r="A1100" s="1351"/>
      <c r="B1100" s="591" t="s">
        <v>1779</v>
      </c>
      <c r="C1100" s="1375" t="s">
        <v>3448</v>
      </c>
      <c r="D1100" s="1913" t="s">
        <v>19</v>
      </c>
      <c r="E1100" s="1914">
        <v>137</v>
      </c>
      <c r="F1100" s="1915">
        <v>41531</v>
      </c>
      <c r="G1100" s="1916">
        <f>132+5</f>
        <v>137</v>
      </c>
      <c r="H1100" s="1417">
        <f t="shared" si="25"/>
        <v>0</v>
      </c>
    </row>
    <row r="1101" spans="1:8" x14ac:dyDescent="0.25">
      <c r="A1101" s="1351"/>
      <c r="B1101" s="591" t="s">
        <v>1780</v>
      </c>
      <c r="C1101" s="1375" t="s">
        <v>3448</v>
      </c>
      <c r="D1101" s="1913" t="s">
        <v>25</v>
      </c>
      <c r="E1101" s="1914">
        <v>5272</v>
      </c>
      <c r="F1101" s="1915">
        <v>41531</v>
      </c>
      <c r="G1101" s="1914">
        <v>5272</v>
      </c>
      <c r="H1101" s="1417">
        <f t="shared" si="25"/>
        <v>0</v>
      </c>
    </row>
    <row r="1102" spans="1:8" x14ac:dyDescent="0.25">
      <c r="A1102" s="1351"/>
      <c r="B1102" s="591" t="s">
        <v>1781</v>
      </c>
      <c r="C1102" s="1375" t="s">
        <v>3448</v>
      </c>
      <c r="D1102" s="1913" t="s">
        <v>627</v>
      </c>
      <c r="E1102" s="1914">
        <v>4059</v>
      </c>
      <c r="F1102" s="1915">
        <v>41531</v>
      </c>
      <c r="G1102" s="1914">
        <v>4059</v>
      </c>
      <c r="H1102" s="1417">
        <f t="shared" si="25"/>
        <v>0</v>
      </c>
    </row>
    <row r="1103" spans="1:8" x14ac:dyDescent="0.25">
      <c r="A1103" s="1351"/>
      <c r="B1103" s="591" t="s">
        <v>1782</v>
      </c>
      <c r="C1103" s="1375" t="s">
        <v>3448</v>
      </c>
      <c r="D1103" s="1913" t="s">
        <v>998</v>
      </c>
      <c r="E1103" s="1914">
        <v>0</v>
      </c>
      <c r="F1103" s="1972" t="s">
        <v>4016</v>
      </c>
      <c r="G1103" s="1916"/>
      <c r="H1103" s="1417">
        <f t="shared" si="25"/>
        <v>0</v>
      </c>
    </row>
    <row r="1104" spans="1:8" x14ac:dyDescent="0.25">
      <c r="A1104" s="1351"/>
      <c r="B1104" s="591" t="s">
        <v>1783</v>
      </c>
      <c r="C1104" s="1375" t="s">
        <v>3448</v>
      </c>
      <c r="D1104" s="1913" t="s">
        <v>45</v>
      </c>
      <c r="E1104" s="1914">
        <v>125792.5</v>
      </c>
      <c r="F1104" s="1936"/>
      <c r="G1104" s="1937"/>
      <c r="H1104" s="1417">
        <f t="shared" si="25"/>
        <v>125792.5</v>
      </c>
    </row>
    <row r="1105" spans="1:8" x14ac:dyDescent="0.25">
      <c r="A1105" s="1351"/>
      <c r="B1105" s="591" t="s">
        <v>1784</v>
      </c>
      <c r="C1105" s="1375" t="s">
        <v>3448</v>
      </c>
      <c r="D1105" s="1913" t="s">
        <v>3860</v>
      </c>
      <c r="E1105" s="1914">
        <v>4104</v>
      </c>
      <c r="F1105" s="1915">
        <v>41531</v>
      </c>
      <c r="G1105" s="1914">
        <v>4104</v>
      </c>
      <c r="H1105" s="1417">
        <f t="shared" si="25"/>
        <v>0</v>
      </c>
    </row>
    <row r="1106" spans="1:8" ht="52.5" customHeight="1" x14ac:dyDescent="0.25">
      <c r="A1106" s="1351"/>
      <c r="B1106" s="591" t="s">
        <v>1785</v>
      </c>
      <c r="C1106" s="1375" t="s">
        <v>3448</v>
      </c>
      <c r="D1106" s="1913" t="s">
        <v>58</v>
      </c>
      <c r="E1106" s="1914">
        <v>34115</v>
      </c>
      <c r="F1106" s="1973" t="s">
        <v>4002</v>
      </c>
      <c r="G1106" s="1923">
        <f>2115+3000+1000+1000+2000+1000+1500+1000+1000+1000</f>
        <v>14615</v>
      </c>
      <c r="H1106" s="1974">
        <f t="shared" si="25"/>
        <v>19500</v>
      </c>
    </row>
    <row r="1107" spans="1:8" x14ac:dyDescent="0.25">
      <c r="A1107" s="1351"/>
      <c r="B1107" s="591" t="s">
        <v>1786</v>
      </c>
      <c r="C1107" s="1375" t="s">
        <v>3448</v>
      </c>
      <c r="D1107" s="1913" t="s">
        <v>463</v>
      </c>
      <c r="E1107" s="1914">
        <v>8749</v>
      </c>
      <c r="F1107" s="1915">
        <v>41531</v>
      </c>
      <c r="G1107" s="1914">
        <v>8749</v>
      </c>
      <c r="H1107" s="1417">
        <f t="shared" si="25"/>
        <v>0</v>
      </c>
    </row>
    <row r="1108" spans="1:8" x14ac:dyDescent="0.25">
      <c r="A1108" s="1351"/>
      <c r="B1108" s="591" t="s">
        <v>1787</v>
      </c>
      <c r="C1108" s="1375" t="s">
        <v>3448</v>
      </c>
      <c r="D1108" s="1913" t="s">
        <v>3501</v>
      </c>
      <c r="E1108" s="1914">
        <v>6146</v>
      </c>
      <c r="F1108" s="1915">
        <v>41531</v>
      </c>
      <c r="G1108" s="1914">
        <v>6146</v>
      </c>
      <c r="H1108" s="1417">
        <f t="shared" si="25"/>
        <v>0</v>
      </c>
    </row>
    <row r="1109" spans="1:8" x14ac:dyDescent="0.25">
      <c r="A1109" s="1351"/>
      <c r="B1109" s="591" t="s">
        <v>1788</v>
      </c>
      <c r="C1109" s="1375" t="s">
        <v>3448</v>
      </c>
      <c r="D1109" s="1913" t="s">
        <v>3501</v>
      </c>
      <c r="E1109" s="1914">
        <v>280</v>
      </c>
      <c r="F1109" s="1915">
        <v>41531</v>
      </c>
      <c r="G1109" s="1914">
        <v>280</v>
      </c>
      <c r="H1109" s="1417">
        <f t="shared" si="25"/>
        <v>0</v>
      </c>
    </row>
    <row r="1110" spans="1:8" x14ac:dyDescent="0.25">
      <c r="A1110" s="1351"/>
      <c r="B1110" s="591" t="s">
        <v>1789</v>
      </c>
      <c r="C1110" s="1375" t="s">
        <v>3448</v>
      </c>
      <c r="D1110" s="1913" t="s">
        <v>808</v>
      </c>
      <c r="E1110" s="1914">
        <v>511.5</v>
      </c>
      <c r="F1110" s="1915">
        <v>41531</v>
      </c>
      <c r="G1110" s="1914">
        <v>511.5</v>
      </c>
      <c r="H1110" s="1417">
        <f t="shared" si="25"/>
        <v>0</v>
      </c>
    </row>
    <row r="1111" spans="1:8" x14ac:dyDescent="0.25">
      <c r="A1111" s="1351"/>
      <c r="B1111" s="591" t="s">
        <v>1790</v>
      </c>
      <c r="C1111" s="1375" t="s">
        <v>3448</v>
      </c>
      <c r="D1111" s="1913" t="s">
        <v>664</v>
      </c>
      <c r="E1111" s="1914">
        <v>24976</v>
      </c>
      <c r="F1111" s="1915">
        <v>41531</v>
      </c>
      <c r="G1111" s="1914">
        <v>24976</v>
      </c>
      <c r="H1111" s="1417">
        <f t="shared" si="25"/>
        <v>0</v>
      </c>
    </row>
    <row r="1112" spans="1:8" x14ac:dyDescent="0.25">
      <c r="A1112" s="1351"/>
      <c r="B1112" s="591" t="s">
        <v>812</v>
      </c>
      <c r="C1112" s="1375" t="s">
        <v>3448</v>
      </c>
      <c r="D1112" s="1913" t="s">
        <v>206</v>
      </c>
      <c r="E1112" s="1914">
        <v>6499</v>
      </c>
      <c r="F1112" s="1915">
        <v>41531</v>
      </c>
      <c r="G1112" s="1914">
        <v>6499</v>
      </c>
      <c r="H1112" s="1417">
        <f t="shared" si="25"/>
        <v>0</v>
      </c>
    </row>
    <row r="1113" spans="1:8" x14ac:dyDescent="0.25">
      <c r="A1113" s="1351"/>
      <c r="B1113" s="591" t="s">
        <v>1791</v>
      </c>
      <c r="C1113" s="1375" t="s">
        <v>3448</v>
      </c>
      <c r="D1113" s="1913" t="s">
        <v>499</v>
      </c>
      <c r="E1113" s="1914">
        <v>2235</v>
      </c>
      <c r="F1113" s="1915">
        <v>41531</v>
      </c>
      <c r="G1113" s="1914">
        <v>2235</v>
      </c>
      <c r="H1113" s="1417">
        <f t="shared" si="25"/>
        <v>0</v>
      </c>
    </row>
    <row r="1114" spans="1:8" x14ac:dyDescent="0.25">
      <c r="A1114" s="1351"/>
      <c r="B1114" s="591" t="s">
        <v>1792</v>
      </c>
      <c r="C1114" s="1375" t="s">
        <v>3448</v>
      </c>
      <c r="D1114" s="1913" t="s">
        <v>19</v>
      </c>
      <c r="E1114" s="1914">
        <v>1243</v>
      </c>
      <c r="F1114" s="1915">
        <v>41531</v>
      </c>
      <c r="G1114" s="1914">
        <v>1243</v>
      </c>
      <c r="H1114" s="1417">
        <f t="shared" si="25"/>
        <v>0</v>
      </c>
    </row>
    <row r="1115" spans="1:8" x14ac:dyDescent="0.25">
      <c r="A1115" s="1351"/>
      <c r="B1115" s="591" t="s">
        <v>1793</v>
      </c>
      <c r="C1115" s="1375" t="s">
        <v>3448</v>
      </c>
      <c r="D1115" s="1913" t="s">
        <v>2154</v>
      </c>
      <c r="E1115" s="1914">
        <v>7004.5</v>
      </c>
      <c r="F1115" s="1915">
        <v>41531</v>
      </c>
      <c r="G1115" s="1914">
        <v>7004.5</v>
      </c>
      <c r="H1115" s="1417">
        <f t="shared" si="25"/>
        <v>0</v>
      </c>
    </row>
    <row r="1116" spans="1:8" x14ac:dyDescent="0.25">
      <c r="A1116" s="1351"/>
      <c r="B1116" s="591" t="s">
        <v>1794</v>
      </c>
      <c r="C1116" s="1375" t="s">
        <v>3448</v>
      </c>
      <c r="D1116" s="1913" t="s">
        <v>303</v>
      </c>
      <c r="E1116" s="1914">
        <v>30497</v>
      </c>
      <c r="F1116" s="1971" t="s">
        <v>3964</v>
      </c>
      <c r="G1116" s="1916">
        <f>8500+21997</f>
        <v>30497</v>
      </c>
      <c r="H1116" s="1417">
        <f t="shared" si="25"/>
        <v>0</v>
      </c>
    </row>
    <row r="1117" spans="1:8" x14ac:dyDescent="0.25">
      <c r="A1117" s="1351"/>
      <c r="B1117" s="591" t="s">
        <v>1795</v>
      </c>
      <c r="C1117" s="1375" t="s">
        <v>3448</v>
      </c>
      <c r="D1117" s="1913" t="s">
        <v>36</v>
      </c>
      <c r="E1117" s="1914">
        <v>2550</v>
      </c>
      <c r="F1117" s="1915">
        <v>41531</v>
      </c>
      <c r="G1117" s="1914">
        <v>2550</v>
      </c>
      <c r="H1117" s="1417">
        <f t="shared" si="25"/>
        <v>0</v>
      </c>
    </row>
    <row r="1118" spans="1:8" x14ac:dyDescent="0.25">
      <c r="A1118" s="1351"/>
      <c r="B1118" s="591" t="s">
        <v>1796</v>
      </c>
      <c r="C1118" s="1375" t="s">
        <v>3448</v>
      </c>
      <c r="D1118" s="1913" t="s">
        <v>419</v>
      </c>
      <c r="E1118" s="1914">
        <v>30328</v>
      </c>
      <c r="F1118" s="1915">
        <v>41531</v>
      </c>
      <c r="G1118" s="1914">
        <v>30328</v>
      </c>
      <c r="H1118" s="1417">
        <f t="shared" si="25"/>
        <v>0</v>
      </c>
    </row>
    <row r="1119" spans="1:8" x14ac:dyDescent="0.25">
      <c r="A1119" s="1351"/>
      <c r="B1119" s="591" t="s">
        <v>1797</v>
      </c>
      <c r="C1119" s="1375" t="s">
        <v>3448</v>
      </c>
      <c r="D1119" s="1913" t="s">
        <v>463</v>
      </c>
      <c r="E1119" s="1914">
        <v>27.5</v>
      </c>
      <c r="F1119" s="1915">
        <v>41531</v>
      </c>
      <c r="G1119" s="1914">
        <v>27.5</v>
      </c>
      <c r="H1119" s="1417">
        <f t="shared" si="25"/>
        <v>0</v>
      </c>
    </row>
    <row r="1120" spans="1:8" x14ac:dyDescent="0.25">
      <c r="A1120" s="1351"/>
      <c r="B1120" s="591" t="s">
        <v>1798</v>
      </c>
      <c r="C1120" s="1375" t="s">
        <v>3448</v>
      </c>
      <c r="D1120" s="1913" t="s">
        <v>686</v>
      </c>
      <c r="E1120" s="1914">
        <v>2134</v>
      </c>
      <c r="F1120" s="1915">
        <v>41531</v>
      </c>
      <c r="G1120" s="1914">
        <v>2134</v>
      </c>
      <c r="H1120" s="1417">
        <f t="shared" si="25"/>
        <v>0</v>
      </c>
    </row>
    <row r="1121" spans="1:8" x14ac:dyDescent="0.25">
      <c r="A1121" s="1351"/>
      <c r="B1121" s="591" t="s">
        <v>1799</v>
      </c>
      <c r="C1121" s="1375" t="s">
        <v>3448</v>
      </c>
      <c r="D1121" s="1913" t="s">
        <v>3850</v>
      </c>
      <c r="E1121" s="1914">
        <v>2873.5</v>
      </c>
      <c r="F1121" s="1915">
        <v>41538</v>
      </c>
      <c r="G1121" s="1916">
        <v>2873.5</v>
      </c>
      <c r="H1121" s="1417">
        <f t="shared" si="25"/>
        <v>0</v>
      </c>
    </row>
    <row r="1122" spans="1:8" x14ac:dyDescent="0.25">
      <c r="A1122" s="1351"/>
      <c r="B1122" s="591" t="s">
        <v>1800</v>
      </c>
      <c r="C1122" s="1375" t="s">
        <v>3448</v>
      </c>
      <c r="D1122" s="1913" t="s">
        <v>1864</v>
      </c>
      <c r="E1122" s="1914">
        <v>8900</v>
      </c>
      <c r="F1122" s="1915">
        <v>41535</v>
      </c>
      <c r="G1122" s="1916">
        <v>8900</v>
      </c>
      <c r="H1122" s="1417">
        <f t="shared" si="25"/>
        <v>0</v>
      </c>
    </row>
    <row r="1123" spans="1:8" x14ac:dyDescent="0.25">
      <c r="A1123" s="1351"/>
      <c r="B1123" s="591" t="s">
        <v>1801</v>
      </c>
      <c r="C1123" s="1375" t="s">
        <v>3448</v>
      </c>
      <c r="D1123" s="1913" t="s">
        <v>3460</v>
      </c>
      <c r="E1123" s="1914">
        <v>3377.5</v>
      </c>
      <c r="F1123" s="1915">
        <v>41531</v>
      </c>
      <c r="G1123" s="1914">
        <v>3377.5</v>
      </c>
      <c r="H1123" s="1417">
        <f t="shared" si="25"/>
        <v>0</v>
      </c>
    </row>
    <row r="1124" spans="1:8" x14ac:dyDescent="0.25">
      <c r="A1124" s="1351"/>
      <c r="B1124" s="591" t="s">
        <v>1802</v>
      </c>
      <c r="C1124" s="1375" t="s">
        <v>3448</v>
      </c>
      <c r="D1124" s="1913" t="s">
        <v>185</v>
      </c>
      <c r="E1124" s="1914">
        <v>3000</v>
      </c>
      <c r="F1124" s="1915">
        <v>41531</v>
      </c>
      <c r="G1124" s="1914">
        <v>3000</v>
      </c>
      <c r="H1124" s="1417">
        <f t="shared" si="25"/>
        <v>0</v>
      </c>
    </row>
    <row r="1125" spans="1:8" x14ac:dyDescent="0.25">
      <c r="A1125" s="1351"/>
      <c r="B1125" s="591" t="s">
        <v>1803</v>
      </c>
      <c r="C1125" s="1375" t="s">
        <v>3448</v>
      </c>
      <c r="D1125" s="1913" t="s">
        <v>3576</v>
      </c>
      <c r="E1125" s="1914">
        <v>2228</v>
      </c>
      <c r="F1125" s="1915">
        <v>41531</v>
      </c>
      <c r="G1125" s="1914">
        <v>2228</v>
      </c>
      <c r="H1125" s="1417">
        <f t="shared" si="25"/>
        <v>0</v>
      </c>
    </row>
    <row r="1126" spans="1:8" x14ac:dyDescent="0.25">
      <c r="A1126" s="1351"/>
      <c r="B1126" s="591" t="s">
        <v>1804</v>
      </c>
      <c r="C1126" s="1375" t="s">
        <v>3448</v>
      </c>
      <c r="D1126" s="1913" t="s">
        <v>259</v>
      </c>
      <c r="E1126" s="1914">
        <v>20699</v>
      </c>
      <c r="F1126" s="1936"/>
      <c r="G1126" s="1937"/>
      <c r="H1126" s="1417">
        <f t="shared" si="25"/>
        <v>20699</v>
      </c>
    </row>
    <row r="1127" spans="1:8" x14ac:dyDescent="0.25">
      <c r="A1127" s="1351"/>
      <c r="B1127" s="591" t="s">
        <v>1805</v>
      </c>
      <c r="C1127" s="1375" t="s">
        <v>3448</v>
      </c>
      <c r="D1127" s="1913" t="s">
        <v>3461</v>
      </c>
      <c r="E1127" s="1914">
        <v>6084</v>
      </c>
      <c r="F1127" s="1915">
        <v>41531</v>
      </c>
      <c r="G1127" s="1914">
        <v>6084</v>
      </c>
      <c r="H1127" s="1417">
        <f t="shared" si="25"/>
        <v>0</v>
      </c>
    </row>
    <row r="1128" spans="1:8" x14ac:dyDescent="0.25">
      <c r="A1128" s="1351"/>
      <c r="B1128" s="591" t="s">
        <v>1806</v>
      </c>
      <c r="C1128" s="1375" t="s">
        <v>3448</v>
      </c>
      <c r="D1128" s="1913" t="s">
        <v>1969</v>
      </c>
      <c r="E1128" s="1914">
        <v>3200</v>
      </c>
      <c r="F1128" s="1915">
        <v>41533</v>
      </c>
      <c r="G1128" s="1916">
        <v>3200</v>
      </c>
      <c r="H1128" s="1417">
        <f t="shared" si="25"/>
        <v>0</v>
      </c>
    </row>
    <row r="1129" spans="1:8" x14ac:dyDescent="0.25">
      <c r="A1129" s="1351"/>
      <c r="B1129" s="591" t="s">
        <v>1807</v>
      </c>
      <c r="C1129" s="1375" t="s">
        <v>3448</v>
      </c>
      <c r="D1129" s="1913" t="s">
        <v>2233</v>
      </c>
      <c r="E1129" s="1914">
        <v>11752</v>
      </c>
      <c r="F1129" s="1915">
        <v>41531</v>
      </c>
      <c r="G1129" s="1914">
        <v>11752</v>
      </c>
      <c r="H1129" s="1417">
        <f t="shared" si="25"/>
        <v>0</v>
      </c>
    </row>
    <row r="1130" spans="1:8" x14ac:dyDescent="0.25">
      <c r="A1130" s="1351"/>
      <c r="B1130" s="591" t="s">
        <v>1808</v>
      </c>
      <c r="C1130" s="1375" t="s">
        <v>3448</v>
      </c>
      <c r="D1130" s="1913" t="s">
        <v>69</v>
      </c>
      <c r="E1130" s="1914">
        <v>1284</v>
      </c>
      <c r="F1130" s="1915">
        <v>41531</v>
      </c>
      <c r="G1130" s="1914">
        <v>1284</v>
      </c>
      <c r="H1130" s="1417">
        <f t="shared" si="25"/>
        <v>0</v>
      </c>
    </row>
    <row r="1131" spans="1:8" x14ac:dyDescent="0.25">
      <c r="A1131" s="1351"/>
      <c r="B1131" s="591" t="s">
        <v>1809</v>
      </c>
      <c r="C1131" s="1375" t="s">
        <v>3448</v>
      </c>
      <c r="D1131" s="1913" t="s">
        <v>119</v>
      </c>
      <c r="E1131" s="1914">
        <v>3480</v>
      </c>
      <c r="F1131" s="1915">
        <v>41532</v>
      </c>
      <c r="G1131" s="1916">
        <v>3480</v>
      </c>
      <c r="H1131" s="1417">
        <f t="shared" si="25"/>
        <v>0</v>
      </c>
    </row>
    <row r="1132" spans="1:8" x14ac:dyDescent="0.25">
      <c r="A1132" s="1351"/>
      <c r="B1132" s="591" t="s">
        <v>1810</v>
      </c>
      <c r="C1132" s="1375" t="s">
        <v>3448</v>
      </c>
      <c r="D1132" s="1913" t="s">
        <v>19</v>
      </c>
      <c r="E1132" s="1914">
        <v>580</v>
      </c>
      <c r="F1132" s="1915">
        <v>41531</v>
      </c>
      <c r="G1132" s="1914">
        <v>580</v>
      </c>
      <c r="H1132" s="1417">
        <f t="shared" si="25"/>
        <v>0</v>
      </c>
    </row>
    <row r="1133" spans="1:8" x14ac:dyDescent="0.25">
      <c r="A1133" s="1351"/>
      <c r="B1133" s="591" t="s">
        <v>1811</v>
      </c>
      <c r="C1133" s="1375" t="s">
        <v>3448</v>
      </c>
      <c r="D1133" s="1913" t="s">
        <v>998</v>
      </c>
      <c r="E1133" s="1914">
        <v>0</v>
      </c>
      <c r="F1133" s="1972" t="s">
        <v>4016</v>
      </c>
      <c r="G1133" s="1916"/>
      <c r="H1133" s="1417">
        <f t="shared" si="25"/>
        <v>0</v>
      </c>
    </row>
    <row r="1134" spans="1:8" x14ac:dyDescent="0.25">
      <c r="A1134" s="1351"/>
      <c r="B1134" s="591" t="s">
        <v>1812</v>
      </c>
      <c r="C1134" s="1375" t="s">
        <v>3448</v>
      </c>
      <c r="D1134" s="1913" t="s">
        <v>1909</v>
      </c>
      <c r="E1134" s="1914">
        <v>3881</v>
      </c>
      <c r="F1134" s="1915">
        <v>41532</v>
      </c>
      <c r="G1134" s="1916">
        <v>3881</v>
      </c>
      <c r="H1134" s="1417">
        <f t="shared" si="25"/>
        <v>0</v>
      </c>
    </row>
    <row r="1135" spans="1:8" x14ac:dyDescent="0.25">
      <c r="A1135" s="1351"/>
      <c r="B1135" s="591" t="s">
        <v>1813</v>
      </c>
      <c r="C1135" s="1375" t="s">
        <v>3448</v>
      </c>
      <c r="D1135" s="1913" t="s">
        <v>297</v>
      </c>
      <c r="E1135" s="1914">
        <v>153</v>
      </c>
      <c r="F1135" s="1915">
        <v>41531</v>
      </c>
      <c r="G1135" s="1914">
        <v>153</v>
      </c>
      <c r="H1135" s="1417">
        <f t="shared" si="25"/>
        <v>0</v>
      </c>
    </row>
    <row r="1136" spans="1:8" x14ac:dyDescent="0.25">
      <c r="A1136" s="1351"/>
      <c r="B1136" s="591" t="s">
        <v>1814</v>
      </c>
      <c r="C1136" s="1375" t="s">
        <v>3448</v>
      </c>
      <c r="D1136" s="1913" t="s">
        <v>3873</v>
      </c>
      <c r="E1136" s="1914">
        <v>5163.5</v>
      </c>
      <c r="F1136" s="1915">
        <v>41534</v>
      </c>
      <c r="G1136" s="1916">
        <v>5163</v>
      </c>
      <c r="H1136" s="1417">
        <f t="shared" si="25"/>
        <v>0.5</v>
      </c>
    </row>
    <row r="1137" spans="1:8" x14ac:dyDescent="0.25">
      <c r="A1137" s="1351"/>
      <c r="B1137" s="591" t="s">
        <v>1815</v>
      </c>
      <c r="C1137" s="1375" t="s">
        <v>3448</v>
      </c>
      <c r="D1137" s="1913" t="s">
        <v>69</v>
      </c>
      <c r="E1137" s="1914">
        <v>325.5</v>
      </c>
      <c r="F1137" s="1915">
        <v>41531</v>
      </c>
      <c r="G1137" s="1914">
        <v>325.5</v>
      </c>
      <c r="H1137" s="1417">
        <f t="shared" si="25"/>
        <v>0</v>
      </c>
    </row>
    <row r="1138" spans="1:8" x14ac:dyDescent="0.25">
      <c r="A1138" s="1351"/>
      <c r="B1138" s="591" t="s">
        <v>1816</v>
      </c>
      <c r="C1138" s="1375" t="s">
        <v>3448</v>
      </c>
      <c r="D1138" s="1913" t="s">
        <v>3867</v>
      </c>
      <c r="E1138" s="1914">
        <v>3544</v>
      </c>
      <c r="F1138" s="1915">
        <v>41536</v>
      </c>
      <c r="G1138" s="1916">
        <v>3544</v>
      </c>
      <c r="H1138" s="1417">
        <f t="shared" si="25"/>
        <v>0</v>
      </c>
    </row>
    <row r="1139" spans="1:8" x14ac:dyDescent="0.25">
      <c r="A1139" s="1351"/>
      <c r="B1139" s="591" t="s">
        <v>1817</v>
      </c>
      <c r="C1139" s="1375" t="s">
        <v>3448</v>
      </c>
      <c r="D1139" s="1913" t="s">
        <v>592</v>
      </c>
      <c r="E1139" s="1914">
        <v>2864.5</v>
      </c>
      <c r="F1139" s="1915">
        <v>41532</v>
      </c>
      <c r="G1139" s="1916">
        <v>2864.5</v>
      </c>
      <c r="H1139" s="1417">
        <f t="shared" si="25"/>
        <v>0</v>
      </c>
    </row>
    <row r="1140" spans="1:8" x14ac:dyDescent="0.25">
      <c r="A1140" s="1351"/>
      <c r="B1140" s="591" t="s">
        <v>1818</v>
      </c>
      <c r="C1140" s="1375" t="s">
        <v>3448</v>
      </c>
      <c r="D1140" s="1913" t="s">
        <v>964</v>
      </c>
      <c r="E1140" s="1914">
        <v>131.80000000000001</v>
      </c>
      <c r="F1140" s="1915">
        <v>41534</v>
      </c>
      <c r="G1140" s="1916">
        <v>131.5</v>
      </c>
      <c r="H1140" s="1417">
        <f t="shared" si="25"/>
        <v>0.30000000000001137</v>
      </c>
    </row>
    <row r="1141" spans="1:8" x14ac:dyDescent="0.25">
      <c r="A1141" s="1351"/>
      <c r="B1141" s="591" t="s">
        <v>1819</v>
      </c>
      <c r="C1141" s="1375" t="s">
        <v>3448</v>
      </c>
      <c r="D1141" s="1913" t="s">
        <v>19</v>
      </c>
      <c r="E1141" s="1914">
        <v>83</v>
      </c>
      <c r="F1141" s="1915">
        <v>41531</v>
      </c>
      <c r="G1141" s="1914">
        <v>83</v>
      </c>
      <c r="H1141" s="1417">
        <f t="shared" si="25"/>
        <v>0</v>
      </c>
    </row>
    <row r="1142" spans="1:8" x14ac:dyDescent="0.25">
      <c r="A1142" s="1351"/>
      <c r="B1142" s="591" t="s">
        <v>1820</v>
      </c>
      <c r="C1142" s="1375" t="s">
        <v>3448</v>
      </c>
      <c r="D1142" s="1913" t="s">
        <v>3451</v>
      </c>
      <c r="E1142" s="1914">
        <v>4850.5</v>
      </c>
      <c r="F1142" s="1915">
        <v>41531</v>
      </c>
      <c r="G1142" s="1914">
        <v>4850.5</v>
      </c>
      <c r="H1142" s="1417">
        <f t="shared" si="25"/>
        <v>0</v>
      </c>
    </row>
    <row r="1143" spans="1:8" x14ac:dyDescent="0.25">
      <c r="A1143" s="1351"/>
      <c r="B1143" s="591" t="s">
        <v>1821</v>
      </c>
      <c r="C1143" s="1375" t="s">
        <v>3448</v>
      </c>
      <c r="D1143" s="1913" t="s">
        <v>1010</v>
      </c>
      <c r="E1143" s="1914">
        <v>5355</v>
      </c>
      <c r="F1143" s="1915">
        <v>41531</v>
      </c>
      <c r="G1143" s="1914">
        <v>5355</v>
      </c>
      <c r="H1143" s="1417">
        <f t="shared" si="25"/>
        <v>0</v>
      </c>
    </row>
    <row r="1144" spans="1:8" x14ac:dyDescent="0.25">
      <c r="A1144" s="1351"/>
      <c r="B1144" s="591" t="s">
        <v>1822</v>
      </c>
      <c r="C1144" s="1375" t="s">
        <v>3448</v>
      </c>
      <c r="D1144" s="1913" t="s">
        <v>11</v>
      </c>
      <c r="E1144" s="1914">
        <v>11544</v>
      </c>
      <c r="F1144" s="1915">
        <v>41538</v>
      </c>
      <c r="G1144" s="1916">
        <v>11544</v>
      </c>
      <c r="H1144" s="1417">
        <f t="shared" si="25"/>
        <v>0</v>
      </c>
    </row>
    <row r="1145" spans="1:8" x14ac:dyDescent="0.25">
      <c r="A1145" s="1351"/>
      <c r="B1145" s="591" t="s">
        <v>815</v>
      </c>
      <c r="C1145" s="1375" t="s">
        <v>3448</v>
      </c>
      <c r="D1145" s="1913" t="s">
        <v>44</v>
      </c>
      <c r="E1145" s="1914">
        <v>2940</v>
      </c>
      <c r="F1145" s="1915">
        <v>41531</v>
      </c>
      <c r="G1145" s="1914">
        <v>2940</v>
      </c>
      <c r="H1145" s="1417">
        <f t="shared" si="25"/>
        <v>0</v>
      </c>
    </row>
    <row r="1146" spans="1:8" x14ac:dyDescent="0.25">
      <c r="A1146" s="1351"/>
      <c r="B1146" s="591" t="s">
        <v>1823</v>
      </c>
      <c r="C1146" s="1375" t="s">
        <v>3448</v>
      </c>
      <c r="D1146" s="1913" t="s">
        <v>3820</v>
      </c>
      <c r="E1146" s="1914">
        <v>215</v>
      </c>
      <c r="F1146" s="1915">
        <v>41531</v>
      </c>
      <c r="G1146" s="1914">
        <v>215</v>
      </c>
      <c r="H1146" s="1417">
        <f t="shared" si="25"/>
        <v>0</v>
      </c>
    </row>
    <row r="1147" spans="1:8" x14ac:dyDescent="0.25">
      <c r="A1147" s="1351"/>
      <c r="B1147" s="591" t="s">
        <v>1824</v>
      </c>
      <c r="C1147" s="1375" t="s">
        <v>3448</v>
      </c>
      <c r="D1147" s="1913" t="s">
        <v>3881</v>
      </c>
      <c r="E1147" s="1914">
        <v>9458.5</v>
      </c>
      <c r="F1147" s="1915">
        <v>41531</v>
      </c>
      <c r="G1147" s="1914">
        <v>9458.5</v>
      </c>
      <c r="H1147" s="1417">
        <f t="shared" si="25"/>
        <v>0</v>
      </c>
    </row>
    <row r="1148" spans="1:8" x14ac:dyDescent="0.25">
      <c r="A1148" s="1351"/>
      <c r="B1148" s="591" t="s">
        <v>1825</v>
      </c>
      <c r="C1148" s="1375" t="s">
        <v>3448</v>
      </c>
      <c r="D1148" s="1913" t="s">
        <v>497</v>
      </c>
      <c r="E1148" s="1914">
        <v>28088</v>
      </c>
      <c r="F1148" s="1971" t="s">
        <v>3928</v>
      </c>
      <c r="G1148" s="1916">
        <f>10000+18088</f>
        <v>28088</v>
      </c>
      <c r="H1148" s="1417">
        <f t="shared" si="25"/>
        <v>0</v>
      </c>
    </row>
    <row r="1149" spans="1:8" x14ac:dyDescent="0.25">
      <c r="A1149" s="1351"/>
      <c r="B1149" s="591" t="s">
        <v>1826</v>
      </c>
      <c r="C1149" s="1375" t="s">
        <v>3448</v>
      </c>
      <c r="D1149" s="1913" t="s">
        <v>72</v>
      </c>
      <c r="E1149" s="1914">
        <v>28526</v>
      </c>
      <c r="F1149" s="1915">
        <v>41535</v>
      </c>
      <c r="G1149" s="1916">
        <v>28526</v>
      </c>
      <c r="H1149" s="1417">
        <f t="shared" si="25"/>
        <v>0</v>
      </c>
    </row>
    <row r="1150" spans="1:8" x14ac:dyDescent="0.25">
      <c r="A1150" s="1351"/>
      <c r="B1150" s="591" t="s">
        <v>1827</v>
      </c>
      <c r="C1150" s="1375" t="s">
        <v>3448</v>
      </c>
      <c r="D1150" s="1913" t="s">
        <v>3874</v>
      </c>
      <c r="E1150" s="1914">
        <v>1900</v>
      </c>
      <c r="F1150" s="1915">
        <v>41531</v>
      </c>
      <c r="G1150" s="1914">
        <v>1900</v>
      </c>
      <c r="H1150" s="1417">
        <f t="shared" si="25"/>
        <v>0</v>
      </c>
    </row>
    <row r="1151" spans="1:8" x14ac:dyDescent="0.25">
      <c r="A1151" s="1351"/>
      <c r="B1151" s="591" t="s">
        <v>816</v>
      </c>
      <c r="C1151" s="1375" t="s">
        <v>3448</v>
      </c>
      <c r="D1151" s="1913" t="s">
        <v>19</v>
      </c>
      <c r="E1151" s="1914">
        <v>238</v>
      </c>
      <c r="F1151" s="1915">
        <v>41531</v>
      </c>
      <c r="G1151" s="1914">
        <v>238</v>
      </c>
      <c r="H1151" s="1417">
        <f t="shared" si="25"/>
        <v>0</v>
      </c>
    </row>
    <row r="1152" spans="1:8" x14ac:dyDescent="0.25">
      <c r="A1152" s="1351"/>
      <c r="B1152" s="591" t="s">
        <v>817</v>
      </c>
      <c r="C1152" s="1375" t="s">
        <v>3448</v>
      </c>
      <c r="D1152" s="1913" t="s">
        <v>19</v>
      </c>
      <c r="E1152" s="1914">
        <v>40</v>
      </c>
      <c r="F1152" s="1915">
        <v>41531</v>
      </c>
      <c r="G1152" s="1914">
        <v>40</v>
      </c>
      <c r="H1152" s="1417">
        <f t="shared" si="25"/>
        <v>0</v>
      </c>
    </row>
    <row r="1153" spans="1:8" x14ac:dyDescent="0.25">
      <c r="A1153" s="1351"/>
      <c r="B1153" s="591" t="s">
        <v>1828</v>
      </c>
      <c r="C1153" s="1375" t="s">
        <v>3448</v>
      </c>
      <c r="D1153" s="1913" t="s">
        <v>2234</v>
      </c>
      <c r="E1153" s="1914">
        <v>502</v>
      </c>
      <c r="F1153" s="1915">
        <v>41531</v>
      </c>
      <c r="G1153" s="1914">
        <v>502</v>
      </c>
      <c r="H1153" s="1417">
        <f t="shared" si="25"/>
        <v>0</v>
      </c>
    </row>
    <row r="1154" spans="1:8" x14ac:dyDescent="0.25">
      <c r="A1154" s="1351"/>
      <c r="B1154" s="591" t="s">
        <v>1829</v>
      </c>
      <c r="C1154" s="1375" t="s">
        <v>3448</v>
      </c>
      <c r="D1154" s="1913" t="s">
        <v>404</v>
      </c>
      <c r="E1154" s="1914">
        <v>24685.5</v>
      </c>
      <c r="F1154" s="1924">
        <v>41569</v>
      </c>
      <c r="G1154" s="1925">
        <v>24685</v>
      </c>
      <c r="H1154" s="1417">
        <f t="shared" si="25"/>
        <v>0.5</v>
      </c>
    </row>
    <row r="1155" spans="1:8" x14ac:dyDescent="0.25">
      <c r="A1155" s="1351"/>
      <c r="B1155" s="591" t="s">
        <v>1830</v>
      </c>
      <c r="C1155" s="1375" t="s">
        <v>3448</v>
      </c>
      <c r="D1155" s="1913" t="s">
        <v>3459</v>
      </c>
      <c r="E1155" s="1914">
        <v>862</v>
      </c>
      <c r="F1155" s="1915">
        <v>41531</v>
      </c>
      <c r="G1155" s="1914">
        <v>862</v>
      </c>
      <c r="H1155" s="1417">
        <f t="shared" si="25"/>
        <v>0</v>
      </c>
    </row>
    <row r="1156" spans="1:8" x14ac:dyDescent="0.25">
      <c r="A1156" s="1351"/>
      <c r="B1156" s="591" t="s">
        <v>1831</v>
      </c>
      <c r="C1156" s="1375" t="s">
        <v>3448</v>
      </c>
      <c r="D1156" s="1913" t="s">
        <v>976</v>
      </c>
      <c r="E1156" s="1914">
        <v>3114</v>
      </c>
      <c r="F1156" s="1915">
        <v>41531</v>
      </c>
      <c r="G1156" s="1914">
        <v>3114</v>
      </c>
      <c r="H1156" s="1417">
        <f t="shared" si="25"/>
        <v>0</v>
      </c>
    </row>
    <row r="1157" spans="1:8" x14ac:dyDescent="0.25">
      <c r="A1157" s="1351"/>
      <c r="B1157" s="591" t="s">
        <v>1832</v>
      </c>
      <c r="C1157" s="1375" t="s">
        <v>3448</v>
      </c>
      <c r="D1157" s="1913" t="s">
        <v>3820</v>
      </c>
      <c r="E1157" s="1914">
        <v>24830.720000000001</v>
      </c>
      <c r="F1157" s="1915">
        <v>41531</v>
      </c>
      <c r="G1157" s="1914">
        <v>24830.720000000001</v>
      </c>
      <c r="H1157" s="1417">
        <f t="shared" si="25"/>
        <v>0</v>
      </c>
    </row>
    <row r="1158" spans="1:8" x14ac:dyDescent="0.25">
      <c r="A1158" s="1351"/>
      <c r="B1158" s="591" t="s">
        <v>1833</v>
      </c>
      <c r="C1158" s="1375" t="s">
        <v>3448</v>
      </c>
      <c r="D1158" s="1913" t="s">
        <v>3875</v>
      </c>
      <c r="E1158" s="1914">
        <v>10078.5</v>
      </c>
      <c r="F1158" s="1915">
        <v>41541</v>
      </c>
      <c r="G1158" s="1916">
        <v>10078.5</v>
      </c>
      <c r="H1158" s="1417">
        <f t="shared" si="25"/>
        <v>0</v>
      </c>
    </row>
    <row r="1159" spans="1:8" x14ac:dyDescent="0.25">
      <c r="A1159" s="1351"/>
      <c r="B1159" s="591" t="s">
        <v>1834</v>
      </c>
      <c r="C1159" s="1375" t="s">
        <v>3448</v>
      </c>
      <c r="D1159" s="1913" t="s">
        <v>3462</v>
      </c>
      <c r="E1159" s="1914">
        <v>11412.5</v>
      </c>
      <c r="F1159" s="1915">
        <v>41532</v>
      </c>
      <c r="G1159" s="1916">
        <v>11412.5</v>
      </c>
      <c r="H1159" s="1417">
        <f t="shared" si="25"/>
        <v>0</v>
      </c>
    </row>
    <row r="1160" spans="1:8" x14ac:dyDescent="0.25">
      <c r="A1160" s="1351"/>
      <c r="B1160" s="591" t="s">
        <v>1835</v>
      </c>
      <c r="C1160" s="1375" t="s">
        <v>3448</v>
      </c>
      <c r="D1160" s="1913" t="s">
        <v>2220</v>
      </c>
      <c r="E1160" s="1914">
        <v>148.5</v>
      </c>
      <c r="F1160" s="1915">
        <v>41531</v>
      </c>
      <c r="G1160" s="1914">
        <v>148.5</v>
      </c>
      <c r="H1160" s="1417">
        <f t="shared" si="25"/>
        <v>0</v>
      </c>
    </row>
    <row r="1161" spans="1:8" x14ac:dyDescent="0.25">
      <c r="A1161" s="1351"/>
      <c r="B1161" s="541"/>
      <c r="C1161" s="1375"/>
      <c r="D1161" s="353" t="s">
        <v>614</v>
      </c>
      <c r="E1161" s="76"/>
      <c r="F1161" s="723"/>
      <c r="G1161" s="76"/>
      <c r="H1161" s="218">
        <f t="shared" ref="H1161" si="26">E1161-G1161</f>
        <v>0</v>
      </c>
    </row>
    <row r="1162" spans="1:8" ht="18.75" x14ac:dyDescent="0.3">
      <c r="A1162" s="2151" t="str">
        <f>A1095</f>
        <v>REMISIONES DE    OCTUBRE     2 0 1 3</v>
      </c>
      <c r="B1162" s="2151"/>
      <c r="C1162" s="2151"/>
      <c r="D1162" s="2151"/>
      <c r="E1162" s="2151"/>
      <c r="F1162" s="2151"/>
      <c r="G1162" s="1959"/>
      <c r="H1162" s="719"/>
    </row>
    <row r="1163" spans="1:8" ht="35.25" thickBot="1" x14ac:dyDescent="0.35">
      <c r="A1163" s="723" t="s">
        <v>0</v>
      </c>
      <c r="B1163" s="1353" t="s">
        <v>1</v>
      </c>
      <c r="C1163" s="1546"/>
      <c r="D1163" s="1344" t="s">
        <v>1574</v>
      </c>
      <c r="E1163" s="5" t="s">
        <v>2</v>
      </c>
      <c r="F1163" s="1358" t="s">
        <v>6</v>
      </c>
      <c r="G1163" s="1346" t="s">
        <v>7</v>
      </c>
      <c r="H1163" s="1347" t="s">
        <v>8</v>
      </c>
    </row>
    <row r="1164" spans="1:8" ht="15.75" thickTop="1" x14ac:dyDescent="0.25">
      <c r="A1164" s="1351">
        <v>41531</v>
      </c>
      <c r="B1164" s="591" t="s">
        <v>1836</v>
      </c>
      <c r="C1164" s="1374" t="s">
        <v>3448</v>
      </c>
      <c r="D1164" s="1913" t="s">
        <v>3876</v>
      </c>
      <c r="E1164" s="1914">
        <v>0</v>
      </c>
      <c r="F1164" s="1972" t="s">
        <v>4275</v>
      </c>
      <c r="G1164" s="1916"/>
      <c r="H1164" s="1417">
        <f t="shared" ref="H1164:H1227" si="27">E1164-G1164</f>
        <v>0</v>
      </c>
    </row>
    <row r="1165" spans="1:8" x14ac:dyDescent="0.25">
      <c r="A1165" s="1351"/>
      <c r="B1165" s="591" t="s">
        <v>1837</v>
      </c>
      <c r="C1165" s="1375" t="s">
        <v>3448</v>
      </c>
      <c r="D1165" s="1913" t="s">
        <v>206</v>
      </c>
      <c r="E1165" s="1914">
        <v>2472</v>
      </c>
      <c r="F1165" s="1915">
        <v>41533</v>
      </c>
      <c r="G1165" s="1916">
        <v>2472</v>
      </c>
      <c r="H1165" s="1417">
        <f t="shared" si="27"/>
        <v>0</v>
      </c>
    </row>
    <row r="1166" spans="1:8" x14ac:dyDescent="0.25">
      <c r="A1166" s="1351"/>
      <c r="B1166" s="591" t="s">
        <v>1838</v>
      </c>
      <c r="C1166" s="1375" t="s">
        <v>3448</v>
      </c>
      <c r="D1166" s="1913" t="s">
        <v>627</v>
      </c>
      <c r="E1166" s="1914">
        <v>6866.5</v>
      </c>
      <c r="F1166" s="1915">
        <v>41531</v>
      </c>
      <c r="G1166" s="1914">
        <v>6866.5</v>
      </c>
      <c r="H1166" s="1417">
        <f t="shared" si="27"/>
        <v>0</v>
      </c>
    </row>
    <row r="1167" spans="1:8" x14ac:dyDescent="0.25">
      <c r="A1167" s="1351">
        <v>41532</v>
      </c>
      <c r="B1167" s="591" t="s">
        <v>1839</v>
      </c>
      <c r="C1167" s="1375" t="s">
        <v>3448</v>
      </c>
      <c r="D1167" s="1913" t="s">
        <v>3449</v>
      </c>
      <c r="E1167" s="1914">
        <v>4800</v>
      </c>
      <c r="F1167" s="1971" t="s">
        <v>4048</v>
      </c>
      <c r="G1167" s="1916">
        <f>700+4100</f>
        <v>4800</v>
      </c>
      <c r="H1167" s="1417">
        <f t="shared" si="27"/>
        <v>0</v>
      </c>
    </row>
    <row r="1168" spans="1:8" x14ac:dyDescent="0.25">
      <c r="A1168" s="1351"/>
      <c r="B1168" s="591" t="s">
        <v>1840</v>
      </c>
      <c r="C1168" s="1375" t="s">
        <v>3448</v>
      </c>
      <c r="D1168" s="1913" t="s">
        <v>1038</v>
      </c>
      <c r="E1168" s="1914">
        <v>1592</v>
      </c>
      <c r="F1168" s="1915">
        <v>41532</v>
      </c>
      <c r="G1168" s="1914">
        <v>1592</v>
      </c>
      <c r="H1168" s="1417">
        <f t="shared" si="27"/>
        <v>0</v>
      </c>
    </row>
    <row r="1169" spans="1:8" x14ac:dyDescent="0.25">
      <c r="A1169" s="1351"/>
      <c r="B1169" s="591" t="s">
        <v>1841</v>
      </c>
      <c r="C1169" s="1375" t="s">
        <v>3448</v>
      </c>
      <c r="D1169" s="1913" t="s">
        <v>964</v>
      </c>
      <c r="E1169" s="1914">
        <v>17490</v>
      </c>
      <c r="F1169" s="1915">
        <v>41534</v>
      </c>
      <c r="G1169" s="1916">
        <v>17490</v>
      </c>
      <c r="H1169" s="1417">
        <f t="shared" si="27"/>
        <v>0</v>
      </c>
    </row>
    <row r="1170" spans="1:8" x14ac:dyDescent="0.25">
      <c r="A1170" s="1351"/>
      <c r="B1170" s="591" t="s">
        <v>1842</v>
      </c>
      <c r="C1170" s="1375" t="s">
        <v>3448</v>
      </c>
      <c r="D1170" s="1913" t="s">
        <v>470</v>
      </c>
      <c r="E1170" s="1914">
        <v>14457</v>
      </c>
      <c r="F1170" s="1915">
        <v>41532</v>
      </c>
      <c r="G1170" s="1914">
        <v>14457</v>
      </c>
      <c r="H1170" s="1417">
        <f t="shared" si="27"/>
        <v>0</v>
      </c>
    </row>
    <row r="1171" spans="1:8" x14ac:dyDescent="0.25">
      <c r="A1171" s="1351"/>
      <c r="B1171" s="591" t="s">
        <v>1843</v>
      </c>
      <c r="C1171" s="1375" t="s">
        <v>3448</v>
      </c>
      <c r="D1171" s="1913" t="s">
        <v>860</v>
      </c>
      <c r="E1171" s="1914">
        <v>561.5</v>
      </c>
      <c r="F1171" s="1915">
        <v>41532</v>
      </c>
      <c r="G1171" s="1914">
        <v>561.5</v>
      </c>
      <c r="H1171" s="1417">
        <f t="shared" si="27"/>
        <v>0</v>
      </c>
    </row>
    <row r="1172" spans="1:8" x14ac:dyDescent="0.25">
      <c r="A1172" s="1351"/>
      <c r="B1172" s="591" t="s">
        <v>1844</v>
      </c>
      <c r="C1172" s="1375" t="s">
        <v>3448</v>
      </c>
      <c r="D1172" s="1920" t="s">
        <v>3450</v>
      </c>
      <c r="E1172" s="1921">
        <v>0</v>
      </c>
      <c r="F1172" s="1915"/>
      <c r="G1172" s="1914"/>
      <c r="H1172" s="1417">
        <f t="shared" si="27"/>
        <v>0</v>
      </c>
    </row>
    <row r="1173" spans="1:8" x14ac:dyDescent="0.25">
      <c r="A1173" s="1351"/>
      <c r="B1173" s="591" t="s">
        <v>1845</v>
      </c>
      <c r="C1173" s="1375" t="s">
        <v>3448</v>
      </c>
      <c r="D1173" s="1917" t="s">
        <v>3458</v>
      </c>
      <c r="E1173" s="1916">
        <v>5085</v>
      </c>
      <c r="F1173" s="1971" t="s">
        <v>4009</v>
      </c>
      <c r="G1173" s="1916">
        <v>5085</v>
      </c>
      <c r="H1173" s="1417">
        <f t="shared" si="27"/>
        <v>0</v>
      </c>
    </row>
    <row r="1174" spans="1:8" x14ac:dyDescent="0.25">
      <c r="A1174" s="1351"/>
      <c r="B1174" s="591" t="s">
        <v>1846</v>
      </c>
      <c r="C1174" s="1375" t="s">
        <v>3448</v>
      </c>
      <c r="D1174" s="1913" t="s">
        <v>1922</v>
      </c>
      <c r="E1174" s="1914">
        <v>2616</v>
      </c>
      <c r="F1174" s="1915">
        <v>41532</v>
      </c>
      <c r="G1174" s="1914">
        <v>2616</v>
      </c>
      <c r="H1174" s="1417">
        <f t="shared" si="27"/>
        <v>0</v>
      </c>
    </row>
    <row r="1175" spans="1:8" x14ac:dyDescent="0.25">
      <c r="A1175" s="1351"/>
      <c r="B1175" s="591" t="s">
        <v>1847</v>
      </c>
      <c r="C1175" s="1375" t="s">
        <v>3448</v>
      </c>
      <c r="D1175" s="1913" t="s">
        <v>404</v>
      </c>
      <c r="E1175" s="1914">
        <v>10375</v>
      </c>
      <c r="F1175" s="1924">
        <v>41569</v>
      </c>
      <c r="G1175" s="1925">
        <v>10375</v>
      </c>
      <c r="H1175" s="1417">
        <f t="shared" si="27"/>
        <v>0</v>
      </c>
    </row>
    <row r="1176" spans="1:8" x14ac:dyDescent="0.25">
      <c r="A1176" s="1351"/>
      <c r="B1176" s="591" t="s">
        <v>1848</v>
      </c>
      <c r="C1176" s="1375" t="s">
        <v>3448</v>
      </c>
      <c r="D1176" s="1913" t="s">
        <v>3574</v>
      </c>
      <c r="E1176" s="1914">
        <v>18720</v>
      </c>
      <c r="F1176" s="1915">
        <v>41532</v>
      </c>
      <c r="G1176" s="1914">
        <v>18720</v>
      </c>
      <c r="H1176" s="1417">
        <f t="shared" si="27"/>
        <v>0</v>
      </c>
    </row>
    <row r="1177" spans="1:8" x14ac:dyDescent="0.25">
      <c r="A1177" s="1351"/>
      <c r="B1177" s="591" t="s">
        <v>1849</v>
      </c>
      <c r="C1177" s="1375" t="s">
        <v>3448</v>
      </c>
      <c r="D1177" s="1913" t="s">
        <v>377</v>
      </c>
      <c r="E1177" s="1914">
        <v>4254</v>
      </c>
      <c r="F1177" s="1915">
        <v>41533</v>
      </c>
      <c r="G1177" s="1916">
        <v>4254</v>
      </c>
      <c r="H1177" s="1417">
        <f t="shared" si="27"/>
        <v>0</v>
      </c>
    </row>
    <row r="1178" spans="1:8" x14ac:dyDescent="0.25">
      <c r="A1178" s="1351"/>
      <c r="B1178" s="591" t="s">
        <v>1850</v>
      </c>
      <c r="C1178" s="1375" t="s">
        <v>3448</v>
      </c>
      <c r="D1178" s="1920" t="s">
        <v>3450</v>
      </c>
      <c r="E1178" s="1921">
        <v>0</v>
      </c>
      <c r="F1178" s="1915"/>
      <c r="G1178" s="1914"/>
      <c r="H1178" s="1417">
        <f t="shared" si="27"/>
        <v>0</v>
      </c>
    </row>
    <row r="1179" spans="1:8" x14ac:dyDescent="0.25">
      <c r="A1179" s="1351"/>
      <c r="B1179" s="591" t="s">
        <v>1851</v>
      </c>
      <c r="C1179" s="1375" t="s">
        <v>3448</v>
      </c>
      <c r="D1179" s="1913" t="s">
        <v>44</v>
      </c>
      <c r="E1179" s="1914">
        <v>2657</v>
      </c>
      <c r="F1179" s="1915">
        <v>41532</v>
      </c>
      <c r="G1179" s="1914">
        <v>2657</v>
      </c>
      <c r="H1179" s="1417">
        <f t="shared" si="27"/>
        <v>0</v>
      </c>
    </row>
    <row r="1180" spans="1:8" x14ac:dyDescent="0.25">
      <c r="A1180" s="1351"/>
      <c r="B1180" s="591" t="s">
        <v>1852</v>
      </c>
      <c r="C1180" s="1375" t="s">
        <v>3448</v>
      </c>
      <c r="D1180" s="1913" t="s">
        <v>58</v>
      </c>
      <c r="E1180" s="1914">
        <v>1752</v>
      </c>
      <c r="F1180" s="1915">
        <v>41532</v>
      </c>
      <c r="G1180" s="1914">
        <v>1752</v>
      </c>
      <c r="H1180" s="1417">
        <f t="shared" si="27"/>
        <v>0</v>
      </c>
    </row>
    <row r="1181" spans="1:8" x14ac:dyDescent="0.25">
      <c r="A1181" s="1351"/>
      <c r="B1181" s="591" t="s">
        <v>1853</v>
      </c>
      <c r="C1181" s="1375" t="s">
        <v>3448</v>
      </c>
      <c r="D1181" s="1913" t="s">
        <v>463</v>
      </c>
      <c r="E1181" s="1914">
        <v>2140</v>
      </c>
      <c r="F1181" s="1915">
        <v>41532</v>
      </c>
      <c r="G1181" s="1914">
        <v>2140</v>
      </c>
      <c r="H1181" s="1417">
        <f t="shared" si="27"/>
        <v>0</v>
      </c>
    </row>
    <row r="1182" spans="1:8" x14ac:dyDescent="0.25">
      <c r="A1182" s="1351"/>
      <c r="B1182" s="591" t="s">
        <v>1854</v>
      </c>
      <c r="C1182" s="1375" t="s">
        <v>3448</v>
      </c>
      <c r="D1182" s="1913" t="s">
        <v>1909</v>
      </c>
      <c r="E1182" s="1914">
        <v>2838.5</v>
      </c>
      <c r="F1182" s="1915">
        <v>41536</v>
      </c>
      <c r="G1182" s="1916">
        <v>2838.5</v>
      </c>
      <c r="H1182" s="1417">
        <f t="shared" si="27"/>
        <v>0</v>
      </c>
    </row>
    <row r="1183" spans="1:8" x14ac:dyDescent="0.25">
      <c r="A1183" s="1351"/>
      <c r="B1183" s="591" t="s">
        <v>1855</v>
      </c>
      <c r="C1183" s="1375" t="s">
        <v>3448</v>
      </c>
      <c r="D1183" s="1913" t="s">
        <v>3866</v>
      </c>
      <c r="E1183" s="1914">
        <v>1164</v>
      </c>
      <c r="F1183" s="1915">
        <v>41532</v>
      </c>
      <c r="G1183" s="1914">
        <v>1164</v>
      </c>
      <c r="H1183" s="1417">
        <f t="shared" si="27"/>
        <v>0</v>
      </c>
    </row>
    <row r="1184" spans="1:8" x14ac:dyDescent="0.25">
      <c r="A1184" s="1351"/>
      <c r="B1184" s="591" t="s">
        <v>1856</v>
      </c>
      <c r="C1184" s="1375" t="s">
        <v>3448</v>
      </c>
      <c r="D1184" s="1913" t="s">
        <v>988</v>
      </c>
      <c r="E1184" s="1914">
        <v>384</v>
      </c>
      <c r="F1184" s="1915">
        <v>41532</v>
      </c>
      <c r="G1184" s="1914">
        <v>384</v>
      </c>
      <c r="H1184" s="1417">
        <f t="shared" si="27"/>
        <v>0</v>
      </c>
    </row>
    <row r="1185" spans="1:8" x14ac:dyDescent="0.25">
      <c r="A1185" s="1351"/>
      <c r="B1185" s="591" t="s">
        <v>1857</v>
      </c>
      <c r="C1185" s="1375" t="s">
        <v>3448</v>
      </c>
      <c r="D1185" s="1913" t="s">
        <v>32</v>
      </c>
      <c r="E1185" s="1914">
        <v>2746</v>
      </c>
      <c r="F1185" s="1915">
        <v>41534</v>
      </c>
      <c r="G1185" s="1916">
        <v>2746</v>
      </c>
      <c r="H1185" s="1417">
        <f t="shared" si="27"/>
        <v>0</v>
      </c>
    </row>
    <row r="1186" spans="1:8" x14ac:dyDescent="0.25">
      <c r="A1186" s="1351"/>
      <c r="B1186" s="591" t="s">
        <v>1858</v>
      </c>
      <c r="C1186" s="1375" t="s">
        <v>3448</v>
      </c>
      <c r="D1186" s="1920" t="s">
        <v>3450</v>
      </c>
      <c r="E1186" s="1921">
        <v>0</v>
      </c>
      <c r="F1186" s="1915"/>
      <c r="G1186" s="1914"/>
      <c r="H1186" s="1417">
        <f t="shared" si="27"/>
        <v>0</v>
      </c>
    </row>
    <row r="1187" spans="1:8" x14ac:dyDescent="0.25">
      <c r="A1187" s="1351"/>
      <c r="B1187" s="591" t="s">
        <v>1859</v>
      </c>
      <c r="C1187" s="1375" t="s">
        <v>3448</v>
      </c>
      <c r="D1187" s="1913" t="s">
        <v>389</v>
      </c>
      <c r="E1187" s="1914">
        <v>12434</v>
      </c>
      <c r="F1187" s="1915">
        <v>41532</v>
      </c>
      <c r="G1187" s="1914">
        <v>12434</v>
      </c>
      <c r="H1187" s="1417">
        <f t="shared" si="27"/>
        <v>0</v>
      </c>
    </row>
    <row r="1188" spans="1:8" x14ac:dyDescent="0.25">
      <c r="A1188" s="1351"/>
      <c r="B1188" s="591" t="s">
        <v>1860</v>
      </c>
      <c r="C1188" s="1375" t="s">
        <v>3448</v>
      </c>
      <c r="D1188" s="1913" t="s">
        <v>958</v>
      </c>
      <c r="E1188" s="1914">
        <v>9224</v>
      </c>
      <c r="F1188" s="1915">
        <v>41532</v>
      </c>
      <c r="G1188" s="1914">
        <v>9224</v>
      </c>
      <c r="H1188" s="1417">
        <f t="shared" si="27"/>
        <v>0</v>
      </c>
    </row>
    <row r="1189" spans="1:8" x14ac:dyDescent="0.25">
      <c r="A1189" s="1351"/>
      <c r="B1189" s="591" t="s">
        <v>819</v>
      </c>
      <c r="C1189" s="1375" t="s">
        <v>3448</v>
      </c>
      <c r="D1189" s="1913" t="s">
        <v>3883</v>
      </c>
      <c r="E1189" s="1914">
        <v>1062</v>
      </c>
      <c r="F1189" s="1915">
        <v>41532</v>
      </c>
      <c r="G1189" s="1914">
        <v>1062</v>
      </c>
      <c r="H1189" s="1417">
        <f t="shared" si="27"/>
        <v>0</v>
      </c>
    </row>
    <row r="1190" spans="1:8" x14ac:dyDescent="0.25">
      <c r="A1190" s="1351"/>
      <c r="B1190" s="591" t="s">
        <v>1861</v>
      </c>
      <c r="C1190" s="1375" t="s">
        <v>3448</v>
      </c>
      <c r="D1190" s="1913" t="s">
        <v>1233</v>
      </c>
      <c r="E1190" s="1914">
        <v>6511</v>
      </c>
      <c r="F1190" s="1924">
        <v>41574</v>
      </c>
      <c r="G1190" s="1925">
        <v>5766</v>
      </c>
      <c r="H1190" s="1417">
        <f t="shared" si="27"/>
        <v>745</v>
      </c>
    </row>
    <row r="1191" spans="1:8" ht="23.25" x14ac:dyDescent="0.25">
      <c r="A1191" s="1351"/>
      <c r="B1191" s="591" t="s">
        <v>1862</v>
      </c>
      <c r="C1191" s="1375" t="s">
        <v>3448</v>
      </c>
      <c r="D1191" s="1913" t="s">
        <v>25</v>
      </c>
      <c r="E1191" s="1914">
        <v>13198</v>
      </c>
      <c r="F1191" s="2020" t="s">
        <v>4067</v>
      </c>
      <c r="G1191" s="1937">
        <f>1800+7600+3798</f>
        <v>13198</v>
      </c>
      <c r="H1191" s="1417">
        <f t="shared" si="27"/>
        <v>0</v>
      </c>
    </row>
    <row r="1192" spans="1:8" x14ac:dyDescent="0.25">
      <c r="A1192" s="1351"/>
      <c r="B1192" s="591" t="s">
        <v>1863</v>
      </c>
      <c r="C1192" s="1375" t="s">
        <v>3448</v>
      </c>
      <c r="D1192" s="1913" t="s">
        <v>499</v>
      </c>
      <c r="E1192" s="1914">
        <v>2232</v>
      </c>
      <c r="F1192" s="1915">
        <v>41532</v>
      </c>
      <c r="G1192" s="1914">
        <v>2232</v>
      </c>
      <c r="H1192" s="1417">
        <f t="shared" si="27"/>
        <v>0</v>
      </c>
    </row>
    <row r="1193" spans="1:8" x14ac:dyDescent="0.25">
      <c r="A1193" s="1351"/>
      <c r="B1193" s="591" t="s">
        <v>1951</v>
      </c>
      <c r="C1193" s="1375" t="s">
        <v>3448</v>
      </c>
      <c r="D1193" s="1913" t="s">
        <v>28</v>
      </c>
      <c r="E1193" s="1914">
        <v>7091</v>
      </c>
      <c r="F1193" s="1915">
        <v>41532</v>
      </c>
      <c r="G1193" s="1914">
        <v>7091</v>
      </c>
      <c r="H1193" s="1417">
        <f t="shared" si="27"/>
        <v>0</v>
      </c>
    </row>
    <row r="1194" spans="1:8" x14ac:dyDescent="0.25">
      <c r="A1194" s="1351"/>
      <c r="B1194" s="591" t="s">
        <v>1952</v>
      </c>
      <c r="C1194" s="1375" t="s">
        <v>3448</v>
      </c>
      <c r="D1194" s="1913" t="s">
        <v>678</v>
      </c>
      <c r="E1194" s="1914">
        <v>16680</v>
      </c>
      <c r="F1194" s="1915">
        <v>41532</v>
      </c>
      <c r="G1194" s="1914">
        <v>16680</v>
      </c>
      <c r="H1194" s="1417">
        <f t="shared" si="27"/>
        <v>0</v>
      </c>
    </row>
    <row r="1195" spans="1:8" x14ac:dyDescent="0.25">
      <c r="A1195" s="1351"/>
      <c r="B1195" s="591" t="s">
        <v>1953</v>
      </c>
      <c r="C1195" s="1375" t="s">
        <v>3448</v>
      </c>
      <c r="D1195" s="1913" t="s">
        <v>808</v>
      </c>
      <c r="E1195" s="1914">
        <v>2231</v>
      </c>
      <c r="F1195" s="1915">
        <v>41532</v>
      </c>
      <c r="G1195" s="1914">
        <v>2231</v>
      </c>
      <c r="H1195" s="1417">
        <f t="shared" si="27"/>
        <v>0</v>
      </c>
    </row>
    <row r="1196" spans="1:8" x14ac:dyDescent="0.25">
      <c r="A1196" s="1351"/>
      <c r="B1196" s="591" t="s">
        <v>1954</v>
      </c>
      <c r="C1196" s="1375" t="s">
        <v>3448</v>
      </c>
      <c r="D1196" s="1913" t="s">
        <v>3574</v>
      </c>
      <c r="E1196" s="1914">
        <v>3747</v>
      </c>
      <c r="F1196" s="1915">
        <v>41532</v>
      </c>
      <c r="G1196" s="1914">
        <v>3747</v>
      </c>
      <c r="H1196" s="1417">
        <f t="shared" si="27"/>
        <v>0</v>
      </c>
    </row>
    <row r="1197" spans="1:8" x14ac:dyDescent="0.25">
      <c r="A1197" s="1351"/>
      <c r="B1197" s="591" t="s">
        <v>1955</v>
      </c>
      <c r="C1197" s="1375" t="s">
        <v>3448</v>
      </c>
      <c r="D1197" s="1920" t="s">
        <v>3450</v>
      </c>
      <c r="E1197" s="1921">
        <v>0</v>
      </c>
      <c r="F1197" s="1915"/>
      <c r="G1197" s="1914"/>
      <c r="H1197" s="1417">
        <f t="shared" si="27"/>
        <v>0</v>
      </c>
    </row>
    <row r="1198" spans="1:8" x14ac:dyDescent="0.25">
      <c r="A1198" s="1351"/>
      <c r="B1198" s="591" t="s">
        <v>1956</v>
      </c>
      <c r="C1198" s="1375" t="s">
        <v>3448</v>
      </c>
      <c r="D1198" s="1913" t="s">
        <v>830</v>
      </c>
      <c r="E1198" s="1914">
        <v>9538</v>
      </c>
      <c r="F1198" s="1915">
        <v>41532</v>
      </c>
      <c r="G1198" s="1914">
        <v>9538</v>
      </c>
      <c r="H1198" s="1417">
        <f t="shared" si="27"/>
        <v>0</v>
      </c>
    </row>
    <row r="1199" spans="1:8" x14ac:dyDescent="0.25">
      <c r="A1199" s="1351"/>
      <c r="B1199" s="591" t="s">
        <v>1957</v>
      </c>
      <c r="C1199" s="1375" t="s">
        <v>3448</v>
      </c>
      <c r="D1199" s="1913" t="s">
        <v>968</v>
      </c>
      <c r="E1199" s="1914">
        <v>4346</v>
      </c>
      <c r="F1199" s="1915">
        <v>41532</v>
      </c>
      <c r="G1199" s="1914">
        <v>4346</v>
      </c>
      <c r="H1199" s="1417">
        <f t="shared" si="27"/>
        <v>0</v>
      </c>
    </row>
    <row r="1200" spans="1:8" x14ac:dyDescent="0.25">
      <c r="A1200" s="1351"/>
      <c r="B1200" s="591" t="s">
        <v>820</v>
      </c>
      <c r="C1200" s="1375" t="s">
        <v>3448</v>
      </c>
      <c r="D1200" s="1913" t="s">
        <v>3863</v>
      </c>
      <c r="E1200" s="1914">
        <v>9150</v>
      </c>
      <c r="F1200" s="1915">
        <v>41532</v>
      </c>
      <c r="G1200" s="1914">
        <v>9150</v>
      </c>
      <c r="H1200" s="1417">
        <f t="shared" si="27"/>
        <v>0</v>
      </c>
    </row>
    <row r="1201" spans="1:8" x14ac:dyDescent="0.25">
      <c r="A1201" s="1351"/>
      <c r="B1201" s="591" t="s">
        <v>1958</v>
      </c>
      <c r="C1201" s="1375" t="s">
        <v>3448</v>
      </c>
      <c r="D1201" s="1920" t="s">
        <v>3450</v>
      </c>
      <c r="E1201" s="1921">
        <v>0</v>
      </c>
      <c r="F1201" s="1915"/>
      <c r="G1201" s="1914"/>
      <c r="H1201" s="1417">
        <f t="shared" si="27"/>
        <v>0</v>
      </c>
    </row>
    <row r="1202" spans="1:8" x14ac:dyDescent="0.25">
      <c r="A1202" s="1351"/>
      <c r="B1202" s="591" t="s">
        <v>1959</v>
      </c>
      <c r="C1202" s="1375" t="s">
        <v>3448</v>
      </c>
      <c r="D1202" s="1913" t="s">
        <v>752</v>
      </c>
      <c r="E1202" s="1914">
        <v>6246</v>
      </c>
      <c r="F1202" s="1915">
        <v>41532</v>
      </c>
      <c r="G1202" s="1914">
        <v>6246</v>
      </c>
      <c r="H1202" s="1417">
        <f t="shared" si="27"/>
        <v>0</v>
      </c>
    </row>
    <row r="1203" spans="1:8" x14ac:dyDescent="0.25">
      <c r="A1203" s="1351"/>
      <c r="B1203" s="591" t="s">
        <v>1960</v>
      </c>
      <c r="C1203" s="1375" t="s">
        <v>3448</v>
      </c>
      <c r="D1203" s="1913" t="s">
        <v>206</v>
      </c>
      <c r="E1203" s="1914">
        <v>5721</v>
      </c>
      <c r="F1203" s="1915">
        <v>41532</v>
      </c>
      <c r="G1203" s="1914">
        <v>5721</v>
      </c>
      <c r="H1203" s="1417">
        <f t="shared" si="27"/>
        <v>0</v>
      </c>
    </row>
    <row r="1204" spans="1:8" x14ac:dyDescent="0.25">
      <c r="A1204" s="1351"/>
      <c r="B1204" s="591" t="s">
        <v>1961</v>
      </c>
      <c r="C1204" s="1375" t="s">
        <v>3448</v>
      </c>
      <c r="D1204" s="1913" t="s">
        <v>206</v>
      </c>
      <c r="E1204" s="1914">
        <v>2238</v>
      </c>
      <c r="F1204" s="1915">
        <v>41532</v>
      </c>
      <c r="G1204" s="1914">
        <v>2238</v>
      </c>
      <c r="H1204" s="1417">
        <f t="shared" si="27"/>
        <v>0</v>
      </c>
    </row>
    <row r="1205" spans="1:8" x14ac:dyDescent="0.25">
      <c r="A1205" s="1351"/>
      <c r="B1205" s="591" t="s">
        <v>1962</v>
      </c>
      <c r="C1205" s="1375" t="s">
        <v>3448</v>
      </c>
      <c r="D1205" s="1920" t="s">
        <v>3450</v>
      </c>
      <c r="E1205" s="1921">
        <v>0</v>
      </c>
      <c r="F1205" s="1915"/>
      <c r="G1205" s="1914"/>
      <c r="H1205" s="1417">
        <f t="shared" si="27"/>
        <v>0</v>
      </c>
    </row>
    <row r="1206" spans="1:8" x14ac:dyDescent="0.25">
      <c r="A1206" s="1351"/>
      <c r="B1206" s="591" t="s">
        <v>1963</v>
      </c>
      <c r="C1206" s="1375" t="s">
        <v>3448</v>
      </c>
      <c r="D1206" s="1913" t="s">
        <v>3508</v>
      </c>
      <c r="E1206" s="1914">
        <v>8150</v>
      </c>
      <c r="F1206" s="1915">
        <v>41532</v>
      </c>
      <c r="G1206" s="1914">
        <v>8150</v>
      </c>
      <c r="H1206" s="1417">
        <f t="shared" si="27"/>
        <v>0</v>
      </c>
    </row>
    <row r="1207" spans="1:8" x14ac:dyDescent="0.25">
      <c r="A1207" s="1351"/>
      <c r="B1207" s="591" t="s">
        <v>1964</v>
      </c>
      <c r="C1207" s="1375" t="s">
        <v>3448</v>
      </c>
      <c r="D1207" s="1913" t="s">
        <v>32</v>
      </c>
      <c r="E1207" s="1914">
        <v>13034</v>
      </c>
      <c r="F1207" s="1971" t="s">
        <v>3982</v>
      </c>
      <c r="G1207" s="1916">
        <f>12000+1034</f>
        <v>13034</v>
      </c>
      <c r="H1207" s="1417">
        <f t="shared" si="27"/>
        <v>0</v>
      </c>
    </row>
    <row r="1208" spans="1:8" x14ac:dyDescent="0.25">
      <c r="A1208" s="1351"/>
      <c r="B1208" s="591" t="s">
        <v>229</v>
      </c>
      <c r="C1208" s="1375" t="s">
        <v>3448</v>
      </c>
      <c r="D1208" s="1913" t="s">
        <v>685</v>
      </c>
      <c r="E1208" s="1914">
        <v>17359</v>
      </c>
      <c r="F1208" s="1915">
        <v>41532</v>
      </c>
      <c r="G1208" s="1914">
        <v>17359</v>
      </c>
      <c r="H1208" s="1417">
        <f t="shared" si="27"/>
        <v>0</v>
      </c>
    </row>
    <row r="1209" spans="1:8" ht="23.25" x14ac:dyDescent="0.25">
      <c r="A1209" s="1351"/>
      <c r="B1209" s="591" t="s">
        <v>1965</v>
      </c>
      <c r="C1209" s="1375" t="s">
        <v>3448</v>
      </c>
      <c r="D1209" s="1913" t="s">
        <v>119</v>
      </c>
      <c r="E1209" s="1914">
        <v>5198</v>
      </c>
      <c r="F1209" s="1954" t="s">
        <v>3951</v>
      </c>
      <c r="G1209" s="1916">
        <v>5198</v>
      </c>
      <c r="H1209" s="1417">
        <f t="shared" si="27"/>
        <v>0</v>
      </c>
    </row>
    <row r="1210" spans="1:8" x14ac:dyDescent="0.25">
      <c r="A1210" s="1351"/>
      <c r="B1210" s="591" t="s">
        <v>1966</v>
      </c>
      <c r="C1210" s="1375" t="s">
        <v>3448</v>
      </c>
      <c r="D1210" s="1913" t="s">
        <v>3884</v>
      </c>
      <c r="E1210" s="1914">
        <v>8627</v>
      </c>
      <c r="F1210" s="1915">
        <v>41532</v>
      </c>
      <c r="G1210" s="1914">
        <v>8627</v>
      </c>
      <c r="H1210" s="1417">
        <f t="shared" si="27"/>
        <v>0</v>
      </c>
    </row>
    <row r="1211" spans="1:8" x14ac:dyDescent="0.25">
      <c r="A1211" s="1351"/>
      <c r="B1211" s="591" t="s">
        <v>1967</v>
      </c>
      <c r="C1211" s="1375" t="s">
        <v>3448</v>
      </c>
      <c r="D1211" s="1913" t="s">
        <v>752</v>
      </c>
      <c r="E1211" s="1914">
        <v>1174</v>
      </c>
      <c r="F1211" s="1915">
        <v>41537</v>
      </c>
      <c r="G1211" s="1916">
        <v>1174</v>
      </c>
      <c r="H1211" s="1417">
        <f t="shared" si="27"/>
        <v>0</v>
      </c>
    </row>
    <row r="1212" spans="1:8" x14ac:dyDescent="0.25">
      <c r="A1212" s="1351"/>
      <c r="B1212" s="591" t="s">
        <v>821</v>
      </c>
      <c r="C1212" s="1375" t="s">
        <v>3448</v>
      </c>
      <c r="D1212" s="1913" t="s">
        <v>3885</v>
      </c>
      <c r="E1212" s="1914">
        <v>9122</v>
      </c>
      <c r="F1212" s="1915">
        <v>41532</v>
      </c>
      <c r="G1212" s="1914">
        <v>9122</v>
      </c>
      <c r="H1212" s="1417">
        <f t="shared" si="27"/>
        <v>0</v>
      </c>
    </row>
    <row r="1213" spans="1:8" x14ac:dyDescent="0.25">
      <c r="A1213" s="1351"/>
      <c r="B1213" s="541" t="s">
        <v>1866</v>
      </c>
      <c r="C1213" s="1352" t="s">
        <v>3882</v>
      </c>
      <c r="D1213" s="1913" t="s">
        <v>419</v>
      </c>
      <c r="E1213" s="1914">
        <v>3944</v>
      </c>
      <c r="F1213" s="1915">
        <v>41532</v>
      </c>
      <c r="G1213" s="1914">
        <v>3944</v>
      </c>
      <c r="H1213" s="1417">
        <f t="shared" si="27"/>
        <v>0</v>
      </c>
    </row>
    <row r="1214" spans="1:8" x14ac:dyDescent="0.25">
      <c r="A1214" s="1351"/>
      <c r="B1214" s="541" t="s">
        <v>1867</v>
      </c>
      <c r="C1214" s="1352" t="s">
        <v>3882</v>
      </c>
      <c r="D1214" s="1913" t="s">
        <v>19</v>
      </c>
      <c r="E1214" s="1914">
        <v>1108</v>
      </c>
      <c r="F1214" s="1915">
        <v>41532</v>
      </c>
      <c r="G1214" s="1914">
        <v>1108</v>
      </c>
      <c r="H1214" s="1417">
        <f t="shared" si="27"/>
        <v>0</v>
      </c>
    </row>
    <row r="1215" spans="1:8" x14ac:dyDescent="0.25">
      <c r="A1215" s="1351"/>
      <c r="B1215" s="541" t="s">
        <v>1868</v>
      </c>
      <c r="C1215" s="1352" t="s">
        <v>3882</v>
      </c>
      <c r="D1215" s="1913" t="s">
        <v>421</v>
      </c>
      <c r="E1215" s="1914">
        <v>739</v>
      </c>
      <c r="F1215" s="1915">
        <v>41532</v>
      </c>
      <c r="G1215" s="1914">
        <v>739</v>
      </c>
      <c r="H1215" s="1417">
        <f t="shared" si="27"/>
        <v>0</v>
      </c>
    </row>
    <row r="1216" spans="1:8" x14ac:dyDescent="0.25">
      <c r="A1216" s="1351"/>
      <c r="B1216" s="541" t="s">
        <v>1869</v>
      </c>
      <c r="C1216" s="1352" t="s">
        <v>3882</v>
      </c>
      <c r="D1216" s="1913" t="s">
        <v>44</v>
      </c>
      <c r="E1216" s="1914">
        <v>75</v>
      </c>
      <c r="F1216" s="1915">
        <v>41532</v>
      </c>
      <c r="G1216" s="1914">
        <v>75</v>
      </c>
      <c r="H1216" s="1417">
        <f t="shared" si="27"/>
        <v>0</v>
      </c>
    </row>
    <row r="1217" spans="1:8" x14ac:dyDescent="0.25">
      <c r="A1217" s="1351"/>
      <c r="B1217" s="541" t="s">
        <v>1870</v>
      </c>
      <c r="C1217" s="1352" t="s">
        <v>3882</v>
      </c>
      <c r="D1217" s="1913" t="s">
        <v>1969</v>
      </c>
      <c r="E1217" s="1914">
        <v>6000</v>
      </c>
      <c r="F1217" s="1915">
        <v>41536</v>
      </c>
      <c r="G1217" s="1916">
        <v>6000</v>
      </c>
      <c r="H1217" s="1417">
        <f t="shared" si="27"/>
        <v>0</v>
      </c>
    </row>
    <row r="1218" spans="1:8" x14ac:dyDescent="0.25">
      <c r="A1218" s="1351"/>
      <c r="B1218" s="541" t="s">
        <v>1871</v>
      </c>
      <c r="C1218" s="1352" t="s">
        <v>3882</v>
      </c>
      <c r="D1218" s="1913" t="s">
        <v>970</v>
      </c>
      <c r="E1218" s="1914">
        <v>2550</v>
      </c>
      <c r="F1218" s="1915">
        <v>41532</v>
      </c>
      <c r="G1218" s="1914">
        <v>2550</v>
      </c>
      <c r="H1218" s="1417">
        <f t="shared" si="27"/>
        <v>0</v>
      </c>
    </row>
    <row r="1219" spans="1:8" x14ac:dyDescent="0.25">
      <c r="A1219" s="1351"/>
      <c r="B1219" s="541" t="s">
        <v>1872</v>
      </c>
      <c r="C1219" s="1352" t="s">
        <v>3882</v>
      </c>
      <c r="D1219" s="1913" t="s">
        <v>1038</v>
      </c>
      <c r="E1219" s="1914">
        <v>1461</v>
      </c>
      <c r="F1219" s="1915">
        <v>41532</v>
      </c>
      <c r="G1219" s="1914">
        <v>1461</v>
      </c>
      <c r="H1219" s="1417">
        <f t="shared" si="27"/>
        <v>0</v>
      </c>
    </row>
    <row r="1220" spans="1:8" x14ac:dyDescent="0.25">
      <c r="A1220" s="1351"/>
      <c r="B1220" s="541" t="s">
        <v>1873</v>
      </c>
      <c r="C1220" s="1352" t="s">
        <v>3882</v>
      </c>
      <c r="D1220" s="1913" t="s">
        <v>980</v>
      </c>
      <c r="E1220" s="1914">
        <v>167430</v>
      </c>
      <c r="F1220" s="1915">
        <v>41534</v>
      </c>
      <c r="G1220" s="1916">
        <v>167430</v>
      </c>
      <c r="H1220" s="1417">
        <f t="shared" si="27"/>
        <v>0</v>
      </c>
    </row>
    <row r="1221" spans="1:8" x14ac:dyDescent="0.25">
      <c r="A1221" s="1351"/>
      <c r="B1221" s="541" t="s">
        <v>1874</v>
      </c>
      <c r="C1221" s="1352" t="s">
        <v>3882</v>
      </c>
      <c r="D1221" s="1913" t="s">
        <v>980</v>
      </c>
      <c r="E1221" s="1914">
        <v>109520</v>
      </c>
      <c r="F1221" s="1915">
        <v>41534</v>
      </c>
      <c r="G1221" s="1916">
        <v>109520</v>
      </c>
      <c r="H1221" s="1417">
        <f t="shared" si="27"/>
        <v>0</v>
      </c>
    </row>
    <row r="1222" spans="1:8" x14ac:dyDescent="0.25">
      <c r="A1222" s="1351"/>
      <c r="B1222" s="541" t="s">
        <v>822</v>
      </c>
      <c r="C1222" s="1352" t="s">
        <v>3882</v>
      </c>
      <c r="D1222" s="1913" t="s">
        <v>980</v>
      </c>
      <c r="E1222" s="1914">
        <v>403461</v>
      </c>
      <c r="F1222" s="1915">
        <v>41547</v>
      </c>
      <c r="G1222" s="1916">
        <v>403461</v>
      </c>
      <c r="H1222" s="1417">
        <f t="shared" si="27"/>
        <v>0</v>
      </c>
    </row>
    <row r="1223" spans="1:8" x14ac:dyDescent="0.25">
      <c r="A1223" s="1351"/>
      <c r="B1223" s="541" t="s">
        <v>1875</v>
      </c>
      <c r="C1223" s="1352" t="s">
        <v>3882</v>
      </c>
      <c r="D1223" s="1913" t="s">
        <v>980</v>
      </c>
      <c r="E1223" s="1914">
        <v>308856</v>
      </c>
      <c r="F1223" s="1915">
        <v>41538</v>
      </c>
      <c r="G1223" s="1916">
        <v>308856</v>
      </c>
      <c r="H1223" s="1417">
        <f t="shared" si="27"/>
        <v>0</v>
      </c>
    </row>
    <row r="1224" spans="1:8" x14ac:dyDescent="0.25">
      <c r="A1224" s="1351"/>
      <c r="B1224" s="541" t="s">
        <v>1876</v>
      </c>
      <c r="C1224" s="1352" t="s">
        <v>3882</v>
      </c>
      <c r="D1224" s="1913" t="s">
        <v>3864</v>
      </c>
      <c r="E1224" s="1914">
        <v>19819</v>
      </c>
      <c r="F1224" s="1915">
        <v>41532</v>
      </c>
      <c r="G1224" s="1914">
        <v>19819</v>
      </c>
      <c r="H1224" s="1417">
        <f t="shared" si="27"/>
        <v>0</v>
      </c>
    </row>
    <row r="1225" spans="1:8" x14ac:dyDescent="0.25">
      <c r="A1225" s="1351"/>
      <c r="B1225" s="541" t="s">
        <v>823</v>
      </c>
      <c r="C1225" s="1352" t="s">
        <v>3882</v>
      </c>
      <c r="D1225" s="1920" t="s">
        <v>3450</v>
      </c>
      <c r="E1225" s="1921">
        <v>0</v>
      </c>
      <c r="F1225" s="1915"/>
      <c r="G1225" s="1914"/>
      <c r="H1225" s="1417">
        <f t="shared" si="27"/>
        <v>0</v>
      </c>
    </row>
    <row r="1226" spans="1:8" x14ac:dyDescent="0.25">
      <c r="A1226" s="1351"/>
      <c r="B1226" s="541" t="s">
        <v>1877</v>
      </c>
      <c r="C1226" s="1352" t="s">
        <v>3882</v>
      </c>
      <c r="D1226" s="1913" t="s">
        <v>994</v>
      </c>
      <c r="E1226" s="1914">
        <v>11786</v>
      </c>
      <c r="F1226" s="1924">
        <v>41548</v>
      </c>
      <c r="G1226" s="1925">
        <v>11786</v>
      </c>
      <c r="H1226" s="1417">
        <f t="shared" si="27"/>
        <v>0</v>
      </c>
    </row>
    <row r="1227" spans="1:8" x14ac:dyDescent="0.25">
      <c r="A1227" s="1351"/>
      <c r="B1227" s="541" t="s">
        <v>1878</v>
      </c>
      <c r="C1227" s="1352" t="s">
        <v>3882</v>
      </c>
      <c r="D1227" s="1913" t="s">
        <v>3867</v>
      </c>
      <c r="E1227" s="1914">
        <v>10866</v>
      </c>
      <c r="F1227" s="1971" t="s">
        <v>4003</v>
      </c>
      <c r="G1227" s="1916">
        <f>2301.5+8564.5</f>
        <v>10866</v>
      </c>
      <c r="H1227" s="1417">
        <f t="shared" si="27"/>
        <v>0</v>
      </c>
    </row>
    <row r="1228" spans="1:8" x14ac:dyDescent="0.25">
      <c r="A1228" s="1351"/>
      <c r="B1228" s="541"/>
      <c r="C1228" s="1375"/>
      <c r="D1228" s="353" t="s">
        <v>614</v>
      </c>
      <c r="E1228" s="76"/>
      <c r="F1228" s="723"/>
      <c r="G1228" s="76"/>
      <c r="H1228" s="218"/>
    </row>
    <row r="1229" spans="1:8" x14ac:dyDescent="0.25">
      <c r="A1229" s="1378"/>
      <c r="B1229" s="1379"/>
      <c r="C1229" s="1380"/>
      <c r="D1229" s="353" t="s">
        <v>825</v>
      </c>
      <c r="E1229" s="76"/>
      <c r="F1229" s="723"/>
      <c r="G1229" s="76"/>
      <c r="H1229" s="218"/>
    </row>
    <row r="1230" spans="1:8" x14ac:dyDescent="0.25">
      <c r="A1230" s="1351"/>
      <c r="B1230" s="541"/>
      <c r="C1230" s="1374"/>
      <c r="D1230" s="719" t="s">
        <v>506</v>
      </c>
      <c r="E1230" s="218"/>
      <c r="F1230" s="1411"/>
      <c r="G1230" s="1956"/>
      <c r="H1230" s="218"/>
    </row>
    <row r="1231" spans="1:8" ht="18.75" x14ac:dyDescent="0.3">
      <c r="A1231" s="2151" t="str">
        <f>A1162</f>
        <v>REMISIONES DE    OCTUBRE     2 0 1 3</v>
      </c>
      <c r="B1231" s="2151"/>
      <c r="C1231" s="2151"/>
      <c r="D1231" s="2151"/>
      <c r="E1231" s="2151"/>
      <c r="F1231" s="2151"/>
      <c r="G1231" s="1959"/>
      <c r="H1231" s="719"/>
    </row>
    <row r="1232" spans="1:8" ht="35.25" thickBot="1" x14ac:dyDescent="0.35">
      <c r="A1232" s="718" t="s">
        <v>0</v>
      </c>
      <c r="B1232" s="1343" t="s">
        <v>1</v>
      </c>
      <c r="C1232" s="1543"/>
      <c r="D1232" s="1344" t="s">
        <v>1574</v>
      </c>
      <c r="E1232" s="5" t="s">
        <v>2</v>
      </c>
      <c r="F1232" s="1358" t="s">
        <v>6</v>
      </c>
      <c r="G1232" s="1346" t="s">
        <v>7</v>
      </c>
      <c r="H1232" s="1347" t="s">
        <v>8</v>
      </c>
    </row>
    <row r="1233" spans="1:8" ht="15.75" thickTop="1" x14ac:dyDescent="0.25">
      <c r="A1233" s="1348">
        <v>41532</v>
      </c>
      <c r="B1233" s="1349" t="s">
        <v>1879</v>
      </c>
      <c r="C1233" s="1540" t="s">
        <v>3882</v>
      </c>
      <c r="D1233" s="1913" t="s">
        <v>3078</v>
      </c>
      <c r="E1233" s="1914">
        <v>11712</v>
      </c>
      <c r="F1233" s="1915">
        <v>41538</v>
      </c>
      <c r="G1233" s="1916">
        <v>11712</v>
      </c>
      <c r="H1233" s="1417">
        <f t="shared" ref="H1233:H1296" si="28">E1233-G1233</f>
        <v>0</v>
      </c>
    </row>
    <row r="1234" spans="1:8" x14ac:dyDescent="0.25">
      <c r="A1234" s="1351"/>
      <c r="B1234" s="541" t="s">
        <v>1880</v>
      </c>
      <c r="C1234" s="1352" t="s">
        <v>3882</v>
      </c>
      <c r="D1234" s="1913" t="s">
        <v>861</v>
      </c>
      <c r="E1234" s="1914">
        <v>544</v>
      </c>
      <c r="F1234" s="1915">
        <v>41532</v>
      </c>
      <c r="G1234" s="1914">
        <v>544</v>
      </c>
      <c r="H1234" s="1417">
        <f t="shared" si="28"/>
        <v>0</v>
      </c>
    </row>
    <row r="1235" spans="1:8" x14ac:dyDescent="0.25">
      <c r="A1235" s="1351"/>
      <c r="B1235" s="541" t="s">
        <v>1881</v>
      </c>
      <c r="C1235" s="1352" t="s">
        <v>3882</v>
      </c>
      <c r="D1235" s="1913" t="s">
        <v>990</v>
      </c>
      <c r="E1235" s="1914">
        <v>46</v>
      </c>
      <c r="F1235" s="1915">
        <v>41532</v>
      </c>
      <c r="G1235" s="1914">
        <v>46</v>
      </c>
      <c r="H1235" s="1417">
        <f t="shared" si="28"/>
        <v>0</v>
      </c>
    </row>
    <row r="1236" spans="1:8" x14ac:dyDescent="0.25">
      <c r="A1236" s="1351"/>
      <c r="B1236" s="541" t="s">
        <v>1882</v>
      </c>
      <c r="C1236" s="1352" t="s">
        <v>3882</v>
      </c>
      <c r="D1236" s="1913" t="s">
        <v>976</v>
      </c>
      <c r="E1236" s="1914">
        <v>6018.66</v>
      </c>
      <c r="F1236" s="1915">
        <v>41532</v>
      </c>
      <c r="G1236" s="1914">
        <v>6018.66</v>
      </c>
      <c r="H1236" s="1417">
        <f t="shared" si="28"/>
        <v>0</v>
      </c>
    </row>
    <row r="1237" spans="1:8" x14ac:dyDescent="0.25">
      <c r="A1237" s="1351"/>
      <c r="B1237" s="541" t="s">
        <v>1883</v>
      </c>
      <c r="C1237" s="1352" t="s">
        <v>3882</v>
      </c>
      <c r="D1237" s="1920" t="s">
        <v>1010</v>
      </c>
      <c r="E1237" s="1914">
        <v>0</v>
      </c>
      <c r="F1237" s="1987" t="s">
        <v>3905</v>
      </c>
      <c r="G1237" s="1916"/>
      <c r="H1237" s="1417">
        <f t="shared" si="28"/>
        <v>0</v>
      </c>
    </row>
    <row r="1238" spans="1:8" x14ac:dyDescent="0.25">
      <c r="A1238" s="1351"/>
      <c r="B1238" s="541" t="s">
        <v>1884</v>
      </c>
      <c r="C1238" s="1352" t="s">
        <v>3882</v>
      </c>
      <c r="D1238" s="1913" t="s">
        <v>600</v>
      </c>
      <c r="E1238" s="1914">
        <v>41.5</v>
      </c>
      <c r="F1238" s="1915">
        <v>41532</v>
      </c>
      <c r="G1238" s="1914">
        <v>41.5</v>
      </c>
      <c r="H1238" s="1417">
        <f t="shared" si="28"/>
        <v>0</v>
      </c>
    </row>
    <row r="1239" spans="1:8" x14ac:dyDescent="0.25">
      <c r="A1239" s="1351"/>
      <c r="B1239" s="541" t="s">
        <v>1885</v>
      </c>
      <c r="C1239" s="1352" t="s">
        <v>3882</v>
      </c>
      <c r="D1239" s="1913" t="s">
        <v>297</v>
      </c>
      <c r="E1239" s="1914">
        <v>51</v>
      </c>
      <c r="F1239" s="1915">
        <v>41532</v>
      </c>
      <c r="G1239" s="1914">
        <v>51</v>
      </c>
      <c r="H1239" s="1417">
        <f t="shared" si="28"/>
        <v>0</v>
      </c>
    </row>
    <row r="1240" spans="1:8" x14ac:dyDescent="0.25">
      <c r="A1240" s="1351"/>
      <c r="B1240" s="541" t="s">
        <v>1886</v>
      </c>
      <c r="C1240" s="1352" t="s">
        <v>3882</v>
      </c>
      <c r="D1240" s="1913" t="s">
        <v>752</v>
      </c>
      <c r="E1240" s="1914">
        <v>22283.5</v>
      </c>
      <c r="F1240" s="1922">
        <v>41564</v>
      </c>
      <c r="G1240" s="1923">
        <v>22283.5</v>
      </c>
      <c r="H1240" s="1417">
        <f t="shared" si="28"/>
        <v>0</v>
      </c>
    </row>
    <row r="1241" spans="1:8" x14ac:dyDescent="0.25">
      <c r="A1241" s="1351">
        <v>41533</v>
      </c>
      <c r="B1241" s="541" t="s">
        <v>1887</v>
      </c>
      <c r="C1241" s="1352" t="s">
        <v>3882</v>
      </c>
      <c r="D1241" s="1913" t="s">
        <v>3462</v>
      </c>
      <c r="E1241" s="1914">
        <v>100</v>
      </c>
      <c r="F1241" s="1915">
        <v>41533</v>
      </c>
      <c r="G1241" s="1914">
        <v>100</v>
      </c>
      <c r="H1241" s="1417">
        <f t="shared" si="28"/>
        <v>0</v>
      </c>
    </row>
    <row r="1242" spans="1:8" x14ac:dyDescent="0.25">
      <c r="A1242" s="1351"/>
      <c r="B1242" s="541" t="s">
        <v>1888</v>
      </c>
      <c r="C1242" s="1352" t="s">
        <v>3882</v>
      </c>
      <c r="D1242" s="1913" t="s">
        <v>3890</v>
      </c>
      <c r="E1242" s="1914">
        <v>17696</v>
      </c>
      <c r="F1242" s="1915">
        <v>41533</v>
      </c>
      <c r="G1242" s="1914">
        <v>17696</v>
      </c>
      <c r="H1242" s="1417">
        <f t="shared" si="28"/>
        <v>0</v>
      </c>
    </row>
    <row r="1243" spans="1:8" x14ac:dyDescent="0.25">
      <c r="A1243" s="1351"/>
      <c r="B1243" s="541" t="s">
        <v>1889</v>
      </c>
      <c r="C1243" s="1352" t="s">
        <v>3882</v>
      </c>
      <c r="D1243" s="1913" t="s">
        <v>206</v>
      </c>
      <c r="E1243" s="1914">
        <v>5867.5</v>
      </c>
      <c r="F1243" s="1915">
        <v>41533</v>
      </c>
      <c r="G1243" s="1914">
        <v>5867.5</v>
      </c>
      <c r="H1243" s="1417">
        <f t="shared" si="28"/>
        <v>0</v>
      </c>
    </row>
    <row r="1244" spans="1:8" x14ac:dyDescent="0.25">
      <c r="A1244" s="1351"/>
      <c r="B1244" s="541" t="s">
        <v>1890</v>
      </c>
      <c r="C1244" s="1352" t="s">
        <v>3882</v>
      </c>
      <c r="D1244" s="1913" t="s">
        <v>524</v>
      </c>
      <c r="E1244" s="1914">
        <v>136</v>
      </c>
      <c r="F1244" s="1915">
        <v>41533</v>
      </c>
      <c r="G1244" s="1914">
        <v>136</v>
      </c>
      <c r="H1244" s="1417">
        <f t="shared" si="28"/>
        <v>0</v>
      </c>
    </row>
    <row r="1245" spans="1:8" x14ac:dyDescent="0.25">
      <c r="A1245" s="1351"/>
      <c r="B1245" s="541" t="s">
        <v>1891</v>
      </c>
      <c r="C1245" s="1352" t="s">
        <v>3882</v>
      </c>
      <c r="D1245" s="1913" t="s">
        <v>21</v>
      </c>
      <c r="E1245" s="1914">
        <v>24998.5</v>
      </c>
      <c r="F1245" s="1915">
        <v>41533</v>
      </c>
      <c r="G1245" s="1914">
        <v>24998.5</v>
      </c>
      <c r="H1245" s="1417">
        <f t="shared" si="28"/>
        <v>0</v>
      </c>
    </row>
    <row r="1246" spans="1:8" x14ac:dyDescent="0.25">
      <c r="A1246" s="1351"/>
      <c r="B1246" s="541" t="s">
        <v>1892</v>
      </c>
      <c r="C1246" s="1352" t="s">
        <v>3882</v>
      </c>
      <c r="D1246" s="1913" t="s">
        <v>419</v>
      </c>
      <c r="E1246" s="1914">
        <v>13754</v>
      </c>
      <c r="F1246" s="1915">
        <v>41533</v>
      </c>
      <c r="G1246" s="1914">
        <v>13754</v>
      </c>
      <c r="H1246" s="1417">
        <f t="shared" si="28"/>
        <v>0</v>
      </c>
    </row>
    <row r="1247" spans="1:8" x14ac:dyDescent="0.25">
      <c r="A1247" s="1351"/>
      <c r="B1247" s="541" t="s">
        <v>1893</v>
      </c>
      <c r="C1247" s="1352" t="s">
        <v>3882</v>
      </c>
      <c r="D1247" s="1913" t="s">
        <v>592</v>
      </c>
      <c r="E1247" s="1914">
        <v>3361</v>
      </c>
      <c r="F1247" s="1915">
        <v>41533</v>
      </c>
      <c r="G1247" s="1914">
        <v>3361</v>
      </c>
      <c r="H1247" s="1417">
        <f t="shared" si="28"/>
        <v>0</v>
      </c>
    </row>
    <row r="1248" spans="1:8" x14ac:dyDescent="0.25">
      <c r="A1248" s="1351"/>
      <c r="B1248" s="541" t="s">
        <v>1894</v>
      </c>
      <c r="C1248" s="1352" t="s">
        <v>3882</v>
      </c>
      <c r="D1248" s="1913" t="s">
        <v>19</v>
      </c>
      <c r="E1248" s="1914">
        <v>352</v>
      </c>
      <c r="F1248" s="1915">
        <v>41533</v>
      </c>
      <c r="G1248" s="1914">
        <v>352</v>
      </c>
      <c r="H1248" s="1417">
        <f t="shared" si="28"/>
        <v>0</v>
      </c>
    </row>
    <row r="1249" spans="1:8" x14ac:dyDescent="0.25">
      <c r="A1249" s="1351"/>
      <c r="B1249" s="541" t="s">
        <v>1895</v>
      </c>
      <c r="C1249" s="1352" t="s">
        <v>3882</v>
      </c>
      <c r="D1249" s="1913" t="s">
        <v>377</v>
      </c>
      <c r="E1249" s="1914">
        <v>2079.5</v>
      </c>
      <c r="F1249" s="1915">
        <v>41533</v>
      </c>
      <c r="G1249" s="1914">
        <v>2079.5</v>
      </c>
      <c r="H1249" s="1417">
        <f t="shared" si="28"/>
        <v>0</v>
      </c>
    </row>
    <row r="1250" spans="1:8" x14ac:dyDescent="0.25">
      <c r="A1250" s="1351"/>
      <c r="B1250" s="541" t="s">
        <v>1896</v>
      </c>
      <c r="C1250" s="1352" t="s">
        <v>3882</v>
      </c>
      <c r="D1250" s="1913" t="s">
        <v>377</v>
      </c>
      <c r="E1250" s="1914">
        <v>1336</v>
      </c>
      <c r="F1250" s="1915">
        <v>41533</v>
      </c>
      <c r="G1250" s="1914">
        <v>1336</v>
      </c>
      <c r="H1250" s="1417">
        <f t="shared" si="28"/>
        <v>0</v>
      </c>
    </row>
    <row r="1251" spans="1:8" x14ac:dyDescent="0.25">
      <c r="A1251" s="1351"/>
      <c r="B1251" s="541" t="s">
        <v>1897</v>
      </c>
      <c r="C1251" s="1352" t="s">
        <v>3882</v>
      </c>
      <c r="D1251" s="1913" t="s">
        <v>389</v>
      </c>
      <c r="E1251" s="1914">
        <v>20500</v>
      </c>
      <c r="F1251" s="1915">
        <v>41533</v>
      </c>
      <c r="G1251" s="1914">
        <v>20500</v>
      </c>
      <c r="H1251" s="1417">
        <f t="shared" si="28"/>
        <v>0</v>
      </c>
    </row>
    <row r="1252" spans="1:8" x14ac:dyDescent="0.25">
      <c r="A1252" s="1351"/>
      <c r="B1252" s="541" t="s">
        <v>1898</v>
      </c>
      <c r="C1252" s="1352" t="s">
        <v>3882</v>
      </c>
      <c r="D1252" s="1913" t="s">
        <v>25</v>
      </c>
      <c r="E1252" s="1914">
        <v>3846</v>
      </c>
      <c r="F1252" s="1915">
        <v>41533</v>
      </c>
      <c r="G1252" s="1914">
        <v>3846</v>
      </c>
      <c r="H1252" s="1417">
        <f t="shared" si="28"/>
        <v>0</v>
      </c>
    </row>
    <row r="1253" spans="1:8" x14ac:dyDescent="0.25">
      <c r="A1253" s="1351"/>
      <c r="B1253" s="541" t="s">
        <v>1899</v>
      </c>
      <c r="C1253" s="1352" t="s">
        <v>3882</v>
      </c>
      <c r="D1253" s="1913" t="s">
        <v>25</v>
      </c>
      <c r="E1253" s="1914">
        <v>630.5</v>
      </c>
      <c r="F1253" s="1915">
        <v>41533</v>
      </c>
      <c r="G1253" s="1914">
        <v>630.5</v>
      </c>
      <c r="H1253" s="1417">
        <f t="shared" si="28"/>
        <v>0</v>
      </c>
    </row>
    <row r="1254" spans="1:8" x14ac:dyDescent="0.25">
      <c r="A1254" s="1351"/>
      <c r="B1254" s="541" t="s">
        <v>1900</v>
      </c>
      <c r="C1254" s="1352" t="s">
        <v>3882</v>
      </c>
      <c r="D1254" s="1913" t="s">
        <v>1922</v>
      </c>
      <c r="E1254" s="1914">
        <v>1296</v>
      </c>
      <c r="F1254" s="1915">
        <v>41533</v>
      </c>
      <c r="G1254" s="1914">
        <v>1296</v>
      </c>
      <c r="H1254" s="1417">
        <f t="shared" si="28"/>
        <v>0</v>
      </c>
    </row>
    <row r="1255" spans="1:8" x14ac:dyDescent="0.25">
      <c r="A1255" s="1351"/>
      <c r="B1255" s="541" t="s">
        <v>1901</v>
      </c>
      <c r="C1255" s="1352" t="s">
        <v>3882</v>
      </c>
      <c r="D1255" s="1913" t="s">
        <v>752</v>
      </c>
      <c r="E1255" s="1914">
        <v>995</v>
      </c>
      <c r="F1255" s="1915">
        <v>41533</v>
      </c>
      <c r="G1255" s="1914">
        <v>995</v>
      </c>
      <c r="H1255" s="1417">
        <f t="shared" si="28"/>
        <v>0</v>
      </c>
    </row>
    <row r="1256" spans="1:8" x14ac:dyDescent="0.25">
      <c r="A1256" s="1351"/>
      <c r="B1256" s="541" t="s">
        <v>1902</v>
      </c>
      <c r="C1256" s="1352" t="s">
        <v>3882</v>
      </c>
      <c r="D1256" s="1913" t="s">
        <v>1557</v>
      </c>
      <c r="E1256" s="1914">
        <v>19657.759999999998</v>
      </c>
      <c r="F1256" s="1984" t="s">
        <v>4284</v>
      </c>
      <c r="G1256" s="1985">
        <v>19657.759999999998</v>
      </c>
      <c r="H1256" s="1417">
        <f t="shared" si="28"/>
        <v>0</v>
      </c>
    </row>
    <row r="1257" spans="1:8" x14ac:dyDescent="0.25">
      <c r="A1257" s="1351"/>
      <c r="B1257" s="541" t="s">
        <v>1903</v>
      </c>
      <c r="C1257" s="1352" t="s">
        <v>3882</v>
      </c>
      <c r="D1257" s="1913" t="s">
        <v>525</v>
      </c>
      <c r="E1257" s="1914">
        <v>35148.5</v>
      </c>
      <c r="F1257" s="1924" t="s">
        <v>4281</v>
      </c>
      <c r="G1257" s="1925">
        <v>35148.5</v>
      </c>
      <c r="H1257" s="1417">
        <f t="shared" si="28"/>
        <v>0</v>
      </c>
    </row>
    <row r="1258" spans="1:8" x14ac:dyDescent="0.25">
      <c r="A1258" s="1351"/>
      <c r="B1258" s="541" t="s">
        <v>1904</v>
      </c>
      <c r="C1258" s="1352" t="s">
        <v>3882</v>
      </c>
      <c r="D1258" s="1913" t="s">
        <v>67</v>
      </c>
      <c r="E1258" s="1914">
        <v>20773.060000000001</v>
      </c>
      <c r="F1258" s="1924" t="s">
        <v>4278</v>
      </c>
      <c r="G1258" s="1925">
        <v>20773.060000000001</v>
      </c>
      <c r="H1258" s="1417">
        <f t="shared" si="28"/>
        <v>0</v>
      </c>
    </row>
    <row r="1259" spans="1:8" x14ac:dyDescent="0.25">
      <c r="A1259" s="1351"/>
      <c r="B1259" s="541" t="s">
        <v>1905</v>
      </c>
      <c r="C1259" s="1352" t="s">
        <v>3882</v>
      </c>
      <c r="D1259" s="1913" t="s">
        <v>979</v>
      </c>
      <c r="E1259" s="1914">
        <v>546.5</v>
      </c>
      <c r="F1259" s="1915">
        <v>41533</v>
      </c>
      <c r="G1259" s="1914">
        <v>546.5</v>
      </c>
      <c r="H1259" s="1417">
        <f t="shared" si="28"/>
        <v>0</v>
      </c>
    </row>
    <row r="1260" spans="1:8" x14ac:dyDescent="0.25">
      <c r="A1260" s="1351"/>
      <c r="B1260" s="541" t="s">
        <v>1906</v>
      </c>
      <c r="C1260" s="1352" t="s">
        <v>3882</v>
      </c>
      <c r="D1260" s="1913" t="s">
        <v>1969</v>
      </c>
      <c r="E1260" s="1914">
        <v>2000</v>
      </c>
      <c r="F1260" s="1915">
        <v>41536</v>
      </c>
      <c r="G1260" s="1916">
        <v>2000</v>
      </c>
      <c r="H1260" s="1417">
        <f t="shared" si="28"/>
        <v>0</v>
      </c>
    </row>
    <row r="1261" spans="1:8" x14ac:dyDescent="0.25">
      <c r="A1261" s="1351"/>
      <c r="B1261" s="541" t="s">
        <v>1907</v>
      </c>
      <c r="C1261" s="1352" t="s">
        <v>3882</v>
      </c>
      <c r="D1261" s="1913" t="s">
        <v>2234</v>
      </c>
      <c r="E1261" s="1914">
        <v>475</v>
      </c>
      <c r="F1261" s="1915">
        <v>41536</v>
      </c>
      <c r="G1261" s="1916">
        <v>475</v>
      </c>
      <c r="H1261" s="1417">
        <f t="shared" si="28"/>
        <v>0</v>
      </c>
    </row>
    <row r="1262" spans="1:8" x14ac:dyDescent="0.25">
      <c r="A1262" s="1351"/>
      <c r="B1262" s="541" t="s">
        <v>1908</v>
      </c>
      <c r="C1262" s="1352" t="s">
        <v>3882</v>
      </c>
      <c r="D1262" s="1913" t="s">
        <v>970</v>
      </c>
      <c r="E1262" s="1914">
        <v>763.5</v>
      </c>
      <c r="F1262" s="1915">
        <v>41533</v>
      </c>
      <c r="G1262" s="1914">
        <v>763.5</v>
      </c>
      <c r="H1262" s="1417">
        <f t="shared" si="28"/>
        <v>0</v>
      </c>
    </row>
    <row r="1263" spans="1:8" x14ac:dyDescent="0.25">
      <c r="A1263" s="1351"/>
      <c r="B1263" s="541" t="s">
        <v>1459</v>
      </c>
      <c r="C1263" s="1352" t="s">
        <v>3882</v>
      </c>
      <c r="D1263" s="1913" t="s">
        <v>3525</v>
      </c>
      <c r="E1263" s="1914">
        <v>814</v>
      </c>
      <c r="F1263" s="1915">
        <v>41533</v>
      </c>
      <c r="G1263" s="1914">
        <v>814</v>
      </c>
      <c r="H1263" s="1417">
        <f t="shared" si="28"/>
        <v>0</v>
      </c>
    </row>
    <row r="1264" spans="1:8" x14ac:dyDescent="0.25">
      <c r="A1264" s="1351"/>
      <c r="B1264" s="541" t="s">
        <v>1460</v>
      </c>
      <c r="C1264" s="1352" t="s">
        <v>3882</v>
      </c>
      <c r="D1264" s="1913" t="s">
        <v>3850</v>
      </c>
      <c r="E1264" s="1914">
        <v>30116</v>
      </c>
      <c r="F1264" s="1915">
        <v>41533</v>
      </c>
      <c r="G1264" s="1914">
        <v>30116</v>
      </c>
      <c r="H1264" s="1417">
        <f t="shared" si="28"/>
        <v>0</v>
      </c>
    </row>
    <row r="1265" spans="1:8" x14ac:dyDescent="0.25">
      <c r="A1265" s="1351"/>
      <c r="B1265" s="541" t="s">
        <v>1461</v>
      </c>
      <c r="C1265" s="1352" t="s">
        <v>3882</v>
      </c>
      <c r="D1265" s="1913" t="s">
        <v>641</v>
      </c>
      <c r="E1265" s="1914">
        <v>6080</v>
      </c>
      <c r="F1265" s="1915">
        <v>41533</v>
      </c>
      <c r="G1265" s="1914">
        <v>6080</v>
      </c>
      <c r="H1265" s="1417">
        <f t="shared" si="28"/>
        <v>0</v>
      </c>
    </row>
    <row r="1266" spans="1:8" x14ac:dyDescent="0.25">
      <c r="A1266" s="1351"/>
      <c r="B1266" s="541" t="s">
        <v>1462</v>
      </c>
      <c r="C1266" s="1352" t="s">
        <v>3882</v>
      </c>
      <c r="D1266" s="1913" t="s">
        <v>2371</v>
      </c>
      <c r="E1266" s="1914">
        <v>8080</v>
      </c>
      <c r="F1266" s="1915">
        <v>41533</v>
      </c>
      <c r="G1266" s="1914">
        <v>8080</v>
      </c>
      <c r="H1266" s="1417">
        <f t="shared" si="28"/>
        <v>0</v>
      </c>
    </row>
    <row r="1267" spans="1:8" x14ac:dyDescent="0.25">
      <c r="A1267" s="1351"/>
      <c r="B1267" s="541" t="s">
        <v>1463</v>
      </c>
      <c r="C1267" s="1352" t="s">
        <v>3882</v>
      </c>
      <c r="D1267" s="1913" t="s">
        <v>976</v>
      </c>
      <c r="E1267" s="1914">
        <v>721</v>
      </c>
      <c r="F1267" s="1915">
        <v>41533</v>
      </c>
      <c r="G1267" s="1914">
        <v>721</v>
      </c>
      <c r="H1267" s="1417">
        <f t="shared" si="28"/>
        <v>0</v>
      </c>
    </row>
    <row r="1268" spans="1:8" x14ac:dyDescent="0.25">
      <c r="A1268" s="1351"/>
      <c r="B1268" s="541" t="s">
        <v>1464</v>
      </c>
      <c r="C1268" s="1352" t="s">
        <v>3882</v>
      </c>
      <c r="D1268" s="1913" t="s">
        <v>3821</v>
      </c>
      <c r="E1268" s="1914">
        <v>13254</v>
      </c>
      <c r="F1268" s="1915">
        <v>41533</v>
      </c>
      <c r="G1268" s="1914">
        <v>13254</v>
      </c>
      <c r="H1268" s="1417">
        <f t="shared" si="28"/>
        <v>0</v>
      </c>
    </row>
    <row r="1269" spans="1:8" x14ac:dyDescent="0.25">
      <c r="A1269" s="1351"/>
      <c r="B1269" s="541" t="s">
        <v>1465</v>
      </c>
      <c r="C1269" s="1352" t="s">
        <v>3882</v>
      </c>
      <c r="D1269" s="1913" t="s">
        <v>206</v>
      </c>
      <c r="E1269" s="1914">
        <v>2796.5</v>
      </c>
      <c r="F1269" s="1915">
        <v>41533</v>
      </c>
      <c r="G1269" s="1914">
        <v>2796.5</v>
      </c>
      <c r="H1269" s="1417">
        <f t="shared" si="28"/>
        <v>0</v>
      </c>
    </row>
    <row r="1270" spans="1:8" x14ac:dyDescent="0.25">
      <c r="A1270" s="1351"/>
      <c r="B1270" s="541" t="s">
        <v>1466</v>
      </c>
      <c r="C1270" s="1352" t="s">
        <v>3882</v>
      </c>
      <c r="D1270" s="1913" t="s">
        <v>3891</v>
      </c>
      <c r="E1270" s="1914">
        <v>8089</v>
      </c>
      <c r="F1270" s="1915">
        <v>41533</v>
      </c>
      <c r="G1270" s="1914">
        <v>8089</v>
      </c>
      <c r="H1270" s="1417">
        <f t="shared" si="28"/>
        <v>0</v>
      </c>
    </row>
    <row r="1271" spans="1:8" x14ac:dyDescent="0.25">
      <c r="A1271" s="1351"/>
      <c r="B1271" s="541" t="s">
        <v>1467</v>
      </c>
      <c r="C1271" s="1352" t="s">
        <v>3882</v>
      </c>
      <c r="D1271" s="1913" t="s">
        <v>400</v>
      </c>
      <c r="E1271" s="1914">
        <v>0</v>
      </c>
      <c r="F1271" s="1972" t="s">
        <v>3965</v>
      </c>
      <c r="G1271" s="1916"/>
      <c r="H1271" s="1417">
        <f t="shared" si="28"/>
        <v>0</v>
      </c>
    </row>
    <row r="1272" spans="1:8" x14ac:dyDescent="0.25">
      <c r="A1272" s="1351"/>
      <c r="B1272" s="541" t="s">
        <v>1468</v>
      </c>
      <c r="C1272" s="1352" t="s">
        <v>3882</v>
      </c>
      <c r="D1272" s="1913" t="s">
        <v>400</v>
      </c>
      <c r="E1272" s="1914">
        <v>0</v>
      </c>
      <c r="F1272" s="1972" t="s">
        <v>3966</v>
      </c>
      <c r="G1272" s="1916"/>
      <c r="H1272" s="1417">
        <f t="shared" si="28"/>
        <v>0</v>
      </c>
    </row>
    <row r="1273" spans="1:8" x14ac:dyDescent="0.25">
      <c r="A1273" s="1351"/>
      <c r="B1273" s="541" t="s">
        <v>1469</v>
      </c>
      <c r="C1273" s="1352" t="s">
        <v>3882</v>
      </c>
      <c r="D1273" s="1913" t="s">
        <v>986</v>
      </c>
      <c r="E1273" s="1914">
        <v>29965</v>
      </c>
      <c r="F1273" s="1915">
        <v>41535</v>
      </c>
      <c r="G1273" s="1916">
        <v>29965</v>
      </c>
      <c r="H1273" s="1417">
        <f t="shared" si="28"/>
        <v>0</v>
      </c>
    </row>
    <row r="1274" spans="1:8" x14ac:dyDescent="0.25">
      <c r="A1274" s="1351"/>
      <c r="B1274" s="541" t="s">
        <v>1470</v>
      </c>
      <c r="C1274" s="1352" t="s">
        <v>3882</v>
      </c>
      <c r="D1274" s="1913" t="s">
        <v>648</v>
      </c>
      <c r="E1274" s="1914">
        <v>11651</v>
      </c>
      <c r="F1274" s="1915">
        <v>41535</v>
      </c>
      <c r="G1274" s="1916">
        <v>11651</v>
      </c>
      <c r="H1274" s="1417">
        <f t="shared" si="28"/>
        <v>0</v>
      </c>
    </row>
    <row r="1275" spans="1:8" x14ac:dyDescent="0.25">
      <c r="A1275" s="1351"/>
      <c r="B1275" s="541" t="s">
        <v>1471</v>
      </c>
      <c r="C1275" s="1352" t="s">
        <v>3882</v>
      </c>
      <c r="D1275" s="1913" t="s">
        <v>3463</v>
      </c>
      <c r="E1275" s="1914">
        <v>25879.7</v>
      </c>
      <c r="F1275" s="1971" t="s">
        <v>3983</v>
      </c>
      <c r="G1275" s="1916">
        <f>9094+16785.7</f>
        <v>25879.7</v>
      </c>
      <c r="H1275" s="1417">
        <f t="shared" si="28"/>
        <v>0</v>
      </c>
    </row>
    <row r="1276" spans="1:8" x14ac:dyDescent="0.25">
      <c r="A1276" s="1351"/>
      <c r="B1276" s="541" t="s">
        <v>1472</v>
      </c>
      <c r="C1276" s="1352" t="s">
        <v>3882</v>
      </c>
      <c r="D1276" s="1913" t="s">
        <v>377</v>
      </c>
      <c r="E1276" s="1914">
        <v>8872.5</v>
      </c>
      <c r="F1276" s="1915">
        <v>41535</v>
      </c>
      <c r="G1276" s="1916">
        <v>8872.5</v>
      </c>
      <c r="H1276" s="1417">
        <f t="shared" si="28"/>
        <v>0</v>
      </c>
    </row>
    <row r="1277" spans="1:8" ht="23.25" x14ac:dyDescent="0.25">
      <c r="A1277" s="1351"/>
      <c r="B1277" s="541" t="s">
        <v>1473</v>
      </c>
      <c r="C1277" s="1352" t="s">
        <v>3882</v>
      </c>
      <c r="D1277" s="1913" t="s">
        <v>2155</v>
      </c>
      <c r="E1277" s="1914">
        <v>4309</v>
      </c>
      <c r="F1277" s="1973" t="s">
        <v>3906</v>
      </c>
      <c r="G1277" s="1916">
        <v>4309</v>
      </c>
      <c r="H1277" s="1417">
        <f t="shared" si="28"/>
        <v>0</v>
      </c>
    </row>
    <row r="1278" spans="1:8" x14ac:dyDescent="0.25">
      <c r="A1278" s="1351"/>
      <c r="B1278" s="541" t="s">
        <v>1474</v>
      </c>
      <c r="C1278" s="1352" t="s">
        <v>3882</v>
      </c>
      <c r="D1278" s="1913" t="s">
        <v>627</v>
      </c>
      <c r="E1278" s="1914">
        <v>4836.5</v>
      </c>
      <c r="F1278" s="1915">
        <v>41534</v>
      </c>
      <c r="G1278" s="1916">
        <v>4836.5</v>
      </c>
      <c r="H1278" s="1417">
        <f t="shared" si="28"/>
        <v>0</v>
      </c>
    </row>
    <row r="1279" spans="1:8" x14ac:dyDescent="0.25">
      <c r="A1279" s="1351"/>
      <c r="B1279" s="541" t="s">
        <v>1475</v>
      </c>
      <c r="C1279" s="1352" t="s">
        <v>3882</v>
      </c>
      <c r="D1279" s="1913" t="s">
        <v>779</v>
      </c>
      <c r="E1279" s="1914">
        <v>8488</v>
      </c>
      <c r="F1279" s="1915">
        <v>41535</v>
      </c>
      <c r="G1279" s="1916">
        <v>8488.5</v>
      </c>
      <c r="H1279" s="1417">
        <f t="shared" si="28"/>
        <v>-0.5</v>
      </c>
    </row>
    <row r="1280" spans="1:8" x14ac:dyDescent="0.25">
      <c r="A1280" s="1351"/>
      <c r="B1280" s="541" t="s">
        <v>1476</v>
      </c>
      <c r="C1280" s="1352" t="s">
        <v>3882</v>
      </c>
      <c r="D1280" s="1913" t="s">
        <v>603</v>
      </c>
      <c r="E1280" s="1914">
        <v>23447.5</v>
      </c>
      <c r="F1280" s="1915">
        <v>41535</v>
      </c>
      <c r="G1280" s="1916">
        <v>23447.5</v>
      </c>
      <c r="H1280" s="1417">
        <f t="shared" si="28"/>
        <v>0</v>
      </c>
    </row>
    <row r="1281" spans="1:8" x14ac:dyDescent="0.25">
      <c r="A1281" s="1351">
        <v>41534</v>
      </c>
      <c r="B1281" s="541" t="s">
        <v>1477</v>
      </c>
      <c r="C1281" s="1352" t="s">
        <v>3882</v>
      </c>
      <c r="D1281" s="1913" t="s">
        <v>3892</v>
      </c>
      <c r="E1281" s="1914">
        <v>0</v>
      </c>
      <c r="F1281" s="1972" t="s">
        <v>3967</v>
      </c>
      <c r="G1281" s="1916"/>
      <c r="H1281" s="1417">
        <f t="shared" si="28"/>
        <v>0</v>
      </c>
    </row>
    <row r="1282" spans="1:8" x14ac:dyDescent="0.25">
      <c r="A1282" s="1351"/>
      <c r="B1282" s="541" t="s">
        <v>1478</v>
      </c>
      <c r="C1282" s="1352" t="s">
        <v>3882</v>
      </c>
      <c r="D1282" s="1920" t="s">
        <v>3450</v>
      </c>
      <c r="E1282" s="1921">
        <v>0</v>
      </c>
      <c r="F1282" s="1915"/>
      <c r="G1282" s="1914"/>
      <c r="H1282" s="1417">
        <f t="shared" si="28"/>
        <v>0</v>
      </c>
    </row>
    <row r="1283" spans="1:8" x14ac:dyDescent="0.25">
      <c r="A1283" s="1351"/>
      <c r="B1283" s="541" t="s">
        <v>1479</v>
      </c>
      <c r="C1283" s="1352" t="s">
        <v>3882</v>
      </c>
      <c r="D1283" s="1913" t="s">
        <v>953</v>
      </c>
      <c r="E1283" s="1914">
        <v>16888</v>
      </c>
      <c r="F1283" s="1915">
        <v>41535</v>
      </c>
      <c r="G1283" s="1916">
        <v>16888</v>
      </c>
      <c r="H1283" s="1417">
        <f t="shared" si="28"/>
        <v>0</v>
      </c>
    </row>
    <row r="1284" spans="1:8" x14ac:dyDescent="0.25">
      <c r="A1284" s="1351"/>
      <c r="B1284" s="541" t="s">
        <v>1480</v>
      </c>
      <c r="C1284" s="1352" t="s">
        <v>3882</v>
      </c>
      <c r="D1284" s="1913" t="s">
        <v>3464</v>
      </c>
      <c r="E1284" s="1914">
        <v>5804</v>
      </c>
      <c r="F1284" s="1915">
        <v>41535</v>
      </c>
      <c r="G1284" s="1916">
        <v>5804</v>
      </c>
      <c r="H1284" s="1417">
        <f t="shared" si="28"/>
        <v>0</v>
      </c>
    </row>
    <row r="1285" spans="1:8" x14ac:dyDescent="0.25">
      <c r="A1285" s="1351"/>
      <c r="B1285" s="541" t="s">
        <v>1481</v>
      </c>
      <c r="C1285" s="1352" t="s">
        <v>3882</v>
      </c>
      <c r="D1285" s="1913" t="s">
        <v>779</v>
      </c>
      <c r="E1285" s="1914">
        <v>36596.5</v>
      </c>
      <c r="F1285" s="1915">
        <v>41537</v>
      </c>
      <c r="G1285" s="1916">
        <v>36596</v>
      </c>
      <c r="H1285" s="1417">
        <f t="shared" si="28"/>
        <v>0.5</v>
      </c>
    </row>
    <row r="1286" spans="1:8" x14ac:dyDescent="0.25">
      <c r="A1286" s="1351"/>
      <c r="B1286" s="541" t="s">
        <v>1482</v>
      </c>
      <c r="C1286" s="1352" t="s">
        <v>3882</v>
      </c>
      <c r="D1286" s="1913" t="s">
        <v>1922</v>
      </c>
      <c r="E1286" s="1914">
        <v>2160</v>
      </c>
      <c r="F1286" s="1915">
        <v>41534</v>
      </c>
      <c r="G1286" s="1914">
        <v>2160</v>
      </c>
      <c r="H1286" s="1417">
        <f t="shared" si="28"/>
        <v>0</v>
      </c>
    </row>
    <row r="1287" spans="1:8" x14ac:dyDescent="0.25">
      <c r="A1287" s="1351"/>
      <c r="B1287" s="541" t="s">
        <v>1483</v>
      </c>
      <c r="C1287" s="1352" t="s">
        <v>3882</v>
      </c>
      <c r="D1287" s="1913" t="s">
        <v>2076</v>
      </c>
      <c r="E1287" s="1914">
        <v>10016</v>
      </c>
      <c r="F1287" s="1915">
        <v>41534</v>
      </c>
      <c r="G1287" s="1914">
        <v>10016</v>
      </c>
      <c r="H1287" s="1417">
        <f t="shared" si="28"/>
        <v>0</v>
      </c>
    </row>
    <row r="1288" spans="1:8" x14ac:dyDescent="0.25">
      <c r="A1288" s="1351"/>
      <c r="B1288" s="541" t="s">
        <v>1484</v>
      </c>
      <c r="C1288" s="1352" t="s">
        <v>3882</v>
      </c>
      <c r="D1288" s="1913" t="s">
        <v>3574</v>
      </c>
      <c r="E1288" s="1914">
        <v>5916</v>
      </c>
      <c r="F1288" s="1915">
        <v>41534</v>
      </c>
      <c r="G1288" s="1914">
        <v>5916</v>
      </c>
      <c r="H1288" s="1417">
        <f t="shared" si="28"/>
        <v>0</v>
      </c>
    </row>
    <row r="1289" spans="1:8" x14ac:dyDescent="0.25">
      <c r="A1289" s="1351"/>
      <c r="B1289" s="541" t="s">
        <v>1485</v>
      </c>
      <c r="C1289" s="1352" t="s">
        <v>3882</v>
      </c>
      <c r="D1289" s="1913" t="s">
        <v>861</v>
      </c>
      <c r="E1289" s="1914">
        <v>7159</v>
      </c>
      <c r="F1289" s="1915">
        <v>41536</v>
      </c>
      <c r="G1289" s="1916">
        <v>7159.5</v>
      </c>
      <c r="H1289" s="1417">
        <f t="shared" si="28"/>
        <v>-0.5</v>
      </c>
    </row>
    <row r="1290" spans="1:8" x14ac:dyDescent="0.25">
      <c r="A1290" s="1351"/>
      <c r="B1290" s="541" t="s">
        <v>1486</v>
      </c>
      <c r="C1290" s="1352" t="s">
        <v>3882</v>
      </c>
      <c r="D1290" s="1913" t="s">
        <v>206</v>
      </c>
      <c r="E1290" s="1914">
        <v>6102</v>
      </c>
      <c r="F1290" s="1915">
        <v>41534</v>
      </c>
      <c r="G1290" s="1914">
        <v>6102</v>
      </c>
      <c r="H1290" s="1417">
        <f t="shared" si="28"/>
        <v>0</v>
      </c>
    </row>
    <row r="1291" spans="1:8" x14ac:dyDescent="0.25">
      <c r="A1291" s="1351"/>
      <c r="B1291" s="541" t="s">
        <v>1487</v>
      </c>
      <c r="C1291" s="1352" t="s">
        <v>3882</v>
      </c>
      <c r="D1291" s="1913" t="s">
        <v>3820</v>
      </c>
      <c r="E1291" s="1914">
        <v>24961.5</v>
      </c>
      <c r="F1291" s="1915">
        <v>41534</v>
      </c>
      <c r="G1291" s="1914">
        <v>24961.5</v>
      </c>
      <c r="H1291" s="1417">
        <f t="shared" si="28"/>
        <v>0</v>
      </c>
    </row>
    <row r="1292" spans="1:8" x14ac:dyDescent="0.25">
      <c r="A1292" s="1351"/>
      <c r="B1292" s="541" t="s">
        <v>1488</v>
      </c>
      <c r="C1292" s="1352" t="s">
        <v>3882</v>
      </c>
      <c r="D1292" s="1913" t="s">
        <v>44</v>
      </c>
      <c r="E1292" s="1914">
        <v>1532.5</v>
      </c>
      <c r="F1292" s="1915">
        <v>41534</v>
      </c>
      <c r="G1292" s="1914">
        <v>1532.5</v>
      </c>
      <c r="H1292" s="1417">
        <f t="shared" si="28"/>
        <v>0</v>
      </c>
    </row>
    <row r="1293" spans="1:8" x14ac:dyDescent="0.25">
      <c r="A1293" s="1351"/>
      <c r="B1293" s="541" t="s">
        <v>1489</v>
      </c>
      <c r="C1293" s="1352" t="s">
        <v>3882</v>
      </c>
      <c r="D1293" s="1913" t="s">
        <v>297</v>
      </c>
      <c r="E1293" s="1914">
        <v>1959</v>
      </c>
      <c r="F1293" s="1915">
        <v>41534</v>
      </c>
      <c r="G1293" s="1914">
        <v>1959</v>
      </c>
      <c r="H1293" s="1417">
        <f t="shared" si="28"/>
        <v>0</v>
      </c>
    </row>
    <row r="1294" spans="1:8" x14ac:dyDescent="0.25">
      <c r="A1294" s="1351"/>
      <c r="B1294" s="541" t="s">
        <v>1490</v>
      </c>
      <c r="C1294" s="1352" t="s">
        <v>3882</v>
      </c>
      <c r="D1294" s="1913" t="s">
        <v>3500</v>
      </c>
      <c r="E1294" s="1914">
        <v>2570.5</v>
      </c>
      <c r="F1294" s="1915">
        <v>41534</v>
      </c>
      <c r="G1294" s="1914">
        <v>2570.5</v>
      </c>
      <c r="H1294" s="1417">
        <f t="shared" si="28"/>
        <v>0</v>
      </c>
    </row>
    <row r="1295" spans="1:8" x14ac:dyDescent="0.25">
      <c r="A1295" s="1351"/>
      <c r="B1295" s="541" t="s">
        <v>1491</v>
      </c>
      <c r="C1295" s="1352" t="s">
        <v>3882</v>
      </c>
      <c r="D1295" s="1913" t="s">
        <v>752</v>
      </c>
      <c r="E1295" s="1914">
        <v>11736.5</v>
      </c>
      <c r="F1295" s="1924">
        <v>41564</v>
      </c>
      <c r="G1295" s="1925">
        <v>11736.5</v>
      </c>
      <c r="H1295" s="1417">
        <f t="shared" si="28"/>
        <v>0</v>
      </c>
    </row>
    <row r="1296" spans="1:8" x14ac:dyDescent="0.25">
      <c r="A1296" s="1351"/>
      <c r="B1296" s="541" t="s">
        <v>1492</v>
      </c>
      <c r="C1296" s="1352" t="s">
        <v>3882</v>
      </c>
      <c r="D1296" s="1913" t="s">
        <v>3449</v>
      </c>
      <c r="E1296" s="1914">
        <v>2800</v>
      </c>
      <c r="F1296" s="1915">
        <v>41547</v>
      </c>
      <c r="G1296" s="1916">
        <v>2800</v>
      </c>
      <c r="H1296" s="1417">
        <f t="shared" si="28"/>
        <v>0</v>
      </c>
    </row>
    <row r="1297" spans="1:8" x14ac:dyDescent="0.25">
      <c r="A1297" s="1351"/>
      <c r="B1297" s="541"/>
      <c r="C1297" s="1375"/>
      <c r="D1297" s="521" t="s">
        <v>614</v>
      </c>
      <c r="E1297" s="140"/>
      <c r="F1297" s="717"/>
      <c r="G1297" s="140"/>
      <c r="H1297" s="218"/>
    </row>
    <row r="1298" spans="1:8" x14ac:dyDescent="0.25">
      <c r="A1298" s="1378"/>
      <c r="B1298" s="1379"/>
      <c r="C1298" s="1380"/>
      <c r="D1298" s="353" t="s">
        <v>636</v>
      </c>
      <c r="E1298" s="76"/>
      <c r="F1298" s="723"/>
      <c r="G1298" s="76"/>
      <c r="H1298" s="218"/>
    </row>
    <row r="1299" spans="1:8" x14ac:dyDescent="0.25">
      <c r="A1299" s="1351"/>
      <c r="B1299" s="541"/>
      <c r="C1299" s="1374"/>
      <c r="D1299" s="719" t="s">
        <v>614</v>
      </c>
      <c r="E1299" s="218"/>
      <c r="F1299" s="1411"/>
      <c r="G1299" s="1956"/>
      <c r="H1299" s="218"/>
    </row>
    <row r="1300" spans="1:8" ht="18.75" x14ac:dyDescent="0.3">
      <c r="A1300" s="2151" t="str">
        <f>A1231</f>
        <v>REMISIONES DE    OCTUBRE     2 0 1 3</v>
      </c>
      <c r="B1300" s="2151"/>
      <c r="C1300" s="2151"/>
      <c r="D1300" s="2151"/>
      <c r="E1300" s="2151"/>
      <c r="F1300" s="2151"/>
      <c r="G1300" s="1959"/>
      <c r="H1300" s="719"/>
    </row>
    <row r="1301" spans="1:8" ht="35.25" thickBot="1" x14ac:dyDescent="0.35">
      <c r="A1301" s="718" t="s">
        <v>0</v>
      </c>
      <c r="B1301" s="1343" t="s">
        <v>1</v>
      </c>
      <c r="C1301" s="1543"/>
      <c r="D1301" s="1583" t="s">
        <v>1574</v>
      </c>
      <c r="E1301" s="397" t="s">
        <v>2</v>
      </c>
      <c r="F1301" s="1584" t="s">
        <v>6</v>
      </c>
      <c r="G1301" s="1585" t="s">
        <v>7</v>
      </c>
      <c r="H1301" s="1347" t="s">
        <v>8</v>
      </c>
    </row>
    <row r="1302" spans="1:8" ht="15.75" thickTop="1" x14ac:dyDescent="0.25">
      <c r="A1302" s="1348">
        <v>41534</v>
      </c>
      <c r="B1302" s="1349" t="s">
        <v>1493</v>
      </c>
      <c r="C1302" s="1986" t="s">
        <v>3882</v>
      </c>
      <c r="D1302" s="1913" t="s">
        <v>377</v>
      </c>
      <c r="E1302" s="1914">
        <v>1550.5</v>
      </c>
      <c r="F1302" s="1915">
        <v>41536</v>
      </c>
      <c r="G1302" s="1916">
        <v>1550.5</v>
      </c>
      <c r="H1302" s="1417">
        <f t="shared" ref="H1302:H1365" si="29">E1302-G1302</f>
        <v>0</v>
      </c>
    </row>
    <row r="1303" spans="1:8" x14ac:dyDescent="0.25">
      <c r="A1303" s="1351"/>
      <c r="B1303" s="541" t="s">
        <v>1494</v>
      </c>
      <c r="C1303" s="1352" t="s">
        <v>3882</v>
      </c>
      <c r="D1303" s="1913" t="s">
        <v>119</v>
      </c>
      <c r="E1303" s="1914">
        <v>19092</v>
      </c>
      <c r="F1303" s="1915">
        <v>41534</v>
      </c>
      <c r="G1303" s="1914">
        <v>19092</v>
      </c>
      <c r="H1303" s="1417">
        <f t="shared" si="29"/>
        <v>0</v>
      </c>
    </row>
    <row r="1304" spans="1:8" x14ac:dyDescent="0.25">
      <c r="A1304" s="1351"/>
      <c r="B1304" s="541" t="s">
        <v>1495</v>
      </c>
      <c r="C1304" s="1352" t="s">
        <v>3882</v>
      </c>
      <c r="D1304" s="1913" t="s">
        <v>11</v>
      </c>
      <c r="E1304" s="1914">
        <v>572.5</v>
      </c>
      <c r="F1304" s="1915">
        <v>41534</v>
      </c>
      <c r="G1304" s="1914">
        <v>572.5</v>
      </c>
      <c r="H1304" s="1417">
        <f t="shared" si="29"/>
        <v>0</v>
      </c>
    </row>
    <row r="1305" spans="1:8" x14ac:dyDescent="0.25">
      <c r="A1305" s="1351"/>
      <c r="B1305" s="541" t="s">
        <v>1496</v>
      </c>
      <c r="C1305" s="1352" t="s">
        <v>3882</v>
      </c>
      <c r="D1305" s="1913" t="s">
        <v>72</v>
      </c>
      <c r="E1305" s="1914">
        <v>8585</v>
      </c>
      <c r="F1305" s="1915">
        <v>41534</v>
      </c>
      <c r="G1305" s="1914">
        <v>8585</v>
      </c>
      <c r="H1305" s="1417">
        <f t="shared" si="29"/>
        <v>0</v>
      </c>
    </row>
    <row r="1306" spans="1:8" x14ac:dyDescent="0.25">
      <c r="A1306" s="1351"/>
      <c r="B1306" s="541" t="s">
        <v>1497</v>
      </c>
      <c r="C1306" s="1352" t="s">
        <v>3882</v>
      </c>
      <c r="D1306" s="1913" t="s">
        <v>433</v>
      </c>
      <c r="E1306" s="1914">
        <v>2117</v>
      </c>
      <c r="F1306" s="1915">
        <v>41541</v>
      </c>
      <c r="G1306" s="1916">
        <v>2117</v>
      </c>
      <c r="H1306" s="1417">
        <f t="shared" si="29"/>
        <v>0</v>
      </c>
    </row>
    <row r="1307" spans="1:8" x14ac:dyDescent="0.25">
      <c r="A1307" s="1351"/>
      <c r="B1307" s="541" t="s">
        <v>1498</v>
      </c>
      <c r="C1307" s="1352" t="s">
        <v>3882</v>
      </c>
      <c r="D1307" s="1913" t="s">
        <v>1038</v>
      </c>
      <c r="E1307" s="1914">
        <v>5877.5</v>
      </c>
      <c r="F1307" s="1915">
        <v>41534</v>
      </c>
      <c r="G1307" s="1914">
        <v>5877.5</v>
      </c>
      <c r="H1307" s="1417">
        <f t="shared" si="29"/>
        <v>0</v>
      </c>
    </row>
    <row r="1308" spans="1:8" x14ac:dyDescent="0.25">
      <c r="A1308" s="1351"/>
      <c r="B1308" s="541" t="s">
        <v>1499</v>
      </c>
      <c r="C1308" s="1352" t="s">
        <v>3882</v>
      </c>
      <c r="D1308" s="1913" t="s">
        <v>58</v>
      </c>
      <c r="E1308" s="1914">
        <v>9936</v>
      </c>
      <c r="F1308" s="1915">
        <v>41534</v>
      </c>
      <c r="G1308" s="1914">
        <v>9936</v>
      </c>
      <c r="H1308" s="1417">
        <f t="shared" si="29"/>
        <v>0</v>
      </c>
    </row>
    <row r="1309" spans="1:8" x14ac:dyDescent="0.25">
      <c r="A1309" s="1351"/>
      <c r="B1309" s="541" t="s">
        <v>1500</v>
      </c>
      <c r="C1309" s="1352" t="s">
        <v>3882</v>
      </c>
      <c r="D1309" s="1913" t="s">
        <v>988</v>
      </c>
      <c r="E1309" s="1914">
        <v>521</v>
      </c>
      <c r="F1309" s="1915">
        <v>41534</v>
      </c>
      <c r="G1309" s="1914">
        <v>521</v>
      </c>
      <c r="H1309" s="1417">
        <f t="shared" si="29"/>
        <v>0</v>
      </c>
    </row>
    <row r="1310" spans="1:8" x14ac:dyDescent="0.25">
      <c r="A1310" s="1351"/>
      <c r="B1310" s="541" t="s">
        <v>1501</v>
      </c>
      <c r="C1310" s="1352" t="s">
        <v>3882</v>
      </c>
      <c r="D1310" s="1913" t="s">
        <v>419</v>
      </c>
      <c r="E1310" s="1914">
        <v>3830.5</v>
      </c>
      <c r="F1310" s="1915">
        <v>41534</v>
      </c>
      <c r="G1310" s="1914">
        <v>3830.5</v>
      </c>
      <c r="H1310" s="1417">
        <f t="shared" si="29"/>
        <v>0</v>
      </c>
    </row>
    <row r="1311" spans="1:8" x14ac:dyDescent="0.25">
      <c r="A1311" s="1351"/>
      <c r="B1311" s="541" t="s">
        <v>1502</v>
      </c>
      <c r="C1311" s="1352" t="s">
        <v>3882</v>
      </c>
      <c r="D1311" s="1913" t="s">
        <v>463</v>
      </c>
      <c r="E1311" s="1914">
        <v>2690.5</v>
      </c>
      <c r="F1311" s="1915">
        <v>41534</v>
      </c>
      <c r="G1311" s="1914">
        <v>2690.5</v>
      </c>
      <c r="H1311" s="1417">
        <f t="shared" si="29"/>
        <v>0</v>
      </c>
    </row>
    <row r="1312" spans="1:8" x14ac:dyDescent="0.25">
      <c r="A1312" s="1351"/>
      <c r="B1312" s="541" t="s">
        <v>1503</v>
      </c>
      <c r="C1312" s="1352" t="s">
        <v>3882</v>
      </c>
      <c r="D1312" s="1913" t="s">
        <v>969</v>
      </c>
      <c r="E1312" s="1914">
        <v>2232</v>
      </c>
      <c r="F1312" s="1915">
        <v>41534</v>
      </c>
      <c r="G1312" s="1914">
        <v>2232</v>
      </c>
      <c r="H1312" s="1417">
        <f t="shared" si="29"/>
        <v>0</v>
      </c>
    </row>
    <row r="1313" spans="1:8" x14ac:dyDescent="0.25">
      <c r="A1313" s="1351"/>
      <c r="B1313" s="541" t="s">
        <v>1504</v>
      </c>
      <c r="C1313" s="1352" t="s">
        <v>3882</v>
      </c>
      <c r="D1313" s="1913" t="s">
        <v>524</v>
      </c>
      <c r="E1313" s="1914">
        <v>582</v>
      </c>
      <c r="F1313" s="1915">
        <v>41534</v>
      </c>
      <c r="G1313" s="1914">
        <v>582</v>
      </c>
      <c r="H1313" s="1417">
        <f t="shared" si="29"/>
        <v>0</v>
      </c>
    </row>
    <row r="1314" spans="1:8" x14ac:dyDescent="0.25">
      <c r="A1314" s="1351"/>
      <c r="B1314" s="541" t="s">
        <v>1505</v>
      </c>
      <c r="C1314" s="1352" t="s">
        <v>3882</v>
      </c>
      <c r="D1314" s="1913" t="s">
        <v>524</v>
      </c>
      <c r="E1314" s="1914">
        <v>239</v>
      </c>
      <c r="F1314" s="1915">
        <v>41534</v>
      </c>
      <c r="G1314" s="1914">
        <v>239</v>
      </c>
      <c r="H1314" s="1417">
        <f t="shared" si="29"/>
        <v>0</v>
      </c>
    </row>
    <row r="1315" spans="1:8" x14ac:dyDescent="0.25">
      <c r="A1315" s="1351"/>
      <c r="B1315" s="541" t="s">
        <v>1506</v>
      </c>
      <c r="C1315" s="1352" t="s">
        <v>3882</v>
      </c>
      <c r="D1315" s="1913" t="s">
        <v>419</v>
      </c>
      <c r="E1315" s="1914">
        <v>1988</v>
      </c>
      <c r="F1315" s="1915">
        <v>41534</v>
      </c>
      <c r="G1315" s="1914">
        <v>1988</v>
      </c>
      <c r="H1315" s="1417">
        <f t="shared" si="29"/>
        <v>0</v>
      </c>
    </row>
    <row r="1316" spans="1:8" x14ac:dyDescent="0.25">
      <c r="A1316" s="1351"/>
      <c r="B1316" s="541" t="s">
        <v>1507</v>
      </c>
      <c r="C1316" s="1352" t="s">
        <v>3882</v>
      </c>
      <c r="D1316" s="1913" t="s">
        <v>259</v>
      </c>
      <c r="E1316" s="1914">
        <v>6435.5</v>
      </c>
      <c r="F1316" s="1915">
        <v>41534</v>
      </c>
      <c r="G1316" s="1914">
        <v>6435.5</v>
      </c>
      <c r="H1316" s="1417">
        <f t="shared" si="29"/>
        <v>0</v>
      </c>
    </row>
    <row r="1317" spans="1:8" x14ac:dyDescent="0.25">
      <c r="A1317" s="1351"/>
      <c r="B1317" s="541" t="s">
        <v>1508</v>
      </c>
      <c r="C1317" s="1352" t="s">
        <v>3882</v>
      </c>
      <c r="D1317" s="1913" t="s">
        <v>470</v>
      </c>
      <c r="E1317" s="1914">
        <v>25828.5</v>
      </c>
      <c r="F1317" s="1915">
        <v>41537</v>
      </c>
      <c r="G1317" s="1916">
        <v>25828</v>
      </c>
      <c r="H1317" s="1417">
        <f t="shared" si="29"/>
        <v>0.5</v>
      </c>
    </row>
    <row r="1318" spans="1:8" x14ac:dyDescent="0.25">
      <c r="A1318" s="1351"/>
      <c r="B1318" s="541" t="s">
        <v>1509</v>
      </c>
      <c r="C1318" s="1352" t="s">
        <v>3882</v>
      </c>
      <c r="D1318" s="1913" t="s">
        <v>1969</v>
      </c>
      <c r="E1318" s="1914">
        <v>2400</v>
      </c>
      <c r="F1318" s="1915">
        <v>41536</v>
      </c>
      <c r="G1318" s="1916">
        <v>2400</v>
      </c>
      <c r="H1318" s="1417">
        <f t="shared" si="29"/>
        <v>0</v>
      </c>
    </row>
    <row r="1319" spans="1:8" x14ac:dyDescent="0.25">
      <c r="A1319" s="1351"/>
      <c r="B1319" s="541" t="s">
        <v>1510</v>
      </c>
      <c r="C1319" s="1352" t="s">
        <v>3882</v>
      </c>
      <c r="D1319" s="1913" t="s">
        <v>964</v>
      </c>
      <c r="E1319" s="1914">
        <v>165</v>
      </c>
      <c r="F1319" s="1915">
        <v>41534</v>
      </c>
      <c r="G1319" s="1914">
        <v>165</v>
      </c>
      <c r="H1319" s="1417">
        <f t="shared" si="29"/>
        <v>0</v>
      </c>
    </row>
    <row r="1320" spans="1:8" x14ac:dyDescent="0.25">
      <c r="A1320" s="1351"/>
      <c r="B1320" s="541" t="s">
        <v>1511</v>
      </c>
      <c r="C1320" s="1352" t="s">
        <v>3882</v>
      </c>
      <c r="D1320" s="1913" t="s">
        <v>3893</v>
      </c>
      <c r="E1320" s="1914">
        <v>10665.5</v>
      </c>
      <c r="F1320" s="1915">
        <v>41534</v>
      </c>
      <c r="G1320" s="1914">
        <v>10665.5</v>
      </c>
      <c r="H1320" s="1417">
        <f t="shared" si="29"/>
        <v>0</v>
      </c>
    </row>
    <row r="1321" spans="1:8" x14ac:dyDescent="0.25">
      <c r="A1321" s="1351"/>
      <c r="B1321" s="541" t="s">
        <v>1512</v>
      </c>
      <c r="C1321" s="1352" t="s">
        <v>3882</v>
      </c>
      <c r="D1321" s="1913" t="s">
        <v>627</v>
      </c>
      <c r="E1321" s="1914">
        <v>4489</v>
      </c>
      <c r="F1321" s="1915">
        <v>41534</v>
      </c>
      <c r="G1321" s="1914">
        <v>4489</v>
      </c>
      <c r="H1321" s="1417">
        <f t="shared" si="29"/>
        <v>0</v>
      </c>
    </row>
    <row r="1322" spans="1:8" x14ac:dyDescent="0.25">
      <c r="A1322" s="1351"/>
      <c r="B1322" s="541" t="s">
        <v>1513</v>
      </c>
      <c r="C1322" s="1352" t="s">
        <v>3882</v>
      </c>
      <c r="D1322" s="1913" t="s">
        <v>32</v>
      </c>
      <c r="E1322" s="1914">
        <v>7835</v>
      </c>
      <c r="F1322" s="1915">
        <v>41535</v>
      </c>
      <c r="G1322" s="1916">
        <v>7835</v>
      </c>
      <c r="H1322" s="1417">
        <f t="shared" si="29"/>
        <v>0</v>
      </c>
    </row>
    <row r="1323" spans="1:8" x14ac:dyDescent="0.25">
      <c r="A1323" s="1351"/>
      <c r="B1323" s="541" t="s">
        <v>1514</v>
      </c>
      <c r="C1323" s="1352" t="s">
        <v>3882</v>
      </c>
      <c r="D1323" s="1913" t="s">
        <v>686</v>
      </c>
      <c r="E1323" s="1914">
        <v>1639</v>
      </c>
      <c r="F1323" s="1915">
        <v>41535</v>
      </c>
      <c r="G1323" s="1916">
        <v>1639</v>
      </c>
      <c r="H1323" s="1417">
        <f t="shared" si="29"/>
        <v>0</v>
      </c>
    </row>
    <row r="1324" spans="1:8" x14ac:dyDescent="0.25">
      <c r="A1324" s="1351"/>
      <c r="B1324" s="541" t="s">
        <v>1515</v>
      </c>
      <c r="C1324" s="1352" t="s">
        <v>3882</v>
      </c>
      <c r="D1324" s="1913" t="s">
        <v>851</v>
      </c>
      <c r="E1324" s="1914">
        <v>2114</v>
      </c>
      <c r="F1324" s="1915">
        <v>41534</v>
      </c>
      <c r="G1324" s="1914">
        <v>2114</v>
      </c>
      <c r="H1324" s="1417">
        <f t="shared" si="29"/>
        <v>0</v>
      </c>
    </row>
    <row r="1325" spans="1:8" x14ac:dyDescent="0.25">
      <c r="A1325" s="1351"/>
      <c r="B1325" s="541" t="s">
        <v>1516</v>
      </c>
      <c r="C1325" s="1352" t="s">
        <v>3882</v>
      </c>
      <c r="D1325" s="1913" t="s">
        <v>3823</v>
      </c>
      <c r="E1325" s="1914">
        <v>2027</v>
      </c>
      <c r="F1325" s="1915">
        <v>41534</v>
      </c>
      <c r="G1325" s="1914">
        <v>2027</v>
      </c>
      <c r="H1325" s="1417">
        <f t="shared" si="29"/>
        <v>0</v>
      </c>
    </row>
    <row r="1326" spans="1:8" x14ac:dyDescent="0.25">
      <c r="A1326" s="1351"/>
      <c r="B1326" s="541" t="s">
        <v>1517</v>
      </c>
      <c r="C1326" s="1352" t="s">
        <v>3882</v>
      </c>
      <c r="D1326" s="1913" t="s">
        <v>3508</v>
      </c>
      <c r="E1326" s="1914">
        <v>7206</v>
      </c>
      <c r="F1326" s="1915">
        <v>41535</v>
      </c>
      <c r="G1326" s="1916">
        <v>7206</v>
      </c>
      <c r="H1326" s="1417">
        <f t="shared" si="29"/>
        <v>0</v>
      </c>
    </row>
    <row r="1327" spans="1:8" x14ac:dyDescent="0.25">
      <c r="A1327" s="1351"/>
      <c r="B1327" s="541" t="s">
        <v>1518</v>
      </c>
      <c r="C1327" s="1352" t="s">
        <v>3882</v>
      </c>
      <c r="D1327" s="1913" t="s">
        <v>3461</v>
      </c>
      <c r="E1327" s="1914">
        <v>3167</v>
      </c>
      <c r="F1327" s="1915">
        <v>41535</v>
      </c>
      <c r="G1327" s="1916">
        <v>3167</v>
      </c>
      <c r="H1327" s="1417">
        <f t="shared" si="29"/>
        <v>0</v>
      </c>
    </row>
    <row r="1328" spans="1:8" x14ac:dyDescent="0.25">
      <c r="A1328" s="1351"/>
      <c r="B1328" s="541" t="s">
        <v>1519</v>
      </c>
      <c r="C1328" s="1352" t="s">
        <v>3882</v>
      </c>
      <c r="D1328" s="1913" t="s">
        <v>297</v>
      </c>
      <c r="E1328" s="1914">
        <v>1114.5</v>
      </c>
      <c r="F1328" s="1915">
        <v>41534</v>
      </c>
      <c r="G1328" s="1916">
        <v>1114.5</v>
      </c>
      <c r="H1328" s="1417">
        <f t="shared" si="29"/>
        <v>0</v>
      </c>
    </row>
    <row r="1329" spans="1:8" ht="23.25" x14ac:dyDescent="0.25">
      <c r="A1329" s="1351"/>
      <c r="B1329" s="541" t="s">
        <v>1520</v>
      </c>
      <c r="C1329" s="1352" t="s">
        <v>3882</v>
      </c>
      <c r="D1329" s="1913" t="s">
        <v>1234</v>
      </c>
      <c r="E1329" s="1914">
        <v>8507</v>
      </c>
      <c r="F1329" s="1954" t="s">
        <v>3907</v>
      </c>
      <c r="G1329" s="1916">
        <v>8507</v>
      </c>
      <c r="H1329" s="1417">
        <f t="shared" si="29"/>
        <v>0</v>
      </c>
    </row>
    <row r="1330" spans="1:8" x14ac:dyDescent="0.25">
      <c r="A1330" s="1351"/>
      <c r="B1330" s="541" t="s">
        <v>1521</v>
      </c>
      <c r="C1330" s="1352" t="s">
        <v>3882</v>
      </c>
      <c r="D1330" s="1913" t="s">
        <v>3504</v>
      </c>
      <c r="E1330" s="1914">
        <v>17807</v>
      </c>
      <c r="F1330" s="1915">
        <v>41535</v>
      </c>
      <c r="G1330" s="1916">
        <v>17807</v>
      </c>
      <c r="H1330" s="1417">
        <f t="shared" si="29"/>
        <v>0</v>
      </c>
    </row>
    <row r="1331" spans="1:8" x14ac:dyDescent="0.25">
      <c r="A1331" s="1351"/>
      <c r="B1331" s="541" t="s">
        <v>1522</v>
      </c>
      <c r="C1331" s="1352" t="s">
        <v>3882</v>
      </c>
      <c r="D1331" s="1913" t="s">
        <v>3850</v>
      </c>
      <c r="E1331" s="1914">
        <v>21303.5</v>
      </c>
      <c r="F1331" s="1915">
        <v>41535</v>
      </c>
      <c r="G1331" s="1916">
        <v>21303.5</v>
      </c>
      <c r="H1331" s="1417">
        <f t="shared" si="29"/>
        <v>0</v>
      </c>
    </row>
    <row r="1332" spans="1:8" x14ac:dyDescent="0.25">
      <c r="A1332" s="1351"/>
      <c r="B1332" s="541" t="s">
        <v>1523</v>
      </c>
      <c r="C1332" s="1352" t="s">
        <v>3882</v>
      </c>
      <c r="D1332" s="1913" t="s">
        <v>3079</v>
      </c>
      <c r="E1332" s="1914">
        <v>531.5</v>
      </c>
      <c r="F1332" s="1915">
        <v>41534</v>
      </c>
      <c r="G1332" s="1914">
        <v>531.5</v>
      </c>
      <c r="H1332" s="1417">
        <f t="shared" si="29"/>
        <v>0</v>
      </c>
    </row>
    <row r="1333" spans="1:8" x14ac:dyDescent="0.25">
      <c r="A1333" s="1351"/>
      <c r="B1333" s="541" t="s">
        <v>1524</v>
      </c>
      <c r="C1333" s="1352" t="s">
        <v>3882</v>
      </c>
      <c r="D1333" s="1913" t="s">
        <v>752</v>
      </c>
      <c r="E1333" s="1914">
        <v>4500.5</v>
      </c>
      <c r="F1333" s="1924">
        <v>41564</v>
      </c>
      <c r="G1333" s="1925">
        <v>4500.5</v>
      </c>
      <c r="H1333" s="1417">
        <f t="shared" si="29"/>
        <v>0</v>
      </c>
    </row>
    <row r="1334" spans="1:8" x14ac:dyDescent="0.25">
      <c r="A1334" s="1351"/>
      <c r="B1334" s="541" t="s">
        <v>1525</v>
      </c>
      <c r="C1334" s="1352" t="s">
        <v>3882</v>
      </c>
      <c r="D1334" s="1913" t="s">
        <v>3524</v>
      </c>
      <c r="E1334" s="1914">
        <v>1485</v>
      </c>
      <c r="F1334" s="1915">
        <v>41534</v>
      </c>
      <c r="G1334" s="1914">
        <v>1485</v>
      </c>
      <c r="H1334" s="1417">
        <f t="shared" si="29"/>
        <v>0</v>
      </c>
    </row>
    <row r="1335" spans="1:8" x14ac:dyDescent="0.25">
      <c r="A1335" s="1351"/>
      <c r="B1335" s="541" t="s">
        <v>1526</v>
      </c>
      <c r="C1335" s="1352" t="s">
        <v>3882</v>
      </c>
      <c r="D1335" s="1913" t="s">
        <v>497</v>
      </c>
      <c r="E1335" s="1914">
        <v>12577</v>
      </c>
      <c r="F1335" s="1915">
        <v>41534</v>
      </c>
      <c r="G1335" s="1914">
        <v>12577</v>
      </c>
      <c r="H1335" s="1417">
        <f t="shared" si="29"/>
        <v>0</v>
      </c>
    </row>
    <row r="1336" spans="1:8" x14ac:dyDescent="0.25">
      <c r="A1336" s="1351"/>
      <c r="B1336" s="541" t="s">
        <v>1527</v>
      </c>
      <c r="C1336" s="1352" t="s">
        <v>3882</v>
      </c>
      <c r="D1336" s="1913" t="s">
        <v>645</v>
      </c>
      <c r="E1336" s="1914">
        <v>9651.5</v>
      </c>
      <c r="F1336" s="1936"/>
      <c r="G1336" s="1937"/>
      <c r="H1336" s="1417">
        <f t="shared" si="29"/>
        <v>9651.5</v>
      </c>
    </row>
    <row r="1337" spans="1:8" x14ac:dyDescent="0.25">
      <c r="A1337" s="1351"/>
      <c r="B1337" s="541" t="s">
        <v>1528</v>
      </c>
      <c r="C1337" s="1352" t="s">
        <v>3882</v>
      </c>
      <c r="D1337" s="1913" t="s">
        <v>463</v>
      </c>
      <c r="E1337" s="1914">
        <v>3348</v>
      </c>
      <c r="F1337" s="1915">
        <v>41534</v>
      </c>
      <c r="G1337" s="1914">
        <v>3348</v>
      </c>
      <c r="H1337" s="1417">
        <f t="shared" si="29"/>
        <v>0</v>
      </c>
    </row>
    <row r="1338" spans="1:8" x14ac:dyDescent="0.25">
      <c r="A1338" s="1351"/>
      <c r="B1338" s="541" t="s">
        <v>1529</v>
      </c>
      <c r="C1338" s="1352" t="s">
        <v>3882</v>
      </c>
      <c r="D1338" s="1913" t="s">
        <v>596</v>
      </c>
      <c r="E1338" s="1914">
        <v>5072.5</v>
      </c>
      <c r="F1338" s="1915">
        <v>41534</v>
      </c>
      <c r="G1338" s="1914">
        <v>5072.5</v>
      </c>
      <c r="H1338" s="1417">
        <f t="shared" si="29"/>
        <v>0</v>
      </c>
    </row>
    <row r="1339" spans="1:8" x14ac:dyDescent="0.25">
      <c r="A1339" s="1351"/>
      <c r="B1339" s="541" t="s">
        <v>1530</v>
      </c>
      <c r="C1339" s="1352" t="s">
        <v>3882</v>
      </c>
      <c r="D1339" s="1913" t="s">
        <v>976</v>
      </c>
      <c r="E1339" s="1914">
        <v>2067.5</v>
      </c>
      <c r="F1339" s="1915">
        <v>41534</v>
      </c>
      <c r="G1339" s="1914">
        <v>2067.5</v>
      </c>
      <c r="H1339" s="1417">
        <f t="shared" si="29"/>
        <v>0</v>
      </c>
    </row>
    <row r="1340" spans="1:8" x14ac:dyDescent="0.25">
      <c r="A1340" s="1351"/>
      <c r="B1340" s="541" t="s">
        <v>899</v>
      </c>
      <c r="C1340" s="1352" t="s">
        <v>3882</v>
      </c>
      <c r="D1340" s="1913" t="s">
        <v>1969</v>
      </c>
      <c r="E1340" s="1914">
        <v>1800</v>
      </c>
      <c r="F1340" s="1915">
        <v>41536</v>
      </c>
      <c r="G1340" s="1916">
        <v>1800</v>
      </c>
      <c r="H1340" s="1417">
        <f t="shared" si="29"/>
        <v>0</v>
      </c>
    </row>
    <row r="1341" spans="1:8" x14ac:dyDescent="0.25">
      <c r="A1341" s="1351"/>
      <c r="B1341" s="541" t="s">
        <v>904</v>
      </c>
      <c r="C1341" s="1352" t="s">
        <v>3882</v>
      </c>
      <c r="D1341" s="1913" t="s">
        <v>1038</v>
      </c>
      <c r="E1341" s="1914">
        <v>11258</v>
      </c>
      <c r="F1341" s="1915">
        <v>41534</v>
      </c>
      <c r="G1341" s="1914">
        <v>11258</v>
      </c>
      <c r="H1341" s="1417">
        <f t="shared" si="29"/>
        <v>0</v>
      </c>
    </row>
    <row r="1342" spans="1:8" x14ac:dyDescent="0.25">
      <c r="A1342" s="1351"/>
      <c r="B1342" s="541" t="s">
        <v>1531</v>
      </c>
      <c r="C1342" s="1352" t="s">
        <v>3882</v>
      </c>
      <c r="D1342" s="1913" t="s">
        <v>595</v>
      </c>
      <c r="E1342" s="1914">
        <v>2196.5</v>
      </c>
      <c r="F1342" s="1915">
        <v>41534</v>
      </c>
      <c r="G1342" s="1914">
        <v>2196.5</v>
      </c>
      <c r="H1342" s="1417">
        <f t="shared" si="29"/>
        <v>0</v>
      </c>
    </row>
    <row r="1343" spans="1:8" x14ac:dyDescent="0.25">
      <c r="A1343" s="1351"/>
      <c r="B1343" s="541" t="s">
        <v>1532</v>
      </c>
      <c r="C1343" s="1352" t="s">
        <v>3882</v>
      </c>
      <c r="D1343" s="1913" t="s">
        <v>3851</v>
      </c>
      <c r="E1343" s="1914">
        <v>3594.5</v>
      </c>
      <c r="F1343" s="1915">
        <v>41534</v>
      </c>
      <c r="G1343" s="1914">
        <v>3594.5</v>
      </c>
      <c r="H1343" s="1417">
        <f t="shared" si="29"/>
        <v>0</v>
      </c>
    </row>
    <row r="1344" spans="1:8" x14ac:dyDescent="0.25">
      <c r="A1344" s="1351"/>
      <c r="B1344" s="541" t="s">
        <v>1533</v>
      </c>
      <c r="C1344" s="1352" t="s">
        <v>3882</v>
      </c>
      <c r="D1344" s="1913" t="s">
        <v>3894</v>
      </c>
      <c r="E1344" s="1914">
        <v>7106</v>
      </c>
      <c r="F1344" s="1915">
        <v>41534</v>
      </c>
      <c r="G1344" s="1914">
        <v>7106</v>
      </c>
      <c r="H1344" s="1417">
        <f t="shared" si="29"/>
        <v>0</v>
      </c>
    </row>
    <row r="1345" spans="1:8" x14ac:dyDescent="0.25">
      <c r="A1345" s="1351">
        <v>41535</v>
      </c>
      <c r="B1345" s="541" t="s">
        <v>1534</v>
      </c>
      <c r="C1345" s="1352" t="s">
        <v>3882</v>
      </c>
      <c r="D1345" s="1913" t="s">
        <v>433</v>
      </c>
      <c r="E1345" s="1914">
        <v>3384</v>
      </c>
      <c r="F1345" s="1915">
        <v>41541</v>
      </c>
      <c r="G1345" s="1916">
        <v>3384</v>
      </c>
      <c r="H1345" s="1417">
        <f t="shared" si="29"/>
        <v>0</v>
      </c>
    </row>
    <row r="1346" spans="1:8" x14ac:dyDescent="0.25">
      <c r="A1346" s="1351"/>
      <c r="B1346" s="541" t="s">
        <v>1535</v>
      </c>
      <c r="C1346" s="1352" t="s">
        <v>3882</v>
      </c>
      <c r="D1346" s="1913" t="s">
        <v>752</v>
      </c>
      <c r="E1346" s="1914">
        <v>248713</v>
      </c>
      <c r="F1346" s="1970">
        <v>41564</v>
      </c>
      <c r="G1346" s="1914">
        <v>248713</v>
      </c>
      <c r="H1346" s="1417">
        <f t="shared" si="29"/>
        <v>0</v>
      </c>
    </row>
    <row r="1347" spans="1:8" x14ac:dyDescent="0.25">
      <c r="A1347" s="1351"/>
      <c r="B1347" s="541" t="s">
        <v>1536</v>
      </c>
      <c r="C1347" s="1352" t="s">
        <v>3882</v>
      </c>
      <c r="D1347" s="1913" t="s">
        <v>499</v>
      </c>
      <c r="E1347" s="1914">
        <v>27956</v>
      </c>
      <c r="F1347" s="1915">
        <v>41541</v>
      </c>
      <c r="G1347" s="1916">
        <v>27956</v>
      </c>
      <c r="H1347" s="1417">
        <f t="shared" si="29"/>
        <v>0</v>
      </c>
    </row>
    <row r="1348" spans="1:8" x14ac:dyDescent="0.25">
      <c r="A1348" s="1351"/>
      <c r="B1348" s="541" t="s">
        <v>1537</v>
      </c>
      <c r="C1348" s="1352" t="s">
        <v>3882</v>
      </c>
      <c r="D1348" s="1913" t="s">
        <v>776</v>
      </c>
      <c r="E1348" s="1914">
        <v>2192.5</v>
      </c>
      <c r="F1348" s="1915">
        <v>41535</v>
      </c>
      <c r="G1348" s="1914">
        <v>2192.5</v>
      </c>
      <c r="H1348" s="1417">
        <f t="shared" si="29"/>
        <v>0</v>
      </c>
    </row>
    <row r="1349" spans="1:8" x14ac:dyDescent="0.25">
      <c r="A1349" s="1351"/>
      <c r="B1349" s="541" t="s">
        <v>1538</v>
      </c>
      <c r="C1349" s="1352" t="s">
        <v>3882</v>
      </c>
      <c r="D1349" s="1913" t="s">
        <v>861</v>
      </c>
      <c r="E1349" s="1914">
        <v>3022.5</v>
      </c>
      <c r="F1349" s="1915">
        <v>41537</v>
      </c>
      <c r="G1349" s="1916">
        <v>3022.5</v>
      </c>
      <c r="H1349" s="1417">
        <f t="shared" si="29"/>
        <v>0</v>
      </c>
    </row>
    <row r="1350" spans="1:8" x14ac:dyDescent="0.25">
      <c r="A1350" s="1351"/>
      <c r="B1350" s="541" t="s">
        <v>1539</v>
      </c>
      <c r="C1350" s="1352" t="s">
        <v>3882</v>
      </c>
      <c r="D1350" s="1913" t="s">
        <v>3449</v>
      </c>
      <c r="E1350" s="1914">
        <v>3200</v>
      </c>
      <c r="F1350" s="1915">
        <v>41547</v>
      </c>
      <c r="G1350" s="1916">
        <v>3200</v>
      </c>
      <c r="H1350" s="1417">
        <f t="shared" si="29"/>
        <v>0</v>
      </c>
    </row>
    <row r="1351" spans="1:8" x14ac:dyDescent="0.25">
      <c r="A1351" s="1351"/>
      <c r="B1351" s="541" t="s">
        <v>1540</v>
      </c>
      <c r="C1351" s="1352" t="s">
        <v>3882</v>
      </c>
      <c r="D1351" s="1913" t="s">
        <v>3451</v>
      </c>
      <c r="E1351" s="1914">
        <v>3622</v>
      </c>
      <c r="F1351" s="1915">
        <v>41535</v>
      </c>
      <c r="G1351" s="1914">
        <v>3622</v>
      </c>
      <c r="H1351" s="1417">
        <f t="shared" si="29"/>
        <v>0</v>
      </c>
    </row>
    <row r="1352" spans="1:8" x14ac:dyDescent="0.25">
      <c r="A1352" s="1351"/>
      <c r="B1352" s="541" t="s">
        <v>1541</v>
      </c>
      <c r="C1352" s="1352" t="s">
        <v>3882</v>
      </c>
      <c r="D1352" s="1913" t="s">
        <v>377</v>
      </c>
      <c r="E1352" s="1914">
        <v>2793</v>
      </c>
      <c r="F1352" s="1915">
        <v>41536</v>
      </c>
      <c r="G1352" s="1916">
        <v>2793</v>
      </c>
      <c r="H1352" s="1417">
        <f t="shared" si="29"/>
        <v>0</v>
      </c>
    </row>
    <row r="1353" spans="1:8" x14ac:dyDescent="0.25">
      <c r="A1353" s="1351"/>
      <c r="B1353" s="541" t="s">
        <v>1542</v>
      </c>
      <c r="C1353" s="1352" t="s">
        <v>3882</v>
      </c>
      <c r="D1353" s="1913" t="s">
        <v>2207</v>
      </c>
      <c r="E1353" s="1914">
        <v>7058</v>
      </c>
      <c r="F1353" s="1915">
        <v>41535</v>
      </c>
      <c r="G1353" s="1914">
        <v>7058</v>
      </c>
      <c r="H1353" s="1417">
        <f t="shared" si="29"/>
        <v>0</v>
      </c>
    </row>
    <row r="1354" spans="1:8" x14ac:dyDescent="0.25">
      <c r="A1354" s="1351"/>
      <c r="B1354" s="541" t="s">
        <v>895</v>
      </c>
      <c r="C1354" s="1352" t="s">
        <v>3882</v>
      </c>
      <c r="D1354" s="1913" t="s">
        <v>1922</v>
      </c>
      <c r="E1354" s="1914">
        <v>1728</v>
      </c>
      <c r="F1354" s="1915">
        <v>41536</v>
      </c>
      <c r="G1354" s="1916">
        <v>1728</v>
      </c>
      <c r="H1354" s="1417">
        <f t="shared" si="29"/>
        <v>0</v>
      </c>
    </row>
    <row r="1355" spans="1:8" x14ac:dyDescent="0.25">
      <c r="A1355" s="1351"/>
      <c r="B1355" s="541" t="s">
        <v>1543</v>
      </c>
      <c r="C1355" s="1352" t="s">
        <v>3882</v>
      </c>
      <c r="D1355" s="1913" t="s">
        <v>25</v>
      </c>
      <c r="E1355" s="1914">
        <v>5917</v>
      </c>
      <c r="F1355" s="1915">
        <v>41535</v>
      </c>
      <c r="G1355" s="1914">
        <v>5917</v>
      </c>
      <c r="H1355" s="1417">
        <f t="shared" si="29"/>
        <v>0</v>
      </c>
    </row>
    <row r="1356" spans="1:8" x14ac:dyDescent="0.25">
      <c r="A1356" s="1351"/>
      <c r="B1356" s="541" t="s">
        <v>1544</v>
      </c>
      <c r="C1356" s="1352" t="s">
        <v>3882</v>
      </c>
      <c r="D1356" s="1913" t="s">
        <v>2069</v>
      </c>
      <c r="E1356" s="1914">
        <v>2359</v>
      </c>
      <c r="F1356" s="1971" t="s">
        <v>3984</v>
      </c>
      <c r="G1356" s="1918">
        <f>1000+1352</f>
        <v>2352</v>
      </c>
      <c r="H1356" s="1919">
        <f t="shared" si="29"/>
        <v>7</v>
      </c>
    </row>
    <row r="1357" spans="1:8" x14ac:dyDescent="0.25">
      <c r="A1357" s="1351"/>
      <c r="B1357" s="541" t="s">
        <v>1545</v>
      </c>
      <c r="C1357" s="1352" t="s">
        <v>3882</v>
      </c>
      <c r="D1357" s="1913" t="s">
        <v>58</v>
      </c>
      <c r="E1357" s="1914">
        <v>9737.5</v>
      </c>
      <c r="F1357" s="1915">
        <v>41535</v>
      </c>
      <c r="G1357" s="1914">
        <v>9737.5</v>
      </c>
      <c r="H1357" s="1417">
        <f t="shared" si="29"/>
        <v>0</v>
      </c>
    </row>
    <row r="1358" spans="1:8" ht="23.25" x14ac:dyDescent="0.25">
      <c r="A1358" s="1351"/>
      <c r="B1358" s="541" t="s">
        <v>1546</v>
      </c>
      <c r="C1358" s="1352" t="s">
        <v>3882</v>
      </c>
      <c r="D1358" s="1913" t="s">
        <v>2157</v>
      </c>
      <c r="E1358" s="1914">
        <v>2902</v>
      </c>
      <c r="F1358" s="1973" t="s">
        <v>3919</v>
      </c>
      <c r="G1358" s="1916">
        <v>2902</v>
      </c>
      <c r="H1358" s="1417">
        <f t="shared" si="29"/>
        <v>0</v>
      </c>
    </row>
    <row r="1359" spans="1:8" x14ac:dyDescent="0.25">
      <c r="A1359" s="1351"/>
      <c r="B1359" s="541" t="s">
        <v>1547</v>
      </c>
      <c r="C1359" s="1352" t="s">
        <v>3882</v>
      </c>
      <c r="D1359" s="1913" t="s">
        <v>3500</v>
      </c>
      <c r="E1359" s="1914">
        <v>13077</v>
      </c>
      <c r="F1359" s="1915">
        <v>41535</v>
      </c>
      <c r="G1359" s="1914">
        <v>13077</v>
      </c>
      <c r="H1359" s="1417">
        <f t="shared" si="29"/>
        <v>0</v>
      </c>
    </row>
    <row r="1360" spans="1:8" x14ac:dyDescent="0.25">
      <c r="A1360" s="1351"/>
      <c r="B1360" s="541" t="s">
        <v>1548</v>
      </c>
      <c r="C1360" s="1352" t="s">
        <v>3882</v>
      </c>
      <c r="D1360" s="1913" t="s">
        <v>1864</v>
      </c>
      <c r="E1360" s="1914">
        <v>5873</v>
      </c>
      <c r="F1360" s="1915">
        <v>41535</v>
      </c>
      <c r="G1360" s="1914">
        <v>5873</v>
      </c>
      <c r="H1360" s="1417">
        <f t="shared" si="29"/>
        <v>0</v>
      </c>
    </row>
    <row r="1361" spans="1:8" x14ac:dyDescent="0.25">
      <c r="A1361" s="1351"/>
      <c r="B1361" s="541" t="s">
        <v>1549</v>
      </c>
      <c r="C1361" s="1352" t="s">
        <v>3882</v>
      </c>
      <c r="D1361" s="1913" t="s">
        <v>463</v>
      </c>
      <c r="E1361" s="1914">
        <v>2253</v>
      </c>
      <c r="F1361" s="1915">
        <v>41535</v>
      </c>
      <c r="G1361" s="1914">
        <v>2253</v>
      </c>
      <c r="H1361" s="1417">
        <f t="shared" si="29"/>
        <v>0</v>
      </c>
    </row>
    <row r="1362" spans="1:8" x14ac:dyDescent="0.25">
      <c r="A1362" s="1351"/>
      <c r="B1362" s="541" t="s">
        <v>1550</v>
      </c>
      <c r="C1362" s="1352" t="s">
        <v>3882</v>
      </c>
      <c r="D1362" s="1913" t="s">
        <v>72</v>
      </c>
      <c r="E1362" s="1914">
        <v>20436.5</v>
      </c>
      <c r="F1362" s="1915">
        <v>41535</v>
      </c>
      <c r="G1362" s="1914">
        <v>20436.5</v>
      </c>
      <c r="H1362" s="1417">
        <f t="shared" si="29"/>
        <v>0</v>
      </c>
    </row>
    <row r="1363" spans="1:8" x14ac:dyDescent="0.25">
      <c r="A1363" s="1351"/>
      <c r="B1363" s="541" t="s">
        <v>1972</v>
      </c>
      <c r="C1363" s="1352" t="s">
        <v>3882</v>
      </c>
      <c r="D1363" s="1913" t="s">
        <v>779</v>
      </c>
      <c r="E1363" s="1914">
        <v>841.5</v>
      </c>
      <c r="F1363" s="1915">
        <v>41535</v>
      </c>
      <c r="G1363" s="1914">
        <v>841.5</v>
      </c>
      <c r="H1363" s="1417">
        <f t="shared" si="29"/>
        <v>0</v>
      </c>
    </row>
    <row r="1364" spans="1:8" x14ac:dyDescent="0.25">
      <c r="A1364" s="1351"/>
      <c r="B1364" s="541" t="s">
        <v>1973</v>
      </c>
      <c r="C1364" s="1352" t="s">
        <v>3882</v>
      </c>
      <c r="D1364" s="1913" t="s">
        <v>185</v>
      </c>
      <c r="E1364" s="1914">
        <v>1505.5</v>
      </c>
      <c r="F1364" s="1915">
        <v>41535</v>
      </c>
      <c r="G1364" s="1914">
        <v>1505.5</v>
      </c>
      <c r="H1364" s="1417">
        <f t="shared" si="29"/>
        <v>0</v>
      </c>
    </row>
    <row r="1365" spans="1:8" x14ac:dyDescent="0.25">
      <c r="A1365" s="1351"/>
      <c r="B1365" s="541" t="s">
        <v>1974</v>
      </c>
      <c r="C1365" s="1352" t="s">
        <v>3882</v>
      </c>
      <c r="D1365" s="1913" t="s">
        <v>419</v>
      </c>
      <c r="E1365" s="1914">
        <v>9486</v>
      </c>
      <c r="F1365" s="1915">
        <v>41535</v>
      </c>
      <c r="G1365" s="1914">
        <v>9486</v>
      </c>
      <c r="H1365" s="1417">
        <f t="shared" si="29"/>
        <v>0</v>
      </c>
    </row>
    <row r="1366" spans="1:8" x14ac:dyDescent="0.25">
      <c r="A1366" s="1351"/>
      <c r="B1366" s="541"/>
      <c r="C1366" s="1375"/>
      <c r="D1366" s="521" t="s">
        <v>614</v>
      </c>
      <c r="E1366" s="140"/>
      <c r="F1366" s="717"/>
      <c r="G1366" s="140"/>
      <c r="H1366" s="218"/>
    </row>
    <row r="1367" spans="1:8" x14ac:dyDescent="0.25">
      <c r="A1367" s="717"/>
      <c r="B1367" s="1373"/>
      <c r="C1367" s="1355"/>
      <c r="D1367" s="353" t="s">
        <v>636</v>
      </c>
      <c r="E1367" s="76"/>
      <c r="F1367" s="723"/>
      <c r="G1367" s="76"/>
      <c r="H1367" s="218"/>
    </row>
    <row r="1368" spans="1:8" x14ac:dyDescent="0.25">
      <c r="A1368" s="1351"/>
      <c r="B1368" s="541"/>
      <c r="C1368" s="1374"/>
      <c r="D1368" s="719" t="s">
        <v>614</v>
      </c>
      <c r="E1368" s="218"/>
      <c r="F1368" s="1411"/>
      <c r="G1368" s="1956"/>
      <c r="H1368" s="218"/>
    </row>
    <row r="1369" spans="1:8" ht="18.75" x14ac:dyDescent="0.3">
      <c r="A1369" s="2151" t="str">
        <f>A1300</f>
        <v>REMISIONES DE    OCTUBRE     2 0 1 3</v>
      </c>
      <c r="B1369" s="2151"/>
      <c r="C1369" s="2151"/>
      <c r="D1369" s="2151"/>
      <c r="E1369" s="2151"/>
      <c r="F1369" s="2151"/>
      <c r="G1369" s="1959"/>
      <c r="H1369" s="719"/>
    </row>
    <row r="1370" spans="1:8" ht="35.25" thickBot="1" x14ac:dyDescent="0.35">
      <c r="A1370" s="723" t="s">
        <v>0</v>
      </c>
      <c r="B1370" s="1353" t="s">
        <v>1</v>
      </c>
      <c r="C1370" s="1546"/>
      <c r="D1370" s="1344" t="s">
        <v>1574</v>
      </c>
      <c r="E1370" s="5" t="s">
        <v>2</v>
      </c>
      <c r="F1370" s="1358" t="s">
        <v>6</v>
      </c>
      <c r="G1370" s="1346" t="s">
        <v>7</v>
      </c>
      <c r="H1370" s="1347" t="s">
        <v>8</v>
      </c>
    </row>
    <row r="1371" spans="1:8" ht="15.75" thickTop="1" x14ac:dyDescent="0.25">
      <c r="A1371" s="1351">
        <v>41535</v>
      </c>
      <c r="B1371" s="541" t="s">
        <v>1975</v>
      </c>
      <c r="C1371" s="1539" t="s">
        <v>3882</v>
      </c>
      <c r="D1371" s="1913" t="s">
        <v>976</v>
      </c>
      <c r="E1371" s="1914">
        <v>2803</v>
      </c>
      <c r="F1371" s="1915">
        <v>41535</v>
      </c>
      <c r="G1371" s="1914">
        <v>2803</v>
      </c>
      <c r="H1371" s="1417">
        <f t="shared" ref="H1371:H1434" si="30">E1371-G1371</f>
        <v>0</v>
      </c>
    </row>
    <row r="1372" spans="1:8" x14ac:dyDescent="0.25">
      <c r="A1372" s="1351"/>
      <c r="B1372" s="541" t="s">
        <v>1976</v>
      </c>
      <c r="C1372" s="1352" t="s">
        <v>3882</v>
      </c>
      <c r="D1372" s="1913" t="s">
        <v>119</v>
      </c>
      <c r="E1372" s="1914">
        <v>943.5</v>
      </c>
      <c r="F1372" s="1915">
        <v>41535</v>
      </c>
      <c r="G1372" s="1914">
        <v>943.5</v>
      </c>
      <c r="H1372" s="1417">
        <f t="shared" si="30"/>
        <v>0</v>
      </c>
    </row>
    <row r="1373" spans="1:8" x14ac:dyDescent="0.25">
      <c r="A1373" s="1351"/>
      <c r="B1373" s="541" t="s">
        <v>1977</v>
      </c>
      <c r="C1373" s="1352" t="s">
        <v>3882</v>
      </c>
      <c r="D1373" s="1913" t="s">
        <v>2154</v>
      </c>
      <c r="E1373" s="1914">
        <v>12862</v>
      </c>
      <c r="F1373" s="1971" t="s">
        <v>4004</v>
      </c>
      <c r="G1373" s="1916">
        <f>862+12000</f>
        <v>12862</v>
      </c>
      <c r="H1373" s="1417">
        <f t="shared" si="30"/>
        <v>0</v>
      </c>
    </row>
    <row r="1374" spans="1:8" x14ac:dyDescent="0.25">
      <c r="A1374" s="1351"/>
      <c r="B1374" s="541" t="s">
        <v>1978</v>
      </c>
      <c r="C1374" s="1352" t="s">
        <v>3882</v>
      </c>
      <c r="D1374" s="1913" t="s">
        <v>685</v>
      </c>
      <c r="E1374" s="1914">
        <v>19158</v>
      </c>
      <c r="F1374" s="1915">
        <v>41536</v>
      </c>
      <c r="G1374" s="1916">
        <v>19158</v>
      </c>
      <c r="H1374" s="1417">
        <f t="shared" si="30"/>
        <v>0</v>
      </c>
    </row>
    <row r="1375" spans="1:8" x14ac:dyDescent="0.25">
      <c r="A1375" s="1351"/>
      <c r="B1375" s="541" t="s">
        <v>1979</v>
      </c>
      <c r="C1375" s="1352" t="s">
        <v>3882</v>
      </c>
      <c r="D1375" s="1913" t="s">
        <v>648</v>
      </c>
      <c r="E1375" s="1914">
        <v>2037</v>
      </c>
      <c r="F1375" s="1915">
        <v>41535</v>
      </c>
      <c r="G1375" s="1914">
        <v>2037</v>
      </c>
      <c r="H1375" s="1417">
        <f t="shared" si="30"/>
        <v>0</v>
      </c>
    </row>
    <row r="1376" spans="1:8" x14ac:dyDescent="0.25">
      <c r="A1376" s="1351"/>
      <c r="B1376" s="541" t="s">
        <v>1980</v>
      </c>
      <c r="C1376" s="1352" t="s">
        <v>3882</v>
      </c>
      <c r="D1376" s="1913" t="s">
        <v>1247</v>
      </c>
      <c r="E1376" s="1914">
        <v>11659</v>
      </c>
      <c r="F1376" s="1915">
        <v>41535</v>
      </c>
      <c r="G1376" s="1914">
        <v>11659</v>
      </c>
      <c r="H1376" s="1417">
        <f t="shared" si="30"/>
        <v>0</v>
      </c>
    </row>
    <row r="1377" spans="1:8" x14ac:dyDescent="0.25">
      <c r="A1377" s="1351"/>
      <c r="B1377" s="541" t="s">
        <v>1981</v>
      </c>
      <c r="C1377" s="1352" t="s">
        <v>3882</v>
      </c>
      <c r="D1377" s="1913" t="s">
        <v>3895</v>
      </c>
      <c r="E1377" s="1914">
        <v>28954</v>
      </c>
      <c r="F1377" s="1915">
        <v>41535</v>
      </c>
      <c r="G1377" s="1914">
        <v>28954</v>
      </c>
      <c r="H1377" s="1417">
        <f t="shared" si="30"/>
        <v>0</v>
      </c>
    </row>
    <row r="1378" spans="1:8" x14ac:dyDescent="0.25">
      <c r="A1378" s="1351"/>
      <c r="B1378" s="541" t="s">
        <v>1982</v>
      </c>
      <c r="C1378" s="1352" t="s">
        <v>3882</v>
      </c>
      <c r="D1378" s="1913" t="s">
        <v>964</v>
      </c>
      <c r="E1378" s="1914">
        <v>3401</v>
      </c>
      <c r="F1378" s="1915">
        <v>41536</v>
      </c>
      <c r="G1378" s="1916">
        <v>3401</v>
      </c>
      <c r="H1378" s="1417">
        <f t="shared" si="30"/>
        <v>0</v>
      </c>
    </row>
    <row r="1379" spans="1:8" x14ac:dyDescent="0.25">
      <c r="A1379" s="1351"/>
      <c r="B1379" s="541" t="s">
        <v>1983</v>
      </c>
      <c r="C1379" s="1352" t="s">
        <v>3882</v>
      </c>
      <c r="D1379" s="1913" t="s">
        <v>389</v>
      </c>
      <c r="E1379" s="1914">
        <v>16482</v>
      </c>
      <c r="F1379" s="1915">
        <v>41536</v>
      </c>
      <c r="G1379" s="1916">
        <v>16482</v>
      </c>
      <c r="H1379" s="1417">
        <f t="shared" si="30"/>
        <v>0</v>
      </c>
    </row>
    <row r="1380" spans="1:8" x14ac:dyDescent="0.25">
      <c r="A1380" s="1351"/>
      <c r="B1380" s="541" t="s">
        <v>1984</v>
      </c>
      <c r="C1380" s="1352" t="s">
        <v>3882</v>
      </c>
      <c r="D1380" s="1913" t="s">
        <v>2371</v>
      </c>
      <c r="E1380" s="1914">
        <v>4233</v>
      </c>
      <c r="F1380" s="1915">
        <v>41536</v>
      </c>
      <c r="G1380" s="1916">
        <v>4233</v>
      </c>
      <c r="H1380" s="1417">
        <f t="shared" si="30"/>
        <v>0</v>
      </c>
    </row>
    <row r="1381" spans="1:8" x14ac:dyDescent="0.25">
      <c r="A1381" s="1351"/>
      <c r="B1381" s="541" t="s">
        <v>1985</v>
      </c>
      <c r="C1381" s="1352" t="s">
        <v>3882</v>
      </c>
      <c r="D1381" s="1913" t="s">
        <v>664</v>
      </c>
      <c r="E1381" s="1914">
        <v>338</v>
      </c>
      <c r="F1381" s="1915">
        <v>41535</v>
      </c>
      <c r="G1381" s="1914">
        <v>338</v>
      </c>
      <c r="H1381" s="1417">
        <f t="shared" si="30"/>
        <v>0</v>
      </c>
    </row>
    <row r="1382" spans="1:8" x14ac:dyDescent="0.25">
      <c r="A1382" s="1351"/>
      <c r="B1382" s="541" t="s">
        <v>1986</v>
      </c>
      <c r="C1382" s="1352" t="s">
        <v>3882</v>
      </c>
      <c r="D1382" s="1913" t="s">
        <v>3896</v>
      </c>
      <c r="E1382" s="1914">
        <v>4304.5</v>
      </c>
      <c r="F1382" s="1915">
        <v>41536</v>
      </c>
      <c r="G1382" s="1916">
        <v>4304.5</v>
      </c>
      <c r="H1382" s="1417">
        <f t="shared" si="30"/>
        <v>0</v>
      </c>
    </row>
    <row r="1383" spans="1:8" x14ac:dyDescent="0.25">
      <c r="A1383" s="1351"/>
      <c r="B1383" s="541" t="s">
        <v>1987</v>
      </c>
      <c r="C1383" s="1352" t="s">
        <v>3882</v>
      </c>
      <c r="D1383" s="1913" t="s">
        <v>655</v>
      </c>
      <c r="E1383" s="1914">
        <v>3298</v>
      </c>
      <c r="F1383" s="1915">
        <v>41536</v>
      </c>
      <c r="G1383" s="1916">
        <v>3298</v>
      </c>
      <c r="H1383" s="1417">
        <f t="shared" si="30"/>
        <v>0</v>
      </c>
    </row>
    <row r="1384" spans="1:8" x14ac:dyDescent="0.25">
      <c r="A1384" s="1351"/>
      <c r="B1384" s="541" t="s">
        <v>1988</v>
      </c>
      <c r="C1384" s="1352" t="s">
        <v>3882</v>
      </c>
      <c r="D1384" s="1913" t="s">
        <v>1969</v>
      </c>
      <c r="E1384" s="1914">
        <v>2000</v>
      </c>
      <c r="F1384" s="1915">
        <v>41536</v>
      </c>
      <c r="G1384" s="1916">
        <v>2000</v>
      </c>
      <c r="H1384" s="1417">
        <f t="shared" si="30"/>
        <v>0</v>
      </c>
    </row>
    <row r="1385" spans="1:8" x14ac:dyDescent="0.25">
      <c r="A1385" s="1351"/>
      <c r="B1385" s="541" t="s">
        <v>1989</v>
      </c>
      <c r="C1385" s="1352" t="s">
        <v>3882</v>
      </c>
      <c r="D1385" s="1913" t="s">
        <v>3500</v>
      </c>
      <c r="E1385" s="1914">
        <v>5226.5</v>
      </c>
      <c r="F1385" s="1915">
        <v>41535</v>
      </c>
      <c r="G1385" s="1914">
        <v>5226.5</v>
      </c>
      <c r="H1385" s="1417">
        <f t="shared" si="30"/>
        <v>0</v>
      </c>
    </row>
    <row r="1386" spans="1:8" x14ac:dyDescent="0.25">
      <c r="A1386" s="1351"/>
      <c r="B1386" s="541" t="s">
        <v>756</v>
      </c>
      <c r="C1386" s="1352" t="s">
        <v>3882</v>
      </c>
      <c r="D1386" s="1913" t="s">
        <v>206</v>
      </c>
      <c r="E1386" s="1914">
        <v>5498.5</v>
      </c>
      <c r="F1386" s="1915">
        <v>41535</v>
      </c>
      <c r="G1386" s="1914">
        <v>5498.5</v>
      </c>
      <c r="H1386" s="1417">
        <f t="shared" si="30"/>
        <v>0</v>
      </c>
    </row>
    <row r="1387" spans="1:8" x14ac:dyDescent="0.25">
      <c r="A1387" s="1351"/>
      <c r="B1387" s="541" t="s">
        <v>1990</v>
      </c>
      <c r="C1387" s="1352" t="s">
        <v>3882</v>
      </c>
      <c r="D1387" s="1913" t="s">
        <v>2236</v>
      </c>
      <c r="E1387" s="1914">
        <v>16513.5</v>
      </c>
      <c r="F1387" s="1915">
        <v>41535</v>
      </c>
      <c r="G1387" s="1914">
        <v>16513.5</v>
      </c>
      <c r="H1387" s="1417">
        <f t="shared" si="30"/>
        <v>0</v>
      </c>
    </row>
    <row r="1388" spans="1:8" x14ac:dyDescent="0.25">
      <c r="A1388" s="1351"/>
      <c r="B1388" s="541" t="s">
        <v>1991</v>
      </c>
      <c r="C1388" s="1352" t="s">
        <v>3882</v>
      </c>
      <c r="D1388" s="1913" t="s">
        <v>3525</v>
      </c>
      <c r="E1388" s="1914">
        <v>871</v>
      </c>
      <c r="F1388" s="1915">
        <v>41536</v>
      </c>
      <c r="G1388" s="1916">
        <v>871</v>
      </c>
      <c r="H1388" s="1417">
        <f t="shared" si="30"/>
        <v>0</v>
      </c>
    </row>
    <row r="1389" spans="1:8" x14ac:dyDescent="0.25">
      <c r="A1389" s="1351"/>
      <c r="B1389" s="541" t="s">
        <v>1992</v>
      </c>
      <c r="C1389" s="1352" t="s">
        <v>3882</v>
      </c>
      <c r="D1389" s="1913" t="s">
        <v>848</v>
      </c>
      <c r="E1389" s="1914">
        <v>622</v>
      </c>
      <c r="F1389" s="1915">
        <v>41536</v>
      </c>
      <c r="G1389" s="1916">
        <v>622</v>
      </c>
      <c r="H1389" s="1417">
        <f t="shared" si="30"/>
        <v>0</v>
      </c>
    </row>
    <row r="1390" spans="1:8" x14ac:dyDescent="0.25">
      <c r="A1390" s="1351"/>
      <c r="B1390" s="541" t="s">
        <v>1993</v>
      </c>
      <c r="C1390" s="1352" t="s">
        <v>3882</v>
      </c>
      <c r="D1390" s="1913" t="s">
        <v>958</v>
      </c>
      <c r="E1390" s="1914">
        <v>465.5</v>
      </c>
      <c r="F1390" s="1915">
        <v>41536</v>
      </c>
      <c r="G1390" s="1916">
        <v>465.5</v>
      </c>
      <c r="H1390" s="1417">
        <f t="shared" si="30"/>
        <v>0</v>
      </c>
    </row>
    <row r="1391" spans="1:8" x14ac:dyDescent="0.25">
      <c r="A1391" s="1351"/>
      <c r="B1391" s="541" t="s">
        <v>1994</v>
      </c>
      <c r="C1391" s="1352" t="s">
        <v>3882</v>
      </c>
      <c r="D1391" s="1913" t="s">
        <v>3451</v>
      </c>
      <c r="E1391" s="1914">
        <v>2918.5</v>
      </c>
      <c r="F1391" s="1915">
        <v>41535</v>
      </c>
      <c r="G1391" s="1914">
        <v>2918.5</v>
      </c>
      <c r="H1391" s="1417">
        <f t="shared" si="30"/>
        <v>0</v>
      </c>
    </row>
    <row r="1392" spans="1:8" x14ac:dyDescent="0.25">
      <c r="A1392" s="1351"/>
      <c r="B1392" s="541" t="s">
        <v>1995</v>
      </c>
      <c r="C1392" s="1352" t="s">
        <v>3882</v>
      </c>
      <c r="D1392" s="1913" t="s">
        <v>617</v>
      </c>
      <c r="E1392" s="1914">
        <v>0</v>
      </c>
      <c r="F1392" s="1972" t="s">
        <v>3963</v>
      </c>
      <c r="G1392" s="1916"/>
      <c r="H1392" s="1417">
        <f t="shared" si="30"/>
        <v>0</v>
      </c>
    </row>
    <row r="1393" spans="1:8" x14ac:dyDescent="0.25">
      <c r="A1393" s="1351"/>
      <c r="B1393" s="541" t="s">
        <v>1996</v>
      </c>
      <c r="C1393" s="1352" t="s">
        <v>3882</v>
      </c>
      <c r="D1393" s="1913" t="s">
        <v>3462</v>
      </c>
      <c r="E1393" s="1914">
        <v>14975</v>
      </c>
      <c r="F1393" s="1915">
        <v>41535</v>
      </c>
      <c r="G1393" s="1914">
        <v>14975</v>
      </c>
      <c r="H1393" s="1417">
        <f t="shared" si="30"/>
        <v>0</v>
      </c>
    </row>
    <row r="1394" spans="1:8" x14ac:dyDescent="0.25">
      <c r="A1394" s="1351"/>
      <c r="B1394" s="541" t="s">
        <v>1997</v>
      </c>
      <c r="C1394" s="1352" t="s">
        <v>3882</v>
      </c>
      <c r="D1394" s="1913" t="s">
        <v>3897</v>
      </c>
      <c r="E1394" s="1914">
        <v>8533.5</v>
      </c>
      <c r="F1394" s="1915">
        <v>41535</v>
      </c>
      <c r="G1394" s="1914">
        <v>8533.5</v>
      </c>
      <c r="H1394" s="1417">
        <f t="shared" si="30"/>
        <v>0</v>
      </c>
    </row>
    <row r="1395" spans="1:8" x14ac:dyDescent="0.25">
      <c r="A1395" s="1351"/>
      <c r="B1395" s="541" t="s">
        <v>1998</v>
      </c>
      <c r="C1395" s="1352" t="s">
        <v>3882</v>
      </c>
      <c r="D1395" s="1913" t="s">
        <v>3898</v>
      </c>
      <c r="E1395" s="1914">
        <v>2931.5</v>
      </c>
      <c r="F1395" s="1915">
        <v>41535</v>
      </c>
      <c r="G1395" s="1914">
        <v>2931.5</v>
      </c>
      <c r="H1395" s="1417">
        <f t="shared" si="30"/>
        <v>0</v>
      </c>
    </row>
    <row r="1396" spans="1:8" x14ac:dyDescent="0.25">
      <c r="A1396" s="1351"/>
      <c r="B1396" s="541" t="s">
        <v>1999</v>
      </c>
      <c r="C1396" s="1352" t="s">
        <v>3882</v>
      </c>
      <c r="D1396" s="1913" t="s">
        <v>3899</v>
      </c>
      <c r="E1396" s="1914">
        <v>7831</v>
      </c>
      <c r="F1396" s="1915">
        <v>41535</v>
      </c>
      <c r="G1396" s="1914">
        <v>7831</v>
      </c>
      <c r="H1396" s="1417">
        <f t="shared" si="30"/>
        <v>0</v>
      </c>
    </row>
    <row r="1397" spans="1:8" x14ac:dyDescent="0.25">
      <c r="A1397" s="1351"/>
      <c r="B1397" s="541" t="s">
        <v>2000</v>
      </c>
      <c r="C1397" s="1352" t="s">
        <v>3882</v>
      </c>
      <c r="D1397" s="1913" t="s">
        <v>3860</v>
      </c>
      <c r="E1397" s="1914">
        <v>3496</v>
      </c>
      <c r="F1397" s="1915">
        <v>41535</v>
      </c>
      <c r="G1397" s="1914">
        <v>3496</v>
      </c>
      <c r="H1397" s="1417">
        <f t="shared" si="30"/>
        <v>0</v>
      </c>
    </row>
    <row r="1398" spans="1:8" x14ac:dyDescent="0.25">
      <c r="A1398" s="1351"/>
      <c r="B1398" s="541" t="s">
        <v>2001</v>
      </c>
      <c r="C1398" s="1352" t="s">
        <v>3882</v>
      </c>
      <c r="D1398" s="1913" t="s">
        <v>1247</v>
      </c>
      <c r="E1398" s="1914">
        <v>7873</v>
      </c>
      <c r="F1398" s="1915">
        <v>41535</v>
      </c>
      <c r="G1398" s="1914">
        <v>7873</v>
      </c>
      <c r="H1398" s="1417">
        <f t="shared" si="30"/>
        <v>0</v>
      </c>
    </row>
    <row r="1399" spans="1:8" x14ac:dyDescent="0.25">
      <c r="A1399" s="1351"/>
      <c r="B1399" s="541" t="s">
        <v>2002</v>
      </c>
      <c r="C1399" s="1352" t="s">
        <v>3882</v>
      </c>
      <c r="D1399" s="1913" t="s">
        <v>3900</v>
      </c>
      <c r="E1399" s="1914">
        <v>665.5</v>
      </c>
      <c r="F1399" s="1915">
        <v>41535</v>
      </c>
      <c r="G1399" s="1914">
        <v>665.5</v>
      </c>
      <c r="H1399" s="1417">
        <f t="shared" si="30"/>
        <v>0</v>
      </c>
    </row>
    <row r="1400" spans="1:8" x14ac:dyDescent="0.25">
      <c r="A1400" s="1351"/>
      <c r="B1400" s="541" t="s">
        <v>2003</v>
      </c>
      <c r="C1400" s="1352" t="s">
        <v>3882</v>
      </c>
      <c r="D1400" s="1913" t="s">
        <v>677</v>
      </c>
      <c r="E1400" s="1914">
        <v>3949</v>
      </c>
      <c r="F1400" s="1915">
        <v>41536</v>
      </c>
      <c r="G1400" s="1916">
        <v>3949</v>
      </c>
      <c r="H1400" s="1417">
        <f t="shared" si="30"/>
        <v>0</v>
      </c>
    </row>
    <row r="1401" spans="1:8" x14ac:dyDescent="0.25">
      <c r="A1401" s="1351"/>
      <c r="B1401" s="541" t="s">
        <v>2004</v>
      </c>
      <c r="C1401" s="1352" t="s">
        <v>3882</v>
      </c>
      <c r="D1401" s="1913" t="s">
        <v>3461</v>
      </c>
      <c r="E1401" s="1914">
        <v>2200</v>
      </c>
      <c r="F1401" s="1915">
        <v>41536</v>
      </c>
      <c r="G1401" s="1916">
        <v>2200</v>
      </c>
      <c r="H1401" s="1417">
        <f t="shared" si="30"/>
        <v>0</v>
      </c>
    </row>
    <row r="1402" spans="1:8" x14ac:dyDescent="0.25">
      <c r="A1402" s="1351"/>
      <c r="B1402" s="541" t="s">
        <v>2005</v>
      </c>
      <c r="C1402" s="1352" t="s">
        <v>3882</v>
      </c>
      <c r="D1402" s="1913" t="s">
        <v>3460</v>
      </c>
      <c r="E1402" s="1914">
        <v>2229</v>
      </c>
      <c r="F1402" s="1915">
        <v>41536</v>
      </c>
      <c r="G1402" s="1916">
        <v>2229</v>
      </c>
      <c r="H1402" s="1417">
        <f t="shared" si="30"/>
        <v>0</v>
      </c>
    </row>
    <row r="1403" spans="1:8" x14ac:dyDescent="0.25">
      <c r="A1403" s="1351"/>
      <c r="B1403" s="541" t="s">
        <v>2006</v>
      </c>
      <c r="C1403" s="1352" t="s">
        <v>3882</v>
      </c>
      <c r="D1403" s="1913" t="s">
        <v>680</v>
      </c>
      <c r="E1403" s="1914">
        <v>945</v>
      </c>
      <c r="F1403" s="1915">
        <v>41536</v>
      </c>
      <c r="G1403" s="1916">
        <v>945</v>
      </c>
      <c r="H1403" s="1417">
        <f t="shared" si="30"/>
        <v>0</v>
      </c>
    </row>
    <row r="1404" spans="1:8" x14ac:dyDescent="0.25">
      <c r="A1404" s="1351"/>
      <c r="B1404" s="541" t="s">
        <v>2007</v>
      </c>
      <c r="C1404" s="1352" t="s">
        <v>3882</v>
      </c>
      <c r="D1404" s="1913" t="s">
        <v>512</v>
      </c>
      <c r="E1404" s="1914">
        <v>7370</v>
      </c>
      <c r="F1404" s="1915">
        <v>41536</v>
      </c>
      <c r="G1404" s="1916">
        <v>7370</v>
      </c>
      <c r="H1404" s="1417">
        <f t="shared" si="30"/>
        <v>0</v>
      </c>
    </row>
    <row r="1405" spans="1:8" x14ac:dyDescent="0.25">
      <c r="A1405" s="1351"/>
      <c r="B1405" s="541" t="s">
        <v>2008</v>
      </c>
      <c r="C1405" s="1352" t="s">
        <v>3882</v>
      </c>
      <c r="D1405" s="1913" t="s">
        <v>1925</v>
      </c>
      <c r="E1405" s="1914">
        <v>3454</v>
      </c>
      <c r="F1405" s="1915">
        <v>41536</v>
      </c>
      <c r="G1405" s="1916">
        <v>3454</v>
      </c>
      <c r="H1405" s="1417">
        <f t="shared" si="30"/>
        <v>0</v>
      </c>
    </row>
    <row r="1406" spans="1:8" x14ac:dyDescent="0.25">
      <c r="A1406" s="1351"/>
      <c r="B1406" s="541" t="s">
        <v>2009</v>
      </c>
      <c r="C1406" s="1352" t="s">
        <v>3882</v>
      </c>
      <c r="D1406" s="1913" t="s">
        <v>3901</v>
      </c>
      <c r="E1406" s="1914">
        <v>894</v>
      </c>
      <c r="F1406" s="1915">
        <v>41536</v>
      </c>
      <c r="G1406" s="1916">
        <v>894</v>
      </c>
      <c r="H1406" s="1417">
        <f t="shared" si="30"/>
        <v>0</v>
      </c>
    </row>
    <row r="1407" spans="1:8" x14ac:dyDescent="0.25">
      <c r="A1407" s="1351"/>
      <c r="B1407" s="541" t="s">
        <v>2010</v>
      </c>
      <c r="C1407" s="1352" t="s">
        <v>3882</v>
      </c>
      <c r="D1407" s="1913" t="s">
        <v>3902</v>
      </c>
      <c r="E1407" s="1914">
        <v>1151</v>
      </c>
      <c r="F1407" s="1991" t="s">
        <v>3929</v>
      </c>
      <c r="G1407" s="1916">
        <v>1151</v>
      </c>
      <c r="H1407" s="1417">
        <f t="shared" si="30"/>
        <v>0</v>
      </c>
    </row>
    <row r="1408" spans="1:8" x14ac:dyDescent="0.25">
      <c r="A1408" s="1351"/>
      <c r="B1408" s="541" t="s">
        <v>2011</v>
      </c>
      <c r="C1408" s="1352" t="s">
        <v>3882</v>
      </c>
      <c r="D1408" s="1913" t="s">
        <v>628</v>
      </c>
      <c r="E1408" s="1914">
        <v>822.5</v>
      </c>
      <c r="F1408" s="1915">
        <v>41535</v>
      </c>
      <c r="G1408" s="1914">
        <v>822.5</v>
      </c>
      <c r="H1408" s="1417">
        <f t="shared" si="30"/>
        <v>0</v>
      </c>
    </row>
    <row r="1409" spans="1:8" x14ac:dyDescent="0.25">
      <c r="A1409" s="1351"/>
      <c r="B1409" s="541" t="s">
        <v>2012</v>
      </c>
      <c r="C1409" s="1352" t="s">
        <v>3882</v>
      </c>
      <c r="D1409" s="1913" t="s">
        <v>3903</v>
      </c>
      <c r="E1409" s="1914">
        <v>3670.5</v>
      </c>
      <c r="F1409" s="1915">
        <v>41536</v>
      </c>
      <c r="G1409" s="1916">
        <v>3670.5</v>
      </c>
      <c r="H1409" s="1417">
        <f t="shared" si="30"/>
        <v>0</v>
      </c>
    </row>
    <row r="1410" spans="1:8" x14ac:dyDescent="0.25">
      <c r="A1410" s="1351"/>
      <c r="B1410" s="541" t="s">
        <v>2013</v>
      </c>
      <c r="C1410" s="1352" t="s">
        <v>3882</v>
      </c>
      <c r="D1410" s="1913" t="s">
        <v>604</v>
      </c>
      <c r="E1410" s="1914">
        <v>6191</v>
      </c>
      <c r="F1410" s="1915">
        <v>41536</v>
      </c>
      <c r="G1410" s="1916">
        <v>6191</v>
      </c>
      <c r="H1410" s="1417">
        <f t="shared" si="30"/>
        <v>0</v>
      </c>
    </row>
    <row r="1411" spans="1:8" x14ac:dyDescent="0.25">
      <c r="A1411" s="1351"/>
      <c r="B1411" s="541" t="s">
        <v>2014</v>
      </c>
      <c r="C1411" s="1352" t="s">
        <v>3882</v>
      </c>
      <c r="D1411" s="1913" t="s">
        <v>303</v>
      </c>
      <c r="E1411" s="1914">
        <v>28241</v>
      </c>
      <c r="F1411" s="1915">
        <v>41544</v>
      </c>
      <c r="G1411" s="1916">
        <v>28241</v>
      </c>
      <c r="H1411" s="1417">
        <f t="shared" si="30"/>
        <v>0</v>
      </c>
    </row>
    <row r="1412" spans="1:8" x14ac:dyDescent="0.25">
      <c r="A1412" s="1351"/>
      <c r="B1412" s="541" t="s">
        <v>2015</v>
      </c>
      <c r="C1412" s="1352" t="s">
        <v>3882</v>
      </c>
      <c r="D1412" s="1913" t="s">
        <v>497</v>
      </c>
      <c r="E1412" s="1914">
        <v>4521.5</v>
      </c>
      <c r="F1412" s="1915">
        <v>41537</v>
      </c>
      <c r="G1412" s="1916">
        <v>4521</v>
      </c>
      <c r="H1412" s="1417">
        <f t="shared" si="30"/>
        <v>0.5</v>
      </c>
    </row>
    <row r="1413" spans="1:8" x14ac:dyDescent="0.25">
      <c r="A1413" s="1351"/>
      <c r="B1413" s="541" t="s">
        <v>2016</v>
      </c>
      <c r="C1413" s="1352" t="s">
        <v>3882</v>
      </c>
      <c r="D1413" s="1913" t="s">
        <v>1969</v>
      </c>
      <c r="E1413" s="1914">
        <v>2000</v>
      </c>
      <c r="F1413" s="1915">
        <v>41536</v>
      </c>
      <c r="G1413" s="1916">
        <v>2000</v>
      </c>
      <c r="H1413" s="1417">
        <f t="shared" si="30"/>
        <v>0</v>
      </c>
    </row>
    <row r="1414" spans="1:8" x14ac:dyDescent="0.25">
      <c r="A1414" s="1351"/>
      <c r="B1414" s="541" t="s">
        <v>2017</v>
      </c>
      <c r="C1414" s="1352" t="s">
        <v>3882</v>
      </c>
      <c r="D1414" s="1913" t="s">
        <v>3904</v>
      </c>
      <c r="E1414" s="1914">
        <v>115</v>
      </c>
      <c r="F1414" s="1915">
        <v>41536</v>
      </c>
      <c r="G1414" s="1916">
        <v>115</v>
      </c>
      <c r="H1414" s="1417">
        <f t="shared" si="30"/>
        <v>0</v>
      </c>
    </row>
    <row r="1415" spans="1:8" x14ac:dyDescent="0.25">
      <c r="A1415" s="1351"/>
      <c r="B1415" s="541" t="s">
        <v>2018</v>
      </c>
      <c r="C1415" s="1352" t="s">
        <v>3882</v>
      </c>
      <c r="D1415" s="1913" t="s">
        <v>19</v>
      </c>
      <c r="E1415" s="1914">
        <v>44</v>
      </c>
      <c r="F1415" s="1915">
        <v>41535</v>
      </c>
      <c r="G1415" s="1914">
        <v>44</v>
      </c>
      <c r="H1415" s="1417">
        <f t="shared" si="30"/>
        <v>0</v>
      </c>
    </row>
    <row r="1416" spans="1:8" x14ac:dyDescent="0.25">
      <c r="A1416" s="1351">
        <v>41536</v>
      </c>
      <c r="B1416" s="541" t="s">
        <v>2019</v>
      </c>
      <c r="C1416" s="1352" t="s">
        <v>3882</v>
      </c>
      <c r="D1416" s="1913" t="s">
        <v>433</v>
      </c>
      <c r="E1416" s="1914">
        <v>1960</v>
      </c>
      <c r="F1416" s="1970">
        <v>41541</v>
      </c>
      <c r="G1416" s="1914">
        <v>1960</v>
      </c>
      <c r="H1416" s="1417">
        <f t="shared" si="30"/>
        <v>0</v>
      </c>
    </row>
    <row r="1417" spans="1:8" x14ac:dyDescent="0.25">
      <c r="A1417" s="1351"/>
      <c r="B1417" s="541" t="s">
        <v>2020</v>
      </c>
      <c r="C1417" s="1352" t="s">
        <v>3882</v>
      </c>
      <c r="D1417" s="1913" t="s">
        <v>841</v>
      </c>
      <c r="E1417" s="1914">
        <v>10955</v>
      </c>
      <c r="F1417" s="1915">
        <v>41536</v>
      </c>
      <c r="G1417" s="1914">
        <v>10955</v>
      </c>
      <c r="H1417" s="1417">
        <f t="shared" si="30"/>
        <v>0</v>
      </c>
    </row>
    <row r="1418" spans="1:8" x14ac:dyDescent="0.25">
      <c r="A1418" s="1351"/>
      <c r="B1418" s="541" t="s">
        <v>2021</v>
      </c>
      <c r="C1418" s="1352" t="s">
        <v>3882</v>
      </c>
      <c r="D1418" s="1913" t="s">
        <v>58</v>
      </c>
      <c r="E1418" s="1914">
        <v>8780</v>
      </c>
      <c r="F1418" s="1915">
        <v>41536</v>
      </c>
      <c r="G1418" s="1914">
        <v>8780</v>
      </c>
      <c r="H1418" s="1417">
        <f t="shared" si="30"/>
        <v>0</v>
      </c>
    </row>
    <row r="1419" spans="1:8" x14ac:dyDescent="0.25">
      <c r="A1419" s="1351"/>
      <c r="B1419" s="541" t="s">
        <v>2022</v>
      </c>
      <c r="C1419" s="1352" t="s">
        <v>3882</v>
      </c>
      <c r="D1419" s="1913" t="s">
        <v>1034</v>
      </c>
      <c r="E1419" s="1914">
        <v>2399</v>
      </c>
      <c r="F1419" s="1915">
        <v>41536</v>
      </c>
      <c r="G1419" s="1914">
        <v>2399</v>
      </c>
      <c r="H1419" s="1417">
        <f t="shared" si="30"/>
        <v>0</v>
      </c>
    </row>
    <row r="1420" spans="1:8" x14ac:dyDescent="0.25">
      <c r="A1420" s="1351"/>
      <c r="B1420" s="541" t="s">
        <v>2023</v>
      </c>
      <c r="C1420" s="1352" t="s">
        <v>3882</v>
      </c>
      <c r="D1420" s="1913" t="s">
        <v>861</v>
      </c>
      <c r="E1420" s="1914">
        <v>4057</v>
      </c>
      <c r="F1420" s="1971" t="s">
        <v>3946</v>
      </c>
      <c r="G1420" s="1916">
        <v>4057</v>
      </c>
      <c r="H1420" s="1417">
        <f t="shared" si="30"/>
        <v>0</v>
      </c>
    </row>
    <row r="1421" spans="1:8" x14ac:dyDescent="0.25">
      <c r="A1421" s="1351"/>
      <c r="B1421" s="541" t="s">
        <v>2024</v>
      </c>
      <c r="C1421" s="1352" t="s">
        <v>3882</v>
      </c>
      <c r="D1421" s="1913" t="s">
        <v>36</v>
      </c>
      <c r="E1421" s="1914">
        <v>2459</v>
      </c>
      <c r="F1421" s="1915">
        <v>41536</v>
      </c>
      <c r="G1421" s="1914">
        <v>2459</v>
      </c>
      <c r="H1421" s="1417">
        <f t="shared" si="30"/>
        <v>0</v>
      </c>
    </row>
    <row r="1422" spans="1:8" x14ac:dyDescent="0.25">
      <c r="A1422" s="1351"/>
      <c r="B1422" s="541" t="s">
        <v>2025</v>
      </c>
      <c r="C1422" s="1352" t="s">
        <v>3882</v>
      </c>
      <c r="D1422" s="1913" t="s">
        <v>463</v>
      </c>
      <c r="E1422" s="1914">
        <v>2957</v>
      </c>
      <c r="F1422" s="1915">
        <v>41536</v>
      </c>
      <c r="G1422" s="1914">
        <v>2957</v>
      </c>
      <c r="H1422" s="1417">
        <f t="shared" si="30"/>
        <v>0</v>
      </c>
    </row>
    <row r="1423" spans="1:8" x14ac:dyDescent="0.25">
      <c r="A1423" s="1351"/>
      <c r="B1423" s="541" t="s">
        <v>2026</v>
      </c>
      <c r="C1423" s="1352" t="s">
        <v>3882</v>
      </c>
      <c r="D1423" s="1913" t="s">
        <v>758</v>
      </c>
      <c r="E1423" s="1914">
        <v>1216</v>
      </c>
      <c r="F1423" s="1915">
        <v>41536</v>
      </c>
      <c r="G1423" s="1914">
        <v>1216</v>
      </c>
      <c r="H1423" s="1417">
        <f t="shared" si="30"/>
        <v>0</v>
      </c>
    </row>
    <row r="1424" spans="1:8" x14ac:dyDescent="0.25">
      <c r="A1424" s="1351"/>
      <c r="B1424" s="541" t="s">
        <v>2027</v>
      </c>
      <c r="C1424" s="1352" t="s">
        <v>3882</v>
      </c>
      <c r="D1424" s="1913" t="s">
        <v>775</v>
      </c>
      <c r="E1424" s="1914">
        <v>33393</v>
      </c>
      <c r="F1424" s="1915">
        <v>41544</v>
      </c>
      <c r="G1424" s="1916">
        <v>33392</v>
      </c>
      <c r="H1424" s="1417">
        <f t="shared" si="30"/>
        <v>1</v>
      </c>
    </row>
    <row r="1425" spans="1:8" x14ac:dyDescent="0.25">
      <c r="A1425" s="1351"/>
      <c r="B1425" s="541" t="s">
        <v>2028</v>
      </c>
      <c r="C1425" s="1352" t="s">
        <v>3882</v>
      </c>
      <c r="D1425" s="1913" t="s">
        <v>499</v>
      </c>
      <c r="E1425" s="1914">
        <v>2327</v>
      </c>
      <c r="F1425" s="1915">
        <v>41536</v>
      </c>
      <c r="G1425" s="1914">
        <v>2327</v>
      </c>
      <c r="H1425" s="1417">
        <f t="shared" si="30"/>
        <v>0</v>
      </c>
    </row>
    <row r="1426" spans="1:8" x14ac:dyDescent="0.25">
      <c r="A1426" s="1351"/>
      <c r="B1426" s="541" t="s">
        <v>2029</v>
      </c>
      <c r="C1426" s="1352" t="s">
        <v>3882</v>
      </c>
      <c r="D1426" s="1913" t="s">
        <v>3574</v>
      </c>
      <c r="E1426" s="1914">
        <v>8327</v>
      </c>
      <c r="F1426" s="1915">
        <v>41536</v>
      </c>
      <c r="G1426" s="1914">
        <v>8327</v>
      </c>
      <c r="H1426" s="1417">
        <f t="shared" si="30"/>
        <v>0</v>
      </c>
    </row>
    <row r="1427" spans="1:8" x14ac:dyDescent="0.25">
      <c r="A1427" s="1351"/>
      <c r="B1427" s="541" t="s">
        <v>2031</v>
      </c>
      <c r="C1427" s="1352" t="s">
        <v>3882</v>
      </c>
      <c r="D1427" s="1913" t="s">
        <v>667</v>
      </c>
      <c r="E1427" s="1914">
        <v>4454</v>
      </c>
      <c r="F1427" s="1915">
        <v>41536</v>
      </c>
      <c r="G1427" s="1914">
        <v>4454</v>
      </c>
      <c r="H1427" s="1417">
        <f t="shared" si="30"/>
        <v>0</v>
      </c>
    </row>
    <row r="1428" spans="1:8" x14ac:dyDescent="0.25">
      <c r="A1428" s="1351"/>
      <c r="B1428" s="541" t="s">
        <v>2032</v>
      </c>
      <c r="C1428" s="1352" t="s">
        <v>3882</v>
      </c>
      <c r="D1428" s="1913" t="s">
        <v>972</v>
      </c>
      <c r="E1428" s="1914">
        <v>3966</v>
      </c>
      <c r="F1428" s="1915">
        <v>41536</v>
      </c>
      <c r="G1428" s="1914">
        <v>3966</v>
      </c>
      <c r="H1428" s="1417">
        <f t="shared" si="30"/>
        <v>0</v>
      </c>
    </row>
    <row r="1429" spans="1:8" x14ac:dyDescent="0.25">
      <c r="A1429" s="1351"/>
      <c r="B1429" s="541" t="s">
        <v>2033</v>
      </c>
      <c r="C1429" s="1352" t="s">
        <v>3882</v>
      </c>
      <c r="D1429" s="1913" t="s">
        <v>3449</v>
      </c>
      <c r="E1429" s="1914">
        <v>3200</v>
      </c>
      <c r="F1429" s="1915">
        <v>41547</v>
      </c>
      <c r="G1429" s="1916">
        <v>3200</v>
      </c>
      <c r="H1429" s="1417">
        <f t="shared" si="30"/>
        <v>0</v>
      </c>
    </row>
    <row r="1430" spans="1:8" x14ac:dyDescent="0.25">
      <c r="A1430" s="1351"/>
      <c r="B1430" s="541" t="s">
        <v>2034</v>
      </c>
      <c r="C1430" s="1352" t="s">
        <v>3882</v>
      </c>
      <c r="D1430" s="1913" t="s">
        <v>3703</v>
      </c>
      <c r="E1430" s="1914">
        <v>1272</v>
      </c>
      <c r="F1430" s="1915">
        <v>41536</v>
      </c>
      <c r="G1430" s="1914">
        <v>1272</v>
      </c>
      <c r="H1430" s="1417">
        <f t="shared" si="30"/>
        <v>0</v>
      </c>
    </row>
    <row r="1431" spans="1:8" x14ac:dyDescent="0.25">
      <c r="A1431" s="1351"/>
      <c r="B1431" s="541" t="s">
        <v>2035</v>
      </c>
      <c r="C1431" s="1352" t="s">
        <v>3882</v>
      </c>
      <c r="D1431" s="1913" t="s">
        <v>972</v>
      </c>
      <c r="E1431" s="1914">
        <v>3297</v>
      </c>
      <c r="F1431" s="1915">
        <v>41536</v>
      </c>
      <c r="G1431" s="1914">
        <v>3297</v>
      </c>
      <c r="H1431" s="1417">
        <f t="shared" si="30"/>
        <v>0</v>
      </c>
    </row>
    <row r="1432" spans="1:8" x14ac:dyDescent="0.25">
      <c r="A1432" s="1351"/>
      <c r="B1432" s="541" t="s">
        <v>2036</v>
      </c>
      <c r="C1432" s="1352" t="s">
        <v>3882</v>
      </c>
      <c r="D1432" s="1913" t="s">
        <v>11</v>
      </c>
      <c r="E1432" s="1914">
        <v>930</v>
      </c>
      <c r="F1432" s="1915">
        <v>41536</v>
      </c>
      <c r="G1432" s="1914">
        <v>930</v>
      </c>
      <c r="H1432" s="1417">
        <f t="shared" si="30"/>
        <v>0</v>
      </c>
    </row>
    <row r="1433" spans="1:8" x14ac:dyDescent="0.25">
      <c r="A1433" s="1351"/>
      <c r="B1433" s="541" t="s">
        <v>2037</v>
      </c>
      <c r="C1433" s="1352" t="s">
        <v>3882</v>
      </c>
      <c r="D1433" s="1913" t="s">
        <v>3908</v>
      </c>
      <c r="E1433" s="1914">
        <v>3299.5</v>
      </c>
      <c r="F1433" s="1915">
        <v>41536</v>
      </c>
      <c r="G1433" s="1914">
        <v>3299.5</v>
      </c>
      <c r="H1433" s="1417">
        <f t="shared" si="30"/>
        <v>0</v>
      </c>
    </row>
    <row r="1434" spans="1:8" x14ac:dyDescent="0.25">
      <c r="A1434" s="1351"/>
      <c r="B1434" s="541" t="s">
        <v>2038</v>
      </c>
      <c r="C1434" s="1352" t="s">
        <v>3882</v>
      </c>
      <c r="D1434" s="1913" t="s">
        <v>419</v>
      </c>
      <c r="E1434" s="1914">
        <v>13855</v>
      </c>
      <c r="F1434" s="1915">
        <v>41536</v>
      </c>
      <c r="G1434" s="1914">
        <v>13855</v>
      </c>
      <c r="H1434" s="1417">
        <f t="shared" si="30"/>
        <v>0</v>
      </c>
    </row>
    <row r="1435" spans="1:8" x14ac:dyDescent="0.25">
      <c r="A1435" s="1351"/>
      <c r="B1435" s="541"/>
      <c r="C1435" s="1375"/>
      <c r="D1435" s="353" t="s">
        <v>614</v>
      </c>
      <c r="E1435" s="76"/>
      <c r="F1435" s="723"/>
      <c r="G1435" s="76"/>
      <c r="H1435" s="218">
        <f t="shared" ref="H1435:H1436" si="31">E1435-G1435</f>
        <v>0</v>
      </c>
    </row>
    <row r="1436" spans="1:8" x14ac:dyDescent="0.25">
      <c r="A1436" s="717"/>
      <c r="B1436" s="1373"/>
      <c r="C1436" s="1355"/>
      <c r="D1436" s="353" t="s">
        <v>636</v>
      </c>
      <c r="E1436" s="76"/>
      <c r="F1436" s="723"/>
      <c r="G1436" s="76"/>
      <c r="H1436" s="218">
        <f t="shared" si="31"/>
        <v>0</v>
      </c>
    </row>
    <row r="1437" spans="1:8" x14ac:dyDescent="0.25">
      <c r="A1437" s="1351"/>
      <c r="B1437" s="541"/>
      <c r="C1437" s="1374"/>
      <c r="D1437" s="719" t="s">
        <v>614</v>
      </c>
      <c r="E1437" s="218"/>
      <c r="F1437" s="1411"/>
      <c r="G1437" s="1956"/>
      <c r="H1437" s="218"/>
    </row>
    <row r="1438" spans="1:8" ht="18.75" x14ac:dyDescent="0.3">
      <c r="A1438" s="2151" t="str">
        <f>A1369</f>
        <v>REMISIONES DE    OCTUBRE     2 0 1 3</v>
      </c>
      <c r="B1438" s="2151"/>
      <c r="C1438" s="2151"/>
      <c r="D1438" s="2151"/>
      <c r="E1438" s="2151"/>
      <c r="F1438" s="2151"/>
      <c r="G1438" s="1959"/>
      <c r="H1438" s="719"/>
    </row>
    <row r="1439" spans="1:8" ht="35.25" thickBot="1" x14ac:dyDescent="0.35">
      <c r="A1439" s="718" t="s">
        <v>0</v>
      </c>
      <c r="B1439" s="1343" t="s">
        <v>1</v>
      </c>
      <c r="C1439" s="1543"/>
      <c r="D1439" s="1344" t="s">
        <v>1574</v>
      </c>
      <c r="E1439" s="5" t="s">
        <v>2</v>
      </c>
      <c r="F1439" s="1358" t="s">
        <v>6</v>
      </c>
      <c r="G1439" s="1346" t="s">
        <v>7</v>
      </c>
      <c r="H1439" s="1347" t="s">
        <v>8</v>
      </c>
    </row>
    <row r="1440" spans="1:8" ht="15.75" thickTop="1" x14ac:dyDescent="0.25">
      <c r="A1440" s="1348">
        <v>41536</v>
      </c>
      <c r="B1440" s="1349" t="s">
        <v>2039</v>
      </c>
      <c r="C1440" s="1540" t="s">
        <v>3882</v>
      </c>
      <c r="D1440" s="1913" t="s">
        <v>3452</v>
      </c>
      <c r="E1440" s="1914">
        <v>4880</v>
      </c>
      <c r="F1440" s="1924">
        <v>41552</v>
      </c>
      <c r="G1440" s="1925">
        <v>4880</v>
      </c>
      <c r="H1440" s="1417">
        <f t="shared" ref="H1440:H1503" si="32">E1440-G1440</f>
        <v>0</v>
      </c>
    </row>
    <row r="1441" spans="1:8" x14ac:dyDescent="0.25">
      <c r="A1441" s="1351"/>
      <c r="B1441" s="541" t="s">
        <v>2040</v>
      </c>
      <c r="C1441" s="1352" t="s">
        <v>3882</v>
      </c>
      <c r="D1441" s="1913" t="s">
        <v>3881</v>
      </c>
      <c r="E1441" s="1914">
        <v>5443.5</v>
      </c>
      <c r="F1441" s="1971" t="s">
        <v>3930</v>
      </c>
      <c r="G1441" s="1916">
        <f>5000+443.5</f>
        <v>5443.5</v>
      </c>
      <c r="H1441" s="1417">
        <f t="shared" si="32"/>
        <v>0</v>
      </c>
    </row>
    <row r="1442" spans="1:8" x14ac:dyDescent="0.25">
      <c r="A1442" s="1351"/>
      <c r="B1442" s="541" t="s">
        <v>2041</v>
      </c>
      <c r="C1442" s="1352" t="s">
        <v>3882</v>
      </c>
      <c r="D1442" s="1913" t="s">
        <v>512</v>
      </c>
      <c r="E1442" s="1914">
        <v>7757.5</v>
      </c>
      <c r="F1442" s="1915">
        <v>41536</v>
      </c>
      <c r="G1442" s="1914">
        <v>7757.5</v>
      </c>
      <c r="H1442" s="1417">
        <f t="shared" si="32"/>
        <v>0</v>
      </c>
    </row>
    <row r="1443" spans="1:8" x14ac:dyDescent="0.25">
      <c r="A1443" s="1351"/>
      <c r="B1443" s="541" t="s">
        <v>2042</v>
      </c>
      <c r="C1443" s="1352" t="s">
        <v>3882</v>
      </c>
      <c r="D1443" s="1913" t="s">
        <v>72</v>
      </c>
      <c r="E1443" s="1914">
        <v>1175</v>
      </c>
      <c r="F1443" s="1915">
        <v>41536</v>
      </c>
      <c r="G1443" s="1914">
        <v>1175</v>
      </c>
      <c r="H1443" s="1417">
        <f t="shared" si="32"/>
        <v>0</v>
      </c>
    </row>
    <row r="1444" spans="1:8" x14ac:dyDescent="0.25">
      <c r="A1444" s="1351"/>
      <c r="B1444" s="541" t="s">
        <v>2043</v>
      </c>
      <c r="C1444" s="1352" t="s">
        <v>3882</v>
      </c>
      <c r="D1444" s="1913" t="s">
        <v>851</v>
      </c>
      <c r="E1444" s="1914">
        <v>5282</v>
      </c>
      <c r="F1444" s="1915">
        <v>41538</v>
      </c>
      <c r="G1444" s="1916">
        <v>5282</v>
      </c>
      <c r="H1444" s="1417">
        <f t="shared" si="32"/>
        <v>0</v>
      </c>
    </row>
    <row r="1445" spans="1:8" x14ac:dyDescent="0.25">
      <c r="A1445" s="1351"/>
      <c r="B1445" s="541" t="s">
        <v>2044</v>
      </c>
      <c r="C1445" s="1352" t="s">
        <v>3882</v>
      </c>
      <c r="D1445" s="1913" t="s">
        <v>3081</v>
      </c>
      <c r="E1445" s="1914">
        <v>8824</v>
      </c>
      <c r="F1445" s="1915">
        <v>41536</v>
      </c>
      <c r="G1445" s="1914">
        <v>8824</v>
      </c>
      <c r="H1445" s="1417">
        <f t="shared" si="32"/>
        <v>0</v>
      </c>
    </row>
    <row r="1446" spans="1:8" x14ac:dyDescent="0.25">
      <c r="A1446" s="1351"/>
      <c r="B1446" s="541" t="s">
        <v>2045</v>
      </c>
      <c r="C1446" s="1352" t="s">
        <v>3882</v>
      </c>
      <c r="D1446" s="1913" t="s">
        <v>1969</v>
      </c>
      <c r="E1446" s="1914">
        <v>4000</v>
      </c>
      <c r="F1446" s="1915">
        <v>41538</v>
      </c>
      <c r="G1446" s="1916">
        <v>4000</v>
      </c>
      <c r="H1446" s="1417">
        <f t="shared" si="32"/>
        <v>0</v>
      </c>
    </row>
    <row r="1447" spans="1:8" x14ac:dyDescent="0.25">
      <c r="A1447" s="1351"/>
      <c r="B1447" s="541" t="s">
        <v>2046</v>
      </c>
      <c r="C1447" s="1352" t="s">
        <v>3882</v>
      </c>
      <c r="D1447" s="1913" t="s">
        <v>419</v>
      </c>
      <c r="E1447" s="1914">
        <v>12159</v>
      </c>
      <c r="F1447" s="1915">
        <v>41536</v>
      </c>
      <c r="G1447" s="1914">
        <v>12159</v>
      </c>
      <c r="H1447" s="1417">
        <f t="shared" si="32"/>
        <v>0</v>
      </c>
    </row>
    <row r="1448" spans="1:8" x14ac:dyDescent="0.25">
      <c r="A1448" s="1351"/>
      <c r="B1448" s="541" t="s">
        <v>2047</v>
      </c>
      <c r="C1448" s="1352" t="s">
        <v>3882</v>
      </c>
      <c r="D1448" s="1913" t="s">
        <v>755</v>
      </c>
      <c r="E1448" s="1914">
        <v>10522</v>
      </c>
      <c r="F1448" s="1915">
        <v>41536</v>
      </c>
      <c r="G1448" s="1914">
        <v>10522</v>
      </c>
      <c r="H1448" s="1417">
        <f t="shared" si="32"/>
        <v>0</v>
      </c>
    </row>
    <row r="1449" spans="1:8" x14ac:dyDescent="0.25">
      <c r="A1449" s="1351"/>
      <c r="B1449" s="541" t="s">
        <v>2048</v>
      </c>
      <c r="C1449" s="1352" t="s">
        <v>3882</v>
      </c>
      <c r="D1449" s="1913" t="s">
        <v>627</v>
      </c>
      <c r="E1449" s="1914">
        <v>2098.5</v>
      </c>
      <c r="F1449" s="1915">
        <v>41536</v>
      </c>
      <c r="G1449" s="1914">
        <v>2098.5</v>
      </c>
      <c r="H1449" s="1417">
        <f t="shared" si="32"/>
        <v>0</v>
      </c>
    </row>
    <row r="1450" spans="1:8" x14ac:dyDescent="0.25">
      <c r="A1450" s="1351"/>
      <c r="B1450" s="541" t="s">
        <v>2049</v>
      </c>
      <c r="C1450" s="1352" t="s">
        <v>3882</v>
      </c>
      <c r="D1450" s="1913" t="s">
        <v>2219</v>
      </c>
      <c r="E1450" s="1914">
        <v>9010.68</v>
      </c>
      <c r="F1450" s="1971" t="s">
        <v>4017</v>
      </c>
      <c r="G1450" s="1916">
        <f>9005+5.68</f>
        <v>9010.68</v>
      </c>
      <c r="H1450" s="1417">
        <f t="shared" si="32"/>
        <v>0</v>
      </c>
    </row>
    <row r="1451" spans="1:8" x14ac:dyDescent="0.25">
      <c r="A1451" s="1351"/>
      <c r="B1451" s="541" t="s">
        <v>2050</v>
      </c>
      <c r="C1451" s="1352" t="s">
        <v>3882</v>
      </c>
      <c r="D1451" s="1913" t="s">
        <v>3456</v>
      </c>
      <c r="E1451" s="1914">
        <v>1552</v>
      </c>
      <c r="F1451" s="1915">
        <v>41536</v>
      </c>
      <c r="G1451" s="1914">
        <v>1552</v>
      </c>
      <c r="H1451" s="1417">
        <f t="shared" si="32"/>
        <v>0</v>
      </c>
    </row>
    <row r="1452" spans="1:8" x14ac:dyDescent="0.25">
      <c r="A1452" s="1351"/>
      <c r="B1452" s="541" t="s">
        <v>2051</v>
      </c>
      <c r="C1452" s="1352" t="s">
        <v>3882</v>
      </c>
      <c r="D1452" s="1913" t="s">
        <v>964</v>
      </c>
      <c r="E1452" s="1914">
        <v>5153</v>
      </c>
      <c r="F1452" s="1915">
        <v>41540</v>
      </c>
      <c r="G1452" s="1916">
        <v>5153</v>
      </c>
      <c r="H1452" s="1417">
        <f t="shared" si="32"/>
        <v>0</v>
      </c>
    </row>
    <row r="1453" spans="1:8" x14ac:dyDescent="0.25">
      <c r="A1453" s="1351"/>
      <c r="B1453" s="541" t="s">
        <v>2052</v>
      </c>
      <c r="C1453" s="1352" t="s">
        <v>3882</v>
      </c>
      <c r="D1453" s="1913" t="s">
        <v>377</v>
      </c>
      <c r="E1453" s="1914">
        <v>1445</v>
      </c>
      <c r="F1453" s="1915">
        <v>41536</v>
      </c>
      <c r="G1453" s="1914">
        <v>1445</v>
      </c>
      <c r="H1453" s="1417">
        <f t="shared" si="32"/>
        <v>0</v>
      </c>
    </row>
    <row r="1454" spans="1:8" x14ac:dyDescent="0.25">
      <c r="A1454" s="1351"/>
      <c r="B1454" s="541" t="s">
        <v>2053</v>
      </c>
      <c r="C1454" s="1352" t="s">
        <v>3882</v>
      </c>
      <c r="D1454" s="1913" t="s">
        <v>3909</v>
      </c>
      <c r="E1454" s="1914">
        <v>1175</v>
      </c>
      <c r="F1454" s="1915">
        <v>41536</v>
      </c>
      <c r="G1454" s="1914">
        <v>1175</v>
      </c>
      <c r="H1454" s="1417">
        <f t="shared" si="32"/>
        <v>0</v>
      </c>
    </row>
    <row r="1455" spans="1:8" x14ac:dyDescent="0.25">
      <c r="A1455" s="1351"/>
      <c r="B1455" s="541" t="s">
        <v>2054</v>
      </c>
      <c r="C1455" s="1352" t="s">
        <v>3882</v>
      </c>
      <c r="D1455" s="1913" t="s">
        <v>3575</v>
      </c>
      <c r="E1455" s="1914">
        <v>1742</v>
      </c>
      <c r="F1455" s="1915">
        <v>41543</v>
      </c>
      <c r="G1455" s="1916">
        <v>1742</v>
      </c>
      <c r="H1455" s="1417">
        <f t="shared" si="32"/>
        <v>0</v>
      </c>
    </row>
    <row r="1456" spans="1:8" x14ac:dyDescent="0.25">
      <c r="A1456" s="1351"/>
      <c r="B1456" s="541" t="s">
        <v>757</v>
      </c>
      <c r="C1456" s="1352" t="s">
        <v>3882</v>
      </c>
      <c r="D1456" s="1913" t="s">
        <v>3910</v>
      </c>
      <c r="E1456" s="1914">
        <v>20204.5</v>
      </c>
      <c r="F1456" s="1915">
        <v>41536</v>
      </c>
      <c r="G1456" s="1914">
        <v>20204.5</v>
      </c>
      <c r="H1456" s="1417">
        <f t="shared" si="32"/>
        <v>0</v>
      </c>
    </row>
    <row r="1457" spans="1:8" x14ac:dyDescent="0.25">
      <c r="A1457" s="1351"/>
      <c r="B1457" s="541" t="s">
        <v>2055</v>
      </c>
      <c r="C1457" s="1352" t="s">
        <v>3882</v>
      </c>
      <c r="D1457" s="1913" t="s">
        <v>1003</v>
      </c>
      <c r="E1457" s="1914">
        <v>4935</v>
      </c>
      <c r="F1457" s="1915">
        <v>41536</v>
      </c>
      <c r="G1457" s="1914">
        <v>4935</v>
      </c>
      <c r="H1457" s="1417">
        <f t="shared" si="32"/>
        <v>0</v>
      </c>
    </row>
    <row r="1458" spans="1:8" x14ac:dyDescent="0.25">
      <c r="A1458" s="1351"/>
      <c r="B1458" s="541" t="s">
        <v>2056</v>
      </c>
      <c r="C1458" s="1352" t="s">
        <v>3882</v>
      </c>
      <c r="D1458" s="1913" t="s">
        <v>45</v>
      </c>
      <c r="E1458" s="1914">
        <v>567252.1</v>
      </c>
      <c r="F1458" s="1936"/>
      <c r="G1458" s="1937"/>
      <c r="H1458" s="1417">
        <f t="shared" si="32"/>
        <v>567252.1</v>
      </c>
    </row>
    <row r="1459" spans="1:8" x14ac:dyDescent="0.25">
      <c r="A1459" s="1351"/>
      <c r="B1459" s="541" t="s">
        <v>2057</v>
      </c>
      <c r="C1459" s="1352" t="s">
        <v>3882</v>
      </c>
      <c r="D1459" s="1913" t="s">
        <v>3911</v>
      </c>
      <c r="E1459" s="1914">
        <v>24</v>
      </c>
      <c r="F1459" s="1915">
        <v>41536</v>
      </c>
      <c r="G1459" s="1914">
        <v>24</v>
      </c>
      <c r="H1459" s="1417">
        <f t="shared" si="32"/>
        <v>0</v>
      </c>
    </row>
    <row r="1460" spans="1:8" x14ac:dyDescent="0.25">
      <c r="A1460" s="1351"/>
      <c r="B1460" s="541" t="s">
        <v>2058</v>
      </c>
      <c r="C1460" s="1352" t="s">
        <v>3882</v>
      </c>
      <c r="D1460" s="1913" t="s">
        <v>3912</v>
      </c>
      <c r="E1460" s="1914">
        <v>4212</v>
      </c>
      <c r="F1460" s="1915">
        <v>41537</v>
      </c>
      <c r="G1460" s="1916">
        <v>4212</v>
      </c>
      <c r="H1460" s="1417">
        <f t="shared" si="32"/>
        <v>0</v>
      </c>
    </row>
    <row r="1461" spans="1:8" x14ac:dyDescent="0.25">
      <c r="A1461" s="1351"/>
      <c r="B1461" s="541" t="s">
        <v>2059</v>
      </c>
      <c r="C1461" s="1352" t="s">
        <v>3882</v>
      </c>
      <c r="D1461" s="1913" t="s">
        <v>67</v>
      </c>
      <c r="E1461" s="1914">
        <v>36274.5</v>
      </c>
      <c r="F1461" s="1924">
        <v>41558</v>
      </c>
      <c r="G1461" s="1925">
        <v>36274.5</v>
      </c>
      <c r="H1461" s="1417">
        <f t="shared" si="32"/>
        <v>0</v>
      </c>
    </row>
    <row r="1462" spans="1:8" x14ac:dyDescent="0.25">
      <c r="A1462" s="1351"/>
      <c r="B1462" s="541" t="s">
        <v>2060</v>
      </c>
      <c r="C1462" s="1352" t="s">
        <v>3882</v>
      </c>
      <c r="D1462" s="1913" t="s">
        <v>968</v>
      </c>
      <c r="E1462" s="1914">
        <v>6001</v>
      </c>
      <c r="F1462" s="1915">
        <v>41537</v>
      </c>
      <c r="G1462" s="1916">
        <v>6001</v>
      </c>
      <c r="H1462" s="1417">
        <f t="shared" si="32"/>
        <v>0</v>
      </c>
    </row>
    <row r="1463" spans="1:8" x14ac:dyDescent="0.25">
      <c r="A1463" s="1351"/>
      <c r="B1463" s="541" t="s">
        <v>2061</v>
      </c>
      <c r="C1463" s="1352" t="s">
        <v>3882</v>
      </c>
      <c r="D1463" s="1913" t="s">
        <v>3525</v>
      </c>
      <c r="E1463" s="1914">
        <v>483</v>
      </c>
      <c r="F1463" s="1915">
        <v>41536</v>
      </c>
      <c r="G1463" s="1914">
        <v>483</v>
      </c>
      <c r="H1463" s="1417">
        <f t="shared" si="32"/>
        <v>0</v>
      </c>
    </row>
    <row r="1464" spans="1:8" x14ac:dyDescent="0.25">
      <c r="A1464" s="1351"/>
      <c r="B1464" s="541" t="s">
        <v>2062</v>
      </c>
      <c r="C1464" s="1352" t="s">
        <v>3882</v>
      </c>
      <c r="D1464" s="1913" t="s">
        <v>3850</v>
      </c>
      <c r="E1464" s="1914">
        <v>2038</v>
      </c>
      <c r="F1464" s="1915">
        <v>41536</v>
      </c>
      <c r="G1464" s="1914">
        <v>2038</v>
      </c>
      <c r="H1464" s="1417">
        <f t="shared" si="32"/>
        <v>0</v>
      </c>
    </row>
    <row r="1465" spans="1:8" x14ac:dyDescent="0.25">
      <c r="A1465" s="1351"/>
      <c r="B1465" s="541" t="s">
        <v>2063</v>
      </c>
      <c r="C1465" s="1352" t="s">
        <v>3882</v>
      </c>
      <c r="D1465" s="1913" t="s">
        <v>868</v>
      </c>
      <c r="E1465" s="1914">
        <v>0</v>
      </c>
      <c r="F1465" s="1972" t="s">
        <v>4282</v>
      </c>
      <c r="G1465" s="1914"/>
      <c r="H1465" s="1417">
        <f t="shared" si="32"/>
        <v>0</v>
      </c>
    </row>
    <row r="1466" spans="1:8" ht="23.25" x14ac:dyDescent="0.25">
      <c r="A1466" s="1351"/>
      <c r="B1466" s="541" t="s">
        <v>2064</v>
      </c>
      <c r="C1466" s="1352" t="s">
        <v>3882</v>
      </c>
      <c r="D1466" s="1913" t="s">
        <v>685</v>
      </c>
      <c r="E1466" s="1914">
        <v>7399.8</v>
      </c>
      <c r="F1466" s="1976" t="s">
        <v>3931</v>
      </c>
      <c r="G1466" s="1916">
        <v>7399.8</v>
      </c>
      <c r="H1466" s="1417">
        <f t="shared" si="32"/>
        <v>0</v>
      </c>
    </row>
    <row r="1467" spans="1:8" x14ac:dyDescent="0.25">
      <c r="A1467" s="1351"/>
      <c r="B1467" s="541" t="s">
        <v>2065</v>
      </c>
      <c r="C1467" s="1352" t="s">
        <v>3882</v>
      </c>
      <c r="D1467" s="1913" t="s">
        <v>976</v>
      </c>
      <c r="E1467" s="1914">
        <v>2176</v>
      </c>
      <c r="F1467" s="1915">
        <v>41536</v>
      </c>
      <c r="G1467" s="1914">
        <v>2176</v>
      </c>
      <c r="H1467" s="1417">
        <f t="shared" si="32"/>
        <v>0</v>
      </c>
    </row>
    <row r="1468" spans="1:8" x14ac:dyDescent="0.25">
      <c r="A1468" s="1351"/>
      <c r="B1468" s="541" t="s">
        <v>3512</v>
      </c>
      <c r="C1468" s="1352" t="s">
        <v>3882</v>
      </c>
      <c r="D1468" s="1913" t="s">
        <v>851</v>
      </c>
      <c r="E1468" s="1914">
        <v>1911</v>
      </c>
      <c r="F1468" s="1915">
        <v>41536</v>
      </c>
      <c r="G1468" s="1914">
        <v>1911</v>
      </c>
      <c r="H1468" s="1417">
        <f t="shared" si="32"/>
        <v>0</v>
      </c>
    </row>
    <row r="1469" spans="1:8" x14ac:dyDescent="0.25">
      <c r="A1469" s="1351"/>
      <c r="B1469" s="541" t="s">
        <v>3513</v>
      </c>
      <c r="C1469" s="1352" t="s">
        <v>3882</v>
      </c>
      <c r="D1469" s="1913" t="s">
        <v>685</v>
      </c>
      <c r="E1469" s="1914">
        <v>871</v>
      </c>
      <c r="F1469" s="1915">
        <v>41537</v>
      </c>
      <c r="G1469" s="1916">
        <v>871</v>
      </c>
      <c r="H1469" s="1417">
        <f t="shared" si="32"/>
        <v>0</v>
      </c>
    </row>
    <row r="1470" spans="1:8" x14ac:dyDescent="0.25">
      <c r="A1470" s="1351"/>
      <c r="B1470" s="541" t="s">
        <v>3514</v>
      </c>
      <c r="C1470" s="1352" t="s">
        <v>3882</v>
      </c>
      <c r="D1470" s="1913" t="s">
        <v>2371</v>
      </c>
      <c r="E1470" s="1914">
        <v>3956</v>
      </c>
      <c r="F1470" s="1915">
        <v>41537</v>
      </c>
      <c r="G1470" s="1916">
        <v>3956</v>
      </c>
      <c r="H1470" s="1417">
        <f t="shared" si="32"/>
        <v>0</v>
      </c>
    </row>
    <row r="1471" spans="1:8" x14ac:dyDescent="0.25">
      <c r="A1471" s="1351"/>
      <c r="B1471" s="541" t="s">
        <v>3515</v>
      </c>
      <c r="C1471" s="1352" t="s">
        <v>3882</v>
      </c>
      <c r="D1471" s="1913" t="s">
        <v>958</v>
      </c>
      <c r="E1471" s="1914">
        <v>3988</v>
      </c>
      <c r="F1471" s="1915">
        <v>41537</v>
      </c>
      <c r="G1471" s="1916">
        <v>3988</v>
      </c>
      <c r="H1471" s="1417">
        <f t="shared" si="32"/>
        <v>0</v>
      </c>
    </row>
    <row r="1472" spans="1:8" x14ac:dyDescent="0.25">
      <c r="A1472" s="1351"/>
      <c r="B1472" s="541" t="s">
        <v>3516</v>
      </c>
      <c r="C1472" s="1352" t="s">
        <v>3882</v>
      </c>
      <c r="D1472" s="1913" t="s">
        <v>2083</v>
      </c>
      <c r="E1472" s="1914">
        <v>29038.7</v>
      </c>
      <c r="F1472" s="1915">
        <v>41536</v>
      </c>
      <c r="G1472" s="1914">
        <v>29038.7</v>
      </c>
      <c r="H1472" s="1417">
        <f t="shared" si="32"/>
        <v>0</v>
      </c>
    </row>
    <row r="1473" spans="1:8" x14ac:dyDescent="0.25">
      <c r="A1473" s="1351"/>
      <c r="B1473" s="541" t="s">
        <v>3517</v>
      </c>
      <c r="C1473" s="1352" t="s">
        <v>3882</v>
      </c>
      <c r="D1473" s="1913" t="s">
        <v>2083</v>
      </c>
      <c r="E1473" s="1914">
        <v>3673.5</v>
      </c>
      <c r="F1473" s="1915">
        <v>41536</v>
      </c>
      <c r="G1473" s="1914">
        <v>3673.5</v>
      </c>
      <c r="H1473" s="1417">
        <f t="shared" si="32"/>
        <v>0</v>
      </c>
    </row>
    <row r="1474" spans="1:8" x14ac:dyDescent="0.25">
      <c r="A1474" s="1351"/>
      <c r="B1474" s="541" t="s">
        <v>3518</v>
      </c>
      <c r="C1474" s="1352" t="s">
        <v>3882</v>
      </c>
      <c r="D1474" s="1913" t="s">
        <v>3913</v>
      </c>
      <c r="E1474" s="1914">
        <v>2663</v>
      </c>
      <c r="F1474" s="1915">
        <v>41537</v>
      </c>
      <c r="G1474" s="1916">
        <v>2663</v>
      </c>
      <c r="H1474" s="1417">
        <f t="shared" si="32"/>
        <v>0</v>
      </c>
    </row>
    <row r="1475" spans="1:8" x14ac:dyDescent="0.25">
      <c r="A1475" s="1351"/>
      <c r="B1475" s="541" t="s">
        <v>3519</v>
      </c>
      <c r="C1475" s="1352" t="s">
        <v>3882</v>
      </c>
      <c r="D1475" s="1913" t="s">
        <v>3460</v>
      </c>
      <c r="E1475" s="1914">
        <v>2136</v>
      </c>
      <c r="F1475" s="1915">
        <v>41537</v>
      </c>
      <c r="G1475" s="1916">
        <v>2136</v>
      </c>
      <c r="H1475" s="1417">
        <f t="shared" si="32"/>
        <v>0</v>
      </c>
    </row>
    <row r="1476" spans="1:8" x14ac:dyDescent="0.25">
      <c r="A1476" s="1351"/>
      <c r="B1476" s="541" t="s">
        <v>3520</v>
      </c>
      <c r="C1476" s="1352" t="s">
        <v>3882</v>
      </c>
      <c r="D1476" s="1913" t="s">
        <v>3914</v>
      </c>
      <c r="E1476" s="1914">
        <v>2583.5</v>
      </c>
      <c r="F1476" s="1915">
        <v>41537</v>
      </c>
      <c r="G1476" s="1916">
        <v>2583.5</v>
      </c>
      <c r="H1476" s="1417">
        <f t="shared" si="32"/>
        <v>0</v>
      </c>
    </row>
    <row r="1477" spans="1:8" ht="23.25" x14ac:dyDescent="0.25">
      <c r="A1477" s="1351"/>
      <c r="B1477" s="541" t="s">
        <v>3521</v>
      </c>
      <c r="C1477" s="1352" t="s">
        <v>3882</v>
      </c>
      <c r="D1477" s="1913" t="s">
        <v>497</v>
      </c>
      <c r="E1477" s="1914">
        <v>34756.400000000001</v>
      </c>
      <c r="F1477" s="1973" t="s">
        <v>4050</v>
      </c>
      <c r="G1477" s="1916">
        <f>20000+11756+3000</f>
        <v>34756</v>
      </c>
      <c r="H1477" s="1417">
        <f t="shared" si="32"/>
        <v>0.40000000000145519</v>
      </c>
    </row>
    <row r="1478" spans="1:8" x14ac:dyDescent="0.25">
      <c r="A1478" s="1351"/>
      <c r="B1478" s="541" t="s">
        <v>3522</v>
      </c>
      <c r="C1478" s="1352" t="s">
        <v>3882</v>
      </c>
      <c r="D1478" s="1913" t="s">
        <v>3854</v>
      </c>
      <c r="E1478" s="1914">
        <v>1896</v>
      </c>
      <c r="F1478" s="1915">
        <v>41537</v>
      </c>
      <c r="G1478" s="1916">
        <v>1896</v>
      </c>
      <c r="H1478" s="1417">
        <f t="shared" si="32"/>
        <v>0</v>
      </c>
    </row>
    <row r="1479" spans="1:8" x14ac:dyDescent="0.25">
      <c r="A1479" s="1351"/>
      <c r="B1479" s="541" t="s">
        <v>3523</v>
      </c>
      <c r="C1479" s="1352" t="s">
        <v>3882</v>
      </c>
      <c r="D1479" s="1913" t="s">
        <v>752</v>
      </c>
      <c r="E1479" s="1914">
        <v>1497.5</v>
      </c>
      <c r="F1479" s="1915">
        <v>41537</v>
      </c>
      <c r="G1479" s="1916">
        <v>1497</v>
      </c>
      <c r="H1479" s="1417">
        <f t="shared" si="32"/>
        <v>0.5</v>
      </c>
    </row>
    <row r="1480" spans="1:8" x14ac:dyDescent="0.25">
      <c r="A1480" s="1351"/>
      <c r="B1480" s="541" t="s">
        <v>3531</v>
      </c>
      <c r="C1480" s="1352" t="s">
        <v>3882</v>
      </c>
      <c r="D1480" s="1913" t="s">
        <v>206</v>
      </c>
      <c r="E1480" s="1914">
        <v>2356</v>
      </c>
      <c r="F1480" s="1915">
        <v>41537</v>
      </c>
      <c r="G1480" s="1916">
        <v>2356</v>
      </c>
      <c r="H1480" s="1417">
        <f t="shared" si="32"/>
        <v>0</v>
      </c>
    </row>
    <row r="1481" spans="1:8" x14ac:dyDescent="0.25">
      <c r="A1481" s="1351"/>
      <c r="B1481" s="541" t="s">
        <v>3532</v>
      </c>
      <c r="C1481" s="1352" t="s">
        <v>3882</v>
      </c>
      <c r="D1481" s="1913" t="s">
        <v>3525</v>
      </c>
      <c r="E1481" s="1914">
        <v>1617</v>
      </c>
      <c r="F1481" s="1915">
        <v>41537</v>
      </c>
      <c r="G1481" s="1916">
        <v>1617</v>
      </c>
      <c r="H1481" s="1417">
        <f t="shared" si="32"/>
        <v>0</v>
      </c>
    </row>
    <row r="1482" spans="1:8" x14ac:dyDescent="0.25">
      <c r="A1482" s="1351"/>
      <c r="B1482" s="541" t="s">
        <v>3533</v>
      </c>
      <c r="C1482" s="1352" t="s">
        <v>3882</v>
      </c>
      <c r="D1482" s="1913" t="s">
        <v>755</v>
      </c>
      <c r="E1482" s="1914">
        <v>1325</v>
      </c>
      <c r="F1482" s="1915">
        <v>41537</v>
      </c>
      <c r="G1482" s="1916">
        <v>1325</v>
      </c>
      <c r="H1482" s="1417">
        <f t="shared" si="32"/>
        <v>0</v>
      </c>
    </row>
    <row r="1483" spans="1:8" x14ac:dyDescent="0.25">
      <c r="A1483" s="1351"/>
      <c r="B1483" s="541" t="s">
        <v>3534</v>
      </c>
      <c r="C1483" s="1352" t="s">
        <v>3882</v>
      </c>
      <c r="D1483" s="1913" t="s">
        <v>72</v>
      </c>
      <c r="E1483" s="1914">
        <v>0</v>
      </c>
      <c r="F1483" s="1972" t="s">
        <v>4287</v>
      </c>
      <c r="G1483" s="1916"/>
      <c r="H1483" s="1417">
        <f t="shared" si="32"/>
        <v>0</v>
      </c>
    </row>
    <row r="1484" spans="1:8" x14ac:dyDescent="0.25">
      <c r="A1484" s="1351"/>
      <c r="B1484" s="541" t="s">
        <v>3535</v>
      </c>
      <c r="C1484" s="1352" t="s">
        <v>3882</v>
      </c>
      <c r="D1484" s="1913" t="s">
        <v>3915</v>
      </c>
      <c r="E1484" s="1914">
        <v>2877</v>
      </c>
      <c r="F1484" s="1915">
        <v>41536</v>
      </c>
      <c r="G1484" s="1914">
        <v>2877</v>
      </c>
      <c r="H1484" s="1417">
        <f t="shared" si="32"/>
        <v>0</v>
      </c>
    </row>
    <row r="1485" spans="1:8" x14ac:dyDescent="0.25">
      <c r="A1485" s="1351"/>
      <c r="B1485" s="541" t="s">
        <v>3536</v>
      </c>
      <c r="C1485" s="1352" t="s">
        <v>3882</v>
      </c>
      <c r="D1485" s="1913" t="s">
        <v>3916</v>
      </c>
      <c r="E1485" s="1914">
        <v>488</v>
      </c>
      <c r="F1485" s="1915">
        <v>41536</v>
      </c>
      <c r="G1485" s="1914">
        <v>488</v>
      </c>
      <c r="H1485" s="1417">
        <f t="shared" si="32"/>
        <v>0</v>
      </c>
    </row>
    <row r="1486" spans="1:8" x14ac:dyDescent="0.25">
      <c r="A1486" s="1351"/>
      <c r="B1486" s="541" t="s">
        <v>3537</v>
      </c>
      <c r="C1486" s="1352" t="s">
        <v>3882</v>
      </c>
      <c r="D1486" s="1913" t="s">
        <v>604</v>
      </c>
      <c r="E1486" s="1914">
        <v>5960</v>
      </c>
      <c r="F1486" s="1924">
        <v>41565</v>
      </c>
      <c r="G1486" s="1925">
        <v>5960</v>
      </c>
      <c r="H1486" s="1417">
        <f t="shared" si="32"/>
        <v>0</v>
      </c>
    </row>
    <row r="1487" spans="1:8" x14ac:dyDescent="0.25">
      <c r="A1487" s="1351"/>
      <c r="B1487" s="541" t="s">
        <v>3538</v>
      </c>
      <c r="C1487" s="1352" t="s">
        <v>3882</v>
      </c>
      <c r="D1487" s="1913" t="s">
        <v>1004</v>
      </c>
      <c r="E1487" s="1914">
        <v>0</v>
      </c>
      <c r="F1487" s="1972" t="s">
        <v>3975</v>
      </c>
      <c r="G1487" s="1916"/>
      <c r="H1487" s="1417">
        <f t="shared" si="32"/>
        <v>0</v>
      </c>
    </row>
    <row r="1488" spans="1:8" x14ac:dyDescent="0.25">
      <c r="A1488" s="1351"/>
      <c r="B1488" s="541" t="s">
        <v>3539</v>
      </c>
      <c r="C1488" s="1352" t="s">
        <v>3882</v>
      </c>
      <c r="D1488" s="1913" t="s">
        <v>3917</v>
      </c>
      <c r="E1488" s="1914">
        <v>20350</v>
      </c>
      <c r="F1488" s="1936"/>
      <c r="G1488" s="1937"/>
      <c r="H1488" s="1417">
        <f t="shared" si="32"/>
        <v>20350</v>
      </c>
    </row>
    <row r="1489" spans="1:8" x14ac:dyDescent="0.25">
      <c r="A1489" s="1351"/>
      <c r="B1489" s="541" t="s">
        <v>3540</v>
      </c>
      <c r="C1489" s="1352" t="s">
        <v>3882</v>
      </c>
      <c r="D1489" s="1913" t="s">
        <v>3078</v>
      </c>
      <c r="E1489" s="1914">
        <v>21109</v>
      </c>
      <c r="F1489" s="1915">
        <v>41543</v>
      </c>
      <c r="G1489" s="1916">
        <v>21109</v>
      </c>
      <c r="H1489" s="1417">
        <f t="shared" si="32"/>
        <v>0</v>
      </c>
    </row>
    <row r="1490" spans="1:8" x14ac:dyDescent="0.25">
      <c r="A1490" s="1351"/>
      <c r="B1490" s="541" t="s">
        <v>3541</v>
      </c>
      <c r="C1490" s="1352" t="s">
        <v>3882</v>
      </c>
      <c r="D1490" s="1913" t="s">
        <v>986</v>
      </c>
      <c r="E1490" s="1914">
        <v>25199</v>
      </c>
      <c r="F1490" s="1915">
        <v>41540</v>
      </c>
      <c r="G1490" s="1916">
        <v>25199</v>
      </c>
      <c r="H1490" s="1417">
        <f t="shared" si="32"/>
        <v>0</v>
      </c>
    </row>
    <row r="1491" spans="1:8" x14ac:dyDescent="0.25">
      <c r="A1491" s="1351"/>
      <c r="B1491" s="541" t="s">
        <v>3542</v>
      </c>
      <c r="C1491" s="1352" t="s">
        <v>3882</v>
      </c>
      <c r="D1491" s="1913" t="s">
        <v>3918</v>
      </c>
      <c r="E1491" s="1914">
        <v>2512</v>
      </c>
      <c r="F1491" s="1915">
        <v>41540</v>
      </c>
      <c r="G1491" s="1916">
        <v>2512</v>
      </c>
      <c r="H1491" s="1417">
        <f t="shared" si="32"/>
        <v>0</v>
      </c>
    </row>
    <row r="1492" spans="1:8" x14ac:dyDescent="0.25">
      <c r="A1492" s="1351"/>
      <c r="B1492" s="541" t="s">
        <v>3543</v>
      </c>
      <c r="C1492" s="1352" t="s">
        <v>3882</v>
      </c>
      <c r="D1492" s="1913" t="s">
        <v>377</v>
      </c>
      <c r="E1492" s="1914">
        <v>9701</v>
      </c>
      <c r="F1492" s="1915">
        <v>41540</v>
      </c>
      <c r="G1492" s="1916">
        <v>9701</v>
      </c>
      <c r="H1492" s="1417">
        <f t="shared" si="32"/>
        <v>0</v>
      </c>
    </row>
    <row r="1493" spans="1:8" x14ac:dyDescent="0.25">
      <c r="A1493" s="1351"/>
      <c r="B1493" s="541" t="s">
        <v>3544</v>
      </c>
      <c r="C1493" s="1352" t="s">
        <v>3882</v>
      </c>
      <c r="D1493" s="1913" t="s">
        <v>3463</v>
      </c>
      <c r="E1493" s="1914">
        <v>15513</v>
      </c>
      <c r="F1493" s="1915">
        <v>41540</v>
      </c>
      <c r="G1493" s="1916">
        <v>15513</v>
      </c>
      <c r="H1493" s="1417">
        <f t="shared" si="32"/>
        <v>0</v>
      </c>
    </row>
    <row r="1494" spans="1:8" x14ac:dyDescent="0.25">
      <c r="A1494" s="1351"/>
      <c r="B1494" s="541" t="s">
        <v>3545</v>
      </c>
      <c r="C1494" s="1352" t="s">
        <v>3882</v>
      </c>
      <c r="D1494" s="1913" t="s">
        <v>648</v>
      </c>
      <c r="E1494" s="1914">
        <v>3748</v>
      </c>
      <c r="F1494" s="1915">
        <v>41540</v>
      </c>
      <c r="G1494" s="1916">
        <v>3748</v>
      </c>
      <c r="H1494" s="1417">
        <f t="shared" si="32"/>
        <v>0</v>
      </c>
    </row>
    <row r="1495" spans="1:8" x14ac:dyDescent="0.25">
      <c r="A1495" s="1351"/>
      <c r="B1495" s="541" t="s">
        <v>3546</v>
      </c>
      <c r="C1495" s="1352" t="s">
        <v>3882</v>
      </c>
      <c r="D1495" s="1913" t="s">
        <v>3464</v>
      </c>
      <c r="E1495" s="1914">
        <v>9694</v>
      </c>
      <c r="F1495" s="1915">
        <v>41540</v>
      </c>
      <c r="G1495" s="1916">
        <v>9694</v>
      </c>
      <c r="H1495" s="1417">
        <f t="shared" si="32"/>
        <v>0</v>
      </c>
    </row>
    <row r="1496" spans="1:8" x14ac:dyDescent="0.25">
      <c r="A1496" s="1351"/>
      <c r="B1496" s="541" t="s">
        <v>3547</v>
      </c>
      <c r="C1496" s="1352" t="s">
        <v>3882</v>
      </c>
      <c r="D1496" s="1913" t="s">
        <v>953</v>
      </c>
      <c r="E1496" s="1914">
        <v>47086.3</v>
      </c>
      <c r="F1496" s="1915">
        <v>41540</v>
      </c>
      <c r="G1496" s="1916">
        <v>47086.3</v>
      </c>
      <c r="H1496" s="1417">
        <f t="shared" si="32"/>
        <v>0</v>
      </c>
    </row>
    <row r="1497" spans="1:8" x14ac:dyDescent="0.25">
      <c r="A1497" s="1351"/>
      <c r="B1497" s="541" t="s">
        <v>3548</v>
      </c>
      <c r="C1497" s="1352" t="s">
        <v>3882</v>
      </c>
      <c r="D1497" s="1913" t="s">
        <v>2234</v>
      </c>
      <c r="E1497" s="1914">
        <v>540</v>
      </c>
      <c r="F1497" s="1915">
        <v>41537</v>
      </c>
      <c r="G1497" s="1916">
        <v>540</v>
      </c>
      <c r="H1497" s="1417">
        <f t="shared" si="32"/>
        <v>0</v>
      </c>
    </row>
    <row r="1498" spans="1:8" x14ac:dyDescent="0.25">
      <c r="A1498" s="1351"/>
      <c r="B1498" s="541" t="s">
        <v>3549</v>
      </c>
      <c r="C1498" s="1352" t="s">
        <v>3882</v>
      </c>
      <c r="D1498" s="1913" t="s">
        <v>648</v>
      </c>
      <c r="E1498" s="1914">
        <v>13967.6</v>
      </c>
      <c r="F1498" s="1915">
        <v>41540</v>
      </c>
      <c r="G1498" s="1916">
        <v>13967.6</v>
      </c>
      <c r="H1498" s="1417">
        <f t="shared" si="32"/>
        <v>0</v>
      </c>
    </row>
    <row r="1499" spans="1:8" x14ac:dyDescent="0.25">
      <c r="A1499" s="1351"/>
      <c r="B1499" s="541" t="s">
        <v>3550</v>
      </c>
      <c r="C1499" s="1352" t="s">
        <v>3882</v>
      </c>
      <c r="D1499" s="1913" t="s">
        <v>400</v>
      </c>
      <c r="E1499" s="1914">
        <v>0</v>
      </c>
      <c r="F1499" s="1972" t="s">
        <v>3985</v>
      </c>
      <c r="G1499" s="1916"/>
      <c r="H1499" s="1417">
        <f t="shared" si="32"/>
        <v>0</v>
      </c>
    </row>
    <row r="1500" spans="1:8" x14ac:dyDescent="0.25">
      <c r="A1500" s="1351"/>
      <c r="B1500" s="541" t="s">
        <v>3551</v>
      </c>
      <c r="C1500" s="1352" t="s">
        <v>3882</v>
      </c>
      <c r="D1500" s="1913" t="s">
        <v>3822</v>
      </c>
      <c r="E1500" s="1914">
        <v>35291.5</v>
      </c>
      <c r="F1500" s="1915">
        <v>41540</v>
      </c>
      <c r="G1500" s="1916">
        <v>35291.5</v>
      </c>
      <c r="H1500" s="1417">
        <f t="shared" si="32"/>
        <v>0</v>
      </c>
    </row>
    <row r="1501" spans="1:8" x14ac:dyDescent="0.25">
      <c r="A1501" s="1351"/>
      <c r="B1501" s="541" t="s">
        <v>3552</v>
      </c>
      <c r="C1501" s="1352" t="s">
        <v>3882</v>
      </c>
      <c r="D1501" s="1913" t="s">
        <v>779</v>
      </c>
      <c r="E1501" s="1914">
        <v>5223</v>
      </c>
      <c r="F1501" s="1915">
        <v>41540</v>
      </c>
      <c r="G1501" s="1916">
        <v>5223</v>
      </c>
      <c r="H1501" s="1417">
        <f t="shared" si="32"/>
        <v>0</v>
      </c>
    </row>
    <row r="1502" spans="1:8" x14ac:dyDescent="0.25">
      <c r="A1502" s="1351">
        <v>41537</v>
      </c>
      <c r="B1502" s="541" t="s">
        <v>3553</v>
      </c>
      <c r="C1502" s="1352" t="s">
        <v>3882</v>
      </c>
      <c r="D1502" s="1989" t="s">
        <v>3449</v>
      </c>
      <c r="E1502" s="1554">
        <v>3420</v>
      </c>
      <c r="F1502" s="1555">
        <v>41547</v>
      </c>
      <c r="G1502" s="1556">
        <v>3420</v>
      </c>
      <c r="H1502" s="1417">
        <f t="shared" si="32"/>
        <v>0</v>
      </c>
    </row>
    <row r="1503" spans="1:8" x14ac:dyDescent="0.25">
      <c r="A1503" s="1351"/>
      <c r="B1503" s="541" t="s">
        <v>3554</v>
      </c>
      <c r="C1503" s="1352" t="s">
        <v>3882</v>
      </c>
      <c r="D1503" s="1989" t="s">
        <v>433</v>
      </c>
      <c r="E1503" s="1554">
        <v>3900</v>
      </c>
      <c r="F1503" s="1555">
        <v>41547</v>
      </c>
      <c r="G1503" s="1556">
        <v>3900</v>
      </c>
      <c r="H1503" s="1417">
        <f t="shared" si="32"/>
        <v>0</v>
      </c>
    </row>
    <row r="1504" spans="1:8" x14ac:dyDescent="0.25">
      <c r="A1504" s="1351"/>
      <c r="B1504" s="541"/>
      <c r="C1504" s="1375"/>
      <c r="D1504" s="353" t="s">
        <v>636</v>
      </c>
      <c r="E1504" s="76"/>
      <c r="F1504" s="723"/>
      <c r="G1504" s="76"/>
      <c r="H1504" s="218">
        <f t="shared" ref="H1504:H1505" si="33">E1504-G1504</f>
        <v>0</v>
      </c>
    </row>
    <row r="1505" spans="1:8" x14ac:dyDescent="0.25">
      <c r="A1505" s="717"/>
      <c r="B1505" s="403"/>
      <c r="C1505" s="1354"/>
      <c r="D1505" s="353" t="s">
        <v>614</v>
      </c>
      <c r="E1505" s="1381"/>
      <c r="F1505" s="1382"/>
      <c r="G1505" s="1383"/>
      <c r="H1505" s="218">
        <f t="shared" si="33"/>
        <v>0</v>
      </c>
    </row>
    <row r="1506" spans="1:8" x14ac:dyDescent="0.25">
      <c r="A1506" s="1351"/>
      <c r="B1506" s="1384"/>
      <c r="C1506" s="591"/>
      <c r="D1506" s="719" t="s">
        <v>636</v>
      </c>
      <c r="E1506" s="1412"/>
      <c r="F1506" s="1413"/>
      <c r="G1506" s="1960"/>
      <c r="H1506" s="218"/>
    </row>
    <row r="1507" spans="1:8" ht="18.75" x14ac:dyDescent="0.3">
      <c r="A1507" s="2151" t="str">
        <f>A1438</f>
        <v>REMISIONES DE    OCTUBRE     2 0 1 3</v>
      </c>
      <c r="B1507" s="2151"/>
      <c r="C1507" s="2151"/>
      <c r="D1507" s="2151"/>
      <c r="E1507" s="2151"/>
      <c r="F1507" s="2151"/>
      <c r="G1507" s="1959"/>
      <c r="H1507" s="719"/>
    </row>
    <row r="1508" spans="1:8" ht="35.25" thickBot="1" x14ac:dyDescent="0.35">
      <c r="A1508" s="718" t="s">
        <v>0</v>
      </c>
      <c r="B1508" s="1343" t="s">
        <v>1</v>
      </c>
      <c r="C1508" s="1543"/>
      <c r="D1508" s="1344" t="s">
        <v>1574</v>
      </c>
      <c r="E1508" s="5" t="s">
        <v>2</v>
      </c>
      <c r="F1508" s="1358" t="s">
        <v>6</v>
      </c>
      <c r="G1508" s="1346" t="s">
        <v>7</v>
      </c>
      <c r="H1508" s="1347" t="s">
        <v>8</v>
      </c>
    </row>
    <row r="1509" spans="1:8" ht="15.75" thickTop="1" x14ac:dyDescent="0.25">
      <c r="A1509" s="1348">
        <v>41537</v>
      </c>
      <c r="B1509" s="1349" t="s">
        <v>3555</v>
      </c>
      <c r="C1509" s="1349" t="s">
        <v>3882</v>
      </c>
      <c r="D1509" s="1989" t="s">
        <v>3920</v>
      </c>
      <c r="E1509" s="1554">
        <v>11533.5</v>
      </c>
      <c r="F1509" s="1555">
        <v>41537</v>
      </c>
      <c r="G1509" s="1554">
        <v>11533.5</v>
      </c>
      <c r="H1509" s="1417">
        <f t="shared" ref="H1509:H1572" si="34">E1509-G1509</f>
        <v>0</v>
      </c>
    </row>
    <row r="1510" spans="1:8" x14ac:dyDescent="0.25">
      <c r="A1510" s="1351"/>
      <c r="B1510" s="541" t="s">
        <v>3556</v>
      </c>
      <c r="C1510" s="547" t="s">
        <v>3882</v>
      </c>
      <c r="D1510" s="1989" t="s">
        <v>58</v>
      </c>
      <c r="E1510" s="1554">
        <v>12995</v>
      </c>
      <c r="F1510" s="1555">
        <v>41537</v>
      </c>
      <c r="G1510" s="1554">
        <v>12995</v>
      </c>
      <c r="H1510" s="1417">
        <f t="shared" si="34"/>
        <v>0</v>
      </c>
    </row>
    <row r="1511" spans="1:8" x14ac:dyDescent="0.25">
      <c r="A1511" s="1351"/>
      <c r="B1511" s="541" t="s">
        <v>3557</v>
      </c>
      <c r="C1511" s="547" t="s">
        <v>3882</v>
      </c>
      <c r="D1511" s="1989" t="s">
        <v>808</v>
      </c>
      <c r="E1511" s="1554">
        <v>7281</v>
      </c>
      <c r="F1511" s="1555">
        <v>41541</v>
      </c>
      <c r="G1511" s="1556">
        <v>7281</v>
      </c>
      <c r="H1511" s="1417">
        <f t="shared" si="34"/>
        <v>0</v>
      </c>
    </row>
    <row r="1512" spans="1:8" x14ac:dyDescent="0.25">
      <c r="A1512" s="1351"/>
      <c r="B1512" s="541" t="s">
        <v>3558</v>
      </c>
      <c r="C1512" s="547" t="s">
        <v>3882</v>
      </c>
      <c r="D1512" s="1989" t="s">
        <v>1922</v>
      </c>
      <c r="E1512" s="1554">
        <v>2592</v>
      </c>
      <c r="F1512" s="1555">
        <v>41537</v>
      </c>
      <c r="G1512" s="1554">
        <v>2592</v>
      </c>
      <c r="H1512" s="1417">
        <f t="shared" si="34"/>
        <v>0</v>
      </c>
    </row>
    <row r="1513" spans="1:8" x14ac:dyDescent="0.25">
      <c r="A1513" s="1351"/>
      <c r="B1513" s="541" t="s">
        <v>3559</v>
      </c>
      <c r="C1513" s="547" t="s">
        <v>3882</v>
      </c>
      <c r="D1513" s="1989" t="s">
        <v>419</v>
      </c>
      <c r="E1513" s="1554">
        <v>11677</v>
      </c>
      <c r="F1513" s="1555">
        <v>41537</v>
      </c>
      <c r="G1513" s="1554">
        <v>11677</v>
      </c>
      <c r="H1513" s="1417">
        <f t="shared" si="34"/>
        <v>0</v>
      </c>
    </row>
    <row r="1514" spans="1:8" x14ac:dyDescent="0.25">
      <c r="A1514" s="1351"/>
      <c r="B1514" s="541" t="s">
        <v>3560</v>
      </c>
      <c r="C1514" s="547" t="s">
        <v>3882</v>
      </c>
      <c r="D1514" s="1989" t="s">
        <v>3820</v>
      </c>
      <c r="E1514" s="1554">
        <v>27387</v>
      </c>
      <c r="F1514" s="2002" t="s">
        <v>3986</v>
      </c>
      <c r="G1514" s="1556">
        <f>7008+20379</f>
        <v>27387</v>
      </c>
      <c r="H1514" s="1417">
        <f t="shared" si="34"/>
        <v>0</v>
      </c>
    </row>
    <row r="1515" spans="1:8" x14ac:dyDescent="0.25">
      <c r="A1515" s="1351"/>
      <c r="B1515" s="541" t="s">
        <v>734</v>
      </c>
      <c r="C1515" s="547" t="s">
        <v>3882</v>
      </c>
      <c r="D1515" s="1989" t="s">
        <v>776</v>
      </c>
      <c r="E1515" s="1554">
        <v>1366.5</v>
      </c>
      <c r="F1515" s="1990">
        <v>41537</v>
      </c>
      <c r="G1515" s="1554">
        <v>1366.5</v>
      </c>
      <c r="H1515" s="1417">
        <f t="shared" si="34"/>
        <v>0</v>
      </c>
    </row>
    <row r="1516" spans="1:8" x14ac:dyDescent="0.25">
      <c r="A1516" s="1351"/>
      <c r="B1516" s="541" t="s">
        <v>3561</v>
      </c>
      <c r="C1516" s="547" t="s">
        <v>3882</v>
      </c>
      <c r="D1516" s="1989" t="s">
        <v>3881</v>
      </c>
      <c r="E1516" s="1554">
        <v>4954</v>
      </c>
      <c r="F1516" s="2002" t="s">
        <v>3968</v>
      </c>
      <c r="G1516" s="1556">
        <f>1000+3954</f>
        <v>4954</v>
      </c>
      <c r="H1516" s="1417">
        <f t="shared" si="34"/>
        <v>0</v>
      </c>
    </row>
    <row r="1517" spans="1:8" x14ac:dyDescent="0.25">
      <c r="A1517" s="1351"/>
      <c r="B1517" s="541" t="s">
        <v>3562</v>
      </c>
      <c r="C1517" s="547" t="s">
        <v>3882</v>
      </c>
      <c r="D1517" s="1989" t="s">
        <v>2154</v>
      </c>
      <c r="E1517" s="1554">
        <v>25517</v>
      </c>
      <c r="F1517" s="1555">
        <v>41537</v>
      </c>
      <c r="G1517" s="1554">
        <v>25517</v>
      </c>
      <c r="H1517" s="1417">
        <f t="shared" si="34"/>
        <v>0</v>
      </c>
    </row>
    <row r="1518" spans="1:8" x14ac:dyDescent="0.25">
      <c r="A1518" s="1351"/>
      <c r="B1518" s="541" t="s">
        <v>735</v>
      </c>
      <c r="C1518" s="547" t="s">
        <v>3882</v>
      </c>
      <c r="D1518" s="1989" t="s">
        <v>463</v>
      </c>
      <c r="E1518" s="1554">
        <v>4176.5</v>
      </c>
      <c r="F1518" s="1555">
        <v>41537</v>
      </c>
      <c r="G1518" s="1554">
        <v>4176.5</v>
      </c>
      <c r="H1518" s="1417">
        <f t="shared" si="34"/>
        <v>0</v>
      </c>
    </row>
    <row r="1519" spans="1:8" x14ac:dyDescent="0.25">
      <c r="A1519" s="1351"/>
      <c r="B1519" s="541" t="s">
        <v>736</v>
      </c>
      <c r="C1519" s="547" t="s">
        <v>3882</v>
      </c>
      <c r="D1519" s="1989" t="s">
        <v>861</v>
      </c>
      <c r="E1519" s="1554">
        <v>6830</v>
      </c>
      <c r="F1519" s="2002" t="s">
        <v>3976</v>
      </c>
      <c r="G1519" s="1556">
        <f>5520+1310</f>
        <v>6830</v>
      </c>
      <c r="H1519" s="1417">
        <f t="shared" si="34"/>
        <v>0</v>
      </c>
    </row>
    <row r="1520" spans="1:8" x14ac:dyDescent="0.25">
      <c r="A1520" s="1351"/>
      <c r="B1520" s="541" t="s">
        <v>737</v>
      </c>
      <c r="C1520" s="547" t="s">
        <v>3882</v>
      </c>
      <c r="D1520" s="1989" t="s">
        <v>58</v>
      </c>
      <c r="E1520" s="1554">
        <v>1684</v>
      </c>
      <c r="F1520" s="1990">
        <v>41537</v>
      </c>
      <c r="G1520" s="1554">
        <v>1684</v>
      </c>
      <c r="H1520" s="1417">
        <f t="shared" si="34"/>
        <v>0</v>
      </c>
    </row>
    <row r="1521" spans="1:8" x14ac:dyDescent="0.25">
      <c r="A1521" s="1351"/>
      <c r="B1521" s="541" t="s">
        <v>738</v>
      </c>
      <c r="C1521" s="547" t="s">
        <v>3882</v>
      </c>
      <c r="D1521" s="1989" t="s">
        <v>511</v>
      </c>
      <c r="E1521" s="1554">
        <v>3704</v>
      </c>
      <c r="F1521" s="1555">
        <v>41537</v>
      </c>
      <c r="G1521" s="1554">
        <v>3704</v>
      </c>
      <c r="H1521" s="1417">
        <f t="shared" si="34"/>
        <v>0</v>
      </c>
    </row>
    <row r="1522" spans="1:8" x14ac:dyDescent="0.25">
      <c r="A1522" s="1351"/>
      <c r="B1522" s="541" t="s">
        <v>739</v>
      </c>
      <c r="C1522" s="547" t="s">
        <v>3882</v>
      </c>
      <c r="D1522" s="1989" t="s">
        <v>206</v>
      </c>
      <c r="E1522" s="1554">
        <v>7962</v>
      </c>
      <c r="F1522" s="1555">
        <v>41537</v>
      </c>
      <c r="G1522" s="1554">
        <v>7962</v>
      </c>
      <c r="H1522" s="1417">
        <f t="shared" si="34"/>
        <v>0</v>
      </c>
    </row>
    <row r="1523" spans="1:8" x14ac:dyDescent="0.25">
      <c r="A1523" s="1351"/>
      <c r="B1523" s="541" t="s">
        <v>740</v>
      </c>
      <c r="C1523" s="547" t="s">
        <v>3882</v>
      </c>
      <c r="D1523" s="1989" t="s">
        <v>829</v>
      </c>
      <c r="E1523" s="1554">
        <v>1688</v>
      </c>
      <c r="F1523" s="1555">
        <v>41537</v>
      </c>
      <c r="G1523" s="1554">
        <v>1688</v>
      </c>
      <c r="H1523" s="1417">
        <f t="shared" si="34"/>
        <v>0</v>
      </c>
    </row>
    <row r="1524" spans="1:8" x14ac:dyDescent="0.25">
      <c r="A1524" s="1351"/>
      <c r="B1524" s="541" t="s">
        <v>73</v>
      </c>
      <c r="C1524" s="547" t="s">
        <v>3882</v>
      </c>
      <c r="D1524" s="1989" t="s">
        <v>775</v>
      </c>
      <c r="E1524" s="1554">
        <v>0</v>
      </c>
      <c r="F1524" s="2031" t="s">
        <v>4286</v>
      </c>
      <c r="G1524" s="1556"/>
      <c r="H1524" s="1417">
        <f t="shared" si="34"/>
        <v>0</v>
      </c>
    </row>
    <row r="1525" spans="1:8" x14ac:dyDescent="0.25">
      <c r="A1525" s="1351"/>
      <c r="B1525" s="541" t="s">
        <v>3563</v>
      </c>
      <c r="C1525" s="547" t="s">
        <v>3882</v>
      </c>
      <c r="D1525" s="1989" t="s">
        <v>377</v>
      </c>
      <c r="E1525" s="1554">
        <v>7862</v>
      </c>
      <c r="F1525" s="1555">
        <v>41539</v>
      </c>
      <c r="G1525" s="1556">
        <v>7862</v>
      </c>
      <c r="H1525" s="1417">
        <f t="shared" si="34"/>
        <v>0</v>
      </c>
    </row>
    <row r="1526" spans="1:8" x14ac:dyDescent="0.25">
      <c r="A1526" s="1351"/>
      <c r="B1526" s="541" t="s">
        <v>3564</v>
      </c>
      <c r="C1526" s="547" t="s">
        <v>3882</v>
      </c>
      <c r="D1526" s="1989" t="s">
        <v>19</v>
      </c>
      <c r="E1526" s="1554">
        <v>661</v>
      </c>
      <c r="F1526" s="1990">
        <v>41537</v>
      </c>
      <c r="G1526" s="1554">
        <v>661</v>
      </c>
      <c r="H1526" s="1417">
        <f t="shared" si="34"/>
        <v>0</v>
      </c>
    </row>
    <row r="1527" spans="1:8" x14ac:dyDescent="0.25">
      <c r="A1527" s="1351"/>
      <c r="B1527" s="541" t="s">
        <v>741</v>
      </c>
      <c r="C1527" s="547" t="s">
        <v>3882</v>
      </c>
      <c r="D1527" s="1989" t="s">
        <v>3506</v>
      </c>
      <c r="E1527" s="1554">
        <v>210</v>
      </c>
      <c r="F1527" s="1994">
        <v>41550</v>
      </c>
      <c r="G1527" s="1995">
        <v>210</v>
      </c>
      <c r="H1527" s="1417">
        <f t="shared" si="34"/>
        <v>0</v>
      </c>
    </row>
    <row r="1528" spans="1:8" ht="23.25" x14ac:dyDescent="0.25">
      <c r="A1528" s="1351"/>
      <c r="B1528" s="541" t="s">
        <v>742</v>
      </c>
      <c r="C1528" s="547" t="s">
        <v>3882</v>
      </c>
      <c r="D1528" s="1989" t="s">
        <v>2069</v>
      </c>
      <c r="E1528" s="1554">
        <v>3022</v>
      </c>
      <c r="F1528" s="2003" t="s">
        <v>4051</v>
      </c>
      <c r="G1528" s="1556">
        <f>1000+1000+1022</f>
        <v>3022</v>
      </c>
      <c r="H1528" s="1417">
        <f t="shared" si="34"/>
        <v>0</v>
      </c>
    </row>
    <row r="1529" spans="1:8" x14ac:dyDescent="0.25">
      <c r="A1529" s="1351"/>
      <c r="B1529" s="541" t="s">
        <v>743</v>
      </c>
      <c r="C1529" s="547" t="s">
        <v>3882</v>
      </c>
      <c r="D1529" s="1989" t="s">
        <v>755</v>
      </c>
      <c r="E1529" s="1554">
        <v>10399</v>
      </c>
      <c r="F1529" s="2002" t="s">
        <v>4018</v>
      </c>
      <c r="G1529" s="1992">
        <f>8248+2000</f>
        <v>10248</v>
      </c>
      <c r="H1529" s="1919">
        <f t="shared" si="34"/>
        <v>151</v>
      </c>
    </row>
    <row r="1530" spans="1:8" x14ac:dyDescent="0.25">
      <c r="A1530" s="1351"/>
      <c r="B1530" s="541" t="s">
        <v>3565</v>
      </c>
      <c r="C1530" s="547" t="s">
        <v>3882</v>
      </c>
      <c r="D1530" s="1989" t="s">
        <v>3920</v>
      </c>
      <c r="E1530" s="1554">
        <v>2852</v>
      </c>
      <c r="F1530" s="1555">
        <v>41537</v>
      </c>
      <c r="G1530" s="1556">
        <v>2852</v>
      </c>
      <c r="H1530" s="1417">
        <f t="shared" si="34"/>
        <v>0</v>
      </c>
    </row>
    <row r="1531" spans="1:8" x14ac:dyDescent="0.25">
      <c r="A1531" s="1351"/>
      <c r="B1531" s="541" t="s">
        <v>3566</v>
      </c>
      <c r="C1531" s="547" t="s">
        <v>3882</v>
      </c>
      <c r="D1531" s="1989" t="s">
        <v>838</v>
      </c>
      <c r="E1531" s="1554">
        <v>2109</v>
      </c>
      <c r="F1531" s="1555">
        <v>41537</v>
      </c>
      <c r="G1531" s="1556">
        <v>2109</v>
      </c>
      <c r="H1531" s="1417">
        <f t="shared" si="34"/>
        <v>0</v>
      </c>
    </row>
    <row r="1532" spans="1:8" x14ac:dyDescent="0.25">
      <c r="A1532" s="1351"/>
      <c r="B1532" s="541" t="s">
        <v>3567</v>
      </c>
      <c r="C1532" s="547" t="s">
        <v>3882</v>
      </c>
      <c r="D1532" s="1989" t="s">
        <v>1864</v>
      </c>
      <c r="E1532" s="1554">
        <v>9843.5</v>
      </c>
      <c r="F1532" s="1555">
        <v>41537</v>
      </c>
      <c r="G1532" s="1556">
        <v>9843.5</v>
      </c>
      <c r="H1532" s="1417">
        <f t="shared" si="34"/>
        <v>0</v>
      </c>
    </row>
    <row r="1533" spans="1:8" x14ac:dyDescent="0.25">
      <c r="A1533" s="1351"/>
      <c r="B1533" s="541" t="s">
        <v>3568</v>
      </c>
      <c r="C1533" s="547" t="s">
        <v>3882</v>
      </c>
      <c r="D1533" s="1989" t="s">
        <v>3921</v>
      </c>
      <c r="E1533" s="1554">
        <v>7949</v>
      </c>
      <c r="F1533" s="1555">
        <v>41537</v>
      </c>
      <c r="G1533" s="1556">
        <v>7949</v>
      </c>
      <c r="H1533" s="1417">
        <f t="shared" si="34"/>
        <v>0</v>
      </c>
    </row>
    <row r="1534" spans="1:8" x14ac:dyDescent="0.25">
      <c r="A1534" s="1351"/>
      <c r="B1534" s="541" t="s">
        <v>3569</v>
      </c>
      <c r="C1534" s="547" t="s">
        <v>3882</v>
      </c>
      <c r="D1534" s="1989" t="s">
        <v>3821</v>
      </c>
      <c r="E1534" s="1554">
        <v>11331</v>
      </c>
      <c r="F1534" s="1555">
        <v>41537</v>
      </c>
      <c r="G1534" s="1556">
        <v>11331</v>
      </c>
      <c r="H1534" s="1417">
        <f t="shared" si="34"/>
        <v>0</v>
      </c>
    </row>
    <row r="1535" spans="1:8" x14ac:dyDescent="0.25">
      <c r="A1535" s="1351"/>
      <c r="B1535" s="541" t="s">
        <v>744</v>
      </c>
      <c r="C1535" s="547" t="s">
        <v>3882</v>
      </c>
      <c r="D1535" s="1989" t="s">
        <v>808</v>
      </c>
      <c r="E1535" s="1554">
        <v>819</v>
      </c>
      <c r="F1535" s="1555">
        <v>41537</v>
      </c>
      <c r="G1535" s="1556">
        <v>819</v>
      </c>
      <c r="H1535" s="1417">
        <f t="shared" si="34"/>
        <v>0</v>
      </c>
    </row>
    <row r="1536" spans="1:8" x14ac:dyDescent="0.25">
      <c r="A1536" s="1351"/>
      <c r="B1536" s="541" t="s">
        <v>745</v>
      </c>
      <c r="C1536" s="547" t="s">
        <v>3882</v>
      </c>
      <c r="D1536" s="1989" t="s">
        <v>524</v>
      </c>
      <c r="E1536" s="1554">
        <v>510</v>
      </c>
      <c r="F1536" s="1555">
        <v>41537</v>
      </c>
      <c r="G1536" s="1556">
        <v>510</v>
      </c>
      <c r="H1536" s="1417">
        <f t="shared" si="34"/>
        <v>0</v>
      </c>
    </row>
    <row r="1537" spans="1:8" x14ac:dyDescent="0.25">
      <c r="A1537" s="1351"/>
      <c r="B1537" s="541" t="s">
        <v>746</v>
      </c>
      <c r="C1537" s="547" t="s">
        <v>3882</v>
      </c>
      <c r="D1537" s="1989" t="s">
        <v>3922</v>
      </c>
      <c r="E1537" s="1554">
        <v>13577</v>
      </c>
      <c r="F1537" s="1555">
        <v>41537</v>
      </c>
      <c r="G1537" s="1554">
        <v>13577</v>
      </c>
      <c r="H1537" s="1417">
        <f t="shared" si="34"/>
        <v>0</v>
      </c>
    </row>
    <row r="1538" spans="1:8" x14ac:dyDescent="0.25">
      <c r="A1538" s="1351"/>
      <c r="B1538" s="541" t="s">
        <v>3570</v>
      </c>
      <c r="C1538" s="547" t="s">
        <v>3882</v>
      </c>
      <c r="D1538" s="1989" t="s">
        <v>206</v>
      </c>
      <c r="E1538" s="1554">
        <v>546</v>
      </c>
      <c r="F1538" s="1990">
        <v>41537</v>
      </c>
      <c r="G1538" s="1554">
        <v>546</v>
      </c>
      <c r="H1538" s="1417">
        <f t="shared" si="34"/>
        <v>0</v>
      </c>
    </row>
    <row r="1539" spans="1:8" x14ac:dyDescent="0.25">
      <c r="A1539" s="1351"/>
      <c r="B1539" s="541" t="s">
        <v>3571</v>
      </c>
      <c r="C1539" s="547" t="s">
        <v>3882</v>
      </c>
      <c r="D1539" s="1989" t="s">
        <v>512</v>
      </c>
      <c r="E1539" s="1554">
        <v>7030</v>
      </c>
      <c r="F1539" s="1555">
        <v>41537</v>
      </c>
      <c r="G1539" s="1554">
        <f>43*163.5</f>
        <v>7030.5</v>
      </c>
      <c r="H1539" s="1417">
        <f t="shared" si="34"/>
        <v>-0.5</v>
      </c>
    </row>
    <row r="1540" spans="1:8" x14ac:dyDescent="0.25">
      <c r="A1540" s="1351"/>
      <c r="B1540" s="541" t="s">
        <v>762</v>
      </c>
      <c r="C1540" s="547" t="s">
        <v>3882</v>
      </c>
      <c r="D1540" s="1989" t="s">
        <v>1909</v>
      </c>
      <c r="E1540" s="1554">
        <v>4430.5</v>
      </c>
      <c r="F1540" s="1555">
        <v>41537</v>
      </c>
      <c r="G1540" s="1554">
        <v>4430.5</v>
      </c>
      <c r="H1540" s="1417">
        <f t="shared" si="34"/>
        <v>0</v>
      </c>
    </row>
    <row r="1541" spans="1:8" x14ac:dyDescent="0.25">
      <c r="A1541" s="1351"/>
      <c r="B1541" s="541" t="s">
        <v>763</v>
      </c>
      <c r="C1541" s="547" t="s">
        <v>3882</v>
      </c>
      <c r="D1541" s="1989" t="s">
        <v>600</v>
      </c>
      <c r="E1541" s="1554">
        <v>27766</v>
      </c>
      <c r="F1541" s="1990">
        <v>41537</v>
      </c>
      <c r="G1541" s="1554">
        <v>27766</v>
      </c>
      <c r="H1541" s="1417">
        <f t="shared" si="34"/>
        <v>0</v>
      </c>
    </row>
    <row r="1542" spans="1:8" x14ac:dyDescent="0.25">
      <c r="A1542" s="1351"/>
      <c r="B1542" s="541" t="s">
        <v>764</v>
      </c>
      <c r="C1542" s="547" t="s">
        <v>3882</v>
      </c>
      <c r="D1542" s="1989" t="s">
        <v>44</v>
      </c>
      <c r="E1542" s="1554">
        <v>1818.5</v>
      </c>
      <c r="F1542" s="1555">
        <v>41537</v>
      </c>
      <c r="G1542" s="1554">
        <v>1818.5</v>
      </c>
      <c r="H1542" s="1417">
        <f t="shared" si="34"/>
        <v>0</v>
      </c>
    </row>
    <row r="1543" spans="1:8" x14ac:dyDescent="0.25">
      <c r="A1543" s="1351"/>
      <c r="B1543" s="541" t="s">
        <v>765</v>
      </c>
      <c r="C1543" s="547" t="s">
        <v>3882</v>
      </c>
      <c r="D1543" s="1989" t="s">
        <v>600</v>
      </c>
      <c r="E1543" s="1554">
        <v>769</v>
      </c>
      <c r="F1543" s="1555">
        <v>41537</v>
      </c>
      <c r="G1543" s="1554">
        <v>769</v>
      </c>
      <c r="H1543" s="1417">
        <f t="shared" si="34"/>
        <v>0</v>
      </c>
    </row>
    <row r="1544" spans="1:8" x14ac:dyDescent="0.25">
      <c r="A1544" s="1351"/>
      <c r="B1544" s="541" t="s">
        <v>766</v>
      </c>
      <c r="C1544" s="547" t="s">
        <v>3882</v>
      </c>
      <c r="D1544" s="1989" t="s">
        <v>19</v>
      </c>
      <c r="E1544" s="1554">
        <v>389</v>
      </c>
      <c r="F1544" s="1990">
        <v>41537</v>
      </c>
      <c r="G1544" s="1554">
        <v>389</v>
      </c>
      <c r="H1544" s="1417">
        <f t="shared" si="34"/>
        <v>0</v>
      </c>
    </row>
    <row r="1545" spans="1:8" x14ac:dyDescent="0.25">
      <c r="A1545" s="1351"/>
      <c r="B1545" s="541" t="s">
        <v>767</v>
      </c>
      <c r="C1545" s="547" t="s">
        <v>3882</v>
      </c>
      <c r="D1545" s="1989" t="s">
        <v>3459</v>
      </c>
      <c r="E1545" s="1554">
        <v>3857</v>
      </c>
      <c r="F1545" s="1555">
        <v>41537</v>
      </c>
      <c r="G1545" s="1554">
        <v>3857</v>
      </c>
      <c r="H1545" s="1417">
        <f t="shared" si="34"/>
        <v>0</v>
      </c>
    </row>
    <row r="1546" spans="1:8" ht="23.25" x14ac:dyDescent="0.25">
      <c r="A1546" s="1351"/>
      <c r="B1546" s="541" t="s">
        <v>3572</v>
      </c>
      <c r="C1546" s="547" t="s">
        <v>3882</v>
      </c>
      <c r="D1546" s="1989" t="s">
        <v>964</v>
      </c>
      <c r="E1546" s="1554">
        <v>3381</v>
      </c>
      <c r="F1546" s="2003" t="s">
        <v>3969</v>
      </c>
      <c r="G1546" s="1556">
        <v>3381</v>
      </c>
      <c r="H1546" s="1417">
        <f t="shared" si="34"/>
        <v>0</v>
      </c>
    </row>
    <row r="1547" spans="1:8" x14ac:dyDescent="0.25">
      <c r="A1547" s="1351"/>
      <c r="B1547" s="541" t="s">
        <v>3573</v>
      </c>
      <c r="C1547" s="547" t="s">
        <v>3882</v>
      </c>
      <c r="D1547" s="1989" t="s">
        <v>3451</v>
      </c>
      <c r="E1547" s="1554">
        <v>964</v>
      </c>
      <c r="F1547" s="1990">
        <v>41537</v>
      </c>
      <c r="G1547" s="1554">
        <v>964</v>
      </c>
      <c r="H1547" s="1417">
        <f t="shared" si="34"/>
        <v>0</v>
      </c>
    </row>
    <row r="1548" spans="1:8" x14ac:dyDescent="0.25">
      <c r="A1548" s="1351"/>
      <c r="B1548" s="541" t="s">
        <v>768</v>
      </c>
      <c r="C1548" s="547" t="s">
        <v>3882</v>
      </c>
      <c r="D1548" s="1989" t="s">
        <v>3920</v>
      </c>
      <c r="E1548" s="1554">
        <v>4545</v>
      </c>
      <c r="F1548" s="1990">
        <v>41537</v>
      </c>
      <c r="G1548" s="1554">
        <v>4545</v>
      </c>
      <c r="H1548" s="1417">
        <f t="shared" si="34"/>
        <v>0</v>
      </c>
    </row>
    <row r="1549" spans="1:8" x14ac:dyDescent="0.25">
      <c r="A1549" s="1351"/>
      <c r="B1549" s="541" t="s">
        <v>3580</v>
      </c>
      <c r="C1549" s="547" t="s">
        <v>3882</v>
      </c>
      <c r="D1549" s="1989" t="s">
        <v>752</v>
      </c>
      <c r="E1549" s="1554">
        <v>11302</v>
      </c>
      <c r="F1549" s="1994">
        <v>41564</v>
      </c>
      <c r="G1549" s="1995">
        <v>11302</v>
      </c>
      <c r="H1549" s="1417">
        <f t="shared" si="34"/>
        <v>0</v>
      </c>
    </row>
    <row r="1550" spans="1:8" x14ac:dyDescent="0.25">
      <c r="A1550" s="1351"/>
      <c r="B1550" s="541" t="s">
        <v>769</v>
      </c>
      <c r="C1550" s="547" t="s">
        <v>3882</v>
      </c>
      <c r="D1550" s="1989" t="s">
        <v>377</v>
      </c>
      <c r="E1550" s="1554">
        <v>574</v>
      </c>
      <c r="F1550" s="1555">
        <v>41537</v>
      </c>
      <c r="G1550" s="1554">
        <v>574</v>
      </c>
      <c r="H1550" s="1417">
        <f t="shared" si="34"/>
        <v>0</v>
      </c>
    </row>
    <row r="1551" spans="1:8" x14ac:dyDescent="0.25">
      <c r="A1551" s="1351"/>
      <c r="B1551" s="541" t="s">
        <v>770</v>
      </c>
      <c r="C1551" s="547" t="s">
        <v>3882</v>
      </c>
      <c r="D1551" s="1989" t="s">
        <v>3575</v>
      </c>
      <c r="E1551" s="1554">
        <v>1161</v>
      </c>
      <c r="F1551" s="1555">
        <v>41543</v>
      </c>
      <c r="G1551" s="1556">
        <v>1161</v>
      </c>
      <c r="H1551" s="1417">
        <f t="shared" si="34"/>
        <v>0</v>
      </c>
    </row>
    <row r="1552" spans="1:8" x14ac:dyDescent="0.25">
      <c r="A1552" s="1351"/>
      <c r="B1552" s="541" t="s">
        <v>771</v>
      </c>
      <c r="C1552" s="547" t="s">
        <v>3882</v>
      </c>
      <c r="D1552" s="1989" t="s">
        <v>377</v>
      </c>
      <c r="E1552" s="1554">
        <v>934</v>
      </c>
      <c r="F1552" s="1990">
        <v>41537</v>
      </c>
      <c r="G1552" s="1554">
        <v>934</v>
      </c>
      <c r="H1552" s="1417">
        <f t="shared" si="34"/>
        <v>0</v>
      </c>
    </row>
    <row r="1553" spans="1:8" x14ac:dyDescent="0.25">
      <c r="A1553" s="1351"/>
      <c r="B1553" s="541" t="s">
        <v>772</v>
      </c>
      <c r="C1553" s="547" t="s">
        <v>3882</v>
      </c>
      <c r="D1553" s="1989" t="s">
        <v>785</v>
      </c>
      <c r="E1553" s="1554">
        <v>20183</v>
      </c>
      <c r="F1553" s="1555">
        <v>41537</v>
      </c>
      <c r="G1553" s="1554">
        <v>20183</v>
      </c>
      <c r="H1553" s="1417">
        <f t="shared" si="34"/>
        <v>0</v>
      </c>
    </row>
    <row r="1554" spans="1:8" x14ac:dyDescent="0.25">
      <c r="A1554" s="1351"/>
      <c r="B1554" s="541" t="s">
        <v>773</v>
      </c>
      <c r="C1554" s="547" t="s">
        <v>3882</v>
      </c>
      <c r="D1554" s="1989" t="s">
        <v>596</v>
      </c>
      <c r="E1554" s="1554">
        <v>6537</v>
      </c>
      <c r="F1554" s="1555">
        <v>41539</v>
      </c>
      <c r="G1554" s="1556">
        <v>6537</v>
      </c>
      <c r="H1554" s="1417">
        <f t="shared" si="34"/>
        <v>0</v>
      </c>
    </row>
    <row r="1555" spans="1:8" x14ac:dyDescent="0.25">
      <c r="A1555" s="1351"/>
      <c r="B1555" s="541" t="s">
        <v>774</v>
      </c>
      <c r="C1555" s="547" t="s">
        <v>3882</v>
      </c>
      <c r="D1555" s="1989" t="s">
        <v>3923</v>
      </c>
      <c r="E1555" s="1554">
        <v>2079</v>
      </c>
      <c r="F1555" s="1990">
        <v>41537</v>
      </c>
      <c r="G1555" s="1554">
        <v>2079</v>
      </c>
      <c r="H1555" s="1417">
        <f t="shared" si="34"/>
        <v>0</v>
      </c>
    </row>
    <row r="1556" spans="1:8" x14ac:dyDescent="0.25">
      <c r="A1556" s="1351"/>
      <c r="B1556" s="541" t="s">
        <v>3581</v>
      </c>
      <c r="C1556" s="547" t="s">
        <v>3882</v>
      </c>
      <c r="D1556" s="1989" t="s">
        <v>3505</v>
      </c>
      <c r="E1556" s="1554">
        <v>6657.5</v>
      </c>
      <c r="F1556" s="1990">
        <v>41537</v>
      </c>
      <c r="G1556" s="1554">
        <v>6657.5</v>
      </c>
      <c r="H1556" s="1417">
        <f t="shared" si="34"/>
        <v>0</v>
      </c>
    </row>
    <row r="1557" spans="1:8" x14ac:dyDescent="0.25">
      <c r="A1557" s="1351"/>
      <c r="B1557" s="541" t="s">
        <v>3582</v>
      </c>
      <c r="C1557" s="547" t="s">
        <v>3882</v>
      </c>
      <c r="D1557" s="1989" t="s">
        <v>1969</v>
      </c>
      <c r="E1557" s="1554">
        <f>70*38+200</f>
        <v>2860</v>
      </c>
      <c r="F1557" s="2002" t="s">
        <v>3970</v>
      </c>
      <c r="G1557" s="1556">
        <f>2600+260</f>
        <v>2860</v>
      </c>
      <c r="H1557" s="1417">
        <f t="shared" si="34"/>
        <v>0</v>
      </c>
    </row>
    <row r="1558" spans="1:8" x14ac:dyDescent="0.25">
      <c r="A1558" s="1351"/>
      <c r="B1558" s="541" t="s">
        <v>3583</v>
      </c>
      <c r="C1558" s="547" t="s">
        <v>3882</v>
      </c>
      <c r="D1558" s="1989" t="s">
        <v>976</v>
      </c>
      <c r="E1558" s="1554">
        <v>4394</v>
      </c>
      <c r="F1558" s="1990">
        <v>41537</v>
      </c>
      <c r="G1558" s="1554">
        <v>4394</v>
      </c>
      <c r="H1558" s="1417">
        <f t="shared" si="34"/>
        <v>0</v>
      </c>
    </row>
    <row r="1559" spans="1:8" x14ac:dyDescent="0.25">
      <c r="A1559" s="1351"/>
      <c r="B1559" s="541" t="s">
        <v>3584</v>
      </c>
      <c r="C1559" s="547" t="s">
        <v>3882</v>
      </c>
      <c r="D1559" s="1989" t="s">
        <v>3924</v>
      </c>
      <c r="E1559" s="1554">
        <v>5989</v>
      </c>
      <c r="F1559" s="1555">
        <v>41537</v>
      </c>
      <c r="G1559" s="1554">
        <v>5989</v>
      </c>
      <c r="H1559" s="1417">
        <f t="shared" si="34"/>
        <v>0</v>
      </c>
    </row>
    <row r="1560" spans="1:8" x14ac:dyDescent="0.25">
      <c r="A1560" s="1351"/>
      <c r="B1560" s="541" t="s">
        <v>3585</v>
      </c>
      <c r="C1560" s="547" t="s">
        <v>3882</v>
      </c>
      <c r="D1560" s="1989" t="s">
        <v>3925</v>
      </c>
      <c r="E1560" s="1554">
        <v>1197</v>
      </c>
      <c r="F1560" s="1555">
        <v>41537</v>
      </c>
      <c r="G1560" s="1554">
        <v>1197</v>
      </c>
      <c r="H1560" s="1417">
        <f t="shared" si="34"/>
        <v>0</v>
      </c>
    </row>
    <row r="1561" spans="1:8" x14ac:dyDescent="0.25">
      <c r="A1561" s="1351"/>
      <c r="B1561" s="541" t="s">
        <v>3586</v>
      </c>
      <c r="C1561" s="547" t="s">
        <v>3882</v>
      </c>
      <c r="D1561" s="1989" t="s">
        <v>19</v>
      </c>
      <c r="E1561" s="1554">
        <v>6899.5</v>
      </c>
      <c r="F1561" s="1990">
        <v>41537</v>
      </c>
      <c r="G1561" s="1554">
        <v>6899.5</v>
      </c>
      <c r="H1561" s="1417">
        <f t="shared" si="34"/>
        <v>0</v>
      </c>
    </row>
    <row r="1562" spans="1:8" x14ac:dyDescent="0.25">
      <c r="A1562" s="1351"/>
      <c r="B1562" s="541" t="s">
        <v>3587</v>
      </c>
      <c r="C1562" s="547" t="s">
        <v>3882</v>
      </c>
      <c r="D1562" s="1989" t="s">
        <v>45</v>
      </c>
      <c r="E1562" s="1554">
        <v>6875</v>
      </c>
      <c r="F1562" s="1996"/>
      <c r="G1562" s="1993"/>
      <c r="H1562" s="1417">
        <f t="shared" si="34"/>
        <v>6875</v>
      </c>
    </row>
    <row r="1563" spans="1:8" x14ac:dyDescent="0.25">
      <c r="A1563" s="1351"/>
      <c r="B1563" s="541" t="s">
        <v>3588</v>
      </c>
      <c r="C1563" s="547" t="s">
        <v>3882</v>
      </c>
      <c r="D1563" s="1989" t="s">
        <v>3461</v>
      </c>
      <c r="E1563" s="1554">
        <v>3492</v>
      </c>
      <c r="F1563" s="1555">
        <v>41538</v>
      </c>
      <c r="G1563" s="1556">
        <v>3492</v>
      </c>
      <c r="H1563" s="1417">
        <f t="shared" si="34"/>
        <v>0</v>
      </c>
    </row>
    <row r="1564" spans="1:8" x14ac:dyDescent="0.25">
      <c r="A1564" s="1351"/>
      <c r="B1564" s="541" t="s">
        <v>3589</v>
      </c>
      <c r="C1564" s="547" t="s">
        <v>3882</v>
      </c>
      <c r="D1564" s="1989" t="s">
        <v>980</v>
      </c>
      <c r="E1564" s="1554">
        <v>115542</v>
      </c>
      <c r="F1564" s="1555">
        <v>41547</v>
      </c>
      <c r="G1564" s="1556">
        <v>115542</v>
      </c>
      <c r="H1564" s="1417">
        <f t="shared" si="34"/>
        <v>0</v>
      </c>
    </row>
    <row r="1565" spans="1:8" x14ac:dyDescent="0.25">
      <c r="A1565" s="1351"/>
      <c r="B1565" s="541" t="s">
        <v>3590</v>
      </c>
      <c r="C1565" s="547" t="s">
        <v>3882</v>
      </c>
      <c r="D1565" s="1989" t="s">
        <v>186</v>
      </c>
      <c r="E1565" s="1554">
        <v>2444</v>
      </c>
      <c r="F1565" s="1555">
        <v>41538</v>
      </c>
      <c r="G1565" s="1556">
        <v>2444</v>
      </c>
      <c r="H1565" s="1417">
        <f t="shared" si="34"/>
        <v>0</v>
      </c>
    </row>
    <row r="1566" spans="1:8" x14ac:dyDescent="0.25">
      <c r="A1566" s="1351"/>
      <c r="B1566" s="541" t="s">
        <v>3591</v>
      </c>
      <c r="C1566" s="547" t="s">
        <v>3882</v>
      </c>
      <c r="D1566" s="1989" t="s">
        <v>3460</v>
      </c>
      <c r="E1566" s="1554">
        <v>2341.5</v>
      </c>
      <c r="F1566" s="1555">
        <v>41538</v>
      </c>
      <c r="G1566" s="1556">
        <v>2341.5</v>
      </c>
      <c r="H1566" s="1417">
        <f t="shared" si="34"/>
        <v>0</v>
      </c>
    </row>
    <row r="1567" spans="1:8" x14ac:dyDescent="0.25">
      <c r="A1567" s="1351"/>
      <c r="B1567" s="541" t="s">
        <v>3592</v>
      </c>
      <c r="C1567" s="547" t="s">
        <v>3882</v>
      </c>
      <c r="D1567" s="1989" t="s">
        <v>980</v>
      </c>
      <c r="E1567" s="1554">
        <v>210960</v>
      </c>
      <c r="F1567" s="1555">
        <v>41547</v>
      </c>
      <c r="G1567" s="1556">
        <v>210960</v>
      </c>
      <c r="H1567" s="1417">
        <f t="shared" si="34"/>
        <v>0</v>
      </c>
    </row>
    <row r="1568" spans="1:8" x14ac:dyDescent="0.25">
      <c r="A1568" s="1351"/>
      <c r="B1568" s="541" t="s">
        <v>3593</v>
      </c>
      <c r="C1568" s="547" t="s">
        <v>3882</v>
      </c>
      <c r="D1568" s="1989" t="s">
        <v>686</v>
      </c>
      <c r="E1568" s="1554">
        <v>1276</v>
      </c>
      <c r="F1568" s="1555">
        <v>41538</v>
      </c>
      <c r="G1568" s="1556">
        <v>1276</v>
      </c>
      <c r="H1568" s="1417">
        <f t="shared" si="34"/>
        <v>0</v>
      </c>
    </row>
    <row r="1569" spans="1:8" x14ac:dyDescent="0.25">
      <c r="A1569" s="1351"/>
      <c r="B1569" s="541" t="s">
        <v>3594</v>
      </c>
      <c r="C1569" s="547" t="s">
        <v>3882</v>
      </c>
      <c r="D1569" s="1989" t="s">
        <v>503</v>
      </c>
      <c r="E1569" s="1554">
        <v>627</v>
      </c>
      <c r="F1569" s="1555">
        <v>41538</v>
      </c>
      <c r="G1569" s="1556">
        <v>627</v>
      </c>
      <c r="H1569" s="1417">
        <f t="shared" si="34"/>
        <v>0</v>
      </c>
    </row>
    <row r="1570" spans="1:8" x14ac:dyDescent="0.25">
      <c r="A1570" s="1351"/>
      <c r="B1570" s="541" t="s">
        <v>3595</v>
      </c>
      <c r="C1570" s="547" t="s">
        <v>3882</v>
      </c>
      <c r="D1570" s="1989" t="s">
        <v>32</v>
      </c>
      <c r="E1570" s="1554">
        <v>3985</v>
      </c>
      <c r="F1570" s="1555">
        <v>41538</v>
      </c>
      <c r="G1570" s="1556">
        <v>3985</v>
      </c>
      <c r="H1570" s="1417">
        <f t="shared" si="34"/>
        <v>0</v>
      </c>
    </row>
    <row r="1571" spans="1:8" x14ac:dyDescent="0.25">
      <c r="A1571" s="1351"/>
      <c r="B1571" s="541" t="s">
        <v>3596</v>
      </c>
      <c r="C1571" s="547" t="s">
        <v>3882</v>
      </c>
      <c r="D1571" s="1989" t="s">
        <v>54</v>
      </c>
      <c r="E1571" s="1554">
        <v>3216.5</v>
      </c>
      <c r="F1571" s="1555">
        <v>41538</v>
      </c>
      <c r="G1571" s="1556">
        <v>3216.5</v>
      </c>
      <c r="H1571" s="1417">
        <f t="shared" si="34"/>
        <v>0</v>
      </c>
    </row>
    <row r="1572" spans="1:8" x14ac:dyDescent="0.25">
      <c r="A1572" s="1351"/>
      <c r="B1572" s="541" t="s">
        <v>3597</v>
      </c>
      <c r="C1572" s="547" t="s">
        <v>3882</v>
      </c>
      <c r="D1572" s="1989" t="s">
        <v>33</v>
      </c>
      <c r="E1572" s="1554">
        <v>7774</v>
      </c>
      <c r="F1572" s="1555">
        <v>41538</v>
      </c>
      <c r="G1572" s="1556">
        <v>7774</v>
      </c>
      <c r="H1572" s="1417">
        <f t="shared" si="34"/>
        <v>0</v>
      </c>
    </row>
    <row r="1573" spans="1:8" x14ac:dyDescent="0.25">
      <c r="A1573" s="1351"/>
      <c r="B1573" s="1384"/>
      <c r="C1573" s="1547"/>
      <c r="D1573" s="353" t="s">
        <v>506</v>
      </c>
      <c r="E1573" s="1381"/>
      <c r="F1573" s="1382"/>
      <c r="G1573" s="1383"/>
      <c r="H1573" s="218"/>
    </row>
    <row r="1574" spans="1:8" x14ac:dyDescent="0.25">
      <c r="A1574" s="717"/>
      <c r="B1574" s="403"/>
      <c r="C1574" s="1354"/>
      <c r="D1574" s="353" t="s">
        <v>513</v>
      </c>
      <c r="E1574" s="1381"/>
      <c r="F1574" s="1382"/>
      <c r="G1574" s="1383"/>
      <c r="H1574" s="218"/>
    </row>
    <row r="1575" spans="1:8" x14ac:dyDescent="0.25">
      <c r="A1575" s="1351"/>
      <c r="B1575" s="1384"/>
      <c r="C1575" s="591"/>
      <c r="D1575" s="719" t="s">
        <v>506</v>
      </c>
      <c r="E1575" s="1412"/>
      <c r="F1575" s="1413"/>
      <c r="G1575" s="1960"/>
      <c r="H1575" s="218"/>
    </row>
    <row r="1576" spans="1:8" ht="18.75" x14ac:dyDescent="0.3">
      <c r="A1576" s="2151" t="str">
        <f>A1507</f>
        <v>REMISIONES DE    OCTUBRE     2 0 1 3</v>
      </c>
      <c r="B1576" s="2151"/>
      <c r="C1576" s="2151"/>
      <c r="D1576" s="2151"/>
      <c r="E1576" s="2151"/>
      <c r="F1576" s="2151"/>
      <c r="G1576" s="1959"/>
      <c r="H1576" s="719"/>
    </row>
    <row r="1577" spans="1:8" ht="35.25" thickBot="1" x14ac:dyDescent="0.35">
      <c r="A1577" s="718" t="s">
        <v>0</v>
      </c>
      <c r="B1577" s="1343" t="s">
        <v>1</v>
      </c>
      <c r="C1577" s="1543"/>
      <c r="D1577" s="1344" t="s">
        <v>1574</v>
      </c>
      <c r="E1577" s="5" t="s">
        <v>2</v>
      </c>
      <c r="F1577" s="1358" t="s">
        <v>6</v>
      </c>
      <c r="G1577" s="1346" t="s">
        <v>7</v>
      </c>
      <c r="H1577" s="1347" t="s">
        <v>8</v>
      </c>
    </row>
    <row r="1578" spans="1:8" ht="15.75" thickTop="1" x14ac:dyDescent="0.25">
      <c r="A1578" s="1348">
        <v>41537</v>
      </c>
      <c r="B1578" s="1349" t="s">
        <v>3598</v>
      </c>
      <c r="C1578" s="1349" t="s">
        <v>3882</v>
      </c>
      <c r="D1578" s="1989" t="s">
        <v>19</v>
      </c>
      <c r="E1578" s="1554">
        <v>331</v>
      </c>
      <c r="F1578" s="1990">
        <v>41537</v>
      </c>
      <c r="G1578" s="1554">
        <v>331</v>
      </c>
      <c r="H1578" s="1417">
        <f t="shared" ref="H1578:H1641" si="35">E1578-G1578</f>
        <v>0</v>
      </c>
    </row>
    <row r="1579" spans="1:8" x14ac:dyDescent="0.25">
      <c r="A1579" s="1351"/>
      <c r="B1579" s="541" t="s">
        <v>3599</v>
      </c>
      <c r="C1579" s="547" t="s">
        <v>3882</v>
      </c>
      <c r="D1579" s="1989" t="s">
        <v>671</v>
      </c>
      <c r="E1579" s="1554">
        <v>3402</v>
      </c>
      <c r="F1579" s="1555">
        <v>41538</v>
      </c>
      <c r="G1579" s="1556">
        <v>3402</v>
      </c>
      <c r="H1579" s="1417">
        <f t="shared" si="35"/>
        <v>0</v>
      </c>
    </row>
    <row r="1580" spans="1:8" x14ac:dyDescent="0.25">
      <c r="A1580" s="1351"/>
      <c r="B1580" s="541" t="s">
        <v>3600</v>
      </c>
      <c r="C1580" s="547" t="s">
        <v>3882</v>
      </c>
      <c r="D1580" s="1989" t="s">
        <v>3576</v>
      </c>
      <c r="E1580" s="1554">
        <v>2716</v>
      </c>
      <c r="F1580" s="1555">
        <v>41538</v>
      </c>
      <c r="G1580" s="1556">
        <v>2716</v>
      </c>
      <c r="H1580" s="1417">
        <f t="shared" si="35"/>
        <v>0</v>
      </c>
    </row>
    <row r="1581" spans="1:8" x14ac:dyDescent="0.25">
      <c r="A1581" s="1351"/>
      <c r="B1581" s="541" t="s">
        <v>3601</v>
      </c>
      <c r="C1581" s="547" t="s">
        <v>3882</v>
      </c>
      <c r="D1581" s="1989" t="s">
        <v>627</v>
      </c>
      <c r="E1581" s="1554">
        <v>6625</v>
      </c>
      <c r="F1581" s="1990">
        <v>41537</v>
      </c>
      <c r="G1581" s="1554">
        <v>6625</v>
      </c>
      <c r="H1581" s="1417">
        <f t="shared" si="35"/>
        <v>0</v>
      </c>
    </row>
    <row r="1582" spans="1:8" x14ac:dyDescent="0.25">
      <c r="A1582" s="1351"/>
      <c r="B1582" s="541" t="s">
        <v>3602</v>
      </c>
      <c r="C1582" s="547" t="s">
        <v>3882</v>
      </c>
      <c r="D1582" s="1989" t="s">
        <v>72</v>
      </c>
      <c r="E1582" s="1554">
        <v>12725.5</v>
      </c>
      <c r="F1582" s="2032" t="s">
        <v>4288</v>
      </c>
      <c r="G1582" s="1556">
        <v>12725.5</v>
      </c>
      <c r="H1582" s="1417">
        <f t="shared" si="35"/>
        <v>0</v>
      </c>
    </row>
    <row r="1583" spans="1:8" x14ac:dyDescent="0.25">
      <c r="A1583" s="1351"/>
      <c r="B1583" s="541" t="s">
        <v>3603</v>
      </c>
      <c r="C1583" s="547" t="s">
        <v>3882</v>
      </c>
      <c r="D1583" s="1989" t="s">
        <v>3820</v>
      </c>
      <c r="E1583" s="1554">
        <v>341</v>
      </c>
      <c r="F1583" s="1990">
        <v>41537</v>
      </c>
      <c r="G1583" s="1554">
        <v>341</v>
      </c>
      <c r="H1583" s="1417">
        <f t="shared" si="35"/>
        <v>0</v>
      </c>
    </row>
    <row r="1584" spans="1:8" x14ac:dyDescent="0.25">
      <c r="A1584" s="1351"/>
      <c r="B1584" s="541" t="s">
        <v>3604</v>
      </c>
      <c r="C1584" s="547" t="s">
        <v>3882</v>
      </c>
      <c r="D1584" s="1989" t="s">
        <v>775</v>
      </c>
      <c r="E1584" s="1554">
        <v>0</v>
      </c>
      <c r="F1584" s="2031" t="s">
        <v>4286</v>
      </c>
      <c r="G1584" s="1556"/>
      <c r="H1584" s="1417">
        <f t="shared" si="35"/>
        <v>0</v>
      </c>
    </row>
    <row r="1585" spans="1:8" x14ac:dyDescent="0.25">
      <c r="A1585" s="1351"/>
      <c r="B1585" s="541" t="s">
        <v>3605</v>
      </c>
      <c r="C1585" s="547" t="s">
        <v>3882</v>
      </c>
      <c r="D1585" s="1989" t="s">
        <v>1038</v>
      </c>
      <c r="E1585" s="1554">
        <v>6923</v>
      </c>
      <c r="F1585" s="1990">
        <v>41537</v>
      </c>
      <c r="G1585" s="1554">
        <v>6923</v>
      </c>
      <c r="H1585" s="1417">
        <f t="shared" si="35"/>
        <v>0</v>
      </c>
    </row>
    <row r="1586" spans="1:8" x14ac:dyDescent="0.25">
      <c r="A1586" s="1351"/>
      <c r="B1586" s="541" t="s">
        <v>3606</v>
      </c>
      <c r="C1586" s="547" t="s">
        <v>3882</v>
      </c>
      <c r="D1586" s="1989" t="s">
        <v>992</v>
      </c>
      <c r="E1586" s="1554">
        <v>21236</v>
      </c>
      <c r="F1586" s="1990">
        <v>41537</v>
      </c>
      <c r="G1586" s="1554">
        <v>21236</v>
      </c>
      <c r="H1586" s="1417">
        <f t="shared" si="35"/>
        <v>0</v>
      </c>
    </row>
    <row r="1587" spans="1:8" x14ac:dyDescent="0.25">
      <c r="A1587" s="1351"/>
      <c r="B1587" s="541" t="s">
        <v>3607</v>
      </c>
      <c r="C1587" s="547" t="s">
        <v>3882</v>
      </c>
      <c r="D1587" s="1989" t="s">
        <v>958</v>
      </c>
      <c r="E1587" s="1554">
        <v>10790</v>
      </c>
      <c r="F1587" s="1555">
        <v>41538</v>
      </c>
      <c r="G1587" s="1556">
        <v>10790</v>
      </c>
      <c r="H1587" s="1417">
        <f t="shared" si="35"/>
        <v>0</v>
      </c>
    </row>
    <row r="1588" spans="1:8" x14ac:dyDescent="0.25">
      <c r="A1588" s="1351"/>
      <c r="B1588" s="541" t="s">
        <v>3608</v>
      </c>
      <c r="C1588" s="547" t="s">
        <v>3882</v>
      </c>
      <c r="D1588" s="1989" t="s">
        <v>297</v>
      </c>
      <c r="E1588" s="1554">
        <v>1160</v>
      </c>
      <c r="F1588" s="1990">
        <v>41537</v>
      </c>
      <c r="G1588" s="1554">
        <v>1160</v>
      </c>
      <c r="H1588" s="1417">
        <f t="shared" si="35"/>
        <v>0</v>
      </c>
    </row>
    <row r="1589" spans="1:8" x14ac:dyDescent="0.25">
      <c r="A1589" s="1351"/>
      <c r="B1589" s="541" t="s">
        <v>777</v>
      </c>
      <c r="C1589" s="547" t="s">
        <v>3882</v>
      </c>
      <c r="D1589" s="1989" t="s">
        <v>846</v>
      </c>
      <c r="E1589" s="1554">
        <v>9571</v>
      </c>
      <c r="F1589" s="1555">
        <v>41538</v>
      </c>
      <c r="G1589" s="1556">
        <v>9574</v>
      </c>
      <c r="H1589" s="1417">
        <f t="shared" si="35"/>
        <v>-3</v>
      </c>
    </row>
    <row r="1590" spans="1:8" x14ac:dyDescent="0.25">
      <c r="A1590" s="1351"/>
      <c r="B1590" s="541" t="s">
        <v>3609</v>
      </c>
      <c r="C1590" s="547" t="s">
        <v>3882</v>
      </c>
      <c r="D1590" s="1989" t="s">
        <v>2371</v>
      </c>
      <c r="E1590" s="1554">
        <v>3192</v>
      </c>
      <c r="F1590" s="1555">
        <v>41538</v>
      </c>
      <c r="G1590" s="1556">
        <v>3192</v>
      </c>
      <c r="H1590" s="1417">
        <f t="shared" si="35"/>
        <v>0</v>
      </c>
    </row>
    <row r="1591" spans="1:8" x14ac:dyDescent="0.25">
      <c r="A1591" s="1351"/>
      <c r="B1591" s="541" t="s">
        <v>3610</v>
      </c>
      <c r="C1591" s="547" t="s">
        <v>3882</v>
      </c>
      <c r="D1591" s="1989" t="s">
        <v>1557</v>
      </c>
      <c r="E1591" s="1554">
        <v>11091</v>
      </c>
      <c r="F1591" s="1997">
        <v>41579</v>
      </c>
      <c r="G1591" s="1998">
        <v>11091</v>
      </c>
      <c r="H1591" s="1417">
        <f t="shared" si="35"/>
        <v>0</v>
      </c>
    </row>
    <row r="1592" spans="1:8" x14ac:dyDescent="0.25">
      <c r="A1592" s="1351"/>
      <c r="B1592" s="541" t="s">
        <v>3611</v>
      </c>
      <c r="C1592" s="547" t="s">
        <v>3882</v>
      </c>
      <c r="D1592" s="1989" t="s">
        <v>641</v>
      </c>
      <c r="E1592" s="1554">
        <v>4056</v>
      </c>
      <c r="F1592" s="1555">
        <v>41538</v>
      </c>
      <c r="G1592" s="1556">
        <v>4056</v>
      </c>
      <c r="H1592" s="1417">
        <f t="shared" si="35"/>
        <v>0</v>
      </c>
    </row>
    <row r="1593" spans="1:8" x14ac:dyDescent="0.25">
      <c r="A1593" s="1351"/>
      <c r="B1593" s="541" t="s">
        <v>3612</v>
      </c>
      <c r="C1593" s="547" t="s">
        <v>3882</v>
      </c>
      <c r="D1593" s="1989" t="s">
        <v>525</v>
      </c>
      <c r="E1593" s="1554">
        <v>42503</v>
      </c>
      <c r="F1593" s="1994">
        <v>41558</v>
      </c>
      <c r="G1593" s="1995">
        <v>42503</v>
      </c>
      <c r="H1593" s="1417">
        <f t="shared" si="35"/>
        <v>0</v>
      </c>
    </row>
    <row r="1594" spans="1:8" x14ac:dyDescent="0.25">
      <c r="A1594" s="1351"/>
      <c r="B1594" s="541" t="s">
        <v>3613</v>
      </c>
      <c r="C1594" s="547" t="s">
        <v>3882</v>
      </c>
      <c r="D1594" s="1989" t="s">
        <v>3082</v>
      </c>
      <c r="E1594" s="1554">
        <v>9995</v>
      </c>
      <c r="F1594" s="1555">
        <v>41538</v>
      </c>
      <c r="G1594" s="1556">
        <v>9995</v>
      </c>
      <c r="H1594" s="1417">
        <f t="shared" si="35"/>
        <v>0</v>
      </c>
    </row>
    <row r="1595" spans="1:8" x14ac:dyDescent="0.25">
      <c r="A1595" s="1351"/>
      <c r="B1595" s="541" t="s">
        <v>3614</v>
      </c>
      <c r="C1595" s="547" t="s">
        <v>3882</v>
      </c>
      <c r="D1595" s="1989" t="s">
        <v>630</v>
      </c>
      <c r="E1595" s="1554">
        <v>833</v>
      </c>
      <c r="F1595" s="1555">
        <v>41538</v>
      </c>
      <c r="G1595" s="1556">
        <v>833</v>
      </c>
      <c r="H1595" s="1417">
        <f t="shared" si="35"/>
        <v>0</v>
      </c>
    </row>
    <row r="1596" spans="1:8" x14ac:dyDescent="0.25">
      <c r="A1596" s="1351"/>
      <c r="B1596" s="541" t="s">
        <v>3615</v>
      </c>
      <c r="C1596" s="547" t="s">
        <v>3882</v>
      </c>
      <c r="D1596" s="1989" t="s">
        <v>604</v>
      </c>
      <c r="E1596" s="1554">
        <v>8016</v>
      </c>
      <c r="F1596" s="1555">
        <v>41538</v>
      </c>
      <c r="G1596" s="1556">
        <v>8016</v>
      </c>
      <c r="H1596" s="1417">
        <f t="shared" si="35"/>
        <v>0</v>
      </c>
    </row>
    <row r="1597" spans="1:8" x14ac:dyDescent="0.25">
      <c r="A1597" s="1351"/>
      <c r="B1597" s="541" t="s">
        <v>3616</v>
      </c>
      <c r="C1597" s="547" t="s">
        <v>3882</v>
      </c>
      <c r="D1597" s="1989" t="s">
        <v>752</v>
      </c>
      <c r="E1597" s="1554">
        <v>1263</v>
      </c>
      <c r="F1597" s="1555">
        <v>41538</v>
      </c>
      <c r="G1597" s="1556">
        <v>1263</v>
      </c>
      <c r="H1597" s="1417">
        <f t="shared" si="35"/>
        <v>0</v>
      </c>
    </row>
    <row r="1598" spans="1:8" x14ac:dyDescent="0.25">
      <c r="A1598" s="1351"/>
      <c r="B1598" s="541" t="s">
        <v>3617</v>
      </c>
      <c r="C1598" s="547" t="s">
        <v>3882</v>
      </c>
      <c r="D1598" s="1989" t="s">
        <v>775</v>
      </c>
      <c r="E1598" s="1554">
        <v>5192</v>
      </c>
      <c r="F1598" s="2002" t="s">
        <v>3971</v>
      </c>
      <c r="G1598" s="1556">
        <f>2000+3192</f>
        <v>5192</v>
      </c>
      <c r="H1598" s="1417">
        <f t="shared" si="35"/>
        <v>0</v>
      </c>
    </row>
    <row r="1599" spans="1:8" x14ac:dyDescent="0.25">
      <c r="A1599" s="1351"/>
      <c r="B1599" s="541" t="s">
        <v>3618</v>
      </c>
      <c r="C1599" s="547" t="s">
        <v>3882</v>
      </c>
      <c r="D1599" s="1989" t="s">
        <v>19</v>
      </c>
      <c r="E1599" s="1554">
        <v>2160</v>
      </c>
      <c r="F1599" s="1555">
        <v>41537</v>
      </c>
      <c r="G1599" s="1556">
        <v>2160</v>
      </c>
      <c r="H1599" s="1417">
        <f t="shared" si="35"/>
        <v>0</v>
      </c>
    </row>
    <row r="1600" spans="1:8" x14ac:dyDescent="0.25">
      <c r="A1600" s="1351"/>
      <c r="B1600" s="541" t="s">
        <v>3619</v>
      </c>
      <c r="C1600" s="547" t="s">
        <v>3882</v>
      </c>
      <c r="D1600" s="1989" t="s">
        <v>3895</v>
      </c>
      <c r="E1600" s="1554">
        <v>2075</v>
      </c>
      <c r="F1600" s="1555">
        <v>41542</v>
      </c>
      <c r="G1600" s="1556">
        <v>2075</v>
      </c>
      <c r="H1600" s="1417">
        <f t="shared" si="35"/>
        <v>0</v>
      </c>
    </row>
    <row r="1601" spans="1:8" x14ac:dyDescent="0.25">
      <c r="A1601" s="1351">
        <v>41538</v>
      </c>
      <c r="B1601" s="541" t="s">
        <v>3620</v>
      </c>
      <c r="C1601" s="547" t="s">
        <v>3882</v>
      </c>
      <c r="D1601" s="1913" t="s">
        <v>595</v>
      </c>
      <c r="E1601" s="1914">
        <v>2268</v>
      </c>
      <c r="F1601" s="1915">
        <v>41538</v>
      </c>
      <c r="G1601" s="1914">
        <v>2268</v>
      </c>
      <c r="H1601" s="1417">
        <f t="shared" si="35"/>
        <v>0</v>
      </c>
    </row>
    <row r="1602" spans="1:8" x14ac:dyDescent="0.25">
      <c r="A1602" s="1351"/>
      <c r="B1602" s="541" t="s">
        <v>3621</v>
      </c>
      <c r="C1602" s="547" t="s">
        <v>3882</v>
      </c>
      <c r="D1602" s="1913" t="s">
        <v>752</v>
      </c>
      <c r="E1602" s="1914">
        <v>2857</v>
      </c>
      <c r="F1602" s="1915">
        <v>41540</v>
      </c>
      <c r="G1602" s="1916">
        <v>2857</v>
      </c>
      <c r="H1602" s="1417">
        <f t="shared" si="35"/>
        <v>0</v>
      </c>
    </row>
    <row r="1603" spans="1:8" x14ac:dyDescent="0.25">
      <c r="A1603" s="1351"/>
      <c r="B1603" s="541" t="s">
        <v>3622</v>
      </c>
      <c r="C1603" s="547" t="s">
        <v>3882</v>
      </c>
      <c r="D1603" s="1913" t="s">
        <v>3449</v>
      </c>
      <c r="E1603" s="1914">
        <v>6460</v>
      </c>
      <c r="F1603" s="1915">
        <v>41547</v>
      </c>
      <c r="G1603" s="1916">
        <v>6460</v>
      </c>
      <c r="H1603" s="1417">
        <f t="shared" si="35"/>
        <v>0</v>
      </c>
    </row>
    <row r="1604" spans="1:8" x14ac:dyDescent="0.25">
      <c r="A1604" s="1351"/>
      <c r="B1604" s="541" t="s">
        <v>3623</v>
      </c>
      <c r="C1604" s="547" t="s">
        <v>3882</v>
      </c>
      <c r="D1604" s="1913" t="s">
        <v>3703</v>
      </c>
      <c r="E1604" s="1914">
        <v>2592</v>
      </c>
      <c r="F1604" s="1915">
        <v>41538</v>
      </c>
      <c r="G1604" s="1914">
        <v>2592</v>
      </c>
      <c r="H1604" s="1417">
        <f t="shared" si="35"/>
        <v>0</v>
      </c>
    </row>
    <row r="1605" spans="1:8" x14ac:dyDescent="0.25">
      <c r="A1605" s="1351"/>
      <c r="B1605" s="541" t="s">
        <v>3624</v>
      </c>
      <c r="C1605" s="547" t="s">
        <v>3882</v>
      </c>
      <c r="D1605" s="1913" t="s">
        <v>377</v>
      </c>
      <c r="E1605" s="1914">
        <v>4352</v>
      </c>
      <c r="F1605" s="1915">
        <v>41539</v>
      </c>
      <c r="G1605" s="1916">
        <v>4352</v>
      </c>
      <c r="H1605" s="1417">
        <f t="shared" si="35"/>
        <v>0</v>
      </c>
    </row>
    <row r="1606" spans="1:8" x14ac:dyDescent="0.25">
      <c r="A1606" s="1351"/>
      <c r="B1606" s="541" t="s">
        <v>3625</v>
      </c>
      <c r="C1606" s="547" t="s">
        <v>3882</v>
      </c>
      <c r="D1606" s="1913" t="s">
        <v>861</v>
      </c>
      <c r="E1606" s="1914">
        <v>17136</v>
      </c>
      <c r="F1606" s="1971" t="s">
        <v>3987</v>
      </c>
      <c r="G1606" s="1916">
        <f>14590+2598</f>
        <v>17188</v>
      </c>
      <c r="H1606" s="1983">
        <f t="shared" si="35"/>
        <v>-52</v>
      </c>
    </row>
    <row r="1607" spans="1:8" x14ac:dyDescent="0.25">
      <c r="A1607" s="1351"/>
      <c r="B1607" s="541" t="s">
        <v>3626</v>
      </c>
      <c r="C1607" s="547" t="s">
        <v>3882</v>
      </c>
      <c r="D1607" s="1913" t="s">
        <v>511</v>
      </c>
      <c r="E1607" s="1914">
        <v>4200</v>
      </c>
      <c r="F1607" s="1915">
        <v>41538</v>
      </c>
      <c r="G1607" s="1914">
        <v>4200</v>
      </c>
      <c r="H1607" s="1417">
        <f t="shared" si="35"/>
        <v>0</v>
      </c>
    </row>
    <row r="1608" spans="1:8" x14ac:dyDescent="0.25">
      <c r="A1608" s="1351"/>
      <c r="B1608" s="541" t="s">
        <v>3627</v>
      </c>
      <c r="C1608" s="547" t="s">
        <v>3882</v>
      </c>
      <c r="D1608" s="1913" t="s">
        <v>433</v>
      </c>
      <c r="E1608" s="1914">
        <v>14009</v>
      </c>
      <c r="F1608" s="1971" t="s">
        <v>4052</v>
      </c>
      <c r="G1608" s="1916">
        <f>257+13752</f>
        <v>14009</v>
      </c>
      <c r="H1608" s="1417">
        <f t="shared" si="35"/>
        <v>0</v>
      </c>
    </row>
    <row r="1609" spans="1:8" x14ac:dyDescent="0.25">
      <c r="A1609" s="1351"/>
      <c r="B1609" s="541" t="s">
        <v>3628</v>
      </c>
      <c r="C1609" s="547" t="s">
        <v>3882</v>
      </c>
      <c r="D1609" s="1913" t="s">
        <v>655</v>
      </c>
      <c r="E1609" s="1914">
        <v>27335</v>
      </c>
      <c r="F1609" s="1915">
        <v>41538</v>
      </c>
      <c r="G1609" s="1914">
        <v>27335</v>
      </c>
      <c r="H1609" s="1417">
        <f t="shared" si="35"/>
        <v>0</v>
      </c>
    </row>
    <row r="1610" spans="1:8" x14ac:dyDescent="0.25">
      <c r="A1610" s="1351"/>
      <c r="B1610" s="541" t="s">
        <v>3629</v>
      </c>
      <c r="C1610" s="547" t="s">
        <v>3882</v>
      </c>
      <c r="D1610" s="1913" t="s">
        <v>776</v>
      </c>
      <c r="E1610" s="1914">
        <v>954</v>
      </c>
      <c r="F1610" s="1915">
        <v>41538</v>
      </c>
      <c r="G1610" s="1914">
        <v>954</v>
      </c>
      <c r="H1610" s="1417">
        <f t="shared" si="35"/>
        <v>0</v>
      </c>
    </row>
    <row r="1611" spans="1:8" x14ac:dyDescent="0.25">
      <c r="A1611" s="1351"/>
      <c r="B1611" s="541" t="s">
        <v>3630</v>
      </c>
      <c r="C1611" s="547" t="s">
        <v>3882</v>
      </c>
      <c r="D1611" s="1913" t="s">
        <v>1038</v>
      </c>
      <c r="E1611" s="1914">
        <v>9585</v>
      </c>
      <c r="F1611" s="1915">
        <v>41538</v>
      </c>
      <c r="G1611" s="1914">
        <v>9585</v>
      </c>
      <c r="H1611" s="1417">
        <f t="shared" si="35"/>
        <v>0</v>
      </c>
    </row>
    <row r="1612" spans="1:8" x14ac:dyDescent="0.25">
      <c r="A1612" s="1351"/>
      <c r="B1612" s="541" t="s">
        <v>3631</v>
      </c>
      <c r="C1612" s="547" t="s">
        <v>3882</v>
      </c>
      <c r="D1612" s="1913" t="s">
        <v>3933</v>
      </c>
      <c r="E1612" s="1914">
        <v>2460</v>
      </c>
      <c r="F1612" s="1915">
        <v>41538</v>
      </c>
      <c r="G1612" s="1914">
        <v>2460</v>
      </c>
      <c r="H1612" s="1417">
        <f t="shared" si="35"/>
        <v>0</v>
      </c>
    </row>
    <row r="1613" spans="1:8" x14ac:dyDescent="0.25">
      <c r="A1613" s="1351"/>
      <c r="B1613" s="541" t="s">
        <v>3632</v>
      </c>
      <c r="C1613" s="547" t="s">
        <v>3882</v>
      </c>
      <c r="D1613" s="1913" t="s">
        <v>851</v>
      </c>
      <c r="E1613" s="1914">
        <v>2153</v>
      </c>
      <c r="F1613" s="1915">
        <v>41542</v>
      </c>
      <c r="G1613" s="1916">
        <v>2153</v>
      </c>
      <c r="H1613" s="1417">
        <f t="shared" si="35"/>
        <v>0</v>
      </c>
    </row>
    <row r="1614" spans="1:8" x14ac:dyDescent="0.25">
      <c r="A1614" s="1351"/>
      <c r="B1614" s="541" t="s">
        <v>3633</v>
      </c>
      <c r="C1614" s="547" t="s">
        <v>3882</v>
      </c>
      <c r="D1614" s="1913" t="s">
        <v>3527</v>
      </c>
      <c r="E1614" s="1914">
        <v>14573</v>
      </c>
      <c r="F1614" s="1971" t="s">
        <v>3952</v>
      </c>
      <c r="G1614" s="1916">
        <f>13000+1573</f>
        <v>14573</v>
      </c>
      <c r="H1614" s="1417">
        <f t="shared" si="35"/>
        <v>0</v>
      </c>
    </row>
    <row r="1615" spans="1:8" x14ac:dyDescent="0.25">
      <c r="A1615" s="1351"/>
      <c r="B1615" s="541" t="s">
        <v>3634</v>
      </c>
      <c r="C1615" s="547" t="s">
        <v>3882</v>
      </c>
      <c r="D1615" s="1913" t="s">
        <v>829</v>
      </c>
      <c r="E1615" s="1914">
        <v>871.5</v>
      </c>
      <c r="F1615" s="1915">
        <v>41538</v>
      </c>
      <c r="G1615" s="1914">
        <v>871.5</v>
      </c>
      <c r="H1615" s="1417">
        <f t="shared" si="35"/>
        <v>0</v>
      </c>
    </row>
    <row r="1616" spans="1:8" x14ac:dyDescent="0.25">
      <c r="A1616" s="1351"/>
      <c r="B1616" s="541" t="s">
        <v>3635</v>
      </c>
      <c r="C1616" s="547" t="s">
        <v>3882</v>
      </c>
      <c r="D1616" s="1913" t="s">
        <v>3934</v>
      </c>
      <c r="E1616" s="1914">
        <v>636.5</v>
      </c>
      <c r="F1616" s="1915">
        <v>41538</v>
      </c>
      <c r="G1616" s="1914">
        <v>636.5</v>
      </c>
      <c r="H1616" s="1417">
        <f t="shared" si="35"/>
        <v>0</v>
      </c>
    </row>
    <row r="1617" spans="1:8" x14ac:dyDescent="0.25">
      <c r="A1617" s="1351"/>
      <c r="B1617" s="541" t="s">
        <v>3636</v>
      </c>
      <c r="C1617" s="547" t="s">
        <v>3882</v>
      </c>
      <c r="D1617" s="1913" t="s">
        <v>206</v>
      </c>
      <c r="E1617" s="1914">
        <v>5952</v>
      </c>
      <c r="F1617" s="1971" t="s">
        <v>3977</v>
      </c>
      <c r="G1617" s="1916">
        <f>4700+1252</f>
        <v>5952</v>
      </c>
      <c r="H1617" s="1417">
        <f t="shared" si="35"/>
        <v>0</v>
      </c>
    </row>
    <row r="1618" spans="1:8" x14ac:dyDescent="0.25">
      <c r="A1618" s="1351"/>
      <c r="B1618" s="541" t="s">
        <v>3642</v>
      </c>
      <c r="C1618" s="547" t="s">
        <v>3882</v>
      </c>
      <c r="D1618" s="1913" t="s">
        <v>185</v>
      </c>
      <c r="E1618" s="1914">
        <v>27522</v>
      </c>
      <c r="F1618" s="1915">
        <v>41538</v>
      </c>
      <c r="G1618" s="1914">
        <v>27522</v>
      </c>
      <c r="H1618" s="1417">
        <f t="shared" si="35"/>
        <v>0</v>
      </c>
    </row>
    <row r="1619" spans="1:8" x14ac:dyDescent="0.25">
      <c r="A1619" s="1351"/>
      <c r="B1619" s="541" t="s">
        <v>3643</v>
      </c>
      <c r="C1619" s="547" t="s">
        <v>3882</v>
      </c>
      <c r="D1619" s="1913" t="s">
        <v>3935</v>
      </c>
      <c r="E1619" s="1914">
        <v>906.5</v>
      </c>
      <c r="F1619" s="1915">
        <v>41538</v>
      </c>
      <c r="G1619" s="1914">
        <v>906.5</v>
      </c>
      <c r="H1619" s="1417">
        <f t="shared" si="35"/>
        <v>0</v>
      </c>
    </row>
    <row r="1620" spans="1:8" x14ac:dyDescent="0.25">
      <c r="A1620" s="1351"/>
      <c r="B1620" s="541" t="s">
        <v>3644</v>
      </c>
      <c r="C1620" s="547" t="s">
        <v>3882</v>
      </c>
      <c r="D1620" s="1913" t="s">
        <v>58</v>
      </c>
      <c r="E1620" s="1914">
        <v>14811.5</v>
      </c>
      <c r="F1620" s="1915">
        <v>41540</v>
      </c>
      <c r="G1620" s="1916">
        <v>14811.5</v>
      </c>
      <c r="H1620" s="1417">
        <f t="shared" si="35"/>
        <v>0</v>
      </c>
    </row>
    <row r="1621" spans="1:8" x14ac:dyDescent="0.25">
      <c r="A1621" s="1351"/>
      <c r="B1621" s="541" t="s">
        <v>3645</v>
      </c>
      <c r="C1621" s="547" t="s">
        <v>3882</v>
      </c>
      <c r="D1621" s="1913" t="s">
        <v>19</v>
      </c>
      <c r="E1621" s="1914">
        <v>732</v>
      </c>
      <c r="F1621" s="1915">
        <v>41538</v>
      </c>
      <c r="G1621" s="1914">
        <v>732</v>
      </c>
      <c r="H1621" s="1417">
        <f t="shared" si="35"/>
        <v>0</v>
      </c>
    </row>
    <row r="1622" spans="1:8" x14ac:dyDescent="0.25">
      <c r="A1622" s="1351"/>
      <c r="B1622" s="541" t="s">
        <v>3646</v>
      </c>
      <c r="C1622" s="547" t="s">
        <v>3882</v>
      </c>
      <c r="D1622" s="1913" t="s">
        <v>19</v>
      </c>
      <c r="E1622" s="1914">
        <v>788</v>
      </c>
      <c r="F1622" s="1915">
        <v>41538</v>
      </c>
      <c r="G1622" s="1914">
        <v>788</v>
      </c>
      <c r="H1622" s="1417">
        <f t="shared" si="35"/>
        <v>0</v>
      </c>
    </row>
    <row r="1623" spans="1:8" x14ac:dyDescent="0.25">
      <c r="A1623" s="1351"/>
      <c r="B1623" s="541" t="s">
        <v>3647</v>
      </c>
      <c r="C1623" s="547" t="s">
        <v>3882</v>
      </c>
      <c r="D1623" s="1913" t="s">
        <v>2068</v>
      </c>
      <c r="E1623" s="1914">
        <v>1139</v>
      </c>
      <c r="F1623" s="1915">
        <v>41538</v>
      </c>
      <c r="G1623" s="1914">
        <v>1139</v>
      </c>
      <c r="H1623" s="1417">
        <f t="shared" si="35"/>
        <v>0</v>
      </c>
    </row>
    <row r="1624" spans="1:8" x14ac:dyDescent="0.25">
      <c r="A1624" s="1351"/>
      <c r="B1624" s="541" t="s">
        <v>3648</v>
      </c>
      <c r="C1624" s="547" t="s">
        <v>3882</v>
      </c>
      <c r="D1624" s="1920" t="s">
        <v>3450</v>
      </c>
      <c r="E1624" s="1921">
        <v>0</v>
      </c>
      <c r="F1624" s="1915"/>
      <c r="G1624" s="1914"/>
      <c r="H1624" s="1417">
        <f t="shared" si="35"/>
        <v>0</v>
      </c>
    </row>
    <row r="1625" spans="1:8" x14ac:dyDescent="0.25">
      <c r="A1625" s="1351"/>
      <c r="B1625" s="541" t="s">
        <v>3649</v>
      </c>
      <c r="C1625" s="547" t="s">
        <v>3882</v>
      </c>
      <c r="D1625" s="1913" t="s">
        <v>25</v>
      </c>
      <c r="E1625" s="1914">
        <v>8684</v>
      </c>
      <c r="F1625" s="1924" t="s">
        <v>3936</v>
      </c>
      <c r="G1625" s="1925">
        <f>2834+5850</f>
        <v>8684</v>
      </c>
      <c r="H1625" s="1417">
        <f t="shared" si="35"/>
        <v>0</v>
      </c>
    </row>
    <row r="1626" spans="1:8" x14ac:dyDescent="0.25">
      <c r="A1626" s="1351"/>
      <c r="B1626" s="541" t="s">
        <v>3650</v>
      </c>
      <c r="C1626" s="547" t="s">
        <v>3882</v>
      </c>
      <c r="D1626" s="1913" t="s">
        <v>3937</v>
      </c>
      <c r="E1626" s="1914">
        <v>279</v>
      </c>
      <c r="F1626" s="1915">
        <v>41540</v>
      </c>
      <c r="G1626" s="1916">
        <v>279</v>
      </c>
      <c r="H1626" s="1417">
        <f t="shared" si="35"/>
        <v>0</v>
      </c>
    </row>
    <row r="1627" spans="1:8" x14ac:dyDescent="0.25">
      <c r="A1627" s="1351"/>
      <c r="B1627" s="541" t="s">
        <v>3651</v>
      </c>
      <c r="C1627" s="547" t="s">
        <v>3882</v>
      </c>
      <c r="D1627" s="1913" t="s">
        <v>470</v>
      </c>
      <c r="E1627" s="1914">
        <v>3853</v>
      </c>
      <c r="F1627" s="1915">
        <v>41538</v>
      </c>
      <c r="G1627" s="1914">
        <v>3853</v>
      </c>
      <c r="H1627" s="1417">
        <f t="shared" si="35"/>
        <v>0</v>
      </c>
    </row>
    <row r="1628" spans="1:8" x14ac:dyDescent="0.25">
      <c r="A1628" s="1351"/>
      <c r="B1628" s="541" t="s">
        <v>3652</v>
      </c>
      <c r="C1628" s="547" t="s">
        <v>3882</v>
      </c>
      <c r="D1628" s="1913" t="s">
        <v>3452</v>
      </c>
      <c r="E1628" s="1914">
        <v>216</v>
      </c>
      <c r="F1628" s="1915">
        <v>41538</v>
      </c>
      <c r="G1628" s="1914">
        <v>216</v>
      </c>
      <c r="H1628" s="1417">
        <f t="shared" si="35"/>
        <v>0</v>
      </c>
    </row>
    <row r="1629" spans="1:8" x14ac:dyDescent="0.25">
      <c r="A1629" s="1351"/>
      <c r="B1629" s="541" t="s">
        <v>3653</v>
      </c>
      <c r="C1629" s="547" t="s">
        <v>3882</v>
      </c>
      <c r="D1629" s="1913" t="s">
        <v>463</v>
      </c>
      <c r="E1629" s="1914">
        <v>4334</v>
      </c>
      <c r="F1629" s="1915">
        <v>41540</v>
      </c>
      <c r="G1629" s="1916">
        <v>4334</v>
      </c>
      <c r="H1629" s="1417">
        <f t="shared" si="35"/>
        <v>0</v>
      </c>
    </row>
    <row r="1630" spans="1:8" x14ac:dyDescent="0.25">
      <c r="A1630" s="1351"/>
      <c r="B1630" s="541" t="s">
        <v>3654</v>
      </c>
      <c r="C1630" s="547" t="s">
        <v>3882</v>
      </c>
      <c r="D1630" s="1913" t="s">
        <v>419</v>
      </c>
      <c r="E1630" s="1914">
        <v>22063.5</v>
      </c>
      <c r="F1630" s="1915">
        <v>41540</v>
      </c>
      <c r="G1630" s="1916">
        <v>22063.5</v>
      </c>
      <c r="H1630" s="1417">
        <f t="shared" si="35"/>
        <v>0</v>
      </c>
    </row>
    <row r="1631" spans="1:8" x14ac:dyDescent="0.25">
      <c r="A1631" s="1351"/>
      <c r="B1631" s="541" t="s">
        <v>3655</v>
      </c>
      <c r="C1631" s="547" t="s">
        <v>3882</v>
      </c>
      <c r="D1631" s="1913" t="s">
        <v>964</v>
      </c>
      <c r="E1631" s="1914">
        <v>10174</v>
      </c>
      <c r="F1631" s="1915">
        <v>41540</v>
      </c>
      <c r="G1631" s="1916">
        <v>10174</v>
      </c>
      <c r="H1631" s="1417">
        <f t="shared" si="35"/>
        <v>0</v>
      </c>
    </row>
    <row r="1632" spans="1:8" x14ac:dyDescent="0.25">
      <c r="A1632" s="1351"/>
      <c r="B1632" s="541" t="s">
        <v>3656</v>
      </c>
      <c r="C1632" s="547" t="s">
        <v>3882</v>
      </c>
      <c r="D1632" s="1913" t="s">
        <v>3501</v>
      </c>
      <c r="E1632" s="1914">
        <v>4941.5</v>
      </c>
      <c r="F1632" s="1915">
        <v>41538</v>
      </c>
      <c r="G1632" s="1914">
        <v>4941.5</v>
      </c>
      <c r="H1632" s="1417">
        <f t="shared" si="35"/>
        <v>0</v>
      </c>
    </row>
    <row r="1633" spans="1:8" x14ac:dyDescent="0.25">
      <c r="A1633" s="1351"/>
      <c r="B1633" s="541" t="s">
        <v>3657</v>
      </c>
      <c r="C1633" s="547" t="s">
        <v>3882</v>
      </c>
      <c r="D1633" s="1913" t="s">
        <v>841</v>
      </c>
      <c r="E1633" s="1914">
        <v>5044</v>
      </c>
      <c r="F1633" s="1915">
        <v>41540</v>
      </c>
      <c r="G1633" s="1916">
        <v>5044</v>
      </c>
      <c r="H1633" s="1417">
        <f t="shared" si="35"/>
        <v>0</v>
      </c>
    </row>
    <row r="1634" spans="1:8" x14ac:dyDescent="0.25">
      <c r="A1634" s="1351"/>
      <c r="B1634" s="541" t="s">
        <v>3658</v>
      </c>
      <c r="C1634" s="547" t="s">
        <v>3882</v>
      </c>
      <c r="D1634" s="1913" t="s">
        <v>19</v>
      </c>
      <c r="E1634" s="1914">
        <v>222</v>
      </c>
      <c r="F1634" s="1915">
        <v>41538</v>
      </c>
      <c r="G1634" s="1914">
        <v>222</v>
      </c>
      <c r="H1634" s="1417">
        <f t="shared" si="35"/>
        <v>0</v>
      </c>
    </row>
    <row r="1635" spans="1:8" x14ac:dyDescent="0.25">
      <c r="A1635" s="1351"/>
      <c r="B1635" s="541" t="s">
        <v>778</v>
      </c>
      <c r="C1635" s="547" t="s">
        <v>3882</v>
      </c>
      <c r="D1635" s="1913" t="s">
        <v>3945</v>
      </c>
      <c r="E1635" s="1914">
        <v>3029</v>
      </c>
      <c r="F1635" s="1915">
        <v>41540</v>
      </c>
      <c r="G1635" s="1916">
        <v>3029</v>
      </c>
      <c r="H1635" s="1417">
        <f t="shared" si="35"/>
        <v>0</v>
      </c>
    </row>
    <row r="1636" spans="1:8" x14ac:dyDescent="0.25">
      <c r="A1636" s="1351"/>
      <c r="B1636" s="541" t="s">
        <v>3659</v>
      </c>
      <c r="C1636" s="547" t="s">
        <v>3882</v>
      </c>
      <c r="D1636" s="1913" t="s">
        <v>36</v>
      </c>
      <c r="E1636" s="1914">
        <v>1629.5</v>
      </c>
      <c r="F1636" s="1915">
        <v>41540</v>
      </c>
      <c r="G1636" s="1916">
        <v>1629.5</v>
      </c>
      <c r="H1636" s="1417">
        <f t="shared" si="35"/>
        <v>0</v>
      </c>
    </row>
    <row r="1637" spans="1:8" x14ac:dyDescent="0.25">
      <c r="A1637" s="1351"/>
      <c r="B1637" s="541" t="s">
        <v>230</v>
      </c>
      <c r="C1637" s="547" t="s">
        <v>3882</v>
      </c>
      <c r="D1637" s="1913" t="s">
        <v>512</v>
      </c>
      <c r="E1637" s="1914">
        <v>7002.5</v>
      </c>
      <c r="F1637" s="1915">
        <v>41540</v>
      </c>
      <c r="G1637" s="1916">
        <v>7002.5</v>
      </c>
      <c r="H1637" s="1417">
        <f t="shared" si="35"/>
        <v>0</v>
      </c>
    </row>
    <row r="1638" spans="1:8" x14ac:dyDescent="0.25">
      <c r="A1638" s="1351"/>
      <c r="B1638" s="541" t="s">
        <v>3660</v>
      </c>
      <c r="C1638" s="547" t="s">
        <v>3882</v>
      </c>
      <c r="D1638" s="1913" t="s">
        <v>3938</v>
      </c>
      <c r="E1638" s="1914">
        <v>1585.5</v>
      </c>
      <c r="F1638" s="1915">
        <v>41538</v>
      </c>
      <c r="G1638" s="1914">
        <v>1585.5</v>
      </c>
      <c r="H1638" s="1417">
        <f t="shared" si="35"/>
        <v>0</v>
      </c>
    </row>
    <row r="1639" spans="1:8" x14ac:dyDescent="0.25">
      <c r="A1639" s="1351"/>
      <c r="B1639" s="541" t="s">
        <v>3661</v>
      </c>
      <c r="C1639" s="547" t="s">
        <v>3882</v>
      </c>
      <c r="D1639" s="1913" t="s">
        <v>3939</v>
      </c>
      <c r="E1639" s="1914">
        <v>653</v>
      </c>
      <c r="F1639" s="1915">
        <v>41538</v>
      </c>
      <c r="G1639" s="1914">
        <v>653</v>
      </c>
      <c r="H1639" s="1417">
        <f t="shared" si="35"/>
        <v>0</v>
      </c>
    </row>
    <row r="1640" spans="1:8" x14ac:dyDescent="0.25">
      <c r="A1640" s="1351"/>
      <c r="B1640" s="541" t="s">
        <v>3662</v>
      </c>
      <c r="C1640" s="547" t="s">
        <v>3882</v>
      </c>
      <c r="D1640" s="1913" t="s">
        <v>755</v>
      </c>
      <c r="E1640" s="1914">
        <v>6839</v>
      </c>
      <c r="F1640" s="1915">
        <v>41538</v>
      </c>
      <c r="G1640" s="1916">
        <v>6839</v>
      </c>
      <c r="H1640" s="1417">
        <f t="shared" si="35"/>
        <v>0</v>
      </c>
    </row>
    <row r="1641" spans="1:8" x14ac:dyDescent="0.25">
      <c r="A1641" s="1351"/>
      <c r="B1641" s="541" t="s">
        <v>3663</v>
      </c>
      <c r="C1641" s="547" t="s">
        <v>3882</v>
      </c>
      <c r="D1641" s="1913" t="s">
        <v>297</v>
      </c>
      <c r="E1641" s="1914">
        <v>145.5</v>
      </c>
      <c r="F1641" s="1915">
        <v>41538</v>
      </c>
      <c r="G1641" s="1914">
        <v>145.5</v>
      </c>
      <c r="H1641" s="1417">
        <f t="shared" si="35"/>
        <v>0</v>
      </c>
    </row>
    <row r="1642" spans="1:8" x14ac:dyDescent="0.25">
      <c r="A1642" s="1351"/>
      <c r="B1642" s="541"/>
      <c r="C1642" s="1547"/>
      <c r="D1642" s="521" t="s">
        <v>506</v>
      </c>
      <c r="E1642" s="140"/>
      <c r="F1642" s="727"/>
      <c r="G1642" s="140"/>
      <c r="H1642" s="218">
        <f t="shared" ref="H1642:H2391" si="36">E1642-G1642</f>
        <v>0</v>
      </c>
    </row>
    <row r="1643" spans="1:8" x14ac:dyDescent="0.25">
      <c r="A1643" s="717"/>
      <c r="B1643" s="1373"/>
      <c r="C1643" s="1354"/>
      <c r="D1643" s="521" t="s">
        <v>513</v>
      </c>
      <c r="E1643" s="140"/>
      <c r="F1643" s="727"/>
      <c r="G1643" s="140"/>
      <c r="H1643" s="218">
        <f t="shared" si="36"/>
        <v>0</v>
      </c>
    </row>
    <row r="1644" spans="1:8" x14ac:dyDescent="0.25">
      <c r="A1644" s="1351"/>
      <c r="B1644" s="541"/>
      <c r="C1644" s="591"/>
      <c r="D1644" s="1260" t="s">
        <v>506</v>
      </c>
      <c r="E1644" s="585"/>
      <c r="F1644" s="1388"/>
      <c r="G1644" s="1961"/>
      <c r="H1644" s="218">
        <f t="shared" si="36"/>
        <v>0</v>
      </c>
    </row>
    <row r="1645" spans="1:8" ht="18.75" x14ac:dyDescent="0.3">
      <c r="A1645" s="2151" t="str">
        <f>A1576</f>
        <v>REMISIONES DE    OCTUBRE     2 0 1 3</v>
      </c>
      <c r="B1645" s="2151"/>
      <c r="C1645" s="2151"/>
      <c r="D1645" s="2151"/>
      <c r="E1645" s="2151"/>
      <c r="F1645" s="2151"/>
      <c r="G1645" s="1959"/>
      <c r="H1645" s="719"/>
    </row>
    <row r="1646" spans="1:8" ht="35.25" thickBot="1" x14ac:dyDescent="0.35">
      <c r="A1646" s="718" t="s">
        <v>0</v>
      </c>
      <c r="B1646" s="1343" t="s">
        <v>1</v>
      </c>
      <c r="C1646" s="1543"/>
      <c r="D1646" s="1344" t="s">
        <v>1574</v>
      </c>
      <c r="E1646" s="5" t="s">
        <v>2</v>
      </c>
      <c r="F1646" s="1358" t="s">
        <v>6</v>
      </c>
      <c r="G1646" s="1346" t="s">
        <v>7</v>
      </c>
      <c r="H1646" s="1347" t="s">
        <v>8</v>
      </c>
    </row>
    <row r="1647" spans="1:8" ht="15.75" thickTop="1" x14ac:dyDescent="0.25">
      <c r="A1647" s="1348">
        <v>41538</v>
      </c>
      <c r="B1647" s="1349" t="s">
        <v>3664</v>
      </c>
      <c r="C1647" s="1349" t="s">
        <v>3882</v>
      </c>
      <c r="D1647" s="1913" t="s">
        <v>72</v>
      </c>
      <c r="E1647" s="1914">
        <v>20832</v>
      </c>
      <c r="F1647" s="1915">
        <v>41538</v>
      </c>
      <c r="G1647" s="1914">
        <v>20832</v>
      </c>
      <c r="H1647" s="1417">
        <f t="shared" ref="H1647:H1710" si="37">E1647-G1647</f>
        <v>0</v>
      </c>
    </row>
    <row r="1648" spans="1:8" x14ac:dyDescent="0.25">
      <c r="A1648" s="1351"/>
      <c r="B1648" s="541" t="s">
        <v>3665</v>
      </c>
      <c r="C1648" s="547" t="s">
        <v>3882</v>
      </c>
      <c r="D1648" s="1913" t="s">
        <v>3462</v>
      </c>
      <c r="E1648" s="1914">
        <v>13738</v>
      </c>
      <c r="F1648" s="1915">
        <v>41540</v>
      </c>
      <c r="G1648" s="1916">
        <v>13738</v>
      </c>
      <c r="H1648" s="1417">
        <f t="shared" si="37"/>
        <v>0</v>
      </c>
    </row>
    <row r="1649" spans="1:12" x14ac:dyDescent="0.25">
      <c r="A1649" s="1351"/>
      <c r="B1649" s="541" t="s">
        <v>3666</v>
      </c>
      <c r="C1649" s="547" t="s">
        <v>3882</v>
      </c>
      <c r="D1649" s="1913" t="s">
        <v>2223</v>
      </c>
      <c r="E1649" s="1914">
        <v>560</v>
      </c>
      <c r="F1649" s="1915">
        <v>41540</v>
      </c>
      <c r="G1649" s="1916">
        <v>560</v>
      </c>
      <c r="H1649" s="1417">
        <f t="shared" si="37"/>
        <v>0</v>
      </c>
    </row>
    <row r="1650" spans="1:12" x14ac:dyDescent="0.25">
      <c r="A1650" s="1351"/>
      <c r="B1650" s="541" t="s">
        <v>3667</v>
      </c>
      <c r="C1650" s="547" t="s">
        <v>3882</v>
      </c>
      <c r="D1650" s="1913" t="s">
        <v>3912</v>
      </c>
      <c r="E1650" s="1914">
        <v>15214.5</v>
      </c>
      <c r="F1650" s="1915">
        <v>41542</v>
      </c>
      <c r="G1650" s="1916">
        <v>15214.5</v>
      </c>
      <c r="H1650" s="1417">
        <f t="shared" si="37"/>
        <v>0</v>
      </c>
    </row>
    <row r="1651" spans="1:12" x14ac:dyDescent="0.25">
      <c r="A1651" s="1351"/>
      <c r="B1651" s="541" t="s">
        <v>3668</v>
      </c>
      <c r="C1651" s="547" t="s">
        <v>3882</v>
      </c>
      <c r="D1651" s="1913" t="s">
        <v>1909</v>
      </c>
      <c r="E1651" s="1914">
        <v>432</v>
      </c>
      <c r="F1651" s="1915">
        <v>41538</v>
      </c>
      <c r="G1651" s="1914">
        <v>432</v>
      </c>
      <c r="H1651" s="1417">
        <f t="shared" si="37"/>
        <v>0</v>
      </c>
    </row>
    <row r="1652" spans="1:12" x14ac:dyDescent="0.25">
      <c r="A1652" s="1351"/>
      <c r="B1652" s="541" t="s">
        <v>3669</v>
      </c>
      <c r="C1652" s="547" t="s">
        <v>3882</v>
      </c>
      <c r="D1652" s="1913" t="s">
        <v>119</v>
      </c>
      <c r="E1652" s="1914">
        <v>0</v>
      </c>
      <c r="F1652" s="1972" t="s">
        <v>4289</v>
      </c>
      <c r="G1652" s="1914"/>
      <c r="H1652" s="1417">
        <f t="shared" si="37"/>
        <v>0</v>
      </c>
    </row>
    <row r="1653" spans="1:12" x14ac:dyDescent="0.25">
      <c r="A1653" s="1351"/>
      <c r="B1653" s="541" t="s">
        <v>3670</v>
      </c>
      <c r="C1653" s="547" t="s">
        <v>3882</v>
      </c>
      <c r="D1653" s="1913" t="s">
        <v>44</v>
      </c>
      <c r="E1653" s="1914">
        <v>929.5</v>
      </c>
      <c r="F1653" s="1915">
        <v>41538</v>
      </c>
      <c r="G1653" s="1914">
        <v>929.5</v>
      </c>
      <c r="H1653" s="1417">
        <f t="shared" si="37"/>
        <v>0</v>
      </c>
    </row>
    <row r="1654" spans="1:12" x14ac:dyDescent="0.25">
      <c r="A1654" s="1351"/>
      <c r="B1654" s="541" t="s">
        <v>3671</v>
      </c>
      <c r="C1654" s="547" t="s">
        <v>3882</v>
      </c>
      <c r="D1654" s="1913" t="s">
        <v>3940</v>
      </c>
      <c r="E1654" s="1914">
        <v>2869</v>
      </c>
      <c r="F1654" s="1915">
        <v>41538</v>
      </c>
      <c r="G1654" s="1914">
        <v>2869</v>
      </c>
      <c r="H1654" s="1417">
        <f t="shared" si="37"/>
        <v>0</v>
      </c>
    </row>
    <row r="1655" spans="1:12" x14ac:dyDescent="0.25">
      <c r="A1655" s="1351"/>
      <c r="B1655" s="541" t="s">
        <v>3672</v>
      </c>
      <c r="C1655" s="547" t="s">
        <v>3882</v>
      </c>
      <c r="D1655" s="1913" t="s">
        <v>3941</v>
      </c>
      <c r="E1655" s="1914">
        <v>2733</v>
      </c>
      <c r="F1655" s="1915">
        <v>41538</v>
      </c>
      <c r="G1655" s="1914">
        <v>2733</v>
      </c>
      <c r="H1655" s="1417">
        <f t="shared" si="37"/>
        <v>0</v>
      </c>
    </row>
    <row r="1656" spans="1:12" x14ac:dyDescent="0.25">
      <c r="A1656" s="1351"/>
      <c r="B1656" s="541" t="s">
        <v>3673</v>
      </c>
      <c r="C1656" s="547" t="s">
        <v>3882</v>
      </c>
      <c r="D1656" s="1913" t="s">
        <v>1969</v>
      </c>
      <c r="E1656" s="1916">
        <v>4750</v>
      </c>
      <c r="F1656" s="2015" t="s">
        <v>4038</v>
      </c>
      <c r="G1656" s="1925">
        <f>1100+150</f>
        <v>1250</v>
      </c>
      <c r="H1656" s="2000">
        <f t="shared" si="37"/>
        <v>3500</v>
      </c>
      <c r="I1656" s="1980" t="s">
        <v>3947</v>
      </c>
      <c r="J1656" s="1980"/>
      <c r="K1656" s="1980"/>
      <c r="L1656" s="1980"/>
    </row>
    <row r="1657" spans="1:12" x14ac:dyDescent="0.25">
      <c r="A1657" s="1351"/>
      <c r="B1657" s="541" t="s">
        <v>3674</v>
      </c>
      <c r="C1657" s="547" t="s">
        <v>3882</v>
      </c>
      <c r="D1657" s="1913" t="s">
        <v>2083</v>
      </c>
      <c r="E1657" s="1914">
        <v>14632</v>
      </c>
      <c r="F1657" s="1915">
        <v>41538</v>
      </c>
      <c r="G1657" s="1914">
        <v>14632</v>
      </c>
      <c r="H1657" s="1417">
        <f t="shared" si="37"/>
        <v>0</v>
      </c>
    </row>
    <row r="1658" spans="1:12" x14ac:dyDescent="0.25">
      <c r="A1658" s="1351"/>
      <c r="B1658" s="541" t="s">
        <v>3675</v>
      </c>
      <c r="C1658" s="547" t="s">
        <v>3882</v>
      </c>
      <c r="D1658" s="1913" t="s">
        <v>2083</v>
      </c>
      <c r="E1658" s="1914">
        <v>3184</v>
      </c>
      <c r="F1658" s="1915">
        <v>41544</v>
      </c>
      <c r="G1658" s="1916">
        <v>3184</v>
      </c>
      <c r="H1658" s="1417">
        <f t="shared" si="37"/>
        <v>0</v>
      </c>
    </row>
    <row r="1659" spans="1:12" x14ac:dyDescent="0.25">
      <c r="A1659" s="1351"/>
      <c r="B1659" s="541" t="s">
        <v>3676</v>
      </c>
      <c r="C1659" s="547" t="s">
        <v>3882</v>
      </c>
      <c r="D1659" s="1913" t="s">
        <v>524</v>
      </c>
      <c r="E1659" s="1914">
        <v>3330</v>
      </c>
      <c r="F1659" s="1915">
        <v>41538</v>
      </c>
      <c r="G1659" s="1914">
        <v>3330</v>
      </c>
      <c r="H1659" s="1417">
        <f t="shared" si="37"/>
        <v>0</v>
      </c>
    </row>
    <row r="1660" spans="1:12" ht="34.5" x14ac:dyDescent="0.25">
      <c r="A1660" s="1351"/>
      <c r="B1660" s="541" t="s">
        <v>3677</v>
      </c>
      <c r="C1660" s="547" t="s">
        <v>3882</v>
      </c>
      <c r="D1660" s="1913" t="s">
        <v>3942</v>
      </c>
      <c r="E1660" s="1914">
        <v>7170.8</v>
      </c>
      <c r="F1660" s="2004" t="s">
        <v>3972</v>
      </c>
      <c r="G1660" s="1916">
        <v>7170.8</v>
      </c>
      <c r="H1660" s="1417">
        <f t="shared" si="37"/>
        <v>0</v>
      </c>
    </row>
    <row r="1661" spans="1:12" x14ac:dyDescent="0.25">
      <c r="A1661" s="1351"/>
      <c r="B1661" s="541" t="s">
        <v>3678</v>
      </c>
      <c r="C1661" s="547" t="s">
        <v>3882</v>
      </c>
      <c r="D1661" s="1913" t="s">
        <v>968</v>
      </c>
      <c r="E1661" s="1914">
        <v>4475.5</v>
      </c>
      <c r="F1661" s="1915">
        <v>41540</v>
      </c>
      <c r="G1661" s="1916">
        <v>4475.5</v>
      </c>
      <c r="H1661" s="1417">
        <f t="shared" si="37"/>
        <v>0</v>
      </c>
    </row>
    <row r="1662" spans="1:12" x14ac:dyDescent="0.25">
      <c r="A1662" s="1351"/>
      <c r="B1662" s="541" t="s">
        <v>3679</v>
      </c>
      <c r="C1662" s="547" t="s">
        <v>3882</v>
      </c>
      <c r="D1662" s="1913" t="s">
        <v>958</v>
      </c>
      <c r="E1662" s="1914">
        <v>4175</v>
      </c>
      <c r="F1662" s="1915">
        <v>41540</v>
      </c>
      <c r="G1662" s="1916">
        <v>4175</v>
      </c>
      <c r="H1662" s="1417">
        <f t="shared" si="37"/>
        <v>0</v>
      </c>
    </row>
    <row r="1663" spans="1:12" x14ac:dyDescent="0.25">
      <c r="A1663" s="1351"/>
      <c r="B1663" s="541" t="s">
        <v>3680</v>
      </c>
      <c r="C1663" s="547" t="s">
        <v>3882</v>
      </c>
      <c r="D1663" s="1913" t="s">
        <v>685</v>
      </c>
      <c r="E1663" s="1914">
        <v>8092.5</v>
      </c>
      <c r="F1663" s="1915">
        <v>41540</v>
      </c>
      <c r="G1663" s="1916">
        <v>8092.5</v>
      </c>
      <c r="H1663" s="1417">
        <f t="shared" si="37"/>
        <v>0</v>
      </c>
    </row>
    <row r="1664" spans="1:12" x14ac:dyDescent="0.25">
      <c r="A1664" s="1351"/>
      <c r="B1664" s="541" t="s">
        <v>915</v>
      </c>
      <c r="C1664" s="547" t="s">
        <v>3882</v>
      </c>
      <c r="D1664" s="1913" t="s">
        <v>497</v>
      </c>
      <c r="E1664" s="1914">
        <v>42908</v>
      </c>
      <c r="F1664" s="1915">
        <v>41542</v>
      </c>
      <c r="G1664" s="1916">
        <v>42908</v>
      </c>
      <c r="H1664" s="1417">
        <f t="shared" si="37"/>
        <v>0</v>
      </c>
    </row>
    <row r="1665" spans="1:8" x14ac:dyDescent="0.25">
      <c r="A1665" s="1351"/>
      <c r="B1665" s="541" t="s">
        <v>3681</v>
      </c>
      <c r="C1665" s="547" t="s">
        <v>3882</v>
      </c>
      <c r="D1665" s="1913" t="s">
        <v>848</v>
      </c>
      <c r="E1665" s="1914">
        <v>1565</v>
      </c>
      <c r="F1665" s="1915">
        <v>41540</v>
      </c>
      <c r="G1665" s="1916">
        <v>1565</v>
      </c>
      <c r="H1665" s="1417">
        <f t="shared" si="37"/>
        <v>0</v>
      </c>
    </row>
    <row r="1666" spans="1:8" x14ac:dyDescent="0.25">
      <c r="A1666" s="1351"/>
      <c r="B1666" s="541" t="s">
        <v>3682</v>
      </c>
      <c r="C1666" s="547" t="s">
        <v>3882</v>
      </c>
      <c r="D1666" s="1913" t="s">
        <v>44</v>
      </c>
      <c r="E1666" s="1914">
        <v>3033</v>
      </c>
      <c r="F1666" s="1915">
        <v>41538</v>
      </c>
      <c r="G1666" s="1914">
        <v>3033</v>
      </c>
      <c r="H1666" s="1417">
        <f t="shared" si="37"/>
        <v>0</v>
      </c>
    </row>
    <row r="1667" spans="1:8" x14ac:dyDescent="0.25">
      <c r="A1667" s="1351"/>
      <c r="B1667" s="541" t="s">
        <v>3683</v>
      </c>
      <c r="C1667" s="547" t="s">
        <v>3882</v>
      </c>
      <c r="D1667" s="1913" t="s">
        <v>11</v>
      </c>
      <c r="E1667" s="1914">
        <v>5180</v>
      </c>
      <c r="F1667" s="1915">
        <v>41545</v>
      </c>
      <c r="G1667" s="1916">
        <v>5180</v>
      </c>
      <c r="H1667" s="1417">
        <f t="shared" si="37"/>
        <v>0</v>
      </c>
    </row>
    <row r="1668" spans="1:8" x14ac:dyDescent="0.25">
      <c r="A1668" s="1351"/>
      <c r="B1668" s="541" t="s">
        <v>3684</v>
      </c>
      <c r="C1668" s="547" t="s">
        <v>3882</v>
      </c>
      <c r="D1668" s="1913" t="s">
        <v>752</v>
      </c>
      <c r="E1668" s="1914">
        <v>139101.94</v>
      </c>
      <c r="F1668" s="1924">
        <v>41564</v>
      </c>
      <c r="G1668" s="1925">
        <v>139101.94</v>
      </c>
      <c r="H1668" s="1417">
        <f t="shared" si="37"/>
        <v>0</v>
      </c>
    </row>
    <row r="1669" spans="1:8" x14ac:dyDescent="0.25">
      <c r="A1669" s="1351"/>
      <c r="B1669" s="541" t="s">
        <v>3685</v>
      </c>
      <c r="C1669" s="547" t="s">
        <v>3882</v>
      </c>
      <c r="D1669" s="1913" t="s">
        <v>3943</v>
      </c>
      <c r="E1669" s="1914">
        <v>2176</v>
      </c>
      <c r="F1669" s="1915">
        <v>41538</v>
      </c>
      <c r="G1669" s="1914">
        <v>2176</v>
      </c>
      <c r="H1669" s="1417">
        <f t="shared" si="37"/>
        <v>0</v>
      </c>
    </row>
    <row r="1670" spans="1:8" x14ac:dyDescent="0.25">
      <c r="A1670" s="1351"/>
      <c r="B1670" s="541" t="s">
        <v>3686</v>
      </c>
      <c r="C1670" s="547" t="s">
        <v>3882</v>
      </c>
      <c r="D1670" s="1913" t="s">
        <v>43</v>
      </c>
      <c r="E1670" s="1914">
        <v>1845</v>
      </c>
      <c r="F1670" s="2007" t="s">
        <v>3988</v>
      </c>
      <c r="G1670" s="1916">
        <f>850+995</f>
        <v>1845</v>
      </c>
      <c r="H1670" s="1417">
        <f t="shared" si="37"/>
        <v>0</v>
      </c>
    </row>
    <row r="1671" spans="1:8" x14ac:dyDescent="0.25">
      <c r="A1671" s="1351"/>
      <c r="B1671" s="541" t="s">
        <v>3687</v>
      </c>
      <c r="C1671" s="547" t="s">
        <v>3882</v>
      </c>
      <c r="D1671" s="1913" t="s">
        <v>32</v>
      </c>
      <c r="E1671" s="1914">
        <v>8033.5</v>
      </c>
      <c r="F1671" s="1915">
        <v>41541</v>
      </c>
      <c r="G1671" s="1916">
        <v>8033</v>
      </c>
      <c r="H1671" s="1417">
        <f t="shared" si="37"/>
        <v>0.5</v>
      </c>
    </row>
    <row r="1672" spans="1:8" x14ac:dyDescent="0.25">
      <c r="A1672" s="1351"/>
      <c r="B1672" s="541" t="s">
        <v>3688</v>
      </c>
      <c r="C1672" s="547" t="s">
        <v>3882</v>
      </c>
      <c r="D1672" s="1913" t="s">
        <v>3461</v>
      </c>
      <c r="E1672" s="1914">
        <v>3142</v>
      </c>
      <c r="F1672" s="1915">
        <v>41541</v>
      </c>
      <c r="G1672" s="1916">
        <v>3142</v>
      </c>
      <c r="H1672" s="1417">
        <f t="shared" si="37"/>
        <v>0</v>
      </c>
    </row>
    <row r="1673" spans="1:8" x14ac:dyDescent="0.25">
      <c r="A1673" s="1351"/>
      <c r="B1673" s="541" t="s">
        <v>3689</v>
      </c>
      <c r="C1673" s="547" t="s">
        <v>3882</v>
      </c>
      <c r="D1673" s="1913" t="s">
        <v>3460</v>
      </c>
      <c r="E1673" s="1914">
        <v>4092</v>
      </c>
      <c r="F1673" s="1915">
        <v>41541</v>
      </c>
      <c r="G1673" s="1916">
        <v>4092</v>
      </c>
      <c r="H1673" s="1417">
        <f t="shared" si="37"/>
        <v>0</v>
      </c>
    </row>
    <row r="1674" spans="1:8" x14ac:dyDescent="0.25">
      <c r="A1674" s="1351"/>
      <c r="B1674" s="541" t="s">
        <v>3690</v>
      </c>
      <c r="C1674" s="547" t="s">
        <v>3882</v>
      </c>
      <c r="D1674" s="1913" t="s">
        <v>1925</v>
      </c>
      <c r="E1674" s="1914">
        <v>2659</v>
      </c>
      <c r="F1674" s="1915">
        <v>41541</v>
      </c>
      <c r="G1674" s="1916">
        <v>2659</v>
      </c>
      <c r="H1674" s="1417">
        <f t="shared" si="37"/>
        <v>0</v>
      </c>
    </row>
    <row r="1675" spans="1:8" x14ac:dyDescent="0.25">
      <c r="A1675" s="1351"/>
      <c r="B1675" s="541" t="s">
        <v>3691</v>
      </c>
      <c r="C1675" s="547" t="s">
        <v>3882</v>
      </c>
      <c r="D1675" s="1913" t="s">
        <v>3507</v>
      </c>
      <c r="E1675" s="1914">
        <v>832</v>
      </c>
      <c r="F1675" s="1915">
        <v>41541</v>
      </c>
      <c r="G1675" s="1916">
        <v>832</v>
      </c>
      <c r="H1675" s="1417">
        <f t="shared" si="37"/>
        <v>0</v>
      </c>
    </row>
    <row r="1676" spans="1:8" x14ac:dyDescent="0.25">
      <c r="A1676" s="1351"/>
      <c r="B1676" s="541" t="s">
        <v>3692</v>
      </c>
      <c r="C1676" s="547" t="s">
        <v>3882</v>
      </c>
      <c r="D1676" s="1913" t="s">
        <v>686</v>
      </c>
      <c r="E1676" s="1914">
        <v>906</v>
      </c>
      <c r="F1676" s="1915">
        <v>41541</v>
      </c>
      <c r="G1676" s="1916">
        <v>906</v>
      </c>
      <c r="H1676" s="1417">
        <f t="shared" si="37"/>
        <v>0</v>
      </c>
    </row>
    <row r="1677" spans="1:8" x14ac:dyDescent="0.25">
      <c r="A1677" s="1351"/>
      <c r="B1677" s="541" t="s">
        <v>3693</v>
      </c>
      <c r="C1677" s="547" t="s">
        <v>3882</v>
      </c>
      <c r="D1677" s="1913" t="s">
        <v>69</v>
      </c>
      <c r="E1677" s="1914">
        <v>1311</v>
      </c>
      <c r="F1677" s="1915">
        <v>41541</v>
      </c>
      <c r="G1677" s="1916">
        <v>1311</v>
      </c>
      <c r="H1677" s="1417">
        <f t="shared" si="37"/>
        <v>0</v>
      </c>
    </row>
    <row r="1678" spans="1:8" x14ac:dyDescent="0.25">
      <c r="A1678" s="1351"/>
      <c r="B1678" s="541" t="s">
        <v>3694</v>
      </c>
      <c r="C1678" s="547" t="s">
        <v>3882</v>
      </c>
      <c r="D1678" s="1920" t="s">
        <v>3944</v>
      </c>
      <c r="E1678" s="1921">
        <v>0</v>
      </c>
      <c r="F1678" s="1970"/>
      <c r="G1678" s="1914"/>
      <c r="H1678" s="1417">
        <f t="shared" si="37"/>
        <v>0</v>
      </c>
    </row>
    <row r="1679" spans="1:8" x14ac:dyDescent="0.25">
      <c r="A1679" s="1351"/>
      <c r="B1679" s="541" t="s">
        <v>3695</v>
      </c>
      <c r="C1679" s="547" t="s">
        <v>3882</v>
      </c>
      <c r="D1679" s="1913" t="s">
        <v>868</v>
      </c>
      <c r="E1679" s="1914">
        <v>4835</v>
      </c>
      <c r="F1679" s="1915">
        <v>41540</v>
      </c>
      <c r="G1679" s="1916">
        <v>4835</v>
      </c>
      <c r="H1679" s="1417">
        <f t="shared" si="37"/>
        <v>0</v>
      </c>
    </row>
    <row r="1680" spans="1:8" x14ac:dyDescent="0.25">
      <c r="A1680" s="1351"/>
      <c r="B1680" s="541" t="s">
        <v>3696</v>
      </c>
      <c r="C1680" s="547" t="s">
        <v>3882</v>
      </c>
      <c r="D1680" s="1913" t="s">
        <v>419</v>
      </c>
      <c r="E1680" s="1914">
        <v>6374</v>
      </c>
      <c r="F1680" s="1915">
        <v>41538</v>
      </c>
      <c r="G1680" s="1914">
        <v>6374</v>
      </c>
      <c r="H1680" s="1417">
        <f t="shared" si="37"/>
        <v>0</v>
      </c>
    </row>
    <row r="1681" spans="1:8" x14ac:dyDescent="0.25">
      <c r="A1681" s="1351"/>
      <c r="B1681" s="541" t="s">
        <v>3697</v>
      </c>
      <c r="C1681" s="547" t="s">
        <v>3882</v>
      </c>
      <c r="D1681" s="1913" t="s">
        <v>35</v>
      </c>
      <c r="E1681" s="1914">
        <v>2639</v>
      </c>
      <c r="F1681" s="1915">
        <v>41541</v>
      </c>
      <c r="G1681" s="1916">
        <v>2639</v>
      </c>
      <c r="H1681" s="1417">
        <f t="shared" si="37"/>
        <v>0</v>
      </c>
    </row>
    <row r="1682" spans="1:8" x14ac:dyDescent="0.25">
      <c r="A1682" s="1351"/>
      <c r="B1682" s="541" t="s">
        <v>3698</v>
      </c>
      <c r="C1682" s="547" t="s">
        <v>3882</v>
      </c>
      <c r="D1682" s="1913" t="s">
        <v>976</v>
      </c>
      <c r="E1682" s="1914">
        <v>3081</v>
      </c>
      <c r="F1682" s="1915">
        <v>41538</v>
      </c>
      <c r="G1682" s="1914">
        <v>3081</v>
      </c>
      <c r="H1682" s="1417">
        <f t="shared" si="37"/>
        <v>0</v>
      </c>
    </row>
    <row r="1683" spans="1:8" x14ac:dyDescent="0.25">
      <c r="A1683" s="1351"/>
      <c r="B1683" s="541" t="s">
        <v>3699</v>
      </c>
      <c r="C1683" s="547" t="s">
        <v>3882</v>
      </c>
      <c r="D1683" s="1920" t="s">
        <v>3450</v>
      </c>
      <c r="E1683" s="1921">
        <v>0</v>
      </c>
      <c r="F1683" s="1915"/>
      <c r="G1683" s="1914"/>
      <c r="H1683" s="1417">
        <f t="shared" si="37"/>
        <v>0</v>
      </c>
    </row>
    <row r="1684" spans="1:8" x14ac:dyDescent="0.25">
      <c r="A1684" s="1351"/>
      <c r="B1684" s="541" t="s">
        <v>3700</v>
      </c>
      <c r="C1684" s="547" t="s">
        <v>3882</v>
      </c>
      <c r="D1684" s="1913" t="s">
        <v>610</v>
      </c>
      <c r="E1684" s="1914">
        <v>0</v>
      </c>
      <c r="F1684" s="1972" t="s">
        <v>4297</v>
      </c>
      <c r="G1684" s="1914"/>
      <c r="H1684" s="1417">
        <f t="shared" si="37"/>
        <v>0</v>
      </c>
    </row>
    <row r="1685" spans="1:8" x14ac:dyDescent="0.25">
      <c r="A1685" s="1351"/>
      <c r="B1685" s="541" t="s">
        <v>3701</v>
      </c>
      <c r="C1685" s="547" t="s">
        <v>3882</v>
      </c>
      <c r="D1685" s="1913" t="s">
        <v>752</v>
      </c>
      <c r="E1685" s="1914">
        <v>2139</v>
      </c>
      <c r="F1685" s="1924" t="s">
        <v>4290</v>
      </c>
      <c r="G1685" s="1925">
        <v>2139</v>
      </c>
      <c r="H1685" s="1417">
        <f t="shared" si="37"/>
        <v>0</v>
      </c>
    </row>
    <row r="1686" spans="1:8" x14ac:dyDescent="0.25">
      <c r="A1686" s="1351"/>
      <c r="B1686" s="541" t="s">
        <v>3702</v>
      </c>
      <c r="C1686" s="547" t="s">
        <v>3882</v>
      </c>
      <c r="D1686" s="1913" t="s">
        <v>604</v>
      </c>
      <c r="E1686" s="1914">
        <v>6600</v>
      </c>
      <c r="F1686" s="1915">
        <v>41540</v>
      </c>
      <c r="G1686" s="1916">
        <v>6600</v>
      </c>
      <c r="H1686" s="1417">
        <f t="shared" si="37"/>
        <v>0</v>
      </c>
    </row>
    <row r="1687" spans="1:8" x14ac:dyDescent="0.25">
      <c r="A1687" s="1351"/>
      <c r="B1687" s="541" t="s">
        <v>3704</v>
      </c>
      <c r="C1687" s="547" t="s">
        <v>3882</v>
      </c>
      <c r="D1687" s="1913" t="s">
        <v>19</v>
      </c>
      <c r="E1687" s="1914">
        <v>325</v>
      </c>
      <c r="F1687" s="1915">
        <v>41538</v>
      </c>
      <c r="G1687" s="1914">
        <v>325</v>
      </c>
      <c r="H1687" s="1417">
        <f t="shared" si="37"/>
        <v>0</v>
      </c>
    </row>
    <row r="1688" spans="1:8" x14ac:dyDescent="0.25">
      <c r="A1688" s="1351">
        <v>41539</v>
      </c>
      <c r="B1688" s="541" t="s">
        <v>3705</v>
      </c>
      <c r="C1688" s="547" t="s">
        <v>3882</v>
      </c>
      <c r="D1688" s="1913" t="s">
        <v>206</v>
      </c>
      <c r="E1688" s="1914">
        <v>7133.5</v>
      </c>
      <c r="F1688" s="1915">
        <v>41539</v>
      </c>
      <c r="G1688" s="1914">
        <v>7133.5</v>
      </c>
      <c r="H1688" s="1417">
        <f t="shared" si="37"/>
        <v>0</v>
      </c>
    </row>
    <row r="1689" spans="1:8" x14ac:dyDescent="0.25">
      <c r="A1689" s="1351"/>
      <c r="B1689" s="541" t="s">
        <v>3706</v>
      </c>
      <c r="C1689" s="547" t="s">
        <v>3882</v>
      </c>
      <c r="D1689" s="1913" t="s">
        <v>983</v>
      </c>
      <c r="E1689" s="1914">
        <v>768</v>
      </c>
      <c r="F1689" s="1915">
        <v>41539</v>
      </c>
      <c r="G1689" s="1914">
        <v>768</v>
      </c>
      <c r="H1689" s="1417">
        <f t="shared" si="37"/>
        <v>0</v>
      </c>
    </row>
    <row r="1690" spans="1:8" x14ac:dyDescent="0.25">
      <c r="A1690" s="1351"/>
      <c r="B1690" s="541" t="s">
        <v>3707</v>
      </c>
      <c r="C1690" s="547" t="s">
        <v>3882</v>
      </c>
      <c r="D1690" s="1913" t="s">
        <v>463</v>
      </c>
      <c r="E1690" s="1914">
        <v>2604</v>
      </c>
      <c r="F1690" s="1915">
        <v>41540</v>
      </c>
      <c r="G1690" s="1916">
        <v>2604</v>
      </c>
      <c r="H1690" s="1417">
        <f t="shared" si="37"/>
        <v>0</v>
      </c>
    </row>
    <row r="1691" spans="1:8" x14ac:dyDescent="0.25">
      <c r="A1691" s="1351"/>
      <c r="B1691" s="541" t="s">
        <v>3708</v>
      </c>
      <c r="C1691" s="547" t="s">
        <v>3882</v>
      </c>
      <c r="D1691" s="1913" t="s">
        <v>58</v>
      </c>
      <c r="E1691" s="1914">
        <v>9186</v>
      </c>
      <c r="F1691" s="1915">
        <v>41540</v>
      </c>
      <c r="G1691" s="1916">
        <v>9186</v>
      </c>
      <c r="H1691" s="1417">
        <f t="shared" si="37"/>
        <v>0</v>
      </c>
    </row>
    <row r="1692" spans="1:8" x14ac:dyDescent="0.25">
      <c r="A1692" s="1351"/>
      <c r="B1692" s="541" t="s">
        <v>918</v>
      </c>
      <c r="C1692" s="547" t="s">
        <v>3882</v>
      </c>
      <c r="D1692" s="1913" t="s">
        <v>3449</v>
      </c>
      <c r="E1692" s="1914">
        <v>5320</v>
      </c>
      <c r="F1692" s="1915">
        <v>41547</v>
      </c>
      <c r="G1692" s="1916">
        <v>5320</v>
      </c>
      <c r="H1692" s="1417">
        <f t="shared" si="37"/>
        <v>0</v>
      </c>
    </row>
    <row r="1693" spans="1:8" x14ac:dyDescent="0.25">
      <c r="A1693" s="1351"/>
      <c r="B1693" s="541" t="s">
        <v>3709</v>
      </c>
      <c r="C1693" s="547" t="s">
        <v>3882</v>
      </c>
      <c r="D1693" s="1913" t="s">
        <v>524</v>
      </c>
      <c r="E1693" s="1914">
        <v>205</v>
      </c>
      <c r="F1693" s="1915">
        <v>41539</v>
      </c>
      <c r="G1693" s="1914">
        <v>205</v>
      </c>
      <c r="H1693" s="1417">
        <f t="shared" si="37"/>
        <v>0</v>
      </c>
    </row>
    <row r="1694" spans="1:8" x14ac:dyDescent="0.25">
      <c r="A1694" s="1351"/>
      <c r="B1694" s="541" t="s">
        <v>3710</v>
      </c>
      <c r="C1694" s="547" t="s">
        <v>3882</v>
      </c>
      <c r="D1694" s="1913" t="s">
        <v>185</v>
      </c>
      <c r="E1694" s="1914">
        <v>1853</v>
      </c>
      <c r="F1694" s="1915">
        <v>41540</v>
      </c>
      <c r="G1694" s="1916">
        <v>1853</v>
      </c>
      <c r="H1694" s="1417">
        <f t="shared" si="37"/>
        <v>0</v>
      </c>
    </row>
    <row r="1695" spans="1:8" x14ac:dyDescent="0.25">
      <c r="A1695" s="1351"/>
      <c r="B1695" s="541" t="s">
        <v>3711</v>
      </c>
      <c r="C1695" s="547" t="s">
        <v>3882</v>
      </c>
      <c r="D1695" s="1913" t="s">
        <v>3948</v>
      </c>
      <c r="E1695" s="1914">
        <v>4442.5</v>
      </c>
      <c r="F1695" s="1915">
        <v>41539</v>
      </c>
      <c r="G1695" s="1914">
        <v>4442.5</v>
      </c>
      <c r="H1695" s="1417">
        <f t="shared" si="37"/>
        <v>0</v>
      </c>
    </row>
    <row r="1696" spans="1:8" x14ac:dyDescent="0.25">
      <c r="A1696" s="1351"/>
      <c r="B1696" s="541" t="s">
        <v>3712</v>
      </c>
      <c r="C1696" s="547" t="s">
        <v>3882</v>
      </c>
      <c r="D1696" s="1913" t="s">
        <v>2268</v>
      </c>
      <c r="E1696" s="1914">
        <v>818</v>
      </c>
      <c r="F1696" s="1915">
        <v>41539</v>
      </c>
      <c r="G1696" s="1914">
        <v>818</v>
      </c>
      <c r="H1696" s="1417">
        <f t="shared" si="37"/>
        <v>0</v>
      </c>
    </row>
    <row r="1697" spans="1:8" x14ac:dyDescent="0.25">
      <c r="A1697" s="1351"/>
      <c r="B1697" s="541" t="s">
        <v>965</v>
      </c>
      <c r="C1697" s="547" t="s">
        <v>3882</v>
      </c>
      <c r="D1697" s="1913" t="s">
        <v>3949</v>
      </c>
      <c r="E1697" s="1914">
        <v>6992</v>
      </c>
      <c r="F1697" s="1915">
        <v>41539</v>
      </c>
      <c r="G1697" s="1914">
        <v>6992</v>
      </c>
      <c r="H1697" s="1417">
        <f t="shared" si="37"/>
        <v>0</v>
      </c>
    </row>
    <row r="1698" spans="1:8" x14ac:dyDescent="0.25">
      <c r="A1698" s="1351"/>
      <c r="B1698" s="541" t="s">
        <v>3713</v>
      </c>
      <c r="C1698" s="547" t="s">
        <v>3882</v>
      </c>
      <c r="D1698" s="1913" t="s">
        <v>964</v>
      </c>
      <c r="E1698" s="1914">
        <v>8817</v>
      </c>
      <c r="F1698" s="1915">
        <v>41540</v>
      </c>
      <c r="G1698" s="1916">
        <v>8817</v>
      </c>
      <c r="H1698" s="1417">
        <f t="shared" si="37"/>
        <v>0</v>
      </c>
    </row>
    <row r="1699" spans="1:8" x14ac:dyDescent="0.25">
      <c r="A1699" s="1351"/>
      <c r="B1699" s="541" t="s">
        <v>3714</v>
      </c>
      <c r="C1699" s="547" t="s">
        <v>3882</v>
      </c>
      <c r="D1699" s="1913" t="s">
        <v>994</v>
      </c>
      <c r="E1699" s="1914">
        <v>23319</v>
      </c>
      <c r="F1699" s="1924">
        <v>41560</v>
      </c>
      <c r="G1699" s="1925">
        <v>23319</v>
      </c>
      <c r="H1699" s="1417">
        <f t="shared" si="37"/>
        <v>0</v>
      </c>
    </row>
    <row r="1700" spans="1:8" x14ac:dyDescent="0.25">
      <c r="A1700" s="1351"/>
      <c r="B1700" s="541" t="s">
        <v>3715</v>
      </c>
      <c r="C1700" s="547" t="s">
        <v>3882</v>
      </c>
      <c r="D1700" s="1913" t="s">
        <v>3451</v>
      </c>
      <c r="E1700" s="1914">
        <v>1395</v>
      </c>
      <c r="F1700" s="1915">
        <v>41539</v>
      </c>
      <c r="G1700" s="1914">
        <v>1395</v>
      </c>
      <c r="H1700" s="1417">
        <f t="shared" si="37"/>
        <v>0</v>
      </c>
    </row>
    <row r="1701" spans="1:8" x14ac:dyDescent="0.25">
      <c r="A1701" s="1351"/>
      <c r="B1701" s="541" t="s">
        <v>926</v>
      </c>
      <c r="C1701" s="547" t="s">
        <v>3882</v>
      </c>
      <c r="D1701" s="1913" t="s">
        <v>3575</v>
      </c>
      <c r="E1701" s="1914">
        <v>2589</v>
      </c>
      <c r="F1701" s="1915">
        <v>41543</v>
      </c>
      <c r="G1701" s="1916">
        <v>2589</v>
      </c>
      <c r="H1701" s="1417">
        <f t="shared" si="37"/>
        <v>0</v>
      </c>
    </row>
    <row r="1702" spans="1:8" x14ac:dyDescent="0.25">
      <c r="A1702" s="1351"/>
      <c r="B1702" s="541" t="s">
        <v>966</v>
      </c>
      <c r="C1702" s="547" t="s">
        <v>3882</v>
      </c>
      <c r="D1702" s="1913" t="s">
        <v>664</v>
      </c>
      <c r="E1702" s="1914">
        <v>6770</v>
      </c>
      <c r="F1702" s="1915">
        <v>41540</v>
      </c>
      <c r="G1702" s="1916">
        <v>6770</v>
      </c>
      <c r="H1702" s="1417">
        <f t="shared" si="37"/>
        <v>0</v>
      </c>
    </row>
    <row r="1703" spans="1:8" x14ac:dyDescent="0.25">
      <c r="A1703" s="1351"/>
      <c r="B1703" s="541" t="s">
        <v>3716</v>
      </c>
      <c r="C1703" s="547" t="s">
        <v>3882</v>
      </c>
      <c r="D1703" s="1913" t="s">
        <v>19</v>
      </c>
      <c r="E1703" s="1914">
        <v>1475</v>
      </c>
      <c r="F1703" s="1915">
        <v>41539</v>
      </c>
      <c r="G1703" s="1914">
        <v>1475</v>
      </c>
      <c r="H1703" s="1417">
        <f t="shared" si="37"/>
        <v>0</v>
      </c>
    </row>
    <row r="1704" spans="1:8" x14ac:dyDescent="0.25">
      <c r="A1704" s="1351"/>
      <c r="B1704" s="541" t="s">
        <v>3717</v>
      </c>
      <c r="C1704" s="547" t="s">
        <v>3882</v>
      </c>
      <c r="D1704" s="1913" t="s">
        <v>36</v>
      </c>
      <c r="E1704" s="1914">
        <v>1750</v>
      </c>
      <c r="F1704" s="1915">
        <v>41540</v>
      </c>
      <c r="G1704" s="1916">
        <v>1750</v>
      </c>
      <c r="H1704" s="1417">
        <f t="shared" si="37"/>
        <v>0</v>
      </c>
    </row>
    <row r="1705" spans="1:8" x14ac:dyDescent="0.25">
      <c r="A1705" s="1351"/>
      <c r="B1705" s="541" t="s">
        <v>3718</v>
      </c>
      <c r="C1705" s="547" t="s">
        <v>3882</v>
      </c>
      <c r="D1705" s="1913" t="s">
        <v>3950</v>
      </c>
      <c r="E1705" s="1914">
        <v>2110</v>
      </c>
      <c r="F1705" s="1915">
        <v>41539</v>
      </c>
      <c r="G1705" s="1914">
        <v>2110</v>
      </c>
      <c r="H1705" s="1417">
        <f t="shared" si="37"/>
        <v>0</v>
      </c>
    </row>
    <row r="1706" spans="1:8" x14ac:dyDescent="0.25">
      <c r="A1706" s="1351"/>
      <c r="B1706" s="541" t="s">
        <v>3719</v>
      </c>
      <c r="C1706" s="547" t="s">
        <v>3882</v>
      </c>
      <c r="D1706" s="1913" t="s">
        <v>19</v>
      </c>
      <c r="E1706" s="1914">
        <v>116</v>
      </c>
      <c r="F1706" s="1915">
        <v>41539</v>
      </c>
      <c r="G1706" s="1914">
        <v>116</v>
      </c>
      <c r="H1706" s="1417">
        <f t="shared" si="37"/>
        <v>0</v>
      </c>
    </row>
    <row r="1707" spans="1:8" x14ac:dyDescent="0.25">
      <c r="A1707" s="1351"/>
      <c r="B1707" s="541" t="s">
        <v>3720</v>
      </c>
      <c r="C1707" s="547" t="s">
        <v>3882</v>
      </c>
      <c r="D1707" s="1913" t="s">
        <v>3500</v>
      </c>
      <c r="E1707" s="1914">
        <v>16423</v>
      </c>
      <c r="F1707" s="1915">
        <v>41539</v>
      </c>
      <c r="G1707" s="1914">
        <v>16423</v>
      </c>
      <c r="H1707" s="1417">
        <f t="shared" si="37"/>
        <v>0</v>
      </c>
    </row>
    <row r="1708" spans="1:8" x14ac:dyDescent="0.25">
      <c r="A1708" s="1351"/>
      <c r="B1708" s="541" t="s">
        <v>3721</v>
      </c>
      <c r="C1708" s="547" t="s">
        <v>3882</v>
      </c>
      <c r="D1708" s="1913" t="s">
        <v>3469</v>
      </c>
      <c r="E1708" s="1914">
        <v>1031</v>
      </c>
      <c r="F1708" s="1915">
        <v>41539</v>
      </c>
      <c r="G1708" s="1914">
        <v>1031</v>
      </c>
      <c r="H1708" s="1417">
        <f t="shared" si="37"/>
        <v>0</v>
      </c>
    </row>
    <row r="1709" spans="1:8" x14ac:dyDescent="0.25">
      <c r="A1709" s="1351"/>
      <c r="B1709" s="541" t="s">
        <v>3722</v>
      </c>
      <c r="C1709" s="547" t="s">
        <v>3882</v>
      </c>
      <c r="D1709" s="1913" t="s">
        <v>976</v>
      </c>
      <c r="E1709" s="1914">
        <v>4349</v>
      </c>
      <c r="F1709" s="1915">
        <v>41539</v>
      </c>
      <c r="G1709" s="1914">
        <v>4349</v>
      </c>
      <c r="H1709" s="1417">
        <f t="shared" si="37"/>
        <v>0</v>
      </c>
    </row>
    <row r="1710" spans="1:8" x14ac:dyDescent="0.25">
      <c r="A1710" s="1351"/>
      <c r="B1710" s="541" t="s">
        <v>3723</v>
      </c>
      <c r="C1710" s="547" t="s">
        <v>3882</v>
      </c>
      <c r="D1710" s="1913" t="s">
        <v>646</v>
      </c>
      <c r="E1710" s="1914">
        <v>689</v>
      </c>
      <c r="F1710" s="1915">
        <v>41539</v>
      </c>
      <c r="G1710" s="1914">
        <v>689</v>
      </c>
      <c r="H1710" s="1417">
        <f t="shared" si="37"/>
        <v>0</v>
      </c>
    </row>
    <row r="1711" spans="1:8" x14ac:dyDescent="0.25">
      <c r="A1711" s="1351"/>
      <c r="B1711" s="541"/>
      <c r="C1711" s="1547"/>
      <c r="D1711" s="521" t="s">
        <v>506</v>
      </c>
      <c r="E1711" s="140"/>
      <c r="F1711" s="727"/>
      <c r="G1711" s="140"/>
      <c r="H1711" s="218"/>
    </row>
    <row r="1712" spans="1:8" x14ac:dyDescent="0.25">
      <c r="A1712" s="717"/>
      <c r="B1712" s="1373"/>
      <c r="C1712" s="1354"/>
      <c r="D1712" s="521" t="s">
        <v>513</v>
      </c>
      <c r="E1712" s="140"/>
      <c r="F1712" s="727"/>
      <c r="G1712" s="140"/>
      <c r="H1712" s="218"/>
    </row>
    <row r="1713" spans="1:8" ht="18.75" x14ac:dyDescent="0.3">
      <c r="A1713" s="2151" t="str">
        <f>A1645</f>
        <v>REMISIONES DE    OCTUBRE     2 0 1 3</v>
      </c>
      <c r="B1713" s="2151"/>
      <c r="C1713" s="2151"/>
      <c r="D1713" s="2151"/>
      <c r="E1713" s="2151"/>
      <c r="F1713" s="2151"/>
      <c r="G1713" s="1959"/>
      <c r="H1713" s="719"/>
    </row>
    <row r="1714" spans="1:8" ht="35.25" thickBot="1" x14ac:dyDescent="0.35">
      <c r="A1714" s="718" t="s">
        <v>0</v>
      </c>
      <c r="B1714" s="1343" t="s">
        <v>1</v>
      </c>
      <c r="C1714" s="1543"/>
      <c r="D1714" s="1344" t="s">
        <v>1574</v>
      </c>
      <c r="E1714" s="5" t="s">
        <v>2</v>
      </c>
      <c r="F1714" s="1358" t="s">
        <v>6</v>
      </c>
      <c r="G1714" s="1346" t="s">
        <v>7</v>
      </c>
      <c r="H1714" s="1347" t="s">
        <v>8</v>
      </c>
    </row>
    <row r="1715" spans="1:8" ht="15.75" thickTop="1" x14ac:dyDescent="0.25">
      <c r="A1715" s="1348">
        <v>41539</v>
      </c>
      <c r="B1715" s="1349" t="s">
        <v>881</v>
      </c>
      <c r="C1715" s="1349" t="s">
        <v>3882</v>
      </c>
      <c r="D1715" s="1913" t="s">
        <v>377</v>
      </c>
      <c r="E1715" s="1914">
        <v>4691</v>
      </c>
      <c r="F1715" s="1915">
        <v>41539</v>
      </c>
      <c r="G1715" s="1914">
        <v>4691</v>
      </c>
      <c r="H1715" s="1417">
        <f t="shared" ref="H1715:H1778" si="38">E1715-G1715</f>
        <v>0</v>
      </c>
    </row>
    <row r="1716" spans="1:8" x14ac:dyDescent="0.25">
      <c r="A1716" s="1351"/>
      <c r="B1716" s="541" t="s">
        <v>3724</v>
      </c>
      <c r="C1716" s="2001" t="s">
        <v>3882</v>
      </c>
      <c r="D1716" s="1913" t="s">
        <v>1969</v>
      </c>
      <c r="E1716" s="1914">
        <v>3040</v>
      </c>
      <c r="F1716" s="1924">
        <v>41548</v>
      </c>
      <c r="G1716" s="1925">
        <v>3040</v>
      </c>
      <c r="H1716" s="1417">
        <f t="shared" si="38"/>
        <v>0</v>
      </c>
    </row>
    <row r="1717" spans="1:8" x14ac:dyDescent="0.25">
      <c r="A1717" s="1351"/>
      <c r="B1717" s="541" t="s">
        <v>3725</v>
      </c>
      <c r="C1717" s="2001" t="s">
        <v>3882</v>
      </c>
      <c r="D1717" s="1913" t="s">
        <v>419</v>
      </c>
      <c r="E1717" s="1914">
        <v>13075.8</v>
      </c>
      <c r="F1717" s="1915">
        <v>41539</v>
      </c>
      <c r="G1717" s="1914">
        <v>13075.8</v>
      </c>
      <c r="H1717" s="1417">
        <f t="shared" si="38"/>
        <v>0</v>
      </c>
    </row>
    <row r="1718" spans="1:8" x14ac:dyDescent="0.25">
      <c r="A1718" s="1351"/>
      <c r="B1718" s="541" t="s">
        <v>3726</v>
      </c>
      <c r="C1718" s="2001" t="s">
        <v>3882</v>
      </c>
      <c r="D1718" s="1913" t="s">
        <v>2154</v>
      </c>
      <c r="E1718" s="1914">
        <v>1527</v>
      </c>
      <c r="F1718" s="1915">
        <v>41539</v>
      </c>
      <c r="G1718" s="1914">
        <v>1527</v>
      </c>
      <c r="H1718" s="1417">
        <f t="shared" si="38"/>
        <v>0</v>
      </c>
    </row>
    <row r="1719" spans="1:8" x14ac:dyDescent="0.25">
      <c r="A1719" s="1351"/>
      <c r="B1719" s="541" t="s">
        <v>3727</v>
      </c>
      <c r="C1719" s="2001" t="s">
        <v>3882</v>
      </c>
      <c r="D1719" s="1913" t="s">
        <v>3502</v>
      </c>
      <c r="E1719" s="1914">
        <v>355.5</v>
      </c>
      <c r="F1719" s="1915">
        <v>41539</v>
      </c>
      <c r="G1719" s="1914">
        <v>355.5</v>
      </c>
      <c r="H1719" s="1417">
        <f t="shared" si="38"/>
        <v>0</v>
      </c>
    </row>
    <row r="1720" spans="1:8" x14ac:dyDescent="0.25">
      <c r="A1720" s="1351"/>
      <c r="B1720" s="541" t="s">
        <v>3728</v>
      </c>
      <c r="C1720" s="2001" t="s">
        <v>3882</v>
      </c>
      <c r="D1720" s="1913" t="s">
        <v>3525</v>
      </c>
      <c r="E1720" s="1914">
        <v>448</v>
      </c>
      <c r="F1720" s="1915">
        <v>41539</v>
      </c>
      <c r="G1720" s="1914">
        <v>448</v>
      </c>
      <c r="H1720" s="1417">
        <f t="shared" si="38"/>
        <v>0</v>
      </c>
    </row>
    <row r="1721" spans="1:8" x14ac:dyDescent="0.25">
      <c r="A1721" s="1351"/>
      <c r="B1721" s="541" t="s">
        <v>3729</v>
      </c>
      <c r="C1721" s="2001" t="s">
        <v>3882</v>
      </c>
      <c r="D1721" s="1913" t="s">
        <v>119</v>
      </c>
      <c r="E1721" s="1914">
        <v>4365</v>
      </c>
      <c r="F1721" s="1915">
        <v>41543</v>
      </c>
      <c r="G1721" s="1916">
        <v>4365</v>
      </c>
      <c r="H1721" s="1417">
        <f t="shared" si="38"/>
        <v>0</v>
      </c>
    </row>
    <row r="1722" spans="1:8" x14ac:dyDescent="0.25">
      <c r="A1722" s="1351"/>
      <c r="B1722" s="541" t="s">
        <v>3730</v>
      </c>
      <c r="C1722" s="2001" t="s">
        <v>3882</v>
      </c>
      <c r="D1722" s="1920" t="s">
        <v>3450</v>
      </c>
      <c r="E1722" s="1921">
        <v>0</v>
      </c>
      <c r="F1722" s="1915"/>
      <c r="G1722" s="1914"/>
      <c r="H1722" s="1417">
        <f t="shared" si="38"/>
        <v>0</v>
      </c>
    </row>
    <row r="1723" spans="1:8" x14ac:dyDescent="0.25">
      <c r="A1723" s="1351"/>
      <c r="B1723" s="541" t="s">
        <v>3731</v>
      </c>
      <c r="C1723" s="2001" t="s">
        <v>3882</v>
      </c>
      <c r="D1723" s="1913" t="s">
        <v>604</v>
      </c>
      <c r="E1723" s="1914">
        <v>3424</v>
      </c>
      <c r="F1723" s="1915">
        <v>41540</v>
      </c>
      <c r="G1723" s="1916">
        <v>3424</v>
      </c>
      <c r="H1723" s="1417">
        <f t="shared" si="38"/>
        <v>0</v>
      </c>
    </row>
    <row r="1724" spans="1:8" x14ac:dyDescent="0.25">
      <c r="A1724" s="1351"/>
      <c r="B1724" s="541" t="s">
        <v>3732</v>
      </c>
      <c r="C1724" s="2001" t="s">
        <v>3882</v>
      </c>
      <c r="D1724" s="1913" t="s">
        <v>3462</v>
      </c>
      <c r="E1724" s="1914">
        <v>42</v>
      </c>
      <c r="F1724" s="1915">
        <v>41541</v>
      </c>
      <c r="G1724" s="1916">
        <v>42</v>
      </c>
      <c r="H1724" s="1417">
        <f t="shared" si="38"/>
        <v>0</v>
      </c>
    </row>
    <row r="1725" spans="1:8" x14ac:dyDescent="0.25">
      <c r="A1725" s="1351"/>
      <c r="B1725" s="541" t="s">
        <v>3733</v>
      </c>
      <c r="C1725" s="2001" t="s">
        <v>3882</v>
      </c>
      <c r="D1725" s="1913" t="s">
        <v>3454</v>
      </c>
      <c r="E1725" s="1914">
        <v>724</v>
      </c>
      <c r="F1725" s="1915">
        <v>41539</v>
      </c>
      <c r="G1725" s="1914">
        <v>724</v>
      </c>
      <c r="H1725" s="1417">
        <f t="shared" si="38"/>
        <v>0</v>
      </c>
    </row>
    <row r="1726" spans="1:8" x14ac:dyDescent="0.25">
      <c r="A1726" s="1351">
        <v>41540</v>
      </c>
      <c r="B1726" s="541" t="s">
        <v>3734</v>
      </c>
      <c r="C1726" s="2001" t="s">
        <v>3882</v>
      </c>
      <c r="D1726" s="1913" t="s">
        <v>35</v>
      </c>
      <c r="E1726" s="1914">
        <v>25962</v>
      </c>
      <c r="F1726" s="1915">
        <v>41540</v>
      </c>
      <c r="G1726" s="1914">
        <v>25962</v>
      </c>
      <c r="H1726" s="1417">
        <f t="shared" si="38"/>
        <v>0</v>
      </c>
    </row>
    <row r="1727" spans="1:8" x14ac:dyDescent="0.25">
      <c r="A1727" s="1351"/>
      <c r="B1727" s="541" t="s">
        <v>3735</v>
      </c>
      <c r="C1727" s="2001" t="s">
        <v>3882</v>
      </c>
      <c r="D1727" s="1920" t="s">
        <v>3450</v>
      </c>
      <c r="E1727" s="1921">
        <v>0</v>
      </c>
      <c r="F1727" s="1915"/>
      <c r="G1727" s="1914"/>
      <c r="H1727" s="1417">
        <f t="shared" si="38"/>
        <v>0</v>
      </c>
    </row>
    <row r="1728" spans="1:8" x14ac:dyDescent="0.25">
      <c r="A1728" s="1351"/>
      <c r="B1728" s="541" t="s">
        <v>3736</v>
      </c>
      <c r="C1728" s="2001" t="s">
        <v>3882</v>
      </c>
      <c r="D1728" s="1913" t="s">
        <v>3527</v>
      </c>
      <c r="E1728" s="1914">
        <v>9511.5</v>
      </c>
      <c r="F1728" s="1915">
        <v>41540</v>
      </c>
      <c r="G1728" s="1914">
        <v>9511.5</v>
      </c>
      <c r="H1728" s="1417">
        <f t="shared" si="38"/>
        <v>0</v>
      </c>
    </row>
    <row r="1729" spans="1:8" x14ac:dyDescent="0.25">
      <c r="A1729" s="1351"/>
      <c r="B1729" s="541" t="s">
        <v>3737</v>
      </c>
      <c r="C1729" s="2001" t="s">
        <v>3882</v>
      </c>
      <c r="D1729" s="1913" t="s">
        <v>776</v>
      </c>
      <c r="E1729" s="1914">
        <v>2796</v>
      </c>
      <c r="F1729" s="1915">
        <v>41540</v>
      </c>
      <c r="G1729" s="1914">
        <v>2796</v>
      </c>
      <c r="H1729" s="1417">
        <f t="shared" si="38"/>
        <v>0</v>
      </c>
    </row>
    <row r="1730" spans="1:8" x14ac:dyDescent="0.25">
      <c r="A1730" s="1351"/>
      <c r="B1730" s="541" t="s">
        <v>3738</v>
      </c>
      <c r="C1730" s="2001" t="s">
        <v>3882</v>
      </c>
      <c r="D1730" s="1913" t="s">
        <v>964</v>
      </c>
      <c r="E1730" s="1914">
        <v>7704</v>
      </c>
      <c r="F1730" s="1915">
        <v>41543</v>
      </c>
      <c r="G1730" s="1916">
        <v>7704</v>
      </c>
      <c r="H1730" s="1417">
        <f t="shared" si="38"/>
        <v>0</v>
      </c>
    </row>
    <row r="1731" spans="1:8" x14ac:dyDescent="0.25">
      <c r="A1731" s="1351"/>
      <c r="B1731" s="541" t="s">
        <v>3739</v>
      </c>
      <c r="C1731" s="2001" t="s">
        <v>3882</v>
      </c>
      <c r="D1731" s="1913" t="s">
        <v>463</v>
      </c>
      <c r="E1731" s="1914">
        <v>4317</v>
      </c>
      <c r="F1731" s="1915">
        <v>41540</v>
      </c>
      <c r="G1731" s="1914">
        <v>4317</v>
      </c>
      <c r="H1731" s="1417">
        <f t="shared" si="38"/>
        <v>0</v>
      </c>
    </row>
    <row r="1732" spans="1:8" x14ac:dyDescent="0.25">
      <c r="A1732" s="1351"/>
      <c r="B1732" s="541" t="s">
        <v>3740</v>
      </c>
      <c r="C1732" s="2001" t="s">
        <v>3882</v>
      </c>
      <c r="D1732" s="1913" t="s">
        <v>3953</v>
      </c>
      <c r="E1732" s="1914">
        <v>692</v>
      </c>
      <c r="F1732" s="1915">
        <v>41540</v>
      </c>
      <c r="G1732" s="1914">
        <v>692</v>
      </c>
      <c r="H1732" s="1417">
        <f t="shared" si="38"/>
        <v>0</v>
      </c>
    </row>
    <row r="1733" spans="1:8" x14ac:dyDescent="0.25">
      <c r="A1733" s="1351"/>
      <c r="B1733" s="541" t="s">
        <v>3741</v>
      </c>
      <c r="C1733" s="2001" t="s">
        <v>3882</v>
      </c>
      <c r="D1733" s="1913" t="s">
        <v>3954</v>
      </c>
      <c r="E1733" s="1914">
        <v>622</v>
      </c>
      <c r="F1733" s="1915">
        <v>41540</v>
      </c>
      <c r="G1733" s="1914">
        <v>622</v>
      </c>
      <c r="H1733" s="1417">
        <f t="shared" si="38"/>
        <v>0</v>
      </c>
    </row>
    <row r="1734" spans="1:8" x14ac:dyDescent="0.25">
      <c r="A1734" s="1351"/>
      <c r="B1734" s="541" t="s">
        <v>3742</v>
      </c>
      <c r="C1734" s="2001" t="s">
        <v>3882</v>
      </c>
      <c r="D1734" s="1913" t="s">
        <v>470</v>
      </c>
      <c r="E1734" s="1914">
        <v>28035</v>
      </c>
      <c r="F1734" s="1915">
        <v>41541</v>
      </c>
      <c r="G1734" s="1916">
        <v>28035</v>
      </c>
      <c r="H1734" s="1417">
        <f t="shared" si="38"/>
        <v>0</v>
      </c>
    </row>
    <row r="1735" spans="1:8" x14ac:dyDescent="0.25">
      <c r="A1735" s="1351"/>
      <c r="B1735" s="541" t="s">
        <v>3743</v>
      </c>
      <c r="C1735" s="2001" t="s">
        <v>3882</v>
      </c>
      <c r="D1735" s="1913" t="s">
        <v>58</v>
      </c>
      <c r="E1735" s="1914">
        <v>5720</v>
      </c>
      <c r="F1735" s="1915">
        <v>41540</v>
      </c>
      <c r="G1735" s="1914">
        <v>5720</v>
      </c>
      <c r="H1735" s="1417">
        <f t="shared" si="38"/>
        <v>0</v>
      </c>
    </row>
    <row r="1736" spans="1:8" x14ac:dyDescent="0.25">
      <c r="A1736" s="1351"/>
      <c r="B1736" s="541" t="s">
        <v>3744</v>
      </c>
      <c r="C1736" s="2001" t="s">
        <v>3882</v>
      </c>
      <c r="D1736" s="1913" t="s">
        <v>3820</v>
      </c>
      <c r="E1736" s="1914">
        <v>24653</v>
      </c>
      <c r="F1736" s="1971" t="s">
        <v>4030</v>
      </c>
      <c r="G1736" s="1916">
        <f>7326+17327</f>
        <v>24653</v>
      </c>
      <c r="H1736" s="1417">
        <f t="shared" si="38"/>
        <v>0</v>
      </c>
    </row>
    <row r="1737" spans="1:8" x14ac:dyDescent="0.25">
      <c r="A1737" s="1351"/>
      <c r="B1737" s="541" t="s">
        <v>3745</v>
      </c>
      <c r="C1737" s="2001" t="s">
        <v>3882</v>
      </c>
      <c r="D1737" s="1913" t="s">
        <v>1038</v>
      </c>
      <c r="E1737" s="1914">
        <v>5456</v>
      </c>
      <c r="F1737" s="1915">
        <v>41540</v>
      </c>
      <c r="G1737" s="1914">
        <v>5456</v>
      </c>
      <c r="H1737" s="1417">
        <f t="shared" si="38"/>
        <v>0</v>
      </c>
    </row>
    <row r="1738" spans="1:8" x14ac:dyDescent="0.25">
      <c r="A1738" s="1351"/>
      <c r="B1738" s="541" t="s">
        <v>3746</v>
      </c>
      <c r="C1738" s="2001" t="s">
        <v>3882</v>
      </c>
      <c r="D1738" s="1913" t="s">
        <v>19</v>
      </c>
      <c r="E1738" s="1914">
        <v>4090</v>
      </c>
      <c r="F1738" s="1915">
        <v>41540</v>
      </c>
      <c r="G1738" s="1914">
        <v>4090</v>
      </c>
      <c r="H1738" s="1417">
        <f t="shared" si="38"/>
        <v>0</v>
      </c>
    </row>
    <row r="1739" spans="1:8" x14ac:dyDescent="0.25">
      <c r="A1739" s="1351"/>
      <c r="B1739" s="541" t="s">
        <v>3747</v>
      </c>
      <c r="C1739" s="2001" t="s">
        <v>3882</v>
      </c>
      <c r="D1739" s="1913" t="s">
        <v>1922</v>
      </c>
      <c r="E1739" s="1914">
        <v>1296</v>
      </c>
      <c r="F1739" s="1915">
        <v>41540</v>
      </c>
      <c r="G1739" s="1914">
        <v>1296</v>
      </c>
      <c r="H1739" s="1417">
        <f t="shared" si="38"/>
        <v>0</v>
      </c>
    </row>
    <row r="1740" spans="1:8" x14ac:dyDescent="0.25">
      <c r="A1740" s="1351"/>
      <c r="B1740" s="541" t="s">
        <v>3748</v>
      </c>
      <c r="C1740" s="2001" t="s">
        <v>3882</v>
      </c>
      <c r="D1740" s="1913" t="s">
        <v>3449</v>
      </c>
      <c r="E1740" s="1914">
        <v>3420</v>
      </c>
      <c r="F1740" s="1924" t="s">
        <v>4049</v>
      </c>
      <c r="G1740" s="1925">
        <f>2900+520</f>
        <v>3420</v>
      </c>
      <c r="H1740" s="1417">
        <f t="shared" si="38"/>
        <v>0</v>
      </c>
    </row>
    <row r="1741" spans="1:8" x14ac:dyDescent="0.25">
      <c r="A1741" s="1351"/>
      <c r="B1741" s="541" t="s">
        <v>3749</v>
      </c>
      <c r="C1741" s="2001" t="s">
        <v>3882</v>
      </c>
      <c r="D1741" s="1913" t="s">
        <v>19</v>
      </c>
      <c r="E1741" s="1914">
        <v>1102.5</v>
      </c>
      <c r="F1741" s="1915">
        <v>41540</v>
      </c>
      <c r="G1741" s="1914">
        <v>1102.5</v>
      </c>
      <c r="H1741" s="1417">
        <f t="shared" si="38"/>
        <v>0</v>
      </c>
    </row>
    <row r="1742" spans="1:8" x14ac:dyDescent="0.25">
      <c r="A1742" s="1351"/>
      <c r="B1742" s="541" t="s">
        <v>3750</v>
      </c>
      <c r="C1742" s="2001" t="s">
        <v>3882</v>
      </c>
      <c r="D1742" s="1913" t="s">
        <v>377</v>
      </c>
      <c r="E1742" s="1914">
        <v>2816</v>
      </c>
      <c r="F1742" s="1915">
        <v>41543</v>
      </c>
      <c r="G1742" s="1916">
        <v>2816</v>
      </c>
      <c r="H1742" s="1417">
        <f t="shared" si="38"/>
        <v>0</v>
      </c>
    </row>
    <row r="1743" spans="1:8" x14ac:dyDescent="0.25">
      <c r="A1743" s="1351"/>
      <c r="B1743" s="541" t="s">
        <v>3751</v>
      </c>
      <c r="C1743" s="2001" t="s">
        <v>3882</v>
      </c>
      <c r="D1743" s="1913" t="s">
        <v>206</v>
      </c>
      <c r="E1743" s="1914">
        <v>4740</v>
      </c>
      <c r="F1743" s="1915">
        <v>41540</v>
      </c>
      <c r="G1743" s="1914">
        <v>4740</v>
      </c>
      <c r="H1743" s="1417">
        <f t="shared" si="38"/>
        <v>0</v>
      </c>
    </row>
    <row r="1744" spans="1:8" x14ac:dyDescent="0.25">
      <c r="A1744" s="1351"/>
      <c r="B1744" s="541" t="s">
        <v>3752</v>
      </c>
      <c r="C1744" s="2001" t="s">
        <v>3882</v>
      </c>
      <c r="D1744" s="1913" t="s">
        <v>755</v>
      </c>
      <c r="E1744" s="1914">
        <v>12592</v>
      </c>
      <c r="F1744" s="1915">
        <v>41540</v>
      </c>
      <c r="G1744" s="1914">
        <v>12592</v>
      </c>
      <c r="H1744" s="1417">
        <f t="shared" si="38"/>
        <v>0</v>
      </c>
    </row>
    <row r="1745" spans="1:8" x14ac:dyDescent="0.25">
      <c r="A1745" s="1351"/>
      <c r="B1745" s="541" t="s">
        <v>56</v>
      </c>
      <c r="C1745" s="2001" t="s">
        <v>3882</v>
      </c>
      <c r="D1745" s="1913" t="s">
        <v>512</v>
      </c>
      <c r="E1745" s="1914">
        <v>12551</v>
      </c>
      <c r="F1745" s="1915">
        <v>41540</v>
      </c>
      <c r="G1745" s="1914">
        <v>12551</v>
      </c>
      <c r="H1745" s="1417">
        <f t="shared" si="38"/>
        <v>0</v>
      </c>
    </row>
    <row r="1746" spans="1:8" x14ac:dyDescent="0.25">
      <c r="A1746" s="1351"/>
      <c r="B1746" s="541" t="s">
        <v>3753</v>
      </c>
      <c r="C1746" s="2001" t="s">
        <v>3882</v>
      </c>
      <c r="D1746" s="1913" t="s">
        <v>2223</v>
      </c>
      <c r="E1746" s="1914">
        <v>260</v>
      </c>
      <c r="F1746" s="1915">
        <v>41540</v>
      </c>
      <c r="G1746" s="1914">
        <v>260</v>
      </c>
      <c r="H1746" s="1417">
        <f t="shared" si="38"/>
        <v>0</v>
      </c>
    </row>
    <row r="1747" spans="1:8" x14ac:dyDescent="0.25">
      <c r="A1747" s="1351"/>
      <c r="B1747" s="541" t="s">
        <v>3754</v>
      </c>
      <c r="C1747" s="2001" t="s">
        <v>3882</v>
      </c>
      <c r="D1747" s="1913" t="s">
        <v>1041</v>
      </c>
      <c r="E1747" s="1914">
        <v>21747</v>
      </c>
      <c r="F1747" s="1915">
        <v>41540</v>
      </c>
      <c r="G1747" s="1914">
        <v>21747</v>
      </c>
      <c r="H1747" s="1417">
        <f t="shared" si="38"/>
        <v>0</v>
      </c>
    </row>
    <row r="1748" spans="1:8" x14ac:dyDescent="0.25">
      <c r="A1748" s="1351"/>
      <c r="B1748" s="541" t="s">
        <v>3755</v>
      </c>
      <c r="C1748" s="2001" t="s">
        <v>3882</v>
      </c>
      <c r="D1748" s="1913" t="s">
        <v>19</v>
      </c>
      <c r="E1748" s="1914">
        <v>1786</v>
      </c>
      <c r="F1748" s="1915">
        <v>41540</v>
      </c>
      <c r="G1748" s="1914">
        <v>1786</v>
      </c>
      <c r="H1748" s="1417">
        <f t="shared" si="38"/>
        <v>0</v>
      </c>
    </row>
    <row r="1749" spans="1:8" x14ac:dyDescent="0.25">
      <c r="A1749" s="1351"/>
      <c r="B1749" s="541" t="s">
        <v>3756</v>
      </c>
      <c r="C1749" s="2001" t="s">
        <v>3882</v>
      </c>
      <c r="D1749" s="1913" t="s">
        <v>19</v>
      </c>
      <c r="E1749" s="1914">
        <v>2548</v>
      </c>
      <c r="F1749" s="1915">
        <v>41540</v>
      </c>
      <c r="G1749" s="1914">
        <v>2548</v>
      </c>
      <c r="H1749" s="1417">
        <f t="shared" si="38"/>
        <v>0</v>
      </c>
    </row>
    <row r="1750" spans="1:8" x14ac:dyDescent="0.25">
      <c r="A1750" s="1351"/>
      <c r="B1750" s="541" t="s">
        <v>3757</v>
      </c>
      <c r="C1750" s="2001" t="s">
        <v>3882</v>
      </c>
      <c r="D1750" s="1913" t="s">
        <v>3821</v>
      </c>
      <c r="E1750" s="1914">
        <v>14603</v>
      </c>
      <c r="F1750" s="1915">
        <v>41540</v>
      </c>
      <c r="G1750" s="1914">
        <v>14603</v>
      </c>
      <c r="H1750" s="1417">
        <f t="shared" si="38"/>
        <v>0</v>
      </c>
    </row>
    <row r="1751" spans="1:8" x14ac:dyDescent="0.25">
      <c r="A1751" s="1351"/>
      <c r="B1751" s="541" t="s">
        <v>3758</v>
      </c>
      <c r="C1751" s="2001" t="s">
        <v>3882</v>
      </c>
      <c r="D1751" s="1913" t="s">
        <v>1864</v>
      </c>
      <c r="E1751" s="1914">
        <v>6029.5</v>
      </c>
      <c r="F1751" s="1915">
        <v>41540</v>
      </c>
      <c r="G1751" s="1914">
        <v>6029.5</v>
      </c>
      <c r="H1751" s="1417">
        <f t="shared" si="38"/>
        <v>0</v>
      </c>
    </row>
    <row r="1752" spans="1:8" x14ac:dyDescent="0.25">
      <c r="A1752" s="1351"/>
      <c r="B1752" s="541" t="s">
        <v>971</v>
      </c>
      <c r="C1752" s="2001" t="s">
        <v>3882</v>
      </c>
      <c r="D1752" s="1913" t="s">
        <v>419</v>
      </c>
      <c r="E1752" s="1914">
        <v>5631</v>
      </c>
      <c r="F1752" s="1915">
        <v>41540</v>
      </c>
      <c r="G1752" s="1914">
        <v>5631</v>
      </c>
      <c r="H1752" s="1417">
        <f t="shared" si="38"/>
        <v>0</v>
      </c>
    </row>
    <row r="1753" spans="1:8" x14ac:dyDescent="0.25">
      <c r="A1753" s="1351"/>
      <c r="B1753" s="541" t="s">
        <v>3759</v>
      </c>
      <c r="C1753" s="2001" t="s">
        <v>3882</v>
      </c>
      <c r="D1753" s="1913" t="s">
        <v>499</v>
      </c>
      <c r="E1753" s="1914">
        <v>1185</v>
      </c>
      <c r="F1753" s="1915">
        <v>41540</v>
      </c>
      <c r="G1753" s="1914">
        <v>1185</v>
      </c>
      <c r="H1753" s="1417">
        <f t="shared" si="38"/>
        <v>0</v>
      </c>
    </row>
    <row r="1754" spans="1:8" ht="23.25" x14ac:dyDescent="0.25">
      <c r="A1754" s="1351"/>
      <c r="B1754" s="541" t="s">
        <v>3760</v>
      </c>
      <c r="C1754" s="2001" t="s">
        <v>3882</v>
      </c>
      <c r="D1754" s="1913" t="s">
        <v>303</v>
      </c>
      <c r="E1754" s="1914">
        <f>25826.5+130</f>
        <v>25956.5</v>
      </c>
      <c r="F1754" s="1973" t="s">
        <v>4053</v>
      </c>
      <c r="G1754" s="1916">
        <f>8000+4500+13456</f>
        <v>25956</v>
      </c>
      <c r="H1754" s="1417">
        <f t="shared" si="38"/>
        <v>0.5</v>
      </c>
    </row>
    <row r="1755" spans="1:8" x14ac:dyDescent="0.25">
      <c r="A1755" s="1351"/>
      <c r="B1755" s="541" t="s">
        <v>3761</v>
      </c>
      <c r="C1755" s="2001" t="s">
        <v>3882</v>
      </c>
      <c r="D1755" s="1913" t="s">
        <v>19</v>
      </c>
      <c r="E1755" s="1914">
        <v>365</v>
      </c>
      <c r="F1755" s="1915">
        <v>41540</v>
      </c>
      <c r="G1755" s="1914">
        <v>365</v>
      </c>
      <c r="H1755" s="1417">
        <f t="shared" si="38"/>
        <v>0</v>
      </c>
    </row>
    <row r="1756" spans="1:8" x14ac:dyDescent="0.25">
      <c r="A1756" s="1351"/>
      <c r="B1756" s="541" t="s">
        <v>3762</v>
      </c>
      <c r="C1756" s="2001" t="s">
        <v>3882</v>
      </c>
      <c r="D1756" s="1920" t="s">
        <v>3450</v>
      </c>
      <c r="E1756" s="1921">
        <v>0</v>
      </c>
      <c r="F1756" s="1915"/>
      <c r="G1756" s="1914"/>
      <c r="H1756" s="1417">
        <f t="shared" si="38"/>
        <v>0</v>
      </c>
    </row>
    <row r="1757" spans="1:8" x14ac:dyDescent="0.25">
      <c r="A1757" s="1351"/>
      <c r="B1757" s="541" t="s">
        <v>3763</v>
      </c>
      <c r="C1757" s="2001" t="s">
        <v>3882</v>
      </c>
      <c r="D1757" s="1913" t="s">
        <v>1041</v>
      </c>
      <c r="E1757" s="1914">
        <v>8480</v>
      </c>
      <c r="F1757" s="1915">
        <v>41540</v>
      </c>
      <c r="G1757" s="1914">
        <v>8480</v>
      </c>
      <c r="H1757" s="1417">
        <f t="shared" si="38"/>
        <v>0</v>
      </c>
    </row>
    <row r="1758" spans="1:8" x14ac:dyDescent="0.25">
      <c r="A1758" s="1351"/>
      <c r="B1758" s="541" t="s">
        <v>3764</v>
      </c>
      <c r="C1758" s="2001" t="s">
        <v>3882</v>
      </c>
      <c r="D1758" s="1913" t="s">
        <v>19</v>
      </c>
      <c r="E1758" s="1914">
        <v>2639</v>
      </c>
      <c r="F1758" s="1915">
        <v>41540</v>
      </c>
      <c r="G1758" s="1914">
        <v>2639</v>
      </c>
      <c r="H1758" s="1417">
        <f t="shared" si="38"/>
        <v>0</v>
      </c>
    </row>
    <row r="1759" spans="1:8" x14ac:dyDescent="0.25">
      <c r="A1759" s="1351"/>
      <c r="B1759" s="541" t="s">
        <v>3765</v>
      </c>
      <c r="C1759" s="2001" t="s">
        <v>3882</v>
      </c>
      <c r="D1759" s="1913" t="s">
        <v>3955</v>
      </c>
      <c r="E1759" s="1914">
        <v>2988</v>
      </c>
      <c r="F1759" s="1915">
        <v>41540</v>
      </c>
      <c r="G1759" s="1914">
        <v>2988</v>
      </c>
      <c r="H1759" s="1417">
        <f t="shared" si="38"/>
        <v>0</v>
      </c>
    </row>
    <row r="1760" spans="1:8" x14ac:dyDescent="0.25">
      <c r="A1760" s="1351"/>
      <c r="B1760" s="541" t="s">
        <v>3766</v>
      </c>
      <c r="C1760" s="2001" t="s">
        <v>3882</v>
      </c>
      <c r="D1760" s="1913" t="s">
        <v>3956</v>
      </c>
      <c r="E1760" s="1914">
        <v>2794</v>
      </c>
      <c r="F1760" s="1915">
        <v>41540</v>
      </c>
      <c r="G1760" s="1914">
        <v>2794</v>
      </c>
      <c r="H1760" s="1417">
        <f t="shared" si="38"/>
        <v>0</v>
      </c>
    </row>
    <row r="1761" spans="1:8" x14ac:dyDescent="0.25">
      <c r="A1761" s="1351"/>
      <c r="B1761" s="541" t="s">
        <v>3767</v>
      </c>
      <c r="C1761" s="2001" t="s">
        <v>3882</v>
      </c>
      <c r="D1761" s="1913" t="s">
        <v>2083</v>
      </c>
      <c r="E1761" s="1914">
        <v>32659.5</v>
      </c>
      <c r="F1761" s="1915">
        <v>41544</v>
      </c>
      <c r="G1761" s="1916">
        <v>32659.5</v>
      </c>
      <c r="H1761" s="1417">
        <f t="shared" si="38"/>
        <v>0</v>
      </c>
    </row>
    <row r="1762" spans="1:8" x14ac:dyDescent="0.25">
      <c r="A1762" s="1351"/>
      <c r="B1762" s="541" t="s">
        <v>3768</v>
      </c>
      <c r="C1762" s="2001" t="s">
        <v>3882</v>
      </c>
      <c r="D1762" s="1913" t="s">
        <v>627</v>
      </c>
      <c r="E1762" s="1914">
        <v>4734</v>
      </c>
      <c r="F1762" s="1915">
        <v>41540</v>
      </c>
      <c r="G1762" s="1914">
        <v>4734</v>
      </c>
      <c r="H1762" s="1417">
        <f t="shared" si="38"/>
        <v>0</v>
      </c>
    </row>
    <row r="1763" spans="1:8" x14ac:dyDescent="0.25">
      <c r="A1763" s="1351"/>
      <c r="B1763" s="541" t="s">
        <v>3769</v>
      </c>
      <c r="C1763" s="2001" t="s">
        <v>3882</v>
      </c>
      <c r="D1763" s="1913" t="s">
        <v>3957</v>
      </c>
      <c r="E1763" s="1914">
        <v>2434</v>
      </c>
      <c r="F1763" s="1915">
        <v>41540</v>
      </c>
      <c r="G1763" s="1914">
        <v>2434</v>
      </c>
      <c r="H1763" s="1417">
        <f t="shared" si="38"/>
        <v>0</v>
      </c>
    </row>
    <row r="1764" spans="1:8" x14ac:dyDescent="0.25">
      <c r="A1764" s="1351"/>
      <c r="B1764" s="541" t="s">
        <v>3770</v>
      </c>
      <c r="C1764" s="2001" t="s">
        <v>3882</v>
      </c>
      <c r="D1764" s="1913" t="s">
        <v>3451</v>
      </c>
      <c r="E1764" s="1914">
        <v>2331</v>
      </c>
      <c r="F1764" s="1915">
        <v>41540</v>
      </c>
      <c r="G1764" s="1914">
        <v>2331</v>
      </c>
      <c r="H1764" s="1417">
        <f t="shared" si="38"/>
        <v>0</v>
      </c>
    </row>
    <row r="1765" spans="1:8" x14ac:dyDescent="0.25">
      <c r="A1765" s="1351"/>
      <c r="B1765" s="541" t="s">
        <v>3771</v>
      </c>
      <c r="C1765" s="2001" t="s">
        <v>3882</v>
      </c>
      <c r="D1765" s="1913" t="s">
        <v>54</v>
      </c>
      <c r="E1765" s="1914">
        <v>19956</v>
      </c>
      <c r="F1765" s="1915">
        <v>41540</v>
      </c>
      <c r="G1765" s="1914">
        <v>19956</v>
      </c>
      <c r="H1765" s="1417">
        <f t="shared" si="38"/>
        <v>0</v>
      </c>
    </row>
    <row r="1766" spans="1:8" x14ac:dyDescent="0.25">
      <c r="A1766" s="1351"/>
      <c r="B1766" s="541" t="s">
        <v>884</v>
      </c>
      <c r="C1766" s="2001" t="s">
        <v>3882</v>
      </c>
      <c r="D1766" s="1913" t="s">
        <v>2371</v>
      </c>
      <c r="E1766" s="1914">
        <v>10198</v>
      </c>
      <c r="F1766" s="1915">
        <v>41541</v>
      </c>
      <c r="G1766" s="1916">
        <v>10198</v>
      </c>
      <c r="H1766" s="1417">
        <f t="shared" si="38"/>
        <v>0</v>
      </c>
    </row>
    <row r="1767" spans="1:8" x14ac:dyDescent="0.25">
      <c r="A1767" s="1351"/>
      <c r="B1767" s="541" t="s">
        <v>3772</v>
      </c>
      <c r="C1767" s="2001" t="s">
        <v>3882</v>
      </c>
      <c r="D1767" s="1913" t="s">
        <v>655</v>
      </c>
      <c r="E1767" s="1914">
        <v>26767</v>
      </c>
      <c r="F1767" s="1915">
        <v>41541</v>
      </c>
      <c r="G1767" s="1916">
        <v>26767</v>
      </c>
      <c r="H1767" s="1417">
        <f t="shared" si="38"/>
        <v>0</v>
      </c>
    </row>
    <row r="1768" spans="1:8" x14ac:dyDescent="0.25">
      <c r="A1768" s="1351"/>
      <c r="B1768" s="541" t="s">
        <v>3773</v>
      </c>
      <c r="C1768" s="2001" t="s">
        <v>3882</v>
      </c>
      <c r="D1768" s="1913" t="s">
        <v>19</v>
      </c>
      <c r="E1768" s="1914">
        <v>491</v>
      </c>
      <c r="F1768" s="1915">
        <v>41540</v>
      </c>
      <c r="G1768" s="1914">
        <v>491</v>
      </c>
      <c r="H1768" s="1417">
        <f t="shared" si="38"/>
        <v>0</v>
      </c>
    </row>
    <row r="1769" spans="1:8" x14ac:dyDescent="0.25">
      <c r="A1769" s="1351"/>
      <c r="B1769" s="541" t="s">
        <v>3774</v>
      </c>
      <c r="C1769" s="2001" t="s">
        <v>3882</v>
      </c>
      <c r="D1769" s="1913" t="s">
        <v>641</v>
      </c>
      <c r="E1769" s="1914">
        <v>19007.5</v>
      </c>
      <c r="F1769" s="1915">
        <v>41541</v>
      </c>
      <c r="G1769" s="1916">
        <v>19007.5</v>
      </c>
      <c r="H1769" s="1417">
        <f t="shared" si="38"/>
        <v>0</v>
      </c>
    </row>
    <row r="1770" spans="1:8" x14ac:dyDescent="0.25">
      <c r="A1770" s="1351"/>
      <c r="B1770" s="541" t="s">
        <v>3775</v>
      </c>
      <c r="C1770" s="2001" t="s">
        <v>3882</v>
      </c>
      <c r="D1770" s="1913" t="s">
        <v>3637</v>
      </c>
      <c r="E1770" s="1914">
        <v>12782.5</v>
      </c>
      <c r="F1770" s="1915">
        <v>41541</v>
      </c>
      <c r="G1770" s="1916">
        <v>12782.5</v>
      </c>
      <c r="H1770" s="1417">
        <f t="shared" si="38"/>
        <v>0</v>
      </c>
    </row>
    <row r="1771" spans="1:8" x14ac:dyDescent="0.25">
      <c r="A1771" s="1351"/>
      <c r="B1771" s="541" t="s">
        <v>3776</v>
      </c>
      <c r="C1771" s="2001" t="s">
        <v>3882</v>
      </c>
      <c r="D1771" s="1913" t="s">
        <v>958</v>
      </c>
      <c r="E1771" s="1914">
        <v>7912</v>
      </c>
      <c r="F1771" s="1915">
        <v>41541</v>
      </c>
      <c r="G1771" s="1916">
        <v>7912</v>
      </c>
      <c r="H1771" s="1417">
        <f t="shared" si="38"/>
        <v>0</v>
      </c>
    </row>
    <row r="1772" spans="1:8" x14ac:dyDescent="0.25">
      <c r="A1772" s="1351"/>
      <c r="B1772" s="541" t="s">
        <v>3777</v>
      </c>
      <c r="C1772" s="2001" t="s">
        <v>3882</v>
      </c>
      <c r="D1772" s="1913" t="s">
        <v>686</v>
      </c>
      <c r="E1772" s="1914">
        <v>2281</v>
      </c>
      <c r="F1772" s="1915">
        <v>41541</v>
      </c>
      <c r="G1772" s="1916">
        <v>2281</v>
      </c>
      <c r="H1772" s="1417">
        <f t="shared" si="38"/>
        <v>0</v>
      </c>
    </row>
    <row r="1773" spans="1:8" x14ac:dyDescent="0.25">
      <c r="A1773" s="1351"/>
      <c r="B1773" s="541" t="s">
        <v>3778</v>
      </c>
      <c r="C1773" s="2001" t="s">
        <v>3882</v>
      </c>
      <c r="D1773" s="1913" t="s">
        <v>69</v>
      </c>
      <c r="E1773" s="1914">
        <v>3343</v>
      </c>
      <c r="F1773" s="1915">
        <v>41541</v>
      </c>
      <c r="G1773" s="1916">
        <v>3343</v>
      </c>
      <c r="H1773" s="1417">
        <f t="shared" si="38"/>
        <v>0</v>
      </c>
    </row>
    <row r="1774" spans="1:8" x14ac:dyDescent="0.25">
      <c r="A1774" s="1351"/>
      <c r="B1774" s="541" t="s">
        <v>3779</v>
      </c>
      <c r="C1774" s="2001" t="s">
        <v>3882</v>
      </c>
      <c r="D1774" s="1913" t="s">
        <v>3451</v>
      </c>
      <c r="E1774" s="1914">
        <v>1191</v>
      </c>
      <c r="F1774" s="1915">
        <v>41541</v>
      </c>
      <c r="G1774" s="1916">
        <v>1191</v>
      </c>
      <c r="H1774" s="1417">
        <f t="shared" si="38"/>
        <v>0</v>
      </c>
    </row>
    <row r="1775" spans="1:8" x14ac:dyDescent="0.25">
      <c r="A1775" s="1351"/>
      <c r="B1775" s="541" t="s">
        <v>3780</v>
      </c>
      <c r="C1775" s="2001" t="s">
        <v>3882</v>
      </c>
      <c r="D1775" s="1913" t="s">
        <v>3958</v>
      </c>
      <c r="E1775" s="1914">
        <v>1676</v>
      </c>
      <c r="F1775" s="1915">
        <v>41541</v>
      </c>
      <c r="G1775" s="1916">
        <v>1676</v>
      </c>
      <c r="H1775" s="1417">
        <f t="shared" si="38"/>
        <v>0</v>
      </c>
    </row>
    <row r="1776" spans="1:8" x14ac:dyDescent="0.25">
      <c r="A1776" s="1351"/>
      <c r="B1776" s="541" t="s">
        <v>930</v>
      </c>
      <c r="C1776" s="2001" t="s">
        <v>3882</v>
      </c>
      <c r="D1776" s="1913" t="s">
        <v>680</v>
      </c>
      <c r="E1776" s="1914">
        <v>665</v>
      </c>
      <c r="F1776" s="1915">
        <v>41541</v>
      </c>
      <c r="G1776" s="1916">
        <v>665</v>
      </c>
      <c r="H1776" s="1417">
        <f t="shared" si="38"/>
        <v>0</v>
      </c>
    </row>
    <row r="1777" spans="1:8" x14ac:dyDescent="0.25">
      <c r="A1777" s="1351"/>
      <c r="B1777" s="541" t="s">
        <v>3781</v>
      </c>
      <c r="C1777" s="2001" t="s">
        <v>3882</v>
      </c>
      <c r="D1777" s="1913" t="s">
        <v>3460</v>
      </c>
      <c r="E1777" s="1914">
        <v>2038</v>
      </c>
      <c r="F1777" s="1915">
        <v>41541</v>
      </c>
      <c r="G1777" s="1916">
        <v>2038</v>
      </c>
      <c r="H1777" s="1417">
        <f t="shared" si="38"/>
        <v>0</v>
      </c>
    </row>
    <row r="1778" spans="1:8" x14ac:dyDescent="0.25">
      <c r="A1778" s="1351"/>
      <c r="B1778" s="541" t="s">
        <v>974</v>
      </c>
      <c r="C1778" s="2001" t="s">
        <v>3882</v>
      </c>
      <c r="D1778" s="1913" t="s">
        <v>497</v>
      </c>
      <c r="E1778" s="1914">
        <v>3200</v>
      </c>
      <c r="F1778" s="1915">
        <v>41541</v>
      </c>
      <c r="G1778" s="1916">
        <v>3200</v>
      </c>
      <c r="H1778" s="1417">
        <f t="shared" si="38"/>
        <v>0</v>
      </c>
    </row>
    <row r="1779" spans="1:8" x14ac:dyDescent="0.25">
      <c r="A1779" s="1351"/>
      <c r="B1779" s="541"/>
      <c r="C1779" s="1547"/>
      <c r="D1779" s="521" t="s">
        <v>506</v>
      </c>
      <c r="E1779" s="140"/>
      <c r="F1779" s="727"/>
      <c r="G1779" s="140"/>
      <c r="H1779" s="218"/>
    </row>
    <row r="1780" spans="1:8" x14ac:dyDescent="0.25">
      <c r="A1780" s="717"/>
      <c r="B1780" s="1373"/>
      <c r="C1780" s="1354"/>
      <c r="D1780" s="521" t="s">
        <v>513</v>
      </c>
      <c r="E1780" s="140"/>
      <c r="F1780" s="727"/>
      <c r="G1780" s="140"/>
      <c r="H1780" s="218"/>
    </row>
    <row r="1781" spans="1:8" x14ac:dyDescent="0.25">
      <c r="A1781" s="1351"/>
      <c r="B1781" s="541"/>
      <c r="C1781" s="591"/>
      <c r="D1781" s="1260" t="s">
        <v>506</v>
      </c>
      <c r="E1781" s="585"/>
      <c r="F1781" s="1388"/>
      <c r="G1781" s="1961"/>
      <c r="H1781" s="218"/>
    </row>
    <row r="1782" spans="1:8" ht="18.75" x14ac:dyDescent="0.3">
      <c r="A1782" s="2151" t="str">
        <f>A1713</f>
        <v>REMISIONES DE    OCTUBRE     2 0 1 3</v>
      </c>
      <c r="B1782" s="2151"/>
      <c r="C1782" s="2151"/>
      <c r="D1782" s="2151"/>
      <c r="E1782" s="2151"/>
      <c r="F1782" s="2151"/>
      <c r="G1782" s="1959"/>
      <c r="H1782" s="719"/>
    </row>
    <row r="1783" spans="1:8" ht="35.25" thickBot="1" x14ac:dyDescent="0.35">
      <c r="A1783" s="718" t="s">
        <v>0</v>
      </c>
      <c r="B1783" s="1343" t="s">
        <v>1</v>
      </c>
      <c r="C1783" s="1543"/>
      <c r="D1783" s="1344" t="s">
        <v>1574</v>
      </c>
      <c r="E1783" s="5" t="s">
        <v>2</v>
      </c>
      <c r="F1783" s="1345" t="s">
        <v>6</v>
      </c>
      <c r="G1783" s="1346" t="s">
        <v>7</v>
      </c>
      <c r="H1783" s="1347" t="s">
        <v>8</v>
      </c>
    </row>
    <row r="1784" spans="1:8" ht="15.75" thickTop="1" x14ac:dyDescent="0.25">
      <c r="A1784" s="1348">
        <v>41540</v>
      </c>
      <c r="B1784" s="1349" t="s">
        <v>3782</v>
      </c>
      <c r="C1784" s="1349" t="s">
        <v>3882</v>
      </c>
      <c r="D1784" s="1913" t="s">
        <v>186</v>
      </c>
      <c r="E1784" s="1914">
        <v>2857</v>
      </c>
      <c r="F1784" s="1915">
        <v>41541</v>
      </c>
      <c r="G1784" s="1916">
        <v>2857</v>
      </c>
      <c r="H1784" s="1417">
        <f t="shared" ref="H1784:H1847" si="39">E1784-G1784</f>
        <v>0</v>
      </c>
    </row>
    <row r="1785" spans="1:8" x14ac:dyDescent="0.25">
      <c r="A1785" s="1351"/>
      <c r="B1785" s="541" t="s">
        <v>3783</v>
      </c>
      <c r="C1785" s="547" t="s">
        <v>3882</v>
      </c>
      <c r="D1785" s="1913" t="s">
        <v>1969</v>
      </c>
      <c r="E1785" s="1914">
        <v>2280</v>
      </c>
      <c r="F1785" s="1924" t="s">
        <v>4054</v>
      </c>
      <c r="G1785" s="1925">
        <f>1180+1100</f>
        <v>2280</v>
      </c>
      <c r="H1785" s="1417">
        <f t="shared" si="39"/>
        <v>0</v>
      </c>
    </row>
    <row r="1786" spans="1:8" x14ac:dyDescent="0.25">
      <c r="A1786" s="1351"/>
      <c r="B1786" s="541" t="s">
        <v>3784</v>
      </c>
      <c r="C1786" s="547" t="s">
        <v>3882</v>
      </c>
      <c r="D1786" s="1913" t="s">
        <v>830</v>
      </c>
      <c r="E1786" s="1914">
        <v>19860.5</v>
      </c>
      <c r="F1786" s="1915">
        <v>41541</v>
      </c>
      <c r="G1786" s="1916">
        <v>19860.5</v>
      </c>
      <c r="H1786" s="1417">
        <f t="shared" si="39"/>
        <v>0</v>
      </c>
    </row>
    <row r="1787" spans="1:8" x14ac:dyDescent="0.25">
      <c r="A1787" s="1351"/>
      <c r="B1787" s="541" t="s">
        <v>3785</v>
      </c>
      <c r="C1787" s="547" t="s">
        <v>3882</v>
      </c>
      <c r="D1787" s="1913" t="s">
        <v>389</v>
      </c>
      <c r="E1787" s="1914">
        <v>15360</v>
      </c>
      <c r="F1787" s="1915">
        <v>41541</v>
      </c>
      <c r="G1787" s="1916">
        <v>15360</v>
      </c>
      <c r="H1787" s="1417">
        <f t="shared" si="39"/>
        <v>0</v>
      </c>
    </row>
    <row r="1788" spans="1:8" x14ac:dyDescent="0.25">
      <c r="A1788" s="1351"/>
      <c r="B1788" s="541" t="s">
        <v>3786</v>
      </c>
      <c r="C1788" s="547" t="s">
        <v>3882</v>
      </c>
      <c r="D1788" s="1913" t="s">
        <v>752</v>
      </c>
      <c r="E1788" s="1914">
        <v>142384</v>
      </c>
      <c r="F1788" s="1924">
        <v>41564</v>
      </c>
      <c r="G1788" s="1925">
        <v>142344</v>
      </c>
      <c r="H1788" s="1974">
        <f t="shared" si="39"/>
        <v>40</v>
      </c>
    </row>
    <row r="1789" spans="1:8" x14ac:dyDescent="0.25">
      <c r="A1789" s="1351"/>
      <c r="B1789" s="541" t="s">
        <v>975</v>
      </c>
      <c r="C1789" s="547" t="s">
        <v>3882</v>
      </c>
      <c r="D1789" s="1913" t="s">
        <v>1557</v>
      </c>
      <c r="E1789" s="1914">
        <v>14789</v>
      </c>
      <c r="F1789" s="2005">
        <v>41579</v>
      </c>
      <c r="G1789" s="2006">
        <v>14789</v>
      </c>
      <c r="H1789" s="1417">
        <f t="shared" si="39"/>
        <v>0</v>
      </c>
    </row>
    <row r="1790" spans="1:8" x14ac:dyDescent="0.25">
      <c r="A1790" s="1351"/>
      <c r="B1790" s="541" t="s">
        <v>3787</v>
      </c>
      <c r="C1790" s="547" t="s">
        <v>3882</v>
      </c>
      <c r="D1790" s="1913" t="s">
        <v>685</v>
      </c>
      <c r="E1790" s="1914">
        <v>4025</v>
      </c>
      <c r="F1790" s="1915">
        <v>41541</v>
      </c>
      <c r="G1790" s="1916">
        <v>4025</v>
      </c>
      <c r="H1790" s="1417">
        <f t="shared" si="39"/>
        <v>0</v>
      </c>
    </row>
    <row r="1791" spans="1:8" x14ac:dyDescent="0.25">
      <c r="A1791" s="1351"/>
      <c r="B1791" s="541" t="s">
        <v>3788</v>
      </c>
      <c r="C1791" s="547" t="s">
        <v>3882</v>
      </c>
      <c r="D1791" s="1913" t="s">
        <v>968</v>
      </c>
      <c r="E1791" s="1914">
        <v>4267</v>
      </c>
      <c r="F1791" s="1915">
        <v>41541</v>
      </c>
      <c r="G1791" s="1916">
        <v>4267</v>
      </c>
      <c r="H1791" s="1417">
        <f t="shared" si="39"/>
        <v>0</v>
      </c>
    </row>
    <row r="1792" spans="1:8" x14ac:dyDescent="0.25">
      <c r="A1792" s="1351"/>
      <c r="B1792" s="541" t="s">
        <v>3789</v>
      </c>
      <c r="C1792" s="547" t="s">
        <v>3882</v>
      </c>
      <c r="D1792" s="1913" t="s">
        <v>69</v>
      </c>
      <c r="E1792" s="1914">
        <v>871</v>
      </c>
      <c r="F1792" s="1915">
        <v>41541</v>
      </c>
      <c r="G1792" s="1916">
        <v>871</v>
      </c>
      <c r="H1792" s="1417">
        <f t="shared" si="39"/>
        <v>0</v>
      </c>
    </row>
    <row r="1793" spans="1:8" x14ac:dyDescent="0.25">
      <c r="A1793" s="1351"/>
      <c r="B1793" s="541" t="s">
        <v>3790</v>
      </c>
      <c r="C1793" s="547" t="s">
        <v>3882</v>
      </c>
      <c r="D1793" s="1913" t="s">
        <v>44</v>
      </c>
      <c r="E1793" s="1914">
        <v>83</v>
      </c>
      <c r="F1793" s="1915">
        <v>41540</v>
      </c>
      <c r="G1793" s="1914">
        <v>83</v>
      </c>
      <c r="H1793" s="1417">
        <f t="shared" si="39"/>
        <v>0</v>
      </c>
    </row>
    <row r="1794" spans="1:8" x14ac:dyDescent="0.25">
      <c r="A1794" s="1351"/>
      <c r="B1794" s="541" t="s">
        <v>3791</v>
      </c>
      <c r="C1794" s="547" t="s">
        <v>3882</v>
      </c>
      <c r="D1794" s="1913" t="s">
        <v>67</v>
      </c>
      <c r="E1794" s="1914">
        <v>13838.5</v>
      </c>
      <c r="F1794" s="1924">
        <v>41558</v>
      </c>
      <c r="G1794" s="1925">
        <v>13838</v>
      </c>
      <c r="H1794" s="1417">
        <f t="shared" si="39"/>
        <v>0.5</v>
      </c>
    </row>
    <row r="1795" spans="1:8" x14ac:dyDescent="0.25">
      <c r="A1795" s="1351"/>
      <c r="B1795" s="541" t="s">
        <v>3792</v>
      </c>
      <c r="C1795" s="547" t="s">
        <v>3882</v>
      </c>
      <c r="D1795" s="1913" t="s">
        <v>3459</v>
      </c>
      <c r="E1795" s="1914">
        <v>24529</v>
      </c>
      <c r="F1795" s="1915">
        <v>41540</v>
      </c>
      <c r="G1795" s="1914">
        <v>24529</v>
      </c>
      <c r="H1795" s="1417">
        <f t="shared" si="39"/>
        <v>0</v>
      </c>
    </row>
    <row r="1796" spans="1:8" x14ac:dyDescent="0.25">
      <c r="A1796" s="1351"/>
      <c r="B1796" s="541" t="s">
        <v>3793</v>
      </c>
      <c r="C1796" s="547" t="s">
        <v>3882</v>
      </c>
      <c r="D1796" s="1913" t="s">
        <v>3959</v>
      </c>
      <c r="E1796" s="1914">
        <v>942</v>
      </c>
      <c r="F1796" s="1915">
        <v>41541</v>
      </c>
      <c r="G1796" s="1916">
        <v>942</v>
      </c>
      <c r="H1796" s="1417">
        <f t="shared" si="39"/>
        <v>0</v>
      </c>
    </row>
    <row r="1797" spans="1:8" x14ac:dyDescent="0.25">
      <c r="A1797" s="1351"/>
      <c r="B1797" s="541" t="s">
        <v>3794</v>
      </c>
      <c r="C1797" s="547" t="s">
        <v>3882</v>
      </c>
      <c r="D1797" s="1913" t="s">
        <v>2069</v>
      </c>
      <c r="E1797" s="1914">
        <v>2968</v>
      </c>
      <c r="F1797" s="1924">
        <v>41549</v>
      </c>
      <c r="G1797" s="1925">
        <v>2000</v>
      </c>
      <c r="H1797" s="1974">
        <f t="shared" si="39"/>
        <v>968</v>
      </c>
    </row>
    <row r="1798" spans="1:8" x14ac:dyDescent="0.25">
      <c r="A1798" s="1351"/>
      <c r="B1798" s="541" t="s">
        <v>977</v>
      </c>
      <c r="C1798" s="547" t="s">
        <v>3882</v>
      </c>
      <c r="D1798" s="1913" t="s">
        <v>404</v>
      </c>
      <c r="E1798" s="1914">
        <v>25286.6</v>
      </c>
      <c r="F1798" s="1913"/>
      <c r="G1798" s="1914"/>
      <c r="H1798" s="1417">
        <f t="shared" si="39"/>
        <v>25286.6</v>
      </c>
    </row>
    <row r="1799" spans="1:8" x14ac:dyDescent="0.25">
      <c r="A1799" s="1351"/>
      <c r="B1799" s="541" t="s">
        <v>3795</v>
      </c>
      <c r="C1799" s="547" t="s">
        <v>3882</v>
      </c>
      <c r="D1799" s="1913" t="s">
        <v>3850</v>
      </c>
      <c r="E1799" s="1914">
        <v>10870</v>
      </c>
      <c r="F1799" s="1915">
        <v>41541</v>
      </c>
      <c r="G1799" s="1916">
        <v>10870</v>
      </c>
      <c r="H1799" s="1417">
        <f t="shared" si="39"/>
        <v>0</v>
      </c>
    </row>
    <row r="1800" spans="1:8" x14ac:dyDescent="0.25">
      <c r="A1800" s="1351"/>
      <c r="B1800" s="541" t="s">
        <v>3796</v>
      </c>
      <c r="C1800" s="547" t="s">
        <v>3882</v>
      </c>
      <c r="D1800" s="1913" t="s">
        <v>185</v>
      </c>
      <c r="E1800" s="1914">
        <v>27367</v>
      </c>
      <c r="F1800" s="1915">
        <v>41542</v>
      </c>
      <c r="G1800" s="1916">
        <v>27367</v>
      </c>
      <c r="H1800" s="1417">
        <f t="shared" si="39"/>
        <v>0</v>
      </c>
    </row>
    <row r="1801" spans="1:8" x14ac:dyDescent="0.25">
      <c r="A1801" s="1351"/>
      <c r="B1801" s="541" t="s">
        <v>3797</v>
      </c>
      <c r="C1801" s="547" t="s">
        <v>3882</v>
      </c>
      <c r="D1801" s="1913" t="s">
        <v>3459</v>
      </c>
      <c r="E1801" s="1914">
        <v>2062</v>
      </c>
      <c r="F1801" s="1915">
        <v>41540</v>
      </c>
      <c r="G1801" s="1914">
        <v>2062</v>
      </c>
      <c r="H1801" s="1417">
        <f t="shared" si="39"/>
        <v>0</v>
      </c>
    </row>
    <row r="1802" spans="1:8" x14ac:dyDescent="0.25">
      <c r="A1802" s="1351"/>
      <c r="B1802" s="541" t="s">
        <v>3798</v>
      </c>
      <c r="C1802" s="547" t="s">
        <v>3882</v>
      </c>
      <c r="D1802" s="1913" t="s">
        <v>119</v>
      </c>
      <c r="E1802" s="1914">
        <v>5299.2</v>
      </c>
      <c r="F1802" s="1915">
        <v>41541</v>
      </c>
      <c r="G1802" s="1916">
        <v>5299.2</v>
      </c>
      <c r="H1802" s="1417">
        <f t="shared" si="39"/>
        <v>0</v>
      </c>
    </row>
    <row r="1803" spans="1:8" x14ac:dyDescent="0.25">
      <c r="A1803" s="1351"/>
      <c r="B1803" s="541" t="s">
        <v>3799</v>
      </c>
      <c r="C1803" s="547" t="s">
        <v>3882</v>
      </c>
      <c r="D1803" s="1913" t="s">
        <v>463</v>
      </c>
      <c r="E1803" s="1914">
        <v>4315</v>
      </c>
      <c r="F1803" s="1915">
        <v>41542</v>
      </c>
      <c r="G1803" s="1916">
        <v>4315</v>
      </c>
      <c r="H1803" s="1417">
        <f t="shared" si="39"/>
        <v>0</v>
      </c>
    </row>
    <row r="1804" spans="1:8" x14ac:dyDescent="0.25">
      <c r="A1804" s="1351"/>
      <c r="B1804" s="541" t="s">
        <v>3800</v>
      </c>
      <c r="C1804" s="547" t="s">
        <v>3882</v>
      </c>
      <c r="D1804" s="1913" t="s">
        <v>3854</v>
      </c>
      <c r="E1804" s="1914">
        <v>1257.5</v>
      </c>
      <c r="F1804" s="1915">
        <v>41543</v>
      </c>
      <c r="G1804" s="1916">
        <v>1257</v>
      </c>
      <c r="H1804" s="1417">
        <f t="shared" si="39"/>
        <v>0.5</v>
      </c>
    </row>
    <row r="1805" spans="1:8" x14ac:dyDescent="0.25">
      <c r="A1805" s="1351"/>
      <c r="B1805" s="541" t="s">
        <v>3801</v>
      </c>
      <c r="C1805" s="547" t="s">
        <v>3882</v>
      </c>
      <c r="D1805" s="1913" t="s">
        <v>978</v>
      </c>
      <c r="E1805" s="1914">
        <v>15658.5</v>
      </c>
      <c r="F1805" s="1915">
        <v>41541</v>
      </c>
      <c r="G1805" s="1916">
        <v>15658.5</v>
      </c>
      <c r="H1805" s="1417">
        <f t="shared" si="39"/>
        <v>0</v>
      </c>
    </row>
    <row r="1806" spans="1:8" ht="23.25" x14ac:dyDescent="0.25">
      <c r="A1806" s="1351"/>
      <c r="B1806" s="541" t="s">
        <v>3802</v>
      </c>
      <c r="C1806" s="547" t="s">
        <v>3882</v>
      </c>
      <c r="D1806" s="1913" t="s">
        <v>3638</v>
      </c>
      <c r="E1806" s="1914">
        <v>6221</v>
      </c>
      <c r="F1806" s="1973" t="s">
        <v>3989</v>
      </c>
      <c r="G1806" s="1916">
        <v>6221</v>
      </c>
      <c r="H1806" s="1417">
        <f t="shared" si="39"/>
        <v>0</v>
      </c>
    </row>
    <row r="1807" spans="1:8" x14ac:dyDescent="0.25">
      <c r="A1807" s="1351"/>
      <c r="B1807" s="541" t="s">
        <v>3803</v>
      </c>
      <c r="C1807" s="547" t="s">
        <v>3882</v>
      </c>
      <c r="D1807" s="1913" t="s">
        <v>119</v>
      </c>
      <c r="E1807" s="1914">
        <v>1020.5</v>
      </c>
      <c r="F1807" s="1915">
        <v>41541</v>
      </c>
      <c r="G1807" s="1916">
        <v>1020.5</v>
      </c>
      <c r="H1807" s="1417">
        <f t="shared" si="39"/>
        <v>0</v>
      </c>
    </row>
    <row r="1808" spans="1:8" x14ac:dyDescent="0.25">
      <c r="A1808" s="1351"/>
      <c r="B1808" s="541" t="s">
        <v>3804</v>
      </c>
      <c r="C1808" s="547" t="s">
        <v>3882</v>
      </c>
      <c r="D1808" s="1913" t="s">
        <v>21</v>
      </c>
      <c r="E1808" s="1914">
        <v>16464</v>
      </c>
      <c r="F1808" s="1982">
        <v>41547</v>
      </c>
      <c r="G1808" s="1975">
        <v>16464</v>
      </c>
      <c r="H1808" s="1417">
        <f t="shared" si="39"/>
        <v>0</v>
      </c>
    </row>
    <row r="1809" spans="1:8" x14ac:dyDescent="0.25">
      <c r="A1809" s="1351"/>
      <c r="B1809" s="541" t="s">
        <v>3805</v>
      </c>
      <c r="C1809" s="547" t="s">
        <v>3882</v>
      </c>
      <c r="D1809" s="1913" t="s">
        <v>44</v>
      </c>
      <c r="E1809" s="1914">
        <v>634.5</v>
      </c>
      <c r="F1809" s="1915">
        <v>41540</v>
      </c>
      <c r="G1809" s="1914">
        <v>634.5</v>
      </c>
      <c r="H1809" s="1417">
        <f t="shared" si="39"/>
        <v>0</v>
      </c>
    </row>
    <row r="1810" spans="1:8" x14ac:dyDescent="0.25">
      <c r="A1810" s="1351"/>
      <c r="B1810" s="541" t="s">
        <v>3806</v>
      </c>
      <c r="C1810" s="547" t="s">
        <v>3882</v>
      </c>
      <c r="D1810" s="1913" t="s">
        <v>259</v>
      </c>
      <c r="E1810" s="1914">
        <v>841</v>
      </c>
      <c r="F1810" s="1915">
        <v>41540</v>
      </c>
      <c r="G1810" s="1914">
        <v>841</v>
      </c>
      <c r="H1810" s="1417">
        <f t="shared" si="39"/>
        <v>0</v>
      </c>
    </row>
    <row r="1811" spans="1:8" x14ac:dyDescent="0.25">
      <c r="A1811" s="1351"/>
      <c r="B1811" s="541" t="s">
        <v>3807</v>
      </c>
      <c r="C1811" s="547" t="s">
        <v>3882</v>
      </c>
      <c r="D1811" s="1913" t="s">
        <v>976</v>
      </c>
      <c r="E1811" s="1914">
        <v>559</v>
      </c>
      <c r="F1811" s="1915">
        <v>41540</v>
      </c>
      <c r="G1811" s="1914">
        <v>559</v>
      </c>
      <c r="H1811" s="1417">
        <f t="shared" si="39"/>
        <v>0</v>
      </c>
    </row>
    <row r="1812" spans="1:8" x14ac:dyDescent="0.25">
      <c r="A1812" s="1351"/>
      <c r="B1812" s="541" t="s">
        <v>3808</v>
      </c>
      <c r="C1812" s="547" t="s">
        <v>3882</v>
      </c>
      <c r="D1812" s="1913" t="s">
        <v>259</v>
      </c>
      <c r="E1812" s="1914">
        <v>333</v>
      </c>
      <c r="F1812" s="1915">
        <v>41540</v>
      </c>
      <c r="G1812" s="1914">
        <v>333</v>
      </c>
      <c r="H1812" s="1417">
        <f t="shared" si="39"/>
        <v>0</v>
      </c>
    </row>
    <row r="1813" spans="1:8" x14ac:dyDescent="0.25">
      <c r="A1813" s="1351"/>
      <c r="B1813" s="541" t="s">
        <v>3809</v>
      </c>
      <c r="C1813" s="547" t="s">
        <v>3882</v>
      </c>
      <c r="D1813" s="1913" t="s">
        <v>986</v>
      </c>
      <c r="E1813" s="1914">
        <v>33216</v>
      </c>
      <c r="F1813" s="1915">
        <v>41542</v>
      </c>
      <c r="G1813" s="1916">
        <v>33216</v>
      </c>
      <c r="H1813" s="1417">
        <f t="shared" si="39"/>
        <v>0</v>
      </c>
    </row>
    <row r="1814" spans="1:8" x14ac:dyDescent="0.25">
      <c r="A1814" s="1351"/>
      <c r="B1814" s="541" t="s">
        <v>3810</v>
      </c>
      <c r="C1814" s="547" t="s">
        <v>3882</v>
      </c>
      <c r="D1814" s="1913" t="s">
        <v>2155</v>
      </c>
      <c r="E1814" s="1914">
        <v>4946.5</v>
      </c>
      <c r="F1814" s="1915">
        <v>41542</v>
      </c>
      <c r="G1814" s="1916">
        <v>4946.5</v>
      </c>
      <c r="H1814" s="1417">
        <f t="shared" si="39"/>
        <v>0</v>
      </c>
    </row>
    <row r="1815" spans="1:8" x14ac:dyDescent="0.25">
      <c r="A1815" s="1351"/>
      <c r="B1815" s="541" t="s">
        <v>3811</v>
      </c>
      <c r="C1815" s="547" t="s">
        <v>3882</v>
      </c>
      <c r="D1815" s="1913" t="s">
        <v>497</v>
      </c>
      <c r="E1815" s="1914">
        <v>12723</v>
      </c>
      <c r="F1815" s="1915">
        <v>41542</v>
      </c>
      <c r="G1815" s="1916">
        <v>12723</v>
      </c>
      <c r="H1815" s="1417">
        <f t="shared" si="39"/>
        <v>0</v>
      </c>
    </row>
    <row r="1816" spans="1:8" x14ac:dyDescent="0.25">
      <c r="A1816" s="1351"/>
      <c r="B1816" s="541" t="s">
        <v>3812</v>
      </c>
      <c r="C1816" s="547" t="s">
        <v>3882</v>
      </c>
      <c r="D1816" s="1913" t="s">
        <v>3960</v>
      </c>
      <c r="E1816" s="1914">
        <v>15200.44</v>
      </c>
      <c r="F1816" s="1915">
        <v>41542</v>
      </c>
      <c r="G1816" s="1916">
        <v>15200.44</v>
      </c>
      <c r="H1816" s="1417">
        <f t="shared" si="39"/>
        <v>0</v>
      </c>
    </row>
    <row r="1817" spans="1:8" x14ac:dyDescent="0.25">
      <c r="A1817" s="1351"/>
      <c r="B1817" s="541" t="s">
        <v>3813</v>
      </c>
      <c r="C1817" s="547" t="s">
        <v>3882</v>
      </c>
      <c r="D1817" s="1913" t="s">
        <v>604</v>
      </c>
      <c r="E1817" s="1914">
        <v>6209</v>
      </c>
      <c r="F1817" s="1924">
        <v>41553</v>
      </c>
      <c r="G1817" s="1925">
        <v>6209</v>
      </c>
      <c r="H1817" s="1417">
        <f t="shared" si="39"/>
        <v>0</v>
      </c>
    </row>
    <row r="1818" spans="1:8" x14ac:dyDescent="0.25">
      <c r="A1818" s="1351"/>
      <c r="B1818" s="541" t="s">
        <v>3814</v>
      </c>
      <c r="C1818" s="547" t="s">
        <v>3882</v>
      </c>
      <c r="D1818" s="1913" t="s">
        <v>9</v>
      </c>
      <c r="E1818" s="1914">
        <v>0</v>
      </c>
      <c r="F1818" s="1972" t="s">
        <v>4295</v>
      </c>
      <c r="G1818" s="1916"/>
      <c r="H1818" s="1417">
        <f t="shared" si="39"/>
        <v>0</v>
      </c>
    </row>
    <row r="1819" spans="1:8" x14ac:dyDescent="0.25">
      <c r="A1819" s="1351"/>
      <c r="B1819" s="541" t="s">
        <v>3815</v>
      </c>
      <c r="C1819" s="547" t="s">
        <v>3882</v>
      </c>
      <c r="D1819" s="1913" t="s">
        <v>377</v>
      </c>
      <c r="E1819" s="1914">
        <v>9688</v>
      </c>
      <c r="F1819" s="1915">
        <v>41542</v>
      </c>
      <c r="G1819" s="1916">
        <v>9688</v>
      </c>
      <c r="H1819" s="1417">
        <f t="shared" si="39"/>
        <v>0</v>
      </c>
    </row>
    <row r="1820" spans="1:8" x14ac:dyDescent="0.25">
      <c r="A1820" s="1351"/>
      <c r="B1820" s="541" t="s">
        <v>3816</v>
      </c>
      <c r="C1820" s="547" t="s">
        <v>3882</v>
      </c>
      <c r="D1820" s="1920" t="s">
        <v>3450</v>
      </c>
      <c r="E1820" s="1921">
        <v>0</v>
      </c>
      <c r="F1820" s="1915"/>
      <c r="G1820" s="1914"/>
      <c r="H1820" s="1417">
        <f t="shared" si="39"/>
        <v>0</v>
      </c>
    </row>
    <row r="1821" spans="1:8" x14ac:dyDescent="0.25">
      <c r="A1821" s="1351"/>
      <c r="B1821" s="541" t="s">
        <v>3817</v>
      </c>
      <c r="C1821" s="547" t="s">
        <v>3882</v>
      </c>
      <c r="D1821" s="1913" t="s">
        <v>3918</v>
      </c>
      <c r="E1821" s="1914">
        <v>15769.96</v>
      </c>
      <c r="F1821" s="1915">
        <v>41542</v>
      </c>
      <c r="G1821" s="1916">
        <v>15769.96</v>
      </c>
      <c r="H1821" s="1417">
        <f t="shared" si="39"/>
        <v>0</v>
      </c>
    </row>
    <row r="1822" spans="1:8" x14ac:dyDescent="0.25">
      <c r="A1822" s="1351"/>
      <c r="B1822" s="541" t="s">
        <v>3818</v>
      </c>
      <c r="C1822" s="547" t="s">
        <v>3882</v>
      </c>
      <c r="D1822" s="1913" t="s">
        <v>19</v>
      </c>
      <c r="E1822" s="1914">
        <v>600</v>
      </c>
      <c r="F1822" s="1915">
        <v>41541</v>
      </c>
      <c r="G1822" s="1916">
        <v>600</v>
      </c>
      <c r="H1822" s="1417">
        <f t="shared" si="39"/>
        <v>0</v>
      </c>
    </row>
    <row r="1823" spans="1:8" x14ac:dyDescent="0.25">
      <c r="A1823" s="1351"/>
      <c r="B1823" s="541" t="s">
        <v>3819</v>
      </c>
      <c r="C1823" s="547" t="s">
        <v>3882</v>
      </c>
      <c r="D1823" s="1913" t="s">
        <v>953</v>
      </c>
      <c r="E1823" s="1914">
        <v>3616.5</v>
      </c>
      <c r="F1823" s="1915">
        <v>41542</v>
      </c>
      <c r="G1823" s="1916">
        <v>3616.5</v>
      </c>
      <c r="H1823" s="1417">
        <f t="shared" si="39"/>
        <v>0</v>
      </c>
    </row>
    <row r="1824" spans="1:8" x14ac:dyDescent="0.25">
      <c r="A1824" s="1351"/>
      <c r="B1824" s="541" t="s">
        <v>3827</v>
      </c>
      <c r="C1824" s="547" t="s">
        <v>3882</v>
      </c>
      <c r="D1824" s="1913" t="s">
        <v>2234</v>
      </c>
      <c r="E1824" s="1914">
        <v>276</v>
      </c>
      <c r="F1824" s="1915">
        <v>41541</v>
      </c>
      <c r="G1824" s="1916">
        <v>276</v>
      </c>
      <c r="H1824" s="1417">
        <f t="shared" si="39"/>
        <v>0</v>
      </c>
    </row>
    <row r="1825" spans="1:8" x14ac:dyDescent="0.25">
      <c r="A1825" s="1351"/>
      <c r="B1825" s="541" t="s">
        <v>3828</v>
      </c>
      <c r="C1825" s="547" t="s">
        <v>3882</v>
      </c>
      <c r="D1825" s="1913" t="s">
        <v>3850</v>
      </c>
      <c r="E1825" s="1914">
        <v>11791</v>
      </c>
      <c r="F1825" s="1915">
        <v>41542</v>
      </c>
      <c r="G1825" s="1916">
        <v>11791</v>
      </c>
      <c r="H1825" s="1417">
        <f t="shared" si="39"/>
        <v>0</v>
      </c>
    </row>
    <row r="1826" spans="1:8" x14ac:dyDescent="0.25">
      <c r="A1826" s="1351"/>
      <c r="B1826" s="541" t="s">
        <v>3829</v>
      </c>
      <c r="C1826" s="547" t="s">
        <v>3882</v>
      </c>
      <c r="D1826" s="1913" t="s">
        <v>3463</v>
      </c>
      <c r="E1826" s="1914">
        <v>14333</v>
      </c>
      <c r="F1826" s="1915">
        <v>41545</v>
      </c>
      <c r="G1826" s="1916">
        <v>14333</v>
      </c>
      <c r="H1826" s="1417">
        <f t="shared" si="39"/>
        <v>0</v>
      </c>
    </row>
    <row r="1827" spans="1:8" x14ac:dyDescent="0.25">
      <c r="A1827" s="1351"/>
      <c r="B1827" s="541" t="s">
        <v>3830</v>
      </c>
      <c r="C1827" s="547" t="s">
        <v>3882</v>
      </c>
      <c r="D1827" s="1913" t="s">
        <v>400</v>
      </c>
      <c r="E1827" s="1914">
        <v>105209</v>
      </c>
      <c r="F1827" s="1924" t="s">
        <v>3961</v>
      </c>
      <c r="G1827" s="1925">
        <f>100853+1681</f>
        <v>102534</v>
      </c>
      <c r="H1827" s="1966">
        <f t="shared" si="39"/>
        <v>2675</v>
      </c>
    </row>
    <row r="1828" spans="1:8" x14ac:dyDescent="0.25">
      <c r="A1828" s="1351"/>
      <c r="B1828" s="541" t="s">
        <v>3831</v>
      </c>
      <c r="C1828" s="547" t="s">
        <v>3882</v>
      </c>
      <c r="D1828" s="1913" t="s">
        <v>603</v>
      </c>
      <c r="E1828" s="1914">
        <v>24522.5</v>
      </c>
      <c r="F1828" s="1915">
        <v>41542</v>
      </c>
      <c r="G1828" s="1916">
        <v>24522.5</v>
      </c>
      <c r="H1828" s="1417">
        <f t="shared" si="39"/>
        <v>0</v>
      </c>
    </row>
    <row r="1829" spans="1:8" x14ac:dyDescent="0.25">
      <c r="A1829" s="1351"/>
      <c r="B1829" s="541" t="s">
        <v>3832</v>
      </c>
      <c r="C1829" s="547" t="s">
        <v>3882</v>
      </c>
      <c r="D1829" s="1913" t="s">
        <v>3962</v>
      </c>
      <c r="E1829" s="1914">
        <v>12250.5</v>
      </c>
      <c r="F1829" s="1915">
        <v>41542</v>
      </c>
      <c r="G1829" s="1916">
        <v>12250.5</v>
      </c>
      <c r="H1829" s="1417">
        <f t="shared" si="39"/>
        <v>0</v>
      </c>
    </row>
    <row r="1830" spans="1:8" x14ac:dyDescent="0.25">
      <c r="A1830" s="1351">
        <v>41541</v>
      </c>
      <c r="B1830" s="541" t="s">
        <v>3833</v>
      </c>
      <c r="C1830" s="547" t="s">
        <v>3882</v>
      </c>
      <c r="D1830" s="1913" t="s">
        <v>433</v>
      </c>
      <c r="E1830" s="1914">
        <v>1997</v>
      </c>
      <c r="F1830" s="1915">
        <v>41547</v>
      </c>
      <c r="G1830" s="1916">
        <v>1997</v>
      </c>
      <c r="H1830" s="1417">
        <f t="shared" si="39"/>
        <v>0</v>
      </c>
    </row>
    <row r="1831" spans="1:8" x14ac:dyDescent="0.25">
      <c r="A1831" s="1351"/>
      <c r="B1831" s="541" t="s">
        <v>3834</v>
      </c>
      <c r="C1831" s="547" t="s">
        <v>3882</v>
      </c>
      <c r="D1831" s="1920" t="s">
        <v>3450</v>
      </c>
      <c r="E1831" s="1921">
        <v>0</v>
      </c>
      <c r="F1831" s="1915"/>
      <c r="G1831" s="1914"/>
      <c r="H1831" s="1417">
        <f t="shared" si="39"/>
        <v>0</v>
      </c>
    </row>
    <row r="1832" spans="1:8" x14ac:dyDescent="0.25">
      <c r="A1832" s="1351"/>
      <c r="B1832" s="541" t="s">
        <v>3835</v>
      </c>
      <c r="C1832" s="547" t="s">
        <v>3882</v>
      </c>
      <c r="D1832" s="1913" t="s">
        <v>3457</v>
      </c>
      <c r="E1832" s="1914">
        <v>7554</v>
      </c>
      <c r="F1832" s="1915">
        <v>41544</v>
      </c>
      <c r="G1832" s="1916">
        <v>7554</v>
      </c>
      <c r="H1832" s="1417">
        <f t="shared" si="39"/>
        <v>0</v>
      </c>
    </row>
    <row r="1833" spans="1:8" x14ac:dyDescent="0.25">
      <c r="A1833" s="1351"/>
      <c r="B1833" s="541" t="s">
        <v>3836</v>
      </c>
      <c r="C1833" s="547" t="s">
        <v>3882</v>
      </c>
      <c r="D1833" s="1913" t="s">
        <v>470</v>
      </c>
      <c r="E1833" s="1914">
        <v>37213</v>
      </c>
      <c r="F1833" s="1915">
        <v>41541</v>
      </c>
      <c r="G1833" s="1914">
        <v>37213</v>
      </c>
      <c r="H1833" s="1417">
        <f t="shared" si="39"/>
        <v>0</v>
      </c>
    </row>
    <row r="1834" spans="1:8" x14ac:dyDescent="0.25">
      <c r="A1834" s="1351"/>
      <c r="B1834" s="541" t="s">
        <v>781</v>
      </c>
      <c r="C1834" s="547" t="s">
        <v>3882</v>
      </c>
      <c r="D1834" s="1913" t="s">
        <v>776</v>
      </c>
      <c r="E1834" s="1914">
        <v>2539</v>
      </c>
      <c r="F1834" s="1915">
        <v>41541</v>
      </c>
      <c r="G1834" s="1914">
        <v>2539</v>
      </c>
      <c r="H1834" s="1417">
        <f t="shared" si="39"/>
        <v>0</v>
      </c>
    </row>
    <row r="1835" spans="1:8" x14ac:dyDescent="0.25">
      <c r="A1835" s="1351"/>
      <c r="B1835" s="541" t="s">
        <v>3837</v>
      </c>
      <c r="C1835" s="547" t="s">
        <v>3882</v>
      </c>
      <c r="D1835" s="1913" t="s">
        <v>861</v>
      </c>
      <c r="E1835" s="1914">
        <v>2226</v>
      </c>
      <c r="F1835" s="1971" t="s">
        <v>4005</v>
      </c>
      <c r="G1835" s="1916">
        <f>950+1276</f>
        <v>2226</v>
      </c>
      <c r="H1835" s="1417">
        <f t="shared" si="39"/>
        <v>0</v>
      </c>
    </row>
    <row r="1836" spans="1:8" x14ac:dyDescent="0.25">
      <c r="A1836" s="1351"/>
      <c r="B1836" s="541" t="s">
        <v>3838</v>
      </c>
      <c r="C1836" s="547" t="s">
        <v>3882</v>
      </c>
      <c r="D1836" s="1913" t="s">
        <v>1038</v>
      </c>
      <c r="E1836" s="1914">
        <v>4799</v>
      </c>
      <c r="F1836" s="1915">
        <v>41541</v>
      </c>
      <c r="G1836" s="1914">
        <v>4799</v>
      </c>
      <c r="H1836" s="1417">
        <f t="shared" si="39"/>
        <v>0</v>
      </c>
    </row>
    <row r="1837" spans="1:8" x14ac:dyDescent="0.25">
      <c r="A1837" s="1351"/>
      <c r="B1837" s="541" t="s">
        <v>3839</v>
      </c>
      <c r="C1837" s="547" t="s">
        <v>3882</v>
      </c>
      <c r="D1837" s="1913" t="s">
        <v>68</v>
      </c>
      <c r="E1837" s="1914">
        <v>1443</v>
      </c>
      <c r="F1837" s="1915">
        <v>41541</v>
      </c>
      <c r="G1837" s="1914">
        <v>1443</v>
      </c>
      <c r="H1837" s="1417">
        <f t="shared" si="39"/>
        <v>0</v>
      </c>
    </row>
    <row r="1838" spans="1:8" x14ac:dyDescent="0.25">
      <c r="A1838" s="1351"/>
      <c r="B1838" s="541" t="s">
        <v>3840</v>
      </c>
      <c r="C1838" s="547" t="s">
        <v>3882</v>
      </c>
      <c r="D1838" s="1913" t="s">
        <v>19</v>
      </c>
      <c r="E1838" s="1914">
        <v>406</v>
      </c>
      <c r="F1838" s="1915">
        <v>41541</v>
      </c>
      <c r="G1838" s="1914">
        <v>406</v>
      </c>
      <c r="H1838" s="1417">
        <f t="shared" si="39"/>
        <v>0</v>
      </c>
    </row>
    <row r="1839" spans="1:8" x14ac:dyDescent="0.25">
      <c r="A1839" s="1351"/>
      <c r="B1839" s="541" t="s">
        <v>3841</v>
      </c>
      <c r="C1839" s="547" t="s">
        <v>3882</v>
      </c>
      <c r="D1839" s="1913" t="s">
        <v>755</v>
      </c>
      <c r="E1839" s="1914">
        <v>11894</v>
      </c>
      <c r="F1839" s="1915">
        <v>41541</v>
      </c>
      <c r="G1839" s="1914">
        <v>11894</v>
      </c>
      <c r="H1839" s="1417">
        <f t="shared" si="39"/>
        <v>0</v>
      </c>
    </row>
    <row r="1840" spans="1:8" x14ac:dyDescent="0.25">
      <c r="A1840" s="1351"/>
      <c r="B1840" s="541" t="s">
        <v>3842</v>
      </c>
      <c r="C1840" s="547" t="s">
        <v>3882</v>
      </c>
      <c r="D1840" s="1913" t="s">
        <v>206</v>
      </c>
      <c r="E1840" s="1914">
        <v>4832</v>
      </c>
      <c r="F1840" s="1915">
        <v>41541</v>
      </c>
      <c r="G1840" s="1914">
        <v>4832</v>
      </c>
      <c r="H1840" s="1417">
        <f t="shared" si="39"/>
        <v>0</v>
      </c>
    </row>
    <row r="1841" spans="1:8" x14ac:dyDescent="0.25">
      <c r="A1841" s="1351"/>
      <c r="B1841" s="541" t="s">
        <v>3843</v>
      </c>
      <c r="C1841" s="547" t="s">
        <v>3882</v>
      </c>
      <c r="D1841" s="1913" t="s">
        <v>3524</v>
      </c>
      <c r="E1841" s="1914">
        <v>14362.5</v>
      </c>
      <c r="F1841" s="1915">
        <v>41541</v>
      </c>
      <c r="G1841" s="1914">
        <v>14362.5</v>
      </c>
      <c r="H1841" s="1417">
        <f t="shared" si="39"/>
        <v>0</v>
      </c>
    </row>
    <row r="1842" spans="1:8" x14ac:dyDescent="0.25">
      <c r="A1842" s="1351"/>
      <c r="B1842" s="541" t="s">
        <v>3844</v>
      </c>
      <c r="C1842" s="547" t="s">
        <v>3882</v>
      </c>
      <c r="D1842" s="1913" t="s">
        <v>3500</v>
      </c>
      <c r="E1842" s="1914">
        <v>8248</v>
      </c>
      <c r="F1842" s="1915">
        <v>41541</v>
      </c>
      <c r="G1842" s="1914">
        <v>8248</v>
      </c>
      <c r="H1842" s="1417">
        <f t="shared" si="39"/>
        <v>0</v>
      </c>
    </row>
    <row r="1843" spans="1:8" x14ac:dyDescent="0.25">
      <c r="A1843" s="1351"/>
      <c r="B1843" s="541" t="s">
        <v>3845</v>
      </c>
      <c r="C1843" s="547" t="s">
        <v>3882</v>
      </c>
      <c r="D1843" s="1913" t="s">
        <v>3449</v>
      </c>
      <c r="E1843" s="1914">
        <v>3040</v>
      </c>
      <c r="F1843" s="1924">
        <v>41558</v>
      </c>
      <c r="G1843" s="1925">
        <v>3040</v>
      </c>
      <c r="H1843" s="1417">
        <f t="shared" si="39"/>
        <v>0</v>
      </c>
    </row>
    <row r="1844" spans="1:8" x14ac:dyDescent="0.25">
      <c r="A1844" s="1351"/>
      <c r="B1844" s="541" t="s">
        <v>3846</v>
      </c>
      <c r="C1844" s="547" t="s">
        <v>3882</v>
      </c>
      <c r="D1844" s="1913" t="s">
        <v>377</v>
      </c>
      <c r="E1844" s="1914">
        <v>4005.5</v>
      </c>
      <c r="F1844" s="1915">
        <v>41542</v>
      </c>
      <c r="G1844" s="1916">
        <v>4005.5</v>
      </c>
      <c r="H1844" s="1417">
        <f t="shared" si="39"/>
        <v>0</v>
      </c>
    </row>
    <row r="1845" spans="1:8" x14ac:dyDescent="0.25">
      <c r="A1845" s="1351"/>
      <c r="B1845" s="541" t="s">
        <v>3847</v>
      </c>
      <c r="C1845" s="547" t="s">
        <v>3882</v>
      </c>
      <c r="D1845" s="1913" t="s">
        <v>3500</v>
      </c>
      <c r="E1845" s="1914">
        <v>2591</v>
      </c>
      <c r="F1845" s="1915">
        <v>41541</v>
      </c>
      <c r="G1845" s="1914">
        <v>2591</v>
      </c>
      <c r="H1845" s="1417">
        <f t="shared" si="39"/>
        <v>0</v>
      </c>
    </row>
    <row r="1846" spans="1:8" x14ac:dyDescent="0.25">
      <c r="A1846" s="1351"/>
      <c r="B1846" s="541" t="s">
        <v>3848</v>
      </c>
      <c r="C1846" s="547" t="s">
        <v>3882</v>
      </c>
      <c r="D1846" s="1913" t="s">
        <v>1922</v>
      </c>
      <c r="E1846" s="1914">
        <v>880</v>
      </c>
      <c r="F1846" s="1915">
        <v>41542</v>
      </c>
      <c r="G1846" s="1916">
        <v>880</v>
      </c>
      <c r="H1846" s="1417">
        <f t="shared" si="39"/>
        <v>0</v>
      </c>
    </row>
    <row r="1847" spans="1:8" x14ac:dyDescent="0.25">
      <c r="A1847" s="1351"/>
      <c r="B1847" s="541" t="s">
        <v>2111</v>
      </c>
      <c r="C1847" s="547" t="s">
        <v>3882</v>
      </c>
      <c r="D1847" s="1913" t="s">
        <v>3974</v>
      </c>
      <c r="E1847" s="1914">
        <v>240</v>
      </c>
      <c r="F1847" s="1915">
        <v>41543</v>
      </c>
      <c r="G1847" s="1916">
        <v>240</v>
      </c>
      <c r="H1847" s="1417">
        <f t="shared" si="39"/>
        <v>0</v>
      </c>
    </row>
    <row r="1848" spans="1:8" x14ac:dyDescent="0.25">
      <c r="A1848" s="1351"/>
      <c r="B1848" s="541" t="s">
        <v>786</v>
      </c>
      <c r="C1848" s="547" t="s">
        <v>3882</v>
      </c>
      <c r="D1848" s="1913" t="s">
        <v>682</v>
      </c>
      <c r="E1848" s="1914">
        <v>6137</v>
      </c>
      <c r="F1848" s="1915">
        <v>41542</v>
      </c>
      <c r="G1848" s="1916">
        <v>6137</v>
      </c>
      <c r="H1848" s="1417">
        <f t="shared" ref="H1848" si="40">E1848-G1848</f>
        <v>0</v>
      </c>
    </row>
    <row r="1849" spans="1:8" x14ac:dyDescent="0.25">
      <c r="A1849" s="1351"/>
      <c r="B1849" s="591"/>
      <c r="C1849" s="1547"/>
      <c r="D1849" s="521" t="s">
        <v>506</v>
      </c>
      <c r="E1849" s="140"/>
      <c r="F1849" s="727"/>
      <c r="G1849" s="140"/>
      <c r="H1849" s="585">
        <f t="shared" ref="H1849" si="41">E1849-G1849</f>
        <v>0</v>
      </c>
    </row>
    <row r="1850" spans="1:8" x14ac:dyDescent="0.25">
      <c r="A1850" s="717"/>
      <c r="B1850" s="1354"/>
      <c r="C1850" s="1354"/>
      <c r="D1850" s="521" t="s">
        <v>513</v>
      </c>
      <c r="E1850" s="140"/>
      <c r="F1850" s="727"/>
      <c r="G1850" s="140"/>
      <c r="H1850" s="218"/>
    </row>
    <row r="1851" spans="1:8" ht="18.75" x14ac:dyDescent="0.3">
      <c r="A1851" s="2151" t="str">
        <f>A1782</f>
        <v>REMISIONES DE    OCTUBRE     2 0 1 3</v>
      </c>
      <c r="B1851" s="2151"/>
      <c r="C1851" s="2151"/>
      <c r="D1851" s="2151"/>
      <c r="E1851" s="2151"/>
      <c r="F1851" s="2151"/>
      <c r="G1851" s="1959"/>
      <c r="H1851" s="719"/>
    </row>
    <row r="1852" spans="1:8" ht="35.25" thickBot="1" x14ac:dyDescent="0.35">
      <c r="A1852" s="723" t="s">
        <v>0</v>
      </c>
      <c r="B1852" s="1353" t="s">
        <v>1</v>
      </c>
      <c r="C1852" s="1546"/>
      <c r="D1852" s="1344" t="s">
        <v>1574</v>
      </c>
      <c r="E1852" s="5" t="s">
        <v>2</v>
      </c>
      <c r="F1852" s="1358" t="s">
        <v>6</v>
      </c>
      <c r="G1852" s="1346" t="s">
        <v>7</v>
      </c>
      <c r="H1852" s="1347" t="s">
        <v>8</v>
      </c>
    </row>
    <row r="1853" spans="1:8" ht="15.75" thickTop="1" x14ac:dyDescent="0.25">
      <c r="A1853" s="1351">
        <v>41541</v>
      </c>
      <c r="B1853" s="541" t="s">
        <v>2112</v>
      </c>
      <c r="C1853" s="541" t="s">
        <v>3882</v>
      </c>
      <c r="D1853" s="1913" t="s">
        <v>3974</v>
      </c>
      <c r="E1853" s="1914">
        <v>240</v>
      </c>
      <c r="F1853" s="1915">
        <v>41543</v>
      </c>
      <c r="G1853" s="1916">
        <v>240</v>
      </c>
      <c r="H1853" s="1417">
        <f t="shared" ref="H1853:H1916" si="42">E1853-G1853</f>
        <v>0</v>
      </c>
    </row>
    <row r="1854" spans="1:8" x14ac:dyDescent="0.25">
      <c r="A1854" s="1351"/>
      <c r="B1854" s="541" t="s">
        <v>2113</v>
      </c>
      <c r="C1854" s="547" t="s">
        <v>3882</v>
      </c>
      <c r="D1854" s="1913" t="s">
        <v>1909</v>
      </c>
      <c r="E1854" s="1914">
        <v>2158.5</v>
      </c>
      <c r="F1854" s="1915">
        <v>41542</v>
      </c>
      <c r="G1854" s="1916">
        <v>2158.5</v>
      </c>
      <c r="H1854" s="1417">
        <f t="shared" si="42"/>
        <v>0</v>
      </c>
    </row>
    <row r="1855" spans="1:8" x14ac:dyDescent="0.25">
      <c r="A1855" s="1351"/>
      <c r="B1855" s="541" t="s">
        <v>2114</v>
      </c>
      <c r="C1855" s="547" t="s">
        <v>3882</v>
      </c>
      <c r="D1855" s="1913" t="s">
        <v>829</v>
      </c>
      <c r="E1855" s="1914">
        <v>1915</v>
      </c>
      <c r="F1855" s="1915">
        <v>41543</v>
      </c>
      <c r="G1855" s="1918">
        <v>1891</v>
      </c>
      <c r="H1855" s="1919">
        <f t="shared" si="42"/>
        <v>24</v>
      </c>
    </row>
    <row r="1856" spans="1:8" x14ac:dyDescent="0.25">
      <c r="A1856" s="1351"/>
      <c r="B1856" s="541" t="s">
        <v>2115</v>
      </c>
      <c r="C1856" s="547" t="s">
        <v>3882</v>
      </c>
      <c r="D1856" s="1913" t="s">
        <v>851</v>
      </c>
      <c r="E1856" s="1914">
        <v>1973.5</v>
      </c>
      <c r="F1856" s="1915">
        <v>41544</v>
      </c>
      <c r="G1856" s="1918">
        <v>1913</v>
      </c>
      <c r="H1856" s="1919">
        <f t="shared" si="42"/>
        <v>60.5</v>
      </c>
    </row>
    <row r="1857" spans="1:8" x14ac:dyDescent="0.25">
      <c r="A1857" s="1351"/>
      <c r="B1857" s="541" t="s">
        <v>2116</v>
      </c>
      <c r="C1857" s="547" t="s">
        <v>3882</v>
      </c>
      <c r="D1857" s="1913" t="s">
        <v>2268</v>
      </c>
      <c r="E1857" s="1914">
        <v>897</v>
      </c>
      <c r="F1857" s="1915">
        <v>41542</v>
      </c>
      <c r="G1857" s="1916">
        <v>897</v>
      </c>
      <c r="H1857" s="1417">
        <f t="shared" si="42"/>
        <v>0</v>
      </c>
    </row>
    <row r="1858" spans="1:8" x14ac:dyDescent="0.25">
      <c r="A1858" s="1351"/>
      <c r="B1858" s="541" t="s">
        <v>2117</v>
      </c>
      <c r="C1858" s="547" t="s">
        <v>3882</v>
      </c>
      <c r="D1858" s="1913" t="s">
        <v>775</v>
      </c>
      <c r="E1858" s="1914">
        <v>12156</v>
      </c>
      <c r="F1858" s="1924">
        <v>41571</v>
      </c>
      <c r="G1858" s="1925">
        <v>12156</v>
      </c>
      <c r="H1858" s="1417">
        <f t="shared" si="42"/>
        <v>0</v>
      </c>
    </row>
    <row r="1859" spans="1:8" x14ac:dyDescent="0.25">
      <c r="A1859" s="1351"/>
      <c r="B1859" s="541" t="s">
        <v>2118</v>
      </c>
      <c r="C1859" s="547" t="s">
        <v>3882</v>
      </c>
      <c r="D1859" s="1913" t="s">
        <v>838</v>
      </c>
      <c r="E1859" s="1914">
        <v>1496</v>
      </c>
      <c r="F1859" s="1915">
        <v>41543</v>
      </c>
      <c r="G1859" s="1918">
        <v>1458</v>
      </c>
      <c r="H1859" s="1919">
        <f t="shared" si="42"/>
        <v>38</v>
      </c>
    </row>
    <row r="1860" spans="1:8" x14ac:dyDescent="0.25">
      <c r="A1860" s="1351"/>
      <c r="B1860" s="541" t="s">
        <v>2119</v>
      </c>
      <c r="C1860" s="547" t="s">
        <v>3882</v>
      </c>
      <c r="D1860" s="1913" t="s">
        <v>58</v>
      </c>
      <c r="E1860" s="1914">
        <v>8728</v>
      </c>
      <c r="F1860" s="1915">
        <v>41541</v>
      </c>
      <c r="G1860" s="1914">
        <v>8728</v>
      </c>
      <c r="H1860" s="1417">
        <f t="shared" si="42"/>
        <v>0</v>
      </c>
    </row>
    <row r="1861" spans="1:8" x14ac:dyDescent="0.25">
      <c r="A1861" s="1351"/>
      <c r="B1861" s="541" t="s">
        <v>2120</v>
      </c>
      <c r="C1861" s="547" t="s">
        <v>3882</v>
      </c>
      <c r="D1861" s="1913" t="s">
        <v>499</v>
      </c>
      <c r="E1861" s="1914">
        <v>27282.33</v>
      </c>
      <c r="F1861" s="1924">
        <v>41549</v>
      </c>
      <c r="G1861" s="1925">
        <v>27282.33</v>
      </c>
      <c r="H1861" s="1417">
        <f t="shared" si="42"/>
        <v>0</v>
      </c>
    </row>
    <row r="1862" spans="1:8" x14ac:dyDescent="0.25">
      <c r="A1862" s="1351"/>
      <c r="B1862" s="541" t="s">
        <v>2121</v>
      </c>
      <c r="C1862" s="547" t="s">
        <v>3882</v>
      </c>
      <c r="D1862" s="1913" t="s">
        <v>48</v>
      </c>
      <c r="E1862" s="1914">
        <v>55797.5</v>
      </c>
      <c r="F1862" s="1924">
        <v>41557</v>
      </c>
      <c r="G1862" s="1925">
        <v>55797.5</v>
      </c>
      <c r="H1862" s="1417">
        <f t="shared" si="42"/>
        <v>0</v>
      </c>
    </row>
    <row r="1863" spans="1:8" x14ac:dyDescent="0.25">
      <c r="A1863" s="1351"/>
      <c r="B1863" s="541" t="s">
        <v>2122</v>
      </c>
      <c r="C1863" s="547" t="s">
        <v>3882</v>
      </c>
      <c r="D1863" s="1913" t="s">
        <v>419</v>
      </c>
      <c r="E1863" s="1914">
        <v>4085</v>
      </c>
      <c r="F1863" s="1915">
        <v>41541</v>
      </c>
      <c r="G1863" s="1914">
        <v>4085</v>
      </c>
      <c r="H1863" s="1417">
        <f t="shared" si="42"/>
        <v>0</v>
      </c>
    </row>
    <row r="1864" spans="1:8" x14ac:dyDescent="0.25">
      <c r="A1864" s="1351"/>
      <c r="B1864" s="541" t="s">
        <v>2123</v>
      </c>
      <c r="C1864" s="547" t="s">
        <v>3882</v>
      </c>
      <c r="D1864" s="1913" t="s">
        <v>44</v>
      </c>
      <c r="E1864" s="1914">
        <v>1396</v>
      </c>
      <c r="F1864" s="1915">
        <v>41541</v>
      </c>
      <c r="G1864" s="1914">
        <v>1396</v>
      </c>
      <c r="H1864" s="1417">
        <f t="shared" si="42"/>
        <v>0</v>
      </c>
    </row>
    <row r="1865" spans="1:8" x14ac:dyDescent="0.25">
      <c r="A1865" s="1351"/>
      <c r="B1865" s="541" t="s">
        <v>2124</v>
      </c>
      <c r="C1865" s="547" t="s">
        <v>3882</v>
      </c>
      <c r="D1865" s="1913" t="s">
        <v>979</v>
      </c>
      <c r="E1865" s="1914">
        <v>488.5</v>
      </c>
      <c r="F1865" s="1915">
        <v>41541</v>
      </c>
      <c r="G1865" s="1914">
        <v>488.5</v>
      </c>
      <c r="H1865" s="1417">
        <f t="shared" si="42"/>
        <v>0</v>
      </c>
    </row>
    <row r="1866" spans="1:8" x14ac:dyDescent="0.25">
      <c r="A1866" s="1351"/>
      <c r="B1866" s="541" t="s">
        <v>2125</v>
      </c>
      <c r="C1866" s="547" t="s">
        <v>3882</v>
      </c>
      <c r="D1866" s="1913" t="s">
        <v>3456</v>
      </c>
      <c r="E1866" s="1914">
        <v>4687.2</v>
      </c>
      <c r="F1866" s="1915">
        <v>41543</v>
      </c>
      <c r="G1866" s="1916">
        <v>4687</v>
      </c>
      <c r="H1866" s="1417">
        <f t="shared" si="42"/>
        <v>0.1999999999998181</v>
      </c>
    </row>
    <row r="1867" spans="1:8" x14ac:dyDescent="0.25">
      <c r="A1867" s="1351"/>
      <c r="B1867" s="541" t="s">
        <v>2126</v>
      </c>
      <c r="C1867" s="547" t="s">
        <v>3882</v>
      </c>
      <c r="D1867" s="1913" t="s">
        <v>463</v>
      </c>
      <c r="E1867" s="1914">
        <v>2311</v>
      </c>
      <c r="F1867" s="1915">
        <v>41541</v>
      </c>
      <c r="G1867" s="1914">
        <v>2311</v>
      </c>
      <c r="H1867" s="1417">
        <f t="shared" si="42"/>
        <v>0</v>
      </c>
    </row>
    <row r="1868" spans="1:8" x14ac:dyDescent="0.25">
      <c r="A1868" s="1351"/>
      <c r="B1868" s="541" t="s">
        <v>2127</v>
      </c>
      <c r="C1868" s="547" t="s">
        <v>3882</v>
      </c>
      <c r="D1868" s="1913" t="s">
        <v>19</v>
      </c>
      <c r="E1868" s="1914">
        <v>5793</v>
      </c>
      <c r="F1868" s="1915">
        <v>41541</v>
      </c>
      <c r="G1868" s="1914">
        <v>5793</v>
      </c>
      <c r="H1868" s="1417">
        <f t="shared" si="42"/>
        <v>0</v>
      </c>
    </row>
    <row r="1869" spans="1:8" x14ac:dyDescent="0.25">
      <c r="A1869" s="1351"/>
      <c r="B1869" s="541" t="s">
        <v>2128</v>
      </c>
      <c r="C1869" s="547" t="s">
        <v>3882</v>
      </c>
      <c r="D1869" s="1913" t="s">
        <v>868</v>
      </c>
      <c r="E1869" s="1914">
        <v>0</v>
      </c>
      <c r="F1869" s="1972" t="s">
        <v>4292</v>
      </c>
      <c r="G1869" s="1916"/>
      <c r="H1869" s="1417">
        <f t="shared" si="42"/>
        <v>0</v>
      </c>
    </row>
    <row r="1870" spans="1:8" x14ac:dyDescent="0.25">
      <c r="A1870" s="1351"/>
      <c r="B1870" s="541" t="s">
        <v>2129</v>
      </c>
      <c r="C1870" s="547" t="s">
        <v>3882</v>
      </c>
      <c r="D1870" s="1913" t="s">
        <v>972</v>
      </c>
      <c r="E1870" s="1914">
        <v>1902.5</v>
      </c>
      <c r="F1870" s="1915">
        <v>41543</v>
      </c>
      <c r="G1870" s="1916">
        <v>1902.5</v>
      </c>
      <c r="H1870" s="1417">
        <f t="shared" si="42"/>
        <v>0</v>
      </c>
    </row>
    <row r="1871" spans="1:8" x14ac:dyDescent="0.25">
      <c r="A1871" s="1351"/>
      <c r="B1871" s="541" t="s">
        <v>2130</v>
      </c>
      <c r="C1871" s="547" t="s">
        <v>3882</v>
      </c>
      <c r="D1871" s="1913" t="s">
        <v>964</v>
      </c>
      <c r="E1871" s="1914">
        <v>1517</v>
      </c>
      <c r="F1871" s="1915">
        <v>41543</v>
      </c>
      <c r="G1871" s="1916">
        <v>1517</v>
      </c>
      <c r="H1871" s="1417">
        <f t="shared" si="42"/>
        <v>0</v>
      </c>
    </row>
    <row r="1872" spans="1:8" x14ac:dyDescent="0.25">
      <c r="A1872" s="1351"/>
      <c r="B1872" s="541" t="s">
        <v>790</v>
      </c>
      <c r="C1872" s="547" t="s">
        <v>3882</v>
      </c>
      <c r="D1872" s="1913" t="s">
        <v>419</v>
      </c>
      <c r="E1872" s="1914">
        <v>2756</v>
      </c>
      <c r="F1872" s="1915">
        <v>41542</v>
      </c>
      <c r="G1872" s="1916">
        <v>2756</v>
      </c>
      <c r="H1872" s="1417">
        <f t="shared" si="42"/>
        <v>0</v>
      </c>
    </row>
    <row r="1873" spans="1:8" x14ac:dyDescent="0.25">
      <c r="A1873" s="1351"/>
      <c r="B1873" s="541" t="s">
        <v>2131</v>
      </c>
      <c r="C1873" s="547" t="s">
        <v>3882</v>
      </c>
      <c r="D1873" s="1913" t="s">
        <v>839</v>
      </c>
      <c r="E1873" s="1914">
        <v>6000</v>
      </c>
      <c r="F1873" s="1915">
        <v>41542</v>
      </c>
      <c r="G1873" s="1916">
        <v>6000</v>
      </c>
      <c r="H1873" s="1417">
        <f t="shared" si="42"/>
        <v>0</v>
      </c>
    </row>
    <row r="1874" spans="1:8" x14ac:dyDescent="0.25">
      <c r="A1874" s="1351"/>
      <c r="B1874" s="541" t="s">
        <v>2132</v>
      </c>
      <c r="C1874" s="547" t="s">
        <v>3882</v>
      </c>
      <c r="D1874" s="1913" t="s">
        <v>1969</v>
      </c>
      <c r="E1874" s="1914">
        <v>3800</v>
      </c>
      <c r="F1874" s="1924" t="s">
        <v>4055</v>
      </c>
      <c r="G1874" s="1925">
        <f>1800+2000</f>
        <v>3800</v>
      </c>
      <c r="H1874" s="1417">
        <f t="shared" si="42"/>
        <v>0</v>
      </c>
    </row>
    <row r="1875" spans="1:8" x14ac:dyDescent="0.25">
      <c r="A1875" s="1351"/>
      <c r="B1875" s="541" t="s">
        <v>2133</v>
      </c>
      <c r="C1875" s="547" t="s">
        <v>3882</v>
      </c>
      <c r="D1875" s="1913" t="s">
        <v>1003</v>
      </c>
      <c r="E1875" s="1914">
        <v>2060</v>
      </c>
      <c r="F1875" s="1915">
        <v>41541</v>
      </c>
      <c r="G1875" s="1914">
        <v>2060</v>
      </c>
      <c r="H1875" s="1417">
        <f t="shared" si="42"/>
        <v>0</v>
      </c>
    </row>
    <row r="1876" spans="1:8" x14ac:dyDescent="0.25">
      <c r="A1876" s="1351"/>
      <c r="B1876" s="541" t="s">
        <v>2134</v>
      </c>
      <c r="C1876" s="547" t="s">
        <v>3882</v>
      </c>
      <c r="D1876" s="1913" t="s">
        <v>524</v>
      </c>
      <c r="E1876" s="1914">
        <v>3376</v>
      </c>
      <c r="F1876" s="1915">
        <v>41541</v>
      </c>
      <c r="G1876" s="1914">
        <v>3376</v>
      </c>
      <c r="H1876" s="1417">
        <f t="shared" si="42"/>
        <v>0</v>
      </c>
    </row>
    <row r="1877" spans="1:8" x14ac:dyDescent="0.25">
      <c r="A1877" s="1351"/>
      <c r="B1877" s="541" t="s">
        <v>791</v>
      </c>
      <c r="C1877" s="547" t="s">
        <v>3882</v>
      </c>
      <c r="D1877" s="1913" t="s">
        <v>1457</v>
      </c>
      <c r="E1877" s="1914">
        <v>1984.5</v>
      </c>
      <c r="F1877" s="1915">
        <v>41541</v>
      </c>
      <c r="G1877" s="1914">
        <v>1984.5</v>
      </c>
      <c r="H1877" s="1417">
        <f t="shared" si="42"/>
        <v>0</v>
      </c>
    </row>
    <row r="1878" spans="1:8" x14ac:dyDescent="0.25">
      <c r="A1878" s="1351"/>
      <c r="B1878" s="541" t="s">
        <v>792</v>
      </c>
      <c r="C1878" s="547" t="s">
        <v>3882</v>
      </c>
      <c r="D1878" s="1913" t="s">
        <v>3576</v>
      </c>
      <c r="E1878" s="1914">
        <f>16*30</f>
        <v>480</v>
      </c>
      <c r="F1878" s="1915">
        <v>41543</v>
      </c>
      <c r="G1878" s="1916">
        <v>480</v>
      </c>
      <c r="H1878" s="1417">
        <f t="shared" si="42"/>
        <v>0</v>
      </c>
    </row>
    <row r="1879" spans="1:8" x14ac:dyDescent="0.25">
      <c r="A1879" s="1351"/>
      <c r="B1879" s="541" t="s">
        <v>2135</v>
      </c>
      <c r="C1879" s="547" t="s">
        <v>3882</v>
      </c>
      <c r="D1879" s="1913" t="s">
        <v>1925</v>
      </c>
      <c r="E1879" s="1914">
        <v>3546.31</v>
      </c>
      <c r="F1879" s="1915">
        <v>41542</v>
      </c>
      <c r="G1879" s="1916">
        <v>3546.31</v>
      </c>
      <c r="H1879" s="1417">
        <f t="shared" si="42"/>
        <v>0</v>
      </c>
    </row>
    <row r="1880" spans="1:8" x14ac:dyDescent="0.25">
      <c r="A1880" s="1351"/>
      <c r="B1880" s="541" t="s">
        <v>2136</v>
      </c>
      <c r="C1880" s="547" t="s">
        <v>3882</v>
      </c>
      <c r="D1880" s="1913" t="s">
        <v>32</v>
      </c>
      <c r="E1880" s="1914">
        <v>1656</v>
      </c>
      <c r="F1880" s="1915">
        <v>41542</v>
      </c>
      <c r="G1880" s="1916">
        <v>1656</v>
      </c>
      <c r="H1880" s="1417">
        <f t="shared" si="42"/>
        <v>0</v>
      </c>
    </row>
    <row r="1881" spans="1:8" x14ac:dyDescent="0.25">
      <c r="A1881" s="1351"/>
      <c r="B1881" s="541" t="s">
        <v>2137</v>
      </c>
      <c r="C1881" s="547" t="s">
        <v>3882</v>
      </c>
      <c r="D1881" s="1913" t="s">
        <v>3461</v>
      </c>
      <c r="E1881" s="1914">
        <v>2136</v>
      </c>
      <c r="F1881" s="1915">
        <v>41542</v>
      </c>
      <c r="G1881" s="1916">
        <v>2136</v>
      </c>
      <c r="H1881" s="1417">
        <f t="shared" si="42"/>
        <v>0</v>
      </c>
    </row>
    <row r="1882" spans="1:8" x14ac:dyDescent="0.25">
      <c r="A1882" s="1351"/>
      <c r="B1882" s="541" t="s">
        <v>2138</v>
      </c>
      <c r="C1882" s="547" t="s">
        <v>3882</v>
      </c>
      <c r="D1882" s="1913" t="s">
        <v>645</v>
      </c>
      <c r="E1882" s="1914">
        <v>10488.38</v>
      </c>
      <c r="F1882" s="1915">
        <v>41542</v>
      </c>
      <c r="G1882" s="1916">
        <v>10488.38</v>
      </c>
      <c r="H1882" s="1417">
        <f t="shared" si="42"/>
        <v>0</v>
      </c>
    </row>
    <row r="1883" spans="1:8" x14ac:dyDescent="0.25">
      <c r="A1883" s="1351"/>
      <c r="B1883" s="541" t="s">
        <v>2139</v>
      </c>
      <c r="C1883" s="547" t="s">
        <v>3882</v>
      </c>
      <c r="D1883" s="1913" t="s">
        <v>3941</v>
      </c>
      <c r="E1883" s="1914">
        <v>17121</v>
      </c>
      <c r="F1883" s="1915">
        <v>41541</v>
      </c>
      <c r="G1883" s="1914">
        <v>17121</v>
      </c>
      <c r="H1883" s="1417">
        <f t="shared" si="42"/>
        <v>0</v>
      </c>
    </row>
    <row r="1884" spans="1:8" x14ac:dyDescent="0.25">
      <c r="A1884" s="1351"/>
      <c r="B1884" s="541" t="s">
        <v>2140</v>
      </c>
      <c r="C1884" s="547" t="s">
        <v>3882</v>
      </c>
      <c r="D1884" s="1913" t="s">
        <v>3941</v>
      </c>
      <c r="E1884" s="1914">
        <v>5338</v>
      </c>
      <c r="F1884" s="1915">
        <v>41541</v>
      </c>
      <c r="G1884" s="1914">
        <v>5338</v>
      </c>
      <c r="H1884" s="1417">
        <f t="shared" si="42"/>
        <v>0</v>
      </c>
    </row>
    <row r="1885" spans="1:8" x14ac:dyDescent="0.25">
      <c r="A1885" s="1351"/>
      <c r="B1885" s="541" t="s">
        <v>2141</v>
      </c>
      <c r="C1885" s="547" t="s">
        <v>3882</v>
      </c>
      <c r="D1885" s="1913" t="s">
        <v>3941</v>
      </c>
      <c r="E1885" s="1914">
        <v>2591.5</v>
      </c>
      <c r="F1885" s="1915">
        <v>41541</v>
      </c>
      <c r="G1885" s="1914">
        <v>2591.5</v>
      </c>
      <c r="H1885" s="1417">
        <f t="shared" si="42"/>
        <v>0</v>
      </c>
    </row>
    <row r="1886" spans="1:8" x14ac:dyDescent="0.25">
      <c r="A1886" s="1351"/>
      <c r="B1886" s="541" t="s">
        <v>2142</v>
      </c>
      <c r="C1886" s="547" t="s">
        <v>3882</v>
      </c>
      <c r="D1886" s="1913" t="s">
        <v>981</v>
      </c>
      <c r="E1886" s="1914">
        <v>11318.5</v>
      </c>
      <c r="F1886" s="1915">
        <v>41543</v>
      </c>
      <c r="G1886" s="1916">
        <v>11318.5</v>
      </c>
      <c r="H1886" s="1417">
        <f t="shared" si="42"/>
        <v>0</v>
      </c>
    </row>
    <row r="1887" spans="1:8" x14ac:dyDescent="0.25">
      <c r="A1887" s="1351"/>
      <c r="B1887" s="541" t="s">
        <v>2143</v>
      </c>
      <c r="C1887" s="547" t="s">
        <v>3882</v>
      </c>
      <c r="D1887" s="1913" t="s">
        <v>3865</v>
      </c>
      <c r="E1887" s="1914">
        <v>0</v>
      </c>
      <c r="F1887" s="1972" t="s">
        <v>4294</v>
      </c>
      <c r="G1887" s="1916"/>
      <c r="H1887" s="1417">
        <f t="shared" si="42"/>
        <v>0</v>
      </c>
    </row>
    <row r="1888" spans="1:8" x14ac:dyDescent="0.25">
      <c r="A1888" s="1351"/>
      <c r="B1888" s="541" t="s">
        <v>2144</v>
      </c>
      <c r="C1888" s="547" t="s">
        <v>3882</v>
      </c>
      <c r="D1888" s="1913" t="s">
        <v>497</v>
      </c>
      <c r="E1888" s="1914">
        <v>4795.5</v>
      </c>
      <c r="F1888" s="1915">
        <v>41542</v>
      </c>
      <c r="G1888" s="1916">
        <v>4795.5</v>
      </c>
      <c r="H1888" s="1417">
        <f t="shared" si="42"/>
        <v>0</v>
      </c>
    </row>
    <row r="1889" spans="1:8" x14ac:dyDescent="0.25">
      <c r="A1889" s="1351"/>
      <c r="B1889" s="541" t="s">
        <v>2145</v>
      </c>
      <c r="C1889" s="547" t="s">
        <v>3882</v>
      </c>
      <c r="D1889" s="1913" t="s">
        <v>2234</v>
      </c>
      <c r="E1889" s="1914">
        <v>550</v>
      </c>
      <c r="F1889" s="1915">
        <v>41542</v>
      </c>
      <c r="G1889" s="1916">
        <v>550</v>
      </c>
      <c r="H1889" s="1417">
        <f t="shared" si="42"/>
        <v>0</v>
      </c>
    </row>
    <row r="1890" spans="1:8" x14ac:dyDescent="0.25">
      <c r="A1890" s="1351"/>
      <c r="B1890" s="541" t="s">
        <v>2146</v>
      </c>
      <c r="C1890" s="547" t="s">
        <v>3882</v>
      </c>
      <c r="D1890" s="1913" t="s">
        <v>185</v>
      </c>
      <c r="E1890" s="1914">
        <v>400</v>
      </c>
      <c r="F1890" s="1915">
        <v>41542</v>
      </c>
      <c r="G1890" s="1916">
        <v>400</v>
      </c>
      <c r="H1890" s="1417">
        <f t="shared" si="42"/>
        <v>0</v>
      </c>
    </row>
    <row r="1891" spans="1:8" x14ac:dyDescent="0.25">
      <c r="A1891" s="1351"/>
      <c r="B1891" s="541" t="s">
        <v>2158</v>
      </c>
      <c r="C1891" s="547" t="s">
        <v>3882</v>
      </c>
      <c r="D1891" s="1913" t="s">
        <v>3638</v>
      </c>
      <c r="E1891" s="1914">
        <v>6728.4</v>
      </c>
      <c r="F1891" s="1915">
        <v>41541</v>
      </c>
      <c r="G1891" s="1914">
        <v>6728.4</v>
      </c>
      <c r="H1891" s="1417">
        <f t="shared" si="42"/>
        <v>0</v>
      </c>
    </row>
    <row r="1892" spans="1:8" x14ac:dyDescent="0.25">
      <c r="A1892" s="1351"/>
      <c r="B1892" s="541" t="s">
        <v>2159</v>
      </c>
      <c r="C1892" s="547" t="s">
        <v>3882</v>
      </c>
      <c r="D1892" s="1913" t="s">
        <v>3864</v>
      </c>
      <c r="E1892" s="1914">
        <v>8704</v>
      </c>
      <c r="F1892" s="1915">
        <v>41541</v>
      </c>
      <c r="G1892" s="1914">
        <v>8704</v>
      </c>
      <c r="H1892" s="1417">
        <f t="shared" si="42"/>
        <v>0</v>
      </c>
    </row>
    <row r="1893" spans="1:8" x14ac:dyDescent="0.25">
      <c r="A1893" s="1351"/>
      <c r="B1893" s="541" t="s">
        <v>2160</v>
      </c>
      <c r="C1893" s="547" t="s">
        <v>3882</v>
      </c>
      <c r="D1893" s="1913" t="s">
        <v>297</v>
      </c>
      <c r="E1893" s="1914">
        <v>442</v>
      </c>
      <c r="F1893" s="1915">
        <v>41541</v>
      </c>
      <c r="G1893" s="1914">
        <v>442</v>
      </c>
      <c r="H1893" s="1417">
        <f t="shared" si="42"/>
        <v>0</v>
      </c>
    </row>
    <row r="1894" spans="1:8" x14ac:dyDescent="0.25">
      <c r="A1894" s="1351"/>
      <c r="B1894" s="541" t="s">
        <v>2161</v>
      </c>
      <c r="C1894" s="547" t="s">
        <v>3882</v>
      </c>
      <c r="D1894" s="1913" t="s">
        <v>595</v>
      </c>
      <c r="E1894" s="1914">
        <v>2600</v>
      </c>
      <c r="F1894" s="1915">
        <v>41542</v>
      </c>
      <c r="G1894" s="1916">
        <v>2600</v>
      </c>
      <c r="H1894" s="1417">
        <f t="shared" si="42"/>
        <v>0</v>
      </c>
    </row>
    <row r="1895" spans="1:8" x14ac:dyDescent="0.25">
      <c r="A1895" s="1351"/>
      <c r="B1895" s="541" t="s">
        <v>2162</v>
      </c>
      <c r="C1895" s="547" t="s">
        <v>3882</v>
      </c>
      <c r="D1895" s="1913" t="s">
        <v>3638</v>
      </c>
      <c r="E1895" s="1914">
        <v>295.5</v>
      </c>
      <c r="F1895" s="1915">
        <v>41541</v>
      </c>
      <c r="G1895" s="1914">
        <v>295.5</v>
      </c>
      <c r="H1895" s="1417">
        <f t="shared" si="42"/>
        <v>0</v>
      </c>
    </row>
    <row r="1896" spans="1:8" x14ac:dyDescent="0.25">
      <c r="A1896" s="1351">
        <v>41542</v>
      </c>
      <c r="B1896" s="541" t="s">
        <v>2163</v>
      </c>
      <c r="C1896" s="547" t="s">
        <v>3882</v>
      </c>
      <c r="D1896" s="1913" t="s">
        <v>433</v>
      </c>
      <c r="E1896" s="1914">
        <v>2094.5</v>
      </c>
      <c r="F1896" s="1915">
        <v>41547</v>
      </c>
      <c r="G1896" s="1916">
        <v>2094.5</v>
      </c>
      <c r="H1896" s="1417">
        <f t="shared" si="42"/>
        <v>0</v>
      </c>
    </row>
    <row r="1897" spans="1:8" x14ac:dyDescent="0.25">
      <c r="A1897" s="1351"/>
      <c r="B1897" s="541" t="s">
        <v>2164</v>
      </c>
      <c r="C1897" s="547" t="s">
        <v>3882</v>
      </c>
      <c r="D1897" s="1913" t="s">
        <v>470</v>
      </c>
      <c r="E1897" s="1914">
        <v>32458.5</v>
      </c>
      <c r="F1897" s="1915">
        <v>41547</v>
      </c>
      <c r="G1897" s="1916">
        <v>32458.5</v>
      </c>
      <c r="H1897" s="1417">
        <f t="shared" si="42"/>
        <v>0</v>
      </c>
    </row>
    <row r="1898" spans="1:8" x14ac:dyDescent="0.25">
      <c r="A1898" s="1351"/>
      <c r="B1898" s="541" t="s">
        <v>2165</v>
      </c>
      <c r="C1898" s="547" t="s">
        <v>3882</v>
      </c>
      <c r="D1898" s="1913" t="s">
        <v>861</v>
      </c>
      <c r="E1898" s="1914">
        <v>5569.5</v>
      </c>
      <c r="F1898" s="1971" t="s">
        <v>4019</v>
      </c>
      <c r="G1898" s="1916">
        <f>2624+2945.5</f>
        <v>5569.5</v>
      </c>
      <c r="H1898" s="1417">
        <f t="shared" si="42"/>
        <v>0</v>
      </c>
    </row>
    <row r="1899" spans="1:8" x14ac:dyDescent="0.25">
      <c r="A1899" s="1351"/>
      <c r="B1899" s="541" t="s">
        <v>2166</v>
      </c>
      <c r="C1899" s="547" t="s">
        <v>3882</v>
      </c>
      <c r="D1899" s="1913" t="s">
        <v>776</v>
      </c>
      <c r="E1899" s="1914">
        <v>3281.5</v>
      </c>
      <c r="F1899" s="1915">
        <v>41542</v>
      </c>
      <c r="G1899" s="1914">
        <v>3281.5</v>
      </c>
      <c r="H1899" s="1417">
        <f t="shared" si="42"/>
        <v>0</v>
      </c>
    </row>
    <row r="1900" spans="1:8" x14ac:dyDescent="0.25">
      <c r="A1900" s="1351"/>
      <c r="B1900" s="541" t="s">
        <v>2167</v>
      </c>
      <c r="C1900" s="547" t="s">
        <v>3882</v>
      </c>
      <c r="D1900" s="1913" t="s">
        <v>3500</v>
      </c>
      <c r="E1900" s="1914">
        <v>5968</v>
      </c>
      <c r="F1900" s="1915">
        <v>41542</v>
      </c>
      <c r="G1900" s="1914">
        <v>5968</v>
      </c>
      <c r="H1900" s="1417">
        <f t="shared" si="42"/>
        <v>0</v>
      </c>
    </row>
    <row r="1901" spans="1:8" x14ac:dyDescent="0.25">
      <c r="A1901" s="1351"/>
      <c r="B1901" s="541" t="s">
        <v>2168</v>
      </c>
      <c r="C1901" s="547" t="s">
        <v>3882</v>
      </c>
      <c r="D1901" s="1913" t="s">
        <v>206</v>
      </c>
      <c r="E1901" s="1914">
        <v>5244</v>
      </c>
      <c r="F1901" s="1915">
        <v>41542</v>
      </c>
      <c r="G1901" s="1914">
        <v>5244</v>
      </c>
      <c r="H1901" s="1417">
        <f t="shared" si="42"/>
        <v>0</v>
      </c>
    </row>
    <row r="1902" spans="1:8" x14ac:dyDescent="0.25">
      <c r="A1902" s="1351"/>
      <c r="B1902" s="541" t="s">
        <v>2169</v>
      </c>
      <c r="C1902" s="547" t="s">
        <v>3882</v>
      </c>
      <c r="D1902" s="1913" t="s">
        <v>1909</v>
      </c>
      <c r="E1902" s="1914">
        <v>2746</v>
      </c>
      <c r="F1902" s="1915">
        <v>41544</v>
      </c>
      <c r="G1902" s="1916">
        <v>2746</v>
      </c>
      <c r="H1902" s="1417">
        <f t="shared" si="42"/>
        <v>0</v>
      </c>
    </row>
    <row r="1903" spans="1:8" x14ac:dyDescent="0.25">
      <c r="A1903" s="1351"/>
      <c r="B1903" s="541" t="s">
        <v>2170</v>
      </c>
      <c r="C1903" s="547" t="s">
        <v>3882</v>
      </c>
      <c r="D1903" s="1913" t="s">
        <v>1005</v>
      </c>
      <c r="E1903" s="1914">
        <v>16180</v>
      </c>
      <c r="F1903" s="1915">
        <v>41542</v>
      </c>
      <c r="G1903" s="1914">
        <v>16180</v>
      </c>
      <c r="H1903" s="1417">
        <f t="shared" si="42"/>
        <v>0</v>
      </c>
    </row>
    <row r="1904" spans="1:8" x14ac:dyDescent="0.25">
      <c r="A1904" s="1351"/>
      <c r="B1904" s="541" t="s">
        <v>2171</v>
      </c>
      <c r="C1904" s="547" t="s">
        <v>3882</v>
      </c>
      <c r="D1904" s="1913" t="s">
        <v>2076</v>
      </c>
      <c r="E1904" s="1914">
        <v>1516</v>
      </c>
      <c r="F1904" s="1915">
        <v>41542</v>
      </c>
      <c r="G1904" s="1914">
        <v>1516</v>
      </c>
      <c r="H1904" s="1417">
        <f t="shared" si="42"/>
        <v>0</v>
      </c>
    </row>
    <row r="1905" spans="1:8" x14ac:dyDescent="0.25">
      <c r="A1905" s="1351"/>
      <c r="B1905" s="541" t="s">
        <v>2172</v>
      </c>
      <c r="C1905" s="547" t="s">
        <v>3882</v>
      </c>
      <c r="D1905" s="1913" t="s">
        <v>524</v>
      </c>
      <c r="E1905" s="1914">
        <v>1549.5</v>
      </c>
      <c r="F1905" s="1915">
        <v>41542</v>
      </c>
      <c r="G1905" s="1914">
        <v>1549.5</v>
      </c>
      <c r="H1905" s="1417">
        <f t="shared" si="42"/>
        <v>0</v>
      </c>
    </row>
    <row r="1906" spans="1:8" x14ac:dyDescent="0.25">
      <c r="A1906" s="1351"/>
      <c r="B1906" s="541" t="s">
        <v>2173</v>
      </c>
      <c r="C1906" s="547" t="s">
        <v>3882</v>
      </c>
      <c r="D1906" s="1913" t="s">
        <v>1038</v>
      </c>
      <c r="E1906" s="1914">
        <v>9018.5</v>
      </c>
      <c r="F1906" s="1915">
        <v>41542</v>
      </c>
      <c r="G1906" s="1914">
        <v>9018.5</v>
      </c>
      <c r="H1906" s="1417">
        <f t="shared" si="42"/>
        <v>0</v>
      </c>
    </row>
    <row r="1907" spans="1:8" x14ac:dyDescent="0.25">
      <c r="A1907" s="1351"/>
      <c r="B1907" s="541" t="s">
        <v>2174</v>
      </c>
      <c r="C1907" s="547" t="s">
        <v>3882</v>
      </c>
      <c r="D1907" s="1913" t="s">
        <v>58</v>
      </c>
      <c r="E1907" s="1914">
        <v>6454.5</v>
      </c>
      <c r="F1907" s="2015" t="s">
        <v>4296</v>
      </c>
      <c r="G1907" s="1914">
        <v>6454.5</v>
      </c>
      <c r="H1907" s="1417">
        <f t="shared" si="42"/>
        <v>0</v>
      </c>
    </row>
    <row r="1908" spans="1:8" x14ac:dyDescent="0.25">
      <c r="A1908" s="1351"/>
      <c r="B1908" s="541" t="s">
        <v>2175</v>
      </c>
      <c r="C1908" s="547" t="s">
        <v>3882</v>
      </c>
      <c r="D1908" s="1913" t="s">
        <v>2157</v>
      </c>
      <c r="E1908" s="1914">
        <v>1946</v>
      </c>
      <c r="F1908" s="1915" t="s">
        <v>4031</v>
      </c>
      <c r="G1908" s="1916">
        <f>1600+346</f>
        <v>1946</v>
      </c>
      <c r="H1908" s="1417">
        <f t="shared" si="42"/>
        <v>0</v>
      </c>
    </row>
    <row r="1909" spans="1:8" x14ac:dyDescent="0.25">
      <c r="A1909" s="1351"/>
      <c r="B1909" s="541" t="s">
        <v>2176</v>
      </c>
      <c r="C1909" s="547" t="s">
        <v>3882</v>
      </c>
      <c r="D1909" s="1913" t="s">
        <v>28</v>
      </c>
      <c r="E1909" s="1914">
        <v>27705</v>
      </c>
      <c r="F1909" s="1971" t="s">
        <v>4056</v>
      </c>
      <c r="G1909" s="1916">
        <f>8693+19012</f>
        <v>27705</v>
      </c>
      <c r="H1909" s="1417">
        <f t="shared" si="42"/>
        <v>0</v>
      </c>
    </row>
    <row r="1910" spans="1:8" x14ac:dyDescent="0.25">
      <c r="A1910" s="1351"/>
      <c r="B1910" s="541" t="s">
        <v>2177</v>
      </c>
      <c r="C1910" s="547" t="s">
        <v>3882</v>
      </c>
      <c r="D1910" s="1913" t="s">
        <v>664</v>
      </c>
      <c r="E1910" s="1914">
        <v>4223</v>
      </c>
      <c r="F1910" s="1915">
        <v>41542</v>
      </c>
      <c r="G1910" s="1914">
        <v>4223</v>
      </c>
      <c r="H1910" s="1417">
        <f t="shared" si="42"/>
        <v>0</v>
      </c>
    </row>
    <row r="1911" spans="1:8" x14ac:dyDescent="0.25">
      <c r="A1911" s="1351"/>
      <c r="B1911" s="541" t="s">
        <v>2178</v>
      </c>
      <c r="C1911" s="547" t="s">
        <v>3882</v>
      </c>
      <c r="D1911" s="1913" t="s">
        <v>499</v>
      </c>
      <c r="E1911" s="1914">
        <v>1077.5</v>
      </c>
      <c r="F1911" s="1915">
        <v>41543</v>
      </c>
      <c r="G1911" s="1916">
        <v>1077.5</v>
      </c>
      <c r="H1911" s="1417">
        <f t="shared" si="42"/>
        <v>0</v>
      </c>
    </row>
    <row r="1912" spans="1:8" x14ac:dyDescent="0.25">
      <c r="A1912" s="1351"/>
      <c r="B1912" s="541" t="s">
        <v>2179</v>
      </c>
      <c r="C1912" s="547" t="s">
        <v>3882</v>
      </c>
      <c r="D1912" s="1913" t="s">
        <v>463</v>
      </c>
      <c r="E1912" s="1914">
        <v>4323</v>
      </c>
      <c r="F1912" s="1915">
        <v>41543</v>
      </c>
      <c r="G1912" s="1916">
        <v>4323</v>
      </c>
      <c r="H1912" s="1417">
        <f t="shared" si="42"/>
        <v>0</v>
      </c>
    </row>
    <row r="1913" spans="1:8" x14ac:dyDescent="0.25">
      <c r="A1913" s="1351"/>
      <c r="B1913" s="541" t="s">
        <v>2180</v>
      </c>
      <c r="C1913" s="547" t="s">
        <v>3882</v>
      </c>
      <c r="D1913" s="1917" t="s">
        <v>419</v>
      </c>
      <c r="E1913" s="1916">
        <v>15468.5</v>
      </c>
      <c r="F1913" s="1971" t="s">
        <v>4006</v>
      </c>
      <c r="G1913" s="1916">
        <f>5468.5+10000</f>
        <v>15468.5</v>
      </c>
      <c r="H1913" s="1417">
        <f t="shared" si="42"/>
        <v>0</v>
      </c>
    </row>
    <row r="1914" spans="1:8" x14ac:dyDescent="0.25">
      <c r="A1914" s="1351"/>
      <c r="B1914" s="541" t="s">
        <v>2181</v>
      </c>
      <c r="C1914" s="547" t="s">
        <v>3882</v>
      </c>
      <c r="D1914" s="1913" t="s">
        <v>2223</v>
      </c>
      <c r="E1914" s="1914">
        <v>480</v>
      </c>
      <c r="F1914" s="1915">
        <v>41543</v>
      </c>
      <c r="G1914" s="1916">
        <v>480</v>
      </c>
      <c r="H1914" s="1417">
        <f t="shared" si="42"/>
        <v>0</v>
      </c>
    </row>
    <row r="1915" spans="1:8" x14ac:dyDescent="0.25">
      <c r="A1915" s="1351"/>
      <c r="B1915" s="541" t="s">
        <v>2182</v>
      </c>
      <c r="C1915" s="547" t="s">
        <v>3882</v>
      </c>
      <c r="D1915" s="1913" t="s">
        <v>19</v>
      </c>
      <c r="E1915" s="1914">
        <v>652.5</v>
      </c>
      <c r="F1915" s="1915">
        <v>41542</v>
      </c>
      <c r="G1915" s="1914">
        <v>652.5</v>
      </c>
      <c r="H1915" s="1417">
        <f t="shared" si="42"/>
        <v>0</v>
      </c>
    </row>
    <row r="1916" spans="1:8" x14ac:dyDescent="0.25">
      <c r="A1916" s="1351"/>
      <c r="B1916" s="541" t="s">
        <v>2183</v>
      </c>
      <c r="C1916" s="547" t="s">
        <v>3882</v>
      </c>
      <c r="D1916" s="1913" t="s">
        <v>303</v>
      </c>
      <c r="E1916" s="1914">
        <v>2223</v>
      </c>
      <c r="F1916" s="1915">
        <v>41542</v>
      </c>
      <c r="G1916" s="1914">
        <v>2223</v>
      </c>
      <c r="H1916" s="1417">
        <f t="shared" si="42"/>
        <v>0</v>
      </c>
    </row>
    <row r="1917" spans="1:8" x14ac:dyDescent="0.25">
      <c r="A1917" s="1351"/>
      <c r="B1917" s="541"/>
      <c r="C1917" s="547"/>
      <c r="D1917" s="1356" t="s">
        <v>614</v>
      </c>
      <c r="E1917" s="720"/>
      <c r="F1917" s="727"/>
      <c r="G1917" s="140"/>
      <c r="H1917" s="1416">
        <f t="shared" ref="H1917" si="43">E1917-G1917</f>
        <v>0</v>
      </c>
    </row>
    <row r="1918" spans="1:8" x14ac:dyDescent="0.25">
      <c r="A1918" s="1378"/>
      <c r="B1918" s="1366"/>
      <c r="C1918" s="1548"/>
      <c r="D1918" s="521" t="s">
        <v>506</v>
      </c>
      <c r="E1918" s="140"/>
      <c r="F1918" s="727"/>
      <c r="G1918" s="140"/>
      <c r="H1918" s="218"/>
    </row>
    <row r="1919" spans="1:8" x14ac:dyDescent="0.25">
      <c r="A1919" s="1351"/>
      <c r="B1919" s="719"/>
      <c r="C1919" s="1549"/>
      <c r="D1919" s="1260" t="s">
        <v>513</v>
      </c>
      <c r="E1919" s="585"/>
      <c r="F1919" s="1388"/>
      <c r="G1919" s="1961"/>
      <c r="H1919" s="218">
        <f t="shared" si="36"/>
        <v>0</v>
      </c>
    </row>
    <row r="1920" spans="1:8" ht="18.75" x14ac:dyDescent="0.3">
      <c r="A1920" s="2151" t="str">
        <f>A1851</f>
        <v>REMISIONES DE    OCTUBRE     2 0 1 3</v>
      </c>
      <c r="B1920" s="2151"/>
      <c r="C1920" s="2151"/>
      <c r="D1920" s="2151"/>
      <c r="E1920" s="2151"/>
      <c r="F1920" s="2151"/>
      <c r="G1920" s="1959"/>
      <c r="H1920" s="719"/>
    </row>
    <row r="1921" spans="1:8" ht="35.25" thickBot="1" x14ac:dyDescent="0.35">
      <c r="A1921" s="723" t="s">
        <v>0</v>
      </c>
      <c r="B1921" s="1353" t="s">
        <v>1</v>
      </c>
      <c r="C1921" s="1546"/>
      <c r="D1921" s="1344" t="s">
        <v>1574</v>
      </c>
      <c r="E1921" s="5" t="s">
        <v>2</v>
      </c>
      <c r="F1921" s="1358" t="s">
        <v>6</v>
      </c>
      <c r="G1921" s="1346" t="s">
        <v>7</v>
      </c>
      <c r="H1921" s="1347" t="s">
        <v>8</v>
      </c>
    </row>
    <row r="1922" spans="1:8" ht="15.75" thickTop="1" x14ac:dyDescent="0.25">
      <c r="A1922" s="1351">
        <v>41542</v>
      </c>
      <c r="B1922" s="541" t="s">
        <v>2184</v>
      </c>
      <c r="C1922" s="541" t="s">
        <v>3882</v>
      </c>
      <c r="D1922" s="1913" t="s">
        <v>2207</v>
      </c>
      <c r="E1922" s="1914">
        <v>6395</v>
      </c>
      <c r="F1922" s="1915">
        <v>41542</v>
      </c>
      <c r="G1922" s="1914">
        <v>6395</v>
      </c>
      <c r="H1922" s="1417">
        <f t="shared" ref="H1922:H1985" si="44">E1922-G1922</f>
        <v>0</v>
      </c>
    </row>
    <row r="1923" spans="1:8" x14ac:dyDescent="0.25">
      <c r="A1923" s="1351"/>
      <c r="B1923" s="541" t="s">
        <v>796</v>
      </c>
      <c r="C1923" s="547" t="s">
        <v>3882</v>
      </c>
      <c r="D1923" s="1913" t="s">
        <v>3449</v>
      </c>
      <c r="E1923" s="1914">
        <v>3040</v>
      </c>
      <c r="F1923" s="1924">
        <v>41558</v>
      </c>
      <c r="G1923" s="1925">
        <v>3040</v>
      </c>
      <c r="H1923" s="1417">
        <f t="shared" si="44"/>
        <v>0</v>
      </c>
    </row>
    <row r="1924" spans="1:8" x14ac:dyDescent="0.25">
      <c r="A1924" s="1351"/>
      <c r="B1924" s="541" t="s">
        <v>2185</v>
      </c>
      <c r="C1924" s="547" t="s">
        <v>3882</v>
      </c>
      <c r="D1924" s="1913" t="s">
        <v>511</v>
      </c>
      <c r="E1924" s="1914">
        <v>210</v>
      </c>
      <c r="F1924" s="1982">
        <v>41543</v>
      </c>
      <c r="G1924" s="1975">
        <v>210</v>
      </c>
      <c r="H1924" s="1417">
        <f t="shared" si="44"/>
        <v>0</v>
      </c>
    </row>
    <row r="1925" spans="1:8" x14ac:dyDescent="0.25">
      <c r="A1925" s="1351"/>
      <c r="B1925" s="541" t="s">
        <v>2186</v>
      </c>
      <c r="C1925" s="547" t="s">
        <v>3882</v>
      </c>
      <c r="D1925" s="1913" t="s">
        <v>2069</v>
      </c>
      <c r="E1925" s="1914">
        <v>1318</v>
      </c>
      <c r="F1925" s="1915">
        <v>41543</v>
      </c>
      <c r="G1925" s="1916">
        <v>1318</v>
      </c>
      <c r="H1925" s="1417">
        <f t="shared" si="44"/>
        <v>0</v>
      </c>
    </row>
    <row r="1926" spans="1:8" x14ac:dyDescent="0.25">
      <c r="A1926" s="1351"/>
      <c r="B1926" s="541" t="s">
        <v>2187</v>
      </c>
      <c r="C1926" s="547" t="s">
        <v>3882</v>
      </c>
      <c r="D1926" s="1913" t="s">
        <v>3979</v>
      </c>
      <c r="E1926" s="1914">
        <v>429</v>
      </c>
      <c r="F1926" s="1915">
        <v>41542</v>
      </c>
      <c r="G1926" s="1914">
        <v>429</v>
      </c>
      <c r="H1926" s="1417">
        <f t="shared" si="44"/>
        <v>0</v>
      </c>
    </row>
    <row r="1927" spans="1:8" x14ac:dyDescent="0.25">
      <c r="A1927" s="1351"/>
      <c r="B1927" s="541" t="s">
        <v>2188</v>
      </c>
      <c r="C1927" s="547" t="s">
        <v>3882</v>
      </c>
      <c r="D1927" s="1913" t="s">
        <v>829</v>
      </c>
      <c r="E1927" s="1914">
        <v>671</v>
      </c>
      <c r="F1927" s="1915">
        <v>41543</v>
      </c>
      <c r="G1927" s="1916">
        <v>671</v>
      </c>
      <c r="H1927" s="1417">
        <f t="shared" si="44"/>
        <v>0</v>
      </c>
    </row>
    <row r="1928" spans="1:8" x14ac:dyDescent="0.25">
      <c r="A1928" s="1351"/>
      <c r="B1928" s="541" t="s">
        <v>2189</v>
      </c>
      <c r="C1928" s="547" t="s">
        <v>3882</v>
      </c>
      <c r="D1928" s="1920" t="s">
        <v>3450</v>
      </c>
      <c r="E1928" s="1921">
        <v>0</v>
      </c>
      <c r="F1928" s="1915"/>
      <c r="G1928" s="1914"/>
      <c r="H1928" s="1417">
        <f t="shared" si="44"/>
        <v>0</v>
      </c>
    </row>
    <row r="1929" spans="1:8" x14ac:dyDescent="0.25">
      <c r="A1929" s="1351"/>
      <c r="B1929" s="541" t="s">
        <v>2190</v>
      </c>
      <c r="C1929" s="547" t="s">
        <v>3882</v>
      </c>
      <c r="D1929" s="1913" t="s">
        <v>2268</v>
      </c>
      <c r="E1929" s="1914">
        <v>802</v>
      </c>
      <c r="F1929" s="1915">
        <v>41543</v>
      </c>
      <c r="G1929" s="1916">
        <v>802</v>
      </c>
      <c r="H1929" s="1417">
        <f t="shared" si="44"/>
        <v>0</v>
      </c>
    </row>
    <row r="1930" spans="1:8" x14ac:dyDescent="0.25">
      <c r="A1930" s="1351"/>
      <c r="B1930" s="541" t="s">
        <v>2191</v>
      </c>
      <c r="C1930" s="547" t="s">
        <v>3882</v>
      </c>
      <c r="D1930" s="1913" t="s">
        <v>3462</v>
      </c>
      <c r="E1930" s="1914">
        <v>13132.5</v>
      </c>
      <c r="F1930" s="1915">
        <v>41542</v>
      </c>
      <c r="G1930" s="1914">
        <v>13132.5</v>
      </c>
      <c r="H1930" s="1417">
        <f t="shared" si="44"/>
        <v>0</v>
      </c>
    </row>
    <row r="1931" spans="1:8" x14ac:dyDescent="0.25">
      <c r="A1931" s="1351"/>
      <c r="B1931" s="541" t="s">
        <v>2192</v>
      </c>
      <c r="C1931" s="547" t="s">
        <v>3882</v>
      </c>
      <c r="D1931" s="1913" t="s">
        <v>72</v>
      </c>
      <c r="E1931" s="1914">
        <v>20582</v>
      </c>
      <c r="F1931" s="1915">
        <v>41542</v>
      </c>
      <c r="G1931" s="1914">
        <v>20582</v>
      </c>
      <c r="H1931" s="1417">
        <f t="shared" si="44"/>
        <v>0</v>
      </c>
    </row>
    <row r="1932" spans="1:8" x14ac:dyDescent="0.25">
      <c r="A1932" s="1351"/>
      <c r="B1932" s="541" t="s">
        <v>2193</v>
      </c>
      <c r="C1932" s="547" t="s">
        <v>3882</v>
      </c>
      <c r="D1932" s="1913" t="s">
        <v>3881</v>
      </c>
      <c r="E1932" s="1914">
        <v>3737</v>
      </c>
      <c r="F1932" s="1915">
        <v>41542</v>
      </c>
      <c r="G1932" s="1914">
        <v>3737</v>
      </c>
      <c r="H1932" s="1417">
        <f t="shared" si="44"/>
        <v>0</v>
      </c>
    </row>
    <row r="1933" spans="1:8" x14ac:dyDescent="0.25">
      <c r="A1933" s="1351"/>
      <c r="B1933" s="541" t="s">
        <v>2194</v>
      </c>
      <c r="C1933" s="547" t="s">
        <v>3882</v>
      </c>
      <c r="D1933" s="1913" t="s">
        <v>3459</v>
      </c>
      <c r="E1933" s="1914">
        <v>920</v>
      </c>
      <c r="F1933" s="1915">
        <v>41542</v>
      </c>
      <c r="G1933" s="1914">
        <v>920</v>
      </c>
      <c r="H1933" s="1417">
        <f t="shared" si="44"/>
        <v>0</v>
      </c>
    </row>
    <row r="1934" spans="1:8" x14ac:dyDescent="0.25">
      <c r="A1934" s="1351"/>
      <c r="B1934" s="541" t="s">
        <v>2195</v>
      </c>
      <c r="C1934" s="547" t="s">
        <v>3882</v>
      </c>
      <c r="D1934" s="1913" t="s">
        <v>3462</v>
      </c>
      <c r="E1934" s="1914">
        <v>216.5</v>
      </c>
      <c r="F1934" s="1915">
        <v>41542</v>
      </c>
      <c r="G1934" s="1914">
        <v>216.5</v>
      </c>
      <c r="H1934" s="1417">
        <f t="shared" si="44"/>
        <v>0</v>
      </c>
    </row>
    <row r="1935" spans="1:8" x14ac:dyDescent="0.25">
      <c r="A1935" s="1351"/>
      <c r="B1935" s="541" t="s">
        <v>2196</v>
      </c>
      <c r="C1935" s="547" t="s">
        <v>3882</v>
      </c>
      <c r="D1935" s="1913" t="s">
        <v>19</v>
      </c>
      <c r="E1935" s="1914">
        <v>2965</v>
      </c>
      <c r="F1935" s="1915">
        <v>41542</v>
      </c>
      <c r="G1935" s="1914">
        <v>2965</v>
      </c>
      <c r="H1935" s="1417">
        <f t="shared" si="44"/>
        <v>0</v>
      </c>
    </row>
    <row r="1936" spans="1:8" x14ac:dyDescent="0.25">
      <c r="A1936" s="1351"/>
      <c r="B1936" s="541" t="s">
        <v>2197</v>
      </c>
      <c r="C1936" s="547" t="s">
        <v>3882</v>
      </c>
      <c r="D1936" s="1913" t="s">
        <v>3524</v>
      </c>
      <c r="E1936" s="1914">
        <v>6330</v>
      </c>
      <c r="F1936" s="1915">
        <v>41542</v>
      </c>
      <c r="G1936" s="1914">
        <v>6330</v>
      </c>
      <c r="H1936" s="1417">
        <f t="shared" si="44"/>
        <v>0</v>
      </c>
    </row>
    <row r="1937" spans="1:8" x14ac:dyDescent="0.25">
      <c r="A1937" s="1351"/>
      <c r="B1937" s="541" t="s">
        <v>2198</v>
      </c>
      <c r="C1937" s="547" t="s">
        <v>3882</v>
      </c>
      <c r="D1937" s="1913" t="s">
        <v>600</v>
      </c>
      <c r="E1937" s="1914">
        <v>9789</v>
      </c>
      <c r="F1937" s="1915">
        <v>41542</v>
      </c>
      <c r="G1937" s="1914">
        <v>9789</v>
      </c>
      <c r="H1937" s="1417">
        <f t="shared" si="44"/>
        <v>0</v>
      </c>
    </row>
    <row r="1938" spans="1:8" x14ac:dyDescent="0.25">
      <c r="A1938" s="1351"/>
      <c r="B1938" s="541" t="s">
        <v>2199</v>
      </c>
      <c r="C1938" s="547" t="s">
        <v>3882</v>
      </c>
      <c r="D1938" s="1913" t="s">
        <v>868</v>
      </c>
      <c r="E1938" s="1914">
        <v>0</v>
      </c>
      <c r="F1938" s="1972" t="s">
        <v>4293</v>
      </c>
      <c r="G1938" s="1914"/>
      <c r="H1938" s="1417">
        <f t="shared" si="44"/>
        <v>0</v>
      </c>
    </row>
    <row r="1939" spans="1:8" x14ac:dyDescent="0.25">
      <c r="A1939" s="1351"/>
      <c r="B1939" s="541" t="s">
        <v>2200</v>
      </c>
      <c r="C1939" s="547" t="s">
        <v>3882</v>
      </c>
      <c r="D1939" s="1913" t="s">
        <v>1019</v>
      </c>
      <c r="E1939" s="1914">
        <v>8256</v>
      </c>
      <c r="F1939" s="1915">
        <v>41542</v>
      </c>
      <c r="G1939" s="1914">
        <v>8256</v>
      </c>
      <c r="H1939" s="1417">
        <f t="shared" si="44"/>
        <v>0</v>
      </c>
    </row>
    <row r="1940" spans="1:8" x14ac:dyDescent="0.25">
      <c r="A1940" s="1351"/>
      <c r="B1940" s="541" t="s">
        <v>2201</v>
      </c>
      <c r="C1940" s="547" t="s">
        <v>3882</v>
      </c>
      <c r="D1940" s="1913" t="s">
        <v>964</v>
      </c>
      <c r="E1940" s="1914">
        <v>3135.5</v>
      </c>
      <c r="F1940" s="1915">
        <v>41543</v>
      </c>
      <c r="G1940" s="1916">
        <v>3135.5</v>
      </c>
      <c r="H1940" s="1417">
        <f t="shared" si="44"/>
        <v>0</v>
      </c>
    </row>
    <row r="1941" spans="1:8" x14ac:dyDescent="0.25">
      <c r="A1941" s="1351"/>
      <c r="B1941" s="541" t="s">
        <v>2202</v>
      </c>
      <c r="C1941" s="547" t="s">
        <v>3882</v>
      </c>
      <c r="D1941" s="1913" t="s">
        <v>978</v>
      </c>
      <c r="E1941" s="1914">
        <v>11613</v>
      </c>
      <c r="F1941" s="1915">
        <v>41542</v>
      </c>
      <c r="G1941" s="1914">
        <v>11613</v>
      </c>
      <c r="H1941" s="1417">
        <f t="shared" si="44"/>
        <v>0</v>
      </c>
    </row>
    <row r="1942" spans="1:8" x14ac:dyDescent="0.25">
      <c r="A1942" s="1351"/>
      <c r="B1942" s="541" t="s">
        <v>2203</v>
      </c>
      <c r="C1942" s="547" t="s">
        <v>3882</v>
      </c>
      <c r="D1942" s="1913" t="s">
        <v>3575</v>
      </c>
      <c r="E1942" s="1914">
        <v>1965</v>
      </c>
      <c r="F1942" s="1915">
        <v>41543</v>
      </c>
      <c r="G1942" s="1916">
        <v>1965</v>
      </c>
      <c r="H1942" s="1417">
        <f t="shared" si="44"/>
        <v>0</v>
      </c>
    </row>
    <row r="1943" spans="1:8" x14ac:dyDescent="0.25">
      <c r="A1943" s="1351"/>
      <c r="B1943" s="541" t="s">
        <v>2204</v>
      </c>
      <c r="C1943" s="547" t="s">
        <v>3882</v>
      </c>
      <c r="D1943" s="1913" t="s">
        <v>3459</v>
      </c>
      <c r="E1943" s="1914">
        <v>291</v>
      </c>
      <c r="F1943" s="1915">
        <v>41542</v>
      </c>
      <c r="G1943" s="1914">
        <v>291</v>
      </c>
      <c r="H1943" s="1417">
        <f t="shared" si="44"/>
        <v>0</v>
      </c>
    </row>
    <row r="1944" spans="1:8" x14ac:dyDescent="0.25">
      <c r="A1944" s="1351"/>
      <c r="B1944" s="541" t="s">
        <v>2205</v>
      </c>
      <c r="C1944" s="547" t="s">
        <v>3882</v>
      </c>
      <c r="D1944" s="1913" t="s">
        <v>617</v>
      </c>
      <c r="E1944" s="1914">
        <v>0</v>
      </c>
      <c r="F1944" s="1972" t="s">
        <v>4057</v>
      </c>
      <c r="G1944" s="1916"/>
      <c r="H1944" s="1417">
        <f t="shared" si="44"/>
        <v>0</v>
      </c>
    </row>
    <row r="1945" spans="1:8" x14ac:dyDescent="0.25">
      <c r="A1945" s="1351"/>
      <c r="B1945" s="541" t="s">
        <v>1575</v>
      </c>
      <c r="C1945" s="547" t="s">
        <v>3882</v>
      </c>
      <c r="D1945" s="1913" t="s">
        <v>3895</v>
      </c>
      <c r="E1945" s="1914">
        <v>7425</v>
      </c>
      <c r="F1945" s="1915">
        <v>41542</v>
      </c>
      <c r="G1945" s="1914">
        <v>7425</v>
      </c>
      <c r="H1945" s="1417">
        <f t="shared" si="44"/>
        <v>0</v>
      </c>
    </row>
    <row r="1946" spans="1:8" x14ac:dyDescent="0.25">
      <c r="A1946" s="1351"/>
      <c r="B1946" s="541" t="s">
        <v>1576</v>
      </c>
      <c r="C1946" s="547" t="s">
        <v>3882</v>
      </c>
      <c r="D1946" s="1913" t="s">
        <v>840</v>
      </c>
      <c r="E1946" s="1914">
        <v>1936</v>
      </c>
      <c r="F1946" s="1915">
        <v>41543</v>
      </c>
      <c r="G1946" s="1916">
        <v>1936</v>
      </c>
      <c r="H1946" s="1417">
        <f t="shared" si="44"/>
        <v>0</v>
      </c>
    </row>
    <row r="1947" spans="1:8" x14ac:dyDescent="0.25">
      <c r="A1947" s="1351"/>
      <c r="B1947" s="541" t="s">
        <v>1577</v>
      </c>
      <c r="C1947" s="547" t="s">
        <v>3882</v>
      </c>
      <c r="D1947" s="1920" t="s">
        <v>3450</v>
      </c>
      <c r="E1947" s="1921">
        <v>0</v>
      </c>
      <c r="F1947" s="1915"/>
      <c r="G1947" s="1914"/>
      <c r="H1947" s="1417">
        <f t="shared" si="44"/>
        <v>0</v>
      </c>
    </row>
    <row r="1948" spans="1:8" x14ac:dyDescent="0.25">
      <c r="A1948" s="1351"/>
      <c r="B1948" s="541" t="s">
        <v>1578</v>
      </c>
      <c r="C1948" s="547" t="s">
        <v>3882</v>
      </c>
      <c r="D1948" s="1913" t="s">
        <v>685</v>
      </c>
      <c r="E1948" s="1914">
        <v>13816.4</v>
      </c>
      <c r="F1948" s="1915">
        <v>41542</v>
      </c>
      <c r="G1948" s="1914">
        <v>13816.4</v>
      </c>
      <c r="H1948" s="1417">
        <f t="shared" si="44"/>
        <v>0</v>
      </c>
    </row>
    <row r="1949" spans="1:8" x14ac:dyDescent="0.25">
      <c r="A1949" s="1351"/>
      <c r="B1949" s="541" t="s">
        <v>1579</v>
      </c>
      <c r="C1949" s="547" t="s">
        <v>3882</v>
      </c>
      <c r="D1949" s="1913" t="s">
        <v>1969</v>
      </c>
      <c r="E1949" s="1914">
        <v>3420</v>
      </c>
      <c r="F1949" s="1924">
        <v>41548</v>
      </c>
      <c r="G1949" s="1925">
        <v>3420</v>
      </c>
      <c r="H1949" s="1417">
        <f t="shared" si="44"/>
        <v>0</v>
      </c>
    </row>
    <row r="1950" spans="1:8" x14ac:dyDescent="0.25">
      <c r="A1950" s="1351"/>
      <c r="B1950" s="541" t="s">
        <v>1580</v>
      </c>
      <c r="C1950" s="547" t="s">
        <v>3882</v>
      </c>
      <c r="D1950" s="1913" t="s">
        <v>525</v>
      </c>
      <c r="E1950" s="1914">
        <v>22783</v>
      </c>
      <c r="F1950" s="1924">
        <v>41576</v>
      </c>
      <c r="G1950" s="1925">
        <v>22783</v>
      </c>
      <c r="H1950" s="1417">
        <f t="shared" si="44"/>
        <v>0</v>
      </c>
    </row>
    <row r="1951" spans="1:8" x14ac:dyDescent="0.25">
      <c r="A1951" s="1351"/>
      <c r="B1951" s="541" t="s">
        <v>800</v>
      </c>
      <c r="C1951" s="547" t="s">
        <v>3882</v>
      </c>
      <c r="D1951" s="1913" t="s">
        <v>958</v>
      </c>
      <c r="E1951" s="1914">
        <v>9070.64</v>
      </c>
      <c r="F1951" s="1915">
        <v>41545</v>
      </c>
      <c r="G1951" s="1916">
        <v>9070.64</v>
      </c>
      <c r="H1951" s="1417">
        <f t="shared" si="44"/>
        <v>0</v>
      </c>
    </row>
    <row r="1952" spans="1:8" x14ac:dyDescent="0.25">
      <c r="A1952" s="1351"/>
      <c r="B1952" s="541" t="s">
        <v>1581</v>
      </c>
      <c r="C1952" s="547" t="s">
        <v>3882</v>
      </c>
      <c r="D1952" s="1913" t="s">
        <v>2371</v>
      </c>
      <c r="E1952" s="1914">
        <v>5297.6</v>
      </c>
      <c r="F1952" s="1915">
        <v>41543</v>
      </c>
      <c r="G1952" s="1916">
        <v>5297.6</v>
      </c>
      <c r="H1952" s="1417">
        <f t="shared" si="44"/>
        <v>0</v>
      </c>
    </row>
    <row r="1953" spans="1:8" x14ac:dyDescent="0.25">
      <c r="A1953" s="1351"/>
      <c r="B1953" s="541" t="s">
        <v>1582</v>
      </c>
      <c r="C1953" s="547" t="s">
        <v>3882</v>
      </c>
      <c r="D1953" s="1913" t="s">
        <v>3500</v>
      </c>
      <c r="E1953" s="1914">
        <v>4453.5</v>
      </c>
      <c r="F1953" s="1915">
        <v>41542</v>
      </c>
      <c r="G1953" s="1914">
        <v>4453.5</v>
      </c>
      <c r="H1953" s="1417">
        <f t="shared" si="44"/>
        <v>0</v>
      </c>
    </row>
    <row r="1954" spans="1:8" x14ac:dyDescent="0.25">
      <c r="A1954" s="1351"/>
      <c r="B1954" s="541" t="s">
        <v>1583</v>
      </c>
      <c r="C1954" s="547" t="s">
        <v>3882</v>
      </c>
      <c r="D1954" s="1913" t="s">
        <v>69</v>
      </c>
      <c r="E1954" s="1914">
        <v>460.8</v>
      </c>
      <c r="F1954" s="1915">
        <v>41543</v>
      </c>
      <c r="G1954" s="1916">
        <v>460.8</v>
      </c>
      <c r="H1954" s="1417">
        <f t="shared" si="44"/>
        <v>0</v>
      </c>
    </row>
    <row r="1955" spans="1:8" x14ac:dyDescent="0.25">
      <c r="A1955" s="1351"/>
      <c r="B1955" s="541" t="s">
        <v>1584</v>
      </c>
      <c r="C1955" s="547" t="s">
        <v>3882</v>
      </c>
      <c r="D1955" s="1913" t="s">
        <v>3500</v>
      </c>
      <c r="E1955" s="1914">
        <v>184.5</v>
      </c>
      <c r="F1955" s="1915">
        <v>41542</v>
      </c>
      <c r="G1955" s="1914">
        <v>184.5</v>
      </c>
      <c r="H1955" s="1417">
        <f t="shared" si="44"/>
        <v>0</v>
      </c>
    </row>
    <row r="1956" spans="1:8" x14ac:dyDescent="0.25">
      <c r="A1956" s="1351"/>
      <c r="B1956" s="541" t="s">
        <v>1585</v>
      </c>
      <c r="C1956" s="547" t="s">
        <v>3882</v>
      </c>
      <c r="D1956" s="1913" t="s">
        <v>3082</v>
      </c>
      <c r="E1956" s="1914">
        <v>6296.5</v>
      </c>
      <c r="F1956" s="1915">
        <v>41543</v>
      </c>
      <c r="G1956" s="1916">
        <v>6296.5</v>
      </c>
      <c r="H1956" s="1417">
        <f t="shared" si="44"/>
        <v>0</v>
      </c>
    </row>
    <row r="1957" spans="1:8" x14ac:dyDescent="0.25">
      <c r="A1957" s="1351"/>
      <c r="B1957" s="541" t="s">
        <v>1586</v>
      </c>
      <c r="C1957" s="547" t="s">
        <v>3882</v>
      </c>
      <c r="D1957" s="1913" t="s">
        <v>3508</v>
      </c>
      <c r="E1957" s="1914">
        <v>7925.5</v>
      </c>
      <c r="F1957" s="1915">
        <v>41542</v>
      </c>
      <c r="G1957" s="1914">
        <v>7925.5</v>
      </c>
      <c r="H1957" s="1417">
        <f t="shared" si="44"/>
        <v>0</v>
      </c>
    </row>
    <row r="1958" spans="1:8" x14ac:dyDescent="0.25">
      <c r="A1958" s="1351"/>
      <c r="B1958" s="541" t="s">
        <v>1587</v>
      </c>
      <c r="C1958" s="547" t="s">
        <v>3882</v>
      </c>
      <c r="D1958" s="1913" t="s">
        <v>43</v>
      </c>
      <c r="E1958" s="1914">
        <v>2030</v>
      </c>
      <c r="F1958" s="1924">
        <v>41548</v>
      </c>
      <c r="G1958" s="1925">
        <v>2030</v>
      </c>
      <c r="H1958" s="1417">
        <f t="shared" si="44"/>
        <v>0</v>
      </c>
    </row>
    <row r="1959" spans="1:8" x14ac:dyDescent="0.25">
      <c r="A1959" s="1351"/>
      <c r="B1959" s="541" t="s">
        <v>1588</v>
      </c>
      <c r="C1959" s="547" t="s">
        <v>3882</v>
      </c>
      <c r="D1959" s="1913" t="s">
        <v>186</v>
      </c>
      <c r="E1959" s="1914">
        <v>3000</v>
      </c>
      <c r="F1959" s="1915">
        <v>41542</v>
      </c>
      <c r="G1959" s="1914">
        <v>3000</v>
      </c>
      <c r="H1959" s="1417">
        <f t="shared" si="44"/>
        <v>0</v>
      </c>
    </row>
    <row r="1960" spans="1:8" x14ac:dyDescent="0.25">
      <c r="A1960" s="1351"/>
      <c r="B1960" s="541" t="s">
        <v>1589</v>
      </c>
      <c r="C1960" s="547" t="s">
        <v>3882</v>
      </c>
      <c r="D1960" s="1913" t="s">
        <v>3873</v>
      </c>
      <c r="E1960" s="1914">
        <v>3646.5</v>
      </c>
      <c r="F1960" s="1915">
        <v>41542</v>
      </c>
      <c r="G1960" s="1914">
        <v>3646.5</v>
      </c>
      <c r="H1960" s="1417">
        <f t="shared" si="44"/>
        <v>0</v>
      </c>
    </row>
    <row r="1961" spans="1:8" x14ac:dyDescent="0.25">
      <c r="A1961" s="1351"/>
      <c r="B1961" s="541" t="s">
        <v>1590</v>
      </c>
      <c r="C1961" s="547" t="s">
        <v>3882</v>
      </c>
      <c r="D1961" s="1913" t="s">
        <v>989</v>
      </c>
      <c r="E1961" s="1914">
        <v>2104</v>
      </c>
      <c r="F1961" s="1915">
        <v>41542</v>
      </c>
      <c r="G1961" s="1914">
        <v>2104</v>
      </c>
      <c r="H1961" s="1417">
        <f t="shared" si="44"/>
        <v>0</v>
      </c>
    </row>
    <row r="1962" spans="1:8" x14ac:dyDescent="0.25">
      <c r="A1962" s="1351"/>
      <c r="B1962" s="541" t="s">
        <v>802</v>
      </c>
      <c r="C1962" s="547" t="s">
        <v>3882</v>
      </c>
      <c r="D1962" s="1913" t="s">
        <v>989</v>
      </c>
      <c r="E1962" s="1914">
        <v>1320</v>
      </c>
      <c r="F1962" s="1915">
        <v>41542</v>
      </c>
      <c r="G1962" s="1914">
        <v>1320</v>
      </c>
      <c r="H1962" s="1417">
        <f t="shared" si="44"/>
        <v>0</v>
      </c>
    </row>
    <row r="1963" spans="1:8" x14ac:dyDescent="0.25">
      <c r="A1963" s="1351"/>
      <c r="B1963" s="541" t="s">
        <v>1591</v>
      </c>
      <c r="C1963" s="547" t="s">
        <v>3882</v>
      </c>
      <c r="D1963" s="1913" t="s">
        <v>596</v>
      </c>
      <c r="E1963" s="1914">
        <v>2876.5</v>
      </c>
      <c r="F1963" s="1915">
        <v>41542</v>
      </c>
      <c r="G1963" s="1914">
        <v>2876.5</v>
      </c>
      <c r="H1963" s="1417">
        <f t="shared" si="44"/>
        <v>0</v>
      </c>
    </row>
    <row r="1964" spans="1:8" x14ac:dyDescent="0.25">
      <c r="A1964" s="1351"/>
      <c r="B1964" s="541" t="s">
        <v>1592</v>
      </c>
      <c r="C1964" s="547" t="s">
        <v>3882</v>
      </c>
      <c r="D1964" s="1913" t="s">
        <v>185</v>
      </c>
      <c r="E1964" s="1914">
        <v>1489.5</v>
      </c>
      <c r="F1964" s="1915">
        <v>41542</v>
      </c>
      <c r="G1964" s="1914">
        <v>1489.5</v>
      </c>
      <c r="H1964" s="1417">
        <f t="shared" si="44"/>
        <v>0</v>
      </c>
    </row>
    <row r="1965" spans="1:8" x14ac:dyDescent="0.25">
      <c r="A1965" s="1351"/>
      <c r="B1965" s="541" t="s">
        <v>1593</v>
      </c>
      <c r="C1965" s="547" t="s">
        <v>3882</v>
      </c>
      <c r="D1965" s="1913" t="s">
        <v>686</v>
      </c>
      <c r="E1965" s="1914">
        <v>1052.5</v>
      </c>
      <c r="F1965" s="1915">
        <v>41542</v>
      </c>
      <c r="G1965" s="1914">
        <v>1052.5</v>
      </c>
      <c r="H1965" s="1417">
        <f t="shared" si="44"/>
        <v>0</v>
      </c>
    </row>
    <row r="1966" spans="1:8" x14ac:dyDescent="0.25">
      <c r="A1966" s="1351"/>
      <c r="B1966" s="541" t="s">
        <v>1594</v>
      </c>
      <c r="C1966" s="547" t="s">
        <v>3882</v>
      </c>
      <c r="D1966" s="1913" t="s">
        <v>680</v>
      </c>
      <c r="E1966" s="1914">
        <v>1434.5</v>
      </c>
      <c r="F1966" s="1915">
        <v>41542</v>
      </c>
      <c r="G1966" s="1914">
        <v>1434.5</v>
      </c>
      <c r="H1966" s="1417">
        <f t="shared" si="44"/>
        <v>0</v>
      </c>
    </row>
    <row r="1967" spans="1:8" x14ac:dyDescent="0.25">
      <c r="A1967" s="1351"/>
      <c r="B1967" s="541" t="s">
        <v>1595</v>
      </c>
      <c r="C1967" s="547" t="s">
        <v>3882</v>
      </c>
      <c r="D1967" s="1913" t="s">
        <v>497</v>
      </c>
      <c r="E1967" s="1914">
        <v>8494.5</v>
      </c>
      <c r="F1967" s="1915">
        <v>41542</v>
      </c>
      <c r="G1967" s="1914">
        <v>8494.5</v>
      </c>
      <c r="H1967" s="1417">
        <f t="shared" si="44"/>
        <v>0</v>
      </c>
    </row>
    <row r="1968" spans="1:8" x14ac:dyDescent="0.25">
      <c r="A1968" s="1351"/>
      <c r="B1968" s="541" t="s">
        <v>1596</v>
      </c>
      <c r="C1968" s="547" t="s">
        <v>3882</v>
      </c>
      <c r="D1968" s="1913" t="s">
        <v>1234</v>
      </c>
      <c r="E1968" s="1914">
        <v>6012</v>
      </c>
      <c r="F1968" s="1915">
        <v>41542</v>
      </c>
      <c r="G1968" s="1914">
        <v>6012</v>
      </c>
      <c r="H1968" s="1417">
        <f t="shared" si="44"/>
        <v>0</v>
      </c>
    </row>
    <row r="1969" spans="1:8" x14ac:dyDescent="0.25">
      <c r="A1969" s="1351"/>
      <c r="B1969" s="541" t="s">
        <v>1597</v>
      </c>
      <c r="C1969" s="547" t="s">
        <v>3882</v>
      </c>
      <c r="D1969" s="1913" t="s">
        <v>976</v>
      </c>
      <c r="E1969" s="1914">
        <v>2953.5</v>
      </c>
      <c r="F1969" s="1915">
        <v>41542</v>
      </c>
      <c r="G1969" s="1914">
        <v>2953.5</v>
      </c>
      <c r="H1969" s="1417">
        <f t="shared" si="44"/>
        <v>0</v>
      </c>
    </row>
    <row r="1970" spans="1:8" x14ac:dyDescent="0.25">
      <c r="A1970" s="1351"/>
      <c r="B1970" s="541" t="s">
        <v>1598</v>
      </c>
      <c r="C1970" s="547" t="s">
        <v>3882</v>
      </c>
      <c r="D1970" s="1913" t="s">
        <v>1011</v>
      </c>
      <c r="E1970" s="1914">
        <v>130</v>
      </c>
      <c r="F1970" s="1915">
        <v>41542</v>
      </c>
      <c r="G1970" s="1914">
        <v>130</v>
      </c>
      <c r="H1970" s="1417">
        <f t="shared" si="44"/>
        <v>0</v>
      </c>
    </row>
    <row r="1971" spans="1:8" x14ac:dyDescent="0.25">
      <c r="A1971" s="1351"/>
      <c r="B1971" s="541" t="s">
        <v>1599</v>
      </c>
      <c r="C1971" s="547" t="s">
        <v>3882</v>
      </c>
      <c r="D1971" s="1913" t="s">
        <v>19</v>
      </c>
      <c r="E1971" s="1914">
        <v>804</v>
      </c>
      <c r="F1971" s="1915">
        <v>41542</v>
      </c>
      <c r="G1971" s="1914">
        <v>804</v>
      </c>
      <c r="H1971" s="1417">
        <f t="shared" si="44"/>
        <v>0</v>
      </c>
    </row>
    <row r="1972" spans="1:8" x14ac:dyDescent="0.25">
      <c r="A1972" s="1351"/>
      <c r="B1972" s="541" t="s">
        <v>1600</v>
      </c>
      <c r="C1972" s="547" t="s">
        <v>3882</v>
      </c>
      <c r="D1972" s="1913" t="s">
        <v>604</v>
      </c>
      <c r="E1972" s="1914">
        <v>6020</v>
      </c>
      <c r="F1972" s="1915">
        <v>41543</v>
      </c>
      <c r="G1972" s="1916">
        <v>6020</v>
      </c>
      <c r="H1972" s="1417">
        <f t="shared" si="44"/>
        <v>0</v>
      </c>
    </row>
    <row r="1973" spans="1:8" x14ac:dyDescent="0.25">
      <c r="A1973" s="1351"/>
      <c r="B1973" s="541" t="s">
        <v>1601</v>
      </c>
      <c r="C1973" s="547" t="s">
        <v>3882</v>
      </c>
      <c r="D1973" s="1989" t="s">
        <v>3904</v>
      </c>
      <c r="E1973" s="1554">
        <v>68.5</v>
      </c>
      <c r="F1973" s="1555">
        <v>41542</v>
      </c>
      <c r="G1973" s="1554">
        <v>68.5</v>
      </c>
      <c r="H1973" s="1417">
        <f t="shared" si="44"/>
        <v>0</v>
      </c>
    </row>
    <row r="1974" spans="1:8" x14ac:dyDescent="0.25">
      <c r="A1974" s="1351">
        <v>41543</v>
      </c>
      <c r="B1974" s="541" t="s">
        <v>1602</v>
      </c>
      <c r="C1974" s="547" t="s">
        <v>3882</v>
      </c>
      <c r="D1974" s="1989" t="s">
        <v>980</v>
      </c>
      <c r="E1974" s="1554">
        <v>282872</v>
      </c>
      <c r="F1974" s="1555">
        <v>41547</v>
      </c>
      <c r="G1974" s="1556">
        <v>282872</v>
      </c>
      <c r="H1974" s="1417">
        <f t="shared" si="44"/>
        <v>0</v>
      </c>
    </row>
    <row r="1975" spans="1:8" x14ac:dyDescent="0.25">
      <c r="A1975" s="1351"/>
      <c r="B1975" s="541" t="s">
        <v>1603</v>
      </c>
      <c r="C1975" s="547" t="s">
        <v>3882</v>
      </c>
      <c r="D1975" s="1989" t="s">
        <v>980</v>
      </c>
      <c r="E1975" s="1554">
        <v>170880</v>
      </c>
      <c r="F1975" s="1555">
        <v>41547</v>
      </c>
      <c r="G1975" s="1556">
        <v>170880</v>
      </c>
      <c r="H1975" s="1417">
        <f t="shared" si="44"/>
        <v>0</v>
      </c>
    </row>
    <row r="1976" spans="1:8" x14ac:dyDescent="0.25">
      <c r="A1976" s="1351"/>
      <c r="B1976" s="541" t="s">
        <v>1604</v>
      </c>
      <c r="C1976" s="547" t="s">
        <v>3882</v>
      </c>
      <c r="D1976" s="1989" t="s">
        <v>980</v>
      </c>
      <c r="E1976" s="1554">
        <v>148044</v>
      </c>
      <c r="F1976" s="1555">
        <v>41547</v>
      </c>
      <c r="G1976" s="1556">
        <v>148044</v>
      </c>
      <c r="H1976" s="1417">
        <f t="shared" si="44"/>
        <v>0</v>
      </c>
    </row>
    <row r="1977" spans="1:8" x14ac:dyDescent="0.25">
      <c r="A1977" s="1351"/>
      <c r="B1977" s="541" t="s">
        <v>1605</v>
      </c>
      <c r="C1977" s="547" t="s">
        <v>3882</v>
      </c>
      <c r="D1977" s="1989" t="s">
        <v>980</v>
      </c>
      <c r="E1977" s="1554">
        <v>125832</v>
      </c>
      <c r="F1977" s="1555">
        <v>41547</v>
      </c>
      <c r="G1977" s="1556">
        <v>125832</v>
      </c>
      <c r="H1977" s="1417">
        <f t="shared" si="44"/>
        <v>0</v>
      </c>
    </row>
    <row r="1978" spans="1:8" x14ac:dyDescent="0.25">
      <c r="A1978" s="1351"/>
      <c r="B1978" s="541" t="s">
        <v>1606</v>
      </c>
      <c r="C1978" s="547" t="s">
        <v>3882</v>
      </c>
      <c r="D1978" s="1989" t="s">
        <v>980</v>
      </c>
      <c r="E1978" s="1554">
        <v>155663</v>
      </c>
      <c r="F1978" s="1555">
        <v>41547</v>
      </c>
      <c r="G1978" s="1556">
        <v>155663</v>
      </c>
      <c r="H1978" s="1417">
        <f t="shared" si="44"/>
        <v>0</v>
      </c>
    </row>
    <row r="1979" spans="1:8" x14ac:dyDescent="0.25">
      <c r="A1979" s="1351"/>
      <c r="B1979" s="541" t="s">
        <v>1607</v>
      </c>
      <c r="C1979" s="547" t="s">
        <v>3882</v>
      </c>
      <c r="D1979" s="1989" t="s">
        <v>752</v>
      </c>
      <c r="E1979" s="1554">
        <v>218125</v>
      </c>
      <c r="F1979" s="1994">
        <v>41564</v>
      </c>
      <c r="G1979" s="1995">
        <v>218125</v>
      </c>
      <c r="H1979" s="1417">
        <f t="shared" si="44"/>
        <v>0</v>
      </c>
    </row>
    <row r="1980" spans="1:8" x14ac:dyDescent="0.25">
      <c r="A1980" s="1351"/>
      <c r="B1980" s="541" t="s">
        <v>1608</v>
      </c>
      <c r="C1980" s="547" t="s">
        <v>3882</v>
      </c>
      <c r="D1980" s="1989" t="s">
        <v>433</v>
      </c>
      <c r="E1980" s="1554">
        <v>2901.5</v>
      </c>
      <c r="F1980" s="1555">
        <v>41547</v>
      </c>
      <c r="G1980" s="1556">
        <v>2901.5</v>
      </c>
      <c r="H1980" s="1417">
        <f t="shared" si="44"/>
        <v>0</v>
      </c>
    </row>
    <row r="1981" spans="1:8" x14ac:dyDescent="0.25">
      <c r="A1981" s="1351"/>
      <c r="B1981" s="541" t="s">
        <v>1609</v>
      </c>
      <c r="C1981" s="547" t="s">
        <v>3882</v>
      </c>
      <c r="D1981" s="1989" t="s">
        <v>677</v>
      </c>
      <c r="E1981" s="1554">
        <v>3514</v>
      </c>
      <c r="F1981" s="1555">
        <v>41544</v>
      </c>
      <c r="G1981" s="1556">
        <v>3514</v>
      </c>
      <c r="H1981" s="1417">
        <f t="shared" si="44"/>
        <v>0</v>
      </c>
    </row>
    <row r="1982" spans="1:8" x14ac:dyDescent="0.25">
      <c r="A1982" s="1351"/>
      <c r="B1982" s="541" t="s">
        <v>1610</v>
      </c>
      <c r="C1982" s="547" t="s">
        <v>3882</v>
      </c>
      <c r="D1982" s="1989" t="s">
        <v>1041</v>
      </c>
      <c r="E1982" s="1554">
        <v>5234</v>
      </c>
      <c r="F1982" s="1555">
        <v>41543</v>
      </c>
      <c r="G1982" s="1554">
        <v>5234</v>
      </c>
      <c r="H1982" s="1417">
        <f t="shared" si="44"/>
        <v>0</v>
      </c>
    </row>
    <row r="1983" spans="1:8" x14ac:dyDescent="0.25">
      <c r="A1983" s="1351"/>
      <c r="B1983" s="541" t="s">
        <v>1611</v>
      </c>
      <c r="C1983" s="547" t="s">
        <v>3882</v>
      </c>
      <c r="D1983" s="1989" t="s">
        <v>19</v>
      </c>
      <c r="E1983" s="1554">
        <v>2703.2</v>
      </c>
      <c r="F1983" s="1555">
        <v>41543</v>
      </c>
      <c r="G1983" s="1554">
        <v>2703.2</v>
      </c>
      <c r="H1983" s="1417">
        <f t="shared" si="44"/>
        <v>0</v>
      </c>
    </row>
    <row r="1984" spans="1:8" x14ac:dyDescent="0.25">
      <c r="A1984" s="1351"/>
      <c r="B1984" s="541" t="s">
        <v>1612</v>
      </c>
      <c r="C1984" s="547" t="s">
        <v>3882</v>
      </c>
      <c r="D1984" s="1989" t="s">
        <v>776</v>
      </c>
      <c r="E1984" s="1554">
        <v>2188.5</v>
      </c>
      <c r="F1984" s="1555">
        <v>41543</v>
      </c>
      <c r="G1984" s="1554">
        <v>2188.5</v>
      </c>
      <c r="H1984" s="1417">
        <f t="shared" si="44"/>
        <v>0</v>
      </c>
    </row>
    <row r="1985" spans="1:8" x14ac:dyDescent="0.25">
      <c r="A1985" s="1351"/>
      <c r="B1985" s="541" t="s">
        <v>804</v>
      </c>
      <c r="C1985" s="547" t="s">
        <v>3882</v>
      </c>
      <c r="D1985" s="1989" t="s">
        <v>206</v>
      </c>
      <c r="E1985" s="1554">
        <v>6022</v>
      </c>
      <c r="F1985" s="1555">
        <v>41543</v>
      </c>
      <c r="G1985" s="1554">
        <v>6022</v>
      </c>
      <c r="H1985" s="1417">
        <f t="shared" si="44"/>
        <v>0</v>
      </c>
    </row>
    <row r="1986" spans="1:8" x14ac:dyDescent="0.25">
      <c r="A1986" s="1351"/>
      <c r="B1986" s="541" t="s">
        <v>1613</v>
      </c>
      <c r="C1986" s="547" t="s">
        <v>3882</v>
      </c>
      <c r="D1986" s="1989" t="s">
        <v>3911</v>
      </c>
      <c r="E1986" s="1554">
        <v>6084</v>
      </c>
      <c r="F1986" s="1555">
        <v>41543</v>
      </c>
      <c r="G1986" s="1556">
        <v>6084</v>
      </c>
      <c r="H1986" s="1417">
        <f t="shared" ref="H1986" si="45">E1986-G1986</f>
        <v>0</v>
      </c>
    </row>
    <row r="1987" spans="1:8" x14ac:dyDescent="0.25">
      <c r="A1987" s="1351"/>
      <c r="B1987" s="541"/>
      <c r="C1987" s="547"/>
      <c r="D1987" s="521" t="s">
        <v>614</v>
      </c>
      <c r="E1987" s="140"/>
      <c r="F1987" s="727"/>
      <c r="G1987" s="140"/>
      <c r="H1987" s="218"/>
    </row>
    <row r="1988" spans="1:8" x14ac:dyDescent="0.25">
      <c r="A1988" s="717"/>
      <c r="B1988" s="1373"/>
      <c r="C1988" s="1373"/>
      <c r="D1988" s="353" t="s">
        <v>636</v>
      </c>
      <c r="E1988" s="76"/>
      <c r="F1988" s="687"/>
      <c r="G1988" s="76"/>
      <c r="H1988" s="218"/>
    </row>
    <row r="1989" spans="1:8" x14ac:dyDescent="0.25">
      <c r="A1989" s="1351"/>
      <c r="B1989" s="541"/>
      <c r="C1989" s="541"/>
      <c r="D1989" s="719" t="s">
        <v>614</v>
      </c>
      <c r="E1989" s="218"/>
      <c r="F1989" s="1414"/>
      <c r="G1989" s="1956"/>
      <c r="H1989" s="218"/>
    </row>
    <row r="1990" spans="1:8" ht="18.75" x14ac:dyDescent="0.3">
      <c r="A1990" s="2154" t="str">
        <f>A1920</f>
        <v>REMISIONES DE    OCTUBRE     2 0 1 3</v>
      </c>
      <c r="B1990" s="2154"/>
      <c r="C1990" s="2154"/>
      <c r="D1990" s="2154"/>
      <c r="E1990" s="2154"/>
      <c r="F1990" s="2154"/>
      <c r="G1990" s="1962"/>
      <c r="H1990" s="719"/>
    </row>
    <row r="1991" spans="1:8" ht="35.25" thickBot="1" x14ac:dyDescent="0.35">
      <c r="A1991" s="718" t="s">
        <v>0</v>
      </c>
      <c r="B1991" s="1343" t="s">
        <v>1</v>
      </c>
      <c r="C1991" s="1543"/>
      <c r="D1991" s="1344" t="s">
        <v>1574</v>
      </c>
      <c r="E1991" s="5" t="s">
        <v>2</v>
      </c>
      <c r="F1991" s="1358" t="s">
        <v>6</v>
      </c>
      <c r="G1991" s="1346" t="s">
        <v>7</v>
      </c>
      <c r="H1991" s="1347" t="s">
        <v>8</v>
      </c>
    </row>
    <row r="1992" spans="1:8" ht="15.75" thickTop="1" x14ac:dyDescent="0.25">
      <c r="A1992" s="1348">
        <v>41543</v>
      </c>
      <c r="B1992" s="1349" t="s">
        <v>1614</v>
      </c>
      <c r="C1992" s="1349" t="s">
        <v>3882</v>
      </c>
      <c r="D1992" s="1989" t="s">
        <v>851</v>
      </c>
      <c r="E1992" s="1554">
        <v>1809.5</v>
      </c>
      <c r="F1992" s="2002" t="s">
        <v>4058</v>
      </c>
      <c r="G1992" s="1556">
        <f>1087.5+722</f>
        <v>1809.5</v>
      </c>
      <c r="H1992" s="1417">
        <f t="shared" ref="H1992:H2055" si="46">E1992-G1992</f>
        <v>0</v>
      </c>
    </row>
    <row r="1993" spans="1:8" x14ac:dyDescent="0.25">
      <c r="A1993" s="1351"/>
      <c r="B1993" s="541" t="s">
        <v>1615</v>
      </c>
      <c r="C1993" s="547" t="s">
        <v>3882</v>
      </c>
      <c r="D1993" s="1989" t="s">
        <v>19</v>
      </c>
      <c r="E1993" s="1554">
        <v>406.5</v>
      </c>
      <c r="F1993" s="1555">
        <v>41543</v>
      </c>
      <c r="G1993" s="1556">
        <v>406.5</v>
      </c>
      <c r="H1993" s="1417">
        <f t="shared" si="46"/>
        <v>0</v>
      </c>
    </row>
    <row r="1994" spans="1:8" x14ac:dyDescent="0.25">
      <c r="A1994" s="1351"/>
      <c r="B1994" s="541" t="s">
        <v>805</v>
      </c>
      <c r="C1994" s="547" t="s">
        <v>3882</v>
      </c>
      <c r="D1994" s="1989" t="s">
        <v>3449</v>
      </c>
      <c r="E1994" s="1554">
        <v>3040</v>
      </c>
      <c r="F1994" s="1994">
        <v>41558</v>
      </c>
      <c r="G1994" s="1995">
        <v>3040</v>
      </c>
      <c r="H1994" s="1417">
        <f t="shared" si="46"/>
        <v>0</v>
      </c>
    </row>
    <row r="1995" spans="1:8" x14ac:dyDescent="0.25">
      <c r="A1995" s="1351"/>
      <c r="B1995" s="541" t="s">
        <v>806</v>
      </c>
      <c r="C1995" s="547" t="s">
        <v>3882</v>
      </c>
      <c r="D1995" s="1989" t="s">
        <v>861</v>
      </c>
      <c r="E1995" s="1554">
        <v>6344.5</v>
      </c>
      <c r="F1995" s="2002" t="s">
        <v>4032</v>
      </c>
      <c r="G1995" s="1556">
        <f>2955+3389.5</f>
        <v>6344.5</v>
      </c>
      <c r="H1995" s="1417">
        <f t="shared" si="46"/>
        <v>0</v>
      </c>
    </row>
    <row r="1996" spans="1:8" x14ac:dyDescent="0.25">
      <c r="A1996" s="1351"/>
      <c r="B1996" s="541" t="s">
        <v>1616</v>
      </c>
      <c r="C1996" s="547" t="s">
        <v>3882</v>
      </c>
      <c r="D1996" s="1356" t="s">
        <v>3703</v>
      </c>
      <c r="E1996" s="1556">
        <v>1728</v>
      </c>
      <c r="F1996" s="1555">
        <v>41543</v>
      </c>
      <c r="G1996" s="1556">
        <v>1728</v>
      </c>
      <c r="H1996" s="1417">
        <f t="shared" si="46"/>
        <v>0</v>
      </c>
    </row>
    <row r="1997" spans="1:8" x14ac:dyDescent="0.25">
      <c r="A1997" s="1351"/>
      <c r="B1997" s="541" t="s">
        <v>1617</v>
      </c>
      <c r="C1997" s="547" t="s">
        <v>3882</v>
      </c>
      <c r="D1997" s="1989" t="s">
        <v>19</v>
      </c>
      <c r="E1997" s="1554">
        <v>668</v>
      </c>
      <c r="F1997" s="1555">
        <v>41543</v>
      </c>
      <c r="G1997" s="1556">
        <v>668</v>
      </c>
      <c r="H1997" s="1417">
        <f t="shared" si="46"/>
        <v>0</v>
      </c>
    </row>
    <row r="1998" spans="1:8" x14ac:dyDescent="0.25">
      <c r="A1998" s="1351"/>
      <c r="B1998" s="541" t="s">
        <v>1618</v>
      </c>
      <c r="C1998" s="547" t="s">
        <v>3882</v>
      </c>
      <c r="D1998" s="1989" t="s">
        <v>1003</v>
      </c>
      <c r="E1998" s="1554">
        <v>535</v>
      </c>
      <c r="F1998" s="1555">
        <v>41543</v>
      </c>
      <c r="G1998" s="1554">
        <v>535</v>
      </c>
      <c r="H1998" s="1417">
        <f t="shared" si="46"/>
        <v>0</v>
      </c>
    </row>
    <row r="1999" spans="1:8" x14ac:dyDescent="0.25">
      <c r="A1999" s="1351"/>
      <c r="B1999" s="541" t="s">
        <v>1619</v>
      </c>
      <c r="C1999" s="547" t="s">
        <v>3882</v>
      </c>
      <c r="D1999" s="1989" t="s">
        <v>2223</v>
      </c>
      <c r="E1999" s="1554">
        <v>240</v>
      </c>
      <c r="F1999" s="1555">
        <v>41544</v>
      </c>
      <c r="G1999" s="1556">
        <v>240</v>
      </c>
      <c r="H1999" s="1417">
        <f t="shared" si="46"/>
        <v>0</v>
      </c>
    </row>
    <row r="2000" spans="1:8" x14ac:dyDescent="0.25">
      <c r="A2000" s="1351"/>
      <c r="B2000" s="541" t="s">
        <v>1620</v>
      </c>
      <c r="C2000" s="547" t="s">
        <v>3882</v>
      </c>
      <c r="D2000" s="1989" t="s">
        <v>972</v>
      </c>
      <c r="E2000" s="1554">
        <v>4282.5</v>
      </c>
      <c r="F2000" s="1555">
        <v>41543</v>
      </c>
      <c r="G2000" s="1554">
        <v>4282.5</v>
      </c>
      <c r="H2000" s="1417">
        <f t="shared" si="46"/>
        <v>0</v>
      </c>
    </row>
    <row r="2001" spans="1:8" x14ac:dyDescent="0.25">
      <c r="A2001" s="1351"/>
      <c r="B2001" s="541" t="s">
        <v>1621</v>
      </c>
      <c r="C2001" s="547" t="s">
        <v>3882</v>
      </c>
      <c r="D2001" s="1989" t="s">
        <v>511</v>
      </c>
      <c r="E2001" s="1554">
        <v>2101</v>
      </c>
      <c r="F2001" s="1555">
        <v>41543</v>
      </c>
      <c r="G2001" s="1554">
        <v>2101</v>
      </c>
      <c r="H2001" s="1417">
        <f t="shared" si="46"/>
        <v>0</v>
      </c>
    </row>
    <row r="2002" spans="1:8" x14ac:dyDescent="0.25">
      <c r="A2002" s="1351"/>
      <c r="B2002" s="541" t="s">
        <v>1622</v>
      </c>
      <c r="C2002" s="547" t="s">
        <v>3882</v>
      </c>
      <c r="D2002" s="1989" t="s">
        <v>377</v>
      </c>
      <c r="E2002" s="1554">
        <v>2077.5</v>
      </c>
      <c r="F2002" s="1555">
        <v>41545</v>
      </c>
      <c r="G2002" s="1556">
        <v>2077.5</v>
      </c>
      <c r="H2002" s="1417">
        <f t="shared" si="46"/>
        <v>0</v>
      </c>
    </row>
    <row r="2003" spans="1:8" x14ac:dyDescent="0.25">
      <c r="A2003" s="1351"/>
      <c r="B2003" s="541" t="s">
        <v>1625</v>
      </c>
      <c r="C2003" s="547" t="s">
        <v>3882</v>
      </c>
      <c r="D2003" s="1989" t="s">
        <v>604</v>
      </c>
      <c r="E2003" s="1554">
        <v>2014.5</v>
      </c>
      <c r="F2003" s="1994">
        <v>41553</v>
      </c>
      <c r="G2003" s="1995">
        <v>2014</v>
      </c>
      <c r="H2003" s="1417">
        <f t="shared" si="46"/>
        <v>0.5</v>
      </c>
    </row>
    <row r="2004" spans="1:8" x14ac:dyDescent="0.25">
      <c r="A2004" s="1351"/>
      <c r="B2004" s="541" t="s">
        <v>1626</v>
      </c>
      <c r="C2004" s="547" t="s">
        <v>3882</v>
      </c>
      <c r="D2004" s="1989" t="s">
        <v>1968</v>
      </c>
      <c r="E2004" s="1554">
        <v>1564</v>
      </c>
      <c r="F2004" s="1555">
        <v>41544</v>
      </c>
      <c r="G2004" s="1556">
        <v>1564</v>
      </c>
      <c r="H2004" s="1417">
        <f t="shared" si="46"/>
        <v>0</v>
      </c>
    </row>
    <row r="2005" spans="1:8" x14ac:dyDescent="0.25">
      <c r="A2005" s="1351"/>
      <c r="B2005" s="541" t="s">
        <v>1627</v>
      </c>
      <c r="C2005" s="547" t="s">
        <v>3882</v>
      </c>
      <c r="D2005" s="1989" t="s">
        <v>19</v>
      </c>
      <c r="E2005" s="1554">
        <v>5411</v>
      </c>
      <c r="F2005" s="1555">
        <v>41543</v>
      </c>
      <c r="G2005" s="1554">
        <v>5411</v>
      </c>
      <c r="H2005" s="1417">
        <f t="shared" si="46"/>
        <v>0</v>
      </c>
    </row>
    <row r="2006" spans="1:8" x14ac:dyDescent="0.25">
      <c r="A2006" s="1351"/>
      <c r="B2006" s="541" t="s">
        <v>1628</v>
      </c>
      <c r="C2006" s="547" t="s">
        <v>3882</v>
      </c>
      <c r="D2006" s="1989" t="s">
        <v>25</v>
      </c>
      <c r="E2006" s="1554">
        <v>3313</v>
      </c>
      <c r="F2006" s="1994">
        <v>41549</v>
      </c>
      <c r="G2006" s="1995">
        <v>3313</v>
      </c>
      <c r="H2006" s="1417">
        <f t="shared" si="46"/>
        <v>0</v>
      </c>
    </row>
    <row r="2007" spans="1:8" x14ac:dyDescent="0.25">
      <c r="A2007" s="1351"/>
      <c r="B2007" s="541" t="s">
        <v>1629</v>
      </c>
      <c r="C2007" s="547" t="s">
        <v>3882</v>
      </c>
      <c r="D2007" s="1989" t="s">
        <v>3990</v>
      </c>
      <c r="E2007" s="1554">
        <v>565</v>
      </c>
      <c r="F2007" s="1555">
        <v>41543</v>
      </c>
      <c r="G2007" s="1554">
        <v>565</v>
      </c>
      <c r="H2007" s="1417">
        <f t="shared" si="46"/>
        <v>0</v>
      </c>
    </row>
    <row r="2008" spans="1:8" x14ac:dyDescent="0.25">
      <c r="A2008" s="1351"/>
      <c r="B2008" s="541" t="s">
        <v>1630</v>
      </c>
      <c r="C2008" s="547" t="s">
        <v>3882</v>
      </c>
      <c r="D2008" s="1989" t="s">
        <v>19</v>
      </c>
      <c r="E2008" s="1554">
        <v>1052</v>
      </c>
      <c r="F2008" s="1555">
        <v>41544</v>
      </c>
      <c r="G2008" s="1556">
        <v>1052</v>
      </c>
      <c r="H2008" s="1417">
        <f t="shared" si="46"/>
        <v>0</v>
      </c>
    </row>
    <row r="2009" spans="1:8" x14ac:dyDescent="0.25">
      <c r="A2009" s="1351"/>
      <c r="B2009" s="541" t="s">
        <v>1631</v>
      </c>
      <c r="C2009" s="547" t="s">
        <v>3882</v>
      </c>
      <c r="D2009" s="1989" t="s">
        <v>1864</v>
      </c>
      <c r="E2009" s="1554">
        <v>9843</v>
      </c>
      <c r="F2009" s="1555">
        <v>41543</v>
      </c>
      <c r="G2009" s="1554">
        <v>9843</v>
      </c>
      <c r="H2009" s="1417">
        <f t="shared" si="46"/>
        <v>0</v>
      </c>
    </row>
    <row r="2010" spans="1:8" x14ac:dyDescent="0.25">
      <c r="A2010" s="1351"/>
      <c r="B2010" s="541" t="s">
        <v>1632</v>
      </c>
      <c r="C2010" s="547" t="s">
        <v>3882</v>
      </c>
      <c r="D2010" s="1989" t="s">
        <v>25</v>
      </c>
      <c r="E2010" s="1554">
        <v>841</v>
      </c>
      <c r="F2010" s="1555">
        <v>41543</v>
      </c>
      <c r="G2010" s="1554">
        <v>841</v>
      </c>
      <c r="H2010" s="1417">
        <f t="shared" si="46"/>
        <v>0</v>
      </c>
    </row>
    <row r="2011" spans="1:8" x14ac:dyDescent="0.25">
      <c r="A2011" s="1351"/>
      <c r="B2011" s="541" t="s">
        <v>1633</v>
      </c>
      <c r="C2011" s="547" t="s">
        <v>3882</v>
      </c>
      <c r="D2011" s="1989" t="s">
        <v>419</v>
      </c>
      <c r="E2011" s="1554">
        <v>15719</v>
      </c>
      <c r="F2011" s="1555">
        <v>41543</v>
      </c>
      <c r="G2011" s="1554">
        <v>15719</v>
      </c>
      <c r="H2011" s="1417">
        <f t="shared" si="46"/>
        <v>0</v>
      </c>
    </row>
    <row r="2012" spans="1:8" x14ac:dyDescent="0.25">
      <c r="A2012" s="1351"/>
      <c r="B2012" s="541" t="s">
        <v>1634</v>
      </c>
      <c r="C2012" s="547" t="s">
        <v>3882</v>
      </c>
      <c r="D2012" s="1989" t="s">
        <v>512</v>
      </c>
      <c r="E2012" s="1554">
        <v>7439</v>
      </c>
      <c r="F2012" s="1555">
        <v>41543</v>
      </c>
      <c r="G2012" s="1554">
        <v>7439</v>
      </c>
      <c r="H2012" s="1417">
        <f t="shared" si="46"/>
        <v>0</v>
      </c>
    </row>
    <row r="2013" spans="1:8" x14ac:dyDescent="0.25">
      <c r="A2013" s="1351"/>
      <c r="B2013" s="541" t="s">
        <v>1635</v>
      </c>
      <c r="C2013" s="547" t="s">
        <v>3882</v>
      </c>
      <c r="D2013" s="1989" t="s">
        <v>36</v>
      </c>
      <c r="E2013" s="1554">
        <v>1419</v>
      </c>
      <c r="F2013" s="1555">
        <v>41543</v>
      </c>
      <c r="G2013" s="1554">
        <v>1419</v>
      </c>
      <c r="H2013" s="1417">
        <f t="shared" si="46"/>
        <v>0</v>
      </c>
    </row>
    <row r="2014" spans="1:8" x14ac:dyDescent="0.25">
      <c r="A2014" s="1351"/>
      <c r="B2014" s="541" t="s">
        <v>1636</v>
      </c>
      <c r="C2014" s="547" t="s">
        <v>3882</v>
      </c>
      <c r="D2014" s="1989" t="s">
        <v>185</v>
      </c>
      <c r="E2014" s="1554">
        <v>123</v>
      </c>
      <c r="F2014" s="1555">
        <v>41543</v>
      </c>
      <c r="G2014" s="1554">
        <v>123</v>
      </c>
      <c r="H2014" s="1417">
        <f t="shared" si="46"/>
        <v>0</v>
      </c>
    </row>
    <row r="2015" spans="1:8" x14ac:dyDescent="0.25">
      <c r="A2015" s="1351"/>
      <c r="B2015" s="541" t="s">
        <v>1637</v>
      </c>
      <c r="C2015" s="547" t="s">
        <v>3882</v>
      </c>
      <c r="D2015" s="1989" t="s">
        <v>58</v>
      </c>
      <c r="E2015" s="1554">
        <v>7126</v>
      </c>
      <c r="F2015" s="1555">
        <v>41543</v>
      </c>
      <c r="G2015" s="1554">
        <v>7126</v>
      </c>
      <c r="H2015" s="1417">
        <f t="shared" si="46"/>
        <v>0</v>
      </c>
    </row>
    <row r="2016" spans="1:8" x14ac:dyDescent="0.25">
      <c r="A2016" s="1351"/>
      <c r="B2016" s="541" t="s">
        <v>1638</v>
      </c>
      <c r="C2016" s="547" t="s">
        <v>3882</v>
      </c>
      <c r="D2016" s="1989" t="s">
        <v>119</v>
      </c>
      <c r="E2016" s="1554">
        <v>5034</v>
      </c>
      <c r="F2016" s="1994">
        <v>41550</v>
      </c>
      <c r="G2016" s="1995">
        <v>5034</v>
      </c>
      <c r="H2016" s="1417">
        <f t="shared" si="46"/>
        <v>0</v>
      </c>
    </row>
    <row r="2017" spans="1:8" x14ac:dyDescent="0.25">
      <c r="A2017" s="1351"/>
      <c r="B2017" s="541" t="s">
        <v>1639</v>
      </c>
      <c r="C2017" s="547" t="s">
        <v>3882</v>
      </c>
      <c r="D2017" s="1989" t="s">
        <v>808</v>
      </c>
      <c r="E2017" s="1554">
        <v>1028</v>
      </c>
      <c r="F2017" s="1555">
        <v>41543</v>
      </c>
      <c r="G2017" s="1554">
        <v>1028</v>
      </c>
      <c r="H2017" s="1417">
        <f t="shared" si="46"/>
        <v>0</v>
      </c>
    </row>
    <row r="2018" spans="1:8" x14ac:dyDescent="0.25">
      <c r="A2018" s="1351"/>
      <c r="B2018" s="541" t="s">
        <v>1640</v>
      </c>
      <c r="C2018" s="547" t="s">
        <v>3882</v>
      </c>
      <c r="D2018" s="1989" t="s">
        <v>19</v>
      </c>
      <c r="E2018" s="1554">
        <v>237</v>
      </c>
      <c r="F2018" s="1555">
        <v>41543</v>
      </c>
      <c r="G2018" s="1554">
        <v>237</v>
      </c>
      <c r="H2018" s="1417">
        <f t="shared" si="46"/>
        <v>0</v>
      </c>
    </row>
    <row r="2019" spans="1:8" x14ac:dyDescent="0.25">
      <c r="A2019" s="1351"/>
      <c r="B2019" s="541" t="s">
        <v>1641</v>
      </c>
      <c r="C2019" s="547" t="s">
        <v>3882</v>
      </c>
      <c r="D2019" s="1989" t="s">
        <v>717</v>
      </c>
      <c r="E2019" s="1554">
        <v>3137.5</v>
      </c>
      <c r="F2019" s="1994">
        <v>41557</v>
      </c>
      <c r="G2019" s="1995">
        <v>3137</v>
      </c>
      <c r="H2019" s="1417">
        <f t="shared" si="46"/>
        <v>0.5</v>
      </c>
    </row>
    <row r="2020" spans="1:8" x14ac:dyDescent="0.25">
      <c r="A2020" s="1351"/>
      <c r="B2020" s="541" t="s">
        <v>1642</v>
      </c>
      <c r="C2020" s="547" t="s">
        <v>3882</v>
      </c>
      <c r="D2020" s="1989" t="s">
        <v>3459</v>
      </c>
      <c r="E2020" s="1554">
        <v>3380</v>
      </c>
      <c r="F2020" s="1555">
        <v>41543</v>
      </c>
      <c r="G2020" s="1554">
        <v>3380</v>
      </c>
      <c r="H2020" s="1417">
        <f t="shared" si="46"/>
        <v>0</v>
      </c>
    </row>
    <row r="2021" spans="1:8" x14ac:dyDescent="0.25">
      <c r="A2021" s="1351"/>
      <c r="B2021" s="541" t="s">
        <v>1643</v>
      </c>
      <c r="C2021" s="547" t="s">
        <v>3882</v>
      </c>
      <c r="D2021" s="1989" t="s">
        <v>964</v>
      </c>
      <c r="E2021" s="1554">
        <v>6059</v>
      </c>
      <c r="F2021" s="1994">
        <v>41548</v>
      </c>
      <c r="G2021" s="1995">
        <v>6059</v>
      </c>
      <c r="H2021" s="1417">
        <f t="shared" si="46"/>
        <v>0</v>
      </c>
    </row>
    <row r="2022" spans="1:8" x14ac:dyDescent="0.25">
      <c r="A2022" s="1351"/>
      <c r="B2022" s="541" t="s">
        <v>1644</v>
      </c>
      <c r="C2022" s="547" t="s">
        <v>3882</v>
      </c>
      <c r="D2022" s="1989" t="s">
        <v>2068</v>
      </c>
      <c r="E2022" s="1554">
        <v>32436</v>
      </c>
      <c r="F2022" s="1555">
        <v>41543</v>
      </c>
      <c r="G2022" s="1554">
        <v>32436</v>
      </c>
      <c r="H2022" s="1417">
        <f t="shared" si="46"/>
        <v>0</v>
      </c>
    </row>
    <row r="2023" spans="1:8" x14ac:dyDescent="0.25">
      <c r="A2023" s="1351"/>
      <c r="B2023" s="541" t="s">
        <v>1645</v>
      </c>
      <c r="C2023" s="547" t="s">
        <v>3882</v>
      </c>
      <c r="D2023" s="1989" t="s">
        <v>377</v>
      </c>
      <c r="E2023" s="1554">
        <v>115</v>
      </c>
      <c r="F2023" s="1555">
        <v>41543</v>
      </c>
      <c r="G2023" s="1554">
        <v>115</v>
      </c>
      <c r="H2023" s="1417">
        <f t="shared" si="46"/>
        <v>0</v>
      </c>
    </row>
    <row r="2024" spans="1:8" x14ac:dyDescent="0.25">
      <c r="A2024" s="1351"/>
      <c r="B2024" s="541" t="s">
        <v>1646</v>
      </c>
      <c r="C2024" s="547" t="s">
        <v>3882</v>
      </c>
      <c r="D2024" s="1989" t="s">
        <v>419</v>
      </c>
      <c r="E2024" s="1554">
        <v>1006</v>
      </c>
      <c r="F2024" s="1555">
        <v>41543</v>
      </c>
      <c r="G2024" s="1554">
        <v>1006</v>
      </c>
      <c r="H2024" s="1417">
        <f t="shared" si="46"/>
        <v>0</v>
      </c>
    </row>
    <row r="2025" spans="1:8" x14ac:dyDescent="0.25">
      <c r="A2025" s="1351"/>
      <c r="B2025" s="541" t="s">
        <v>1647</v>
      </c>
      <c r="C2025" s="547" t="s">
        <v>3882</v>
      </c>
      <c r="D2025" s="1989" t="s">
        <v>19</v>
      </c>
      <c r="E2025" s="1554">
        <v>357</v>
      </c>
      <c r="F2025" s="1555">
        <v>41543</v>
      </c>
      <c r="G2025" s="1554">
        <v>357</v>
      </c>
      <c r="H2025" s="1417">
        <f t="shared" si="46"/>
        <v>0</v>
      </c>
    </row>
    <row r="2026" spans="1:8" x14ac:dyDescent="0.25">
      <c r="A2026" s="1351"/>
      <c r="B2026" s="541" t="s">
        <v>1648</v>
      </c>
      <c r="C2026" s="547" t="s">
        <v>3882</v>
      </c>
      <c r="D2026" s="1989" t="s">
        <v>1969</v>
      </c>
      <c r="E2026" s="1554">
        <v>4560</v>
      </c>
      <c r="F2026" s="1994">
        <v>41548</v>
      </c>
      <c r="G2026" s="1995">
        <v>4560</v>
      </c>
      <c r="H2026" s="1417">
        <f t="shared" si="46"/>
        <v>0</v>
      </c>
    </row>
    <row r="2027" spans="1:8" x14ac:dyDescent="0.25">
      <c r="A2027" s="1351"/>
      <c r="B2027" s="541" t="s">
        <v>1649</v>
      </c>
      <c r="C2027" s="547" t="s">
        <v>3882</v>
      </c>
      <c r="D2027" s="1989" t="s">
        <v>470</v>
      </c>
      <c r="E2027" s="1554">
        <v>23969.5</v>
      </c>
      <c r="F2027" s="1555">
        <v>41543</v>
      </c>
      <c r="G2027" s="1554">
        <v>23969.5</v>
      </c>
      <c r="H2027" s="1417">
        <f t="shared" si="46"/>
        <v>0</v>
      </c>
    </row>
    <row r="2028" spans="1:8" x14ac:dyDescent="0.25">
      <c r="A2028" s="1351"/>
      <c r="B2028" s="541" t="s">
        <v>1650</v>
      </c>
      <c r="C2028" s="547" t="s">
        <v>3882</v>
      </c>
      <c r="D2028" s="1989" t="s">
        <v>3451</v>
      </c>
      <c r="E2028" s="1554">
        <v>5832.5</v>
      </c>
      <c r="F2028" s="1555">
        <v>41543</v>
      </c>
      <c r="G2028" s="1554">
        <v>5832.5</v>
      </c>
      <c r="H2028" s="1417">
        <f t="shared" si="46"/>
        <v>0</v>
      </c>
    </row>
    <row r="2029" spans="1:8" x14ac:dyDescent="0.25">
      <c r="A2029" s="1351"/>
      <c r="B2029" s="541" t="s">
        <v>1651</v>
      </c>
      <c r="C2029" s="547" t="s">
        <v>3882</v>
      </c>
      <c r="D2029" s="1989" t="s">
        <v>685</v>
      </c>
      <c r="E2029" s="1554">
        <v>15367</v>
      </c>
      <c r="F2029" s="1555">
        <v>41544</v>
      </c>
      <c r="G2029" s="1556">
        <v>15367</v>
      </c>
      <c r="H2029" s="1417">
        <f t="shared" si="46"/>
        <v>0</v>
      </c>
    </row>
    <row r="2030" spans="1:8" x14ac:dyDescent="0.25">
      <c r="A2030" s="1351"/>
      <c r="B2030" s="541" t="s">
        <v>1652</v>
      </c>
      <c r="C2030" s="547" t="s">
        <v>3882</v>
      </c>
      <c r="D2030" s="1989" t="s">
        <v>968</v>
      </c>
      <c r="E2030" s="1554">
        <v>4275</v>
      </c>
      <c r="F2030" s="1555">
        <v>41544</v>
      </c>
      <c r="G2030" s="1556">
        <v>4275.5</v>
      </c>
      <c r="H2030" s="1417">
        <f t="shared" si="46"/>
        <v>-0.5</v>
      </c>
    </row>
    <row r="2031" spans="1:8" x14ac:dyDescent="0.25">
      <c r="A2031" s="1351"/>
      <c r="B2031" s="541" t="s">
        <v>1653</v>
      </c>
      <c r="C2031" s="547" t="s">
        <v>3882</v>
      </c>
      <c r="D2031" s="1989" t="s">
        <v>655</v>
      </c>
      <c r="E2031" s="1554">
        <v>6706</v>
      </c>
      <c r="F2031" s="1555">
        <v>41544</v>
      </c>
      <c r="G2031" s="1556">
        <v>6706</v>
      </c>
      <c r="H2031" s="1417">
        <f t="shared" si="46"/>
        <v>0</v>
      </c>
    </row>
    <row r="2032" spans="1:8" x14ac:dyDescent="0.25">
      <c r="A2032" s="1351"/>
      <c r="B2032" s="541" t="s">
        <v>1654</v>
      </c>
      <c r="C2032" s="547" t="s">
        <v>3882</v>
      </c>
      <c r="D2032" s="1989" t="s">
        <v>848</v>
      </c>
      <c r="E2032" s="1554">
        <v>532</v>
      </c>
      <c r="F2032" s="1555">
        <v>41544</v>
      </c>
      <c r="G2032" s="1556">
        <v>532</v>
      </c>
      <c r="H2032" s="1417">
        <f t="shared" si="46"/>
        <v>0</v>
      </c>
    </row>
    <row r="2033" spans="1:8" x14ac:dyDescent="0.25">
      <c r="A2033" s="1351"/>
      <c r="B2033" s="541" t="s">
        <v>1655</v>
      </c>
      <c r="C2033" s="547" t="s">
        <v>3882</v>
      </c>
      <c r="D2033" s="1989" t="s">
        <v>3991</v>
      </c>
      <c r="E2033" s="1554">
        <v>4132</v>
      </c>
      <c r="F2033" s="1555">
        <v>41544</v>
      </c>
      <c r="G2033" s="1556">
        <v>4132</v>
      </c>
      <c r="H2033" s="1417">
        <f t="shared" si="46"/>
        <v>0</v>
      </c>
    </row>
    <row r="2034" spans="1:8" x14ac:dyDescent="0.25">
      <c r="A2034" s="1351"/>
      <c r="B2034" s="541" t="s">
        <v>1656</v>
      </c>
      <c r="C2034" s="547" t="s">
        <v>3882</v>
      </c>
      <c r="D2034" s="1989" t="s">
        <v>67</v>
      </c>
      <c r="E2034" s="1554">
        <v>42530</v>
      </c>
      <c r="F2034" s="1994">
        <v>41570</v>
      </c>
      <c r="G2034" s="1995">
        <v>42530</v>
      </c>
      <c r="H2034" s="1417">
        <f t="shared" si="46"/>
        <v>0</v>
      </c>
    </row>
    <row r="2035" spans="1:8" x14ac:dyDescent="0.25">
      <c r="A2035" s="1351"/>
      <c r="B2035" s="541" t="s">
        <v>1657</v>
      </c>
      <c r="C2035" s="547" t="s">
        <v>3882</v>
      </c>
      <c r="D2035" s="1989" t="s">
        <v>463</v>
      </c>
      <c r="E2035" s="1554">
        <v>3134</v>
      </c>
      <c r="F2035" s="1555">
        <v>41543</v>
      </c>
      <c r="G2035" s="1554">
        <v>3134</v>
      </c>
      <c r="H2035" s="1417">
        <f t="shared" si="46"/>
        <v>0</v>
      </c>
    </row>
    <row r="2036" spans="1:8" x14ac:dyDescent="0.25">
      <c r="A2036" s="1351"/>
      <c r="B2036" s="541" t="s">
        <v>807</v>
      </c>
      <c r="C2036" s="547" t="s">
        <v>3882</v>
      </c>
      <c r="D2036" s="1989" t="s">
        <v>419</v>
      </c>
      <c r="E2036" s="1554">
        <v>3304</v>
      </c>
      <c r="F2036" s="1555">
        <v>41543</v>
      </c>
      <c r="G2036" s="1554">
        <v>3304</v>
      </c>
      <c r="H2036" s="1417">
        <f t="shared" si="46"/>
        <v>0</v>
      </c>
    </row>
    <row r="2037" spans="1:8" x14ac:dyDescent="0.25">
      <c r="A2037" s="1351"/>
      <c r="B2037" s="541" t="s">
        <v>1658</v>
      </c>
      <c r="C2037" s="547" t="s">
        <v>3882</v>
      </c>
      <c r="D2037" s="1989" t="s">
        <v>3456</v>
      </c>
      <c r="E2037" s="1554">
        <v>36475.5</v>
      </c>
      <c r="F2037" s="1994">
        <v>41551</v>
      </c>
      <c r="G2037" s="1995">
        <v>36475.5</v>
      </c>
      <c r="H2037" s="1417">
        <f t="shared" si="46"/>
        <v>0</v>
      </c>
    </row>
    <row r="2038" spans="1:8" x14ac:dyDescent="0.25">
      <c r="A2038" s="1351"/>
      <c r="B2038" s="541" t="s">
        <v>1659</v>
      </c>
      <c r="C2038" s="547" t="s">
        <v>3882</v>
      </c>
      <c r="D2038" s="1989" t="s">
        <v>45</v>
      </c>
      <c r="E2038" s="1554">
        <v>562583.17000000004</v>
      </c>
      <c r="F2038" s="2010"/>
      <c r="G2038" s="1993"/>
      <c r="H2038" s="1417">
        <f t="shared" si="46"/>
        <v>562583.17000000004</v>
      </c>
    </row>
    <row r="2039" spans="1:8" x14ac:dyDescent="0.25">
      <c r="A2039" s="1351"/>
      <c r="B2039" s="541" t="s">
        <v>1660</v>
      </c>
      <c r="C2039" s="547" t="s">
        <v>3882</v>
      </c>
      <c r="D2039" s="1989" t="s">
        <v>655</v>
      </c>
      <c r="E2039" s="1554">
        <v>24748</v>
      </c>
      <c r="F2039" s="1555">
        <v>41544</v>
      </c>
      <c r="G2039" s="1556">
        <v>24748</v>
      </c>
      <c r="H2039" s="1417">
        <f t="shared" si="46"/>
        <v>0</v>
      </c>
    </row>
    <row r="2040" spans="1:8" x14ac:dyDescent="0.25">
      <c r="A2040" s="1351"/>
      <c r="B2040" s="541" t="s">
        <v>1661</v>
      </c>
      <c r="C2040" s="547" t="s">
        <v>3882</v>
      </c>
      <c r="D2040" s="1989" t="s">
        <v>830</v>
      </c>
      <c r="E2040" s="1554">
        <v>19706.5</v>
      </c>
      <c r="F2040" s="1555">
        <v>41544</v>
      </c>
      <c r="G2040" s="1556">
        <v>19706.5</v>
      </c>
      <c r="H2040" s="1417">
        <f t="shared" si="46"/>
        <v>0</v>
      </c>
    </row>
    <row r="2041" spans="1:8" x14ac:dyDescent="0.25">
      <c r="A2041" s="1351"/>
      <c r="B2041" s="541" t="s">
        <v>1662</v>
      </c>
      <c r="C2041" s="547" t="s">
        <v>3882</v>
      </c>
      <c r="D2041" s="1989" t="s">
        <v>830</v>
      </c>
      <c r="E2041" s="1554">
        <v>1800.5</v>
      </c>
      <c r="F2041" s="1555">
        <v>41544</v>
      </c>
      <c r="G2041" s="1556">
        <v>1800.5</v>
      </c>
      <c r="H2041" s="1417">
        <f t="shared" si="46"/>
        <v>0</v>
      </c>
    </row>
    <row r="2042" spans="1:8" ht="23.25" x14ac:dyDescent="0.25">
      <c r="A2042" s="1351"/>
      <c r="B2042" s="541" t="s">
        <v>1663</v>
      </c>
      <c r="C2042" s="547" t="s">
        <v>3882</v>
      </c>
      <c r="D2042" s="1989" t="s">
        <v>32</v>
      </c>
      <c r="E2042" s="1554">
        <v>20472</v>
      </c>
      <c r="F2042" s="2014" t="s">
        <v>4033</v>
      </c>
      <c r="G2042" s="1995">
        <f>5000+3000+5000+7472</f>
        <v>20472</v>
      </c>
      <c r="H2042" s="1417">
        <f t="shared" si="46"/>
        <v>0</v>
      </c>
    </row>
    <row r="2043" spans="1:8" x14ac:dyDescent="0.25">
      <c r="A2043" s="1351"/>
      <c r="B2043" s="541" t="s">
        <v>1664</v>
      </c>
      <c r="C2043" s="547" t="s">
        <v>3882</v>
      </c>
      <c r="D2043" s="1989" t="s">
        <v>35</v>
      </c>
      <c r="E2043" s="1554">
        <v>2610</v>
      </c>
      <c r="F2043" s="1555">
        <v>41543</v>
      </c>
      <c r="G2043" s="1554">
        <v>2610</v>
      </c>
      <c r="H2043" s="1417">
        <f t="shared" si="46"/>
        <v>0</v>
      </c>
    </row>
    <row r="2044" spans="1:8" x14ac:dyDescent="0.25">
      <c r="A2044" s="1351"/>
      <c r="B2044" s="541" t="s">
        <v>1665</v>
      </c>
      <c r="C2044" s="547" t="s">
        <v>3882</v>
      </c>
      <c r="D2044" s="1989" t="s">
        <v>69</v>
      </c>
      <c r="E2044" s="1554">
        <v>607</v>
      </c>
      <c r="F2044" s="1555">
        <v>41544</v>
      </c>
      <c r="G2044" s="1556">
        <v>607</v>
      </c>
      <c r="H2044" s="1417">
        <f t="shared" si="46"/>
        <v>0</v>
      </c>
    </row>
    <row r="2045" spans="1:8" x14ac:dyDescent="0.25">
      <c r="A2045" s="1351"/>
      <c r="B2045" s="541" t="s">
        <v>1666</v>
      </c>
      <c r="C2045" s="547" t="s">
        <v>3882</v>
      </c>
      <c r="D2045" s="1989" t="s">
        <v>72</v>
      </c>
      <c r="E2045" s="1554">
        <v>21553.5</v>
      </c>
      <c r="F2045" s="1555">
        <v>41545</v>
      </c>
      <c r="G2045" s="1556">
        <v>21553.5</v>
      </c>
      <c r="H2045" s="1417">
        <f t="shared" si="46"/>
        <v>0</v>
      </c>
    </row>
    <row r="2046" spans="1:8" x14ac:dyDescent="0.25">
      <c r="A2046" s="1351"/>
      <c r="B2046" s="541" t="s">
        <v>1667</v>
      </c>
      <c r="C2046" s="547" t="s">
        <v>3882</v>
      </c>
      <c r="D2046" s="1989" t="s">
        <v>3460</v>
      </c>
      <c r="E2046" s="1554">
        <v>1940</v>
      </c>
      <c r="F2046" s="1555">
        <v>41544</v>
      </c>
      <c r="G2046" s="1556">
        <v>1940</v>
      </c>
      <c r="H2046" s="1417">
        <f t="shared" si="46"/>
        <v>0</v>
      </c>
    </row>
    <row r="2047" spans="1:8" x14ac:dyDescent="0.25">
      <c r="A2047" s="1351"/>
      <c r="B2047" s="541" t="s">
        <v>1668</v>
      </c>
      <c r="C2047" s="547" t="s">
        <v>3882</v>
      </c>
      <c r="D2047" s="1989" t="s">
        <v>4000</v>
      </c>
      <c r="E2047" s="1554">
        <v>1702</v>
      </c>
      <c r="F2047" s="1555">
        <v>41544</v>
      </c>
      <c r="G2047" s="1556">
        <v>1702</v>
      </c>
      <c r="H2047" s="1417">
        <f t="shared" si="46"/>
        <v>0</v>
      </c>
    </row>
    <row r="2048" spans="1:8" x14ac:dyDescent="0.25">
      <c r="A2048" s="1351"/>
      <c r="B2048" s="541" t="s">
        <v>1669</v>
      </c>
      <c r="C2048" s="547" t="s">
        <v>3882</v>
      </c>
      <c r="D2048" s="1989" t="s">
        <v>752</v>
      </c>
      <c r="E2048" s="1554">
        <v>8145.3</v>
      </c>
      <c r="F2048" s="1994">
        <v>41564</v>
      </c>
      <c r="G2048" s="1995">
        <v>8145.3</v>
      </c>
      <c r="H2048" s="1417">
        <f t="shared" si="46"/>
        <v>0</v>
      </c>
    </row>
    <row r="2049" spans="1:12" x14ac:dyDescent="0.25">
      <c r="A2049" s="1351"/>
      <c r="B2049" s="541" t="s">
        <v>1670</v>
      </c>
      <c r="C2049" s="547" t="s">
        <v>3882</v>
      </c>
      <c r="D2049" s="1989" t="s">
        <v>752</v>
      </c>
      <c r="E2049" s="1554">
        <v>1737.6</v>
      </c>
      <c r="F2049" s="1555">
        <v>41544</v>
      </c>
      <c r="G2049" s="1556">
        <v>1737.6</v>
      </c>
      <c r="H2049" s="1417">
        <f t="shared" si="46"/>
        <v>0</v>
      </c>
    </row>
    <row r="2050" spans="1:12" x14ac:dyDescent="0.25">
      <c r="A2050" s="1351"/>
      <c r="B2050" s="541" t="s">
        <v>1671</v>
      </c>
      <c r="C2050" s="547" t="s">
        <v>3882</v>
      </c>
      <c r="D2050" s="1989" t="s">
        <v>3576</v>
      </c>
      <c r="E2050" s="1554">
        <v>3224</v>
      </c>
      <c r="F2050" s="1555">
        <v>41544</v>
      </c>
      <c r="G2050" s="1556">
        <v>3224</v>
      </c>
      <c r="H2050" s="1417">
        <f t="shared" si="46"/>
        <v>0</v>
      </c>
    </row>
    <row r="2051" spans="1:12" x14ac:dyDescent="0.25">
      <c r="A2051" s="1351"/>
      <c r="B2051" s="541" t="s">
        <v>1672</v>
      </c>
      <c r="C2051" s="547" t="s">
        <v>3882</v>
      </c>
      <c r="D2051" s="1989" t="s">
        <v>19</v>
      </c>
      <c r="E2051" s="1554">
        <v>814.5</v>
      </c>
      <c r="F2051" s="1555">
        <v>41543</v>
      </c>
      <c r="G2051" s="1554">
        <v>814.5</v>
      </c>
      <c r="H2051" s="1417">
        <f t="shared" si="46"/>
        <v>0</v>
      </c>
    </row>
    <row r="2052" spans="1:12" x14ac:dyDescent="0.25">
      <c r="A2052" s="1351"/>
      <c r="B2052" s="541" t="s">
        <v>809</v>
      </c>
      <c r="C2052" s="547" t="s">
        <v>3882</v>
      </c>
      <c r="D2052" s="1989" t="s">
        <v>400</v>
      </c>
      <c r="E2052" s="1554">
        <v>91272</v>
      </c>
      <c r="F2052" s="1994">
        <v>41549</v>
      </c>
      <c r="G2052" s="1995">
        <v>91272</v>
      </c>
      <c r="H2052" s="1417">
        <f t="shared" si="46"/>
        <v>0</v>
      </c>
    </row>
    <row r="2053" spans="1:12" x14ac:dyDescent="0.25">
      <c r="A2053" s="1351"/>
      <c r="B2053" s="541" t="s">
        <v>1673</v>
      </c>
      <c r="C2053" s="547" t="s">
        <v>3882</v>
      </c>
      <c r="D2053" s="1989" t="s">
        <v>19</v>
      </c>
      <c r="E2053" s="1554">
        <v>348.5</v>
      </c>
      <c r="F2053" s="1555">
        <v>41543</v>
      </c>
      <c r="G2053" s="1554">
        <v>348.5</v>
      </c>
      <c r="H2053" s="1417">
        <f t="shared" si="46"/>
        <v>0</v>
      </c>
    </row>
    <row r="2054" spans="1:12" x14ac:dyDescent="0.25">
      <c r="A2054" s="1351"/>
      <c r="B2054" s="541" t="s">
        <v>1674</v>
      </c>
      <c r="C2054" s="547" t="s">
        <v>3882</v>
      </c>
      <c r="D2054" s="1989" t="s">
        <v>19</v>
      </c>
      <c r="E2054" s="1554">
        <v>570</v>
      </c>
      <c r="F2054" s="1555">
        <v>41543</v>
      </c>
      <c r="G2054" s="1554">
        <v>570</v>
      </c>
      <c r="H2054" s="1417">
        <f t="shared" si="46"/>
        <v>0</v>
      </c>
    </row>
    <row r="2055" spans="1:12" x14ac:dyDescent="0.25">
      <c r="A2055" s="1351"/>
      <c r="B2055" s="541" t="s">
        <v>1675</v>
      </c>
      <c r="C2055" s="547" t="s">
        <v>3882</v>
      </c>
      <c r="D2055" s="1989" t="s">
        <v>986</v>
      </c>
      <c r="E2055" s="1554">
        <v>26578</v>
      </c>
      <c r="F2055" s="1555">
        <v>41545</v>
      </c>
      <c r="G2055" s="1556">
        <v>26578</v>
      </c>
      <c r="H2055" s="1417">
        <f t="shared" si="46"/>
        <v>0</v>
      </c>
    </row>
    <row r="2056" spans="1:12" x14ac:dyDescent="0.25">
      <c r="A2056" s="1351"/>
      <c r="B2056" s="541" t="s">
        <v>1676</v>
      </c>
      <c r="C2056" s="547" t="s">
        <v>3882</v>
      </c>
      <c r="D2056" s="1989" t="s">
        <v>19</v>
      </c>
      <c r="E2056" s="1554">
        <v>297</v>
      </c>
      <c r="F2056" s="1555">
        <v>41543</v>
      </c>
      <c r="G2056" s="1554">
        <v>297</v>
      </c>
      <c r="H2056" s="1417">
        <f t="shared" ref="H2056" si="47">E2056-G2056</f>
        <v>0</v>
      </c>
    </row>
    <row r="2057" spans="1:12" x14ac:dyDescent="0.25">
      <c r="A2057" s="1351"/>
      <c r="B2057" s="541"/>
      <c r="C2057" s="547"/>
      <c r="D2057" s="521" t="s">
        <v>614</v>
      </c>
      <c r="E2057" s="140"/>
      <c r="F2057" s="727"/>
      <c r="G2057" s="140"/>
      <c r="H2057" s="1967">
        <f t="shared" ref="H2057" si="48">E2057-G2057</f>
        <v>0</v>
      </c>
    </row>
    <row r="2058" spans="1:12" x14ac:dyDescent="0.25">
      <c r="A2058" s="717"/>
      <c r="B2058" s="1373"/>
      <c r="C2058" s="1373"/>
      <c r="D2058" s="353" t="s">
        <v>636</v>
      </c>
      <c r="E2058" s="76"/>
      <c r="F2058" s="687"/>
      <c r="G2058" s="76"/>
      <c r="H2058" s="218"/>
    </row>
    <row r="2059" spans="1:12" ht="18.75" x14ac:dyDescent="0.3">
      <c r="A2059" s="2154" t="str">
        <f>A1990</f>
        <v>REMISIONES DE    OCTUBRE     2 0 1 3</v>
      </c>
      <c r="B2059" s="2154"/>
      <c r="C2059" s="2154"/>
      <c r="D2059" s="2154"/>
      <c r="E2059" s="2154"/>
      <c r="F2059" s="2154"/>
      <c r="G2059" s="1962"/>
      <c r="H2059" s="719"/>
    </row>
    <row r="2060" spans="1:12" ht="35.25" thickBot="1" x14ac:dyDescent="0.35">
      <c r="A2060" s="723" t="s">
        <v>0</v>
      </c>
      <c r="B2060" s="1353" t="s">
        <v>1</v>
      </c>
      <c r="C2060" s="1546"/>
      <c r="D2060" s="1344" t="s">
        <v>1574</v>
      </c>
      <c r="E2060" s="5" t="s">
        <v>2</v>
      </c>
      <c r="F2060" s="1358" t="s">
        <v>6</v>
      </c>
      <c r="G2060" s="1346" t="s">
        <v>7</v>
      </c>
      <c r="H2060" s="1347" t="s">
        <v>8</v>
      </c>
    </row>
    <row r="2061" spans="1:12" ht="15.75" thickTop="1" x14ac:dyDescent="0.25">
      <c r="A2061" s="1351">
        <v>41543</v>
      </c>
      <c r="B2061" s="541" t="s">
        <v>1677</v>
      </c>
      <c r="C2061" s="541" t="s">
        <v>3882</v>
      </c>
      <c r="D2061" s="1989" t="s">
        <v>4001</v>
      </c>
      <c r="E2061" s="1554">
        <v>18082</v>
      </c>
      <c r="F2061" s="1555">
        <v>41545</v>
      </c>
      <c r="G2061" s="1556">
        <v>18082</v>
      </c>
      <c r="H2061" s="1417">
        <f t="shared" ref="H2061:H2124" si="49">E2061-G2061</f>
        <v>0</v>
      </c>
      <c r="I2061" s="353"/>
      <c r="J2061" s="353"/>
      <c r="K2061" s="353"/>
      <c r="L2061" s="353"/>
    </row>
    <row r="2062" spans="1:12" x14ac:dyDescent="0.25">
      <c r="A2062" s="1351"/>
      <c r="B2062" s="541" t="s">
        <v>1678</v>
      </c>
      <c r="C2062" s="547" t="s">
        <v>3882</v>
      </c>
      <c r="D2062" s="2008" t="s">
        <v>3450</v>
      </c>
      <c r="E2062" s="2009">
        <v>0</v>
      </c>
      <c r="F2062" s="1555"/>
      <c r="G2062" s="1554"/>
      <c r="H2062" s="1417">
        <f t="shared" si="49"/>
        <v>0</v>
      </c>
      <c r="I2062" s="353"/>
      <c r="J2062" s="353"/>
      <c r="K2062" s="353"/>
      <c r="L2062" s="353"/>
    </row>
    <row r="2063" spans="1:12" x14ac:dyDescent="0.25">
      <c r="A2063" s="1351"/>
      <c r="B2063" s="541" t="s">
        <v>1679</v>
      </c>
      <c r="C2063" s="547" t="s">
        <v>3882</v>
      </c>
      <c r="D2063" s="1989" t="s">
        <v>3463</v>
      </c>
      <c r="E2063" s="1554">
        <v>19759</v>
      </c>
      <c r="F2063" s="1994">
        <v>41552</v>
      </c>
      <c r="G2063" s="1995">
        <v>19759</v>
      </c>
      <c r="H2063" s="1417">
        <f t="shared" si="49"/>
        <v>0</v>
      </c>
      <c r="I2063" s="353"/>
      <c r="J2063" s="353"/>
      <c r="K2063" s="353"/>
      <c r="L2063" s="353"/>
    </row>
    <row r="2064" spans="1:12" x14ac:dyDescent="0.25">
      <c r="A2064" s="1351"/>
      <c r="B2064" s="541" t="s">
        <v>1680</v>
      </c>
      <c r="C2064" s="547" t="s">
        <v>3882</v>
      </c>
      <c r="D2064" s="1989" t="s">
        <v>617</v>
      </c>
      <c r="E2064" s="1554">
        <v>2970.5</v>
      </c>
      <c r="F2064" s="1994">
        <v>41569</v>
      </c>
      <c r="G2064" s="1995">
        <v>2970</v>
      </c>
      <c r="H2064" s="1417">
        <f t="shared" si="49"/>
        <v>0.5</v>
      </c>
      <c r="I2064" s="353"/>
      <c r="J2064" s="353"/>
      <c r="K2064" s="353"/>
      <c r="L2064" s="353"/>
    </row>
    <row r="2065" spans="1:12" x14ac:dyDescent="0.25">
      <c r="A2065" s="1351"/>
      <c r="B2065" s="541" t="s">
        <v>1681</v>
      </c>
      <c r="C2065" s="547" t="s">
        <v>3882</v>
      </c>
      <c r="D2065" s="1989" t="s">
        <v>779</v>
      </c>
      <c r="E2065" s="1554">
        <v>14369.5</v>
      </c>
      <c r="F2065" s="1555">
        <v>41545</v>
      </c>
      <c r="G2065" s="1556">
        <v>14369.5</v>
      </c>
      <c r="H2065" s="1417">
        <f t="shared" si="49"/>
        <v>0</v>
      </c>
      <c r="I2065" s="353"/>
      <c r="J2065" s="353"/>
      <c r="K2065" s="353"/>
      <c r="L2065" s="353"/>
    </row>
    <row r="2066" spans="1:12" x14ac:dyDescent="0.25">
      <c r="A2066" s="1351"/>
      <c r="B2066" s="541" t="s">
        <v>1682</v>
      </c>
      <c r="C2066" s="547" t="s">
        <v>3882</v>
      </c>
      <c r="D2066" s="1989" t="s">
        <v>603</v>
      </c>
      <c r="E2066" s="1554">
        <v>22771.5</v>
      </c>
      <c r="F2066" s="1555">
        <v>41545</v>
      </c>
      <c r="G2066" s="1556">
        <v>22771.5</v>
      </c>
      <c r="H2066" s="1417">
        <f t="shared" si="49"/>
        <v>0</v>
      </c>
      <c r="I2066" s="353"/>
      <c r="J2066" s="353"/>
      <c r="K2066" s="353"/>
      <c r="L2066" s="353"/>
    </row>
    <row r="2067" spans="1:12" x14ac:dyDescent="0.25">
      <c r="A2067" s="1351"/>
      <c r="B2067" s="541" t="s">
        <v>1683</v>
      </c>
      <c r="C2067" s="547" t="s">
        <v>3882</v>
      </c>
      <c r="D2067" s="1989" t="s">
        <v>3456</v>
      </c>
      <c r="E2067" s="1554">
        <v>11511</v>
      </c>
      <c r="F2067" s="1555">
        <v>41544</v>
      </c>
      <c r="G2067" s="1556">
        <v>11511</v>
      </c>
      <c r="H2067" s="1417">
        <f t="shared" si="49"/>
        <v>0</v>
      </c>
      <c r="I2067" s="353"/>
      <c r="J2067" s="353"/>
      <c r="K2067" s="353"/>
      <c r="L2067" s="353"/>
    </row>
    <row r="2068" spans="1:12" x14ac:dyDescent="0.25">
      <c r="A2068" s="1351"/>
      <c r="B2068" s="541" t="s">
        <v>1684</v>
      </c>
      <c r="C2068" s="547" t="s">
        <v>3882</v>
      </c>
      <c r="D2068" s="1989" t="s">
        <v>953</v>
      </c>
      <c r="E2068" s="1554">
        <v>19322.5</v>
      </c>
      <c r="F2068" s="1555">
        <v>41545</v>
      </c>
      <c r="G2068" s="1556">
        <v>19322</v>
      </c>
      <c r="H2068" s="1417">
        <f t="shared" si="49"/>
        <v>0.5</v>
      </c>
      <c r="I2068" s="353"/>
      <c r="J2068" s="353"/>
      <c r="K2068" s="353"/>
      <c r="L2068" s="353"/>
    </row>
    <row r="2069" spans="1:12" x14ac:dyDescent="0.25">
      <c r="A2069" s="1351"/>
      <c r="B2069" s="541" t="s">
        <v>1685</v>
      </c>
      <c r="C2069" s="547" t="s">
        <v>3882</v>
      </c>
      <c r="D2069" s="1989" t="s">
        <v>3992</v>
      </c>
      <c r="E2069" s="1554">
        <v>1344.5</v>
      </c>
      <c r="F2069" s="1555">
        <v>41545</v>
      </c>
      <c r="G2069" s="1556">
        <v>1344.5</v>
      </c>
      <c r="H2069" s="1417">
        <f t="shared" si="49"/>
        <v>0</v>
      </c>
      <c r="I2069" s="353"/>
      <c r="J2069" s="353"/>
      <c r="K2069" s="353"/>
      <c r="L2069" s="353"/>
    </row>
    <row r="2070" spans="1:12" x14ac:dyDescent="0.25">
      <c r="A2070" s="1351"/>
      <c r="B2070" s="541" t="s">
        <v>1686</v>
      </c>
      <c r="C2070" s="547" t="s">
        <v>3882</v>
      </c>
      <c r="D2070" s="1989" t="s">
        <v>3993</v>
      </c>
      <c r="E2070" s="1554">
        <v>11183</v>
      </c>
      <c r="F2070" s="1555">
        <v>41545</v>
      </c>
      <c r="G2070" s="1556">
        <v>11183</v>
      </c>
      <c r="H2070" s="1417">
        <f t="shared" si="49"/>
        <v>0</v>
      </c>
      <c r="I2070" s="353"/>
      <c r="J2070" s="353"/>
      <c r="K2070" s="353"/>
      <c r="L2070" s="353"/>
    </row>
    <row r="2071" spans="1:12" x14ac:dyDescent="0.25">
      <c r="A2071" s="1351"/>
      <c r="B2071" s="541" t="s">
        <v>1687</v>
      </c>
      <c r="C2071" s="547" t="s">
        <v>3882</v>
      </c>
      <c r="D2071" s="1989" t="s">
        <v>3464</v>
      </c>
      <c r="E2071" s="1554">
        <v>6528</v>
      </c>
      <c r="F2071" s="1555">
        <v>41545</v>
      </c>
      <c r="G2071" s="1556">
        <v>6528</v>
      </c>
      <c r="H2071" s="1417">
        <f t="shared" si="49"/>
        <v>0</v>
      </c>
      <c r="I2071" s="353"/>
      <c r="J2071" s="353"/>
      <c r="K2071" s="353"/>
      <c r="L2071" s="353"/>
    </row>
    <row r="2072" spans="1:12" x14ac:dyDescent="0.25">
      <c r="A2072" s="1351"/>
      <c r="B2072" s="541" t="s">
        <v>1688</v>
      </c>
      <c r="C2072" s="547" t="s">
        <v>3882</v>
      </c>
      <c r="D2072" s="1989" t="s">
        <v>497</v>
      </c>
      <c r="E2072" s="1554">
        <v>4284</v>
      </c>
      <c r="F2072" s="1555">
        <v>41545</v>
      </c>
      <c r="G2072" s="1556">
        <v>4284</v>
      </c>
      <c r="H2072" s="1417">
        <f t="shared" si="49"/>
        <v>0</v>
      </c>
      <c r="I2072" s="353"/>
      <c r="J2072" s="353"/>
      <c r="K2072" s="353"/>
      <c r="L2072" s="353"/>
    </row>
    <row r="2073" spans="1:12" x14ac:dyDescent="0.25">
      <c r="A2073" s="1351"/>
      <c r="B2073" s="541" t="s">
        <v>1689</v>
      </c>
      <c r="C2073" s="547" t="s">
        <v>3882</v>
      </c>
      <c r="D2073" s="1989" t="s">
        <v>377</v>
      </c>
      <c r="E2073" s="1554">
        <v>9449</v>
      </c>
      <c r="F2073" s="1555">
        <v>41545</v>
      </c>
      <c r="G2073" s="1556">
        <v>9449</v>
      </c>
      <c r="H2073" s="1417">
        <f t="shared" si="49"/>
        <v>0</v>
      </c>
      <c r="I2073" s="353"/>
      <c r="J2073" s="353"/>
      <c r="K2073" s="353"/>
      <c r="L2073" s="353"/>
    </row>
    <row r="2074" spans="1:12" x14ac:dyDescent="0.25">
      <c r="A2074" s="1351"/>
      <c r="B2074" s="541" t="s">
        <v>1690</v>
      </c>
      <c r="C2074" s="547" t="s">
        <v>3882</v>
      </c>
      <c r="D2074" s="1989" t="s">
        <v>9</v>
      </c>
      <c r="E2074" s="1554">
        <v>7317</v>
      </c>
      <c r="F2074" s="1994" t="s">
        <v>4298</v>
      </c>
      <c r="G2074" s="1995">
        <v>7317</v>
      </c>
      <c r="H2074" s="1417">
        <f t="shared" si="49"/>
        <v>0</v>
      </c>
      <c r="I2074" s="353"/>
      <c r="J2074" s="353"/>
      <c r="K2074" s="353"/>
      <c r="L2074" s="353"/>
    </row>
    <row r="2075" spans="1:12" x14ac:dyDescent="0.25">
      <c r="A2075" s="1351"/>
      <c r="B2075" s="541" t="s">
        <v>1691</v>
      </c>
      <c r="C2075" s="547" t="s">
        <v>3882</v>
      </c>
      <c r="D2075" s="1989" t="s">
        <v>3994</v>
      </c>
      <c r="E2075" s="1554">
        <v>9949</v>
      </c>
      <c r="F2075" s="1555">
        <v>41545</v>
      </c>
      <c r="G2075" s="1556">
        <v>9949</v>
      </c>
      <c r="H2075" s="1417">
        <f t="shared" si="49"/>
        <v>0</v>
      </c>
      <c r="I2075" s="353"/>
      <c r="J2075" s="353"/>
      <c r="K2075" s="353"/>
      <c r="L2075" s="353"/>
    </row>
    <row r="2076" spans="1:12" x14ac:dyDescent="0.25">
      <c r="A2076" s="1351"/>
      <c r="B2076" s="541" t="s">
        <v>1692</v>
      </c>
      <c r="C2076" s="547" t="s">
        <v>3882</v>
      </c>
      <c r="D2076" s="1989" t="s">
        <v>604</v>
      </c>
      <c r="E2076" s="1554">
        <v>6064</v>
      </c>
      <c r="F2076" s="1555">
        <v>41544</v>
      </c>
      <c r="G2076" s="1556">
        <v>6064</v>
      </c>
      <c r="H2076" s="1417">
        <f t="shared" si="49"/>
        <v>0</v>
      </c>
      <c r="I2076" s="353"/>
      <c r="J2076" s="353"/>
      <c r="K2076" s="353"/>
      <c r="L2076" s="353"/>
    </row>
    <row r="2077" spans="1:12" x14ac:dyDescent="0.25">
      <c r="A2077" s="1351"/>
      <c r="B2077" s="541" t="s">
        <v>1693</v>
      </c>
      <c r="C2077" s="547" t="s">
        <v>3882</v>
      </c>
      <c r="D2077" s="1989" t="s">
        <v>600</v>
      </c>
      <c r="E2077" s="1554">
        <v>81</v>
      </c>
      <c r="F2077" s="1996"/>
      <c r="G2077" s="1993"/>
      <c r="H2077" s="1417">
        <f t="shared" si="49"/>
        <v>81</v>
      </c>
      <c r="I2077" s="353"/>
      <c r="J2077" s="353"/>
      <c r="K2077" s="353"/>
      <c r="L2077" s="353"/>
    </row>
    <row r="2078" spans="1:12" x14ac:dyDescent="0.25">
      <c r="A2078" s="1351">
        <v>41544</v>
      </c>
      <c r="B2078" s="541" t="s">
        <v>1694</v>
      </c>
      <c r="C2078" s="547" t="s">
        <v>3882</v>
      </c>
      <c r="D2078" s="1989" t="s">
        <v>433</v>
      </c>
      <c r="E2078" s="1554">
        <v>15756</v>
      </c>
      <c r="F2078" s="2019" t="s">
        <v>4059</v>
      </c>
      <c r="G2078" s="1995">
        <f>355+3100+12301</f>
        <v>15756</v>
      </c>
      <c r="H2078" s="1417">
        <f t="shared" si="49"/>
        <v>0</v>
      </c>
      <c r="I2078" s="353"/>
      <c r="J2078" s="353"/>
      <c r="K2078" s="353"/>
      <c r="L2078" s="353"/>
    </row>
    <row r="2079" spans="1:12" x14ac:dyDescent="0.25">
      <c r="A2079" s="1351"/>
      <c r="B2079" s="541" t="s">
        <v>1695</v>
      </c>
      <c r="C2079" s="547" t="s">
        <v>3882</v>
      </c>
      <c r="D2079" s="1989" t="s">
        <v>3078</v>
      </c>
      <c r="E2079" s="1554">
        <v>18962</v>
      </c>
      <c r="F2079" s="1994">
        <v>41548</v>
      </c>
      <c r="G2079" s="1995">
        <v>18962</v>
      </c>
      <c r="H2079" s="1417">
        <f t="shared" si="49"/>
        <v>0</v>
      </c>
      <c r="I2079" s="353"/>
      <c r="J2079" s="353"/>
      <c r="K2079" s="353"/>
      <c r="L2079" s="353"/>
    </row>
    <row r="2080" spans="1:12" x14ac:dyDescent="0.25">
      <c r="A2080" s="1351"/>
      <c r="B2080" s="541" t="s">
        <v>1696</v>
      </c>
      <c r="C2080" s="547" t="s">
        <v>3882</v>
      </c>
      <c r="D2080" s="1989" t="s">
        <v>3574</v>
      </c>
      <c r="E2080" s="1554">
        <v>10295</v>
      </c>
      <c r="F2080" s="1555">
        <v>41544</v>
      </c>
      <c r="G2080" s="1554">
        <v>10295</v>
      </c>
      <c r="H2080" s="1417">
        <f t="shared" si="49"/>
        <v>0</v>
      </c>
      <c r="I2080" s="353"/>
      <c r="J2080" s="353"/>
      <c r="K2080" s="353"/>
      <c r="L2080" s="353"/>
    </row>
    <row r="2081" spans="1:12" x14ac:dyDescent="0.25">
      <c r="A2081" s="1351"/>
      <c r="B2081" s="541" t="s">
        <v>1697</v>
      </c>
      <c r="C2081" s="547" t="s">
        <v>3882</v>
      </c>
      <c r="D2081" s="1989" t="s">
        <v>3456</v>
      </c>
      <c r="E2081" s="1554">
        <v>7353</v>
      </c>
      <c r="F2081" s="1994">
        <v>41549</v>
      </c>
      <c r="G2081" s="1995">
        <v>7353</v>
      </c>
      <c r="H2081" s="1417">
        <f t="shared" si="49"/>
        <v>0</v>
      </c>
      <c r="I2081" s="353"/>
      <c r="J2081" s="353"/>
      <c r="K2081" s="353"/>
      <c r="L2081" s="353"/>
    </row>
    <row r="2082" spans="1:12" x14ac:dyDescent="0.25">
      <c r="A2082" s="1351"/>
      <c r="B2082" s="541" t="s">
        <v>1698</v>
      </c>
      <c r="C2082" s="547" t="s">
        <v>3882</v>
      </c>
      <c r="D2082" s="1989" t="s">
        <v>861</v>
      </c>
      <c r="E2082" s="1554">
        <v>7711</v>
      </c>
      <c r="F2082" s="2002" t="s">
        <v>4060</v>
      </c>
      <c r="G2082" s="1556">
        <f>4810.5+2900</f>
        <v>7710.5</v>
      </c>
      <c r="H2082" s="1417">
        <f t="shared" si="49"/>
        <v>0.5</v>
      </c>
      <c r="I2082" s="353"/>
      <c r="J2082" s="353"/>
      <c r="K2082" s="353"/>
      <c r="L2082" s="353"/>
    </row>
    <row r="2083" spans="1:12" x14ac:dyDescent="0.25">
      <c r="A2083" s="1351"/>
      <c r="B2083" s="541" t="s">
        <v>1699</v>
      </c>
      <c r="C2083" s="547" t="s">
        <v>3882</v>
      </c>
      <c r="D2083" s="1989" t="s">
        <v>776</v>
      </c>
      <c r="E2083" s="1554">
        <v>362</v>
      </c>
      <c r="F2083" s="1555">
        <v>41544</v>
      </c>
      <c r="G2083" s="1554">
        <v>362</v>
      </c>
      <c r="H2083" s="1417">
        <f t="shared" si="49"/>
        <v>0</v>
      </c>
      <c r="I2083" s="353"/>
      <c r="J2083" s="353"/>
      <c r="K2083" s="353"/>
      <c r="L2083" s="353"/>
    </row>
    <row r="2084" spans="1:12" x14ac:dyDescent="0.25">
      <c r="A2084" s="1351"/>
      <c r="B2084" s="541" t="s">
        <v>810</v>
      </c>
      <c r="C2084" s="547" t="s">
        <v>3882</v>
      </c>
      <c r="D2084" s="1989" t="s">
        <v>981</v>
      </c>
      <c r="E2084" s="1554">
        <v>109436</v>
      </c>
      <c r="F2084" s="1994">
        <v>41551</v>
      </c>
      <c r="G2084" s="1995">
        <v>109436</v>
      </c>
      <c r="H2084" s="1417">
        <f t="shared" si="49"/>
        <v>0</v>
      </c>
      <c r="I2084" s="353"/>
      <c r="J2084" s="353"/>
      <c r="K2084" s="353"/>
      <c r="L2084" s="353"/>
    </row>
    <row r="2085" spans="1:12" x14ac:dyDescent="0.25">
      <c r="A2085" s="1351"/>
      <c r="B2085" s="541" t="s">
        <v>1700</v>
      </c>
      <c r="C2085" s="547" t="s">
        <v>3882</v>
      </c>
      <c r="D2085" s="1989" t="s">
        <v>511</v>
      </c>
      <c r="E2085" s="1554">
        <v>3339</v>
      </c>
      <c r="F2085" s="1555">
        <v>41544</v>
      </c>
      <c r="G2085" s="1554">
        <v>3339</v>
      </c>
      <c r="H2085" s="1417">
        <f t="shared" si="49"/>
        <v>0</v>
      </c>
      <c r="I2085" s="353"/>
      <c r="J2085" s="353"/>
      <c r="K2085" s="353"/>
      <c r="L2085" s="353"/>
    </row>
    <row r="2086" spans="1:12" x14ac:dyDescent="0.25">
      <c r="A2086" s="1351"/>
      <c r="B2086" s="541" t="s">
        <v>1701</v>
      </c>
      <c r="C2086" s="547" t="s">
        <v>3882</v>
      </c>
      <c r="D2086" s="1989" t="s">
        <v>755</v>
      </c>
      <c r="E2086" s="1554">
        <v>9189</v>
      </c>
      <c r="F2086" s="1555">
        <v>41544</v>
      </c>
      <c r="G2086" s="1554">
        <v>9189</v>
      </c>
      <c r="H2086" s="1417">
        <f t="shared" si="49"/>
        <v>0</v>
      </c>
      <c r="I2086" s="353"/>
      <c r="J2086" s="353"/>
      <c r="K2086" s="353"/>
      <c r="L2086" s="353"/>
    </row>
    <row r="2087" spans="1:12" x14ac:dyDescent="0.25">
      <c r="A2087" s="1351"/>
      <c r="B2087" s="541" t="s">
        <v>1702</v>
      </c>
      <c r="C2087" s="547" t="s">
        <v>3882</v>
      </c>
      <c r="D2087" s="1989" t="s">
        <v>470</v>
      </c>
      <c r="E2087" s="1554">
        <v>39593</v>
      </c>
      <c r="F2087" s="1994" t="s">
        <v>4010</v>
      </c>
      <c r="G2087" s="1995">
        <f>15000+23492</f>
        <v>38492</v>
      </c>
      <c r="H2087" s="1974">
        <f t="shared" si="49"/>
        <v>1101</v>
      </c>
      <c r="I2087" s="353"/>
      <c r="J2087" s="353"/>
      <c r="K2087" s="353"/>
      <c r="L2087" s="353"/>
    </row>
    <row r="2088" spans="1:12" x14ac:dyDescent="0.25">
      <c r="A2088" s="1351"/>
      <c r="B2088" s="541" t="s">
        <v>1703</v>
      </c>
      <c r="C2088" s="547" t="s">
        <v>3882</v>
      </c>
      <c r="D2088" s="1989" t="s">
        <v>303</v>
      </c>
      <c r="E2088" s="1554">
        <v>3293</v>
      </c>
      <c r="F2088" s="1555">
        <v>41544</v>
      </c>
      <c r="G2088" s="1554">
        <v>3293</v>
      </c>
      <c r="H2088" s="1417">
        <f t="shared" si="49"/>
        <v>0</v>
      </c>
      <c r="I2088" s="353"/>
      <c r="J2088" s="353"/>
      <c r="K2088" s="353"/>
      <c r="L2088" s="353"/>
    </row>
    <row r="2089" spans="1:12" x14ac:dyDescent="0.25">
      <c r="A2089" s="1351"/>
      <c r="B2089" s="541" t="s">
        <v>1704</v>
      </c>
      <c r="C2089" s="547" t="s">
        <v>3882</v>
      </c>
      <c r="D2089" s="1989" t="s">
        <v>2268</v>
      </c>
      <c r="E2089" s="1554">
        <v>780.5</v>
      </c>
      <c r="F2089" s="1555">
        <v>41544</v>
      </c>
      <c r="G2089" s="1554">
        <v>780.5</v>
      </c>
      <c r="H2089" s="1417">
        <f t="shared" si="49"/>
        <v>0</v>
      </c>
      <c r="I2089" s="353"/>
      <c r="J2089" s="353"/>
      <c r="K2089" s="353"/>
      <c r="L2089" s="353"/>
    </row>
    <row r="2090" spans="1:12" x14ac:dyDescent="0.25">
      <c r="A2090" s="1351"/>
      <c r="B2090" s="541" t="s">
        <v>1705</v>
      </c>
      <c r="C2090" s="547" t="s">
        <v>3882</v>
      </c>
      <c r="D2090" s="1989" t="s">
        <v>667</v>
      </c>
      <c r="E2090" s="1554">
        <v>5826</v>
      </c>
      <c r="F2090" s="1555">
        <v>41544</v>
      </c>
      <c r="G2090" s="1554">
        <v>5826</v>
      </c>
      <c r="H2090" s="1417">
        <f t="shared" si="49"/>
        <v>0</v>
      </c>
      <c r="I2090" s="353"/>
      <c r="J2090" s="353"/>
      <c r="K2090" s="353"/>
      <c r="L2090" s="353"/>
    </row>
    <row r="2091" spans="1:12" x14ac:dyDescent="0.25">
      <c r="A2091" s="1351"/>
      <c r="B2091" s="541" t="s">
        <v>1706</v>
      </c>
      <c r="C2091" s="547" t="s">
        <v>3882</v>
      </c>
      <c r="D2091" s="1989" t="s">
        <v>3851</v>
      </c>
      <c r="E2091" s="1554">
        <v>4412</v>
      </c>
      <c r="F2091" s="1555">
        <v>41544</v>
      </c>
      <c r="G2091" s="1554">
        <v>4412</v>
      </c>
      <c r="H2091" s="1417">
        <f t="shared" si="49"/>
        <v>0</v>
      </c>
      <c r="I2091" s="353"/>
      <c r="J2091" s="353"/>
      <c r="K2091" s="353"/>
      <c r="L2091" s="353"/>
    </row>
    <row r="2092" spans="1:12" x14ac:dyDescent="0.25">
      <c r="A2092" s="1351"/>
      <c r="B2092" s="541" t="s">
        <v>1707</v>
      </c>
      <c r="C2092" s="547" t="s">
        <v>3882</v>
      </c>
      <c r="D2092" s="1989" t="s">
        <v>4011</v>
      </c>
      <c r="E2092" s="1554">
        <v>12851.5</v>
      </c>
      <c r="F2092" s="1555">
        <v>41544</v>
      </c>
      <c r="G2092" s="1554">
        <v>12851.5</v>
      </c>
      <c r="H2092" s="1417">
        <f t="shared" si="49"/>
        <v>0</v>
      </c>
      <c r="I2092" s="353"/>
      <c r="J2092" s="353"/>
      <c r="K2092" s="353"/>
      <c r="L2092" s="353"/>
    </row>
    <row r="2093" spans="1:12" x14ac:dyDescent="0.25">
      <c r="A2093" s="1351"/>
      <c r="B2093" s="541" t="s">
        <v>1708</v>
      </c>
      <c r="C2093" s="547" t="s">
        <v>3882</v>
      </c>
      <c r="D2093" s="1989" t="s">
        <v>377</v>
      </c>
      <c r="E2093" s="1554">
        <v>4536</v>
      </c>
      <c r="F2093" s="1555">
        <v>41545</v>
      </c>
      <c r="G2093" s="1556">
        <v>4536</v>
      </c>
      <c r="H2093" s="1417">
        <f t="shared" si="49"/>
        <v>0</v>
      </c>
      <c r="I2093" s="353"/>
      <c r="J2093" s="353"/>
      <c r="K2093" s="353"/>
      <c r="L2093" s="353"/>
    </row>
    <row r="2094" spans="1:12" x14ac:dyDescent="0.25">
      <c r="A2094" s="1351"/>
      <c r="B2094" s="541" t="s">
        <v>1709</v>
      </c>
      <c r="C2094" s="547" t="s">
        <v>3882</v>
      </c>
      <c r="D2094" s="1989" t="s">
        <v>838</v>
      </c>
      <c r="E2094" s="1554">
        <v>2341</v>
      </c>
      <c r="F2094" s="1994">
        <v>41549</v>
      </c>
      <c r="G2094" s="1995">
        <v>2341</v>
      </c>
      <c r="H2094" s="1417">
        <f t="shared" si="49"/>
        <v>0</v>
      </c>
      <c r="I2094" s="353"/>
      <c r="J2094" s="353"/>
      <c r="K2094" s="353"/>
      <c r="L2094" s="353"/>
    </row>
    <row r="2095" spans="1:12" x14ac:dyDescent="0.25">
      <c r="A2095" s="1351"/>
      <c r="B2095" s="541" t="s">
        <v>1710</v>
      </c>
      <c r="C2095" s="547" t="s">
        <v>3882</v>
      </c>
      <c r="D2095" s="1989" t="s">
        <v>3449</v>
      </c>
      <c r="E2095" s="1554">
        <v>4800</v>
      </c>
      <c r="F2095" s="1994">
        <v>41558</v>
      </c>
      <c r="G2095" s="1995">
        <v>4800</v>
      </c>
      <c r="H2095" s="1417">
        <f t="shared" si="49"/>
        <v>0</v>
      </c>
      <c r="I2095" s="353"/>
      <c r="J2095" s="353"/>
      <c r="K2095" s="353"/>
      <c r="L2095" s="353"/>
    </row>
    <row r="2096" spans="1:12" x14ac:dyDescent="0.25">
      <c r="A2096" s="1351"/>
      <c r="B2096" s="541" t="s">
        <v>1711</v>
      </c>
      <c r="C2096" s="547" t="s">
        <v>3882</v>
      </c>
      <c r="D2096" s="1989" t="s">
        <v>25</v>
      </c>
      <c r="E2096" s="1554">
        <v>3918.5</v>
      </c>
      <c r="F2096" s="1555">
        <v>41544</v>
      </c>
      <c r="G2096" s="1554">
        <v>3918.5</v>
      </c>
      <c r="H2096" s="1417">
        <f t="shared" si="49"/>
        <v>0</v>
      </c>
      <c r="I2096" s="353"/>
      <c r="J2096" s="353"/>
      <c r="K2096" s="353"/>
      <c r="L2096" s="353"/>
    </row>
    <row r="2097" spans="1:12" x14ac:dyDescent="0.25">
      <c r="A2097" s="1351"/>
      <c r="B2097" s="541" t="s">
        <v>1712</v>
      </c>
      <c r="C2097" s="547" t="s">
        <v>3882</v>
      </c>
      <c r="D2097" s="1989" t="s">
        <v>3575</v>
      </c>
      <c r="E2097" s="1554">
        <v>2018</v>
      </c>
      <c r="F2097" s="1994">
        <v>41549</v>
      </c>
      <c r="G2097" s="1995">
        <v>2018</v>
      </c>
      <c r="H2097" s="1417">
        <f t="shared" si="49"/>
        <v>0</v>
      </c>
      <c r="I2097" s="353"/>
      <c r="J2097" s="353"/>
      <c r="K2097" s="353"/>
      <c r="L2097" s="353"/>
    </row>
    <row r="2098" spans="1:12" x14ac:dyDescent="0.25">
      <c r="A2098" s="1351"/>
      <c r="B2098" s="541" t="s">
        <v>1713</v>
      </c>
      <c r="C2098" s="547" t="s">
        <v>3882</v>
      </c>
      <c r="D2098" s="1989" t="s">
        <v>1922</v>
      </c>
      <c r="E2098" s="1554">
        <v>2592</v>
      </c>
      <c r="F2098" s="1555">
        <v>41544</v>
      </c>
      <c r="G2098" s="1554">
        <v>2592</v>
      </c>
      <c r="H2098" s="1417">
        <f t="shared" si="49"/>
        <v>0</v>
      </c>
      <c r="I2098" s="353"/>
      <c r="J2098" s="353"/>
      <c r="K2098" s="353"/>
      <c r="L2098" s="353"/>
    </row>
    <row r="2099" spans="1:12" x14ac:dyDescent="0.25">
      <c r="A2099" s="1351"/>
      <c r="B2099" s="541" t="s">
        <v>1714</v>
      </c>
      <c r="C2099" s="547" t="s">
        <v>3882</v>
      </c>
      <c r="D2099" s="1989" t="s">
        <v>377</v>
      </c>
      <c r="E2099" s="1554">
        <v>927</v>
      </c>
      <c r="F2099" s="1555">
        <v>41545</v>
      </c>
      <c r="G2099" s="1556">
        <v>927</v>
      </c>
      <c r="H2099" s="1417">
        <f t="shared" si="49"/>
        <v>0</v>
      </c>
      <c r="I2099" s="353"/>
      <c r="J2099" s="353"/>
      <c r="K2099" s="353"/>
      <c r="L2099" s="353"/>
    </row>
    <row r="2100" spans="1:12" x14ac:dyDescent="0.25">
      <c r="A2100" s="1351"/>
      <c r="B2100" s="541" t="s">
        <v>1715</v>
      </c>
      <c r="C2100" s="547" t="s">
        <v>3882</v>
      </c>
      <c r="D2100" s="1989" t="s">
        <v>994</v>
      </c>
      <c r="E2100" s="1554">
        <v>12279</v>
      </c>
      <c r="F2100" s="1994">
        <v>41560</v>
      </c>
      <c r="G2100" s="1995">
        <v>12279</v>
      </c>
      <c r="H2100" s="1417">
        <f t="shared" si="49"/>
        <v>0</v>
      </c>
      <c r="I2100" s="353"/>
      <c r="J2100" s="353"/>
      <c r="K2100" s="353"/>
      <c r="L2100" s="353"/>
    </row>
    <row r="2101" spans="1:12" x14ac:dyDescent="0.25">
      <c r="A2101" s="1351"/>
      <c r="B2101" s="541" t="s">
        <v>1716</v>
      </c>
      <c r="C2101" s="547" t="s">
        <v>3882</v>
      </c>
      <c r="D2101" s="1989" t="s">
        <v>964</v>
      </c>
      <c r="E2101" s="1554">
        <v>3387</v>
      </c>
      <c r="F2101" s="1555">
        <v>41544</v>
      </c>
      <c r="G2101" s="1554">
        <v>3387</v>
      </c>
      <c r="H2101" s="1417">
        <f t="shared" si="49"/>
        <v>0</v>
      </c>
      <c r="I2101" s="353"/>
      <c r="J2101" s="353"/>
      <c r="K2101" s="353"/>
      <c r="L2101" s="353"/>
    </row>
    <row r="2102" spans="1:12" x14ac:dyDescent="0.25">
      <c r="A2102" s="1351"/>
      <c r="B2102" s="541" t="s">
        <v>1717</v>
      </c>
      <c r="C2102" s="547" t="s">
        <v>3882</v>
      </c>
      <c r="D2102" s="1989" t="s">
        <v>627</v>
      </c>
      <c r="E2102" s="1554">
        <v>10990</v>
      </c>
      <c r="F2102" s="1555">
        <v>41544</v>
      </c>
      <c r="G2102" s="1554">
        <v>10990</v>
      </c>
      <c r="H2102" s="1417">
        <f t="shared" si="49"/>
        <v>0</v>
      </c>
      <c r="I2102" s="353"/>
      <c r="J2102" s="353"/>
      <c r="K2102" s="353"/>
      <c r="L2102" s="353"/>
    </row>
    <row r="2103" spans="1:12" x14ac:dyDescent="0.25">
      <c r="A2103" s="1351"/>
      <c r="B2103" s="541" t="s">
        <v>1718</v>
      </c>
      <c r="C2103" s="547" t="s">
        <v>3882</v>
      </c>
      <c r="D2103" s="1989" t="s">
        <v>58</v>
      </c>
      <c r="E2103" s="1554">
        <v>12199</v>
      </c>
      <c r="F2103" s="1555">
        <v>41545</v>
      </c>
      <c r="G2103" s="1556">
        <v>12199</v>
      </c>
      <c r="H2103" s="1417">
        <f t="shared" si="49"/>
        <v>0</v>
      </c>
    </row>
    <row r="2104" spans="1:12" x14ac:dyDescent="0.25">
      <c r="A2104" s="1351"/>
      <c r="B2104" s="541" t="s">
        <v>1719</v>
      </c>
      <c r="C2104" s="547" t="s">
        <v>3882</v>
      </c>
      <c r="D2104" s="1989" t="s">
        <v>3501</v>
      </c>
      <c r="E2104" s="1554">
        <v>4306</v>
      </c>
      <c r="F2104" s="1555">
        <v>41544</v>
      </c>
      <c r="G2104" s="1554">
        <v>4306</v>
      </c>
      <c r="H2104" s="1417">
        <f t="shared" si="49"/>
        <v>0</v>
      </c>
    </row>
    <row r="2105" spans="1:12" x14ac:dyDescent="0.25">
      <c r="A2105" s="1351"/>
      <c r="B2105" s="541" t="s">
        <v>1720</v>
      </c>
      <c r="C2105" s="547" t="s">
        <v>3882</v>
      </c>
      <c r="D2105" s="1989" t="s">
        <v>808</v>
      </c>
      <c r="E2105" s="1554">
        <v>1927</v>
      </c>
      <c r="F2105" s="1555">
        <v>41545</v>
      </c>
      <c r="G2105" s="1556">
        <v>1927</v>
      </c>
      <c r="H2105" s="1417">
        <f t="shared" si="49"/>
        <v>0</v>
      </c>
    </row>
    <row r="2106" spans="1:12" x14ac:dyDescent="0.25">
      <c r="A2106" s="1351"/>
      <c r="B2106" s="541" t="s">
        <v>1721</v>
      </c>
      <c r="C2106" s="547" t="s">
        <v>3882</v>
      </c>
      <c r="D2106" s="1989" t="s">
        <v>1968</v>
      </c>
      <c r="E2106" s="1554">
        <v>4067</v>
      </c>
      <c r="F2106" s="1555">
        <v>41545</v>
      </c>
      <c r="G2106" s="1556">
        <v>4067</v>
      </c>
      <c r="H2106" s="1417">
        <f t="shared" si="49"/>
        <v>0</v>
      </c>
    </row>
    <row r="2107" spans="1:12" x14ac:dyDescent="0.25">
      <c r="A2107" s="1351"/>
      <c r="B2107" s="541" t="s">
        <v>1722</v>
      </c>
      <c r="C2107" s="547" t="s">
        <v>3882</v>
      </c>
      <c r="D2107" s="1989" t="s">
        <v>463</v>
      </c>
      <c r="E2107" s="1554">
        <v>4174</v>
      </c>
      <c r="F2107" s="1555">
        <v>41545</v>
      </c>
      <c r="G2107" s="1556">
        <v>4174</v>
      </c>
      <c r="H2107" s="1417">
        <f t="shared" si="49"/>
        <v>0</v>
      </c>
    </row>
    <row r="2108" spans="1:12" x14ac:dyDescent="0.25">
      <c r="A2108" s="1351"/>
      <c r="B2108" s="541" t="s">
        <v>1723</v>
      </c>
      <c r="C2108" s="547" t="s">
        <v>3882</v>
      </c>
      <c r="D2108" s="1989" t="s">
        <v>600</v>
      </c>
      <c r="E2108" s="1554">
        <v>27292</v>
      </c>
      <c r="F2108" s="1555">
        <v>41544</v>
      </c>
      <c r="G2108" s="1554">
        <v>27292</v>
      </c>
      <c r="H2108" s="1417">
        <f t="shared" si="49"/>
        <v>0</v>
      </c>
    </row>
    <row r="2109" spans="1:12" x14ac:dyDescent="0.25">
      <c r="A2109" s="1351"/>
      <c r="B2109" s="541" t="s">
        <v>1724</v>
      </c>
      <c r="C2109" s="547" t="s">
        <v>3882</v>
      </c>
      <c r="D2109" s="1989" t="s">
        <v>119</v>
      </c>
      <c r="E2109" s="1554">
        <v>2023</v>
      </c>
      <c r="F2109" s="1555">
        <v>41544</v>
      </c>
      <c r="G2109" s="1554">
        <v>2023</v>
      </c>
      <c r="H2109" s="1417">
        <f t="shared" si="49"/>
        <v>0</v>
      </c>
    </row>
    <row r="2110" spans="1:12" x14ac:dyDescent="0.25">
      <c r="A2110" s="1351"/>
      <c r="B2110" s="541" t="s">
        <v>1725</v>
      </c>
      <c r="C2110" s="547" t="s">
        <v>3882</v>
      </c>
      <c r="D2110" s="1989" t="s">
        <v>969</v>
      </c>
      <c r="E2110" s="1554">
        <v>2528</v>
      </c>
      <c r="F2110" s="1555">
        <v>41545</v>
      </c>
      <c r="G2110" s="1556">
        <v>2528</v>
      </c>
      <c r="H2110" s="1417">
        <f t="shared" si="49"/>
        <v>0</v>
      </c>
    </row>
    <row r="2111" spans="1:12" x14ac:dyDescent="0.25">
      <c r="A2111" s="1351"/>
      <c r="B2111" s="541" t="s">
        <v>1726</v>
      </c>
      <c r="C2111" s="547" t="s">
        <v>3882</v>
      </c>
      <c r="D2111" s="1989" t="s">
        <v>419</v>
      </c>
      <c r="E2111" s="1554">
        <v>23251</v>
      </c>
      <c r="F2111" s="1555">
        <v>41545</v>
      </c>
      <c r="G2111" s="1556">
        <v>23251</v>
      </c>
      <c r="H2111" s="1417">
        <f t="shared" si="49"/>
        <v>0</v>
      </c>
    </row>
    <row r="2112" spans="1:12" x14ac:dyDescent="0.25">
      <c r="A2112" s="1351"/>
      <c r="B2112" s="541" t="s">
        <v>1727</v>
      </c>
      <c r="C2112" s="547" t="s">
        <v>3882</v>
      </c>
      <c r="D2112" s="1989" t="s">
        <v>497</v>
      </c>
      <c r="E2112" s="1554">
        <v>25298</v>
      </c>
      <c r="F2112" s="1994">
        <v>41549</v>
      </c>
      <c r="G2112" s="1995">
        <v>25298</v>
      </c>
      <c r="H2112" s="1417">
        <f t="shared" si="49"/>
        <v>0</v>
      </c>
    </row>
    <row r="2113" spans="1:8" x14ac:dyDescent="0.25">
      <c r="A2113" s="1351"/>
      <c r="B2113" s="541" t="s">
        <v>1728</v>
      </c>
      <c r="C2113" s="547" t="s">
        <v>3882</v>
      </c>
      <c r="D2113" s="1989" t="s">
        <v>752</v>
      </c>
      <c r="E2113" s="1554">
        <v>16434</v>
      </c>
      <c r="F2113" s="1994">
        <v>41564</v>
      </c>
      <c r="G2113" s="1995">
        <v>16434</v>
      </c>
      <c r="H2113" s="1417">
        <f t="shared" si="49"/>
        <v>0</v>
      </c>
    </row>
    <row r="2114" spans="1:8" x14ac:dyDescent="0.25">
      <c r="A2114" s="1351"/>
      <c r="B2114" s="541" t="s">
        <v>1729</v>
      </c>
      <c r="C2114" s="547" t="s">
        <v>3882</v>
      </c>
      <c r="D2114" s="1989" t="s">
        <v>119</v>
      </c>
      <c r="E2114" s="1554">
        <v>32188</v>
      </c>
      <c r="F2114" s="1994">
        <v>41548</v>
      </c>
      <c r="G2114" s="1995">
        <v>32188</v>
      </c>
      <c r="H2114" s="1417">
        <f t="shared" si="49"/>
        <v>0</v>
      </c>
    </row>
    <row r="2115" spans="1:8" x14ac:dyDescent="0.25">
      <c r="A2115" s="1351"/>
      <c r="B2115" s="541" t="s">
        <v>1730</v>
      </c>
      <c r="C2115" s="547" t="s">
        <v>3882</v>
      </c>
      <c r="D2115" s="1989" t="s">
        <v>1909</v>
      </c>
      <c r="E2115" s="1554">
        <v>1626</v>
      </c>
      <c r="F2115" s="1555">
        <v>41545</v>
      </c>
      <c r="G2115" s="1556">
        <v>1626</v>
      </c>
      <c r="H2115" s="1417">
        <f t="shared" si="49"/>
        <v>0</v>
      </c>
    </row>
    <row r="2116" spans="1:8" x14ac:dyDescent="0.25">
      <c r="A2116" s="1351"/>
      <c r="B2116" s="541" t="s">
        <v>1731</v>
      </c>
      <c r="C2116" s="547" t="s">
        <v>3882</v>
      </c>
      <c r="D2116" s="1989" t="s">
        <v>185</v>
      </c>
      <c r="E2116" s="1554">
        <v>3591</v>
      </c>
      <c r="F2116" s="1555">
        <v>41545</v>
      </c>
      <c r="G2116" s="1556">
        <v>3591</v>
      </c>
      <c r="H2116" s="1417">
        <f t="shared" si="49"/>
        <v>0</v>
      </c>
    </row>
    <row r="2117" spans="1:8" x14ac:dyDescent="0.25">
      <c r="A2117" s="1351"/>
      <c r="B2117" s="541" t="s">
        <v>1732</v>
      </c>
      <c r="C2117" s="547" t="s">
        <v>3882</v>
      </c>
      <c r="D2117" s="1989" t="s">
        <v>19</v>
      </c>
      <c r="E2117" s="1554">
        <v>555</v>
      </c>
      <c r="F2117" s="1555">
        <v>41544</v>
      </c>
      <c r="G2117" s="1554">
        <v>555</v>
      </c>
      <c r="H2117" s="1417">
        <f t="shared" si="49"/>
        <v>0</v>
      </c>
    </row>
    <row r="2118" spans="1:8" x14ac:dyDescent="0.25">
      <c r="A2118" s="1351"/>
      <c r="B2118" s="541" t="s">
        <v>1733</v>
      </c>
      <c r="C2118" s="547" t="s">
        <v>3882</v>
      </c>
      <c r="D2118" s="1989" t="s">
        <v>600</v>
      </c>
      <c r="E2118" s="1554">
        <v>1824</v>
      </c>
      <c r="F2118" s="1555">
        <v>41544</v>
      </c>
      <c r="G2118" s="1554">
        <v>1824</v>
      </c>
      <c r="H2118" s="1417">
        <f t="shared" si="49"/>
        <v>0</v>
      </c>
    </row>
    <row r="2119" spans="1:8" x14ac:dyDescent="0.25">
      <c r="A2119" s="1351"/>
      <c r="B2119" s="541" t="s">
        <v>1734</v>
      </c>
      <c r="C2119" s="547" t="s">
        <v>3882</v>
      </c>
      <c r="D2119" s="1989" t="s">
        <v>3469</v>
      </c>
      <c r="E2119" s="1554">
        <v>793</v>
      </c>
      <c r="F2119" s="1555">
        <v>41545</v>
      </c>
      <c r="G2119" s="1556">
        <v>793</v>
      </c>
      <c r="H2119" s="1417">
        <f t="shared" si="49"/>
        <v>0</v>
      </c>
    </row>
    <row r="2120" spans="1:8" x14ac:dyDescent="0.25">
      <c r="A2120" s="1351"/>
      <c r="B2120" s="541" t="s">
        <v>1735</v>
      </c>
      <c r="C2120" s="547" t="s">
        <v>3882</v>
      </c>
      <c r="D2120" s="1989" t="s">
        <v>4012</v>
      </c>
      <c r="E2120" s="1554">
        <v>2846</v>
      </c>
      <c r="F2120" s="1555">
        <v>41544</v>
      </c>
      <c r="G2120" s="1554">
        <v>2846</v>
      </c>
      <c r="H2120" s="1417">
        <f t="shared" si="49"/>
        <v>0</v>
      </c>
    </row>
    <row r="2121" spans="1:8" x14ac:dyDescent="0.25">
      <c r="A2121" s="1351"/>
      <c r="B2121" s="541" t="s">
        <v>1736</v>
      </c>
      <c r="C2121" s="547" t="s">
        <v>3882</v>
      </c>
      <c r="D2121" s="1989" t="s">
        <v>1038</v>
      </c>
      <c r="E2121" s="1554">
        <v>541</v>
      </c>
      <c r="F2121" s="1555">
        <v>41544</v>
      </c>
      <c r="G2121" s="1554">
        <v>541</v>
      </c>
      <c r="H2121" s="1417">
        <f t="shared" si="49"/>
        <v>0</v>
      </c>
    </row>
    <row r="2122" spans="1:8" x14ac:dyDescent="0.25">
      <c r="A2122" s="1351"/>
      <c r="B2122" s="541" t="s">
        <v>2210</v>
      </c>
      <c r="C2122" s="547" t="s">
        <v>3882</v>
      </c>
      <c r="D2122" s="1989" t="s">
        <v>983</v>
      </c>
      <c r="E2122" s="1554">
        <v>1882</v>
      </c>
      <c r="F2122" s="1555">
        <v>41544</v>
      </c>
      <c r="G2122" s="1554">
        <v>1882</v>
      </c>
      <c r="H2122" s="1417">
        <f t="shared" si="49"/>
        <v>0</v>
      </c>
    </row>
    <row r="2123" spans="1:8" x14ac:dyDescent="0.25">
      <c r="A2123" s="1351"/>
      <c r="B2123" s="541" t="s">
        <v>1737</v>
      </c>
      <c r="C2123" s="547" t="s">
        <v>3882</v>
      </c>
      <c r="D2123" s="1989" t="s">
        <v>983</v>
      </c>
      <c r="E2123" s="1554">
        <v>140</v>
      </c>
      <c r="F2123" s="1555">
        <v>41544</v>
      </c>
      <c r="G2123" s="1554">
        <v>140</v>
      </c>
      <c r="H2123" s="1417">
        <f t="shared" si="49"/>
        <v>0</v>
      </c>
    </row>
    <row r="2124" spans="1:8" x14ac:dyDescent="0.25">
      <c r="A2124" s="1351"/>
      <c r="B2124" s="541" t="s">
        <v>1738</v>
      </c>
      <c r="C2124" s="547" t="s">
        <v>3882</v>
      </c>
      <c r="D2124" s="1989" t="s">
        <v>686</v>
      </c>
      <c r="E2124" s="1554">
        <v>1872.5</v>
      </c>
      <c r="F2124" s="1555">
        <v>41545</v>
      </c>
      <c r="G2124" s="1556">
        <v>1872.5</v>
      </c>
      <c r="H2124" s="1417">
        <f t="shared" si="49"/>
        <v>0</v>
      </c>
    </row>
    <row r="2125" spans="1:8" x14ac:dyDescent="0.25">
      <c r="A2125" s="1351"/>
      <c r="B2125" s="541" t="s">
        <v>1739</v>
      </c>
      <c r="C2125" s="547" t="s">
        <v>3882</v>
      </c>
      <c r="D2125" s="1989" t="s">
        <v>54</v>
      </c>
      <c r="E2125" s="1554">
        <v>3326</v>
      </c>
      <c r="F2125" s="1555">
        <v>41545</v>
      </c>
      <c r="G2125" s="1556">
        <v>3326</v>
      </c>
      <c r="H2125" s="1417">
        <f t="shared" ref="H2125" si="50">E2125-G2125</f>
        <v>0</v>
      </c>
    </row>
    <row r="2126" spans="1:8" x14ac:dyDescent="0.25">
      <c r="A2126" s="1351"/>
      <c r="B2126" s="1385"/>
      <c r="C2126" s="547"/>
      <c r="D2126" s="353" t="s">
        <v>614</v>
      </c>
      <c r="E2126" s="76"/>
      <c r="F2126" s="687"/>
      <c r="G2126" s="76"/>
      <c r="H2126" s="1417">
        <f t="shared" ref="H2126" si="51">E2126-G2126</f>
        <v>0</v>
      </c>
    </row>
    <row r="2127" spans="1:8" x14ac:dyDescent="0.25">
      <c r="A2127" s="1378"/>
      <c r="B2127" s="1386"/>
      <c r="C2127" s="1550"/>
      <c r="D2127" s="353" t="s">
        <v>636</v>
      </c>
      <c r="E2127" s="76"/>
      <c r="F2127" s="687"/>
      <c r="G2127" s="76"/>
      <c r="H2127" s="218"/>
    </row>
    <row r="2128" spans="1:8" x14ac:dyDescent="0.25">
      <c r="A2128" s="1351"/>
      <c r="B2128" s="1385"/>
      <c r="C2128" s="541"/>
      <c r="D2128" s="719" t="s">
        <v>614</v>
      </c>
      <c r="E2128" s="218"/>
      <c r="F2128" s="1414"/>
      <c r="G2128" s="1956"/>
      <c r="H2128" s="218"/>
    </row>
    <row r="2129" spans="1:8" ht="18.75" x14ac:dyDescent="0.3">
      <c r="A2129" s="2155" t="str">
        <f>A2059</f>
        <v>REMISIONES DE    OCTUBRE     2 0 1 3</v>
      </c>
      <c r="B2129" s="2151"/>
      <c r="C2129" s="2151"/>
      <c r="D2129" s="2151"/>
      <c r="E2129" s="2151"/>
      <c r="F2129" s="2151"/>
      <c r="G2129" s="1959"/>
      <c r="H2129" s="719"/>
    </row>
    <row r="2130" spans="1:8" ht="35.25" thickBot="1" x14ac:dyDescent="0.35">
      <c r="A2130" s="723" t="s">
        <v>0</v>
      </c>
      <c r="B2130" s="1353" t="s">
        <v>1</v>
      </c>
      <c r="C2130" s="1546"/>
      <c r="D2130" s="1344" t="s">
        <v>1574</v>
      </c>
      <c r="E2130" s="5" t="s">
        <v>2</v>
      </c>
      <c r="F2130" s="1358" t="s">
        <v>6</v>
      </c>
      <c r="G2130" s="1346" t="s">
        <v>7</v>
      </c>
      <c r="H2130" s="1347" t="s">
        <v>8</v>
      </c>
    </row>
    <row r="2131" spans="1:8" ht="15.75" thickTop="1" x14ac:dyDescent="0.25">
      <c r="A2131" s="1351">
        <v>41544</v>
      </c>
      <c r="B2131" s="541" t="s">
        <v>1740</v>
      </c>
      <c r="C2131" s="547" t="s">
        <v>3882</v>
      </c>
      <c r="D2131" s="1989" t="s">
        <v>860</v>
      </c>
      <c r="E2131" s="1554">
        <v>1192</v>
      </c>
      <c r="F2131" s="1555">
        <v>41544</v>
      </c>
      <c r="G2131" s="1554">
        <v>1192</v>
      </c>
      <c r="H2131" s="1417">
        <f t="shared" ref="H2131:H2194" si="52">E2131-G2131</f>
        <v>0</v>
      </c>
    </row>
    <row r="2132" spans="1:8" x14ac:dyDescent="0.25">
      <c r="A2132" s="1351"/>
      <c r="B2132" s="541" t="s">
        <v>1741</v>
      </c>
      <c r="C2132" s="547" t="s">
        <v>3882</v>
      </c>
      <c r="D2132" s="2008" t="s">
        <v>3450</v>
      </c>
      <c r="E2132" s="2009">
        <v>0</v>
      </c>
      <c r="F2132" s="1555"/>
      <c r="G2132" s="1554"/>
      <c r="H2132" s="1417">
        <f t="shared" si="52"/>
        <v>0</v>
      </c>
    </row>
    <row r="2133" spans="1:8" x14ac:dyDescent="0.25">
      <c r="A2133" s="1351"/>
      <c r="B2133" s="541" t="s">
        <v>1742</v>
      </c>
      <c r="C2133" s="547" t="s">
        <v>3882</v>
      </c>
      <c r="D2133" s="1989" t="s">
        <v>4013</v>
      </c>
      <c r="E2133" s="1554">
        <v>3376</v>
      </c>
      <c r="F2133" s="1555">
        <v>41545</v>
      </c>
      <c r="G2133" s="1556">
        <v>3376</v>
      </c>
      <c r="H2133" s="1417">
        <f t="shared" si="52"/>
        <v>0</v>
      </c>
    </row>
    <row r="2134" spans="1:8" x14ac:dyDescent="0.25">
      <c r="A2134" s="1351"/>
      <c r="B2134" s="541" t="s">
        <v>1743</v>
      </c>
      <c r="C2134" s="547" t="s">
        <v>3882</v>
      </c>
      <c r="D2134" s="1989" t="s">
        <v>503</v>
      </c>
      <c r="E2134" s="1554">
        <v>871</v>
      </c>
      <c r="F2134" s="1555">
        <v>41545</v>
      </c>
      <c r="G2134" s="1556">
        <v>871</v>
      </c>
      <c r="H2134" s="1417">
        <f t="shared" si="52"/>
        <v>0</v>
      </c>
    </row>
    <row r="2135" spans="1:8" x14ac:dyDescent="0.25">
      <c r="A2135" s="1351"/>
      <c r="B2135" s="541" t="s">
        <v>1744</v>
      </c>
      <c r="C2135" s="547" t="s">
        <v>3882</v>
      </c>
      <c r="D2135" s="1989" t="s">
        <v>688</v>
      </c>
      <c r="E2135" s="1554">
        <v>628</v>
      </c>
      <c r="F2135" s="1555">
        <v>41545</v>
      </c>
      <c r="G2135" s="1556">
        <v>628</v>
      </c>
      <c r="H2135" s="1417">
        <f t="shared" si="52"/>
        <v>0</v>
      </c>
    </row>
    <row r="2136" spans="1:8" x14ac:dyDescent="0.25">
      <c r="A2136" s="1351"/>
      <c r="B2136" s="541" t="s">
        <v>1745</v>
      </c>
      <c r="C2136" s="547" t="s">
        <v>3882</v>
      </c>
      <c r="D2136" s="1989" t="s">
        <v>1969</v>
      </c>
      <c r="E2136" s="1554">
        <v>2660</v>
      </c>
      <c r="F2136" s="1994">
        <v>41548</v>
      </c>
      <c r="G2136" s="1995">
        <v>2660</v>
      </c>
      <c r="H2136" s="1417">
        <f t="shared" si="52"/>
        <v>0</v>
      </c>
    </row>
    <row r="2137" spans="1:8" x14ac:dyDescent="0.25">
      <c r="A2137" s="1351"/>
      <c r="B2137" s="541" t="s">
        <v>1746</v>
      </c>
      <c r="C2137" s="547" t="s">
        <v>3882</v>
      </c>
      <c r="D2137" s="1989" t="s">
        <v>680</v>
      </c>
      <c r="E2137" s="1554">
        <v>529</v>
      </c>
      <c r="F2137" s="1555">
        <v>41545</v>
      </c>
      <c r="G2137" s="1556">
        <v>529</v>
      </c>
      <c r="H2137" s="1417">
        <f t="shared" si="52"/>
        <v>0</v>
      </c>
    </row>
    <row r="2138" spans="1:8" x14ac:dyDescent="0.25">
      <c r="A2138" s="1351"/>
      <c r="B2138" s="541" t="s">
        <v>1747</v>
      </c>
      <c r="C2138" s="547" t="s">
        <v>3882</v>
      </c>
      <c r="D2138" s="1989" t="s">
        <v>1008</v>
      </c>
      <c r="E2138" s="1554">
        <v>30691.5</v>
      </c>
      <c r="F2138" s="1555">
        <v>41544</v>
      </c>
      <c r="G2138" s="1554">
        <v>30691.5</v>
      </c>
      <c r="H2138" s="1417">
        <f t="shared" si="52"/>
        <v>0</v>
      </c>
    </row>
    <row r="2139" spans="1:8" x14ac:dyDescent="0.25">
      <c r="A2139" s="1351"/>
      <c r="B2139" s="541" t="s">
        <v>1748</v>
      </c>
      <c r="C2139" s="547" t="s">
        <v>3882</v>
      </c>
      <c r="D2139" s="1989" t="s">
        <v>10</v>
      </c>
      <c r="E2139" s="1554">
        <v>8901</v>
      </c>
      <c r="F2139" s="1994">
        <v>41548</v>
      </c>
      <c r="G2139" s="1995">
        <v>8901</v>
      </c>
      <c r="H2139" s="1417">
        <f t="shared" si="52"/>
        <v>0</v>
      </c>
    </row>
    <row r="2140" spans="1:8" x14ac:dyDescent="0.25">
      <c r="A2140" s="1351"/>
      <c r="B2140" s="541" t="s">
        <v>1750</v>
      </c>
      <c r="C2140" s="547" t="s">
        <v>3882</v>
      </c>
      <c r="D2140" s="1989" t="s">
        <v>69</v>
      </c>
      <c r="E2140" s="1554">
        <v>840</v>
      </c>
      <c r="F2140" s="1555">
        <v>41545</v>
      </c>
      <c r="G2140" s="1556">
        <v>840</v>
      </c>
      <c r="H2140" s="1417">
        <f t="shared" si="52"/>
        <v>0</v>
      </c>
    </row>
    <row r="2141" spans="1:8" x14ac:dyDescent="0.25">
      <c r="A2141" s="1351"/>
      <c r="B2141" s="541" t="s">
        <v>1751</v>
      </c>
      <c r="C2141" s="547" t="s">
        <v>3882</v>
      </c>
      <c r="D2141" s="1989" t="s">
        <v>3079</v>
      </c>
      <c r="E2141" s="1554">
        <v>532</v>
      </c>
      <c r="F2141" s="1555">
        <v>41544</v>
      </c>
      <c r="G2141" s="1554">
        <v>532</v>
      </c>
      <c r="H2141" s="1417">
        <f t="shared" si="52"/>
        <v>0</v>
      </c>
    </row>
    <row r="2142" spans="1:8" x14ac:dyDescent="0.25">
      <c r="A2142" s="1351"/>
      <c r="B2142" s="541" t="s">
        <v>1752</v>
      </c>
      <c r="C2142" s="547" t="s">
        <v>3882</v>
      </c>
      <c r="D2142" s="1989" t="s">
        <v>33</v>
      </c>
      <c r="E2142" s="1554">
        <v>9064</v>
      </c>
      <c r="F2142" s="1555">
        <v>41545</v>
      </c>
      <c r="G2142" s="1556">
        <v>9064</v>
      </c>
      <c r="H2142" s="1417">
        <f t="shared" si="52"/>
        <v>0</v>
      </c>
    </row>
    <row r="2143" spans="1:8" x14ac:dyDescent="0.25">
      <c r="A2143" s="1351"/>
      <c r="B2143" s="541" t="s">
        <v>1753</v>
      </c>
      <c r="C2143" s="547" t="s">
        <v>3882</v>
      </c>
      <c r="D2143" s="1989" t="s">
        <v>3460</v>
      </c>
      <c r="E2143" s="1554">
        <v>3310.5</v>
      </c>
      <c r="F2143" s="1555">
        <v>41545</v>
      </c>
      <c r="G2143" s="1556">
        <v>3310.5</v>
      </c>
      <c r="H2143" s="1417">
        <f t="shared" si="52"/>
        <v>0</v>
      </c>
    </row>
    <row r="2144" spans="1:8" x14ac:dyDescent="0.25">
      <c r="A2144" s="1351"/>
      <c r="B2144" s="541" t="s">
        <v>1754</v>
      </c>
      <c r="C2144" s="547" t="s">
        <v>3882</v>
      </c>
      <c r="D2144" s="1989" t="s">
        <v>3461</v>
      </c>
      <c r="E2144" s="1554">
        <v>3260</v>
      </c>
      <c r="F2144" s="1555">
        <v>41545</v>
      </c>
      <c r="G2144" s="1556">
        <v>3260</v>
      </c>
      <c r="H2144" s="1417">
        <f t="shared" si="52"/>
        <v>0</v>
      </c>
    </row>
    <row r="2145" spans="1:8" x14ac:dyDescent="0.25">
      <c r="A2145" s="1351"/>
      <c r="B2145" s="541" t="s">
        <v>1755</v>
      </c>
      <c r="C2145" s="547" t="s">
        <v>3882</v>
      </c>
      <c r="D2145" s="1989" t="s">
        <v>3895</v>
      </c>
      <c r="E2145" s="1554">
        <v>29863.5</v>
      </c>
      <c r="F2145" s="1555">
        <v>41545</v>
      </c>
      <c r="G2145" s="1556">
        <v>29863.5</v>
      </c>
      <c r="H2145" s="1417">
        <f t="shared" si="52"/>
        <v>0</v>
      </c>
    </row>
    <row r="2146" spans="1:8" x14ac:dyDescent="0.25">
      <c r="A2146" s="1351"/>
      <c r="B2146" s="541" t="s">
        <v>1756</v>
      </c>
      <c r="C2146" s="547" t="s">
        <v>3882</v>
      </c>
      <c r="D2146" s="1989" t="s">
        <v>4014</v>
      </c>
      <c r="E2146" s="1554">
        <v>5852</v>
      </c>
      <c r="F2146" s="1555">
        <v>41544</v>
      </c>
      <c r="G2146" s="1554">
        <v>5852</v>
      </c>
      <c r="H2146" s="1417">
        <f t="shared" si="52"/>
        <v>0</v>
      </c>
    </row>
    <row r="2147" spans="1:8" x14ac:dyDescent="0.25">
      <c r="A2147" s="1351"/>
      <c r="B2147" s="541" t="s">
        <v>1757</v>
      </c>
      <c r="C2147" s="547" t="s">
        <v>3882</v>
      </c>
      <c r="D2147" s="1989" t="s">
        <v>964</v>
      </c>
      <c r="E2147" s="1554">
        <v>105</v>
      </c>
      <c r="F2147" s="1555">
        <v>41544</v>
      </c>
      <c r="G2147" s="1554">
        <v>105</v>
      </c>
      <c r="H2147" s="1417">
        <f t="shared" si="52"/>
        <v>0</v>
      </c>
    </row>
    <row r="2148" spans="1:8" x14ac:dyDescent="0.25">
      <c r="A2148" s="1351"/>
      <c r="B2148" s="541" t="s">
        <v>1758</v>
      </c>
      <c r="C2148" s="547" t="s">
        <v>3882</v>
      </c>
      <c r="D2148" s="1989" t="s">
        <v>3525</v>
      </c>
      <c r="E2148" s="1554">
        <v>536</v>
      </c>
      <c r="F2148" s="1555">
        <v>41544</v>
      </c>
      <c r="G2148" s="1554">
        <v>536</v>
      </c>
      <c r="H2148" s="1417">
        <f t="shared" si="52"/>
        <v>0</v>
      </c>
    </row>
    <row r="2149" spans="1:8" x14ac:dyDescent="0.25">
      <c r="A2149" s="1351"/>
      <c r="B2149" s="541" t="s">
        <v>1759</v>
      </c>
      <c r="C2149" s="547" t="s">
        <v>3882</v>
      </c>
      <c r="D2149" s="1989" t="s">
        <v>648</v>
      </c>
      <c r="E2149" s="1554">
        <v>1982</v>
      </c>
      <c r="F2149" s="1555">
        <v>41544</v>
      </c>
      <c r="G2149" s="1554">
        <v>1982</v>
      </c>
      <c r="H2149" s="1417">
        <f t="shared" si="52"/>
        <v>0</v>
      </c>
    </row>
    <row r="2150" spans="1:8" x14ac:dyDescent="0.25">
      <c r="A2150" s="1351"/>
      <c r="B2150" s="541" t="s">
        <v>1760</v>
      </c>
      <c r="C2150" s="547" t="s">
        <v>3882</v>
      </c>
      <c r="D2150" s="1989" t="s">
        <v>3503</v>
      </c>
      <c r="E2150" s="1554">
        <v>579.5</v>
      </c>
      <c r="F2150" s="1555">
        <v>41544</v>
      </c>
      <c r="G2150" s="1554">
        <v>579.5</v>
      </c>
      <c r="H2150" s="1417">
        <f t="shared" si="52"/>
        <v>0</v>
      </c>
    </row>
    <row r="2151" spans="1:8" x14ac:dyDescent="0.25">
      <c r="A2151" s="1351"/>
      <c r="B2151" s="541" t="s">
        <v>1761</v>
      </c>
      <c r="C2151" s="547" t="s">
        <v>3882</v>
      </c>
      <c r="D2151" s="1989" t="s">
        <v>648</v>
      </c>
      <c r="E2151" s="1554">
        <v>13.5</v>
      </c>
      <c r="F2151" s="1555">
        <v>41545</v>
      </c>
      <c r="G2151" s="1556">
        <v>13.5</v>
      </c>
      <c r="H2151" s="1417">
        <f t="shared" si="52"/>
        <v>0</v>
      </c>
    </row>
    <row r="2152" spans="1:8" x14ac:dyDescent="0.25">
      <c r="A2152" s="1351"/>
      <c r="B2152" s="541" t="s">
        <v>1762</v>
      </c>
      <c r="C2152" s="547" t="s">
        <v>3882</v>
      </c>
      <c r="D2152" s="1913" t="s">
        <v>72</v>
      </c>
      <c r="E2152" s="1914">
        <v>18310</v>
      </c>
      <c r="F2152" s="1915">
        <v>41545</v>
      </c>
      <c r="G2152" s="1916">
        <v>18310</v>
      </c>
      <c r="H2152" s="1417">
        <f t="shared" si="52"/>
        <v>0</v>
      </c>
    </row>
    <row r="2153" spans="1:8" x14ac:dyDescent="0.25">
      <c r="A2153" s="1351"/>
      <c r="B2153" s="541" t="s">
        <v>1763</v>
      </c>
      <c r="C2153" s="547" t="s">
        <v>3882</v>
      </c>
      <c r="D2153" s="1913" t="s">
        <v>360</v>
      </c>
      <c r="E2153" s="1914">
        <v>1700</v>
      </c>
      <c r="F2153" s="1915">
        <v>41544</v>
      </c>
      <c r="G2153" s="1914">
        <v>1700</v>
      </c>
      <c r="H2153" s="1417">
        <f t="shared" si="52"/>
        <v>0</v>
      </c>
    </row>
    <row r="2154" spans="1:8" x14ac:dyDescent="0.25">
      <c r="A2154" s="1351"/>
      <c r="B2154" s="541" t="s">
        <v>1764</v>
      </c>
      <c r="C2154" s="547" t="s">
        <v>3882</v>
      </c>
      <c r="D2154" s="1913" t="s">
        <v>3454</v>
      </c>
      <c r="E2154" s="1914">
        <v>4089.5</v>
      </c>
      <c r="F2154" s="1915">
        <v>41544</v>
      </c>
      <c r="G2154" s="1914">
        <v>4089.5</v>
      </c>
      <c r="H2154" s="1417">
        <f t="shared" si="52"/>
        <v>0</v>
      </c>
    </row>
    <row r="2155" spans="1:8" x14ac:dyDescent="0.25">
      <c r="A2155" s="1351"/>
      <c r="B2155" s="541" t="s">
        <v>1765</v>
      </c>
      <c r="C2155" s="547" t="s">
        <v>3882</v>
      </c>
      <c r="D2155" s="1920" t="s">
        <v>48</v>
      </c>
      <c r="E2155" s="1914">
        <v>0</v>
      </c>
      <c r="F2155" s="2013" t="s">
        <v>4029</v>
      </c>
      <c r="G2155" s="1914"/>
      <c r="H2155" s="1417">
        <f t="shared" si="52"/>
        <v>0</v>
      </c>
    </row>
    <row r="2156" spans="1:8" x14ac:dyDescent="0.25">
      <c r="A2156" s="1351"/>
      <c r="B2156" s="541" t="s">
        <v>1766</v>
      </c>
      <c r="C2156" s="547" t="s">
        <v>3882</v>
      </c>
      <c r="D2156" s="1913" t="s">
        <v>596</v>
      </c>
      <c r="E2156" s="1914">
        <v>5637.5</v>
      </c>
      <c r="F2156" s="1915">
        <v>41544</v>
      </c>
      <c r="G2156" s="1914">
        <v>5637.5</v>
      </c>
      <c r="H2156" s="1417">
        <f t="shared" si="52"/>
        <v>0</v>
      </c>
    </row>
    <row r="2157" spans="1:8" x14ac:dyDescent="0.25">
      <c r="A2157" s="1351"/>
      <c r="B2157" s="541" t="s">
        <v>1767</v>
      </c>
      <c r="C2157" s="547" t="s">
        <v>3882</v>
      </c>
      <c r="D2157" s="1913" t="s">
        <v>489</v>
      </c>
      <c r="E2157" s="1914">
        <v>709</v>
      </c>
      <c r="F2157" s="1915">
        <v>41545</v>
      </c>
      <c r="G2157" s="1916">
        <v>709</v>
      </c>
      <c r="H2157" s="1417">
        <f t="shared" si="52"/>
        <v>0</v>
      </c>
    </row>
    <row r="2158" spans="1:8" x14ac:dyDescent="0.25">
      <c r="A2158" s="1351"/>
      <c r="B2158" s="541" t="s">
        <v>1768</v>
      </c>
      <c r="C2158" s="547" t="s">
        <v>3882</v>
      </c>
      <c r="D2158" s="1913" t="s">
        <v>3881</v>
      </c>
      <c r="E2158" s="1914">
        <v>2527</v>
      </c>
      <c r="F2158" s="1915">
        <v>41545</v>
      </c>
      <c r="G2158" s="1916">
        <v>2527</v>
      </c>
      <c r="H2158" s="1417">
        <f t="shared" si="52"/>
        <v>0</v>
      </c>
    </row>
    <row r="2159" spans="1:8" x14ac:dyDescent="0.25">
      <c r="A2159" s="1351"/>
      <c r="B2159" s="541" t="s">
        <v>1769</v>
      </c>
      <c r="C2159" s="547" t="s">
        <v>3882</v>
      </c>
      <c r="D2159" s="1913" t="s">
        <v>298</v>
      </c>
      <c r="E2159" s="1914">
        <v>1736</v>
      </c>
      <c r="F2159" s="1915">
        <v>41544</v>
      </c>
      <c r="G2159" s="1914">
        <v>1736</v>
      </c>
      <c r="H2159" s="1417">
        <f t="shared" si="52"/>
        <v>0</v>
      </c>
    </row>
    <row r="2160" spans="1:8" x14ac:dyDescent="0.25">
      <c r="A2160" s="1351"/>
      <c r="B2160" s="541" t="s">
        <v>1770</v>
      </c>
      <c r="C2160" s="547" t="s">
        <v>3882</v>
      </c>
      <c r="D2160" s="1913" t="s">
        <v>3526</v>
      </c>
      <c r="E2160" s="1914">
        <v>9163.5</v>
      </c>
      <c r="F2160" s="1915">
        <v>41544</v>
      </c>
      <c r="G2160" s="1914">
        <v>9163.5</v>
      </c>
      <c r="H2160" s="1417">
        <f t="shared" si="52"/>
        <v>0</v>
      </c>
    </row>
    <row r="2161" spans="1:8" x14ac:dyDescent="0.25">
      <c r="A2161" s="1351"/>
      <c r="B2161" s="541" t="s">
        <v>1771</v>
      </c>
      <c r="C2161" s="547" t="s">
        <v>3882</v>
      </c>
      <c r="D2161" s="1913" t="s">
        <v>976</v>
      </c>
      <c r="E2161" s="1914">
        <v>2919</v>
      </c>
      <c r="F2161" s="1915">
        <v>41544</v>
      </c>
      <c r="G2161" s="1914">
        <v>2919</v>
      </c>
      <c r="H2161" s="1417">
        <f t="shared" si="52"/>
        <v>0</v>
      </c>
    </row>
    <row r="2162" spans="1:8" x14ac:dyDescent="0.25">
      <c r="A2162" s="1351"/>
      <c r="B2162" s="541" t="s">
        <v>1772</v>
      </c>
      <c r="C2162" s="547" t="s">
        <v>3882</v>
      </c>
      <c r="D2162" s="1913" t="s">
        <v>259</v>
      </c>
      <c r="E2162" s="1914">
        <v>783</v>
      </c>
      <c r="F2162" s="1915">
        <v>41544</v>
      </c>
      <c r="G2162" s="1914">
        <v>783</v>
      </c>
      <c r="H2162" s="1417">
        <f t="shared" si="52"/>
        <v>0</v>
      </c>
    </row>
    <row r="2163" spans="1:8" x14ac:dyDescent="0.25">
      <c r="A2163" s="1351"/>
      <c r="B2163" s="541" t="s">
        <v>1773</v>
      </c>
      <c r="C2163" s="547" t="s">
        <v>3882</v>
      </c>
      <c r="D2163" s="1913" t="s">
        <v>44</v>
      </c>
      <c r="E2163" s="1914">
        <v>2759.5</v>
      </c>
      <c r="F2163" s="1915">
        <v>41544</v>
      </c>
      <c r="G2163" s="1914">
        <v>2759.5</v>
      </c>
      <c r="H2163" s="1417">
        <f t="shared" si="52"/>
        <v>0</v>
      </c>
    </row>
    <row r="2164" spans="1:8" x14ac:dyDescent="0.25">
      <c r="A2164" s="1351"/>
      <c r="B2164" s="541" t="s">
        <v>1774</v>
      </c>
      <c r="C2164" s="547" t="s">
        <v>3882</v>
      </c>
      <c r="D2164" s="1913" t="s">
        <v>2234</v>
      </c>
      <c r="E2164" s="1914">
        <v>663</v>
      </c>
      <c r="F2164" s="1915">
        <v>41544</v>
      </c>
      <c r="G2164" s="1914">
        <v>663</v>
      </c>
      <c r="H2164" s="1417">
        <f t="shared" si="52"/>
        <v>0</v>
      </c>
    </row>
    <row r="2165" spans="1:8" x14ac:dyDescent="0.25">
      <c r="A2165" s="1351"/>
      <c r="B2165" s="541" t="s">
        <v>1775</v>
      </c>
      <c r="C2165" s="547" t="s">
        <v>3882</v>
      </c>
      <c r="D2165" s="1913" t="s">
        <v>3861</v>
      </c>
      <c r="E2165" s="1914">
        <v>23.5</v>
      </c>
      <c r="F2165" s="1915">
        <v>41544</v>
      </c>
      <c r="G2165" s="1914">
        <v>23.5</v>
      </c>
      <c r="H2165" s="1417">
        <f t="shared" si="52"/>
        <v>0</v>
      </c>
    </row>
    <row r="2166" spans="1:8" x14ac:dyDescent="0.25">
      <c r="A2166" s="1351"/>
      <c r="B2166" s="541" t="s">
        <v>1776</v>
      </c>
      <c r="C2166" s="547" t="s">
        <v>3882</v>
      </c>
      <c r="D2166" s="1913" t="s">
        <v>3638</v>
      </c>
      <c r="E2166" s="1914">
        <v>8459</v>
      </c>
      <c r="F2166" s="1924" t="s">
        <v>4020</v>
      </c>
      <c r="G2166" s="1925">
        <f>4803+3656</f>
        <v>8459</v>
      </c>
      <c r="H2166" s="1417">
        <f t="shared" si="52"/>
        <v>0</v>
      </c>
    </row>
    <row r="2167" spans="1:8" x14ac:dyDescent="0.25">
      <c r="A2167" s="1351"/>
      <c r="B2167" s="541" t="s">
        <v>811</v>
      </c>
      <c r="C2167" s="547" t="s">
        <v>3882</v>
      </c>
      <c r="D2167" s="1913" t="s">
        <v>846</v>
      </c>
      <c r="E2167" s="1914">
        <v>12120</v>
      </c>
      <c r="F2167" s="1915">
        <v>41545</v>
      </c>
      <c r="G2167" s="1916">
        <v>12120</v>
      </c>
      <c r="H2167" s="1417">
        <f t="shared" si="52"/>
        <v>0</v>
      </c>
    </row>
    <row r="2168" spans="1:8" x14ac:dyDescent="0.25">
      <c r="A2168" s="1351"/>
      <c r="B2168" s="541" t="s">
        <v>1777</v>
      </c>
      <c r="C2168" s="547" t="s">
        <v>3882</v>
      </c>
      <c r="D2168" s="1913" t="s">
        <v>685</v>
      </c>
      <c r="E2168" s="1914">
        <v>13728</v>
      </c>
      <c r="F2168" s="1915">
        <v>41545</v>
      </c>
      <c r="G2168" s="1916">
        <v>13728</v>
      </c>
      <c r="H2168" s="1417">
        <f t="shared" si="52"/>
        <v>0</v>
      </c>
    </row>
    <row r="2169" spans="1:8" x14ac:dyDescent="0.25">
      <c r="A2169" s="1351"/>
      <c r="B2169" s="541" t="s">
        <v>1778</v>
      </c>
      <c r="C2169" s="547" t="s">
        <v>3882</v>
      </c>
      <c r="D2169" s="1913" t="s">
        <v>19</v>
      </c>
      <c r="E2169" s="1914">
        <v>759.5</v>
      </c>
      <c r="F2169" s="1915">
        <v>41544</v>
      </c>
      <c r="G2169" s="1914">
        <v>759.5</v>
      </c>
      <c r="H2169" s="1417">
        <f t="shared" si="52"/>
        <v>0</v>
      </c>
    </row>
    <row r="2170" spans="1:8" x14ac:dyDescent="0.25">
      <c r="A2170" s="1351"/>
      <c r="B2170" s="541" t="s">
        <v>1779</v>
      </c>
      <c r="C2170" s="547" t="s">
        <v>3882</v>
      </c>
      <c r="D2170" s="1913" t="s">
        <v>667</v>
      </c>
      <c r="E2170" s="1914">
        <v>2941.5</v>
      </c>
      <c r="F2170" s="1915">
        <v>41545</v>
      </c>
      <c r="G2170" s="1916">
        <v>2941.5</v>
      </c>
      <c r="H2170" s="1417">
        <f t="shared" si="52"/>
        <v>0</v>
      </c>
    </row>
    <row r="2171" spans="1:8" x14ac:dyDescent="0.25">
      <c r="A2171" s="1351"/>
      <c r="B2171" s="541" t="s">
        <v>1780</v>
      </c>
      <c r="C2171" s="547" t="s">
        <v>3882</v>
      </c>
      <c r="D2171" s="1913" t="s">
        <v>1557</v>
      </c>
      <c r="E2171" s="1914">
        <v>20287</v>
      </c>
      <c r="F2171" s="1924">
        <v>41576</v>
      </c>
      <c r="G2171" s="1925">
        <v>20287</v>
      </c>
      <c r="H2171" s="1417">
        <f t="shared" si="52"/>
        <v>0</v>
      </c>
    </row>
    <row r="2172" spans="1:8" x14ac:dyDescent="0.25">
      <c r="A2172" s="1351"/>
      <c r="B2172" s="541" t="s">
        <v>1781</v>
      </c>
      <c r="C2172" s="547" t="s">
        <v>3882</v>
      </c>
      <c r="D2172" s="1913" t="s">
        <v>655</v>
      </c>
      <c r="E2172" s="1914">
        <v>48716</v>
      </c>
      <c r="F2172" s="1915">
        <v>41545</v>
      </c>
      <c r="G2172" s="1916">
        <v>48716</v>
      </c>
      <c r="H2172" s="1417">
        <f t="shared" si="52"/>
        <v>0</v>
      </c>
    </row>
    <row r="2173" spans="1:8" x14ac:dyDescent="0.25">
      <c r="A2173" s="1351"/>
      <c r="B2173" s="541" t="s">
        <v>1782</v>
      </c>
      <c r="C2173" s="547" t="s">
        <v>3882</v>
      </c>
      <c r="D2173" s="1913" t="s">
        <v>4015</v>
      </c>
      <c r="E2173" s="1914">
        <v>975.5</v>
      </c>
      <c r="F2173" s="1915">
        <v>41544</v>
      </c>
      <c r="G2173" s="1914">
        <v>975.5</v>
      </c>
      <c r="H2173" s="1417">
        <f t="shared" si="52"/>
        <v>0</v>
      </c>
    </row>
    <row r="2174" spans="1:8" x14ac:dyDescent="0.25">
      <c r="A2174" s="1351"/>
      <c r="B2174" s="541" t="s">
        <v>1783</v>
      </c>
      <c r="C2174" s="547" t="s">
        <v>3882</v>
      </c>
      <c r="D2174" s="1913" t="s">
        <v>525</v>
      </c>
      <c r="E2174" s="1914">
        <v>42705</v>
      </c>
      <c r="F2174" s="1924">
        <v>41576</v>
      </c>
      <c r="G2174" s="1925">
        <v>42704.800000000003</v>
      </c>
      <c r="H2174" s="1417">
        <f t="shared" si="52"/>
        <v>0.19999999999708962</v>
      </c>
    </row>
    <row r="2175" spans="1:8" x14ac:dyDescent="0.25">
      <c r="A2175" s="1351"/>
      <c r="B2175" s="541" t="s">
        <v>1784</v>
      </c>
      <c r="C2175" s="547" t="s">
        <v>3882</v>
      </c>
      <c r="D2175" s="1913" t="s">
        <v>48</v>
      </c>
      <c r="E2175" s="1914">
        <v>73169</v>
      </c>
      <c r="F2175" s="1924">
        <v>41557</v>
      </c>
      <c r="G2175" s="1925">
        <v>73169</v>
      </c>
      <c r="H2175" s="1417">
        <f t="shared" si="52"/>
        <v>0</v>
      </c>
    </row>
    <row r="2176" spans="1:8" x14ac:dyDescent="0.25">
      <c r="A2176" s="1351">
        <v>41545</v>
      </c>
      <c r="B2176" s="541" t="s">
        <v>1785</v>
      </c>
      <c r="C2176" s="547" t="s">
        <v>3882</v>
      </c>
      <c r="D2176" s="1913" t="s">
        <v>604</v>
      </c>
      <c r="E2176" s="1914">
        <v>7388</v>
      </c>
      <c r="F2176" s="1915">
        <v>41545</v>
      </c>
      <c r="G2176" s="1914">
        <v>7388</v>
      </c>
      <c r="H2176" s="1417">
        <f t="shared" si="52"/>
        <v>0</v>
      </c>
    </row>
    <row r="2177" spans="1:8" x14ac:dyDescent="0.25">
      <c r="A2177" s="1351"/>
      <c r="B2177" s="541" t="s">
        <v>1786</v>
      </c>
      <c r="C2177" s="547" t="s">
        <v>3882</v>
      </c>
      <c r="D2177" s="1913" t="s">
        <v>1969</v>
      </c>
      <c r="E2177" s="1914">
        <v>779</v>
      </c>
      <c r="F2177" s="1924" t="s">
        <v>4022</v>
      </c>
      <c r="G2177" s="1925">
        <f>700+79</f>
        <v>779</v>
      </c>
      <c r="H2177" s="1417">
        <f t="shared" si="52"/>
        <v>0</v>
      </c>
    </row>
    <row r="2178" spans="1:8" x14ac:dyDescent="0.25">
      <c r="A2178" s="1351"/>
      <c r="B2178" s="541" t="s">
        <v>1787</v>
      </c>
      <c r="C2178" s="547" t="s">
        <v>3882</v>
      </c>
      <c r="D2178" s="1913" t="s">
        <v>776</v>
      </c>
      <c r="E2178" s="1914">
        <v>3189</v>
      </c>
      <c r="F2178" s="1913"/>
      <c r="G2178" s="1914"/>
      <c r="H2178" s="1417">
        <f t="shared" si="52"/>
        <v>3189</v>
      </c>
    </row>
    <row r="2179" spans="1:8" x14ac:dyDescent="0.25">
      <c r="A2179" s="1351"/>
      <c r="B2179" s="541" t="s">
        <v>1788</v>
      </c>
      <c r="C2179" s="547" t="s">
        <v>3882</v>
      </c>
      <c r="D2179" s="1913" t="s">
        <v>3455</v>
      </c>
      <c r="E2179" s="1914">
        <v>403782.68</v>
      </c>
      <c r="F2179" s="1924">
        <v>41548</v>
      </c>
      <c r="G2179" s="1925">
        <v>403782</v>
      </c>
      <c r="H2179" s="1417">
        <f t="shared" si="52"/>
        <v>0.67999999999301508</v>
      </c>
    </row>
    <row r="2180" spans="1:8" x14ac:dyDescent="0.25">
      <c r="A2180" s="1351"/>
      <c r="B2180" s="541" t="s">
        <v>1789</v>
      </c>
      <c r="C2180" s="547" t="s">
        <v>3882</v>
      </c>
      <c r="D2180" s="1913" t="s">
        <v>981</v>
      </c>
      <c r="E2180" s="1914">
        <v>7652</v>
      </c>
      <c r="F2180" s="1924">
        <v>41551</v>
      </c>
      <c r="G2180" s="1925">
        <v>7652</v>
      </c>
      <c r="H2180" s="1417">
        <f t="shared" si="52"/>
        <v>0</v>
      </c>
    </row>
    <row r="2181" spans="1:8" x14ac:dyDescent="0.25">
      <c r="A2181" s="1351"/>
      <c r="B2181" s="541" t="s">
        <v>1790</v>
      </c>
      <c r="C2181" s="547" t="s">
        <v>3882</v>
      </c>
      <c r="D2181" s="1913" t="s">
        <v>978</v>
      </c>
      <c r="E2181" s="1914">
        <v>9898</v>
      </c>
      <c r="F2181" s="1915">
        <v>41545</v>
      </c>
      <c r="G2181" s="1914">
        <v>9898</v>
      </c>
      <c r="H2181" s="1417">
        <f t="shared" si="52"/>
        <v>0</v>
      </c>
    </row>
    <row r="2182" spans="1:8" x14ac:dyDescent="0.25">
      <c r="A2182" s="1351"/>
      <c r="B2182" s="541" t="s">
        <v>812</v>
      </c>
      <c r="C2182" s="547" t="s">
        <v>3882</v>
      </c>
      <c r="D2182" s="1913" t="s">
        <v>119</v>
      </c>
      <c r="E2182" s="1914">
        <v>3074</v>
      </c>
      <c r="F2182" s="1915">
        <v>41545</v>
      </c>
      <c r="G2182" s="1914">
        <v>3074</v>
      </c>
      <c r="H2182" s="1417">
        <f t="shared" si="52"/>
        <v>0</v>
      </c>
    </row>
    <row r="2183" spans="1:8" x14ac:dyDescent="0.25">
      <c r="A2183" s="1351"/>
      <c r="B2183" s="541" t="s">
        <v>1791</v>
      </c>
      <c r="C2183" s="547" t="s">
        <v>3882</v>
      </c>
      <c r="D2183" s="1913" t="s">
        <v>641</v>
      </c>
      <c r="E2183" s="1914">
        <v>7964</v>
      </c>
      <c r="F2183" s="1915">
        <v>41547</v>
      </c>
      <c r="G2183" s="1916">
        <v>7964</v>
      </c>
      <c r="H2183" s="1417">
        <f t="shared" si="52"/>
        <v>0</v>
      </c>
    </row>
    <row r="2184" spans="1:8" x14ac:dyDescent="0.25">
      <c r="A2184" s="1351"/>
      <c r="B2184" s="541" t="s">
        <v>1792</v>
      </c>
      <c r="C2184" s="547" t="s">
        <v>3882</v>
      </c>
      <c r="D2184" s="1913" t="s">
        <v>685</v>
      </c>
      <c r="E2184" s="1914">
        <v>10049.5</v>
      </c>
      <c r="F2184" s="1915">
        <v>41547</v>
      </c>
      <c r="G2184" s="1916">
        <v>10049.5</v>
      </c>
      <c r="H2184" s="1417">
        <f t="shared" si="52"/>
        <v>0</v>
      </c>
    </row>
    <row r="2185" spans="1:8" x14ac:dyDescent="0.25">
      <c r="A2185" s="1351"/>
      <c r="B2185" s="541" t="s">
        <v>1793</v>
      </c>
      <c r="C2185" s="547" t="s">
        <v>3882</v>
      </c>
      <c r="D2185" s="1913" t="s">
        <v>968</v>
      </c>
      <c r="E2185" s="1914">
        <v>4518</v>
      </c>
      <c r="F2185" s="1915">
        <v>41547</v>
      </c>
      <c r="G2185" s="1916">
        <v>4518</v>
      </c>
      <c r="H2185" s="1417">
        <f t="shared" si="52"/>
        <v>0</v>
      </c>
    </row>
    <row r="2186" spans="1:8" x14ac:dyDescent="0.25">
      <c r="A2186" s="1351"/>
      <c r="B2186" s="541" t="s">
        <v>1794</v>
      </c>
      <c r="C2186" s="547" t="s">
        <v>3882</v>
      </c>
      <c r="D2186" s="1913" t="s">
        <v>846</v>
      </c>
      <c r="E2186" s="1914">
        <v>12232</v>
      </c>
      <c r="F2186" s="1915">
        <v>41547</v>
      </c>
      <c r="G2186" s="1916">
        <v>12232</v>
      </c>
      <c r="H2186" s="1417">
        <f t="shared" si="52"/>
        <v>0</v>
      </c>
    </row>
    <row r="2187" spans="1:8" x14ac:dyDescent="0.25">
      <c r="A2187" s="1351"/>
      <c r="B2187" s="541" t="s">
        <v>1795</v>
      </c>
      <c r="C2187" s="547" t="s">
        <v>3882</v>
      </c>
      <c r="D2187" s="1913" t="s">
        <v>11</v>
      </c>
      <c r="E2187" s="1914">
        <v>4480</v>
      </c>
      <c r="F2187" s="1924">
        <v>41552</v>
      </c>
      <c r="G2187" s="1925">
        <v>4480</v>
      </c>
      <c r="H2187" s="1417">
        <f t="shared" si="52"/>
        <v>0</v>
      </c>
    </row>
    <row r="2188" spans="1:8" x14ac:dyDescent="0.25">
      <c r="A2188" s="1351"/>
      <c r="B2188" s="541" t="s">
        <v>1796</v>
      </c>
      <c r="C2188" s="547" t="s">
        <v>3882</v>
      </c>
      <c r="D2188" s="1913" t="s">
        <v>3525</v>
      </c>
      <c r="E2188" s="1914">
        <v>577</v>
      </c>
      <c r="F2188" s="1915">
        <v>41545</v>
      </c>
      <c r="G2188" s="1914">
        <v>577</v>
      </c>
      <c r="H2188" s="1417">
        <f t="shared" si="52"/>
        <v>0</v>
      </c>
    </row>
    <row r="2189" spans="1:8" x14ac:dyDescent="0.25">
      <c r="A2189" s="1351"/>
      <c r="B2189" s="541" t="s">
        <v>1797</v>
      </c>
      <c r="C2189" s="547" t="s">
        <v>3882</v>
      </c>
      <c r="D2189" s="1913" t="s">
        <v>19</v>
      </c>
      <c r="E2189" s="1914">
        <v>10717.5</v>
      </c>
      <c r="F2189" s="1915">
        <v>41545</v>
      </c>
      <c r="G2189" s="1914">
        <v>10717.5</v>
      </c>
      <c r="H2189" s="1417">
        <f t="shared" si="52"/>
        <v>0</v>
      </c>
    </row>
    <row r="2190" spans="1:8" x14ac:dyDescent="0.25">
      <c r="A2190" s="1351"/>
      <c r="B2190" s="541" t="s">
        <v>1798</v>
      </c>
      <c r="C2190" s="547" t="s">
        <v>3882</v>
      </c>
      <c r="D2190" s="1913" t="s">
        <v>980</v>
      </c>
      <c r="E2190" s="1914">
        <v>200214</v>
      </c>
      <c r="F2190" s="1924">
        <v>41552</v>
      </c>
      <c r="G2190" s="1925">
        <v>200214</v>
      </c>
      <c r="H2190" s="1417">
        <f t="shared" si="52"/>
        <v>0</v>
      </c>
    </row>
    <row r="2191" spans="1:8" x14ac:dyDescent="0.25">
      <c r="A2191" s="1351"/>
      <c r="B2191" s="541" t="s">
        <v>1799</v>
      </c>
      <c r="C2191" s="547" t="s">
        <v>3882</v>
      </c>
      <c r="D2191" s="1913" t="s">
        <v>980</v>
      </c>
      <c r="E2191" s="1914">
        <v>352260</v>
      </c>
      <c r="F2191" s="1924">
        <v>41552</v>
      </c>
      <c r="G2191" s="1925">
        <v>352260</v>
      </c>
      <c r="H2191" s="1417">
        <f t="shared" si="52"/>
        <v>0</v>
      </c>
    </row>
    <row r="2192" spans="1:8" x14ac:dyDescent="0.25">
      <c r="A2192" s="1351"/>
      <c r="B2192" s="541" t="s">
        <v>1800</v>
      </c>
      <c r="C2192" s="547" t="s">
        <v>3882</v>
      </c>
      <c r="D2192" s="1913" t="s">
        <v>259</v>
      </c>
      <c r="E2192" s="1914">
        <v>843.5</v>
      </c>
      <c r="F2192" s="1915">
        <v>41545</v>
      </c>
      <c r="G2192" s="1914">
        <v>843.5</v>
      </c>
      <c r="H2192" s="1417">
        <f t="shared" si="52"/>
        <v>0</v>
      </c>
    </row>
    <row r="2193" spans="1:8" x14ac:dyDescent="0.25">
      <c r="A2193" s="1351"/>
      <c r="B2193" s="541" t="s">
        <v>1801</v>
      </c>
      <c r="C2193" s="547" t="s">
        <v>3882</v>
      </c>
      <c r="D2193" s="1913" t="s">
        <v>752</v>
      </c>
      <c r="E2193" s="1914">
        <v>42832.4</v>
      </c>
      <c r="F2193" s="1924">
        <v>41564</v>
      </c>
      <c r="G2193" s="1925">
        <v>42832.4</v>
      </c>
      <c r="H2193" s="1417">
        <f t="shared" si="52"/>
        <v>0</v>
      </c>
    </row>
    <row r="2194" spans="1:8" x14ac:dyDescent="0.25">
      <c r="A2194" s="1351"/>
      <c r="B2194" s="541" t="s">
        <v>1802</v>
      </c>
      <c r="C2194" s="547" t="s">
        <v>3882</v>
      </c>
      <c r="D2194" s="1913" t="s">
        <v>3881</v>
      </c>
      <c r="E2194" s="1914">
        <v>5010</v>
      </c>
      <c r="F2194" s="1999" t="s">
        <v>4061</v>
      </c>
      <c r="G2194" s="1925">
        <f>4000+1010</f>
        <v>5010</v>
      </c>
      <c r="H2194" s="1417">
        <f t="shared" si="52"/>
        <v>0</v>
      </c>
    </row>
    <row r="2195" spans="1:8" x14ac:dyDescent="0.25">
      <c r="A2195" s="1351"/>
      <c r="B2195" s="541" t="s">
        <v>1803</v>
      </c>
      <c r="C2195" s="547" t="s">
        <v>3882</v>
      </c>
      <c r="D2195" s="1913" t="s">
        <v>967</v>
      </c>
      <c r="E2195" s="1914">
        <v>27840</v>
      </c>
      <c r="F2195" s="1924">
        <v>41549</v>
      </c>
      <c r="G2195" s="1925">
        <v>27840</v>
      </c>
      <c r="H2195" s="1417">
        <f t="shared" ref="H2195" si="53">E2195-G2195</f>
        <v>0</v>
      </c>
    </row>
    <row r="2196" spans="1:8" x14ac:dyDescent="0.25">
      <c r="A2196" s="1351"/>
      <c r="B2196" s="1385"/>
      <c r="C2196" s="547"/>
      <c r="D2196" s="521" t="s">
        <v>506</v>
      </c>
      <c r="E2196" s="140"/>
      <c r="F2196" s="727"/>
      <c r="G2196" s="140"/>
      <c r="H2196" s="218">
        <f t="shared" ref="H2196:H2197" si="54">E2196-G2196</f>
        <v>0</v>
      </c>
    </row>
    <row r="2197" spans="1:8" x14ac:dyDescent="0.25">
      <c r="A2197" s="1378"/>
      <c r="B2197" s="1386"/>
      <c r="C2197" s="1550"/>
      <c r="D2197" s="353" t="s">
        <v>513</v>
      </c>
      <c r="E2197" s="76"/>
      <c r="F2197" s="687"/>
      <c r="G2197" s="76"/>
      <c r="H2197" s="218">
        <f t="shared" si="54"/>
        <v>0</v>
      </c>
    </row>
    <row r="2198" spans="1:8" x14ac:dyDescent="0.25">
      <c r="A2198" s="1351"/>
      <c r="B2198" s="1385"/>
      <c r="C2198" s="541"/>
      <c r="D2198" s="719" t="s">
        <v>506</v>
      </c>
      <c r="E2198" s="218"/>
      <c r="F2198" s="1414"/>
      <c r="G2198" s="1956"/>
      <c r="H2198" s="218"/>
    </row>
    <row r="2199" spans="1:8" ht="18.75" x14ac:dyDescent="0.3">
      <c r="A2199" s="2155" t="str">
        <f>A2129</f>
        <v>REMISIONES DE    OCTUBRE     2 0 1 3</v>
      </c>
      <c r="B2199" s="2151"/>
      <c r="C2199" s="2151"/>
      <c r="D2199" s="2151"/>
      <c r="E2199" s="2151"/>
      <c r="F2199" s="2156"/>
      <c r="G2199" s="1963"/>
      <c r="H2199" s="719"/>
    </row>
    <row r="2200" spans="1:8" ht="35.25" thickBot="1" x14ac:dyDescent="0.35">
      <c r="A2200" s="723" t="s">
        <v>0</v>
      </c>
      <c r="B2200" s="1353" t="s">
        <v>1</v>
      </c>
      <c r="C2200" s="1546"/>
      <c r="D2200" s="1344" t="s">
        <v>1574</v>
      </c>
      <c r="E2200" s="5" t="s">
        <v>2</v>
      </c>
      <c r="F2200" s="1358" t="s">
        <v>6</v>
      </c>
      <c r="G2200" s="1346" t="s">
        <v>7</v>
      </c>
      <c r="H2200" s="1347" t="s">
        <v>8</v>
      </c>
    </row>
    <row r="2201" spans="1:8" ht="15.75" thickTop="1" x14ac:dyDescent="0.25">
      <c r="A2201" s="1351">
        <v>41545</v>
      </c>
      <c r="B2201" s="541" t="s">
        <v>1804</v>
      </c>
      <c r="C2201" s="547" t="s">
        <v>3882</v>
      </c>
      <c r="D2201" s="1913" t="s">
        <v>19</v>
      </c>
      <c r="E2201" s="1914">
        <v>667.5</v>
      </c>
      <c r="F2201" s="1915">
        <v>41545</v>
      </c>
      <c r="G2201" s="1914">
        <v>667.5</v>
      </c>
      <c r="H2201" s="1417">
        <f t="shared" ref="H2201:H2234" si="55">E2201-G2201</f>
        <v>0</v>
      </c>
    </row>
    <row r="2202" spans="1:8" x14ac:dyDescent="0.25">
      <c r="A2202" s="1351"/>
      <c r="B2202" s="541" t="s">
        <v>1805</v>
      </c>
      <c r="C2202" s="547" t="s">
        <v>3882</v>
      </c>
      <c r="D2202" s="1913" t="s">
        <v>3821</v>
      </c>
      <c r="E2202" s="1914">
        <v>14890.16</v>
      </c>
      <c r="F2202" s="1915">
        <v>41546</v>
      </c>
      <c r="G2202" s="1916">
        <v>14890.16</v>
      </c>
      <c r="H2202" s="1417">
        <f t="shared" si="55"/>
        <v>0</v>
      </c>
    </row>
    <row r="2203" spans="1:8" x14ac:dyDescent="0.25">
      <c r="A2203" s="1351"/>
      <c r="B2203" s="541" t="s">
        <v>1806</v>
      </c>
      <c r="C2203" s="547" t="s">
        <v>3882</v>
      </c>
      <c r="D2203" s="1913" t="s">
        <v>72</v>
      </c>
      <c r="E2203" s="1914">
        <v>22313</v>
      </c>
      <c r="F2203" s="1915">
        <v>41546</v>
      </c>
      <c r="G2203" s="1916">
        <v>22313</v>
      </c>
      <c r="H2203" s="1417">
        <f t="shared" si="55"/>
        <v>0</v>
      </c>
    </row>
    <row r="2204" spans="1:8" x14ac:dyDescent="0.25">
      <c r="A2204" s="1351"/>
      <c r="B2204" s="541" t="s">
        <v>1807</v>
      </c>
      <c r="C2204" s="547" t="s">
        <v>3882</v>
      </c>
      <c r="D2204" s="1913" t="s">
        <v>19</v>
      </c>
      <c r="E2204" s="1914">
        <v>3420</v>
      </c>
      <c r="F2204" s="1915">
        <v>41545</v>
      </c>
      <c r="G2204" s="1914">
        <v>3420</v>
      </c>
      <c r="H2204" s="1417">
        <f t="shared" si="55"/>
        <v>0</v>
      </c>
    </row>
    <row r="2205" spans="1:8" x14ac:dyDescent="0.25">
      <c r="A2205" s="1351"/>
      <c r="B2205" s="541" t="s">
        <v>1808</v>
      </c>
      <c r="C2205" s="547" t="s">
        <v>3882</v>
      </c>
      <c r="D2205" s="1913" t="s">
        <v>19</v>
      </c>
      <c r="E2205" s="1914">
        <v>5256.5</v>
      </c>
      <c r="F2205" s="1915">
        <v>41545</v>
      </c>
      <c r="G2205" s="1914">
        <v>5256.5</v>
      </c>
      <c r="H2205" s="1417">
        <f t="shared" si="55"/>
        <v>0</v>
      </c>
    </row>
    <row r="2206" spans="1:8" x14ac:dyDescent="0.25">
      <c r="A2206" s="1351"/>
      <c r="B2206" s="541" t="s">
        <v>1809</v>
      </c>
      <c r="C2206" s="547" t="s">
        <v>3882</v>
      </c>
      <c r="D2206" s="1913" t="s">
        <v>604</v>
      </c>
      <c r="E2206" s="1914">
        <v>5486</v>
      </c>
      <c r="F2206" s="1924">
        <v>41557</v>
      </c>
      <c r="G2206" s="1925">
        <v>5486</v>
      </c>
      <c r="H2206" s="1417">
        <f t="shared" si="55"/>
        <v>0</v>
      </c>
    </row>
    <row r="2207" spans="1:8" x14ac:dyDescent="0.25">
      <c r="A2207" s="1351"/>
      <c r="B2207" s="541" t="s">
        <v>1810</v>
      </c>
      <c r="C2207" s="547" t="s">
        <v>3882</v>
      </c>
      <c r="D2207" s="1913" t="s">
        <v>595</v>
      </c>
      <c r="E2207" s="1914">
        <v>2029.5</v>
      </c>
      <c r="F2207" s="1982">
        <v>41547</v>
      </c>
      <c r="G2207" s="1975">
        <v>2029</v>
      </c>
      <c r="H2207" s="1417">
        <f t="shared" si="55"/>
        <v>0.5</v>
      </c>
    </row>
    <row r="2208" spans="1:8" x14ac:dyDescent="0.25">
      <c r="A2208" s="1351">
        <v>41546</v>
      </c>
      <c r="B2208" s="2011" t="s">
        <v>1811</v>
      </c>
      <c r="C2208" s="2012" t="s">
        <v>3882</v>
      </c>
      <c r="D2208" s="1913" t="s">
        <v>1968</v>
      </c>
      <c r="E2208" s="1914">
        <v>1169</v>
      </c>
      <c r="F2208" s="1915">
        <v>41546</v>
      </c>
      <c r="G2208" s="1914">
        <v>1169</v>
      </c>
      <c r="H2208" s="1417">
        <f t="shared" si="55"/>
        <v>0</v>
      </c>
    </row>
    <row r="2209" spans="1:8" x14ac:dyDescent="0.25">
      <c r="A2209" s="1351"/>
      <c r="B2209" s="2011" t="s">
        <v>1812</v>
      </c>
      <c r="C2209" s="2012" t="s">
        <v>3882</v>
      </c>
      <c r="D2209" s="1913" t="s">
        <v>1194</v>
      </c>
      <c r="E2209" s="1914">
        <v>5978</v>
      </c>
      <c r="F2209" s="1915">
        <v>41546</v>
      </c>
      <c r="G2209" s="1914">
        <v>5978</v>
      </c>
      <c r="H2209" s="1417">
        <f t="shared" si="55"/>
        <v>0</v>
      </c>
    </row>
    <row r="2210" spans="1:8" x14ac:dyDescent="0.25">
      <c r="A2210" s="1351"/>
      <c r="B2210" s="2011" t="s">
        <v>1813</v>
      </c>
      <c r="C2210" s="2012" t="s">
        <v>3882</v>
      </c>
      <c r="D2210" s="1913" t="s">
        <v>433</v>
      </c>
      <c r="E2210" s="1914">
        <v>2960</v>
      </c>
      <c r="F2210" s="1924">
        <v>41555</v>
      </c>
      <c r="G2210" s="1925">
        <v>2960</v>
      </c>
      <c r="H2210" s="1417">
        <f t="shared" si="55"/>
        <v>0</v>
      </c>
    </row>
    <row r="2211" spans="1:8" x14ac:dyDescent="0.25">
      <c r="A2211" s="1351"/>
      <c r="B2211" s="2011" t="s">
        <v>1814</v>
      </c>
      <c r="C2211" s="2012" t="s">
        <v>3882</v>
      </c>
      <c r="D2211" s="1913" t="s">
        <v>979</v>
      </c>
      <c r="E2211" s="1914">
        <v>480.5</v>
      </c>
      <c r="F2211" s="1915">
        <v>41546</v>
      </c>
      <c r="G2211" s="1914">
        <v>480.5</v>
      </c>
      <c r="H2211" s="1417">
        <f t="shared" si="55"/>
        <v>0</v>
      </c>
    </row>
    <row r="2212" spans="1:8" x14ac:dyDescent="0.25">
      <c r="A2212" s="1351"/>
      <c r="B2212" s="2011" t="s">
        <v>1815</v>
      </c>
      <c r="C2212" s="2012" t="s">
        <v>3882</v>
      </c>
      <c r="D2212" s="1913" t="s">
        <v>206</v>
      </c>
      <c r="E2212" s="1914">
        <v>7144</v>
      </c>
      <c r="F2212" s="1970">
        <v>41546</v>
      </c>
      <c r="G2212" s="1914">
        <v>7144</v>
      </c>
      <c r="H2212" s="1417">
        <f t="shared" si="55"/>
        <v>0</v>
      </c>
    </row>
    <row r="2213" spans="1:8" x14ac:dyDescent="0.25">
      <c r="A2213" s="1351"/>
      <c r="B2213" s="2011" t="s">
        <v>1816</v>
      </c>
      <c r="C2213" s="2012" t="s">
        <v>3882</v>
      </c>
      <c r="D2213" s="1913" t="s">
        <v>983</v>
      </c>
      <c r="E2213" s="1914">
        <v>1153</v>
      </c>
      <c r="F2213" s="1915">
        <v>41546</v>
      </c>
      <c r="G2213" s="1914">
        <v>1153</v>
      </c>
      <c r="H2213" s="1417">
        <f t="shared" si="55"/>
        <v>0</v>
      </c>
    </row>
    <row r="2214" spans="1:8" x14ac:dyDescent="0.25">
      <c r="A2214" s="1351"/>
      <c r="B2214" s="2011" t="s">
        <v>1817</v>
      </c>
      <c r="C2214" s="2012" t="s">
        <v>3882</v>
      </c>
      <c r="D2214" s="1913" t="s">
        <v>58</v>
      </c>
      <c r="E2214" s="1914">
        <v>5327</v>
      </c>
      <c r="F2214" s="1924">
        <v>41555</v>
      </c>
      <c r="G2214" s="1925">
        <v>5287</v>
      </c>
      <c r="H2214" s="1966">
        <f t="shared" si="55"/>
        <v>40</v>
      </c>
    </row>
    <row r="2215" spans="1:8" x14ac:dyDescent="0.25">
      <c r="A2215" s="1351"/>
      <c r="B2215" s="2011" t="s">
        <v>1818</v>
      </c>
      <c r="C2215" s="2012" t="s">
        <v>3882</v>
      </c>
      <c r="D2215" s="1913" t="s">
        <v>3449</v>
      </c>
      <c r="E2215" s="1914">
        <v>5700</v>
      </c>
      <c r="F2215" s="1924">
        <v>41558</v>
      </c>
      <c r="G2215" s="1925">
        <v>5700</v>
      </c>
      <c r="H2215" s="1417">
        <f t="shared" si="55"/>
        <v>0</v>
      </c>
    </row>
    <row r="2216" spans="1:8" x14ac:dyDescent="0.25">
      <c r="A2216" s="1351"/>
      <c r="B2216" s="2011" t="s">
        <v>1819</v>
      </c>
      <c r="C2216" s="2012" t="s">
        <v>3882</v>
      </c>
      <c r="D2216" s="1913" t="s">
        <v>297</v>
      </c>
      <c r="E2216" s="1914">
        <v>2293.5</v>
      </c>
      <c r="F2216" s="1915">
        <v>41546</v>
      </c>
      <c r="G2216" s="1914">
        <v>2293.5</v>
      </c>
      <c r="H2216" s="1417">
        <f t="shared" si="55"/>
        <v>0</v>
      </c>
    </row>
    <row r="2217" spans="1:8" x14ac:dyDescent="0.25">
      <c r="A2217" s="1351"/>
      <c r="B2217" s="2011" t="s">
        <v>1820</v>
      </c>
      <c r="C2217" s="2012" t="s">
        <v>3882</v>
      </c>
      <c r="D2217" s="1913" t="s">
        <v>1922</v>
      </c>
      <c r="E2217" s="1914">
        <v>880</v>
      </c>
      <c r="F2217" s="1970">
        <v>41546</v>
      </c>
      <c r="G2217" s="1914">
        <v>880</v>
      </c>
      <c r="H2217" s="1417">
        <f t="shared" si="55"/>
        <v>0</v>
      </c>
    </row>
    <row r="2218" spans="1:8" x14ac:dyDescent="0.25">
      <c r="A2218" s="1351"/>
      <c r="B2218" s="2011" t="s">
        <v>1821</v>
      </c>
      <c r="C2218" s="2012" t="s">
        <v>3882</v>
      </c>
      <c r="D2218" s="1913" t="s">
        <v>3500</v>
      </c>
      <c r="E2218" s="1914">
        <v>9127.5</v>
      </c>
      <c r="F2218" s="1915">
        <v>41546</v>
      </c>
      <c r="G2218" s="1914">
        <v>9127.5</v>
      </c>
      <c r="H2218" s="1417">
        <f t="shared" si="55"/>
        <v>0</v>
      </c>
    </row>
    <row r="2219" spans="1:8" x14ac:dyDescent="0.25">
      <c r="A2219" s="1351"/>
      <c r="B2219" s="2011" t="s">
        <v>1822</v>
      </c>
      <c r="C2219" s="2012" t="s">
        <v>3882</v>
      </c>
      <c r="D2219" s="1913" t="s">
        <v>3455</v>
      </c>
      <c r="E2219" s="1914">
        <v>19117.5</v>
      </c>
      <c r="F2219" s="1924">
        <v>41548</v>
      </c>
      <c r="G2219" s="1925">
        <v>19117.5</v>
      </c>
      <c r="H2219" s="1417">
        <f t="shared" si="55"/>
        <v>0</v>
      </c>
    </row>
    <row r="2220" spans="1:8" x14ac:dyDescent="0.25">
      <c r="A2220" s="1351"/>
      <c r="B2220" s="2011" t="s">
        <v>815</v>
      </c>
      <c r="C2220" s="2012" t="s">
        <v>3882</v>
      </c>
      <c r="D2220" s="1913" t="s">
        <v>13</v>
      </c>
      <c r="E2220" s="1914">
        <v>363</v>
      </c>
      <c r="F2220" s="1915">
        <v>41546</v>
      </c>
      <c r="G2220" s="1914">
        <v>363</v>
      </c>
      <c r="H2220" s="1417">
        <f t="shared" si="55"/>
        <v>0</v>
      </c>
    </row>
    <row r="2221" spans="1:8" x14ac:dyDescent="0.25">
      <c r="A2221" s="1351"/>
      <c r="B2221" s="2011" t="s">
        <v>1823</v>
      </c>
      <c r="C2221" s="2012" t="s">
        <v>3882</v>
      </c>
      <c r="D2221" s="1913" t="s">
        <v>3896</v>
      </c>
      <c r="E2221" s="1914">
        <v>5574.5</v>
      </c>
      <c r="F2221" s="1915">
        <v>41546</v>
      </c>
      <c r="G2221" s="1914">
        <v>5574.5</v>
      </c>
      <c r="H2221" s="1417">
        <f t="shared" si="55"/>
        <v>0</v>
      </c>
    </row>
    <row r="2222" spans="1:8" x14ac:dyDescent="0.25">
      <c r="A2222" s="1351"/>
      <c r="B2222" s="2011" t="s">
        <v>1824</v>
      </c>
      <c r="C2222" s="2012" t="s">
        <v>3882</v>
      </c>
      <c r="D2222" s="1913" t="s">
        <v>44</v>
      </c>
      <c r="E2222" s="1914">
        <v>1742</v>
      </c>
      <c r="F2222" s="1915">
        <v>41546</v>
      </c>
      <c r="G2222" s="1914">
        <v>1742</v>
      </c>
      <c r="H2222" s="1417">
        <f t="shared" si="55"/>
        <v>0</v>
      </c>
    </row>
    <row r="2223" spans="1:8" x14ac:dyDescent="0.25">
      <c r="A2223" s="1351"/>
      <c r="B2223" s="2011" t="s">
        <v>1825</v>
      </c>
      <c r="C2223" s="2012" t="s">
        <v>3882</v>
      </c>
      <c r="D2223" s="1913" t="s">
        <v>463</v>
      </c>
      <c r="E2223" s="1914">
        <f>123.34*42</f>
        <v>5180.28</v>
      </c>
      <c r="F2223" s="1915">
        <v>41546</v>
      </c>
      <c r="G2223" s="1918">
        <v>5057</v>
      </c>
      <c r="H2223" s="1919">
        <f t="shared" si="55"/>
        <v>123.27999999999975</v>
      </c>
    </row>
    <row r="2224" spans="1:8" x14ac:dyDescent="0.25">
      <c r="A2224" s="1351"/>
      <c r="B2224" s="2011" t="s">
        <v>1826</v>
      </c>
      <c r="C2224" s="2012" t="s">
        <v>3882</v>
      </c>
      <c r="D2224" s="1913" t="s">
        <v>1968</v>
      </c>
      <c r="E2224" s="1914">
        <v>2990.5</v>
      </c>
      <c r="F2224" s="1970">
        <v>41546</v>
      </c>
      <c r="G2224" s="1914">
        <v>2990.5</v>
      </c>
      <c r="H2224" s="1417">
        <f t="shared" si="55"/>
        <v>0</v>
      </c>
    </row>
    <row r="2225" spans="1:8" x14ac:dyDescent="0.25">
      <c r="A2225" s="1351"/>
      <c r="B2225" s="2011" t="s">
        <v>1827</v>
      </c>
      <c r="C2225" s="2012" t="s">
        <v>3882</v>
      </c>
      <c r="D2225" s="1913" t="s">
        <v>512</v>
      </c>
      <c r="E2225" s="1914">
        <v>1201</v>
      </c>
      <c r="F2225" s="1970">
        <v>41546</v>
      </c>
      <c r="G2225" s="1914">
        <v>1201</v>
      </c>
      <c r="H2225" s="1417">
        <f t="shared" si="55"/>
        <v>0</v>
      </c>
    </row>
    <row r="2226" spans="1:8" x14ac:dyDescent="0.25">
      <c r="A2226" s="1351"/>
      <c r="B2226" s="2011" t="s">
        <v>816</v>
      </c>
      <c r="C2226" s="2012" t="s">
        <v>3882</v>
      </c>
      <c r="D2226" s="1913" t="s">
        <v>259</v>
      </c>
      <c r="E2226" s="1914">
        <v>3536.5</v>
      </c>
      <c r="F2226" s="1915">
        <v>41546</v>
      </c>
      <c r="G2226" s="1914">
        <v>3536.5</v>
      </c>
      <c r="H2226" s="1417">
        <f t="shared" si="55"/>
        <v>0</v>
      </c>
    </row>
    <row r="2227" spans="1:8" x14ac:dyDescent="0.25">
      <c r="A2227" s="1351"/>
      <c r="B2227" s="2011" t="s">
        <v>817</v>
      </c>
      <c r="C2227" s="2012" t="s">
        <v>3882</v>
      </c>
      <c r="D2227" s="1913" t="s">
        <v>259</v>
      </c>
      <c r="E2227" s="1914">
        <v>303</v>
      </c>
      <c r="F2227" s="1915">
        <v>41546</v>
      </c>
      <c r="G2227" s="1914">
        <v>303</v>
      </c>
      <c r="H2227" s="1417">
        <f t="shared" si="55"/>
        <v>0</v>
      </c>
    </row>
    <row r="2228" spans="1:8" x14ac:dyDescent="0.25">
      <c r="A2228" s="1351"/>
      <c r="B2228" s="2011" t="s">
        <v>1828</v>
      </c>
      <c r="C2228" s="2012" t="s">
        <v>3882</v>
      </c>
      <c r="D2228" s="1913" t="s">
        <v>3575</v>
      </c>
      <c r="E2228" s="1914">
        <v>9078.5</v>
      </c>
      <c r="F2228" s="1924">
        <v>41549</v>
      </c>
      <c r="G2228" s="1925">
        <v>9078.5</v>
      </c>
      <c r="H2228" s="1417">
        <f t="shared" si="55"/>
        <v>0</v>
      </c>
    </row>
    <row r="2229" spans="1:8" x14ac:dyDescent="0.25">
      <c r="A2229" s="1351"/>
      <c r="B2229" s="2011" t="s">
        <v>1829</v>
      </c>
      <c r="C2229" s="2012" t="s">
        <v>3882</v>
      </c>
      <c r="D2229" s="1913" t="s">
        <v>964</v>
      </c>
      <c r="E2229" s="1914">
        <v>9796</v>
      </c>
      <c r="F2229" s="1924">
        <v>41548</v>
      </c>
      <c r="G2229" s="1925">
        <v>9796</v>
      </c>
      <c r="H2229" s="1417">
        <f t="shared" si="55"/>
        <v>0</v>
      </c>
    </row>
    <row r="2230" spans="1:8" x14ac:dyDescent="0.25">
      <c r="A2230" s="1351"/>
      <c r="B2230" s="2011" t="s">
        <v>1830</v>
      </c>
      <c r="C2230" s="2012" t="s">
        <v>3882</v>
      </c>
      <c r="D2230" s="1913" t="s">
        <v>1969</v>
      </c>
      <c r="E2230" s="1914">
        <v>6270</v>
      </c>
      <c r="F2230" s="1924">
        <v>41548</v>
      </c>
      <c r="G2230" s="1925">
        <v>6270</v>
      </c>
      <c r="H2230" s="1417">
        <f t="shared" si="55"/>
        <v>0</v>
      </c>
    </row>
    <row r="2231" spans="1:8" x14ac:dyDescent="0.25">
      <c r="A2231" s="1351"/>
      <c r="B2231" s="2011" t="s">
        <v>1831</v>
      </c>
      <c r="C2231" s="2012" t="s">
        <v>3882</v>
      </c>
      <c r="D2231" s="1913" t="s">
        <v>377</v>
      </c>
      <c r="E2231" s="1914">
        <v>2040</v>
      </c>
      <c r="F2231" s="1915">
        <v>41547</v>
      </c>
      <c r="G2231" s="1916">
        <v>2040</v>
      </c>
      <c r="H2231" s="1417">
        <f t="shared" si="55"/>
        <v>0</v>
      </c>
    </row>
    <row r="2232" spans="1:8" x14ac:dyDescent="0.25">
      <c r="A2232" s="1351"/>
      <c r="B2232" s="2011" t="s">
        <v>1832</v>
      </c>
      <c r="C2232" s="2012" t="s">
        <v>3882</v>
      </c>
      <c r="D2232" s="1913" t="s">
        <v>1038</v>
      </c>
      <c r="E2232" s="1914">
        <v>1504</v>
      </c>
      <c r="F2232" s="1915">
        <v>41546</v>
      </c>
      <c r="G2232" s="1914">
        <v>1504</v>
      </c>
      <c r="H2232" s="1417">
        <f t="shared" si="55"/>
        <v>0</v>
      </c>
    </row>
    <row r="2233" spans="1:8" x14ac:dyDescent="0.25">
      <c r="A2233" s="1351"/>
      <c r="B2233" s="2011" t="s">
        <v>1833</v>
      </c>
      <c r="C2233" s="2012" t="s">
        <v>3882</v>
      </c>
      <c r="D2233" s="1913" t="s">
        <v>3454</v>
      </c>
      <c r="E2233" s="1914">
        <v>745</v>
      </c>
      <c r="F2233" s="1915">
        <v>41546</v>
      </c>
      <c r="G2233" s="1914">
        <v>745</v>
      </c>
      <c r="H2233" s="1417">
        <f t="shared" si="55"/>
        <v>0</v>
      </c>
    </row>
    <row r="2234" spans="1:8" x14ac:dyDescent="0.25">
      <c r="A2234" s="1351"/>
      <c r="B2234" s="2011" t="s">
        <v>1834</v>
      </c>
      <c r="C2234" s="2012" t="s">
        <v>3882</v>
      </c>
      <c r="D2234" s="1913" t="s">
        <v>976</v>
      </c>
      <c r="E2234" s="1914">
        <v>3676</v>
      </c>
      <c r="F2234" s="1915">
        <v>41546</v>
      </c>
      <c r="G2234" s="1914">
        <v>3676</v>
      </c>
      <c r="H2234" s="1417">
        <f t="shared" si="55"/>
        <v>0</v>
      </c>
    </row>
    <row r="2235" spans="1:8" x14ac:dyDescent="0.25">
      <c r="A2235" s="1351">
        <v>41545</v>
      </c>
      <c r="B2235" s="541" t="s">
        <v>1835</v>
      </c>
      <c r="C2235" s="547" t="s">
        <v>3882</v>
      </c>
      <c r="D2235" s="1917" t="s">
        <v>4023</v>
      </c>
      <c r="E2235" s="1914">
        <v>25170</v>
      </c>
      <c r="F2235" s="1999" t="s">
        <v>4062</v>
      </c>
      <c r="G2235" s="1925">
        <f>6759+18411</f>
        <v>25170</v>
      </c>
      <c r="H2235" s="1417">
        <f t="shared" ref="H2235:H2264" si="56">E2235-G2235</f>
        <v>0</v>
      </c>
    </row>
    <row r="2236" spans="1:8" x14ac:dyDescent="0.25">
      <c r="A2236" s="1351"/>
      <c r="B2236" s="541" t="s">
        <v>1836</v>
      </c>
      <c r="C2236" s="547" t="s">
        <v>3882</v>
      </c>
      <c r="D2236" s="1913" t="s">
        <v>841</v>
      </c>
      <c r="E2236" s="1914">
        <v>14489</v>
      </c>
      <c r="F2236" s="1915">
        <v>41545</v>
      </c>
      <c r="G2236" s="1914">
        <v>14489</v>
      </c>
      <c r="H2236" s="1417">
        <f t="shared" si="56"/>
        <v>0</v>
      </c>
    </row>
    <row r="2237" spans="1:8" x14ac:dyDescent="0.25">
      <c r="A2237" s="1351"/>
      <c r="B2237" s="541" t="s">
        <v>1837</v>
      </c>
      <c r="C2237" s="547" t="s">
        <v>3882</v>
      </c>
      <c r="D2237" s="1913" t="s">
        <v>1194</v>
      </c>
      <c r="E2237" s="1914">
        <v>5636.5</v>
      </c>
      <c r="F2237" s="1915">
        <v>41545</v>
      </c>
      <c r="G2237" s="1914">
        <v>5636</v>
      </c>
      <c r="H2237" s="1417">
        <f t="shared" si="56"/>
        <v>0.5</v>
      </c>
    </row>
    <row r="2238" spans="1:8" x14ac:dyDescent="0.25">
      <c r="A2238" s="1351"/>
      <c r="B2238" s="541" t="s">
        <v>1838</v>
      </c>
      <c r="C2238" s="547" t="s">
        <v>3882</v>
      </c>
      <c r="D2238" s="1913" t="s">
        <v>3574</v>
      </c>
      <c r="E2238" s="1914">
        <v>11012</v>
      </c>
      <c r="F2238" s="1971" t="s">
        <v>4063</v>
      </c>
      <c r="G2238" s="1916">
        <f>10000+1012</f>
        <v>11012</v>
      </c>
      <c r="H2238" s="1417">
        <f t="shared" si="56"/>
        <v>0</v>
      </c>
    </row>
    <row r="2239" spans="1:8" x14ac:dyDescent="0.25">
      <c r="A2239" s="1351"/>
      <c r="B2239" s="541" t="s">
        <v>1839</v>
      </c>
      <c r="C2239" s="547" t="s">
        <v>3882</v>
      </c>
      <c r="D2239" s="1913" t="s">
        <v>861</v>
      </c>
      <c r="E2239" s="1914">
        <v>11801.5</v>
      </c>
      <c r="F2239" s="1915">
        <v>41547</v>
      </c>
      <c r="G2239" s="1916">
        <v>11801.5</v>
      </c>
      <c r="H2239" s="1417">
        <f t="shared" si="56"/>
        <v>0</v>
      </c>
    </row>
    <row r="2240" spans="1:8" x14ac:dyDescent="0.25">
      <c r="A2240" s="1351"/>
      <c r="B2240" s="541" t="s">
        <v>1840</v>
      </c>
      <c r="C2240" s="547" t="s">
        <v>3882</v>
      </c>
      <c r="D2240" s="1913" t="s">
        <v>4024</v>
      </c>
      <c r="E2240" s="1914">
        <v>1020</v>
      </c>
      <c r="F2240" s="1915">
        <v>41545</v>
      </c>
      <c r="G2240" s="1914">
        <v>1020</v>
      </c>
      <c r="H2240" s="1417">
        <f t="shared" si="56"/>
        <v>0</v>
      </c>
    </row>
    <row r="2241" spans="1:8" x14ac:dyDescent="0.25">
      <c r="A2241" s="1351"/>
      <c r="B2241" s="541" t="s">
        <v>1841</v>
      </c>
      <c r="C2241" s="547" t="s">
        <v>3882</v>
      </c>
      <c r="D2241" s="1913" t="s">
        <v>1038</v>
      </c>
      <c r="E2241" s="1914">
        <v>6780.5</v>
      </c>
      <c r="F2241" s="1915">
        <v>41545</v>
      </c>
      <c r="G2241" s="1914">
        <v>6780.5</v>
      </c>
      <c r="H2241" s="1417">
        <f t="shared" si="56"/>
        <v>0</v>
      </c>
    </row>
    <row r="2242" spans="1:8" x14ac:dyDescent="0.25">
      <c r="A2242" s="1351"/>
      <c r="B2242" s="541" t="s">
        <v>1842</v>
      </c>
      <c r="C2242" s="547" t="s">
        <v>3882</v>
      </c>
      <c r="D2242" s="1913" t="s">
        <v>58</v>
      </c>
      <c r="E2242" s="1914">
        <v>1821.5</v>
      </c>
      <c r="F2242" s="1915">
        <v>41545</v>
      </c>
      <c r="G2242" s="1914">
        <v>1821.5</v>
      </c>
      <c r="H2242" s="1417">
        <f t="shared" si="56"/>
        <v>0</v>
      </c>
    </row>
    <row r="2243" spans="1:8" x14ac:dyDescent="0.25">
      <c r="A2243" s="1351"/>
      <c r="B2243" s="541" t="s">
        <v>1843</v>
      </c>
      <c r="C2243" s="547" t="s">
        <v>3882</v>
      </c>
      <c r="D2243" s="1913" t="s">
        <v>206</v>
      </c>
      <c r="E2243" s="1914">
        <v>7577</v>
      </c>
      <c r="F2243" s="2015" t="s">
        <v>4064</v>
      </c>
      <c r="G2243" s="1925">
        <f>5600+1000+977</f>
        <v>7577</v>
      </c>
      <c r="H2243" s="1417">
        <f t="shared" si="56"/>
        <v>0</v>
      </c>
    </row>
    <row r="2244" spans="1:8" x14ac:dyDescent="0.25">
      <c r="A2244" s="1351"/>
      <c r="B2244" s="541" t="s">
        <v>1844</v>
      </c>
      <c r="C2244" s="547" t="s">
        <v>3882</v>
      </c>
      <c r="D2244" s="1913" t="s">
        <v>19</v>
      </c>
      <c r="E2244" s="1914">
        <v>329</v>
      </c>
      <c r="F2244" s="1915">
        <v>41545</v>
      </c>
      <c r="G2244" s="1914">
        <v>329</v>
      </c>
      <c r="H2244" s="1417">
        <f t="shared" si="56"/>
        <v>0</v>
      </c>
    </row>
    <row r="2245" spans="1:8" x14ac:dyDescent="0.25">
      <c r="A2245" s="1351"/>
      <c r="B2245" s="541" t="s">
        <v>1845</v>
      </c>
      <c r="C2245" s="547" t="s">
        <v>3882</v>
      </c>
      <c r="D2245" s="1913" t="s">
        <v>511</v>
      </c>
      <c r="E2245" s="1914">
        <v>2853</v>
      </c>
      <c r="F2245" s="1915">
        <v>41545</v>
      </c>
      <c r="G2245" s="1914">
        <v>2853</v>
      </c>
      <c r="H2245" s="1417">
        <f t="shared" si="56"/>
        <v>0</v>
      </c>
    </row>
    <row r="2246" spans="1:8" x14ac:dyDescent="0.25">
      <c r="A2246" s="1351"/>
      <c r="B2246" s="541" t="s">
        <v>1846</v>
      </c>
      <c r="C2246" s="547" t="s">
        <v>3882</v>
      </c>
      <c r="D2246" s="1913" t="s">
        <v>470</v>
      </c>
      <c r="E2246" s="1914">
        <v>15652</v>
      </c>
      <c r="F2246" s="1924">
        <v>41550</v>
      </c>
      <c r="G2246" s="1925">
        <v>15652</v>
      </c>
      <c r="H2246" s="1417">
        <f t="shared" si="56"/>
        <v>0</v>
      </c>
    </row>
    <row r="2247" spans="1:8" x14ac:dyDescent="0.25">
      <c r="A2247" s="1351"/>
      <c r="B2247" s="541" t="s">
        <v>1847</v>
      </c>
      <c r="C2247" s="547" t="s">
        <v>3882</v>
      </c>
      <c r="D2247" s="1913" t="s">
        <v>25</v>
      </c>
      <c r="E2247" s="1914">
        <v>8892</v>
      </c>
      <c r="F2247" s="1924">
        <v>41565</v>
      </c>
      <c r="G2247" s="1925">
        <v>8892</v>
      </c>
      <c r="H2247" s="1417">
        <f t="shared" si="56"/>
        <v>0</v>
      </c>
    </row>
    <row r="2248" spans="1:8" x14ac:dyDescent="0.25">
      <c r="A2248" s="1351"/>
      <c r="B2248" s="541" t="s">
        <v>1848</v>
      </c>
      <c r="C2248" s="547" t="s">
        <v>3882</v>
      </c>
      <c r="D2248" s="1913" t="s">
        <v>3461</v>
      </c>
      <c r="E2248" s="1914">
        <v>5960</v>
      </c>
      <c r="F2248" s="1915">
        <v>41545</v>
      </c>
      <c r="G2248" s="1914">
        <v>5960</v>
      </c>
      <c r="H2248" s="1417">
        <f t="shared" si="56"/>
        <v>0</v>
      </c>
    </row>
    <row r="2249" spans="1:8" x14ac:dyDescent="0.25">
      <c r="A2249" s="1351"/>
      <c r="B2249" s="541" t="s">
        <v>1849</v>
      </c>
      <c r="C2249" s="547" t="s">
        <v>3882</v>
      </c>
      <c r="D2249" s="1913" t="s">
        <v>32</v>
      </c>
      <c r="E2249" s="1914">
        <v>7565</v>
      </c>
      <c r="F2249" s="1915">
        <v>41545</v>
      </c>
      <c r="G2249" s="1914">
        <v>7565</v>
      </c>
      <c r="H2249" s="1417">
        <f t="shared" si="56"/>
        <v>0</v>
      </c>
    </row>
    <row r="2250" spans="1:8" x14ac:dyDescent="0.25">
      <c r="A2250" s="1351"/>
      <c r="B2250" s="541" t="s">
        <v>1850</v>
      </c>
      <c r="C2250" s="547" t="s">
        <v>3882</v>
      </c>
      <c r="D2250" s="1913" t="s">
        <v>3461</v>
      </c>
      <c r="E2250" s="1914">
        <v>3288</v>
      </c>
      <c r="F2250" s="1915">
        <v>41545</v>
      </c>
      <c r="G2250" s="1914">
        <v>3288</v>
      </c>
      <c r="H2250" s="1417">
        <f t="shared" si="56"/>
        <v>0</v>
      </c>
    </row>
    <row r="2251" spans="1:8" x14ac:dyDescent="0.25">
      <c r="A2251" s="1351"/>
      <c r="B2251" s="541" t="s">
        <v>1851</v>
      </c>
      <c r="C2251" s="547" t="s">
        <v>3882</v>
      </c>
      <c r="D2251" s="1913" t="s">
        <v>419</v>
      </c>
      <c r="E2251" s="1914">
        <v>31386.5</v>
      </c>
      <c r="F2251" s="1915">
        <v>41545</v>
      </c>
      <c r="G2251" s="1914">
        <v>31386.5</v>
      </c>
      <c r="H2251" s="1417">
        <f t="shared" si="56"/>
        <v>0</v>
      </c>
    </row>
    <row r="2252" spans="1:8" x14ac:dyDescent="0.25">
      <c r="A2252" s="1351"/>
      <c r="B2252" s="541" t="s">
        <v>1852</v>
      </c>
      <c r="C2252" s="547" t="s">
        <v>3882</v>
      </c>
      <c r="D2252" s="1913" t="s">
        <v>4025</v>
      </c>
      <c r="E2252" s="1914">
        <v>114</v>
      </c>
      <c r="F2252" s="1915">
        <v>41545</v>
      </c>
      <c r="G2252" s="1914">
        <v>114</v>
      </c>
      <c r="H2252" s="1417">
        <f t="shared" si="56"/>
        <v>0</v>
      </c>
    </row>
    <row r="2253" spans="1:8" x14ac:dyDescent="0.25">
      <c r="A2253" s="1351"/>
      <c r="B2253" s="541" t="s">
        <v>1853</v>
      </c>
      <c r="C2253" s="547" t="s">
        <v>3882</v>
      </c>
      <c r="D2253" s="1913" t="s">
        <v>2155</v>
      </c>
      <c r="E2253" s="1914">
        <v>118</v>
      </c>
      <c r="F2253" s="1915">
        <v>41545</v>
      </c>
      <c r="G2253" s="1914">
        <v>118</v>
      </c>
      <c r="H2253" s="1417">
        <f t="shared" si="56"/>
        <v>0</v>
      </c>
    </row>
    <row r="2254" spans="1:8" x14ac:dyDescent="0.25">
      <c r="A2254" s="1351"/>
      <c r="B2254" s="541" t="s">
        <v>1854</v>
      </c>
      <c r="C2254" s="547" t="s">
        <v>3882</v>
      </c>
      <c r="D2254" s="1913" t="s">
        <v>1909</v>
      </c>
      <c r="E2254" s="1914">
        <v>3146</v>
      </c>
      <c r="F2254" s="1924">
        <v>41554</v>
      </c>
      <c r="G2254" s="1925">
        <v>3146</v>
      </c>
      <c r="H2254" s="1417">
        <f t="shared" si="56"/>
        <v>0</v>
      </c>
    </row>
    <row r="2255" spans="1:8" x14ac:dyDescent="0.25">
      <c r="A2255" s="1351"/>
      <c r="B2255" s="541" t="s">
        <v>1855</v>
      </c>
      <c r="C2255" s="547" t="s">
        <v>3882</v>
      </c>
      <c r="D2255" s="1913" t="s">
        <v>297</v>
      </c>
      <c r="E2255" s="1914">
        <v>183</v>
      </c>
      <c r="F2255" s="1915">
        <v>41545</v>
      </c>
      <c r="G2255" s="1914">
        <v>183</v>
      </c>
      <c r="H2255" s="1417">
        <f t="shared" si="56"/>
        <v>0</v>
      </c>
    </row>
    <row r="2256" spans="1:8" x14ac:dyDescent="0.25">
      <c r="A2256" s="1351"/>
      <c r="B2256" s="541" t="s">
        <v>1856</v>
      </c>
      <c r="C2256" s="547" t="s">
        <v>3882</v>
      </c>
      <c r="D2256" s="1913" t="s">
        <v>3935</v>
      </c>
      <c r="E2256" s="1914">
        <v>991</v>
      </c>
      <c r="F2256" s="1915">
        <v>41545</v>
      </c>
      <c r="G2256" s="1914">
        <v>991</v>
      </c>
      <c r="H2256" s="1417">
        <f t="shared" si="56"/>
        <v>0</v>
      </c>
    </row>
    <row r="2257" spans="1:8" x14ac:dyDescent="0.25">
      <c r="A2257" s="1351"/>
      <c r="B2257" s="541" t="s">
        <v>1857</v>
      </c>
      <c r="C2257" s="547" t="s">
        <v>3882</v>
      </c>
      <c r="D2257" s="1913" t="s">
        <v>58</v>
      </c>
      <c r="E2257" s="1914">
        <v>11893.5</v>
      </c>
      <c r="F2257" s="1915">
        <v>41545</v>
      </c>
      <c r="G2257" s="1914">
        <v>11893.5</v>
      </c>
      <c r="H2257" s="1417">
        <f t="shared" si="56"/>
        <v>0</v>
      </c>
    </row>
    <row r="2258" spans="1:8" x14ac:dyDescent="0.25">
      <c r="A2258" s="1351"/>
      <c r="B2258" s="541" t="s">
        <v>1858</v>
      </c>
      <c r="C2258" s="547" t="s">
        <v>3882</v>
      </c>
      <c r="D2258" s="1913" t="s">
        <v>19</v>
      </c>
      <c r="E2258" s="1914">
        <v>6139</v>
      </c>
      <c r="F2258" s="1915">
        <v>41545</v>
      </c>
      <c r="G2258" s="1914">
        <v>6139</v>
      </c>
      <c r="H2258" s="1417">
        <f t="shared" si="56"/>
        <v>0</v>
      </c>
    </row>
    <row r="2259" spans="1:8" x14ac:dyDescent="0.25">
      <c r="A2259" s="1351"/>
      <c r="B2259" s="541" t="s">
        <v>1859</v>
      </c>
      <c r="C2259" s="547" t="s">
        <v>3882</v>
      </c>
      <c r="D2259" s="1913" t="s">
        <v>3449</v>
      </c>
      <c r="E2259" s="1914">
        <v>7600</v>
      </c>
      <c r="F2259" s="1924">
        <v>41558</v>
      </c>
      <c r="G2259" s="1925">
        <v>7600</v>
      </c>
      <c r="H2259" s="1417">
        <f t="shared" si="56"/>
        <v>0</v>
      </c>
    </row>
    <row r="2260" spans="1:8" x14ac:dyDescent="0.25">
      <c r="A2260" s="1351"/>
      <c r="B2260" s="541" t="s">
        <v>1860</v>
      </c>
      <c r="C2260" s="547" t="s">
        <v>3882</v>
      </c>
      <c r="D2260" s="1913" t="s">
        <v>36</v>
      </c>
      <c r="E2260" s="1914">
        <v>2304</v>
      </c>
      <c r="F2260" s="1915">
        <v>41545</v>
      </c>
      <c r="G2260" s="1914">
        <v>2304</v>
      </c>
      <c r="H2260" s="1417">
        <f t="shared" si="56"/>
        <v>0</v>
      </c>
    </row>
    <row r="2261" spans="1:8" x14ac:dyDescent="0.25">
      <c r="A2261" s="1351"/>
      <c r="B2261" s="541" t="s">
        <v>819</v>
      </c>
      <c r="C2261" s="547" t="s">
        <v>3882</v>
      </c>
      <c r="D2261" s="1913" t="s">
        <v>463</v>
      </c>
      <c r="E2261" s="1914">
        <v>6043</v>
      </c>
      <c r="F2261" s="1915">
        <v>41545</v>
      </c>
      <c r="G2261" s="1914">
        <v>6043</v>
      </c>
      <c r="H2261" s="1417">
        <f t="shared" si="56"/>
        <v>0</v>
      </c>
    </row>
    <row r="2262" spans="1:8" x14ac:dyDescent="0.25">
      <c r="A2262" s="1351"/>
      <c r="B2262" s="541" t="s">
        <v>1861</v>
      </c>
      <c r="C2262" s="547" t="s">
        <v>3882</v>
      </c>
      <c r="D2262" s="1913" t="s">
        <v>377</v>
      </c>
      <c r="E2262" s="1914">
        <v>3632</v>
      </c>
      <c r="F2262" s="1915">
        <v>41547</v>
      </c>
      <c r="G2262" s="1916">
        <v>3632</v>
      </c>
      <c r="H2262" s="1417">
        <f t="shared" si="56"/>
        <v>0</v>
      </c>
    </row>
    <row r="2263" spans="1:8" x14ac:dyDescent="0.25">
      <c r="A2263" s="1351"/>
      <c r="B2263" s="541" t="s">
        <v>1862</v>
      </c>
      <c r="C2263" s="547" t="s">
        <v>3882</v>
      </c>
      <c r="D2263" s="1913" t="s">
        <v>600</v>
      </c>
      <c r="E2263" s="1914">
        <v>158</v>
      </c>
      <c r="F2263" s="1915">
        <v>41545</v>
      </c>
      <c r="G2263" s="1914">
        <v>158</v>
      </c>
      <c r="H2263" s="1417">
        <f t="shared" si="56"/>
        <v>0</v>
      </c>
    </row>
    <row r="2264" spans="1:8" x14ac:dyDescent="0.25">
      <c r="A2264" s="1351"/>
      <c r="B2264" s="541" t="s">
        <v>1863</v>
      </c>
      <c r="C2264" s="547" t="s">
        <v>3882</v>
      </c>
      <c r="D2264" s="1913" t="s">
        <v>377</v>
      </c>
      <c r="E2264" s="1914">
        <v>101</v>
      </c>
      <c r="F2264" s="1982">
        <v>41547</v>
      </c>
      <c r="G2264" s="1975">
        <v>101</v>
      </c>
      <c r="H2264" s="1417">
        <f t="shared" si="56"/>
        <v>0</v>
      </c>
    </row>
    <row r="2265" spans="1:8" x14ac:dyDescent="0.25">
      <c r="A2265" s="1351"/>
      <c r="B2265" s="541" t="s">
        <v>1951</v>
      </c>
      <c r="C2265" s="547" t="s">
        <v>3882</v>
      </c>
      <c r="D2265" s="1913" t="s">
        <v>499</v>
      </c>
      <c r="E2265" s="1914">
        <v>1616</v>
      </c>
      <c r="F2265" s="1915">
        <v>41545</v>
      </c>
      <c r="G2265" s="1914">
        <v>1616</v>
      </c>
      <c r="H2265" s="1417">
        <f t="shared" ref="H2265" si="57">E2265-G2265</f>
        <v>0</v>
      </c>
    </row>
    <row r="2266" spans="1:8" x14ac:dyDescent="0.25">
      <c r="A2266" s="1351"/>
      <c r="B2266" s="1385"/>
      <c r="C2266" s="547"/>
      <c r="D2266" s="521" t="s">
        <v>513</v>
      </c>
      <c r="E2266" s="140"/>
      <c r="F2266" s="727"/>
      <c r="G2266" s="140"/>
      <c r="H2266" s="218"/>
    </row>
    <row r="2267" spans="1:8" x14ac:dyDescent="0.25">
      <c r="A2267" s="1378"/>
      <c r="B2267" s="1386"/>
      <c r="C2267" s="1550"/>
      <c r="D2267" s="353" t="s">
        <v>506</v>
      </c>
      <c r="E2267" s="76"/>
      <c r="F2267" s="687"/>
      <c r="G2267" s="76"/>
      <c r="H2267" s="218"/>
    </row>
    <row r="2268" spans="1:8" x14ac:dyDescent="0.25">
      <c r="A2268" s="1351"/>
      <c r="B2268" s="1385"/>
      <c r="C2268" s="541"/>
      <c r="D2268" s="719" t="s">
        <v>513</v>
      </c>
      <c r="E2268" s="218"/>
      <c r="F2268" s="1414"/>
      <c r="G2268" s="1956"/>
      <c r="H2268" s="218"/>
    </row>
    <row r="2269" spans="1:8" ht="18.75" x14ac:dyDescent="0.3">
      <c r="A2269" s="2155" t="str">
        <f>A2199</f>
        <v>REMISIONES DE    OCTUBRE     2 0 1 3</v>
      </c>
      <c r="B2269" s="2151"/>
      <c r="C2269" s="2151"/>
      <c r="D2269" s="2151"/>
      <c r="E2269" s="2151"/>
      <c r="F2269" s="2151"/>
      <c r="G2269" s="1959"/>
      <c r="H2269" s="719"/>
    </row>
    <row r="2270" spans="1:8" ht="35.25" thickBot="1" x14ac:dyDescent="0.35">
      <c r="A2270" s="723" t="s">
        <v>0</v>
      </c>
      <c r="B2270" s="1353" t="s">
        <v>1</v>
      </c>
      <c r="C2270" s="1546"/>
      <c r="D2270" s="1344" t="s">
        <v>1574</v>
      </c>
      <c r="E2270" s="5" t="s">
        <v>2</v>
      </c>
      <c r="F2270" s="1358" t="s">
        <v>6</v>
      </c>
      <c r="G2270" s="1346" t="s">
        <v>7</v>
      </c>
      <c r="H2270" s="1347" t="s">
        <v>8</v>
      </c>
    </row>
    <row r="2271" spans="1:8" ht="15.75" thickTop="1" x14ac:dyDescent="0.25">
      <c r="A2271" s="1351">
        <v>41545</v>
      </c>
      <c r="B2271" s="541" t="s">
        <v>1952</v>
      </c>
      <c r="C2271" s="547" t="s">
        <v>3882</v>
      </c>
      <c r="D2271" s="1913" t="s">
        <v>1922</v>
      </c>
      <c r="E2271" s="1914">
        <v>2856</v>
      </c>
      <c r="F2271" s="1915">
        <v>41545</v>
      </c>
      <c r="G2271" s="1914">
        <v>2856</v>
      </c>
      <c r="H2271" s="1417">
        <f t="shared" ref="H2271:H2334" si="58">E2271-G2271</f>
        <v>0</v>
      </c>
    </row>
    <row r="2272" spans="1:8" x14ac:dyDescent="0.25">
      <c r="A2272" s="1351"/>
      <c r="B2272" s="541" t="s">
        <v>1953</v>
      </c>
      <c r="C2272" s="547" t="s">
        <v>3882</v>
      </c>
      <c r="D2272" s="1913" t="s">
        <v>1864</v>
      </c>
      <c r="E2272" s="1914">
        <v>9937.5</v>
      </c>
      <c r="F2272" s="1915">
        <v>41545</v>
      </c>
      <c r="G2272" s="1914">
        <v>9937.5</v>
      </c>
      <c r="H2272" s="1417">
        <f t="shared" si="58"/>
        <v>0</v>
      </c>
    </row>
    <row r="2273" spans="1:8" x14ac:dyDescent="0.25">
      <c r="A2273" s="1351"/>
      <c r="B2273" s="541" t="s">
        <v>1954</v>
      </c>
      <c r="C2273" s="547" t="s">
        <v>3882</v>
      </c>
      <c r="D2273" s="1913" t="s">
        <v>13</v>
      </c>
      <c r="E2273" s="1914">
        <v>274.5</v>
      </c>
      <c r="F2273" s="1915">
        <v>41545</v>
      </c>
      <c r="G2273" s="1914">
        <v>274.5</v>
      </c>
      <c r="H2273" s="1417">
        <f t="shared" si="58"/>
        <v>0</v>
      </c>
    </row>
    <row r="2274" spans="1:8" x14ac:dyDescent="0.25">
      <c r="A2274" s="1351"/>
      <c r="B2274" s="541" t="s">
        <v>1955</v>
      </c>
      <c r="C2274" s="547" t="s">
        <v>3882</v>
      </c>
      <c r="D2274" s="1913" t="s">
        <v>45</v>
      </c>
      <c r="E2274" s="1914">
        <v>3549</v>
      </c>
      <c r="F2274" s="1915">
        <v>41545</v>
      </c>
      <c r="G2274" s="1914">
        <v>3549</v>
      </c>
      <c r="H2274" s="1417">
        <f t="shared" si="58"/>
        <v>0</v>
      </c>
    </row>
    <row r="2275" spans="1:8" x14ac:dyDescent="0.25">
      <c r="A2275" s="1351"/>
      <c r="B2275" s="541" t="s">
        <v>1956</v>
      </c>
      <c r="C2275" s="547" t="s">
        <v>3882</v>
      </c>
      <c r="D2275" s="1913" t="s">
        <v>964</v>
      </c>
      <c r="E2275" s="1914">
        <v>9582</v>
      </c>
      <c r="F2275" s="1924">
        <v>41548</v>
      </c>
      <c r="G2275" s="1925">
        <v>9582</v>
      </c>
      <c r="H2275" s="1417">
        <f t="shared" si="58"/>
        <v>0</v>
      </c>
    </row>
    <row r="2276" spans="1:8" x14ac:dyDescent="0.25">
      <c r="A2276" s="1351"/>
      <c r="B2276" s="541" t="s">
        <v>1957</v>
      </c>
      <c r="C2276" s="547" t="s">
        <v>3882</v>
      </c>
      <c r="D2276" s="1913" t="s">
        <v>2069</v>
      </c>
      <c r="E2276" s="1914">
        <v>3128</v>
      </c>
      <c r="F2276" s="1971" t="s">
        <v>4065</v>
      </c>
      <c r="G2276" s="1916">
        <f>1500+1628</f>
        <v>3128</v>
      </c>
      <c r="H2276" s="1417">
        <f t="shared" si="58"/>
        <v>0</v>
      </c>
    </row>
    <row r="2277" spans="1:8" x14ac:dyDescent="0.25">
      <c r="A2277" s="1351"/>
      <c r="B2277" s="541" t="s">
        <v>820</v>
      </c>
      <c r="C2277" s="547" t="s">
        <v>3882</v>
      </c>
      <c r="D2277" s="1913" t="s">
        <v>1916</v>
      </c>
      <c r="E2277" s="1914">
        <v>2490</v>
      </c>
      <c r="F2277" s="1915">
        <v>41545</v>
      </c>
      <c r="G2277" s="1914">
        <v>2490</v>
      </c>
      <c r="H2277" s="1417">
        <f t="shared" si="58"/>
        <v>0</v>
      </c>
    </row>
    <row r="2278" spans="1:8" x14ac:dyDescent="0.25">
      <c r="A2278" s="1351"/>
      <c r="B2278" s="541" t="s">
        <v>1958</v>
      </c>
      <c r="C2278" s="547" t="s">
        <v>3882</v>
      </c>
      <c r="D2278" s="1913" t="s">
        <v>3575</v>
      </c>
      <c r="E2278" s="1914">
        <v>1770</v>
      </c>
      <c r="F2278" s="1924">
        <v>41549</v>
      </c>
      <c r="G2278" s="1925">
        <v>1770</v>
      </c>
      <c r="H2278" s="1417">
        <f t="shared" si="58"/>
        <v>0</v>
      </c>
    </row>
    <row r="2279" spans="1:8" x14ac:dyDescent="0.25">
      <c r="A2279" s="1351"/>
      <c r="B2279" s="541" t="s">
        <v>1959</v>
      </c>
      <c r="C2279" s="547" t="s">
        <v>3882</v>
      </c>
      <c r="D2279" s="1913" t="s">
        <v>851</v>
      </c>
      <c r="E2279" s="1914">
        <v>2387</v>
      </c>
      <c r="F2279" s="1915">
        <v>41547</v>
      </c>
      <c r="G2279" s="1916">
        <v>2387</v>
      </c>
      <c r="H2279" s="1417">
        <f t="shared" si="58"/>
        <v>0</v>
      </c>
    </row>
    <row r="2280" spans="1:8" x14ac:dyDescent="0.25">
      <c r="A2280" s="1351"/>
      <c r="B2280" s="541" t="s">
        <v>1960</v>
      </c>
      <c r="C2280" s="547" t="s">
        <v>3882</v>
      </c>
      <c r="D2280" s="1913" t="s">
        <v>3990</v>
      </c>
      <c r="E2280" s="1914">
        <v>771.9</v>
      </c>
      <c r="F2280" s="1915">
        <v>41545</v>
      </c>
      <c r="G2280" s="1914">
        <v>771.9</v>
      </c>
      <c r="H2280" s="1417">
        <f t="shared" si="58"/>
        <v>0</v>
      </c>
    </row>
    <row r="2281" spans="1:8" x14ac:dyDescent="0.25">
      <c r="A2281" s="1351"/>
      <c r="B2281" s="541" t="s">
        <v>1961</v>
      </c>
      <c r="C2281" s="547" t="s">
        <v>3882</v>
      </c>
      <c r="D2281" s="1913" t="s">
        <v>419</v>
      </c>
      <c r="E2281" s="1914">
        <v>1824</v>
      </c>
      <c r="F2281" s="1924">
        <v>41549</v>
      </c>
      <c r="G2281" s="1925">
        <v>1824</v>
      </c>
      <c r="H2281" s="1417">
        <f t="shared" si="58"/>
        <v>0</v>
      </c>
    </row>
    <row r="2282" spans="1:8" x14ac:dyDescent="0.25">
      <c r="A2282" s="1351"/>
      <c r="B2282" s="541" t="s">
        <v>1962</v>
      </c>
      <c r="C2282" s="547" t="s">
        <v>3882</v>
      </c>
      <c r="D2282" s="1913" t="s">
        <v>185</v>
      </c>
      <c r="E2282" s="1914">
        <v>28721.5</v>
      </c>
      <c r="F2282" s="1915">
        <v>41547</v>
      </c>
      <c r="G2282" s="1916">
        <v>28721.5</v>
      </c>
      <c r="H2282" s="1417">
        <f t="shared" si="58"/>
        <v>0</v>
      </c>
    </row>
    <row r="2283" spans="1:8" x14ac:dyDescent="0.25">
      <c r="A2283" s="1351"/>
      <c r="B2283" s="541" t="s">
        <v>1963</v>
      </c>
      <c r="C2283" s="547" t="s">
        <v>3882</v>
      </c>
      <c r="D2283" s="1913" t="s">
        <v>404</v>
      </c>
      <c r="E2283" s="1914">
        <v>1661.5</v>
      </c>
      <c r="F2283" s="1913"/>
      <c r="G2283" s="1914"/>
      <c r="H2283" s="1417">
        <f t="shared" si="58"/>
        <v>1661.5</v>
      </c>
    </row>
    <row r="2284" spans="1:8" x14ac:dyDescent="0.25">
      <c r="A2284" s="1351"/>
      <c r="B2284" s="541" t="s">
        <v>1964</v>
      </c>
      <c r="C2284" s="547" t="s">
        <v>3882</v>
      </c>
      <c r="D2284" s="1913" t="s">
        <v>1041</v>
      </c>
      <c r="E2284" s="1914">
        <v>793</v>
      </c>
      <c r="F2284" s="1915">
        <v>41545</v>
      </c>
      <c r="G2284" s="1914">
        <v>793</v>
      </c>
      <c r="H2284" s="1417">
        <f t="shared" si="58"/>
        <v>0</v>
      </c>
    </row>
    <row r="2285" spans="1:8" x14ac:dyDescent="0.25">
      <c r="A2285" s="1351"/>
      <c r="B2285" s="541" t="s">
        <v>229</v>
      </c>
      <c r="C2285" s="547" t="s">
        <v>3882</v>
      </c>
      <c r="D2285" s="1913" t="s">
        <v>497</v>
      </c>
      <c r="E2285" s="1914">
        <v>4646.5</v>
      </c>
      <c r="F2285" s="1924">
        <v>41549</v>
      </c>
      <c r="G2285" s="1925">
        <v>4646</v>
      </c>
      <c r="H2285" s="1417">
        <f t="shared" si="58"/>
        <v>0.5</v>
      </c>
    </row>
    <row r="2286" spans="1:8" ht="23.25" x14ac:dyDescent="0.25">
      <c r="A2286" s="1351"/>
      <c r="B2286" s="541" t="s">
        <v>1965</v>
      </c>
      <c r="C2286" s="547" t="s">
        <v>3882</v>
      </c>
      <c r="D2286" s="1913" t="s">
        <v>512</v>
      </c>
      <c r="E2286" s="1914">
        <v>7121</v>
      </c>
      <c r="F2286" s="1954" t="s">
        <v>4066</v>
      </c>
      <c r="G2286" s="1916">
        <v>7121</v>
      </c>
      <c r="H2286" s="1417">
        <f t="shared" si="58"/>
        <v>0</v>
      </c>
    </row>
    <row r="2287" spans="1:8" x14ac:dyDescent="0.25">
      <c r="A2287" s="1351"/>
      <c r="B2287" s="541" t="s">
        <v>1966</v>
      </c>
      <c r="C2287" s="547" t="s">
        <v>3882</v>
      </c>
      <c r="D2287" s="1913" t="s">
        <v>1969</v>
      </c>
      <c r="E2287" s="1914">
        <v>3800</v>
      </c>
      <c r="F2287" s="1924">
        <v>41548</v>
      </c>
      <c r="G2287" s="1925">
        <v>3800</v>
      </c>
      <c r="H2287" s="1417">
        <f t="shared" si="58"/>
        <v>0</v>
      </c>
    </row>
    <row r="2288" spans="1:8" x14ac:dyDescent="0.25">
      <c r="A2288" s="1351"/>
      <c r="B2288" s="541" t="s">
        <v>1967</v>
      </c>
      <c r="C2288" s="547" t="s">
        <v>3882</v>
      </c>
      <c r="D2288" s="1913" t="s">
        <v>259</v>
      </c>
      <c r="E2288" s="1914">
        <v>1670</v>
      </c>
      <c r="F2288" s="1915">
        <v>41545</v>
      </c>
      <c r="G2288" s="1914">
        <v>1670</v>
      </c>
      <c r="H2288" s="1417">
        <f t="shared" si="58"/>
        <v>0</v>
      </c>
    </row>
    <row r="2289" spans="1:8" x14ac:dyDescent="0.25">
      <c r="A2289" s="1351"/>
      <c r="B2289" s="541" t="s">
        <v>821</v>
      </c>
      <c r="C2289" s="547" t="s">
        <v>3882</v>
      </c>
      <c r="D2289" s="1913" t="s">
        <v>44</v>
      </c>
      <c r="E2289" s="1914">
        <v>6260.5</v>
      </c>
      <c r="F2289" s="2015" t="s">
        <v>4034</v>
      </c>
      <c r="G2289" s="1925">
        <f>3260+3000</f>
        <v>6260</v>
      </c>
      <c r="H2289" s="1417">
        <f t="shared" si="58"/>
        <v>0.5</v>
      </c>
    </row>
    <row r="2290" spans="1:8" x14ac:dyDescent="0.25">
      <c r="A2290" s="1351">
        <v>41546</v>
      </c>
      <c r="B2290" s="591" t="s">
        <v>1866</v>
      </c>
      <c r="C2290" s="1547" t="s">
        <v>4026</v>
      </c>
      <c r="D2290" s="1913" t="s">
        <v>48</v>
      </c>
      <c r="E2290" s="1914">
        <v>25086.5</v>
      </c>
      <c r="F2290" s="1924">
        <v>41557</v>
      </c>
      <c r="G2290" s="1925">
        <v>25086.5</v>
      </c>
      <c r="H2290" s="1417">
        <f t="shared" si="58"/>
        <v>0</v>
      </c>
    </row>
    <row r="2291" spans="1:8" x14ac:dyDescent="0.25">
      <c r="A2291" s="1351"/>
      <c r="B2291" s="591" t="s">
        <v>1867</v>
      </c>
      <c r="C2291" s="1547" t="s">
        <v>4026</v>
      </c>
      <c r="D2291" s="1913" t="s">
        <v>1041</v>
      </c>
      <c r="E2291" s="1914">
        <v>9040</v>
      </c>
      <c r="F2291" s="1915">
        <v>41547</v>
      </c>
      <c r="G2291" s="1916">
        <v>9040</v>
      </c>
      <c r="H2291" s="1417">
        <f t="shared" si="58"/>
        <v>0</v>
      </c>
    </row>
    <row r="2292" spans="1:8" x14ac:dyDescent="0.25">
      <c r="A2292" s="1351"/>
      <c r="B2292" s="591" t="s">
        <v>1868</v>
      </c>
      <c r="C2292" s="1547" t="s">
        <v>4026</v>
      </c>
      <c r="D2292" s="1913" t="s">
        <v>994</v>
      </c>
      <c r="E2292" s="1914">
        <v>13133</v>
      </c>
      <c r="F2292" s="1924">
        <v>41570</v>
      </c>
      <c r="G2292" s="1925">
        <v>13133</v>
      </c>
      <c r="H2292" s="1417">
        <f t="shared" si="58"/>
        <v>0</v>
      </c>
    </row>
    <row r="2293" spans="1:8" x14ac:dyDescent="0.25">
      <c r="A2293" s="1351"/>
      <c r="B2293" s="591" t="s">
        <v>1869</v>
      </c>
      <c r="C2293" s="1547" t="s">
        <v>4026</v>
      </c>
      <c r="D2293" s="1913" t="s">
        <v>3525</v>
      </c>
      <c r="E2293" s="1914">
        <v>680</v>
      </c>
      <c r="F2293" s="1915">
        <v>41546</v>
      </c>
      <c r="G2293" s="1914">
        <v>680</v>
      </c>
      <c r="H2293" s="1417">
        <f t="shared" si="58"/>
        <v>0</v>
      </c>
    </row>
    <row r="2294" spans="1:8" x14ac:dyDescent="0.25">
      <c r="A2294" s="1351"/>
      <c r="B2294" s="591" t="s">
        <v>1870</v>
      </c>
      <c r="C2294" s="1547" t="s">
        <v>4026</v>
      </c>
      <c r="D2294" s="1913" t="s">
        <v>600</v>
      </c>
      <c r="E2294" s="1914">
        <v>57.2</v>
      </c>
      <c r="F2294" s="1915">
        <v>41546</v>
      </c>
      <c r="G2294" s="1914">
        <v>57.2</v>
      </c>
      <c r="H2294" s="1417">
        <f t="shared" si="58"/>
        <v>0</v>
      </c>
    </row>
    <row r="2295" spans="1:8" x14ac:dyDescent="0.25">
      <c r="A2295" s="1351">
        <v>41547</v>
      </c>
      <c r="B2295" s="591" t="s">
        <v>1871</v>
      </c>
      <c r="C2295" s="1547" t="s">
        <v>4026</v>
      </c>
      <c r="D2295" s="1913" t="s">
        <v>752</v>
      </c>
      <c r="E2295" s="1914">
        <v>64482.879999999997</v>
      </c>
      <c r="F2295" s="1924">
        <v>41564</v>
      </c>
      <c r="G2295" s="1925">
        <v>64482.879999999997</v>
      </c>
      <c r="H2295" s="1417">
        <f t="shared" si="58"/>
        <v>0</v>
      </c>
    </row>
    <row r="2296" spans="1:8" x14ac:dyDescent="0.25">
      <c r="A2296" s="1351"/>
      <c r="B2296" s="591" t="s">
        <v>1872</v>
      </c>
      <c r="C2296" s="1547" t="s">
        <v>4026</v>
      </c>
      <c r="D2296" s="1913" t="s">
        <v>19</v>
      </c>
      <c r="E2296" s="1914">
        <v>6361.5</v>
      </c>
      <c r="F2296" s="1915">
        <v>41547</v>
      </c>
      <c r="G2296" s="1914">
        <v>6361.5</v>
      </c>
      <c r="H2296" s="1417">
        <f t="shared" si="58"/>
        <v>0</v>
      </c>
    </row>
    <row r="2297" spans="1:8" x14ac:dyDescent="0.25">
      <c r="A2297" s="1351"/>
      <c r="B2297" s="591" t="s">
        <v>1873</v>
      </c>
      <c r="C2297" s="1547" t="s">
        <v>4026</v>
      </c>
      <c r="D2297" s="1913" t="s">
        <v>3500</v>
      </c>
      <c r="E2297" s="1914">
        <v>3162</v>
      </c>
      <c r="F2297" s="1915">
        <v>41547</v>
      </c>
      <c r="G2297" s="1914">
        <v>3162</v>
      </c>
      <c r="H2297" s="1417">
        <f t="shared" si="58"/>
        <v>0</v>
      </c>
    </row>
    <row r="2298" spans="1:8" x14ac:dyDescent="0.25">
      <c r="A2298" s="1351"/>
      <c r="B2298" s="591" t="s">
        <v>1874</v>
      </c>
      <c r="C2298" s="1547" t="s">
        <v>4026</v>
      </c>
      <c r="D2298" s="1913" t="s">
        <v>206</v>
      </c>
      <c r="E2298" s="1914">
        <v>3921</v>
      </c>
      <c r="F2298" s="1915">
        <v>41547</v>
      </c>
      <c r="G2298" s="1914">
        <v>3921</v>
      </c>
      <c r="H2298" s="1417">
        <f t="shared" si="58"/>
        <v>0</v>
      </c>
    </row>
    <row r="2299" spans="1:8" x14ac:dyDescent="0.25">
      <c r="A2299" s="1351"/>
      <c r="B2299" s="591" t="s">
        <v>822</v>
      </c>
      <c r="C2299" s="1547" t="s">
        <v>4026</v>
      </c>
      <c r="D2299" s="1913" t="s">
        <v>3081</v>
      </c>
      <c r="E2299" s="1914">
        <v>6929</v>
      </c>
      <c r="F2299" s="1915">
        <v>41547</v>
      </c>
      <c r="G2299" s="1914">
        <v>6929</v>
      </c>
      <c r="H2299" s="1417">
        <f t="shared" si="58"/>
        <v>0</v>
      </c>
    </row>
    <row r="2300" spans="1:8" x14ac:dyDescent="0.25">
      <c r="A2300" s="1351"/>
      <c r="B2300" s="591" t="s">
        <v>1875</v>
      </c>
      <c r="C2300" s="1547" t="s">
        <v>4026</v>
      </c>
      <c r="D2300" s="1913" t="s">
        <v>861</v>
      </c>
      <c r="E2300" s="1914">
        <v>5576</v>
      </c>
      <c r="F2300" s="1924" t="s">
        <v>4039</v>
      </c>
      <c r="G2300" s="1925">
        <f>2100+3476</f>
        <v>5576</v>
      </c>
      <c r="H2300" s="1417">
        <f t="shared" si="58"/>
        <v>0</v>
      </c>
    </row>
    <row r="2301" spans="1:8" x14ac:dyDescent="0.25">
      <c r="A2301" s="1351"/>
      <c r="B2301" s="591" t="s">
        <v>1876</v>
      </c>
      <c r="C2301" s="1547" t="s">
        <v>4026</v>
      </c>
      <c r="D2301" s="1913" t="s">
        <v>4023</v>
      </c>
      <c r="E2301" s="1914">
        <v>25771.5</v>
      </c>
      <c r="F2301" s="1924" t="s">
        <v>4040</v>
      </c>
      <c r="G2301" s="1925">
        <f>3514+22257.5</f>
        <v>25771.5</v>
      </c>
      <c r="H2301" s="1417">
        <f t="shared" si="58"/>
        <v>0</v>
      </c>
    </row>
    <row r="2302" spans="1:8" x14ac:dyDescent="0.25">
      <c r="A2302" s="1351"/>
      <c r="B2302" s="591" t="s">
        <v>823</v>
      </c>
      <c r="C2302" s="1547" t="s">
        <v>4026</v>
      </c>
      <c r="D2302" s="1913" t="s">
        <v>983</v>
      </c>
      <c r="E2302" s="1914">
        <v>1254.5</v>
      </c>
      <c r="F2302" s="1915">
        <v>41547</v>
      </c>
      <c r="G2302" s="1914">
        <v>1254.5</v>
      </c>
      <c r="H2302" s="1417">
        <f t="shared" si="58"/>
        <v>0</v>
      </c>
    </row>
    <row r="2303" spans="1:8" x14ac:dyDescent="0.25">
      <c r="A2303" s="1351"/>
      <c r="B2303" s="591" t="s">
        <v>1877</v>
      </c>
      <c r="C2303" s="1547" t="s">
        <v>4026</v>
      </c>
      <c r="D2303" s="1920" t="s">
        <v>3450</v>
      </c>
      <c r="E2303" s="1921">
        <v>0</v>
      </c>
      <c r="F2303" s="1915"/>
      <c r="G2303" s="1914"/>
      <c r="H2303" s="1417">
        <f t="shared" si="58"/>
        <v>0</v>
      </c>
    </row>
    <row r="2304" spans="1:8" x14ac:dyDescent="0.25">
      <c r="A2304" s="1351"/>
      <c r="B2304" s="591" t="s">
        <v>1878</v>
      </c>
      <c r="C2304" s="1547" t="s">
        <v>4026</v>
      </c>
      <c r="D2304" s="1913" t="s">
        <v>3574</v>
      </c>
      <c r="E2304" s="1914">
        <v>10683</v>
      </c>
      <c r="F2304" s="1915">
        <v>41547</v>
      </c>
      <c r="G2304" s="1914">
        <v>10683</v>
      </c>
      <c r="H2304" s="1417">
        <f t="shared" si="58"/>
        <v>0</v>
      </c>
    </row>
    <row r="2305" spans="1:9" x14ac:dyDescent="0.25">
      <c r="A2305" s="1351"/>
      <c r="B2305" s="591" t="s">
        <v>1879</v>
      </c>
      <c r="C2305" s="1547" t="s">
        <v>4026</v>
      </c>
      <c r="D2305" s="1913" t="s">
        <v>667</v>
      </c>
      <c r="E2305" s="1914">
        <v>4030</v>
      </c>
      <c r="F2305" s="1915">
        <v>41547</v>
      </c>
      <c r="G2305" s="1914">
        <v>4030</v>
      </c>
      <c r="H2305" s="1417">
        <f t="shared" si="58"/>
        <v>0</v>
      </c>
    </row>
    <row r="2306" spans="1:9" x14ac:dyDescent="0.25">
      <c r="A2306" s="1351"/>
      <c r="B2306" s="591" t="s">
        <v>1880</v>
      </c>
      <c r="C2306" s="1547" t="s">
        <v>4026</v>
      </c>
      <c r="D2306" s="1913" t="s">
        <v>3449</v>
      </c>
      <c r="E2306" s="1914">
        <v>2660</v>
      </c>
      <c r="F2306" s="1924" t="s">
        <v>4041</v>
      </c>
      <c r="G2306" s="1925">
        <f>2260+400</f>
        <v>2660</v>
      </c>
      <c r="H2306" s="1417">
        <f t="shared" si="58"/>
        <v>0</v>
      </c>
    </row>
    <row r="2307" spans="1:9" x14ac:dyDescent="0.25">
      <c r="A2307" s="1351"/>
      <c r="B2307" s="591" t="s">
        <v>1881</v>
      </c>
      <c r="C2307" s="1547" t="s">
        <v>4026</v>
      </c>
      <c r="D2307" s="1913" t="s">
        <v>185</v>
      </c>
      <c r="E2307" s="1914">
        <v>25028.5</v>
      </c>
      <c r="F2307" s="1924">
        <v>41548</v>
      </c>
      <c r="G2307" s="1925">
        <v>25028.5</v>
      </c>
      <c r="H2307" s="1417">
        <f t="shared" si="58"/>
        <v>0</v>
      </c>
    </row>
    <row r="2308" spans="1:9" x14ac:dyDescent="0.25">
      <c r="A2308" s="1351"/>
      <c r="B2308" s="591" t="s">
        <v>1882</v>
      </c>
      <c r="C2308" s="1547" t="s">
        <v>4026</v>
      </c>
      <c r="D2308" s="1913" t="s">
        <v>21</v>
      </c>
      <c r="E2308" s="1914">
        <v>19769.5</v>
      </c>
      <c r="F2308" s="1924">
        <v>41566</v>
      </c>
      <c r="G2308" s="1925">
        <v>19769.5</v>
      </c>
      <c r="H2308" s="1417">
        <f t="shared" si="58"/>
        <v>0</v>
      </c>
    </row>
    <row r="2309" spans="1:9" x14ac:dyDescent="0.25">
      <c r="A2309" s="1351"/>
      <c r="B2309" s="591" t="s">
        <v>1883</v>
      </c>
      <c r="C2309" s="1547" t="s">
        <v>4026</v>
      </c>
      <c r="D2309" s="1913" t="s">
        <v>3821</v>
      </c>
      <c r="E2309" s="1914">
        <v>14676</v>
      </c>
      <c r="F2309" s="1915">
        <v>41547</v>
      </c>
      <c r="G2309" s="1914">
        <v>14676</v>
      </c>
      <c r="H2309" s="1417">
        <f t="shared" si="58"/>
        <v>0</v>
      </c>
    </row>
    <row r="2310" spans="1:9" x14ac:dyDescent="0.25">
      <c r="A2310" s="1351"/>
      <c r="B2310" s="591" t="s">
        <v>1884</v>
      </c>
      <c r="C2310" s="1547" t="s">
        <v>4026</v>
      </c>
      <c r="D2310" s="1913" t="s">
        <v>983</v>
      </c>
      <c r="E2310" s="1914">
        <v>1145</v>
      </c>
      <c r="F2310" s="1915">
        <v>41547</v>
      </c>
      <c r="G2310" s="1914">
        <v>1145</v>
      </c>
      <c r="H2310" s="1417">
        <f t="shared" si="58"/>
        <v>0</v>
      </c>
    </row>
    <row r="2311" spans="1:9" x14ac:dyDescent="0.25">
      <c r="A2311" s="1351"/>
      <c r="B2311" s="591" t="s">
        <v>1885</v>
      </c>
      <c r="C2311" s="1547" t="s">
        <v>4026</v>
      </c>
      <c r="D2311" s="1913" t="s">
        <v>3990</v>
      </c>
      <c r="E2311" s="1914">
        <v>610</v>
      </c>
      <c r="F2311" s="1915">
        <v>41547</v>
      </c>
      <c r="G2311" s="1914">
        <v>610</v>
      </c>
      <c r="H2311" s="1417">
        <f t="shared" si="58"/>
        <v>0</v>
      </c>
      <c r="I2311" s="245"/>
    </row>
    <row r="2312" spans="1:9" x14ac:dyDescent="0.25">
      <c r="A2312" s="1351"/>
      <c r="B2312" s="591" t="s">
        <v>1886</v>
      </c>
      <c r="C2312" s="1547" t="s">
        <v>4026</v>
      </c>
      <c r="D2312" s="1913" t="s">
        <v>25</v>
      </c>
      <c r="E2312" s="1914">
        <v>7595</v>
      </c>
      <c r="F2312" s="1924" t="s">
        <v>4042</v>
      </c>
      <c r="G2312" s="1925">
        <f>6500+1095</f>
        <v>7595</v>
      </c>
      <c r="H2312" s="1417">
        <f t="shared" si="58"/>
        <v>0</v>
      </c>
      <c r="I2312" s="245"/>
    </row>
    <row r="2313" spans="1:9" x14ac:dyDescent="0.25">
      <c r="A2313" s="1351"/>
      <c r="B2313" s="591" t="s">
        <v>1887</v>
      </c>
      <c r="C2313" s="1547" t="s">
        <v>4026</v>
      </c>
      <c r="D2313" s="1913" t="s">
        <v>851</v>
      </c>
      <c r="E2313" s="1914">
        <v>2176</v>
      </c>
      <c r="F2313" s="1924">
        <v>41554</v>
      </c>
      <c r="G2313" s="1925">
        <v>2176</v>
      </c>
      <c r="H2313" s="1417">
        <f t="shared" si="58"/>
        <v>0</v>
      </c>
      <c r="I2313" s="245"/>
    </row>
    <row r="2314" spans="1:9" x14ac:dyDescent="0.25">
      <c r="A2314" s="1351"/>
      <c r="B2314" s="591" t="s">
        <v>1888</v>
      </c>
      <c r="C2314" s="1547" t="s">
        <v>4026</v>
      </c>
      <c r="D2314" s="1913" t="s">
        <v>377</v>
      </c>
      <c r="E2314" s="1914">
        <v>1732</v>
      </c>
      <c r="F2314" s="1924">
        <v>41551</v>
      </c>
      <c r="G2314" s="1925">
        <v>1732</v>
      </c>
      <c r="H2314" s="1417">
        <f t="shared" si="58"/>
        <v>0</v>
      </c>
      <c r="I2314" s="245"/>
    </row>
    <row r="2315" spans="1:9" x14ac:dyDescent="0.25">
      <c r="A2315" s="1351"/>
      <c r="B2315" s="591" t="s">
        <v>1889</v>
      </c>
      <c r="C2315" s="1547" t="s">
        <v>4026</v>
      </c>
      <c r="D2315" s="1913" t="s">
        <v>41</v>
      </c>
      <c r="E2315" s="1914">
        <v>8510</v>
      </c>
      <c r="F2315" s="1915">
        <v>41547</v>
      </c>
      <c r="G2315" s="1914">
        <v>8510</v>
      </c>
      <c r="H2315" s="1417">
        <f t="shared" si="58"/>
        <v>0</v>
      </c>
      <c r="I2315" s="245"/>
    </row>
    <row r="2316" spans="1:9" x14ac:dyDescent="0.25">
      <c r="A2316" s="1351"/>
      <c r="B2316" s="591" t="s">
        <v>1890</v>
      </c>
      <c r="C2316" s="1547" t="s">
        <v>4026</v>
      </c>
      <c r="D2316" s="1913" t="s">
        <v>35</v>
      </c>
      <c r="E2316" s="1914">
        <v>2536</v>
      </c>
      <c r="F2316" s="1915">
        <v>41547</v>
      </c>
      <c r="G2316" s="1914">
        <v>2536</v>
      </c>
      <c r="H2316" s="1417">
        <f t="shared" si="58"/>
        <v>0</v>
      </c>
      <c r="I2316" s="245"/>
    </row>
    <row r="2317" spans="1:9" x14ac:dyDescent="0.25">
      <c r="A2317" s="1351"/>
      <c r="B2317" s="591" t="s">
        <v>1891</v>
      </c>
      <c r="C2317" s="1547" t="s">
        <v>4026</v>
      </c>
      <c r="D2317" s="1913" t="s">
        <v>433</v>
      </c>
      <c r="E2317" s="1914">
        <v>752</v>
      </c>
      <c r="F2317" s="1924">
        <v>41555</v>
      </c>
      <c r="G2317" s="1925">
        <v>752</v>
      </c>
      <c r="H2317" s="1417">
        <f t="shared" si="58"/>
        <v>0</v>
      </c>
      <c r="I2317" s="245"/>
    </row>
    <row r="2318" spans="1:9" x14ac:dyDescent="0.25">
      <c r="A2318" s="1351"/>
      <c r="B2318" s="591" t="s">
        <v>1892</v>
      </c>
      <c r="C2318" s="1547" t="s">
        <v>4026</v>
      </c>
      <c r="D2318" s="1913" t="s">
        <v>297</v>
      </c>
      <c r="E2318" s="1914">
        <v>2312</v>
      </c>
      <c r="F2318" s="1915">
        <v>41547</v>
      </c>
      <c r="G2318" s="1914">
        <v>2312</v>
      </c>
      <c r="H2318" s="1417">
        <f t="shared" si="58"/>
        <v>0</v>
      </c>
      <c r="I2318" s="245"/>
    </row>
    <row r="2319" spans="1:9" x14ac:dyDescent="0.25">
      <c r="A2319" s="1351"/>
      <c r="B2319" s="591" t="s">
        <v>1893</v>
      </c>
      <c r="C2319" s="1547" t="s">
        <v>4026</v>
      </c>
      <c r="D2319" s="1920" t="s">
        <v>3450</v>
      </c>
      <c r="E2319" s="1921">
        <v>0</v>
      </c>
      <c r="F2319" s="1915"/>
      <c r="G2319" s="1914"/>
      <c r="H2319" s="1417">
        <f t="shared" si="58"/>
        <v>0</v>
      </c>
      <c r="I2319" s="245"/>
    </row>
    <row r="2320" spans="1:9" x14ac:dyDescent="0.25">
      <c r="A2320" s="1351"/>
      <c r="B2320" s="591" t="s">
        <v>1894</v>
      </c>
      <c r="C2320" s="1547" t="s">
        <v>4026</v>
      </c>
      <c r="D2320" s="1913" t="s">
        <v>259</v>
      </c>
      <c r="E2320" s="1914">
        <v>12155.5</v>
      </c>
      <c r="F2320" s="1936"/>
      <c r="G2320" s="1937"/>
      <c r="H2320" s="1417">
        <f t="shared" si="58"/>
        <v>12155.5</v>
      </c>
      <c r="I2320" s="245"/>
    </row>
    <row r="2321" spans="1:9" x14ac:dyDescent="0.25">
      <c r="A2321" s="1351"/>
      <c r="B2321" s="591" t="s">
        <v>1895</v>
      </c>
      <c r="C2321" s="1547" t="s">
        <v>4026</v>
      </c>
      <c r="D2321" s="1913" t="s">
        <v>3455</v>
      </c>
      <c r="E2321" s="1916">
        <v>25540</v>
      </c>
      <c r="F2321" s="1924">
        <v>41548</v>
      </c>
      <c r="G2321" s="1925">
        <v>24540</v>
      </c>
      <c r="H2321" s="1417">
        <f t="shared" si="58"/>
        <v>1000</v>
      </c>
      <c r="I2321" s="245"/>
    </row>
    <row r="2322" spans="1:9" x14ac:dyDescent="0.25">
      <c r="A2322" s="1351"/>
      <c r="B2322" s="591" t="s">
        <v>1896</v>
      </c>
      <c r="C2322" s="1547" t="s">
        <v>4026</v>
      </c>
      <c r="D2322" s="1913" t="s">
        <v>964</v>
      </c>
      <c r="E2322" s="1914">
        <v>6113</v>
      </c>
      <c r="F2322" s="1924">
        <v>41548</v>
      </c>
      <c r="G2322" s="1925">
        <v>6113</v>
      </c>
      <c r="H2322" s="1417">
        <f t="shared" si="58"/>
        <v>0</v>
      </c>
      <c r="I2322" s="245"/>
    </row>
    <row r="2323" spans="1:9" x14ac:dyDescent="0.25">
      <c r="A2323" s="1351"/>
      <c r="B2323" s="591" t="s">
        <v>1897</v>
      </c>
      <c r="C2323" s="1547" t="s">
        <v>4026</v>
      </c>
      <c r="D2323" s="1913" t="s">
        <v>972</v>
      </c>
      <c r="E2323" s="1914">
        <v>1958</v>
      </c>
      <c r="F2323" s="1924">
        <v>41549</v>
      </c>
      <c r="G2323" s="1925">
        <v>1958</v>
      </c>
      <c r="H2323" s="1417">
        <f t="shared" si="58"/>
        <v>0</v>
      </c>
      <c r="I2323" s="245"/>
    </row>
    <row r="2324" spans="1:9" x14ac:dyDescent="0.25">
      <c r="A2324" s="1351"/>
      <c r="B2324" s="591" t="s">
        <v>1898</v>
      </c>
      <c r="C2324" s="1547" t="s">
        <v>4026</v>
      </c>
      <c r="D2324" s="1913" t="s">
        <v>798</v>
      </c>
      <c r="E2324" s="1914">
        <v>28659.5</v>
      </c>
      <c r="F2324" s="1924">
        <v>41567</v>
      </c>
      <c r="G2324" s="1925">
        <v>28659</v>
      </c>
      <c r="H2324" s="1417">
        <f t="shared" si="58"/>
        <v>0.5</v>
      </c>
      <c r="I2324" s="245"/>
    </row>
    <row r="2325" spans="1:9" x14ac:dyDescent="0.25">
      <c r="A2325" s="1351"/>
      <c r="B2325" s="591" t="s">
        <v>1899</v>
      </c>
      <c r="C2325" s="1547" t="s">
        <v>4026</v>
      </c>
      <c r="D2325" s="1913" t="s">
        <v>988</v>
      </c>
      <c r="E2325" s="1914">
        <v>265.5</v>
      </c>
      <c r="F2325" s="1915">
        <v>41547</v>
      </c>
      <c r="G2325" s="1914">
        <v>265.5</v>
      </c>
      <c r="H2325" s="1417">
        <f t="shared" si="58"/>
        <v>0</v>
      </c>
      <c r="I2325" s="245"/>
    </row>
    <row r="2326" spans="1:9" x14ac:dyDescent="0.25">
      <c r="A2326" s="1351"/>
      <c r="B2326" s="591" t="s">
        <v>1900</v>
      </c>
      <c r="C2326" s="1547" t="s">
        <v>4026</v>
      </c>
      <c r="D2326" s="1913" t="s">
        <v>58</v>
      </c>
      <c r="E2326" s="1914">
        <v>10694</v>
      </c>
      <c r="F2326" s="1915">
        <v>41547</v>
      </c>
      <c r="G2326" s="1914">
        <v>10694</v>
      </c>
      <c r="H2326" s="1417">
        <f t="shared" si="58"/>
        <v>0</v>
      </c>
      <c r="I2326" s="245"/>
    </row>
    <row r="2327" spans="1:9" x14ac:dyDescent="0.25">
      <c r="A2327" s="1351"/>
      <c r="B2327" s="591" t="s">
        <v>1901</v>
      </c>
      <c r="C2327" s="1547" t="s">
        <v>4026</v>
      </c>
      <c r="D2327" s="1913" t="s">
        <v>463</v>
      </c>
      <c r="E2327" s="1914">
        <v>5371</v>
      </c>
      <c r="F2327" s="1915">
        <v>41547</v>
      </c>
      <c r="G2327" s="1914">
        <v>5371</v>
      </c>
      <c r="H2327" s="1417">
        <f t="shared" si="58"/>
        <v>0</v>
      </c>
      <c r="I2327" s="245"/>
    </row>
    <row r="2328" spans="1:9" x14ac:dyDescent="0.25">
      <c r="A2328" s="1351"/>
      <c r="B2328" s="591" t="s">
        <v>1902</v>
      </c>
      <c r="C2328" s="1547" t="s">
        <v>4026</v>
      </c>
      <c r="D2328" s="1913" t="s">
        <v>630</v>
      </c>
      <c r="E2328" s="1914">
        <v>3052</v>
      </c>
      <c r="F2328" s="1915">
        <v>41547</v>
      </c>
      <c r="G2328" s="1914">
        <v>3052</v>
      </c>
      <c r="H2328" s="1417">
        <f t="shared" si="58"/>
        <v>0</v>
      </c>
      <c r="I2328" s="245"/>
    </row>
    <row r="2329" spans="1:9" x14ac:dyDescent="0.25">
      <c r="A2329" s="1351"/>
      <c r="B2329" s="591" t="s">
        <v>1903</v>
      </c>
      <c r="C2329" s="1547" t="s">
        <v>4026</v>
      </c>
      <c r="D2329" s="1913" t="s">
        <v>808</v>
      </c>
      <c r="E2329" s="1914">
        <v>8172</v>
      </c>
      <c r="F2329" s="1924" t="s">
        <v>4043</v>
      </c>
      <c r="G2329" s="1925">
        <f>5000+3172</f>
        <v>8172</v>
      </c>
      <c r="H2329" s="1417">
        <f t="shared" si="58"/>
        <v>0</v>
      </c>
      <c r="I2329" s="245"/>
    </row>
    <row r="2330" spans="1:9" x14ac:dyDescent="0.25">
      <c r="A2330" s="1351"/>
      <c r="B2330" s="591" t="s">
        <v>1904</v>
      </c>
      <c r="C2330" s="1547" t="s">
        <v>4026</v>
      </c>
      <c r="D2330" s="1913" t="s">
        <v>419</v>
      </c>
      <c r="E2330" s="1914">
        <v>9500</v>
      </c>
      <c r="F2330" s="1915">
        <v>41547</v>
      </c>
      <c r="G2330" s="1916">
        <v>9500</v>
      </c>
      <c r="H2330" s="1417">
        <f t="shared" si="58"/>
        <v>0</v>
      </c>
      <c r="I2330" s="245"/>
    </row>
    <row r="2331" spans="1:9" x14ac:dyDescent="0.25">
      <c r="A2331" s="1351"/>
      <c r="B2331" s="591" t="s">
        <v>1905</v>
      </c>
      <c r="C2331" s="1547" t="s">
        <v>4026</v>
      </c>
      <c r="D2331" s="1913" t="s">
        <v>1038</v>
      </c>
      <c r="E2331" s="1914">
        <v>4203</v>
      </c>
      <c r="F2331" s="1915">
        <v>41547</v>
      </c>
      <c r="G2331" s="1914">
        <v>4203</v>
      </c>
      <c r="H2331" s="1417">
        <f t="shared" si="58"/>
        <v>0</v>
      </c>
      <c r="I2331" s="245"/>
    </row>
    <row r="2332" spans="1:9" x14ac:dyDescent="0.25">
      <c r="A2332" s="1351"/>
      <c r="B2332" s="591" t="s">
        <v>1906</v>
      </c>
      <c r="C2332" s="1547" t="s">
        <v>4026</v>
      </c>
      <c r="D2332" s="1913" t="s">
        <v>1950</v>
      </c>
      <c r="E2332" s="1914">
        <v>13920</v>
      </c>
      <c r="F2332" s="1915">
        <v>41547</v>
      </c>
      <c r="G2332" s="1914">
        <v>13920</v>
      </c>
      <c r="H2332" s="1417">
        <f t="shared" si="58"/>
        <v>0</v>
      </c>
      <c r="I2332" s="245"/>
    </row>
    <row r="2333" spans="1:9" x14ac:dyDescent="0.25">
      <c r="A2333" s="1351"/>
      <c r="B2333" s="591" t="s">
        <v>1907</v>
      </c>
      <c r="C2333" s="1547" t="s">
        <v>4026</v>
      </c>
      <c r="D2333" s="1913" t="s">
        <v>33</v>
      </c>
      <c r="E2333" s="1914">
        <v>19160</v>
      </c>
      <c r="F2333" s="1924">
        <v>41548</v>
      </c>
      <c r="G2333" s="1925">
        <v>19160</v>
      </c>
      <c r="H2333" s="1417">
        <f t="shared" si="58"/>
        <v>0</v>
      </c>
      <c r="I2333" s="245"/>
    </row>
    <row r="2334" spans="1:9" x14ac:dyDescent="0.25">
      <c r="A2334" s="1351"/>
      <c r="B2334" s="591" t="s">
        <v>1908</v>
      </c>
      <c r="C2334" s="1547" t="s">
        <v>4026</v>
      </c>
      <c r="D2334" s="1913" t="s">
        <v>1925</v>
      </c>
      <c r="E2334" s="1914">
        <v>1894</v>
      </c>
      <c r="F2334" s="1924">
        <v>41548</v>
      </c>
      <c r="G2334" s="1925">
        <v>1894</v>
      </c>
      <c r="H2334" s="1417">
        <f t="shared" si="58"/>
        <v>0</v>
      </c>
      <c r="I2334" s="245"/>
    </row>
    <row r="2335" spans="1:9" x14ac:dyDescent="0.25">
      <c r="A2335" s="1351"/>
      <c r="B2335" s="591" t="s">
        <v>1459</v>
      </c>
      <c r="C2335" s="1547" t="s">
        <v>4026</v>
      </c>
      <c r="D2335" s="1913" t="s">
        <v>3508</v>
      </c>
      <c r="E2335" s="1914">
        <v>7587</v>
      </c>
      <c r="F2335" s="1924">
        <v>41548</v>
      </c>
      <c r="G2335" s="1925">
        <v>7587</v>
      </c>
      <c r="H2335" s="1417">
        <f t="shared" ref="H2335" si="59">E2335-G2335</f>
        <v>0</v>
      </c>
      <c r="I2335" s="245"/>
    </row>
    <row r="2336" spans="1:9" x14ac:dyDescent="0.25">
      <c r="A2336" s="1351"/>
      <c r="B2336" s="541"/>
      <c r="C2336" s="547"/>
      <c r="D2336" s="521" t="s">
        <v>506</v>
      </c>
      <c r="E2336" s="140"/>
      <c r="F2336" s="521"/>
      <c r="G2336" s="140"/>
      <c r="H2336" s="218">
        <f t="shared" ref="H2336" si="60">E2336-G2336</f>
        <v>0</v>
      </c>
    </row>
    <row r="2337" spans="1:8" x14ac:dyDescent="0.25">
      <c r="A2337" s="1351"/>
      <c r="B2337" s="541"/>
      <c r="C2337" s="547"/>
      <c r="D2337" s="521" t="s">
        <v>513</v>
      </c>
      <c r="E2337" s="140"/>
      <c r="F2337" s="521"/>
      <c r="G2337" s="140"/>
      <c r="H2337" s="218"/>
    </row>
    <row r="2338" spans="1:8" ht="18.75" x14ac:dyDescent="0.3">
      <c r="A2338" s="2155" t="str">
        <f>A2269</f>
        <v>REMISIONES DE    OCTUBRE     2 0 1 3</v>
      </c>
      <c r="B2338" s="2151"/>
      <c r="C2338" s="2151"/>
      <c r="D2338" s="2151"/>
      <c r="E2338" s="2151"/>
      <c r="F2338" s="2151"/>
      <c r="G2338" s="1959"/>
      <c r="H2338" s="719"/>
    </row>
    <row r="2339" spans="1:8" ht="35.25" thickBot="1" x14ac:dyDescent="0.35">
      <c r="A2339" s="723" t="s">
        <v>0</v>
      </c>
      <c r="B2339" s="1353" t="s">
        <v>1</v>
      </c>
      <c r="C2339" s="1546"/>
      <c r="D2339" s="1344" t="s">
        <v>1574</v>
      </c>
      <c r="E2339" s="5" t="s">
        <v>2</v>
      </c>
      <c r="F2339" s="1358" t="s">
        <v>6</v>
      </c>
      <c r="G2339" s="1346" t="s">
        <v>7</v>
      </c>
      <c r="H2339" s="1347" t="s">
        <v>8</v>
      </c>
    </row>
    <row r="2340" spans="1:8" ht="15.75" thickTop="1" x14ac:dyDescent="0.25">
      <c r="A2340" s="1351">
        <v>41547</v>
      </c>
      <c r="B2340" s="591" t="s">
        <v>1460</v>
      </c>
      <c r="C2340" s="1547" t="s">
        <v>4026</v>
      </c>
      <c r="D2340" s="1913" t="s">
        <v>3505</v>
      </c>
      <c r="E2340" s="1914">
        <v>6366.5</v>
      </c>
      <c r="F2340" s="1924">
        <v>41548</v>
      </c>
      <c r="G2340" s="1925">
        <v>6346</v>
      </c>
      <c r="H2340" s="1966">
        <f t="shared" ref="H2340:H2385" si="61">E2340-G2340</f>
        <v>20.5</v>
      </c>
    </row>
    <row r="2341" spans="1:8" x14ac:dyDescent="0.25">
      <c r="A2341" s="1351"/>
      <c r="B2341" s="591" t="s">
        <v>1461</v>
      </c>
      <c r="C2341" s="1547" t="s">
        <v>4026</v>
      </c>
      <c r="D2341" s="1913" t="s">
        <v>503</v>
      </c>
      <c r="E2341" s="1914">
        <v>1065</v>
      </c>
      <c r="F2341" s="1924">
        <v>41548</v>
      </c>
      <c r="G2341" s="1925">
        <v>1065</v>
      </c>
      <c r="H2341" s="1417">
        <f t="shared" si="61"/>
        <v>0</v>
      </c>
    </row>
    <row r="2342" spans="1:8" x14ac:dyDescent="0.25">
      <c r="A2342" s="1351"/>
      <c r="B2342" s="591" t="s">
        <v>1462</v>
      </c>
      <c r="C2342" s="1547" t="s">
        <v>4026</v>
      </c>
      <c r="D2342" s="1913" t="s">
        <v>686</v>
      </c>
      <c r="E2342" s="1914">
        <v>2393</v>
      </c>
      <c r="F2342" s="1924">
        <v>41548</v>
      </c>
      <c r="G2342" s="1925">
        <v>2393</v>
      </c>
      <c r="H2342" s="1417">
        <f t="shared" si="61"/>
        <v>0</v>
      </c>
    </row>
    <row r="2343" spans="1:8" x14ac:dyDescent="0.25">
      <c r="A2343" s="1351"/>
      <c r="B2343" s="591" t="s">
        <v>1463</v>
      </c>
      <c r="C2343" s="1547" t="s">
        <v>4026</v>
      </c>
      <c r="D2343" s="1913" t="s">
        <v>3638</v>
      </c>
      <c r="E2343" s="1914">
        <v>6501.5</v>
      </c>
      <c r="F2343" s="1915">
        <v>41547</v>
      </c>
      <c r="G2343" s="1914">
        <v>6501.5</v>
      </c>
      <c r="H2343" s="1417">
        <f t="shared" si="61"/>
        <v>0</v>
      </c>
    </row>
    <row r="2344" spans="1:8" x14ac:dyDescent="0.25">
      <c r="A2344" s="1351"/>
      <c r="B2344" s="591" t="s">
        <v>1464</v>
      </c>
      <c r="C2344" s="1547" t="s">
        <v>4026</v>
      </c>
      <c r="D2344" s="1913" t="s">
        <v>43</v>
      </c>
      <c r="E2344" s="1914">
        <v>2297.5</v>
      </c>
      <c r="F2344" s="1924" t="s">
        <v>4044</v>
      </c>
      <c r="G2344" s="1925">
        <f>1000+1297.5</f>
        <v>2297.5</v>
      </c>
      <c r="H2344" s="1417">
        <f t="shared" si="61"/>
        <v>0</v>
      </c>
    </row>
    <row r="2345" spans="1:8" x14ac:dyDescent="0.25">
      <c r="A2345" s="1351"/>
      <c r="B2345" s="591" t="s">
        <v>1465</v>
      </c>
      <c r="C2345" s="1547" t="s">
        <v>4026</v>
      </c>
      <c r="D2345" s="1913" t="s">
        <v>4045</v>
      </c>
      <c r="E2345" s="1914">
        <v>2405.5</v>
      </c>
      <c r="F2345" s="1924">
        <v>41548</v>
      </c>
      <c r="G2345" s="1925">
        <v>2405.5</v>
      </c>
      <c r="H2345" s="1417">
        <f t="shared" si="61"/>
        <v>0</v>
      </c>
    </row>
    <row r="2346" spans="1:8" x14ac:dyDescent="0.25">
      <c r="A2346" s="1351"/>
      <c r="B2346" s="591" t="s">
        <v>1466</v>
      </c>
      <c r="C2346" s="1547" t="s">
        <v>4026</v>
      </c>
      <c r="D2346" s="1913" t="s">
        <v>10</v>
      </c>
      <c r="E2346" s="1914">
        <v>14860</v>
      </c>
      <c r="F2346" s="1924">
        <v>41555</v>
      </c>
      <c r="G2346" s="1925">
        <v>14860</v>
      </c>
      <c r="H2346" s="1417">
        <f t="shared" si="61"/>
        <v>0</v>
      </c>
    </row>
    <row r="2347" spans="1:8" x14ac:dyDescent="0.25">
      <c r="A2347" s="1351"/>
      <c r="B2347" s="591" t="s">
        <v>1467</v>
      </c>
      <c r="C2347" s="1547" t="s">
        <v>4026</v>
      </c>
      <c r="D2347" s="1913" t="s">
        <v>680</v>
      </c>
      <c r="E2347" s="1914">
        <v>1169.5</v>
      </c>
      <c r="F2347" s="1924">
        <v>41548</v>
      </c>
      <c r="G2347" s="1925">
        <v>1169.5</v>
      </c>
      <c r="H2347" s="1417">
        <f t="shared" si="61"/>
        <v>0</v>
      </c>
    </row>
    <row r="2348" spans="1:8" x14ac:dyDescent="0.25">
      <c r="A2348" s="1351"/>
      <c r="B2348" s="591" t="s">
        <v>1468</v>
      </c>
      <c r="C2348" s="1547" t="s">
        <v>4026</v>
      </c>
      <c r="D2348" s="1913" t="s">
        <v>2234</v>
      </c>
      <c r="E2348" s="1914">
        <v>436</v>
      </c>
      <c r="F2348" s="1915">
        <v>41547</v>
      </c>
      <c r="G2348" s="1914">
        <v>436</v>
      </c>
      <c r="H2348" s="1417">
        <f t="shared" si="61"/>
        <v>0</v>
      </c>
    </row>
    <row r="2349" spans="1:8" x14ac:dyDescent="0.25">
      <c r="A2349" s="1351"/>
      <c r="B2349" s="591" t="s">
        <v>1469</v>
      </c>
      <c r="C2349" s="1547" t="s">
        <v>4026</v>
      </c>
      <c r="D2349" s="1913" t="s">
        <v>3461</v>
      </c>
      <c r="E2349" s="1914">
        <v>2243</v>
      </c>
      <c r="F2349" s="1924">
        <v>41548</v>
      </c>
      <c r="G2349" s="1925">
        <v>2243</v>
      </c>
      <c r="H2349" s="1417">
        <f t="shared" si="61"/>
        <v>0</v>
      </c>
    </row>
    <row r="2350" spans="1:8" x14ac:dyDescent="0.25">
      <c r="A2350" s="1351"/>
      <c r="B2350" s="591" t="s">
        <v>1470</v>
      </c>
      <c r="C2350" s="1547" t="s">
        <v>4026</v>
      </c>
      <c r="D2350" s="1913" t="s">
        <v>4046</v>
      </c>
      <c r="E2350" s="1914">
        <v>78</v>
      </c>
      <c r="F2350" s="1915">
        <v>41547</v>
      </c>
      <c r="G2350" s="1914">
        <v>78</v>
      </c>
      <c r="H2350" s="1417">
        <f t="shared" si="61"/>
        <v>0</v>
      </c>
    </row>
    <row r="2351" spans="1:8" x14ac:dyDescent="0.25">
      <c r="A2351" s="1351"/>
      <c r="B2351" s="591" t="s">
        <v>1471</v>
      </c>
      <c r="C2351" s="1547" t="s">
        <v>4026</v>
      </c>
      <c r="D2351" s="1913" t="s">
        <v>1969</v>
      </c>
      <c r="E2351" s="1914">
        <f>120*38</f>
        <v>4560</v>
      </c>
      <c r="F2351" s="1924">
        <v>41548</v>
      </c>
      <c r="G2351" s="1925">
        <v>4560</v>
      </c>
      <c r="H2351" s="1417">
        <f t="shared" si="61"/>
        <v>0</v>
      </c>
    </row>
    <row r="2352" spans="1:8" x14ac:dyDescent="0.25">
      <c r="A2352" s="1351"/>
      <c r="B2352" s="591" t="s">
        <v>1472</v>
      </c>
      <c r="C2352" s="1547" t="s">
        <v>4026</v>
      </c>
      <c r="D2352" s="1913" t="s">
        <v>54</v>
      </c>
      <c r="E2352" s="1914">
        <v>2077</v>
      </c>
      <c r="F2352" s="1924">
        <v>41548</v>
      </c>
      <c r="G2352" s="1925">
        <v>2077</v>
      </c>
      <c r="H2352" s="1417">
        <f t="shared" si="61"/>
        <v>0</v>
      </c>
    </row>
    <row r="2353" spans="1:8" x14ac:dyDescent="0.25">
      <c r="A2353" s="1351"/>
      <c r="B2353" s="591" t="s">
        <v>1473</v>
      </c>
      <c r="C2353" s="1547" t="s">
        <v>4026</v>
      </c>
      <c r="D2353" s="1913" t="s">
        <v>2155</v>
      </c>
      <c r="E2353" s="1914">
        <v>12764</v>
      </c>
      <c r="F2353" s="1915">
        <v>41547</v>
      </c>
      <c r="G2353" s="1914">
        <v>12764</v>
      </c>
      <c r="H2353" s="1417">
        <f t="shared" si="61"/>
        <v>0</v>
      </c>
    </row>
    <row r="2354" spans="1:8" x14ac:dyDescent="0.25">
      <c r="A2354" s="1351"/>
      <c r="B2354" s="591" t="s">
        <v>1474</v>
      </c>
      <c r="C2354" s="1547" t="s">
        <v>4026</v>
      </c>
      <c r="D2354" s="1913" t="s">
        <v>3849</v>
      </c>
      <c r="E2354" s="1914">
        <v>4321</v>
      </c>
      <c r="F2354" s="1915">
        <v>41547</v>
      </c>
      <c r="G2354" s="1914">
        <v>4321</v>
      </c>
      <c r="H2354" s="1417">
        <f t="shared" si="61"/>
        <v>0</v>
      </c>
    </row>
    <row r="2355" spans="1:8" x14ac:dyDescent="0.25">
      <c r="A2355" s="1351"/>
      <c r="B2355" s="591" t="s">
        <v>1475</v>
      </c>
      <c r="C2355" s="1547" t="s">
        <v>4026</v>
      </c>
      <c r="D2355" s="1913" t="s">
        <v>4047</v>
      </c>
      <c r="E2355" s="1914">
        <v>1635.4</v>
      </c>
      <c r="F2355" s="1915">
        <v>41547</v>
      </c>
      <c r="G2355" s="1914">
        <v>1635.4</v>
      </c>
      <c r="H2355" s="1417">
        <f t="shared" si="61"/>
        <v>0</v>
      </c>
    </row>
    <row r="2356" spans="1:8" x14ac:dyDescent="0.25">
      <c r="A2356" s="1351"/>
      <c r="B2356" s="591" t="s">
        <v>1476</v>
      </c>
      <c r="C2356" s="1547" t="s">
        <v>4026</v>
      </c>
      <c r="D2356" s="1913" t="s">
        <v>3526</v>
      </c>
      <c r="E2356" s="1914">
        <v>2060.5</v>
      </c>
      <c r="F2356" s="1915">
        <v>41547</v>
      </c>
      <c r="G2356" s="1914">
        <v>2060.5</v>
      </c>
      <c r="H2356" s="1417">
        <f t="shared" si="61"/>
        <v>0</v>
      </c>
    </row>
    <row r="2357" spans="1:8" x14ac:dyDescent="0.25">
      <c r="A2357" s="1351"/>
      <c r="B2357" s="591" t="s">
        <v>1477</v>
      </c>
      <c r="C2357" s="1547" t="s">
        <v>4026</v>
      </c>
      <c r="D2357" s="1913" t="s">
        <v>400</v>
      </c>
      <c r="E2357" s="1914">
        <v>122359.13</v>
      </c>
      <c r="F2357" s="1924">
        <v>41556</v>
      </c>
      <c r="G2357" s="1925">
        <v>122359.13</v>
      </c>
      <c r="H2357" s="1417">
        <f t="shared" si="61"/>
        <v>0</v>
      </c>
    </row>
    <row r="2358" spans="1:8" x14ac:dyDescent="0.25">
      <c r="A2358" s="1351"/>
      <c r="B2358" s="591" t="s">
        <v>1478</v>
      </c>
      <c r="C2358" s="1547" t="s">
        <v>4026</v>
      </c>
      <c r="D2358" s="1913" t="s">
        <v>986</v>
      </c>
      <c r="E2358" s="1914">
        <v>21209.5</v>
      </c>
      <c r="F2358" s="1924">
        <v>41549</v>
      </c>
      <c r="G2358" s="1925">
        <v>21209</v>
      </c>
      <c r="H2358" s="1417">
        <f t="shared" si="61"/>
        <v>0.5</v>
      </c>
    </row>
    <row r="2359" spans="1:8" x14ac:dyDescent="0.25">
      <c r="A2359" s="1351"/>
      <c r="B2359" s="591" t="s">
        <v>1479</v>
      </c>
      <c r="C2359" s="1547" t="s">
        <v>4026</v>
      </c>
      <c r="D2359" s="1913" t="s">
        <v>400</v>
      </c>
      <c r="E2359" s="1914">
        <v>3907</v>
      </c>
      <c r="F2359" s="1924">
        <v>41556</v>
      </c>
      <c r="G2359" s="1925">
        <v>3907</v>
      </c>
      <c r="H2359" s="1417">
        <f t="shared" si="61"/>
        <v>0</v>
      </c>
    </row>
    <row r="2360" spans="1:8" x14ac:dyDescent="0.25">
      <c r="A2360" s="1351"/>
      <c r="B2360" s="591" t="s">
        <v>1480</v>
      </c>
      <c r="C2360" s="1547" t="s">
        <v>4026</v>
      </c>
      <c r="D2360" s="1913" t="s">
        <v>648</v>
      </c>
      <c r="E2360" s="1914">
        <v>6722</v>
      </c>
      <c r="F2360" s="1924">
        <v>41549</v>
      </c>
      <c r="G2360" s="1925">
        <v>6722</v>
      </c>
      <c r="H2360" s="1417">
        <f t="shared" si="61"/>
        <v>0</v>
      </c>
    </row>
    <row r="2361" spans="1:8" x14ac:dyDescent="0.25">
      <c r="A2361" s="1351"/>
      <c r="B2361" s="591" t="s">
        <v>1481</v>
      </c>
      <c r="C2361" s="1547" t="s">
        <v>4026</v>
      </c>
      <c r="D2361" s="1913" t="s">
        <v>779</v>
      </c>
      <c r="E2361" s="1914">
        <v>10379</v>
      </c>
      <c r="F2361" s="1924">
        <v>41549</v>
      </c>
      <c r="G2361" s="1925">
        <v>10379</v>
      </c>
      <c r="H2361" s="1417">
        <f t="shared" si="61"/>
        <v>0</v>
      </c>
    </row>
    <row r="2362" spans="1:8" x14ac:dyDescent="0.25">
      <c r="A2362" s="1351"/>
      <c r="B2362" s="591" t="s">
        <v>1482</v>
      </c>
      <c r="C2362" s="1547" t="s">
        <v>4026</v>
      </c>
      <c r="D2362" s="1913" t="s">
        <v>3463</v>
      </c>
      <c r="E2362" s="1914">
        <v>11318</v>
      </c>
      <c r="F2362" s="1924">
        <v>41549</v>
      </c>
      <c r="G2362" s="1925">
        <v>11318</v>
      </c>
      <c r="H2362" s="1417">
        <f t="shared" si="61"/>
        <v>0</v>
      </c>
    </row>
    <row r="2363" spans="1:8" x14ac:dyDescent="0.25">
      <c r="A2363" s="1351"/>
      <c r="B2363" s="591" t="s">
        <v>1483</v>
      </c>
      <c r="C2363" s="1547" t="s">
        <v>4026</v>
      </c>
      <c r="D2363" s="1913" t="s">
        <v>2155</v>
      </c>
      <c r="E2363" s="1914">
        <v>6293</v>
      </c>
      <c r="F2363" s="1924">
        <v>41549</v>
      </c>
      <c r="G2363" s="1925">
        <v>6293</v>
      </c>
      <c r="H2363" s="1417">
        <f t="shared" si="61"/>
        <v>0</v>
      </c>
    </row>
    <row r="2364" spans="1:8" x14ac:dyDescent="0.25">
      <c r="A2364" s="1351"/>
      <c r="B2364" s="591" t="s">
        <v>1484</v>
      </c>
      <c r="C2364" s="1547" t="s">
        <v>4026</v>
      </c>
      <c r="D2364" s="1913" t="s">
        <v>596</v>
      </c>
      <c r="E2364" s="1914">
        <v>3325</v>
      </c>
      <c r="F2364" s="1924">
        <v>41548</v>
      </c>
      <c r="G2364" s="1925">
        <v>3325</v>
      </c>
      <c r="H2364" s="1417">
        <f t="shared" si="61"/>
        <v>0</v>
      </c>
    </row>
    <row r="2365" spans="1:8" x14ac:dyDescent="0.25">
      <c r="A2365" s="1351"/>
      <c r="B2365" s="591" t="s">
        <v>1485</v>
      </c>
      <c r="C2365" s="1547" t="s">
        <v>4026</v>
      </c>
      <c r="D2365" s="1913" t="s">
        <v>497</v>
      </c>
      <c r="E2365" s="1914">
        <v>11031.5</v>
      </c>
      <c r="F2365" s="1924">
        <v>41548</v>
      </c>
      <c r="G2365" s="1925">
        <v>11031.5</v>
      </c>
      <c r="H2365" s="1417">
        <f t="shared" si="61"/>
        <v>0</v>
      </c>
    </row>
    <row r="2366" spans="1:8" x14ac:dyDescent="0.25">
      <c r="A2366" s="1351"/>
      <c r="B2366" s="591" t="s">
        <v>1486</v>
      </c>
      <c r="C2366" s="1547" t="s">
        <v>4026</v>
      </c>
      <c r="D2366" s="1913" t="s">
        <v>985</v>
      </c>
      <c r="E2366" s="1914">
        <v>12646</v>
      </c>
      <c r="F2366" s="1924">
        <v>41549</v>
      </c>
      <c r="G2366" s="1925">
        <v>12646</v>
      </c>
      <c r="H2366" s="1417">
        <f t="shared" si="61"/>
        <v>0</v>
      </c>
    </row>
    <row r="2367" spans="1:8" x14ac:dyDescent="0.25">
      <c r="A2367" s="1351"/>
      <c r="B2367" s="591" t="s">
        <v>1487</v>
      </c>
      <c r="C2367" s="1547" t="s">
        <v>4026</v>
      </c>
      <c r="D2367" s="1913" t="s">
        <v>3892</v>
      </c>
      <c r="E2367" s="1914">
        <v>4921</v>
      </c>
      <c r="F2367" s="1924">
        <v>41549</v>
      </c>
      <c r="G2367" s="1925">
        <v>4921</v>
      </c>
      <c r="H2367" s="1417">
        <f t="shared" si="61"/>
        <v>0</v>
      </c>
    </row>
    <row r="2368" spans="1:8" x14ac:dyDescent="0.25">
      <c r="A2368" s="1351"/>
      <c r="B2368" s="591" t="s">
        <v>1488</v>
      </c>
      <c r="C2368" s="1547" t="s">
        <v>4026</v>
      </c>
      <c r="D2368" s="1913" t="s">
        <v>377</v>
      </c>
      <c r="E2368" s="1914">
        <v>10780</v>
      </c>
      <c r="F2368" s="1924">
        <v>41549</v>
      </c>
      <c r="G2368" s="1925">
        <v>10780</v>
      </c>
      <c r="H2368" s="1417">
        <f t="shared" si="61"/>
        <v>0</v>
      </c>
    </row>
    <row r="2369" spans="1:8" x14ac:dyDescent="0.25">
      <c r="A2369" s="1351"/>
      <c r="B2369" s="591" t="s">
        <v>1489</v>
      </c>
      <c r="C2369" s="1547" t="s">
        <v>4026</v>
      </c>
      <c r="D2369" s="1913" t="s">
        <v>497</v>
      </c>
      <c r="E2369" s="1914">
        <v>1936</v>
      </c>
      <c r="F2369" s="1924">
        <v>41549</v>
      </c>
      <c r="G2369" s="1925">
        <v>1936</v>
      </c>
      <c r="H2369" s="1417">
        <f t="shared" si="61"/>
        <v>0</v>
      </c>
    </row>
    <row r="2370" spans="1:8" x14ac:dyDescent="0.25">
      <c r="A2370" s="1351"/>
      <c r="B2370" s="591" t="s">
        <v>1490</v>
      </c>
      <c r="C2370" s="1547" t="s">
        <v>4026</v>
      </c>
      <c r="D2370" s="1913" t="s">
        <v>603</v>
      </c>
      <c r="E2370" s="1914">
        <v>15189.5</v>
      </c>
      <c r="F2370" s="1924">
        <v>41549</v>
      </c>
      <c r="G2370" s="1925">
        <v>15189.5</v>
      </c>
      <c r="H2370" s="1417">
        <f t="shared" si="61"/>
        <v>0</v>
      </c>
    </row>
    <row r="2371" spans="1:8" x14ac:dyDescent="0.25">
      <c r="A2371" s="1351"/>
      <c r="B2371" s="591" t="s">
        <v>1491</v>
      </c>
      <c r="C2371" s="1547" t="s">
        <v>4026</v>
      </c>
      <c r="D2371" s="1913" t="s">
        <v>3464</v>
      </c>
      <c r="E2371" s="1914">
        <v>7881.5</v>
      </c>
      <c r="F2371" s="1924">
        <v>41549</v>
      </c>
      <c r="G2371" s="1925">
        <v>7881.5</v>
      </c>
      <c r="H2371" s="1417">
        <f t="shared" si="61"/>
        <v>0</v>
      </c>
    </row>
    <row r="2372" spans="1:8" x14ac:dyDescent="0.25">
      <c r="A2372" s="1351"/>
      <c r="B2372" s="591" t="s">
        <v>1492</v>
      </c>
      <c r="C2372" s="1547" t="s">
        <v>4026</v>
      </c>
      <c r="D2372" s="1913" t="s">
        <v>986</v>
      </c>
      <c r="E2372" s="1914">
        <v>6448</v>
      </c>
      <c r="F2372" s="1924">
        <v>41549</v>
      </c>
      <c r="G2372" s="1925">
        <v>6448</v>
      </c>
      <c r="H2372" s="1417">
        <f t="shared" si="61"/>
        <v>0</v>
      </c>
    </row>
    <row r="2373" spans="1:8" x14ac:dyDescent="0.25">
      <c r="A2373" s="1351"/>
      <c r="B2373" s="591" t="s">
        <v>1493</v>
      </c>
      <c r="C2373" s="1547" t="s">
        <v>4026</v>
      </c>
      <c r="D2373" s="1913" t="s">
        <v>685</v>
      </c>
      <c r="E2373" s="1914">
        <v>10835.5</v>
      </c>
      <c r="F2373" s="1924">
        <v>41548</v>
      </c>
      <c r="G2373" s="1925">
        <v>10835.5</v>
      </c>
      <c r="H2373" s="1417">
        <f t="shared" si="61"/>
        <v>0</v>
      </c>
    </row>
    <row r="2374" spans="1:8" x14ac:dyDescent="0.25">
      <c r="A2374" s="1351"/>
      <c r="B2374" s="591" t="s">
        <v>1494</v>
      </c>
      <c r="C2374" s="1547" t="s">
        <v>4026</v>
      </c>
      <c r="D2374" s="1913" t="s">
        <v>2371</v>
      </c>
      <c r="E2374" s="1914">
        <v>9118</v>
      </c>
      <c r="F2374" s="1924">
        <v>41548</v>
      </c>
      <c r="G2374" s="1925">
        <v>9118</v>
      </c>
      <c r="H2374" s="1417">
        <f t="shared" si="61"/>
        <v>0</v>
      </c>
    </row>
    <row r="2375" spans="1:8" x14ac:dyDescent="0.25">
      <c r="A2375" s="1351"/>
      <c r="B2375" s="591" t="s">
        <v>1495</v>
      </c>
      <c r="C2375" s="1547" t="s">
        <v>4026</v>
      </c>
      <c r="D2375" s="1913" t="s">
        <v>958</v>
      </c>
      <c r="E2375" s="1914">
        <v>23042</v>
      </c>
      <c r="F2375" s="1924">
        <v>41548</v>
      </c>
      <c r="G2375" s="1925">
        <v>23042</v>
      </c>
      <c r="H2375" s="1417">
        <f t="shared" si="61"/>
        <v>0</v>
      </c>
    </row>
    <row r="2376" spans="1:8" x14ac:dyDescent="0.25">
      <c r="A2376" s="1351"/>
      <c r="B2376" s="591" t="s">
        <v>1496</v>
      </c>
      <c r="C2376" s="1547" t="s">
        <v>4026</v>
      </c>
      <c r="D2376" s="1913" t="s">
        <v>351</v>
      </c>
      <c r="E2376" s="1914">
        <v>15188.5</v>
      </c>
      <c r="F2376" s="1924">
        <v>41549</v>
      </c>
      <c r="G2376" s="1925">
        <v>14330</v>
      </c>
      <c r="H2376" s="1966">
        <f t="shared" si="61"/>
        <v>858.5</v>
      </c>
    </row>
    <row r="2377" spans="1:8" x14ac:dyDescent="0.25">
      <c r="A2377" s="1351"/>
      <c r="B2377" s="591" t="s">
        <v>1497</v>
      </c>
      <c r="C2377" s="1547" t="s">
        <v>4026</v>
      </c>
      <c r="D2377" s="1913" t="s">
        <v>641</v>
      </c>
      <c r="E2377" s="1914">
        <v>13087</v>
      </c>
      <c r="F2377" s="1924">
        <v>41548</v>
      </c>
      <c r="G2377" s="1925">
        <v>9780</v>
      </c>
      <c r="H2377" s="1966">
        <f t="shared" si="61"/>
        <v>3307</v>
      </c>
    </row>
    <row r="2378" spans="1:8" x14ac:dyDescent="0.25">
      <c r="A2378" s="1351"/>
      <c r="B2378" s="591" t="s">
        <v>1498</v>
      </c>
      <c r="C2378" s="1547" t="s">
        <v>4026</v>
      </c>
      <c r="D2378" s="1913" t="s">
        <v>830</v>
      </c>
      <c r="E2378" s="1914">
        <v>21278.5</v>
      </c>
      <c r="F2378" s="1924">
        <v>41549</v>
      </c>
      <c r="G2378" s="1925">
        <v>21278.5</v>
      </c>
      <c r="H2378" s="1417">
        <f t="shared" si="61"/>
        <v>0</v>
      </c>
    </row>
    <row r="2379" spans="1:8" x14ac:dyDescent="0.25">
      <c r="A2379" s="1351"/>
      <c r="B2379" s="591" t="s">
        <v>1499</v>
      </c>
      <c r="C2379" s="1547" t="s">
        <v>4026</v>
      </c>
      <c r="D2379" s="1913" t="s">
        <v>976</v>
      </c>
      <c r="E2379" s="1914">
        <v>1820.5</v>
      </c>
      <c r="F2379" s="1915">
        <v>41547</v>
      </c>
      <c r="G2379" s="1914">
        <v>1820.5</v>
      </c>
      <c r="H2379" s="1417">
        <f t="shared" si="61"/>
        <v>0</v>
      </c>
    </row>
    <row r="2380" spans="1:8" x14ac:dyDescent="0.25">
      <c r="A2380" s="1351"/>
      <c r="B2380" s="591" t="s">
        <v>1500</v>
      </c>
      <c r="C2380" s="1547" t="s">
        <v>4026</v>
      </c>
      <c r="D2380" s="1913" t="s">
        <v>297</v>
      </c>
      <c r="E2380" s="1914">
        <v>527.5</v>
      </c>
      <c r="F2380" s="1915">
        <v>41547</v>
      </c>
      <c r="G2380" s="1914">
        <v>527.5</v>
      </c>
      <c r="H2380" s="1417">
        <f t="shared" si="61"/>
        <v>0</v>
      </c>
    </row>
    <row r="2381" spans="1:8" x14ac:dyDescent="0.25">
      <c r="A2381" s="1351"/>
      <c r="B2381" s="591" t="s">
        <v>1501</v>
      </c>
      <c r="C2381" s="1547" t="s">
        <v>4026</v>
      </c>
      <c r="D2381" s="1913" t="s">
        <v>1557</v>
      </c>
      <c r="E2381" s="1914">
        <v>17303.2</v>
      </c>
      <c r="F2381" s="1924">
        <v>41576</v>
      </c>
      <c r="G2381" s="1925">
        <v>17303.2</v>
      </c>
      <c r="H2381" s="1417">
        <f t="shared" si="61"/>
        <v>0</v>
      </c>
    </row>
    <row r="2382" spans="1:8" x14ac:dyDescent="0.25">
      <c r="A2382" s="1351"/>
      <c r="B2382" s="591" t="s">
        <v>1502</v>
      </c>
      <c r="C2382" s="1547" t="s">
        <v>4026</v>
      </c>
      <c r="D2382" s="1913" t="s">
        <v>67</v>
      </c>
      <c r="E2382" s="1914">
        <v>12169</v>
      </c>
      <c r="F2382" s="1924">
        <v>41570</v>
      </c>
      <c r="G2382" s="1925">
        <v>12169</v>
      </c>
      <c r="H2382" s="1417">
        <f t="shared" si="61"/>
        <v>0</v>
      </c>
    </row>
    <row r="2383" spans="1:8" x14ac:dyDescent="0.25">
      <c r="A2383" s="1351"/>
      <c r="B2383" s="591" t="s">
        <v>1503</v>
      </c>
      <c r="C2383" s="1547" t="s">
        <v>4026</v>
      </c>
      <c r="D2383" s="1913" t="s">
        <v>968</v>
      </c>
      <c r="E2383" s="1914">
        <v>1957</v>
      </c>
      <c r="F2383" s="1924">
        <v>41548</v>
      </c>
      <c r="G2383" s="1925">
        <v>1957</v>
      </c>
      <c r="H2383" s="1417">
        <f t="shared" si="61"/>
        <v>0</v>
      </c>
    </row>
    <row r="2384" spans="1:8" x14ac:dyDescent="0.25">
      <c r="A2384" s="1351"/>
      <c r="B2384" s="591" t="s">
        <v>1504</v>
      </c>
      <c r="C2384" s="1547" t="s">
        <v>4026</v>
      </c>
      <c r="D2384" s="1913" t="s">
        <v>1916</v>
      </c>
      <c r="E2384" s="1914">
        <v>1308</v>
      </c>
      <c r="F2384" s="1924">
        <v>41548</v>
      </c>
      <c r="G2384" s="1925">
        <v>1308</v>
      </c>
      <c r="H2384" s="1417">
        <f t="shared" si="61"/>
        <v>0</v>
      </c>
    </row>
    <row r="2385" spans="1:9" x14ac:dyDescent="0.25">
      <c r="A2385" s="1351"/>
      <c r="B2385" s="591" t="s">
        <v>1505</v>
      </c>
      <c r="C2385" s="1547" t="s">
        <v>4026</v>
      </c>
      <c r="D2385" s="1913" t="s">
        <v>604</v>
      </c>
      <c r="E2385" s="1914">
        <v>4000</v>
      </c>
      <c r="F2385" s="1924">
        <v>41548</v>
      </c>
      <c r="G2385" s="1925">
        <v>4000</v>
      </c>
      <c r="H2385" s="1417">
        <f t="shared" si="61"/>
        <v>0</v>
      </c>
    </row>
    <row r="2386" spans="1:9" x14ac:dyDescent="0.25">
      <c r="A2386" s="1351"/>
      <c r="B2386" s="541"/>
      <c r="C2386" s="547"/>
      <c r="D2386" s="521"/>
      <c r="E2386" s="140"/>
      <c r="F2386" s="521"/>
      <c r="G2386" s="140"/>
      <c r="H2386" s="218">
        <f t="shared" ref="H2386:H2388" si="62">E2386-G2386</f>
        <v>0</v>
      </c>
    </row>
    <row r="2387" spans="1:9" x14ac:dyDescent="0.25">
      <c r="A2387" s="1351"/>
      <c r="B2387" s="541"/>
      <c r="C2387" s="547"/>
      <c r="D2387" s="1370"/>
      <c r="E2387" s="1371"/>
      <c r="F2387" s="452"/>
      <c r="G2387" s="140"/>
      <c r="H2387" s="218">
        <f t="shared" si="62"/>
        <v>0</v>
      </c>
    </row>
    <row r="2388" spans="1:9" x14ac:dyDescent="0.25">
      <c r="A2388" s="1351"/>
      <c r="B2388" s="541"/>
      <c r="C2388" s="547"/>
      <c r="D2388" s="521"/>
      <c r="E2388" s="140"/>
      <c r="F2388" s="452"/>
      <c r="G2388" s="140"/>
      <c r="H2388" s="218">
        <f t="shared" si="62"/>
        <v>0</v>
      </c>
    </row>
    <row r="2389" spans="1:9" x14ac:dyDescent="0.25">
      <c r="A2389" s="1351"/>
      <c r="B2389" s="541"/>
      <c r="C2389" s="547"/>
      <c r="D2389" s="521" t="s">
        <v>614</v>
      </c>
      <c r="E2389" s="140"/>
      <c r="F2389" s="727"/>
      <c r="G2389" s="140"/>
      <c r="H2389" s="218">
        <f t="shared" ref="H2389:H2390" si="63">E2389-G2389</f>
        <v>0</v>
      </c>
    </row>
    <row r="2390" spans="1:9" x14ac:dyDescent="0.25">
      <c r="A2390" s="1351"/>
      <c r="B2390" s="541"/>
      <c r="C2390" s="547"/>
      <c r="D2390" s="521" t="s">
        <v>614</v>
      </c>
      <c r="E2390" s="140"/>
      <c r="F2390" s="727"/>
      <c r="G2390" s="140"/>
      <c r="H2390" s="218">
        <f t="shared" si="63"/>
        <v>0</v>
      </c>
    </row>
    <row r="2391" spans="1:9" ht="15.75" x14ac:dyDescent="0.25">
      <c r="A2391" s="1351"/>
      <c r="B2391" s="541"/>
      <c r="C2391" s="591"/>
      <c r="D2391" s="1387" t="s">
        <v>513</v>
      </c>
      <c r="E2391" s="585"/>
      <c r="F2391" s="1388"/>
      <c r="G2391" s="1961"/>
      <c r="H2391" s="218">
        <f t="shared" si="36"/>
        <v>0</v>
      </c>
    </row>
    <row r="2392" spans="1:9" ht="15.75" x14ac:dyDescent="0.25">
      <c r="A2392" s="1351"/>
      <c r="B2392" s="541"/>
      <c r="C2392" s="591"/>
      <c r="D2392" s="1387"/>
      <c r="E2392" s="585"/>
      <c r="F2392" s="1388"/>
      <c r="G2392" s="1961"/>
      <c r="H2392" s="76"/>
    </row>
    <row r="2393" spans="1:9" ht="15.75" thickBot="1" x14ac:dyDescent="0.3">
      <c r="D2393" s="945"/>
      <c r="E2393" s="76"/>
      <c r="F2393" s="1389"/>
      <c r="G2393" s="795"/>
      <c r="H2393" s="1778"/>
    </row>
    <row r="2394" spans="1:9" ht="15.75" thickTop="1" x14ac:dyDescent="0.25">
      <c r="A2394" s="1390"/>
      <c r="B2394" s="1391"/>
      <c r="C2394" s="1552"/>
      <c r="D2394" s="455"/>
      <c r="E2394" s="1392">
        <f>SUM(E3:E2393)</f>
        <v>13520435.58</v>
      </c>
      <c r="F2394" s="1393"/>
      <c r="G2394" s="1964">
        <f>SUM(G3:G2392)</f>
        <v>12130743.650000002</v>
      </c>
      <c r="H2394" s="2017"/>
      <c r="I2394" s="455"/>
    </row>
    <row r="2395" spans="1:9" ht="15.75" thickBot="1" x14ac:dyDescent="0.3">
      <c r="A2395" s="1390"/>
      <c r="B2395" s="1391"/>
      <c r="C2395" s="1552"/>
      <c r="D2395" s="455"/>
      <c r="E2395" s="1394"/>
      <c r="F2395" s="1393"/>
      <c r="G2395" s="1965"/>
      <c r="H2395" s="2017"/>
      <c r="I2395" s="455"/>
    </row>
    <row r="2396" spans="1:9" x14ac:dyDescent="0.25">
      <c r="A2396" s="1390"/>
      <c r="B2396" s="1391"/>
      <c r="C2396" s="1552"/>
      <c r="D2396" s="455"/>
      <c r="E2396" s="455"/>
      <c r="F2396" s="1393"/>
      <c r="G2396" s="728"/>
      <c r="H2396" s="2017"/>
      <c r="I2396" s="455"/>
    </row>
    <row r="2397" spans="1:9" ht="31.5" x14ac:dyDescent="0.25">
      <c r="A2397" s="1390"/>
      <c r="B2397" s="1391"/>
      <c r="C2397" s="1552"/>
      <c r="D2397" s="245"/>
      <c r="E2397" s="1395" t="s">
        <v>50</v>
      </c>
      <c r="F2397" s="1393"/>
      <c r="G2397" s="1396" t="s">
        <v>51</v>
      </c>
      <c r="H2397" s="2017"/>
      <c r="I2397" s="455"/>
    </row>
    <row r="2398" spans="1:9" x14ac:dyDescent="0.25">
      <c r="A2398" s="1390"/>
      <c r="B2398" s="1391"/>
      <c r="C2398" s="1552"/>
      <c r="D2398" s="455"/>
      <c r="E2398" s="455"/>
      <c r="F2398" s="1393"/>
      <c r="G2398" s="728"/>
      <c r="H2398" s="2017"/>
      <c r="I2398" s="455"/>
    </row>
    <row r="2399" spans="1:9" x14ac:dyDescent="0.25">
      <c r="A2399" s="1390"/>
      <c r="B2399" s="1391"/>
      <c r="C2399" s="1552"/>
      <c r="D2399" s="455"/>
      <c r="E2399" s="455"/>
      <c r="F2399" s="1393"/>
      <c r="G2399" s="728"/>
      <c r="H2399" s="2017"/>
      <c r="I2399" s="455"/>
    </row>
    <row r="2400" spans="1:9" x14ac:dyDescent="0.25">
      <c r="A2400" s="1390"/>
      <c r="B2400" s="1391"/>
      <c r="C2400" s="1552"/>
      <c r="D2400" s="455"/>
      <c r="E2400" s="455"/>
      <c r="F2400" s="1393"/>
      <c r="G2400" s="728"/>
      <c r="H2400" s="2017"/>
      <c r="I2400" s="455"/>
    </row>
    <row r="2401" spans="1:9" ht="21" x14ac:dyDescent="0.35">
      <c r="A2401" s="1390"/>
      <c r="B2401" s="1391"/>
      <c r="C2401" s="1552"/>
      <c r="D2401" s="455"/>
      <c r="E2401" s="2123">
        <f>E2394-G2394</f>
        <v>1389691.9299999978</v>
      </c>
      <c r="F2401" s="2124"/>
      <c r="G2401" s="2124"/>
      <c r="H2401" s="2017"/>
      <c r="I2401" s="455"/>
    </row>
    <row r="2402" spans="1:9" x14ac:dyDescent="0.25">
      <c r="A2402" s="1390"/>
      <c r="B2402" s="1391"/>
      <c r="C2402" s="1552"/>
      <c r="D2402" s="455"/>
      <c r="E2402" s="455"/>
      <c r="F2402" s="1393"/>
      <c r="G2402" s="728"/>
      <c r="H2402" s="2017"/>
      <c r="I2402" s="455"/>
    </row>
    <row r="2403" spans="1:9" ht="18.75" x14ac:dyDescent="0.3">
      <c r="A2403" s="1390"/>
      <c r="B2403" s="1391"/>
      <c r="C2403" s="1552"/>
      <c r="D2403" s="455"/>
      <c r="E2403" s="2126" t="s">
        <v>53</v>
      </c>
      <c r="F2403" s="2126"/>
      <c r="G2403" s="2126"/>
      <c r="H2403" s="2017"/>
      <c r="I2403" s="455"/>
    </row>
    <row r="2404" spans="1:9" x14ac:dyDescent="0.25">
      <c r="A2404" s="1390"/>
      <c r="B2404" s="1391"/>
      <c r="C2404" s="1552"/>
      <c r="D2404" s="455"/>
      <c r="E2404" s="455"/>
      <c r="F2404" s="1393"/>
      <c r="G2404" s="728"/>
      <c r="H2404" s="2017"/>
      <c r="I2404" s="455"/>
    </row>
    <row r="2405" spans="1:9" x14ac:dyDescent="0.25">
      <c r="A2405" s="1390"/>
      <c r="B2405" s="1391"/>
      <c r="C2405" s="1552"/>
      <c r="D2405" s="455"/>
      <c r="E2405" s="455"/>
      <c r="F2405" s="1393"/>
      <c r="G2405" s="728"/>
      <c r="H2405" s="2017"/>
      <c r="I2405" s="455"/>
    </row>
    <row r="2406" spans="1:9" x14ac:dyDescent="0.25">
      <c r="A2406" s="1390"/>
      <c r="B2406" s="1391"/>
      <c r="C2406" s="1552"/>
      <c r="D2406" s="455"/>
      <c r="E2406" s="455"/>
      <c r="F2406" s="1393"/>
      <c r="G2406" s="728"/>
      <c r="H2406" s="2017"/>
      <c r="I2406" s="455"/>
    </row>
    <row r="2407" spans="1:9" s="245" customFormat="1" x14ac:dyDescent="0.25">
      <c r="A2407" s="427"/>
      <c r="B2407" s="858"/>
      <c r="C2407" s="1553"/>
      <c r="F2407" s="1397"/>
      <c r="G2407" s="391"/>
      <c r="H2407" s="2018"/>
    </row>
    <row r="2408" spans="1:9" s="245" customFormat="1" x14ac:dyDescent="0.25">
      <c r="A2408" s="427"/>
      <c r="B2408" s="858"/>
      <c r="C2408" s="1553"/>
      <c r="F2408" s="1397"/>
      <c r="G2408" s="391"/>
      <c r="H2408" s="2018"/>
    </row>
    <row r="2409" spans="1:9" s="245" customFormat="1" x14ac:dyDescent="0.25">
      <c r="A2409" s="427"/>
      <c r="B2409" s="858"/>
      <c r="C2409" s="1553"/>
      <c r="F2409" s="1397"/>
      <c r="G2409" s="391"/>
      <c r="H2409" s="2018"/>
    </row>
    <row r="2410" spans="1:9" s="245" customFormat="1" x14ac:dyDescent="0.25">
      <c r="A2410" s="427"/>
      <c r="B2410" s="858"/>
      <c r="C2410" s="1553"/>
      <c r="F2410" s="1397"/>
      <c r="G2410" s="391"/>
      <c r="H2410" s="2018"/>
    </row>
    <row r="2411" spans="1:9" s="245" customFormat="1" x14ac:dyDescent="0.25">
      <c r="A2411" s="427"/>
      <c r="B2411" s="858"/>
      <c r="C2411" s="1553"/>
      <c r="F2411" s="1397"/>
      <c r="G2411" s="391"/>
      <c r="H2411" s="2018"/>
    </row>
    <row r="2412" spans="1:9" s="245" customFormat="1" x14ac:dyDescent="0.25">
      <c r="A2412" s="427"/>
      <c r="B2412" s="858"/>
      <c r="C2412" s="1553"/>
      <c r="F2412" s="1397"/>
      <c r="G2412" s="391"/>
      <c r="H2412" s="521"/>
    </row>
    <row r="2413" spans="1:9" s="245" customFormat="1" x14ac:dyDescent="0.25">
      <c r="A2413" s="427"/>
      <c r="B2413" s="858"/>
      <c r="C2413" s="1553"/>
      <c r="F2413" s="1397"/>
      <c r="G2413" s="391"/>
      <c r="H2413" s="521"/>
    </row>
  </sheetData>
  <mergeCells count="37">
    <mergeCell ref="A2269:F2269"/>
    <mergeCell ref="A2199:F2199"/>
    <mergeCell ref="E2401:G2401"/>
    <mergeCell ref="E2403:G2403"/>
    <mergeCell ref="A2059:F2059"/>
    <mergeCell ref="A2129:F2129"/>
    <mergeCell ref="A2338:F2338"/>
    <mergeCell ref="A1990:F1990"/>
    <mergeCell ref="A1231:F1231"/>
    <mergeCell ref="A1300:F1300"/>
    <mergeCell ref="A1369:F1369"/>
    <mergeCell ref="A1438:F1438"/>
    <mergeCell ref="A1507:F1507"/>
    <mergeCell ref="A1576:F1576"/>
    <mergeCell ref="A1645:F1645"/>
    <mergeCell ref="A1713:F1713"/>
    <mergeCell ref="A1782:F1782"/>
    <mergeCell ref="A1851:F1851"/>
    <mergeCell ref="A1920:F1920"/>
    <mergeCell ref="A340:F340"/>
    <mergeCell ref="A1:F1"/>
    <mergeCell ref="A69:F69"/>
    <mergeCell ref="A135:F135"/>
    <mergeCell ref="A202:F202"/>
    <mergeCell ref="A271:F271"/>
    <mergeCell ref="A1162:F1162"/>
    <mergeCell ref="A409:F409"/>
    <mergeCell ref="A478:F478"/>
    <mergeCell ref="A546:F546"/>
    <mergeCell ref="A615:F615"/>
    <mergeCell ref="A682:F682"/>
    <mergeCell ref="A751:F751"/>
    <mergeCell ref="A820:F820"/>
    <mergeCell ref="A889:F889"/>
    <mergeCell ref="A958:F958"/>
    <mergeCell ref="A1027:F1027"/>
    <mergeCell ref="A1095:F1095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V221"/>
  <sheetViews>
    <sheetView topLeftCell="BIT1" workbookViewId="0">
      <pane ySplit="6" topLeftCell="A7" activePane="bottomLeft" state="frozen"/>
      <selection pane="bottomLeft" activeCell="BIY23" sqref="BIY23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17" width="11.42578125" style="32"/>
    <col min="18" max="18" width="11.42578125" style="32" customWidth="1"/>
    <col min="19" max="20" width="11.42578125" style="32"/>
    <col min="21" max="21" width="6.85546875" style="32" customWidth="1"/>
    <col min="22" max="27" width="11.42578125" style="32"/>
    <col min="28" max="28" width="6.85546875" style="32" customWidth="1"/>
    <col min="29" max="29" width="11.42578125" style="312"/>
    <col min="30" max="34" width="11.42578125" style="32"/>
    <col min="35" max="35" width="6.5703125" style="32" customWidth="1"/>
    <col min="36" max="36" width="11.42578125" style="798"/>
    <col min="37" max="38" width="11.42578125" style="32"/>
    <col min="39" max="39" width="11.42578125" style="798"/>
    <col min="40" max="40" width="13.7109375" style="32" bestFit="1" customWidth="1"/>
    <col min="41" max="41" width="14.7109375" style="32" customWidth="1"/>
    <col min="42" max="42" width="6.5703125" style="32" customWidth="1"/>
    <col min="43" max="48" width="11.42578125" style="32"/>
    <col min="49" max="49" width="6.5703125" style="32" customWidth="1"/>
    <col min="50" max="50" width="11.42578125" style="798" customWidth="1"/>
    <col min="51" max="55" width="11.42578125" style="32" customWidth="1"/>
    <col min="56" max="56" width="6.5703125" style="32" customWidth="1"/>
    <col min="57" max="57" width="11.42578125" style="546"/>
    <col min="58" max="62" width="11.42578125" style="32"/>
    <col min="63" max="63" width="9.28515625" style="32" customWidth="1"/>
    <col min="64" max="64" width="11.140625" style="798" customWidth="1"/>
    <col min="65" max="69" width="11.140625" style="32" customWidth="1"/>
    <col min="70" max="70" width="9.28515625" style="32" customWidth="1"/>
    <col min="71" max="72" width="11.42578125" style="546" customWidth="1"/>
    <col min="73" max="77" width="11.42578125" style="32" customWidth="1"/>
    <col min="78" max="78" width="9.28515625" style="32" customWidth="1"/>
    <col min="79" max="79" width="11.42578125" style="546" customWidth="1"/>
    <col min="80" max="84" width="11.42578125" style="32" customWidth="1"/>
    <col min="85" max="85" width="9.28515625" style="32" customWidth="1"/>
    <col min="86" max="86" width="11.42578125" style="546" customWidth="1"/>
    <col min="87" max="88" width="11.42578125" style="32" customWidth="1"/>
    <col min="89" max="89" width="11.42578125" style="312" customWidth="1"/>
    <col min="90" max="91" width="11.42578125" style="32" customWidth="1"/>
    <col min="92" max="92" width="9.28515625" style="32" customWidth="1"/>
    <col min="93" max="94" width="11.42578125" style="407" customWidth="1"/>
    <col min="95" max="95" width="11.42578125" style="32" customWidth="1"/>
    <col min="96" max="96" width="12.7109375" style="32" bestFit="1" customWidth="1"/>
    <col min="97" max="97" width="11.42578125" style="407" customWidth="1"/>
    <col min="98" max="98" width="11.42578125" style="32" customWidth="1"/>
    <col min="99" max="99" width="13.7109375" style="32" bestFit="1" customWidth="1"/>
    <col min="100" max="100" width="9.28515625" style="32" customWidth="1"/>
    <col min="101" max="101" width="11.42578125" style="407" customWidth="1"/>
    <col min="102" max="102" width="11.42578125" style="740" customWidth="1"/>
    <col min="103" max="103" width="11.42578125" style="32" customWidth="1"/>
    <col min="104" max="104" width="12.7109375" style="32" bestFit="1" customWidth="1"/>
    <col min="105" max="105" width="11.42578125" style="546" customWidth="1"/>
    <col min="106" max="106" width="11.42578125" style="32" customWidth="1"/>
    <col min="107" max="107" width="13.7109375" style="32" bestFit="1" customWidth="1"/>
    <col min="108" max="108" width="9.28515625" style="32" customWidth="1"/>
    <col min="109" max="109" width="11.42578125" style="798" customWidth="1"/>
    <col min="110" max="114" width="11.42578125" style="32" customWidth="1"/>
    <col min="115" max="115" width="9.28515625" style="32" customWidth="1"/>
    <col min="116" max="121" width="11.42578125" style="32" customWidth="1"/>
    <col min="122" max="122" width="9.28515625" style="32" customWidth="1"/>
    <col min="123" max="125" width="11.42578125" style="32" customWidth="1"/>
    <col min="126" max="126" width="11.42578125" style="312" customWidth="1"/>
    <col min="127" max="128" width="11.42578125" style="32" customWidth="1"/>
    <col min="129" max="129" width="9.28515625" style="32" customWidth="1"/>
    <col min="130" max="130" width="11" style="798" customWidth="1"/>
    <col min="131" max="135" width="11" style="32" customWidth="1"/>
    <col min="136" max="136" width="9.28515625" style="32" customWidth="1"/>
    <col min="137" max="137" width="11.42578125" style="546" customWidth="1"/>
    <col min="138" max="142" width="11.42578125" style="32" customWidth="1"/>
    <col min="143" max="143" width="9.28515625" style="32" customWidth="1"/>
    <col min="144" max="144" width="11.42578125" style="546" customWidth="1"/>
    <col min="145" max="149" width="11.42578125" style="32" customWidth="1"/>
    <col min="150" max="151" width="9.28515625" style="32" customWidth="1"/>
    <col min="152" max="152" width="10.28515625" style="32" customWidth="1"/>
    <col min="153" max="153" width="9.28515625" style="32" customWidth="1"/>
    <col min="154" max="154" width="11.5703125" style="32" customWidth="1"/>
    <col min="155" max="155" width="11.5703125" style="312" customWidth="1"/>
    <col min="156" max="157" width="11.5703125" style="32" customWidth="1"/>
    <col min="158" max="158" width="9.28515625" style="32" customWidth="1"/>
    <col min="159" max="159" width="11.42578125" style="546"/>
    <col min="160" max="165" width="11.42578125" style="32"/>
    <col min="166" max="166" width="7.42578125" style="32" customWidth="1"/>
    <col min="167" max="167" width="11.42578125" style="546" customWidth="1"/>
    <col min="168" max="170" width="11.42578125" style="32" customWidth="1"/>
    <col min="171" max="171" width="11.42578125" style="312" customWidth="1"/>
    <col min="172" max="173" width="11.42578125" style="32" customWidth="1"/>
    <col min="174" max="174" width="7.42578125" style="32" customWidth="1"/>
    <col min="175" max="180" width="10.85546875" style="32" customWidth="1"/>
    <col min="181" max="181" width="7.42578125" style="32" customWidth="1"/>
    <col min="182" max="183" width="11.42578125" style="546" customWidth="1"/>
    <col min="184" max="187" width="11.42578125" style="32" customWidth="1"/>
    <col min="188" max="188" width="12.7109375" style="32" bestFit="1" customWidth="1"/>
    <col min="189" max="189" width="7.42578125" style="32" customWidth="1"/>
    <col min="190" max="195" width="11.42578125" style="32" customWidth="1"/>
    <col min="196" max="196" width="7.42578125" style="32" customWidth="1"/>
    <col min="197" max="197" width="11.42578125" style="546" customWidth="1"/>
    <col min="198" max="203" width="11.42578125" style="32" customWidth="1"/>
    <col min="204" max="204" width="7.42578125" style="32" customWidth="1"/>
    <col min="205" max="205" width="11.42578125" style="546" customWidth="1"/>
    <col min="206" max="210" width="11.42578125" style="32" customWidth="1"/>
    <col min="211" max="211" width="7.42578125" style="32" customWidth="1"/>
    <col min="212" max="212" width="11.42578125" style="798" customWidth="1"/>
    <col min="213" max="217" width="11.42578125" style="32" customWidth="1"/>
    <col min="218" max="218" width="7.42578125" style="32" customWidth="1"/>
    <col min="219" max="224" width="12" style="32" customWidth="1"/>
    <col min="225" max="225" width="7.42578125" style="32" customWidth="1"/>
    <col min="226" max="231" width="11.42578125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47" width="11.42578125" style="546" customWidth="1"/>
    <col min="248" max="252" width="11.42578125" style="32" customWidth="1"/>
    <col min="253" max="253" width="7.42578125" style="32" customWidth="1"/>
    <col min="254" max="254" width="11.85546875" style="546" customWidth="1"/>
    <col min="255" max="259" width="11.85546875" style="32" customWidth="1"/>
    <col min="260" max="260" width="7.42578125" style="32" customWidth="1"/>
    <col min="261" max="261" width="11.85546875" style="798" customWidth="1"/>
    <col min="262" max="263" width="11.85546875" style="32" customWidth="1"/>
    <col min="264" max="264" width="11.85546875" style="798" customWidth="1"/>
    <col min="265" max="265" width="11.85546875" style="704" customWidth="1"/>
    <col min="266" max="266" width="11.85546875" style="32" customWidth="1"/>
    <col min="267" max="267" width="7.42578125" style="32" customWidth="1"/>
    <col min="268" max="273" width="11.4257812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2" width="11.140625" style="546" customWidth="1"/>
    <col min="283" max="287" width="11.140625" style="32" customWidth="1"/>
    <col min="288" max="288" width="7.42578125" style="32" customWidth="1"/>
    <col min="289" max="289" width="11.42578125" style="798" customWidth="1"/>
    <col min="290" max="294" width="11.42578125" style="32" customWidth="1"/>
    <col min="295" max="295" width="7.42578125" style="32" customWidth="1"/>
    <col min="296" max="302" width="11.42578125" style="32" customWidth="1"/>
    <col min="303" max="303" width="7.42578125" style="32" customWidth="1"/>
    <col min="304" max="304" width="12.42578125" style="798" customWidth="1"/>
    <col min="305" max="309" width="12.42578125" style="32" customWidth="1"/>
    <col min="310" max="310" width="7.42578125" style="32" customWidth="1"/>
    <col min="311" max="311" width="11.42578125" style="798" customWidth="1"/>
    <col min="312" max="316" width="11.42578125" style="32" customWidth="1"/>
    <col min="317" max="317" width="7.42578125" style="32" customWidth="1"/>
    <col min="318" max="323" width="11.5703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42578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46" width="11.42578125" style="546" customWidth="1"/>
    <col min="347" max="350" width="11.42578125" style="32" customWidth="1"/>
    <col min="351" max="351" width="11.140625" style="32" bestFit="1" customWidth="1"/>
    <col min="352" max="352" width="7.42578125" style="32" customWidth="1"/>
    <col min="353" max="353" width="11.42578125" style="546" customWidth="1"/>
    <col min="354" max="358" width="11.42578125" style="32" customWidth="1"/>
    <col min="359" max="359" width="7.42578125" style="32" customWidth="1"/>
    <col min="360" max="360" width="11.42578125" style="546" customWidth="1"/>
    <col min="361" max="365" width="11.42578125" style="32" customWidth="1"/>
    <col min="366" max="366" width="7.42578125" style="32" customWidth="1"/>
    <col min="367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1" width="11.42578125" style="546" customWidth="1"/>
    <col min="382" max="383" width="11.42578125" style="32" customWidth="1"/>
    <col min="384" max="384" width="11.42578125" style="546" customWidth="1"/>
    <col min="385" max="386" width="11.42578125" style="32" customWidth="1"/>
    <col min="387" max="387" width="7.42578125" style="32" customWidth="1"/>
    <col min="388" max="388" width="11.140625" style="546" customWidth="1"/>
    <col min="389" max="393" width="11.140625" style="32" customWidth="1"/>
    <col min="394" max="394" width="7.42578125" style="32" customWidth="1"/>
    <col min="395" max="395" width="11.42578125" style="546" customWidth="1"/>
    <col min="396" max="396" width="11.42578125" style="933" customWidth="1"/>
    <col min="397" max="398" width="11.42578125" style="32" customWidth="1"/>
    <col min="399" max="399" width="11.42578125" style="312" customWidth="1"/>
    <col min="400" max="401" width="11.42578125" style="32" customWidth="1"/>
    <col min="402" max="402" width="7.42578125" style="32" customWidth="1"/>
    <col min="403" max="403" width="11.42578125" style="546" customWidth="1"/>
    <col min="404" max="408" width="11.42578125" style="32" customWidth="1"/>
    <col min="409" max="409" width="7.42578125" style="32" customWidth="1"/>
    <col min="410" max="415" width="11.42578125" style="32" customWidth="1"/>
    <col min="416" max="416" width="7.42578125" style="32" customWidth="1"/>
    <col min="417" max="417" width="11.28515625" style="798" customWidth="1"/>
    <col min="418" max="418" width="13.140625" style="32" customWidth="1"/>
    <col min="419" max="422" width="11.28515625" style="32" customWidth="1"/>
    <col min="423" max="423" width="7.42578125" style="32" customWidth="1"/>
    <col min="424" max="424" width="11.28515625" style="798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42578125" style="798" customWidth="1"/>
    <col min="432" max="432" width="11" style="32" customWidth="1"/>
    <col min="433" max="434" width="11.42578125" style="32" customWidth="1"/>
    <col min="435" max="435" width="11.42578125" style="312" customWidth="1"/>
    <col min="436" max="436" width="11.42578125" style="32" customWidth="1"/>
    <col min="437" max="437" width="12.7109375" style="32" bestFit="1" customWidth="1"/>
    <col min="438" max="438" width="7.42578125" style="32" customWidth="1"/>
    <col min="439" max="439" width="11.42578125" style="798" customWidth="1"/>
    <col min="440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8" customWidth="1"/>
    <col min="447" max="451" width="11.42578125" style="32" customWidth="1"/>
    <col min="452" max="452" width="7.42578125" style="32" customWidth="1"/>
    <col min="453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4" width="12" style="546" customWidth="1"/>
    <col min="475" max="475" width="12" style="935" customWidth="1"/>
    <col min="476" max="480" width="12" style="32" customWidth="1"/>
    <col min="481" max="481" width="7.42578125" style="32" customWidth="1"/>
    <col min="482" max="482" width="11.5703125" style="546" customWidth="1"/>
    <col min="483" max="487" width="11.5703125" style="32" customWidth="1"/>
    <col min="488" max="488" width="7.42578125" style="32" customWidth="1"/>
    <col min="489" max="489" width="11.42578125" style="546" customWidth="1"/>
    <col min="490" max="494" width="11.42578125" style="32" customWidth="1"/>
    <col min="495" max="495" width="7.42578125" style="32" customWidth="1"/>
    <col min="496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45" width="11.42578125" style="546" customWidth="1"/>
    <col min="546" max="550" width="11.42578125" style="32" customWidth="1"/>
    <col min="551" max="551" width="7.42578125" style="32" customWidth="1"/>
    <col min="552" max="552" width="11.42578125" style="546" customWidth="1"/>
    <col min="553" max="557" width="11.42578125" style="32" customWidth="1"/>
    <col min="558" max="558" width="7.42578125" style="32" customWidth="1"/>
    <col min="559" max="559" width="11.42578125" style="546" customWidth="1"/>
    <col min="560" max="564" width="11.42578125" style="32" customWidth="1"/>
    <col min="565" max="565" width="7.42578125" style="32" customWidth="1"/>
    <col min="566" max="566" width="11.42578125" style="798" customWidth="1"/>
    <col min="567" max="568" width="11.42578125" style="32" customWidth="1"/>
    <col min="569" max="569" width="11.42578125" style="798" customWidth="1"/>
    <col min="570" max="571" width="11.42578125" style="32" customWidth="1"/>
    <col min="572" max="572" width="7.42578125" style="32" customWidth="1"/>
    <col min="573" max="573" width="11.42578125" style="546" customWidth="1"/>
    <col min="574" max="578" width="11.42578125" style="32" customWidth="1"/>
    <col min="579" max="579" width="7.42578125" style="32" customWidth="1"/>
    <col min="580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1" width="11.42578125" style="798" customWidth="1"/>
    <col min="602" max="603" width="11.42578125" style="32" customWidth="1"/>
    <col min="604" max="604" width="11.42578125" style="312" customWidth="1"/>
    <col min="605" max="606" width="11.42578125" style="32" customWidth="1"/>
    <col min="607" max="607" width="7.42578125" style="32" customWidth="1"/>
    <col min="608" max="608" width="11.28515625" style="546" customWidth="1"/>
    <col min="609" max="613" width="11.28515625" style="32" customWidth="1"/>
    <col min="614" max="614" width="7.42578125" style="32" customWidth="1"/>
    <col min="615" max="620" width="11.28515625" style="32" customWidth="1"/>
    <col min="621" max="621" width="7.42578125" style="32" customWidth="1"/>
    <col min="622" max="622" width="11.42578125" style="546" customWidth="1"/>
    <col min="623" max="624" width="11.42578125" style="32" customWidth="1"/>
    <col min="625" max="625" width="11.42578125" style="312" customWidth="1"/>
    <col min="626" max="627" width="11.42578125" style="32" customWidth="1"/>
    <col min="628" max="628" width="7.42578125" style="32" customWidth="1"/>
    <col min="629" max="629" width="11.5703125" style="546" customWidth="1"/>
    <col min="630" max="634" width="11.5703125" style="32" customWidth="1"/>
    <col min="635" max="635" width="7.42578125" style="32" customWidth="1"/>
    <col min="636" max="636" width="11.42578125" style="546" customWidth="1"/>
    <col min="637" max="641" width="11.42578125" style="32" customWidth="1"/>
    <col min="642" max="642" width="7.42578125" style="32" customWidth="1"/>
    <col min="643" max="643" width="11.42578125" style="798" customWidth="1"/>
    <col min="644" max="644" width="7.5703125" style="32" customWidth="1"/>
    <col min="645" max="649" width="11.42578125" style="32" customWidth="1"/>
    <col min="650" max="650" width="7.42578125" style="32" customWidth="1"/>
    <col min="651" max="651" width="11.42578125" style="798" customWidth="1"/>
    <col min="652" max="656" width="11.42578125" style="32" customWidth="1"/>
    <col min="657" max="657" width="7.42578125" style="32" customWidth="1"/>
    <col min="658" max="658" width="11" style="546" customWidth="1"/>
    <col min="659" max="659" width="11" style="935" customWidth="1"/>
    <col min="660" max="662" width="11" style="32" customWidth="1"/>
    <col min="663" max="663" width="14.42578125" style="32" customWidth="1"/>
    <col min="664" max="664" width="11" style="32" customWidth="1"/>
    <col min="665" max="665" width="7.42578125" style="32" customWidth="1"/>
    <col min="666" max="666" width="11.42578125" style="798" customWidth="1"/>
    <col min="667" max="671" width="11.42578125" style="32" customWidth="1"/>
    <col min="672" max="672" width="7.42578125" style="32" customWidth="1"/>
    <col min="673" max="673" width="11.42578125" style="798" customWidth="1"/>
    <col min="674" max="678" width="11.42578125" style="32" customWidth="1"/>
    <col min="679" max="679" width="7.42578125" style="32" customWidth="1"/>
    <col min="680" max="680" width="11.42578125" style="546" customWidth="1"/>
    <col min="681" max="685" width="11.42578125" style="32" customWidth="1"/>
    <col min="686" max="686" width="7.42578125" style="32" customWidth="1"/>
    <col min="687" max="687" width="11.42578125" style="546" customWidth="1"/>
    <col min="688" max="692" width="11.42578125" style="32" customWidth="1"/>
    <col min="693" max="693" width="7.42578125" style="32" customWidth="1"/>
    <col min="694" max="694" width="11.42578125" style="798" customWidth="1"/>
    <col min="695" max="695" width="9.85546875" style="933" bestFit="1" customWidth="1"/>
    <col min="696" max="696" width="11.42578125" style="312" customWidth="1"/>
    <col min="697" max="697" width="11.42578125" style="32" customWidth="1"/>
    <col min="698" max="698" width="11.42578125" style="323" customWidth="1"/>
    <col min="699" max="699" width="11.42578125" style="32" customWidth="1"/>
    <col min="700" max="700" width="12.7109375" style="32" bestFit="1" customWidth="1"/>
    <col min="701" max="701" width="7.42578125" style="32" customWidth="1"/>
    <col min="702" max="702" width="11.42578125" style="798" customWidth="1"/>
    <col min="703" max="704" width="11.42578125" style="32" customWidth="1"/>
    <col min="705" max="705" width="11.42578125" style="323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546" customWidth="1"/>
    <col min="710" max="711" width="11.42578125" style="32" customWidth="1"/>
    <col min="712" max="712" width="11.42578125" style="798" customWidth="1"/>
    <col min="713" max="714" width="11.42578125" style="32" customWidth="1"/>
    <col min="715" max="715" width="7.42578125" style="32" customWidth="1"/>
    <col min="716" max="716" width="11.140625" style="798" customWidth="1"/>
    <col min="717" max="717" width="11.140625" style="312" customWidth="1"/>
    <col min="718" max="719" width="11.140625" style="32" customWidth="1"/>
    <col min="720" max="720" width="14" style="32" customWidth="1"/>
    <col min="721" max="721" width="11.140625" style="32" customWidth="1"/>
    <col min="722" max="722" width="7.42578125" style="32" customWidth="1"/>
    <col min="723" max="723" width="11.42578125" style="546" customWidth="1"/>
    <col min="724" max="728" width="11.42578125" style="32" customWidth="1"/>
    <col min="729" max="729" width="7.42578125" style="32" customWidth="1"/>
    <col min="730" max="730" width="11.42578125" style="546" customWidth="1"/>
    <col min="731" max="735" width="11.42578125" style="32" customWidth="1"/>
    <col min="736" max="736" width="7.42578125" style="32" customWidth="1"/>
    <col min="737" max="737" width="11.42578125" style="546" customWidth="1"/>
    <col min="738" max="742" width="11.42578125" style="32" customWidth="1"/>
    <col min="743" max="743" width="9.5703125" style="32" bestFit="1" customWidth="1"/>
    <col min="744" max="744" width="11.42578125" style="546" customWidth="1"/>
    <col min="745" max="749" width="11.42578125" style="32" customWidth="1"/>
    <col min="750" max="750" width="9.5703125" style="32" bestFit="1" customWidth="1"/>
    <col min="751" max="751" width="11.42578125" style="546" customWidth="1"/>
    <col min="752" max="756" width="11.42578125" style="32" customWidth="1"/>
    <col min="757" max="757" width="9.5703125" style="32" bestFit="1" customWidth="1"/>
    <col min="758" max="759" width="11.85546875" style="546" customWidth="1"/>
    <col min="760" max="764" width="11.85546875" style="32" customWidth="1"/>
    <col min="765" max="765" width="9.5703125" style="32" bestFit="1" customWidth="1"/>
    <col min="766" max="771" width="11" style="32" customWidth="1"/>
    <col min="772" max="772" width="9.5703125" style="32" bestFit="1" customWidth="1"/>
    <col min="773" max="778" width="11.42578125" style="32" customWidth="1"/>
    <col min="779" max="779" width="9.5703125" style="32" bestFit="1" customWidth="1"/>
    <col min="780" max="780" width="11.42578125" style="407" customWidth="1"/>
    <col min="781" max="786" width="11.42578125" style="32" customWidth="1"/>
    <col min="787" max="787" width="9.5703125" style="32" bestFit="1" customWidth="1"/>
    <col min="788" max="788" width="11" style="798" customWidth="1"/>
    <col min="789" max="790" width="11" style="32" customWidth="1"/>
    <col min="791" max="791" width="11" style="546" customWidth="1"/>
    <col min="792" max="793" width="11" style="32" customWidth="1"/>
    <col min="794" max="794" width="9.5703125" style="32" bestFit="1" customWidth="1"/>
    <col min="795" max="795" width="11.42578125" style="546" customWidth="1"/>
    <col min="796" max="800" width="11.42578125" style="32" customWidth="1"/>
    <col min="801" max="801" width="9.5703125" style="32" bestFit="1" customWidth="1"/>
    <col min="802" max="802" width="11.42578125" style="798" customWidth="1"/>
    <col min="803" max="804" width="11.42578125" style="32" customWidth="1"/>
    <col min="805" max="805" width="11.42578125" style="798" customWidth="1"/>
    <col min="806" max="807" width="11.42578125" style="32" customWidth="1"/>
    <col min="808" max="808" width="9.5703125" style="32" bestFit="1" customWidth="1"/>
    <col min="809" max="814" width="11.5703125" style="32" customWidth="1"/>
    <col min="815" max="815" width="9.5703125" style="32" bestFit="1" customWidth="1"/>
    <col min="816" max="821" width="11.42578125" style="32" customWidth="1"/>
    <col min="822" max="822" width="9.5703125" style="32" bestFit="1" customWidth="1"/>
    <col min="823" max="828" width="11.42578125" style="32" customWidth="1"/>
    <col min="829" max="829" width="9.5703125" style="32" bestFit="1" customWidth="1"/>
    <col min="830" max="835" width="11.42578125" style="32" customWidth="1"/>
    <col min="836" max="836" width="9.5703125" style="32" bestFit="1" customWidth="1"/>
    <col min="837" max="842" width="11.42578125" style="32" customWidth="1"/>
    <col min="843" max="845" width="9.5703125" style="32" customWidth="1"/>
    <col min="846" max="846" width="10.140625" style="32" bestFit="1" customWidth="1"/>
    <col min="847" max="847" width="9.5703125" style="32" customWidth="1"/>
    <col min="848" max="848" width="10.140625" style="32" bestFit="1" customWidth="1"/>
    <col min="849" max="849" width="11" style="32" customWidth="1"/>
    <col min="850" max="850" width="9.5703125" style="32" customWidth="1"/>
    <col min="851" max="851" width="9.85546875" style="32" bestFit="1" customWidth="1"/>
    <col min="852" max="852" width="11" style="32" customWidth="1"/>
    <col min="853" max="853" width="10.140625" style="32" bestFit="1" customWidth="1"/>
    <col min="854" max="854" width="12.42578125" style="32" customWidth="1"/>
    <col min="855" max="855" width="13.28515625" style="32" customWidth="1"/>
    <col min="856" max="856" width="11.140625" style="32" bestFit="1" customWidth="1"/>
    <col min="857" max="857" width="9.5703125" style="32" customWidth="1"/>
    <col min="858" max="863" width="11.42578125" style="32" customWidth="1"/>
    <col min="864" max="864" width="9.5703125" style="32" customWidth="1"/>
    <col min="865" max="865" width="11.42578125" style="798" customWidth="1"/>
    <col min="866" max="870" width="11.42578125" style="32" customWidth="1"/>
    <col min="871" max="871" width="9.5703125" style="32" bestFit="1" customWidth="1"/>
    <col min="872" max="872" width="11.42578125" style="546" customWidth="1"/>
    <col min="873" max="877" width="11.42578125" style="32" customWidth="1"/>
    <col min="878" max="878" width="9.5703125" style="32" bestFit="1" customWidth="1"/>
    <col min="879" max="879" width="11.7109375" style="323" customWidth="1"/>
    <col min="880" max="880" width="11.5703125" style="323" customWidth="1"/>
    <col min="881" max="882" width="11.42578125" style="32"/>
    <col min="883" max="883" width="11.42578125" style="798"/>
    <col min="884" max="885" width="11.42578125" style="32"/>
    <col min="886" max="886" width="9.5703125" style="32" bestFit="1" customWidth="1"/>
    <col min="887" max="892" width="11.28515625" style="32" customWidth="1"/>
    <col min="893" max="893" width="9.5703125" style="32" bestFit="1" customWidth="1"/>
    <col min="894" max="894" width="11.42578125" style="546" customWidth="1"/>
    <col min="895" max="899" width="11.42578125" style="32" customWidth="1"/>
    <col min="900" max="900" width="9.5703125" style="32" bestFit="1" customWidth="1"/>
    <col min="901" max="902" width="11.42578125" style="546" customWidth="1"/>
    <col min="903" max="907" width="11.42578125" style="32" customWidth="1"/>
    <col min="908" max="908" width="9.5703125" style="32" bestFit="1" customWidth="1"/>
    <col min="909" max="909" width="11.42578125" style="546" customWidth="1"/>
    <col min="910" max="914" width="11.42578125" style="32" customWidth="1"/>
    <col min="915" max="915" width="9.5703125" style="32" bestFit="1" customWidth="1"/>
    <col min="916" max="916" width="11.42578125" style="546"/>
    <col min="917" max="921" width="11.42578125" style="32"/>
    <col min="922" max="922" width="9.5703125" style="32" bestFit="1" customWidth="1"/>
    <col min="923" max="923" width="11.42578125" style="546" customWidth="1"/>
    <col min="924" max="928" width="11.42578125" style="32" customWidth="1"/>
    <col min="929" max="929" width="9.5703125" style="32" bestFit="1" customWidth="1"/>
    <col min="930" max="935" width="11.42578125" style="32"/>
    <col min="936" max="936" width="9.5703125" style="32" bestFit="1" customWidth="1"/>
    <col min="937" max="942" width="11.42578125" style="32" customWidth="1"/>
    <col min="943" max="943" width="9.5703125" style="32" bestFit="1" customWidth="1"/>
    <col min="944" max="944" width="11.42578125" style="798" customWidth="1"/>
    <col min="945" max="949" width="11.42578125" style="32" customWidth="1"/>
    <col min="950" max="950" width="9.5703125" style="32" bestFit="1" customWidth="1"/>
    <col min="951" max="951" width="11.42578125" style="798" customWidth="1"/>
    <col min="952" max="953" width="11.42578125" style="32" customWidth="1"/>
    <col min="954" max="954" width="11.42578125" style="312" customWidth="1"/>
    <col min="955" max="956" width="11.42578125" style="32" customWidth="1"/>
    <col min="957" max="957" width="9.5703125" style="32" bestFit="1" customWidth="1"/>
    <col min="958" max="964" width="11.42578125" style="32" customWidth="1"/>
    <col min="965" max="965" width="9.5703125" style="32" bestFit="1" customWidth="1"/>
    <col min="966" max="966" width="11.85546875" style="546" customWidth="1"/>
    <col min="967" max="971" width="11.85546875" style="32" customWidth="1"/>
    <col min="972" max="972" width="9.5703125" style="32" bestFit="1" customWidth="1"/>
    <col min="973" max="973" width="11.42578125" style="32" customWidth="1"/>
    <col min="974" max="974" width="11.42578125" style="933" customWidth="1"/>
    <col min="975" max="979" width="11.42578125" style="32" customWidth="1"/>
    <col min="980" max="980" width="9.5703125" style="32" customWidth="1"/>
    <col min="981" max="981" width="11.42578125" style="546" customWidth="1"/>
    <col min="982" max="986" width="11.42578125" style="32" customWidth="1"/>
    <col min="987" max="987" width="9.5703125" style="32" bestFit="1" customWidth="1"/>
    <col min="988" max="988" width="11.42578125" style="546" customWidth="1"/>
    <col min="989" max="993" width="11.42578125" style="32" customWidth="1"/>
    <col min="994" max="994" width="9.5703125" style="32" bestFit="1" customWidth="1"/>
    <col min="995" max="995" width="11.28515625" style="546" customWidth="1"/>
    <col min="996" max="1000" width="11.28515625" style="32" customWidth="1"/>
    <col min="1001" max="1001" width="9.5703125" style="32" bestFit="1" customWidth="1"/>
    <col min="1002" max="1002" width="11.5703125" style="546" customWidth="1"/>
    <col min="1003" max="1007" width="11.5703125" style="32" customWidth="1"/>
    <col min="1008" max="1008" width="9.5703125" style="32" bestFit="1" customWidth="1"/>
    <col min="1009" max="1009" width="11.42578125" style="546" customWidth="1"/>
    <col min="1010" max="1014" width="11.42578125" style="32" customWidth="1"/>
    <col min="1015" max="1015" width="9.5703125" style="32" bestFit="1" customWidth="1"/>
    <col min="1016" max="1016" width="11.42578125" style="546" customWidth="1"/>
    <col min="1017" max="1018" width="11.42578125" style="32" customWidth="1"/>
    <col min="1019" max="1019" width="11.42578125" style="546" customWidth="1"/>
    <col min="1020" max="1021" width="11.42578125" style="32" customWidth="1"/>
    <col min="1022" max="1022" width="9.5703125" style="32" bestFit="1" customWidth="1"/>
    <col min="1023" max="1023" width="11.42578125" style="546" customWidth="1"/>
    <col min="1024" max="1028" width="11.42578125" style="32" customWidth="1"/>
    <col min="1029" max="1029" width="9.5703125" style="32" bestFit="1" customWidth="1"/>
    <col min="1030" max="1030" width="11.42578125" style="798"/>
    <col min="1031" max="1035" width="11.42578125" style="32"/>
    <col min="1036" max="1036" width="9.5703125" style="32" bestFit="1" customWidth="1"/>
    <col min="1037" max="1037" width="11.42578125" style="798" customWidth="1"/>
    <col min="1038" max="1042" width="11.42578125" style="32" customWidth="1"/>
    <col min="1043" max="1043" width="9.5703125" style="32" bestFit="1" customWidth="1"/>
    <col min="1044" max="1044" width="11.42578125" style="798" customWidth="1"/>
    <col min="1045" max="1046" width="11.42578125" style="32" customWidth="1"/>
    <col min="1047" max="1047" width="11.42578125" style="798" customWidth="1"/>
    <col min="1048" max="1049" width="11.42578125" style="32" customWidth="1"/>
    <col min="1050" max="1050" width="9.5703125" style="32" bestFit="1" customWidth="1"/>
    <col min="1051" max="1057" width="11.5703125" style="32" customWidth="1"/>
    <col min="1058" max="1058" width="9.5703125" style="32" bestFit="1" customWidth="1"/>
    <col min="1059" max="1060" width="11.42578125" style="546" customWidth="1"/>
    <col min="1061" max="1065" width="11.42578125" style="32" customWidth="1"/>
    <col min="1066" max="1066" width="9.5703125" style="32" bestFit="1" customWidth="1"/>
    <col min="1067" max="1067" width="11.42578125" style="546" customWidth="1"/>
    <col min="1068" max="1072" width="11.42578125" style="32" customWidth="1"/>
    <col min="1073" max="1073" width="9.5703125" style="32" bestFit="1" customWidth="1"/>
    <col min="1074" max="1079" width="11.28515625" style="32" customWidth="1"/>
    <col min="1080" max="1080" width="9.5703125" style="32" customWidth="1"/>
    <col min="1081" max="1086" width="11.42578125" style="32" customWidth="1"/>
    <col min="1087" max="1087" width="9.5703125" style="32" bestFit="1" customWidth="1"/>
    <col min="1088" max="1088" width="9.5703125" style="32" customWidth="1"/>
    <col min="1089" max="1089" width="9.5703125" style="774" customWidth="1"/>
    <col min="1090" max="1093" width="11.42578125" style="32" customWidth="1"/>
    <col min="1094" max="1094" width="9.5703125" style="32" bestFit="1" customWidth="1"/>
    <col min="1095" max="1095" width="11.42578125" style="546" customWidth="1"/>
    <col min="1096" max="1100" width="11.42578125" style="32" customWidth="1"/>
    <col min="1101" max="1101" width="9.5703125" style="32" bestFit="1" customWidth="1"/>
    <col min="1102" max="1102" width="11.42578125" style="798" customWidth="1"/>
    <col min="1103" max="1107" width="11.42578125" style="32" customWidth="1"/>
    <col min="1108" max="1108" width="7.28515625" style="32" customWidth="1"/>
    <col min="1109" max="1114" width="11.5703125" style="32" customWidth="1"/>
    <col min="1115" max="1115" width="7.28515625" style="32" customWidth="1"/>
    <col min="1116" max="1121" width="11.42578125" style="32" customWidth="1"/>
    <col min="1122" max="1122" width="7.28515625" style="32" customWidth="1"/>
    <col min="1123" max="1128" width="11.42578125" style="32" customWidth="1"/>
    <col min="1129" max="1129" width="7.28515625" style="32" customWidth="1"/>
    <col min="1130" max="1130" width="11.140625" style="798" customWidth="1"/>
    <col min="1131" max="1135" width="11.140625" style="32" customWidth="1"/>
    <col min="1136" max="1136" width="7.28515625" style="32" customWidth="1"/>
    <col min="1137" max="1137" width="11.140625" style="798" customWidth="1"/>
    <col min="1138" max="1142" width="11.140625" style="32" customWidth="1"/>
    <col min="1143" max="1143" width="7.28515625" style="32" customWidth="1"/>
    <col min="1144" max="1149" width="11.42578125" style="32" customWidth="1"/>
    <col min="1150" max="1150" width="7.28515625" style="32" customWidth="1"/>
    <col min="1151" max="1151" width="11.42578125" style="546" customWidth="1"/>
    <col min="1152" max="1156" width="11.42578125" style="32" customWidth="1"/>
    <col min="1157" max="1157" width="7.28515625" style="32" customWidth="1"/>
    <col min="1158" max="1163" width="11.28515625" style="32" customWidth="1"/>
    <col min="1164" max="1164" width="7.28515625" style="32" customWidth="1"/>
    <col min="1165" max="1165" width="11" style="546" customWidth="1"/>
    <col min="1166" max="1168" width="11" style="32" customWidth="1"/>
    <col min="1169" max="1169" width="12.85546875" style="32" customWidth="1"/>
    <col min="1170" max="1170" width="11" style="32" customWidth="1"/>
    <col min="1171" max="1171" width="8.28515625" style="32" customWidth="1"/>
    <col min="1172" max="1177" width="11.42578125" style="32" customWidth="1"/>
    <col min="1178" max="1178" width="9.5703125" style="32" bestFit="1" customWidth="1"/>
    <col min="1179" max="1179" width="11.42578125" style="546"/>
    <col min="1180" max="1184" width="11.42578125" style="32"/>
    <col min="1185" max="1185" width="9.5703125" style="32" bestFit="1" customWidth="1"/>
    <col min="1186" max="1187" width="11.42578125" style="546" customWidth="1"/>
    <col min="1188" max="1192" width="11.42578125" style="32" customWidth="1"/>
    <col min="1193" max="1193" width="9.5703125" style="32" bestFit="1" customWidth="1"/>
    <col min="1194" max="1194" width="12.140625" style="546" customWidth="1"/>
    <col min="1195" max="1199" width="12.140625" style="32" customWidth="1"/>
    <col min="1200" max="1200" width="9.5703125" style="32" bestFit="1" customWidth="1"/>
    <col min="1201" max="1201" width="11.28515625" style="798" customWidth="1"/>
    <col min="1202" max="1206" width="11.28515625" style="32" customWidth="1"/>
    <col min="1207" max="1207" width="9.5703125" style="32" bestFit="1" customWidth="1"/>
    <col min="1208" max="1208" width="11.42578125" style="546" customWidth="1"/>
    <col min="1209" max="1209" width="11.42578125" style="935" customWidth="1"/>
    <col min="1210" max="1214" width="11.42578125" style="32" customWidth="1"/>
    <col min="1215" max="1215" width="9.5703125" style="32" bestFit="1" customWidth="1"/>
    <col min="1216" max="1216" width="11.42578125" style="546" customWidth="1"/>
    <col min="1217" max="1217" width="11.42578125" style="935" customWidth="1"/>
    <col min="1218" max="1223" width="11.42578125" style="32" customWidth="1"/>
    <col min="1224" max="1224" width="11.140625" style="546" customWidth="1"/>
    <col min="1225" max="1229" width="11.42578125" style="32" customWidth="1"/>
    <col min="1230" max="1230" width="8.5703125" style="32" customWidth="1"/>
    <col min="1231" max="1231" width="11.140625" style="546" customWidth="1"/>
    <col min="1232" max="1236" width="11.140625" style="32" customWidth="1"/>
    <col min="1237" max="1237" width="8.5703125" style="32" customWidth="1"/>
    <col min="1238" max="1238" width="11.42578125" style="546"/>
    <col min="1239" max="1243" width="11.42578125" style="32"/>
    <col min="1244" max="1244" width="8.28515625" style="32" customWidth="1"/>
    <col min="1245" max="1245" width="11.42578125" style="546"/>
    <col min="1246" max="1250" width="11.42578125" style="32"/>
    <col min="1251" max="1251" width="8.28515625" style="32" customWidth="1"/>
    <col min="1252" max="1252" width="11.5703125" style="546" customWidth="1"/>
    <col min="1253" max="1257" width="11.5703125" style="32" customWidth="1"/>
    <col min="1258" max="1258" width="8.28515625" style="32" customWidth="1"/>
    <col min="1259" max="1259" width="11.85546875" style="546" customWidth="1"/>
    <col min="1260" max="1264" width="11.85546875" style="32" customWidth="1"/>
    <col min="1265" max="1265" width="8.28515625" style="32" customWidth="1"/>
    <col min="1266" max="1266" width="11.85546875" style="546" customWidth="1"/>
    <col min="1267" max="1271" width="11.85546875" style="32" customWidth="1"/>
    <col min="1272" max="1272" width="8.28515625" style="32" customWidth="1"/>
    <col min="1273" max="1273" width="11.42578125" style="546" customWidth="1"/>
    <col min="1274" max="1278" width="11.42578125" style="32" customWidth="1"/>
    <col min="1279" max="1279" width="8.28515625" style="32" customWidth="1"/>
    <col min="1280" max="1280" width="11.42578125" style="32" customWidth="1"/>
    <col min="1281" max="1281" width="11.42578125" style="933" customWidth="1"/>
    <col min="1282" max="1286" width="11.42578125" style="32" customWidth="1"/>
    <col min="1287" max="1287" width="8.28515625" style="32" customWidth="1"/>
    <col min="1288" max="1289" width="11.42578125" style="546"/>
    <col min="1290" max="1294" width="11.42578125" style="32"/>
    <col min="1295" max="1295" width="9.5703125" style="32" bestFit="1" customWidth="1"/>
    <col min="1296" max="1296" width="12.42578125" style="546" customWidth="1"/>
    <col min="1297" max="1297" width="12.5703125" style="32" bestFit="1" customWidth="1"/>
    <col min="1298" max="1298" width="11.140625" style="32" bestFit="1" customWidth="1"/>
    <col min="1299" max="1299" width="9.5703125" style="32" customWidth="1"/>
    <col min="1300" max="1300" width="10.140625" style="32" bestFit="1" customWidth="1"/>
    <col min="1301" max="1301" width="12.5703125" style="32" customWidth="1"/>
    <col min="1302" max="1302" width="9.5703125" style="32" customWidth="1"/>
    <col min="1303" max="1303" width="11.42578125" style="546" customWidth="1"/>
    <col min="1304" max="1308" width="11.42578125" style="32" customWidth="1"/>
    <col min="1309" max="1309" width="9.5703125" style="32" bestFit="1" customWidth="1"/>
    <col min="1310" max="1315" width="11.42578125" style="32" customWidth="1"/>
    <col min="1316" max="1316" width="9.5703125" style="32" bestFit="1" customWidth="1"/>
    <col min="1317" max="1317" width="11.42578125" style="546"/>
    <col min="1318" max="1322" width="11.42578125" style="32"/>
    <col min="1323" max="1323" width="8.42578125" style="32" customWidth="1"/>
    <col min="1324" max="1324" width="11.42578125" style="546"/>
    <col min="1325" max="1329" width="11.42578125" style="32"/>
    <col min="1330" max="1330" width="8.42578125" style="32" customWidth="1"/>
    <col min="1331" max="1331" width="11.42578125" style="546"/>
    <col min="1332" max="1334" width="11.42578125" style="32"/>
    <col min="1335" max="1335" width="12.7109375" style="32" bestFit="1" customWidth="1"/>
    <col min="1336" max="1336" width="11.42578125" style="32"/>
    <col min="1337" max="1337" width="8.42578125" style="32" customWidth="1"/>
    <col min="1338" max="1338" width="11.42578125" style="546"/>
    <col min="1339" max="1343" width="11.42578125" style="32"/>
    <col min="1344" max="1344" width="8.42578125" style="32" customWidth="1"/>
    <col min="1345" max="1345" width="11.42578125" style="546" customWidth="1"/>
    <col min="1346" max="1350" width="11.42578125" style="32" customWidth="1"/>
    <col min="1351" max="1351" width="8.42578125" style="32" customWidth="1"/>
    <col min="1352" max="1357" width="11.42578125" style="32" customWidth="1"/>
    <col min="1358" max="1358" width="8.42578125" style="32" customWidth="1"/>
    <col min="1359" max="1359" width="11.42578125" style="798"/>
    <col min="1360" max="1364" width="11.42578125" style="32"/>
    <col min="1365" max="1365" width="8.42578125" style="32" customWidth="1"/>
    <col min="1366" max="1366" width="10" style="32" customWidth="1"/>
    <col min="1367" max="1367" width="10.28515625" style="32" customWidth="1"/>
    <col min="1368" max="1368" width="11.42578125" style="32" customWidth="1"/>
    <col min="1369" max="1369" width="11.7109375" style="32" customWidth="1"/>
    <col min="1370" max="1370" width="11.42578125" style="32" customWidth="1"/>
    <col min="1371" max="1371" width="14.7109375" style="32" customWidth="1"/>
    <col min="1372" max="1372" width="8.42578125" style="32" customWidth="1"/>
    <col min="1373" max="1373" width="10" style="312" customWidth="1"/>
    <col min="1374" max="1374" width="10.28515625" style="32" customWidth="1"/>
    <col min="1375" max="1375" width="11.42578125" style="32" customWidth="1"/>
    <col min="1376" max="1376" width="11.7109375" style="312" customWidth="1"/>
    <col min="1377" max="1377" width="11.42578125" style="32" customWidth="1"/>
    <col min="1378" max="1378" width="14.7109375" style="32" customWidth="1"/>
    <col min="1379" max="1379" width="8.42578125" style="32" customWidth="1"/>
    <col min="1380" max="1380" width="11.42578125" style="546" customWidth="1"/>
    <col min="1381" max="1382" width="11.28515625" style="32" customWidth="1"/>
    <col min="1383" max="1383" width="11.28515625" style="546" customWidth="1"/>
    <col min="1384" max="1385" width="11.28515625" style="32" customWidth="1"/>
    <col min="1386" max="1386" width="7.7109375" style="32" customWidth="1"/>
    <col min="1387" max="1387" width="11.42578125" style="546" customWidth="1"/>
    <col min="1388" max="1389" width="11.42578125" style="32" customWidth="1"/>
    <col min="1390" max="1390" width="11.42578125" style="312" customWidth="1"/>
    <col min="1391" max="1392" width="11.42578125" style="32" customWidth="1"/>
    <col min="1393" max="1393" width="8.42578125" style="32" customWidth="1"/>
    <col min="1394" max="1399" width="11.42578125" style="32" customWidth="1"/>
    <col min="1400" max="1400" width="8.42578125" style="32" customWidth="1"/>
    <col min="1401" max="1406" width="11.42578125" style="32" customWidth="1"/>
    <col min="1407" max="1407" width="8.42578125" style="32" customWidth="1"/>
    <col min="1408" max="1408" width="10.140625" style="323" bestFit="1" customWidth="1"/>
    <col min="1409" max="1409" width="11.140625" style="323" bestFit="1" customWidth="1"/>
    <col min="1410" max="1410" width="9.85546875" style="32" customWidth="1"/>
    <col min="1411" max="1411" width="11.140625" style="32" bestFit="1" customWidth="1"/>
    <col min="1412" max="1412" width="11.42578125" style="323" customWidth="1"/>
    <col min="1413" max="1413" width="11.42578125" style="32" customWidth="1"/>
    <col min="1414" max="1414" width="12.7109375" style="32" bestFit="1" customWidth="1"/>
    <col min="1415" max="1415" width="8.42578125" style="32" customWidth="1"/>
    <col min="1416" max="1421" width="11.42578125" style="32" customWidth="1"/>
    <col min="1422" max="1422" width="8.42578125" style="32" customWidth="1"/>
    <col min="1423" max="1428" width="11.42578125" style="32" customWidth="1"/>
    <col min="1429" max="1429" width="8.42578125" style="32" customWidth="1"/>
    <col min="1430" max="1435" width="11.42578125" style="32" customWidth="1"/>
    <col min="1436" max="1436" width="8.42578125" style="32" customWidth="1"/>
    <col min="1437" max="1442" width="11.42578125" style="32" customWidth="1"/>
    <col min="1443" max="1443" width="8.42578125" style="32" customWidth="1"/>
    <col min="1444" max="1444" width="11.42578125" style="546" customWidth="1"/>
    <col min="1445" max="1449" width="11.42578125" style="32" customWidth="1"/>
    <col min="1450" max="1450" width="8.42578125" style="32" customWidth="1"/>
    <col min="1451" max="1451" width="10.42578125" style="546" customWidth="1"/>
    <col min="1452" max="1452" width="10.5703125" style="32" customWidth="1"/>
    <col min="1453" max="1453" width="11.85546875" style="32" customWidth="1"/>
    <col min="1454" max="1454" width="11.85546875" style="312" customWidth="1"/>
    <col min="1455" max="1455" width="11.85546875" style="32" customWidth="1"/>
    <col min="1456" max="1456" width="12.28515625" style="32" customWidth="1"/>
    <col min="1457" max="1457" width="8.42578125" style="32" customWidth="1"/>
    <col min="1458" max="1458" width="11.42578125" style="798" customWidth="1"/>
    <col min="1459" max="1463" width="11.42578125" style="32" customWidth="1"/>
    <col min="1464" max="1464" width="8.42578125" style="32" customWidth="1"/>
    <col min="1465" max="1465" width="11.42578125" style="546"/>
    <col min="1466" max="1466" width="9.42578125" style="546" customWidth="1"/>
    <col min="1467" max="1468" width="11.42578125" style="32"/>
    <col min="1469" max="1469" width="11.42578125" style="546"/>
    <col min="1470" max="1471" width="11.42578125" style="32"/>
    <col min="1472" max="1472" width="8.42578125" style="32" customWidth="1"/>
    <col min="1473" max="1479" width="11.28515625" style="32" customWidth="1"/>
    <col min="1480" max="1480" width="8.42578125" style="32" customWidth="1"/>
    <col min="1481" max="1486" width="11.28515625" style="32" customWidth="1"/>
    <col min="1487" max="1487" width="8.42578125" style="32" customWidth="1"/>
    <col min="1488" max="1493" width="11.42578125" style="32" customWidth="1"/>
    <col min="1494" max="1494" width="8.42578125" style="32" customWidth="1"/>
    <col min="1495" max="1495" width="11.5703125" style="798" customWidth="1"/>
    <col min="1496" max="1500" width="11.5703125" style="32" customWidth="1"/>
    <col min="1501" max="1501" width="8.42578125" style="32" customWidth="1"/>
    <col min="1502" max="1502" width="11.42578125" style="798" customWidth="1"/>
    <col min="1503" max="1507" width="11.42578125" style="32" customWidth="1"/>
    <col min="1508" max="1508" width="8.42578125" style="32" customWidth="1"/>
    <col min="1509" max="1509" width="11.42578125" style="798" customWidth="1"/>
    <col min="1510" max="1511" width="11.42578125" style="32" customWidth="1"/>
    <col min="1512" max="1512" width="11.42578125" style="546" customWidth="1"/>
    <col min="1513" max="1514" width="11.42578125" style="32" customWidth="1"/>
    <col min="1515" max="1515" width="8.42578125" style="32" customWidth="1"/>
    <col min="1516" max="1516" width="11.42578125" style="798" customWidth="1"/>
    <col min="1517" max="1518" width="11.42578125" style="32" customWidth="1"/>
    <col min="1519" max="1519" width="11.42578125" style="546" customWidth="1"/>
    <col min="1520" max="1521" width="11.42578125" style="32" customWidth="1"/>
    <col min="1522" max="1522" width="8.42578125" style="32" customWidth="1"/>
    <col min="1523" max="1528" width="11.42578125" style="32" customWidth="1"/>
    <col min="1529" max="1529" width="8.42578125" style="32" customWidth="1"/>
    <col min="1530" max="1530" width="11.42578125" style="798"/>
    <col min="1531" max="1532" width="11.42578125" style="32"/>
    <col min="1533" max="1533" width="11.42578125" style="798"/>
    <col min="1534" max="1535" width="11.42578125" style="32"/>
    <col min="1536" max="1536" width="7.5703125" style="32" bestFit="1" customWidth="1"/>
    <col min="1537" max="1537" width="11.42578125" style="546"/>
    <col min="1538" max="1538" width="11.42578125" style="32"/>
    <col min="1539" max="1539" width="12.7109375" style="32" bestFit="1" customWidth="1"/>
    <col min="1540" max="1540" width="11.42578125" style="407"/>
    <col min="1541" max="1541" width="12.7109375" style="32" bestFit="1" customWidth="1"/>
    <col min="1542" max="1542" width="11.42578125" style="32"/>
    <col min="1543" max="1543" width="7.5703125" style="32" bestFit="1" customWidth="1"/>
    <col min="1544" max="1549" width="11.42578125" style="32"/>
    <col min="1550" max="1550" width="7.5703125" style="32" bestFit="1" customWidth="1"/>
    <col min="1551" max="1551" width="11.42578125" style="546" customWidth="1"/>
    <col min="1552" max="1556" width="11.42578125" style="32" customWidth="1"/>
    <col min="1557" max="1557" width="7.5703125" style="32" bestFit="1" customWidth="1"/>
    <col min="1558" max="1558" width="11.42578125" style="546"/>
    <col min="1559" max="1565" width="11.42578125" style="32"/>
    <col min="1566" max="1566" width="11.42578125" style="798"/>
    <col min="1567" max="1568" width="11.42578125" style="32"/>
    <col min="1569" max="1569" width="11.42578125" style="798"/>
    <col min="1570" max="1571" width="11.42578125" style="32"/>
    <col min="1572" max="1572" width="9.5703125" style="32" customWidth="1"/>
    <col min="1573" max="1573" width="11.42578125" style="798"/>
    <col min="1574" max="1574" width="11.42578125" style="933"/>
    <col min="1575" max="1576" width="11.42578125" style="32"/>
    <col min="1577" max="1577" width="11.42578125" style="798"/>
    <col min="1578" max="1579" width="11.42578125" style="32"/>
    <col min="1580" max="1581" width="9.5703125" style="32" customWidth="1"/>
    <col min="1582" max="1587" width="11.42578125" style="32"/>
    <col min="1588" max="1588" width="7.5703125" style="32" bestFit="1" customWidth="1"/>
    <col min="1589" max="1589" width="11.42578125" style="546" customWidth="1"/>
    <col min="1590" max="1591" width="11.42578125" style="32" customWidth="1"/>
    <col min="1592" max="1592" width="11.42578125" style="407" customWidth="1"/>
    <col min="1593" max="1594" width="11.42578125" style="32" customWidth="1"/>
    <col min="1595" max="1595" width="7.5703125" style="32" customWidth="1"/>
    <col min="1596" max="1596" width="11.42578125" style="798"/>
    <col min="1597" max="1601" width="11.42578125" style="32"/>
    <col min="1602" max="1602" width="7.5703125" style="32" bestFit="1" customWidth="1"/>
    <col min="1603" max="1603" width="11.42578125" style="546"/>
    <col min="1604" max="1608" width="11.42578125" style="32"/>
    <col min="1609" max="1609" width="7.5703125" style="32" bestFit="1" customWidth="1"/>
    <col min="1610" max="1611" width="11.42578125" style="798"/>
    <col min="1612" max="1616" width="11.42578125" style="32"/>
    <col min="1617" max="1617" width="7.5703125" style="32" bestFit="1" customWidth="1"/>
    <col min="1618" max="1623" width="11.42578125" style="32" customWidth="1"/>
    <col min="1624" max="1624" width="7.5703125" style="32" customWidth="1"/>
    <col min="1625" max="1625" width="11.140625" style="546" customWidth="1"/>
    <col min="1626" max="1630" width="11.140625" style="32" customWidth="1"/>
    <col min="1631" max="1631" width="7.5703125" style="32" customWidth="1"/>
    <col min="1632" max="1632" width="11.42578125" style="546"/>
    <col min="1633" max="1633" width="11.42578125" style="407"/>
    <col min="1634" max="1638" width="11.42578125" style="32"/>
    <col min="1639" max="1639" width="7.5703125" style="32" bestFit="1" customWidth="1"/>
    <col min="1640" max="1640" width="11.42578125" style="546"/>
    <col min="1641" max="1645" width="11.42578125" style="32"/>
    <col min="1646" max="1646" width="7.5703125" style="32" bestFit="1" customWidth="1"/>
    <col min="1647" max="1647" width="8.85546875" style="546" customWidth="1"/>
    <col min="1648" max="1652" width="11.42578125" style="32"/>
    <col min="1653" max="1653" width="8" style="32" bestFit="1" customWidth="1"/>
    <col min="1654" max="1654" width="9.5703125" style="546" bestFit="1" customWidth="1"/>
    <col min="1655" max="1659" width="11.42578125" style="32"/>
    <col min="1660" max="1660" width="8" style="32" bestFit="1" customWidth="1"/>
    <col min="1661" max="1661" width="11.42578125" style="546"/>
    <col min="1662" max="1666" width="11.42578125" style="32"/>
    <col min="1667" max="1667" width="7.5703125" style="32" bestFit="1" customWidth="1"/>
    <col min="1668" max="1668" width="11.42578125" style="546"/>
    <col min="1669" max="1674" width="11.42578125" style="32"/>
    <col min="1675" max="1675" width="11.42578125" style="546"/>
    <col min="1676" max="1681" width="11.42578125" style="32"/>
    <col min="1682" max="1682" width="11.42578125" style="546"/>
    <col min="1683" max="1688" width="11.42578125" style="32"/>
    <col min="1689" max="1689" width="11.42578125" style="546"/>
    <col min="1690" max="1708" width="11.42578125" style="32"/>
    <col min="1709" max="1709" width="9.5703125" style="32" bestFit="1" customWidth="1"/>
    <col min="1710" max="1710" width="11.42578125" style="798" customWidth="1"/>
    <col min="1711" max="1712" width="11.42578125" style="32" customWidth="1"/>
    <col min="1713" max="1713" width="11.42578125" style="312" customWidth="1"/>
    <col min="1714" max="1715" width="11.42578125" style="32" customWidth="1"/>
    <col min="1716" max="1717" width="9.5703125" style="32" customWidth="1"/>
    <col min="1718" max="1718" width="11" style="32" customWidth="1"/>
    <col min="1719" max="1719" width="11.42578125" style="32" customWidth="1"/>
    <col min="1720" max="1720" width="11.42578125" style="312" customWidth="1"/>
    <col min="1721" max="1722" width="11.42578125" style="32" customWidth="1"/>
    <col min="1723" max="1723" width="7.5703125" style="32" bestFit="1" customWidth="1"/>
    <col min="1724" max="1724" width="11.42578125" style="32" customWidth="1"/>
    <col min="1725" max="1725" width="11.42578125" style="933" customWidth="1"/>
    <col min="1726" max="1730" width="11.42578125" style="32" customWidth="1"/>
    <col min="1731" max="1731" width="7.5703125" style="32" customWidth="1"/>
    <col min="1732" max="1737" width="11.42578125" style="32"/>
    <col min="1738" max="1738" width="7.5703125" style="32" bestFit="1" customWidth="1"/>
    <col min="1739" max="1744" width="11.42578125" style="32" customWidth="1"/>
    <col min="1745" max="1745" width="7.5703125" style="32" customWidth="1"/>
    <col min="1746" max="1751" width="11.42578125" style="32" customWidth="1"/>
    <col min="1752" max="1752" width="7.5703125" style="32" customWidth="1"/>
    <col min="1753" max="1753" width="10.140625" style="798" bestFit="1" customWidth="1"/>
    <col min="1754" max="1758" width="11.42578125" style="32"/>
    <col min="1759" max="1759" width="7.5703125" style="32" bestFit="1" customWidth="1"/>
    <col min="1760" max="1760" width="11.42578125" style="546" customWidth="1"/>
    <col min="1761" max="1765" width="11.42578125" style="32" customWidth="1"/>
    <col min="1766" max="1766" width="9.5703125" style="32" customWidth="1"/>
    <col min="1767" max="1767" width="11.42578125" style="546"/>
    <col min="1768" max="1795" width="11.42578125" style="32"/>
    <col min="1796" max="1796" width="11.42578125" style="798"/>
    <col min="1797" max="1801" width="11.42578125" style="32"/>
    <col min="1802" max="1802" width="9.5703125" style="32" bestFit="1" customWidth="1"/>
    <col min="1803" max="1803" width="11.42578125" style="798"/>
    <col min="1804" max="1804" width="12.85546875" style="32" customWidth="1"/>
    <col min="1805" max="1805" width="11.42578125" style="32"/>
    <col min="1806" max="1806" width="11.42578125" style="546"/>
    <col min="1807" max="1809" width="11.42578125" style="32"/>
    <col min="1810" max="1810" width="11.42578125" style="407"/>
    <col min="1811" max="1831" width="11.42578125" style="32"/>
    <col min="1832" max="1832" width="11.42578125" style="546"/>
    <col min="1833" max="1838" width="11.42578125" style="32"/>
    <col min="1839" max="1839" width="11.42578125" style="546"/>
    <col min="1840" max="1852" width="11.42578125" style="32"/>
    <col min="1853" max="1853" width="11.42578125" style="546"/>
    <col min="1854" max="1859" width="11.42578125" style="32"/>
    <col min="1860" max="1860" width="11.42578125" style="546"/>
    <col min="1861" max="16384" width="11.42578125" style="32"/>
  </cols>
  <sheetData>
    <row r="1" spans="1:1894" ht="33.75" x14ac:dyDescent="0.5">
      <c r="A1" s="2077" t="s">
        <v>111</v>
      </c>
      <c r="B1" s="2077"/>
      <c r="C1" s="2077"/>
      <c r="D1" s="2077"/>
      <c r="E1" s="2077"/>
      <c r="F1" s="2077"/>
      <c r="G1" s="729">
        <v>1</v>
      </c>
      <c r="H1" s="2077" t="s">
        <v>111</v>
      </c>
      <c r="I1" s="2077"/>
      <c r="J1" s="2077"/>
      <c r="K1" s="2077"/>
      <c r="L1" s="2077"/>
      <c r="M1" s="2077"/>
      <c r="N1" s="729">
        <f>G1+1</f>
        <v>2</v>
      </c>
      <c r="O1" s="2077" t="s">
        <v>111</v>
      </c>
      <c r="P1" s="2077"/>
      <c r="Q1" s="2077"/>
      <c r="R1" s="2077"/>
      <c r="S1" s="2077"/>
      <c r="T1" s="2077"/>
      <c r="U1" s="729">
        <f>N1+1</f>
        <v>3</v>
      </c>
      <c r="V1" s="2077" t="s">
        <v>111</v>
      </c>
      <c r="W1" s="2077"/>
      <c r="X1" s="2077"/>
      <c r="Y1" s="2077"/>
      <c r="Z1" s="2077"/>
      <c r="AA1" s="2077"/>
      <c r="AB1" s="729">
        <f>U1+1</f>
        <v>4</v>
      </c>
      <c r="AC1" s="2077" t="s">
        <v>111</v>
      </c>
      <c r="AD1" s="2077"/>
      <c r="AE1" s="2077"/>
      <c r="AF1" s="2077"/>
      <c r="AG1" s="2077"/>
      <c r="AH1" s="2077"/>
      <c r="AI1" s="729">
        <f>AB1+1</f>
        <v>5</v>
      </c>
      <c r="AJ1" s="2077" t="s">
        <v>111</v>
      </c>
      <c r="AK1" s="2077"/>
      <c r="AL1" s="2077"/>
      <c r="AM1" s="2077"/>
      <c r="AN1" s="2077"/>
      <c r="AO1" s="2077"/>
      <c r="AP1" s="729">
        <f>AI1+1</f>
        <v>6</v>
      </c>
      <c r="AQ1" s="2077" t="s">
        <v>111</v>
      </c>
      <c r="AR1" s="2077"/>
      <c r="AS1" s="2077"/>
      <c r="AT1" s="2077"/>
      <c r="AU1" s="2077"/>
      <c r="AV1" s="2077"/>
      <c r="AW1" s="729">
        <f>AP1+1</f>
        <v>7</v>
      </c>
      <c r="AX1" s="2077" t="s">
        <v>111</v>
      </c>
      <c r="AY1" s="2077"/>
      <c r="AZ1" s="2077"/>
      <c r="BA1" s="2077"/>
      <c r="BB1" s="2077"/>
      <c r="BC1" s="2077"/>
      <c r="BD1" s="729">
        <f>AW1+1</f>
        <v>8</v>
      </c>
      <c r="BE1" s="2077" t="s">
        <v>111</v>
      </c>
      <c r="BF1" s="2077"/>
      <c r="BG1" s="2077"/>
      <c r="BH1" s="2077"/>
      <c r="BI1" s="2077"/>
      <c r="BJ1" s="2077"/>
      <c r="BK1" s="729">
        <f>BD1+1</f>
        <v>9</v>
      </c>
      <c r="BL1" s="2077" t="s">
        <v>111</v>
      </c>
      <c r="BM1" s="2077"/>
      <c r="BN1" s="2077"/>
      <c r="BO1" s="2077"/>
      <c r="BP1" s="2077"/>
      <c r="BQ1" s="2077"/>
      <c r="BR1" s="729">
        <f>BK1+1</f>
        <v>10</v>
      </c>
      <c r="BS1" s="2077" t="s">
        <v>111</v>
      </c>
      <c r="BT1" s="2077"/>
      <c r="BU1" s="2077"/>
      <c r="BV1" s="2077"/>
      <c r="BW1" s="2077"/>
      <c r="BX1" s="2077"/>
      <c r="BY1" s="2077"/>
      <c r="BZ1" s="729">
        <f>BR1+1</f>
        <v>11</v>
      </c>
      <c r="CA1" s="2077" t="s">
        <v>111</v>
      </c>
      <c r="CB1" s="2077"/>
      <c r="CC1" s="2077"/>
      <c r="CD1" s="2077"/>
      <c r="CE1" s="2077"/>
      <c r="CF1" s="2077"/>
      <c r="CG1" s="729">
        <f>BZ1+1</f>
        <v>12</v>
      </c>
      <c r="CH1" s="2077" t="s">
        <v>111</v>
      </c>
      <c r="CI1" s="2077"/>
      <c r="CJ1" s="2077"/>
      <c r="CK1" s="2077"/>
      <c r="CL1" s="2077"/>
      <c r="CM1" s="2077"/>
      <c r="CN1" s="729">
        <f>CG1+1</f>
        <v>13</v>
      </c>
      <c r="CO1" s="2077" t="s">
        <v>111</v>
      </c>
      <c r="CP1" s="2077"/>
      <c r="CQ1" s="2077"/>
      <c r="CR1" s="2077"/>
      <c r="CS1" s="2077"/>
      <c r="CT1" s="2077"/>
      <c r="CU1" s="2077"/>
      <c r="CV1" s="729">
        <f>CN1+1</f>
        <v>14</v>
      </c>
      <c r="CW1" s="2077" t="s">
        <v>111</v>
      </c>
      <c r="CX1" s="2077"/>
      <c r="CY1" s="2077"/>
      <c r="CZ1" s="2077"/>
      <c r="DA1" s="2077"/>
      <c r="DB1" s="2077"/>
      <c r="DC1" s="2077"/>
      <c r="DD1" s="729">
        <f>CV1</f>
        <v>14</v>
      </c>
      <c r="DE1" s="2077" t="s">
        <v>111</v>
      </c>
      <c r="DF1" s="2077"/>
      <c r="DG1" s="2077"/>
      <c r="DH1" s="2077"/>
      <c r="DI1" s="2077"/>
      <c r="DJ1" s="2077"/>
      <c r="DK1" s="729">
        <f>CV1+1</f>
        <v>15</v>
      </c>
      <c r="DL1" s="2077" t="s">
        <v>111</v>
      </c>
      <c r="DM1" s="2077"/>
      <c r="DN1" s="2077"/>
      <c r="DO1" s="2077"/>
      <c r="DP1" s="2077"/>
      <c r="DQ1" s="2077"/>
      <c r="DR1" s="729">
        <f>DK1+1</f>
        <v>16</v>
      </c>
      <c r="DS1" s="2077" t="s">
        <v>111</v>
      </c>
      <c r="DT1" s="2077"/>
      <c r="DU1" s="2077"/>
      <c r="DV1" s="2077"/>
      <c r="DW1" s="2077"/>
      <c r="DX1" s="2077"/>
      <c r="DY1" s="729">
        <f>DR1+1</f>
        <v>17</v>
      </c>
      <c r="DZ1" s="2077" t="s">
        <v>111</v>
      </c>
      <c r="EA1" s="2077"/>
      <c r="EB1" s="2077"/>
      <c r="EC1" s="2077"/>
      <c r="ED1" s="2077"/>
      <c r="EE1" s="2077"/>
      <c r="EF1" s="729">
        <f>DY1+1</f>
        <v>18</v>
      </c>
      <c r="EG1" s="2077" t="s">
        <v>111</v>
      </c>
      <c r="EH1" s="2077"/>
      <c r="EI1" s="2077"/>
      <c r="EJ1" s="2077"/>
      <c r="EK1" s="2077"/>
      <c r="EL1" s="2077"/>
      <c r="EM1" s="729">
        <f>EF1+1</f>
        <v>19</v>
      </c>
      <c r="EN1" s="2077" t="s">
        <v>111</v>
      </c>
      <c r="EO1" s="2077"/>
      <c r="EP1" s="2077"/>
      <c r="EQ1" s="2077"/>
      <c r="ER1" s="2077"/>
      <c r="ES1" s="2077"/>
      <c r="ET1" s="729">
        <f>EM1+1</f>
        <v>20</v>
      </c>
      <c r="EU1" s="2077" t="s">
        <v>111</v>
      </c>
      <c r="EV1" s="2077"/>
      <c r="EW1" s="2077"/>
      <c r="EX1" s="2077"/>
      <c r="EY1" s="2077"/>
      <c r="EZ1" s="2077"/>
      <c r="FA1" s="2077"/>
      <c r="FB1" s="729">
        <f>ET1+1</f>
        <v>21</v>
      </c>
      <c r="FC1" s="2039" t="str">
        <f>BE1</f>
        <v>ESTADO DE CUENTA POR CLIENTE</v>
      </c>
      <c r="FD1" s="2039"/>
      <c r="FE1" s="2039"/>
      <c r="FF1" s="2039"/>
      <c r="FG1" s="2039"/>
      <c r="FH1" s="2039"/>
      <c r="FI1" s="2039"/>
      <c r="FJ1" s="729">
        <f>FB1+1</f>
        <v>22</v>
      </c>
      <c r="FK1" s="2039" t="str">
        <f>BS1</f>
        <v>ESTADO DE CUENTA POR CLIENTE</v>
      </c>
      <c r="FL1" s="2039"/>
      <c r="FM1" s="2039"/>
      <c r="FN1" s="2039"/>
      <c r="FO1" s="2039"/>
      <c r="FP1" s="2039"/>
      <c r="FQ1" s="2039"/>
      <c r="FR1" s="729">
        <f>FJ1+1</f>
        <v>23</v>
      </c>
      <c r="FS1" s="2039" t="str">
        <f>CA1</f>
        <v>ESTADO DE CUENTA POR CLIENTE</v>
      </c>
      <c r="FT1" s="2039"/>
      <c r="FU1" s="2039"/>
      <c r="FV1" s="2039"/>
      <c r="FW1" s="2039"/>
      <c r="FX1" s="2039"/>
      <c r="FY1" s="729">
        <f>FR1+1</f>
        <v>24</v>
      </c>
      <c r="FZ1" s="2039" t="str">
        <f>BS1</f>
        <v>ESTADO DE CUENTA POR CLIENTE</v>
      </c>
      <c r="GA1" s="2039"/>
      <c r="GB1" s="2039"/>
      <c r="GC1" s="2039"/>
      <c r="GD1" s="2039"/>
      <c r="GE1" s="2039"/>
      <c r="GF1" s="2039"/>
      <c r="GG1" s="729">
        <f>FY1+1</f>
        <v>25</v>
      </c>
      <c r="GH1" s="2039" t="str">
        <f>EG1</f>
        <v>ESTADO DE CUENTA POR CLIENTE</v>
      </c>
      <c r="GI1" s="2039"/>
      <c r="GJ1" s="2039"/>
      <c r="GK1" s="2039"/>
      <c r="GL1" s="2039"/>
      <c r="GM1" s="2039"/>
      <c r="GN1" s="729">
        <f>GG1+1</f>
        <v>26</v>
      </c>
      <c r="GO1" s="2039" t="str">
        <f>EN1</f>
        <v>ESTADO DE CUENTA POR CLIENTE</v>
      </c>
      <c r="GP1" s="2039"/>
      <c r="GQ1" s="2039"/>
      <c r="GR1" s="2039"/>
      <c r="GS1" s="2039"/>
      <c r="GT1" s="2039"/>
      <c r="GU1" s="2039"/>
      <c r="GV1" s="729">
        <f>GN1+1</f>
        <v>27</v>
      </c>
      <c r="GW1" s="2039" t="str">
        <f>GO1</f>
        <v>ESTADO DE CUENTA POR CLIENTE</v>
      </c>
      <c r="GX1" s="2039"/>
      <c r="GY1" s="2039"/>
      <c r="GZ1" s="2039"/>
      <c r="HA1" s="2039"/>
      <c r="HB1" s="2039"/>
      <c r="HC1" s="729">
        <f>GV1+1</f>
        <v>28</v>
      </c>
      <c r="HD1" s="2039" t="str">
        <f>GW1</f>
        <v>ESTADO DE CUENTA POR CLIENTE</v>
      </c>
      <c r="HE1" s="2039"/>
      <c r="HF1" s="2039"/>
      <c r="HG1" s="2039"/>
      <c r="HH1" s="2039"/>
      <c r="HI1" s="2039"/>
      <c r="HJ1" s="729">
        <f>HC1+1</f>
        <v>29</v>
      </c>
      <c r="HK1" s="2039" t="str">
        <f>HD1</f>
        <v>ESTADO DE CUENTA POR CLIENTE</v>
      </c>
      <c r="HL1" s="2039"/>
      <c r="HM1" s="2039"/>
      <c r="HN1" s="2039"/>
      <c r="HO1" s="2039"/>
      <c r="HP1" s="2039"/>
      <c r="HQ1" s="729">
        <f>HJ1+1</f>
        <v>30</v>
      </c>
      <c r="HR1" s="2039" t="str">
        <f>HK1</f>
        <v>ESTADO DE CUENTA POR CLIENTE</v>
      </c>
      <c r="HS1" s="2039"/>
      <c r="HT1" s="2039"/>
      <c r="HU1" s="2039"/>
      <c r="HV1" s="2039"/>
      <c r="HW1" s="2039"/>
      <c r="HX1" s="729">
        <f>HQ1+1</f>
        <v>31</v>
      </c>
      <c r="HY1" s="2039" t="str">
        <f>HR1</f>
        <v>ESTADO DE CUENTA POR CLIENTE</v>
      </c>
      <c r="HZ1" s="2039"/>
      <c r="IA1" s="2039"/>
      <c r="IB1" s="2039"/>
      <c r="IC1" s="2039"/>
      <c r="ID1" s="2039"/>
      <c r="IE1" s="729">
        <f>HX1+1</f>
        <v>32</v>
      </c>
      <c r="IF1" s="2039" t="str">
        <f>GW1</f>
        <v>ESTADO DE CUENTA POR CLIENTE</v>
      </c>
      <c r="IG1" s="2039"/>
      <c r="IH1" s="2039"/>
      <c r="II1" s="2039"/>
      <c r="IJ1" s="2039"/>
      <c r="IK1" s="2039"/>
      <c r="IL1" s="729">
        <f>IE1+1</f>
        <v>33</v>
      </c>
      <c r="IM1" s="2039" t="str">
        <f>FC1</f>
        <v>ESTADO DE CUENTA POR CLIENTE</v>
      </c>
      <c r="IN1" s="2039"/>
      <c r="IO1" s="2039"/>
      <c r="IP1" s="2039"/>
      <c r="IQ1" s="2039"/>
      <c r="IR1" s="2039"/>
      <c r="IS1" s="729">
        <f>IL1+1</f>
        <v>34</v>
      </c>
      <c r="IT1" s="2039" t="str">
        <f>FK1</f>
        <v>ESTADO DE CUENTA POR CLIENTE</v>
      </c>
      <c r="IU1" s="2039"/>
      <c r="IV1" s="2039"/>
      <c r="IW1" s="2039"/>
      <c r="IX1" s="2039"/>
      <c r="IY1" s="2039"/>
      <c r="IZ1" s="729">
        <f>IS1+1</f>
        <v>35</v>
      </c>
      <c r="JA1" s="2039" t="str">
        <f>FK1</f>
        <v>ESTADO DE CUENTA POR CLIENTE</v>
      </c>
      <c r="JB1" s="2039"/>
      <c r="JC1" s="2039"/>
      <c r="JD1" s="2039"/>
      <c r="JE1" s="2039"/>
      <c r="JF1" s="2039"/>
      <c r="JG1" s="729">
        <f>IZ1+1</f>
        <v>36</v>
      </c>
      <c r="JH1" s="2039" t="str">
        <f>JA1</f>
        <v>ESTADO DE CUENTA POR CLIENTE</v>
      </c>
      <c r="JI1" s="2039"/>
      <c r="JJ1" s="2039"/>
      <c r="JK1" s="2039"/>
      <c r="JL1" s="2039"/>
      <c r="JM1" s="2039"/>
      <c r="JN1" s="729">
        <f>JG1</f>
        <v>36</v>
      </c>
      <c r="JO1" s="2039" t="str">
        <f>JH1</f>
        <v>ESTADO DE CUENTA POR CLIENTE</v>
      </c>
      <c r="JP1" s="2039"/>
      <c r="JQ1" s="2039"/>
      <c r="JR1" s="2039"/>
      <c r="JS1" s="2039"/>
      <c r="JT1" s="2039"/>
      <c r="JU1" s="729">
        <f>JN1</f>
        <v>36</v>
      </c>
      <c r="JV1" s="2039" t="str">
        <f>BS1</f>
        <v>ESTADO DE CUENTA POR CLIENTE</v>
      </c>
      <c r="JW1" s="2039"/>
      <c r="JX1" s="2039"/>
      <c r="JY1" s="2039"/>
      <c r="JZ1" s="2039"/>
      <c r="KA1" s="2039"/>
      <c r="KB1" s="729">
        <f>JG1+1</f>
        <v>37</v>
      </c>
      <c r="KC1" s="2039" t="str">
        <f>CA1</f>
        <v>ESTADO DE CUENTA POR CLIENTE</v>
      </c>
      <c r="KD1" s="2039"/>
      <c r="KE1" s="2039"/>
      <c r="KF1" s="2039"/>
      <c r="KG1" s="2039"/>
      <c r="KH1" s="2039"/>
      <c r="KI1" s="729">
        <f>KB1+1</f>
        <v>38</v>
      </c>
      <c r="KJ1" s="2039" t="str">
        <f>CH1</f>
        <v>ESTADO DE CUENTA POR CLIENTE</v>
      </c>
      <c r="KK1" s="2039"/>
      <c r="KL1" s="2039"/>
      <c r="KM1" s="2039"/>
      <c r="KN1" s="2039"/>
      <c r="KO1" s="2039"/>
      <c r="KP1" s="2039"/>
      <c r="KQ1" s="729">
        <f>KI1+1</f>
        <v>39</v>
      </c>
      <c r="KR1" s="2039" t="str">
        <f>BS1</f>
        <v>ESTADO DE CUENTA POR CLIENTE</v>
      </c>
      <c r="KS1" s="2039"/>
      <c r="KT1" s="2039"/>
      <c r="KU1" s="2039"/>
      <c r="KV1" s="2039"/>
      <c r="KW1" s="2039"/>
      <c r="KX1" s="729">
        <f>KQ1+1</f>
        <v>40</v>
      </c>
      <c r="KY1" s="2039" t="str">
        <f>DE1</f>
        <v>ESTADO DE CUENTA POR CLIENTE</v>
      </c>
      <c r="KZ1" s="2039"/>
      <c r="LA1" s="2039"/>
      <c r="LB1" s="2039"/>
      <c r="LC1" s="2039"/>
      <c r="LD1" s="2039"/>
      <c r="LE1" s="729">
        <f>KX1+1</f>
        <v>41</v>
      </c>
      <c r="LF1" s="2039" t="str">
        <f>EG1</f>
        <v>ESTADO DE CUENTA POR CLIENTE</v>
      </c>
      <c r="LG1" s="2039"/>
      <c r="LH1" s="2039"/>
      <c r="LI1" s="2039"/>
      <c r="LJ1" s="2039"/>
      <c r="LK1" s="2039"/>
      <c r="LL1" s="729">
        <f>LE1+1</f>
        <v>42</v>
      </c>
      <c r="LM1" s="2039" t="str">
        <f>EN1</f>
        <v>ESTADO DE CUENTA POR CLIENTE</v>
      </c>
      <c r="LN1" s="2039"/>
      <c r="LO1" s="2039"/>
      <c r="LP1" s="2039"/>
      <c r="LQ1" s="2039"/>
      <c r="LR1" s="2039"/>
      <c r="LS1" s="729">
        <f>LL1+1</f>
        <v>43</v>
      </c>
      <c r="LT1" s="2039" t="str">
        <f>EN1</f>
        <v>ESTADO DE CUENTA POR CLIENTE</v>
      </c>
      <c r="LU1" s="2039"/>
      <c r="LV1" s="2039"/>
      <c r="LW1" s="2039"/>
      <c r="LX1" s="2039"/>
      <c r="LY1" s="2039"/>
      <c r="LZ1" s="729">
        <f>LS1+1</f>
        <v>44</v>
      </c>
      <c r="MA1" s="2039" t="str">
        <f>EU1</f>
        <v>ESTADO DE CUENTA POR CLIENTE</v>
      </c>
      <c r="MB1" s="2039"/>
      <c r="MC1" s="2039"/>
      <c r="MD1" s="2039"/>
      <c r="ME1" s="2039"/>
      <c r="MF1" s="2039"/>
      <c r="MG1" s="729">
        <f>LZ1+1</f>
        <v>45</v>
      </c>
      <c r="MH1" s="2039" t="str">
        <f>EU1</f>
        <v>ESTADO DE CUENTA POR CLIENTE</v>
      </c>
      <c r="MI1" s="2039"/>
      <c r="MJ1" s="2039"/>
      <c r="MK1" s="2039"/>
      <c r="ML1" s="2039"/>
      <c r="MM1" s="2039"/>
      <c r="MN1" s="729">
        <f>MG1+1</f>
        <v>46</v>
      </c>
      <c r="MO1" s="2039" t="str">
        <f>FC1</f>
        <v>ESTADO DE CUENTA POR CLIENTE</v>
      </c>
      <c r="MP1" s="2039"/>
      <c r="MQ1" s="2039"/>
      <c r="MR1" s="2039"/>
      <c r="MS1" s="2039"/>
      <c r="MT1" s="2039"/>
      <c r="MU1" s="729">
        <f>MN1+1</f>
        <v>47</v>
      </c>
      <c r="MV1" s="2039" t="str">
        <f>FK1</f>
        <v>ESTADO DE CUENTA POR CLIENTE</v>
      </c>
      <c r="MW1" s="2039"/>
      <c r="MX1" s="2039"/>
      <c r="MY1" s="2039"/>
      <c r="MZ1" s="2039"/>
      <c r="NA1" s="2039"/>
      <c r="NB1" s="729">
        <f>MU1+1</f>
        <v>48</v>
      </c>
      <c r="NC1" s="2039" t="str">
        <f>FS1</f>
        <v>ESTADO DE CUENTA POR CLIENTE</v>
      </c>
      <c r="ND1" s="2039"/>
      <c r="NE1" s="2039"/>
      <c r="NF1" s="2039"/>
      <c r="NG1" s="2039"/>
      <c r="NH1" s="2039"/>
      <c r="NI1" s="729">
        <f>NB1+1</f>
        <v>49</v>
      </c>
      <c r="NJ1" s="2039" t="str">
        <f>FS1</f>
        <v>ESTADO DE CUENTA POR CLIENTE</v>
      </c>
      <c r="NK1" s="2039"/>
      <c r="NL1" s="2039"/>
      <c r="NM1" s="2039"/>
      <c r="NN1" s="2039"/>
      <c r="NO1" s="2039"/>
      <c r="NP1" s="729">
        <f>NI1+1</f>
        <v>50</v>
      </c>
      <c r="NQ1" s="2039" t="str">
        <f>EG1</f>
        <v>ESTADO DE CUENTA POR CLIENTE</v>
      </c>
      <c r="NR1" s="2039"/>
      <c r="NS1" s="2039"/>
      <c r="NT1" s="2039"/>
      <c r="NU1" s="2039"/>
      <c r="NV1" s="2039"/>
      <c r="NW1" s="729">
        <f>NP1+1</f>
        <v>51</v>
      </c>
      <c r="NX1" s="2039" t="str">
        <f>EG1</f>
        <v>ESTADO DE CUENTA POR CLIENTE</v>
      </c>
      <c r="NY1" s="2039"/>
      <c r="NZ1" s="2039"/>
      <c r="OA1" s="2039"/>
      <c r="OB1" s="2039"/>
      <c r="OC1" s="2039"/>
      <c r="OD1" s="729">
        <f>NW1+1</f>
        <v>52</v>
      </c>
      <c r="OE1" s="2039" t="str">
        <f>EN1</f>
        <v>ESTADO DE CUENTA POR CLIENTE</v>
      </c>
      <c r="OF1" s="2039"/>
      <c r="OG1" s="2039"/>
      <c r="OH1" s="2039"/>
      <c r="OI1" s="2039"/>
      <c r="OJ1" s="2039"/>
      <c r="OK1" s="2039"/>
      <c r="OL1" s="729">
        <f>OD1+1</f>
        <v>53</v>
      </c>
      <c r="OM1" s="2039" t="str">
        <f>EU1</f>
        <v>ESTADO DE CUENTA POR CLIENTE</v>
      </c>
      <c r="ON1" s="2039"/>
      <c r="OO1" s="2039"/>
      <c r="OP1" s="2039"/>
      <c r="OQ1" s="2039"/>
      <c r="OR1" s="2039"/>
      <c r="OS1" s="729">
        <f>OL1+1</f>
        <v>54</v>
      </c>
      <c r="OT1" s="2039" t="str">
        <f>OM1</f>
        <v>ESTADO DE CUENTA POR CLIENTE</v>
      </c>
      <c r="OU1" s="2039"/>
      <c r="OV1" s="2039"/>
      <c r="OW1" s="2039"/>
      <c r="OX1" s="2039"/>
      <c r="OY1" s="2039"/>
      <c r="OZ1" s="729">
        <f>OS1+1</f>
        <v>55</v>
      </c>
      <c r="PA1" s="2039" t="str">
        <f>EG1</f>
        <v>ESTADO DE CUENTA POR CLIENTE</v>
      </c>
      <c r="PB1" s="2039"/>
      <c r="PC1" s="2039"/>
      <c r="PD1" s="2039"/>
      <c r="PE1" s="2039"/>
      <c r="PF1" s="2039"/>
      <c r="PG1" s="729">
        <f>OZ1+1</f>
        <v>56</v>
      </c>
      <c r="PH1" s="2039" t="str">
        <f>EN1</f>
        <v>ESTADO DE CUENTA POR CLIENTE</v>
      </c>
      <c r="PI1" s="2039"/>
      <c r="PJ1" s="2039"/>
      <c r="PK1" s="2039"/>
      <c r="PL1" s="2039"/>
      <c r="PM1" s="2039"/>
      <c r="PN1" s="729">
        <f>PG1</f>
        <v>56</v>
      </c>
      <c r="PO1" s="2039" t="str">
        <f>EN1</f>
        <v>ESTADO DE CUENTA POR CLIENTE</v>
      </c>
      <c r="PP1" s="2039"/>
      <c r="PQ1" s="2039"/>
      <c r="PR1" s="2039"/>
      <c r="PS1" s="2039"/>
      <c r="PT1" s="2039"/>
      <c r="PU1" s="2039"/>
      <c r="PV1" s="729">
        <f>PN1+1</f>
        <v>57</v>
      </c>
      <c r="PW1" s="2039" t="str">
        <f>PO1</f>
        <v>ESTADO DE CUENTA POR CLIENTE</v>
      </c>
      <c r="PX1" s="2039"/>
      <c r="PY1" s="2039"/>
      <c r="PZ1" s="2039"/>
      <c r="QA1" s="2039"/>
      <c r="QB1" s="2039"/>
      <c r="QC1" s="729">
        <f>PV1+1</f>
        <v>58</v>
      </c>
      <c r="QD1" s="2039" t="str">
        <f>FC1</f>
        <v>ESTADO DE CUENTA POR CLIENTE</v>
      </c>
      <c r="QE1" s="2039"/>
      <c r="QF1" s="2039"/>
      <c r="QG1" s="2039"/>
      <c r="QH1" s="2039"/>
      <c r="QI1" s="2039"/>
      <c r="QJ1" s="729">
        <f>QC1+1</f>
        <v>59</v>
      </c>
      <c r="QK1" s="2039" t="str">
        <f>FK1</f>
        <v>ESTADO DE CUENTA POR CLIENTE</v>
      </c>
      <c r="QL1" s="2039"/>
      <c r="QM1" s="2039"/>
      <c r="QN1" s="2039"/>
      <c r="QO1" s="2039"/>
      <c r="QP1" s="2039"/>
      <c r="QQ1" s="729">
        <f>QJ1+1</f>
        <v>60</v>
      </c>
      <c r="QR1" s="2039" t="str">
        <f>FK1</f>
        <v>ESTADO DE CUENTA POR CLIENTE</v>
      </c>
      <c r="QS1" s="2039"/>
      <c r="QT1" s="2039"/>
      <c r="QU1" s="2039"/>
      <c r="QV1" s="2039"/>
      <c r="QW1" s="2039"/>
      <c r="QX1" s="729">
        <f>QQ1+1</f>
        <v>61</v>
      </c>
      <c r="QY1" s="2039" t="str">
        <f>QR1</f>
        <v>ESTADO DE CUENTA POR CLIENTE</v>
      </c>
      <c r="QZ1" s="2039"/>
      <c r="RA1" s="2039"/>
      <c r="RB1" s="2039"/>
      <c r="RC1" s="2039"/>
      <c r="RD1" s="2039"/>
      <c r="RE1" s="729">
        <f>QX1+1</f>
        <v>62</v>
      </c>
      <c r="RF1" s="2039" t="str">
        <f>FC1</f>
        <v>ESTADO DE CUENTA POR CLIENTE</v>
      </c>
      <c r="RG1" s="2039"/>
      <c r="RH1" s="2039"/>
      <c r="RI1" s="2039"/>
      <c r="RJ1" s="2039"/>
      <c r="RK1" s="2039"/>
      <c r="RL1" s="2039"/>
      <c r="RM1" s="729">
        <f>RE1+1</f>
        <v>63</v>
      </c>
      <c r="RN1" s="2039" t="str">
        <f>FK1</f>
        <v>ESTADO DE CUENTA POR CLIENTE</v>
      </c>
      <c r="RO1" s="2039"/>
      <c r="RP1" s="2039"/>
      <c r="RQ1" s="2039"/>
      <c r="RR1" s="2039"/>
      <c r="RS1" s="2039"/>
      <c r="RT1" s="729">
        <f>RM1+1</f>
        <v>64</v>
      </c>
      <c r="RU1" s="2039" t="str">
        <f>FS1</f>
        <v>ESTADO DE CUENTA POR CLIENTE</v>
      </c>
      <c r="RV1" s="2039"/>
      <c r="RW1" s="2039"/>
      <c r="RX1" s="2039"/>
      <c r="RY1" s="2039"/>
      <c r="RZ1" s="2039"/>
      <c r="SA1" s="729">
        <f>RT1+1</f>
        <v>65</v>
      </c>
      <c r="SB1" s="2039" t="str">
        <f>FZ1</f>
        <v>ESTADO DE CUENTA POR CLIENTE</v>
      </c>
      <c r="SC1" s="2039"/>
      <c r="SD1" s="2039"/>
      <c r="SE1" s="2039"/>
      <c r="SF1" s="2039"/>
      <c r="SG1" s="2039"/>
      <c r="SH1" s="729">
        <f>SA1+1</f>
        <v>66</v>
      </c>
      <c r="SI1" s="2039" t="str">
        <f>SB1</f>
        <v>ESTADO DE CUENTA POR CLIENTE</v>
      </c>
      <c r="SJ1" s="2039"/>
      <c r="SK1" s="2039"/>
      <c r="SL1" s="2039"/>
      <c r="SM1" s="2039"/>
      <c r="SN1" s="2039"/>
      <c r="SO1" s="729">
        <f>SH1+1</f>
        <v>67</v>
      </c>
      <c r="SP1" s="2039" t="str">
        <f>GH1</f>
        <v>ESTADO DE CUENTA POR CLIENTE</v>
      </c>
      <c r="SQ1" s="2039"/>
      <c r="SR1" s="2039"/>
      <c r="SS1" s="2039"/>
      <c r="ST1" s="2039"/>
      <c r="SU1" s="2039"/>
      <c r="SV1" s="729">
        <f>SO1+1</f>
        <v>68</v>
      </c>
      <c r="SW1" s="2039" t="str">
        <f>GO1</f>
        <v>ESTADO DE CUENTA POR CLIENTE</v>
      </c>
      <c r="SX1" s="2039"/>
      <c r="SY1" s="2039"/>
      <c r="SZ1" s="2039"/>
      <c r="TA1" s="2039"/>
      <c r="TB1" s="2039"/>
      <c r="TC1" s="729">
        <f>SV1+1</f>
        <v>69</v>
      </c>
      <c r="TD1" s="2039" t="str">
        <f>SW1</f>
        <v>ESTADO DE CUENTA POR CLIENTE</v>
      </c>
      <c r="TE1" s="2039"/>
      <c r="TF1" s="2039"/>
      <c r="TG1" s="2039"/>
      <c r="TH1" s="2039"/>
      <c r="TI1" s="2039"/>
      <c r="TJ1" s="729">
        <f>TC1+1</f>
        <v>70</v>
      </c>
      <c r="TK1" s="2039" t="str">
        <f>FZ1</f>
        <v>ESTADO DE CUENTA POR CLIENTE</v>
      </c>
      <c r="TL1" s="2039"/>
      <c r="TM1" s="2039"/>
      <c r="TN1" s="2039"/>
      <c r="TO1" s="2039"/>
      <c r="TP1" s="2039"/>
      <c r="TQ1" s="729">
        <f>TJ1+1</f>
        <v>71</v>
      </c>
      <c r="TR1" s="2039" t="str">
        <f>TK1</f>
        <v>ESTADO DE CUENTA POR CLIENTE</v>
      </c>
      <c r="TS1" s="2039"/>
      <c r="TT1" s="2039"/>
      <c r="TU1" s="2039"/>
      <c r="TV1" s="2039"/>
      <c r="TW1" s="2039"/>
      <c r="TX1" s="729">
        <f>TQ1+1</f>
        <v>72</v>
      </c>
      <c r="TY1" s="2039" t="str">
        <f>GH1</f>
        <v>ESTADO DE CUENTA POR CLIENTE</v>
      </c>
      <c r="TZ1" s="2039"/>
      <c r="UA1" s="2039"/>
      <c r="UB1" s="2039"/>
      <c r="UC1" s="2039"/>
      <c r="UD1" s="2039"/>
      <c r="UE1" s="729">
        <f>TX1+1</f>
        <v>73</v>
      </c>
      <c r="UF1" s="2039" t="str">
        <f>FZ1</f>
        <v>ESTADO DE CUENTA POR CLIENTE</v>
      </c>
      <c r="UG1" s="2039"/>
      <c r="UH1" s="2039"/>
      <c r="UI1" s="2039"/>
      <c r="UJ1" s="2039"/>
      <c r="UK1" s="2039"/>
      <c r="UL1" s="729">
        <f>UE1+1</f>
        <v>74</v>
      </c>
      <c r="UM1" s="2039" t="str">
        <f>UF1</f>
        <v>ESTADO DE CUENTA POR CLIENTE</v>
      </c>
      <c r="UN1" s="2039"/>
      <c r="UO1" s="2039"/>
      <c r="UP1" s="2039"/>
      <c r="UQ1" s="2039"/>
      <c r="UR1" s="2039"/>
      <c r="US1" s="729">
        <f>UL1+1</f>
        <v>75</v>
      </c>
      <c r="UT1" s="2039" t="str">
        <f>GH1</f>
        <v>ESTADO DE CUENTA POR CLIENTE</v>
      </c>
      <c r="UU1" s="2039"/>
      <c r="UV1" s="2039"/>
      <c r="UW1" s="2039"/>
      <c r="UX1" s="2039"/>
      <c r="UY1" s="2039"/>
      <c r="UZ1" s="729">
        <f>US1+1</f>
        <v>76</v>
      </c>
      <c r="VA1" s="2039" t="str">
        <f>IM1</f>
        <v>ESTADO DE CUENTA POR CLIENTE</v>
      </c>
      <c r="VB1" s="2039"/>
      <c r="VC1" s="2039"/>
      <c r="VD1" s="2039"/>
      <c r="VE1" s="2039"/>
      <c r="VF1" s="2039"/>
      <c r="VG1" s="729">
        <f>UZ1+1</f>
        <v>77</v>
      </c>
      <c r="VH1" s="2039" t="str">
        <f>IT1</f>
        <v>ESTADO DE CUENTA POR CLIENTE</v>
      </c>
      <c r="VI1" s="2039"/>
      <c r="VJ1" s="2039"/>
      <c r="VK1" s="2039"/>
      <c r="VL1" s="2039"/>
      <c r="VM1" s="2039"/>
      <c r="VN1" s="729">
        <f>VG1+1</f>
        <v>78</v>
      </c>
      <c r="VO1" s="2039" t="str">
        <f>FZ1</f>
        <v>ESTADO DE CUENTA POR CLIENTE</v>
      </c>
      <c r="VP1" s="2039"/>
      <c r="VQ1" s="2039"/>
      <c r="VR1" s="2039"/>
      <c r="VS1" s="2039"/>
      <c r="VT1" s="2039"/>
      <c r="VU1" s="729">
        <f>VN1+1</f>
        <v>79</v>
      </c>
      <c r="VV1" s="2039" t="str">
        <f>GH1</f>
        <v>ESTADO DE CUENTA POR CLIENTE</v>
      </c>
      <c r="VW1" s="2039"/>
      <c r="VX1" s="2039"/>
      <c r="VY1" s="2039"/>
      <c r="VZ1" s="2039"/>
      <c r="WA1" s="2039"/>
      <c r="WB1" s="729">
        <f>VU1+1</f>
        <v>80</v>
      </c>
      <c r="WC1" s="2039" t="str">
        <f>GO1</f>
        <v>ESTADO DE CUENTA POR CLIENTE</v>
      </c>
      <c r="WD1" s="2039"/>
      <c r="WE1" s="2039"/>
      <c r="WF1" s="2039"/>
      <c r="WG1" s="2039"/>
      <c r="WH1" s="2039"/>
      <c r="WI1" s="729">
        <f>WB1+1</f>
        <v>81</v>
      </c>
      <c r="WJ1" s="2039" t="str">
        <f>FZ1</f>
        <v>ESTADO DE CUENTA POR CLIENTE</v>
      </c>
      <c r="WK1" s="2039"/>
      <c r="WL1" s="2039"/>
      <c r="WM1" s="2039"/>
      <c r="WN1" s="2039"/>
      <c r="WO1" s="2039"/>
      <c r="WP1" s="729">
        <f>WI1+1</f>
        <v>82</v>
      </c>
      <c r="WQ1" s="2039" t="str">
        <f>GH1</f>
        <v>ESTADO DE CUENTA POR CLIENTE</v>
      </c>
      <c r="WR1" s="2039"/>
      <c r="WS1" s="2039"/>
      <c r="WT1" s="2039"/>
      <c r="WU1" s="2039"/>
      <c r="WV1" s="2039"/>
      <c r="WW1" s="729">
        <f>WP1+1</f>
        <v>83</v>
      </c>
      <c r="WX1" s="2039" t="str">
        <f>GH1</f>
        <v>ESTADO DE CUENTA POR CLIENTE</v>
      </c>
      <c r="WY1" s="2039"/>
      <c r="WZ1" s="2039"/>
      <c r="XA1" s="2039"/>
      <c r="XB1" s="2039"/>
      <c r="XC1" s="2039"/>
      <c r="XD1" s="729">
        <f>WW1+1</f>
        <v>84</v>
      </c>
      <c r="XE1" s="2039" t="str">
        <f>FC1</f>
        <v>ESTADO DE CUENTA POR CLIENTE</v>
      </c>
      <c r="XF1" s="2039"/>
      <c r="XG1" s="2039"/>
      <c r="XH1" s="2039"/>
      <c r="XI1" s="2039"/>
      <c r="XJ1" s="2039"/>
      <c r="XK1" s="729">
        <f>XD1+1</f>
        <v>85</v>
      </c>
      <c r="XL1" s="2039" t="str">
        <f>FK1</f>
        <v>ESTADO DE CUENTA POR CLIENTE</v>
      </c>
      <c r="XM1" s="2039"/>
      <c r="XN1" s="2039"/>
      <c r="XO1" s="2039"/>
      <c r="XP1" s="2039"/>
      <c r="XQ1" s="2039"/>
      <c r="XR1" s="729">
        <f>XK1+1</f>
        <v>86</v>
      </c>
      <c r="XS1" s="2039" t="str">
        <f>FK1</f>
        <v>ESTADO DE CUENTA POR CLIENTE</v>
      </c>
      <c r="XT1" s="2039"/>
      <c r="XU1" s="2039"/>
      <c r="XV1" s="2039"/>
      <c r="XW1" s="2039"/>
      <c r="XX1" s="2039"/>
      <c r="XY1" s="2039"/>
      <c r="XZ1" s="729">
        <f>XR1+1</f>
        <v>87</v>
      </c>
      <c r="YA1" s="2039" t="str">
        <f>FS1</f>
        <v>ESTADO DE CUENTA POR CLIENTE</v>
      </c>
      <c r="YB1" s="2039"/>
      <c r="YC1" s="2039"/>
      <c r="YD1" s="2039"/>
      <c r="YE1" s="2039"/>
      <c r="YF1" s="2039"/>
      <c r="YG1" s="729">
        <f>XZ1+1</f>
        <v>88</v>
      </c>
      <c r="YH1" s="2039" t="str">
        <f>FS1</f>
        <v>ESTADO DE CUENTA POR CLIENTE</v>
      </c>
      <c r="YI1" s="2039"/>
      <c r="YJ1" s="2039"/>
      <c r="YK1" s="2039"/>
      <c r="YL1" s="2039"/>
      <c r="YM1" s="2039"/>
      <c r="YN1" s="2039"/>
      <c r="YO1" s="729">
        <f>YG1+1</f>
        <v>89</v>
      </c>
      <c r="YP1" s="2039" t="str">
        <f>FC1</f>
        <v>ESTADO DE CUENTA POR CLIENTE</v>
      </c>
      <c r="YQ1" s="2039"/>
      <c r="YR1" s="2039"/>
      <c r="YS1" s="2039"/>
      <c r="YT1" s="2039"/>
      <c r="YU1" s="2039"/>
      <c r="YV1" s="729">
        <f>YO1+1</f>
        <v>90</v>
      </c>
      <c r="YW1" s="2039" t="str">
        <f>ZD1</f>
        <v>ESTADO DE CUENTA POR CLIENTE</v>
      </c>
      <c r="YX1" s="2039"/>
      <c r="YY1" s="2039"/>
      <c r="YZ1" s="2039"/>
      <c r="ZA1" s="2039"/>
      <c r="ZB1" s="2039"/>
      <c r="ZC1" s="729">
        <f>YV1+1</f>
        <v>91</v>
      </c>
      <c r="ZD1" s="2039" t="str">
        <f>FZ1</f>
        <v>ESTADO DE CUENTA POR CLIENTE</v>
      </c>
      <c r="ZE1" s="2039"/>
      <c r="ZF1" s="2039"/>
      <c r="ZG1" s="2039"/>
      <c r="ZH1" s="2039"/>
      <c r="ZI1" s="2039"/>
      <c r="ZJ1" s="729">
        <f>ZC1+1</f>
        <v>92</v>
      </c>
      <c r="ZK1" s="2039" t="str">
        <f>GH1</f>
        <v>ESTADO DE CUENTA POR CLIENTE</v>
      </c>
      <c r="ZL1" s="2039"/>
      <c r="ZM1" s="2039"/>
      <c r="ZN1" s="2039"/>
      <c r="ZO1" s="2039"/>
      <c r="ZP1" s="2039"/>
      <c r="ZQ1" s="729">
        <f>ZJ1+1</f>
        <v>93</v>
      </c>
      <c r="ZR1" s="2039" t="str">
        <f>GH1</f>
        <v>ESTADO DE CUENTA POR CLIENTE</v>
      </c>
      <c r="ZS1" s="2039"/>
      <c r="ZT1" s="2039"/>
      <c r="ZU1" s="2039"/>
      <c r="ZV1" s="2039"/>
      <c r="ZW1" s="2039"/>
      <c r="ZX1" s="2039"/>
      <c r="ZY1" s="729">
        <f>ZQ1+1</f>
        <v>94</v>
      </c>
      <c r="ZZ1" s="2039" t="str">
        <f>ZR1</f>
        <v>ESTADO DE CUENTA POR CLIENTE</v>
      </c>
      <c r="AAA1" s="2039"/>
      <c r="AAB1" s="2039"/>
      <c r="AAC1" s="2039"/>
      <c r="AAD1" s="2039"/>
      <c r="AAE1" s="2039"/>
      <c r="AAF1" s="729">
        <f>ZY1+1</f>
        <v>95</v>
      </c>
      <c r="AAG1" s="2039" t="str">
        <f>BS1</f>
        <v>ESTADO DE CUENTA POR CLIENTE</v>
      </c>
      <c r="AAH1" s="2039"/>
      <c r="AAI1" s="2039"/>
      <c r="AAJ1" s="2039"/>
      <c r="AAK1" s="2039"/>
      <c r="AAL1" s="2039"/>
      <c r="AAM1" s="729">
        <f>AAF1+1</f>
        <v>96</v>
      </c>
      <c r="AAN1" s="2039" t="str">
        <f>CA1</f>
        <v>ESTADO DE CUENTA POR CLIENTE</v>
      </c>
      <c r="AAO1" s="2039"/>
      <c r="AAP1" s="2039"/>
      <c r="AAQ1" s="2039"/>
      <c r="AAR1" s="2039"/>
      <c r="AAS1" s="2039"/>
      <c r="AAT1" s="729">
        <f>AAM1+1</f>
        <v>97</v>
      </c>
      <c r="AAU1" s="2039" t="str">
        <f>FC1</f>
        <v>ESTADO DE CUENTA POR CLIENTE</v>
      </c>
      <c r="AAV1" s="2039"/>
      <c r="AAW1" s="2039"/>
      <c r="AAX1" s="2039"/>
      <c r="AAY1" s="2039"/>
      <c r="AAZ1" s="2039"/>
      <c r="ABA1" s="729">
        <f>AAT1+1</f>
        <v>98</v>
      </c>
      <c r="ABB1" s="2039" t="str">
        <f>FK1</f>
        <v>ESTADO DE CUENTA POR CLIENTE</v>
      </c>
      <c r="ABC1" s="2039"/>
      <c r="ABD1" s="2039"/>
      <c r="ABE1" s="2039"/>
      <c r="ABF1" s="2039"/>
      <c r="ABG1" s="2039"/>
      <c r="ABH1" s="729">
        <f>ABA1+1</f>
        <v>99</v>
      </c>
      <c r="ABI1" s="2039" t="str">
        <f>FK1</f>
        <v>ESTADO DE CUENTA POR CLIENTE</v>
      </c>
      <c r="ABJ1" s="2039"/>
      <c r="ABK1" s="2039"/>
      <c r="ABL1" s="2039"/>
      <c r="ABM1" s="2039"/>
      <c r="ABN1" s="2039"/>
      <c r="ABO1" s="729">
        <f>ABH1+1</f>
        <v>100</v>
      </c>
      <c r="ABP1" s="2039" t="str">
        <f>FS1</f>
        <v>ESTADO DE CUENTA POR CLIENTE</v>
      </c>
      <c r="ABQ1" s="2039"/>
      <c r="ABR1" s="2039"/>
      <c r="ABS1" s="2039"/>
      <c r="ABT1" s="2039"/>
      <c r="ABU1" s="2039"/>
      <c r="ABV1" s="729">
        <f>ABO1+1</f>
        <v>101</v>
      </c>
      <c r="ABW1" s="2039" t="str">
        <f>FZ1</f>
        <v>ESTADO DE CUENTA POR CLIENTE</v>
      </c>
      <c r="ABX1" s="2039"/>
      <c r="ABY1" s="2039"/>
      <c r="ABZ1" s="2039"/>
      <c r="ACA1" s="2039"/>
      <c r="ACB1" s="2039"/>
      <c r="ACC1" s="729">
        <f>ABV1+1</f>
        <v>102</v>
      </c>
      <c r="ACD1" s="2039" t="str">
        <f>KR1</f>
        <v>ESTADO DE CUENTA POR CLIENTE</v>
      </c>
      <c r="ACE1" s="2039"/>
      <c r="ACF1" s="2039"/>
      <c r="ACG1" s="2039"/>
      <c r="ACH1" s="2039"/>
      <c r="ACI1" s="2039"/>
      <c r="ACJ1" s="2039"/>
      <c r="ACK1" s="729">
        <f>ABV1+1</f>
        <v>102</v>
      </c>
      <c r="ACL1" s="2039" t="str">
        <f>AAG1</f>
        <v>ESTADO DE CUENTA POR CLIENTE</v>
      </c>
      <c r="ACM1" s="2039"/>
      <c r="ACN1" s="2039"/>
      <c r="ACO1" s="2039"/>
      <c r="ACP1" s="2039"/>
      <c r="ACQ1" s="2039"/>
      <c r="ACR1" s="729">
        <f>ACK1+1</f>
        <v>103</v>
      </c>
      <c r="ACS1" s="2039" t="str">
        <f>AAU1</f>
        <v>ESTADO DE CUENTA POR CLIENTE</v>
      </c>
      <c r="ACT1" s="2039"/>
      <c r="ACU1" s="2039"/>
      <c r="ACV1" s="2039"/>
      <c r="ACW1" s="2039"/>
      <c r="ACX1" s="2039"/>
      <c r="ACY1" s="729">
        <f>ACR1+1</f>
        <v>104</v>
      </c>
      <c r="ACZ1" s="2039" t="str">
        <f>ACD1</f>
        <v>ESTADO DE CUENTA POR CLIENTE</v>
      </c>
      <c r="ADA1" s="2039"/>
      <c r="ADB1" s="2039"/>
      <c r="ADC1" s="2039"/>
      <c r="ADD1" s="2039"/>
      <c r="ADE1" s="2039"/>
      <c r="ADF1" s="2039"/>
      <c r="ADG1" s="729">
        <f>ACY1+1</f>
        <v>105</v>
      </c>
      <c r="ADH1" s="2039" t="str">
        <f>ACL1</f>
        <v>ESTADO DE CUENTA POR CLIENTE</v>
      </c>
      <c r="ADI1" s="2039"/>
      <c r="ADJ1" s="2039"/>
      <c r="ADK1" s="2039"/>
      <c r="ADL1" s="2039"/>
      <c r="ADM1" s="2039"/>
      <c r="ADN1" s="729">
        <f>ADG1+1</f>
        <v>106</v>
      </c>
      <c r="ADO1" s="2039" t="str">
        <f>ACS1</f>
        <v>ESTADO DE CUENTA POR CLIENTE</v>
      </c>
      <c r="ADP1" s="2039"/>
      <c r="ADQ1" s="2039"/>
      <c r="ADR1" s="2039"/>
      <c r="ADS1" s="2039"/>
      <c r="ADT1" s="2039"/>
      <c r="ADU1" s="729">
        <f>ADN1+1</f>
        <v>107</v>
      </c>
      <c r="ADV1" s="2039" t="str">
        <f>ACD1</f>
        <v>ESTADO DE CUENTA POR CLIENTE</v>
      </c>
      <c r="ADW1" s="2039"/>
      <c r="ADX1" s="2039"/>
      <c r="ADY1" s="2039"/>
      <c r="ADZ1" s="2039"/>
      <c r="AEA1" s="2039"/>
      <c r="AEB1" s="729">
        <f>ADU1+1</f>
        <v>108</v>
      </c>
      <c r="AEC1" s="2039" t="str">
        <f>ACL1</f>
        <v>ESTADO DE CUENTA POR CLIENTE</v>
      </c>
      <c r="AED1" s="2039"/>
      <c r="AEE1" s="2039"/>
      <c r="AEF1" s="2039"/>
      <c r="AEG1" s="2039"/>
      <c r="AEH1" s="2039"/>
      <c r="AEI1" s="729">
        <f>AEB1+1</f>
        <v>109</v>
      </c>
      <c r="AEJ1" s="2039" t="str">
        <f>ACL1</f>
        <v>ESTADO DE CUENTA POR CLIENTE</v>
      </c>
      <c r="AEK1" s="2039"/>
      <c r="AEL1" s="2039"/>
      <c r="AEM1" s="2039"/>
      <c r="AEN1" s="2039"/>
      <c r="AEO1" s="2039"/>
      <c r="AEP1" s="729">
        <f>AEI1+1</f>
        <v>110</v>
      </c>
      <c r="AEQ1" s="2039" t="str">
        <f>ACS1</f>
        <v>ESTADO DE CUENTA POR CLIENTE</v>
      </c>
      <c r="AER1" s="2039"/>
      <c r="AES1" s="2039"/>
      <c r="AET1" s="2039"/>
      <c r="AEU1" s="2039"/>
      <c r="AEV1" s="2039"/>
      <c r="AEW1" s="729">
        <f>AEP1+1</f>
        <v>111</v>
      </c>
      <c r="AEX1" s="2039" t="str">
        <f>ACS1</f>
        <v>ESTADO DE CUENTA POR CLIENTE</v>
      </c>
      <c r="AEY1" s="2039"/>
      <c r="AEZ1" s="2039"/>
      <c r="AFA1" s="2039"/>
      <c r="AFB1" s="2039"/>
      <c r="AFC1" s="2039"/>
      <c r="AFD1" s="729">
        <f>AEW1+1</f>
        <v>112</v>
      </c>
      <c r="AFE1" s="2039" t="str">
        <f>ACZ1</f>
        <v>ESTADO DE CUENTA POR CLIENTE</v>
      </c>
      <c r="AFF1" s="2039"/>
      <c r="AFG1" s="2039"/>
      <c r="AFH1" s="2039"/>
      <c r="AFI1" s="2039"/>
      <c r="AFJ1" s="2039"/>
      <c r="AFK1" s="729">
        <f>AFD1+1</f>
        <v>113</v>
      </c>
      <c r="AFL1" s="2039" t="str">
        <f>AFE1</f>
        <v>ESTADO DE CUENTA POR CLIENTE</v>
      </c>
      <c r="AFM1" s="2039"/>
      <c r="AFN1" s="2039"/>
      <c r="AFO1" s="2039"/>
      <c r="AFP1" s="2039"/>
      <c r="AFQ1" s="2039"/>
      <c r="AFR1" s="729">
        <f>AFK1+1</f>
        <v>114</v>
      </c>
      <c r="AFS1" s="2039" t="str">
        <f>AFE1</f>
        <v>ESTADO DE CUENTA POR CLIENTE</v>
      </c>
      <c r="AFT1" s="2039"/>
      <c r="AFU1" s="2039"/>
      <c r="AFV1" s="2039"/>
      <c r="AFW1" s="2039"/>
      <c r="AFX1" s="2039"/>
      <c r="AFY1" s="729">
        <f>AFR1+1</f>
        <v>115</v>
      </c>
      <c r="AFZ1" s="2039" t="str">
        <f>AFL1</f>
        <v>ESTADO DE CUENTA POR CLIENTE</v>
      </c>
      <c r="AGA1" s="2039"/>
      <c r="AGB1" s="2039"/>
      <c r="AGC1" s="2039"/>
      <c r="AGD1" s="2039"/>
      <c r="AGE1" s="2039"/>
      <c r="AGF1" s="729">
        <f>AFY1+1</f>
        <v>116</v>
      </c>
      <c r="AGG1" s="2039" t="str">
        <f>ACZ1</f>
        <v>ESTADO DE CUENTA POR CLIENTE</v>
      </c>
      <c r="AGH1" s="2039"/>
      <c r="AGI1" s="2039"/>
      <c r="AGJ1" s="2039"/>
      <c r="AGK1" s="2039"/>
      <c r="AGL1" s="2039"/>
      <c r="AGM1" s="729">
        <f>AGF1+1</f>
        <v>117</v>
      </c>
      <c r="AGN1" s="2039" t="str">
        <f>ACS1</f>
        <v>ESTADO DE CUENTA POR CLIENTE</v>
      </c>
      <c r="AGO1" s="2039"/>
      <c r="AGP1" s="2039"/>
      <c r="AGQ1" s="2039"/>
      <c r="AGR1" s="2039"/>
      <c r="AGS1" s="2039"/>
      <c r="AGT1" s="729">
        <f>AGM1+1</f>
        <v>118</v>
      </c>
      <c r="AGU1" s="2039" t="str">
        <f>FC1</f>
        <v>ESTADO DE CUENTA POR CLIENTE</v>
      </c>
      <c r="AGV1" s="2039"/>
      <c r="AGW1" s="2039"/>
      <c r="AGX1" s="2039"/>
      <c r="AGY1" s="2039"/>
      <c r="AGZ1" s="2039"/>
      <c r="AHA1" s="2039"/>
      <c r="AHB1" s="729">
        <f>AGT1+1</f>
        <v>119</v>
      </c>
      <c r="AHC1" s="2039" t="str">
        <f>AGU1</f>
        <v>ESTADO DE CUENTA POR CLIENTE</v>
      </c>
      <c r="AHD1" s="2039"/>
      <c r="AHE1" s="2039"/>
      <c r="AHF1" s="2039"/>
      <c r="AHG1" s="2039"/>
      <c r="AHH1" s="2039"/>
      <c r="AHI1" s="729">
        <f>AHB1+1</f>
        <v>120</v>
      </c>
      <c r="AHJ1" s="2039" t="str">
        <f>FK1</f>
        <v>ESTADO DE CUENTA POR CLIENTE</v>
      </c>
      <c r="AHK1" s="2039"/>
      <c r="AHL1" s="2039"/>
      <c r="AHM1" s="2039"/>
      <c r="AHN1" s="2039"/>
      <c r="AHO1" s="2039"/>
      <c r="AHP1" s="729">
        <f>AHI1+1</f>
        <v>121</v>
      </c>
      <c r="AHQ1" s="2039" t="str">
        <f>FZ1</f>
        <v>ESTADO DE CUENTA POR CLIENTE</v>
      </c>
      <c r="AHR1" s="2039"/>
      <c r="AHS1" s="2039"/>
      <c r="AHT1" s="2039"/>
      <c r="AHU1" s="2039"/>
      <c r="AHV1" s="2039"/>
      <c r="AHW1" s="2039"/>
      <c r="AHX1" s="729">
        <f>AHP1+1</f>
        <v>122</v>
      </c>
      <c r="AHY1" s="2039" t="str">
        <f>FZ1</f>
        <v>ESTADO DE CUENTA POR CLIENTE</v>
      </c>
      <c r="AHZ1" s="2039"/>
      <c r="AIA1" s="2039"/>
      <c r="AIB1" s="2039"/>
      <c r="AIC1" s="2039"/>
      <c r="AID1" s="2039"/>
      <c r="AIE1" s="729">
        <f>AHX1+1</f>
        <v>123</v>
      </c>
      <c r="AIF1" s="2039" t="str">
        <f>AGU1</f>
        <v>ESTADO DE CUENTA POR CLIENTE</v>
      </c>
      <c r="AIG1" s="2039"/>
      <c r="AIH1" s="2039"/>
      <c r="AII1" s="2039"/>
      <c r="AIJ1" s="2039"/>
      <c r="AIK1" s="2039"/>
      <c r="AIL1" s="729">
        <f>AIE1+1</f>
        <v>124</v>
      </c>
      <c r="AIM1" s="2039" t="str">
        <f>AHJ1</f>
        <v>ESTADO DE CUENTA POR CLIENTE</v>
      </c>
      <c r="AIN1" s="2039"/>
      <c r="AIO1" s="2039"/>
      <c r="AIP1" s="2039"/>
      <c r="AIQ1" s="2039"/>
      <c r="AIR1" s="2039"/>
      <c r="AIS1" s="729">
        <f>AIL1+1</f>
        <v>125</v>
      </c>
      <c r="AIT1" s="2039" t="s">
        <v>59</v>
      </c>
      <c r="AIU1" s="2039"/>
      <c r="AIV1" s="2039"/>
      <c r="AIW1" s="2039"/>
      <c r="AIX1" s="2039"/>
      <c r="AIY1" s="2039"/>
      <c r="AIZ1" s="729">
        <f>AIS1+1</f>
        <v>126</v>
      </c>
      <c r="AJA1" s="2039" t="s">
        <v>59</v>
      </c>
      <c r="AJB1" s="2039"/>
      <c r="AJC1" s="2039"/>
      <c r="AJD1" s="2039"/>
      <c r="AJE1" s="2039"/>
      <c r="AJF1" s="2039"/>
      <c r="AJG1" s="729">
        <f>AIZ1+1</f>
        <v>127</v>
      </c>
      <c r="AJH1" s="2039" t="s">
        <v>59</v>
      </c>
      <c r="AJI1" s="2039"/>
      <c r="AJJ1" s="2039"/>
      <c r="AJK1" s="2039"/>
      <c r="AJL1" s="2039"/>
      <c r="AJM1" s="2039"/>
      <c r="AJN1" s="729">
        <f>AJG1+1</f>
        <v>128</v>
      </c>
      <c r="AJO1" s="2039" t="s">
        <v>59</v>
      </c>
      <c r="AJP1" s="2039"/>
      <c r="AJQ1" s="2039"/>
      <c r="AJR1" s="2039"/>
      <c r="AJS1" s="2039"/>
      <c r="AJT1" s="2039"/>
      <c r="AJU1" s="729">
        <f>AJN1+1</f>
        <v>129</v>
      </c>
      <c r="AJV1" s="2039" t="s">
        <v>59</v>
      </c>
      <c r="AJW1" s="2039"/>
      <c r="AJX1" s="2039"/>
      <c r="AJY1" s="2039"/>
      <c r="AJZ1" s="2039"/>
      <c r="AKA1" s="2039"/>
      <c r="AKB1" s="2039"/>
      <c r="AKC1" s="729">
        <f>AJU1+1</f>
        <v>130</v>
      </c>
      <c r="AKD1" s="2039" t="s">
        <v>59</v>
      </c>
      <c r="AKE1" s="2039"/>
      <c r="AKF1" s="2039"/>
      <c r="AKG1" s="2039"/>
      <c r="AKH1" s="2039"/>
      <c r="AKI1" s="2039"/>
      <c r="AKJ1" s="729">
        <f>AKC1+1</f>
        <v>131</v>
      </c>
      <c r="AKK1" s="2039" t="s">
        <v>59</v>
      </c>
      <c r="AKL1" s="2039"/>
      <c r="AKM1" s="2039"/>
      <c r="AKN1" s="2039"/>
      <c r="AKO1" s="2039"/>
      <c r="AKP1" s="2039"/>
      <c r="AKQ1" s="2039"/>
      <c r="AKR1" s="729">
        <f>AKJ1+1</f>
        <v>132</v>
      </c>
      <c r="AKS1" s="2039" t="s">
        <v>59</v>
      </c>
      <c r="AKT1" s="2039"/>
      <c r="AKU1" s="2039"/>
      <c r="AKV1" s="2039"/>
      <c r="AKW1" s="2039"/>
      <c r="AKX1" s="2039"/>
      <c r="AKY1" s="729">
        <f>AKR1+1</f>
        <v>133</v>
      </c>
      <c r="AKZ1" s="2039" t="s">
        <v>59</v>
      </c>
      <c r="ALA1" s="2039"/>
      <c r="ALB1" s="2039"/>
      <c r="ALC1" s="2039"/>
      <c r="ALD1" s="2039"/>
      <c r="ALE1" s="2039"/>
      <c r="ALF1" s="729">
        <f>AKY1+1</f>
        <v>134</v>
      </c>
      <c r="ALG1" s="2039" t="s">
        <v>59</v>
      </c>
      <c r="ALH1" s="2039"/>
      <c r="ALI1" s="2039"/>
      <c r="ALJ1" s="2039"/>
      <c r="ALK1" s="2039"/>
      <c r="ALL1" s="2039"/>
      <c r="ALM1" s="729">
        <f>ALF1+1</f>
        <v>135</v>
      </c>
      <c r="ALN1" s="2039" t="s">
        <v>59</v>
      </c>
      <c r="ALO1" s="2039"/>
      <c r="ALP1" s="2039"/>
      <c r="ALQ1" s="2039"/>
      <c r="ALR1" s="2039"/>
      <c r="ALS1" s="2039"/>
      <c r="ALT1" s="729">
        <f>ALM1+1</f>
        <v>136</v>
      </c>
      <c r="ALU1" s="2039" t="s">
        <v>59</v>
      </c>
      <c r="ALV1" s="2039"/>
      <c r="ALW1" s="2039"/>
      <c r="ALX1" s="2039"/>
      <c r="ALY1" s="2039"/>
      <c r="ALZ1" s="2039"/>
      <c r="AMA1" s="729">
        <f>ALT1+1</f>
        <v>137</v>
      </c>
      <c r="AMB1" s="2039" t="s">
        <v>59</v>
      </c>
      <c r="AMC1" s="2039"/>
      <c r="AMD1" s="2039"/>
      <c r="AME1" s="2039"/>
      <c r="AMF1" s="2039"/>
      <c r="AMG1" s="2039"/>
      <c r="AMH1" s="729">
        <f>AMA1+1</f>
        <v>138</v>
      </c>
      <c r="AMI1" s="2039" t="s">
        <v>59</v>
      </c>
      <c r="AMJ1" s="2039"/>
      <c r="AMK1" s="2039"/>
      <c r="AML1" s="2039"/>
      <c r="AMM1" s="2039"/>
      <c r="AMN1" s="2039"/>
      <c r="AMO1" s="729">
        <f>AMH1+1</f>
        <v>139</v>
      </c>
      <c r="AMP1" s="2039" t="s">
        <v>59</v>
      </c>
      <c r="AMQ1" s="2039"/>
      <c r="AMR1" s="2039"/>
      <c r="AMS1" s="2039"/>
      <c r="AMT1" s="2039"/>
      <c r="AMU1" s="2039"/>
      <c r="AMV1" s="729">
        <f>AMO1+1</f>
        <v>140</v>
      </c>
      <c r="AMW1" s="2039" t="s">
        <v>59</v>
      </c>
      <c r="AMX1" s="2039"/>
      <c r="AMY1" s="2039"/>
      <c r="AMZ1" s="2039"/>
      <c r="ANA1" s="2039"/>
      <c r="ANB1" s="2039"/>
      <c r="ANC1" s="729">
        <f>AMV1+1</f>
        <v>141</v>
      </c>
      <c r="AND1" s="2039" t="s">
        <v>59</v>
      </c>
      <c r="ANE1" s="2039"/>
      <c r="ANF1" s="2039"/>
      <c r="ANG1" s="2039"/>
      <c r="ANH1" s="2039"/>
      <c r="ANI1" s="2039"/>
      <c r="ANJ1" s="729">
        <f>ANC1+1</f>
        <v>142</v>
      </c>
      <c r="ANK1" s="2039" t="s">
        <v>59</v>
      </c>
      <c r="ANL1" s="2039"/>
      <c r="ANM1" s="2039"/>
      <c r="ANN1" s="2039"/>
      <c r="ANO1" s="2039"/>
      <c r="ANP1" s="2039"/>
      <c r="ANQ1" s="2039"/>
      <c r="ANR1" s="729">
        <f>ANJ1+1</f>
        <v>143</v>
      </c>
      <c r="ANS1" s="2039" t="s">
        <v>59</v>
      </c>
      <c r="ANT1" s="2039"/>
      <c r="ANU1" s="2039"/>
      <c r="ANV1" s="2039"/>
      <c r="ANW1" s="2039"/>
      <c r="ANX1" s="2039"/>
      <c r="ANY1" s="2039"/>
      <c r="ANZ1" s="729">
        <f>ANR1+1</f>
        <v>144</v>
      </c>
      <c r="AOA1" s="2039" t="s">
        <v>59</v>
      </c>
      <c r="AOB1" s="2039"/>
      <c r="AOC1" s="2039"/>
      <c r="AOD1" s="2039"/>
      <c r="AOE1" s="2039"/>
      <c r="AOF1" s="2039"/>
      <c r="AOG1" s="729">
        <f>ANZ1+1</f>
        <v>145</v>
      </c>
      <c r="AOH1" s="2039" t="s">
        <v>59</v>
      </c>
      <c r="AOI1" s="2039"/>
      <c r="AOJ1" s="2039"/>
      <c r="AOK1" s="2039"/>
      <c r="AOL1" s="2039"/>
      <c r="AOM1" s="2039"/>
      <c r="AON1" s="729">
        <f>AOG1+1</f>
        <v>146</v>
      </c>
      <c r="AOO1" s="2039" t="s">
        <v>59</v>
      </c>
      <c r="AOP1" s="2039"/>
      <c r="AOQ1" s="2039"/>
      <c r="AOR1" s="2039"/>
      <c r="AOS1" s="2039"/>
      <c r="AOT1" s="2039"/>
      <c r="AOU1" s="729">
        <f>AON1+1</f>
        <v>147</v>
      </c>
      <c r="AOV1" s="2039" t="s">
        <v>59</v>
      </c>
      <c r="AOW1" s="2039"/>
      <c r="AOX1" s="2039"/>
      <c r="AOY1" s="2039"/>
      <c r="AOZ1" s="2039"/>
      <c r="APA1" s="2039"/>
      <c r="APB1" s="729">
        <f>AOU1+1</f>
        <v>148</v>
      </c>
      <c r="APC1" s="2039" t="s">
        <v>59</v>
      </c>
      <c r="APD1" s="2039"/>
      <c r="APE1" s="2039"/>
      <c r="APF1" s="2039"/>
      <c r="APG1" s="2039"/>
      <c r="APH1" s="2039"/>
      <c r="API1" s="729">
        <f>APB1+1</f>
        <v>149</v>
      </c>
      <c r="APJ1" s="2039" t="s">
        <v>59</v>
      </c>
      <c r="APK1" s="2039"/>
      <c r="APL1" s="2039"/>
      <c r="APM1" s="2039"/>
      <c r="APN1" s="2039"/>
      <c r="APO1" s="2039"/>
      <c r="APP1" s="730">
        <f>API1+1</f>
        <v>150</v>
      </c>
      <c r="APQ1" s="2039" t="s">
        <v>59</v>
      </c>
      <c r="APR1" s="2039"/>
      <c r="APS1" s="2039"/>
      <c r="APT1" s="2039"/>
      <c r="APU1" s="2039"/>
      <c r="APV1" s="2039"/>
      <c r="APW1" s="730">
        <f>APP1+1</f>
        <v>151</v>
      </c>
      <c r="APX1" s="2039" t="s">
        <v>59</v>
      </c>
      <c r="APY1" s="2039"/>
      <c r="APZ1" s="2039"/>
      <c r="AQA1" s="2039"/>
      <c r="AQB1" s="2039"/>
      <c r="AQC1" s="2039"/>
      <c r="AQD1" s="730">
        <f>APW1+1</f>
        <v>152</v>
      </c>
      <c r="AQE1" s="2039" t="s">
        <v>59</v>
      </c>
      <c r="AQF1" s="2039"/>
      <c r="AQG1" s="2039"/>
      <c r="AQH1" s="2039"/>
      <c r="AQI1" s="2039"/>
      <c r="AQJ1" s="2039"/>
      <c r="AQK1" s="730">
        <f>AQD1+1</f>
        <v>153</v>
      </c>
      <c r="AQL1" s="2039" t="s">
        <v>59</v>
      </c>
      <c r="AQM1" s="2039"/>
      <c r="AQN1" s="2039"/>
      <c r="AQO1" s="2039"/>
      <c r="AQP1" s="2039"/>
      <c r="AQQ1" s="2039"/>
      <c r="AQR1" s="730">
        <f>AQK1+1</f>
        <v>154</v>
      </c>
      <c r="AQS1" s="2039" t="s">
        <v>59</v>
      </c>
      <c r="AQT1" s="2039"/>
      <c r="AQU1" s="2039"/>
      <c r="AQV1" s="2039"/>
      <c r="AQW1" s="2039"/>
      <c r="AQX1" s="2039"/>
      <c r="AQY1" s="730">
        <f>AQR1+1</f>
        <v>155</v>
      </c>
      <c r="AQZ1" s="2039" t="s">
        <v>59</v>
      </c>
      <c r="ARA1" s="2039"/>
      <c r="ARB1" s="2039"/>
      <c r="ARC1" s="2039"/>
      <c r="ARD1" s="2039"/>
      <c r="ARE1" s="2039"/>
      <c r="ARF1" s="730">
        <f>AQY1+1</f>
        <v>156</v>
      </c>
      <c r="ARG1" s="2039" t="s">
        <v>59</v>
      </c>
      <c r="ARH1" s="2039"/>
      <c r="ARI1" s="2039"/>
      <c r="ARJ1" s="2039"/>
      <c r="ARK1" s="2039"/>
      <c r="ARL1" s="2039"/>
      <c r="ARM1" s="730">
        <f>ARF1+1</f>
        <v>157</v>
      </c>
      <c r="ARN1" s="2039" t="s">
        <v>59</v>
      </c>
      <c r="ARO1" s="2039"/>
      <c r="ARP1" s="2039"/>
      <c r="ARQ1" s="2039"/>
      <c r="ARR1" s="2039"/>
      <c r="ARS1" s="2039"/>
      <c r="ART1" s="730">
        <f>ARM1+1</f>
        <v>158</v>
      </c>
      <c r="ARU1" s="2039" t="s">
        <v>59</v>
      </c>
      <c r="ARV1" s="2039"/>
      <c r="ARW1" s="2039"/>
      <c r="ARX1" s="2039"/>
      <c r="ARY1" s="2039"/>
      <c r="ARZ1" s="2039"/>
      <c r="ASA1" s="730">
        <f>ART1+1</f>
        <v>159</v>
      </c>
      <c r="ASB1" s="2039" t="s">
        <v>59</v>
      </c>
      <c r="ASC1" s="2039"/>
      <c r="ASD1" s="2039"/>
      <c r="ASE1" s="2039"/>
      <c r="ASF1" s="2039"/>
      <c r="ASG1" s="2039"/>
      <c r="ASH1" s="729">
        <f>ASA1+1</f>
        <v>160</v>
      </c>
      <c r="ASI1" s="2039" t="s">
        <v>59</v>
      </c>
      <c r="ASJ1" s="2039"/>
      <c r="ASK1" s="2039"/>
      <c r="ASL1" s="2039"/>
      <c r="ASM1" s="2039"/>
      <c r="ASN1" s="2039"/>
      <c r="ASO1" s="729">
        <f>ASH1+1</f>
        <v>161</v>
      </c>
      <c r="ASP1" s="2039" t="s">
        <v>59</v>
      </c>
      <c r="ASQ1" s="2039"/>
      <c r="ASR1" s="2039"/>
      <c r="ASS1" s="2039"/>
      <c r="AST1" s="2039"/>
      <c r="ASU1" s="2039"/>
      <c r="ASV1" s="2039"/>
      <c r="ASW1" s="729">
        <f>ASO1+1</f>
        <v>162</v>
      </c>
      <c r="ASX1" s="2039" t="s">
        <v>59</v>
      </c>
      <c r="ASY1" s="2039"/>
      <c r="ASZ1" s="2039"/>
      <c r="ATA1" s="2039"/>
      <c r="ATB1" s="2039"/>
      <c r="ATC1" s="2039"/>
      <c r="ATD1" s="729">
        <f>ASW1+1</f>
        <v>163</v>
      </c>
      <c r="ATE1" s="2039" t="s">
        <v>59</v>
      </c>
      <c r="ATF1" s="2039"/>
      <c r="ATG1" s="2039"/>
      <c r="ATH1" s="2039"/>
      <c r="ATI1" s="2039"/>
      <c r="ATJ1" s="2039"/>
      <c r="ATK1" s="729">
        <f>ATD1+1</f>
        <v>164</v>
      </c>
      <c r="ATL1" s="2039" t="s">
        <v>59</v>
      </c>
      <c r="ATM1" s="2039"/>
      <c r="ATN1" s="2039"/>
      <c r="ATO1" s="2039"/>
      <c r="ATP1" s="2039"/>
      <c r="ATQ1" s="2039"/>
      <c r="ATR1" s="2039"/>
      <c r="ATS1" s="729">
        <f>ATK1+1</f>
        <v>165</v>
      </c>
      <c r="ATT1" s="2039" t="s">
        <v>59</v>
      </c>
      <c r="ATU1" s="2039"/>
      <c r="ATV1" s="2039"/>
      <c r="ATW1" s="2039"/>
      <c r="ATX1" s="2039"/>
      <c r="ATY1" s="2039"/>
      <c r="ATZ1" s="2039"/>
      <c r="AUA1" s="731">
        <f>ATS1+1</f>
        <v>166</v>
      </c>
      <c r="AUB1" s="2039" t="s">
        <v>59</v>
      </c>
      <c r="AUC1" s="2039"/>
      <c r="AUD1" s="2039"/>
      <c r="AUE1" s="2039"/>
      <c r="AUF1" s="2039"/>
      <c r="AUG1" s="2039"/>
      <c r="AUH1" s="730">
        <f>AUA1+1</f>
        <v>167</v>
      </c>
      <c r="AUI1" s="2039" t="s">
        <v>59</v>
      </c>
      <c r="AUJ1" s="2039"/>
      <c r="AUK1" s="2039"/>
      <c r="AUL1" s="2039"/>
      <c r="AUM1" s="2039"/>
      <c r="AUN1" s="2039"/>
      <c r="AUO1" s="730">
        <f>AUH1+1</f>
        <v>168</v>
      </c>
      <c r="AUP1" s="2039" t="s">
        <v>59</v>
      </c>
      <c r="AUQ1" s="2039"/>
      <c r="AUR1" s="2039"/>
      <c r="AUS1" s="2039"/>
      <c r="AUT1" s="2039"/>
      <c r="AUU1" s="2039"/>
      <c r="AUV1" s="730">
        <f>AUO1+1</f>
        <v>169</v>
      </c>
      <c r="AUW1" s="2039" t="s">
        <v>59</v>
      </c>
      <c r="AUX1" s="2039"/>
      <c r="AUY1" s="2039"/>
      <c r="AUZ1" s="2039"/>
      <c r="AVA1" s="2039"/>
      <c r="AVB1" s="2039"/>
      <c r="AVC1" s="730">
        <f>AUV1+1</f>
        <v>170</v>
      </c>
      <c r="AVD1" s="2039" t="s">
        <v>59</v>
      </c>
      <c r="AVE1" s="2039"/>
      <c r="AVF1" s="2039"/>
      <c r="AVG1" s="2039"/>
      <c r="AVH1" s="2039"/>
      <c r="AVI1" s="2039"/>
      <c r="AVJ1" s="730">
        <f>AUV1+1</f>
        <v>170</v>
      </c>
      <c r="AVK1" s="2039" t="s">
        <v>59</v>
      </c>
      <c r="AVL1" s="2039"/>
      <c r="AVM1" s="2039"/>
      <c r="AVN1" s="2039"/>
      <c r="AVO1" s="2039"/>
      <c r="AVP1" s="2039"/>
      <c r="AVQ1" s="730">
        <f>AVJ1+1</f>
        <v>171</v>
      </c>
      <c r="AVR1" s="2039" t="s">
        <v>59</v>
      </c>
      <c r="AVS1" s="2039"/>
      <c r="AVT1" s="2039"/>
      <c r="AVU1" s="2039"/>
      <c r="AVV1" s="2039"/>
      <c r="AVW1" s="2039"/>
      <c r="AVX1" s="730">
        <f>AVQ1+1</f>
        <v>172</v>
      </c>
      <c r="AVY1" s="2039" t="s">
        <v>59</v>
      </c>
      <c r="AVZ1" s="2039"/>
      <c r="AWA1" s="2039"/>
      <c r="AWB1" s="2039"/>
      <c r="AWC1" s="2039"/>
      <c r="AWD1" s="2039"/>
      <c r="AWE1" s="730">
        <f>AVX1+1</f>
        <v>173</v>
      </c>
      <c r="AWF1" s="2039" t="s">
        <v>59</v>
      </c>
      <c r="AWG1" s="2039"/>
      <c r="AWH1" s="2039"/>
      <c r="AWI1" s="2039"/>
      <c r="AWJ1" s="2039"/>
      <c r="AWK1" s="2039"/>
      <c r="AWL1" s="2039"/>
      <c r="AWM1" s="730">
        <f>AWE1+1</f>
        <v>174</v>
      </c>
      <c r="AWN1" s="2039" t="s">
        <v>59</v>
      </c>
      <c r="AWO1" s="2039"/>
      <c r="AWP1" s="2039"/>
      <c r="AWQ1" s="2039"/>
      <c r="AWR1" s="2039"/>
      <c r="AWS1" s="2039"/>
      <c r="AWT1" s="2039"/>
      <c r="AWU1" s="729">
        <f>AWM1+1</f>
        <v>175</v>
      </c>
      <c r="AWV1" s="2039" t="s">
        <v>59</v>
      </c>
      <c r="AWW1" s="2039"/>
      <c r="AWX1" s="2039"/>
      <c r="AWY1" s="2039"/>
      <c r="AWZ1" s="2039"/>
      <c r="AXA1" s="2039"/>
      <c r="AXB1" s="729">
        <f>AWU1+1</f>
        <v>176</v>
      </c>
      <c r="AXC1" s="2039" t="s">
        <v>59</v>
      </c>
      <c r="AXD1" s="2039"/>
      <c r="AXE1" s="2039"/>
      <c r="AXF1" s="2039"/>
      <c r="AXG1" s="2039"/>
      <c r="AXH1" s="2039"/>
      <c r="AXI1" s="729">
        <f>AXB1+1</f>
        <v>177</v>
      </c>
      <c r="AXJ1" s="2039" t="s">
        <v>59</v>
      </c>
      <c r="AXK1" s="2039"/>
      <c r="AXL1" s="2039"/>
      <c r="AXM1" s="2039"/>
      <c r="AXN1" s="2039"/>
      <c r="AXO1" s="2039"/>
      <c r="AXP1" s="729">
        <f>AXI1+1</f>
        <v>178</v>
      </c>
      <c r="AXQ1" s="2039" t="s">
        <v>59</v>
      </c>
      <c r="AXR1" s="2039"/>
      <c r="AXS1" s="2039"/>
      <c r="AXT1" s="2039"/>
      <c r="AXU1" s="2039"/>
      <c r="AXV1" s="2039"/>
      <c r="AXW1" s="730">
        <f>AXP1+1</f>
        <v>179</v>
      </c>
      <c r="AXX1" s="2039" t="s">
        <v>59</v>
      </c>
      <c r="AXY1" s="2039"/>
      <c r="AXZ1" s="2039"/>
      <c r="AYA1" s="2039"/>
      <c r="AYB1" s="2039"/>
      <c r="AYC1" s="2039"/>
      <c r="AYD1" s="730">
        <f>AXW1+1</f>
        <v>180</v>
      </c>
      <c r="AYE1" s="2039" t="s">
        <v>59</v>
      </c>
      <c r="AYF1" s="2039"/>
      <c r="AYG1" s="2039"/>
      <c r="AYH1" s="2039"/>
      <c r="AYI1" s="2039"/>
      <c r="AYJ1" s="2039"/>
      <c r="AYK1" s="730">
        <f>AXW1+1</f>
        <v>180</v>
      </c>
      <c r="AYL1" s="2039" t="s">
        <v>59</v>
      </c>
      <c r="AYM1" s="2039"/>
      <c r="AYN1" s="2039"/>
      <c r="AYO1" s="2039"/>
      <c r="AYP1" s="2039"/>
      <c r="AYQ1" s="2039"/>
      <c r="AYR1" s="730">
        <f>AYK1+1</f>
        <v>181</v>
      </c>
      <c r="AYS1" s="2039" t="s">
        <v>59</v>
      </c>
      <c r="AYT1" s="2039"/>
      <c r="AYU1" s="2039"/>
      <c r="AYV1" s="2039"/>
      <c r="AYW1" s="2039"/>
      <c r="AYX1" s="2039"/>
      <c r="AYY1" s="730">
        <f>AYR1+1</f>
        <v>182</v>
      </c>
      <c r="AYZ1" s="2039" t="s">
        <v>59</v>
      </c>
      <c r="AZA1" s="2039"/>
      <c r="AZB1" s="2039"/>
      <c r="AZC1" s="2039"/>
      <c r="AZD1" s="2039"/>
      <c r="AZE1" s="2039"/>
      <c r="AZF1" s="730">
        <f>AYY1+1</f>
        <v>183</v>
      </c>
      <c r="AZG1" s="2039" t="s">
        <v>59</v>
      </c>
      <c r="AZH1" s="2039"/>
      <c r="AZI1" s="2039"/>
      <c r="AZJ1" s="2039"/>
      <c r="AZK1" s="2039"/>
      <c r="AZL1" s="2039"/>
      <c r="AZM1" s="730">
        <f>AZF1+1</f>
        <v>184</v>
      </c>
      <c r="AZN1" s="2039" t="s">
        <v>59</v>
      </c>
      <c r="AZO1" s="2039"/>
      <c r="AZP1" s="2039"/>
      <c r="AZQ1" s="2039"/>
      <c r="AZR1" s="2039"/>
      <c r="AZS1" s="2039"/>
      <c r="AZT1" s="730">
        <f>AZM1+1</f>
        <v>185</v>
      </c>
      <c r="AZU1" s="2039" t="s">
        <v>59</v>
      </c>
      <c r="AZV1" s="2039"/>
      <c r="AZW1" s="2039"/>
      <c r="AZX1" s="2039"/>
      <c r="AZY1" s="2039"/>
      <c r="AZZ1" s="2039"/>
      <c r="BAA1" s="730">
        <f>AZT1+1</f>
        <v>186</v>
      </c>
      <c r="BAB1" s="2039" t="s">
        <v>59</v>
      </c>
      <c r="BAC1" s="2039"/>
      <c r="BAD1" s="2039"/>
      <c r="BAE1" s="2039"/>
      <c r="BAF1" s="2039"/>
      <c r="BAG1" s="2039"/>
      <c r="BAH1" s="730">
        <f>BAA1+1</f>
        <v>187</v>
      </c>
      <c r="BAI1" s="2039" t="s">
        <v>59</v>
      </c>
      <c r="BAJ1" s="2039"/>
      <c r="BAK1" s="2039"/>
      <c r="BAL1" s="2039"/>
      <c r="BAM1" s="2039"/>
      <c r="BAN1" s="2039"/>
      <c r="BAO1" s="730">
        <f>BAH1+1</f>
        <v>188</v>
      </c>
      <c r="BAP1" s="2039" t="s">
        <v>59</v>
      </c>
      <c r="BAQ1" s="2039"/>
      <c r="BAR1" s="2039"/>
      <c r="BAS1" s="2039"/>
      <c r="BAT1" s="2039"/>
      <c r="BAU1" s="2039"/>
      <c r="BAV1" s="730">
        <f>BAO1+1</f>
        <v>189</v>
      </c>
      <c r="BAW1" s="2039" t="s">
        <v>59</v>
      </c>
      <c r="BAX1" s="2039"/>
      <c r="BAY1" s="2039"/>
      <c r="BAZ1" s="2039"/>
      <c r="BBA1" s="2039"/>
      <c r="BBB1" s="2039"/>
      <c r="BBC1" s="730">
        <f>BAV1+1</f>
        <v>190</v>
      </c>
      <c r="BBD1" s="2039" t="s">
        <v>59</v>
      </c>
      <c r="BBE1" s="2039"/>
      <c r="BBF1" s="2039"/>
      <c r="BBG1" s="2039"/>
      <c r="BBH1" s="2039"/>
      <c r="BBI1" s="2039"/>
      <c r="BBJ1" s="2039"/>
      <c r="BBK1" s="730">
        <f>BBC1+1</f>
        <v>191</v>
      </c>
      <c r="BBL1" s="2039" t="s">
        <v>59</v>
      </c>
      <c r="BBM1" s="2039"/>
      <c r="BBN1" s="2039"/>
      <c r="BBO1" s="2039"/>
      <c r="BBP1" s="2039"/>
      <c r="BBQ1" s="2039"/>
      <c r="BBR1" s="730">
        <f>BBK1+1</f>
        <v>192</v>
      </c>
      <c r="BBS1" s="2039" t="s">
        <v>59</v>
      </c>
      <c r="BBT1" s="2039"/>
      <c r="BBU1" s="2039"/>
      <c r="BBV1" s="2039"/>
      <c r="BBW1" s="2039"/>
      <c r="BBX1" s="2039"/>
      <c r="BBY1" s="730">
        <f>BBR1+1</f>
        <v>193</v>
      </c>
      <c r="BBZ1" s="2039" t="s">
        <v>59</v>
      </c>
      <c r="BCA1" s="2039"/>
      <c r="BCB1" s="2039"/>
      <c r="BCC1" s="2039"/>
      <c r="BCD1" s="2039"/>
      <c r="BCE1" s="2039"/>
      <c r="BCF1" s="730">
        <f>BBY1+1</f>
        <v>194</v>
      </c>
      <c r="BCG1" s="2039" t="s">
        <v>59</v>
      </c>
      <c r="BCH1" s="2039"/>
      <c r="BCI1" s="2039"/>
      <c r="BCJ1" s="2039"/>
      <c r="BCK1" s="2039"/>
      <c r="BCL1" s="2039"/>
      <c r="BCM1" s="730">
        <f>BCF1+1</f>
        <v>195</v>
      </c>
      <c r="BCN1" s="2039" t="s">
        <v>59</v>
      </c>
      <c r="BCO1" s="2039"/>
      <c r="BCP1" s="2039"/>
      <c r="BCQ1" s="2039"/>
      <c r="BCR1" s="2039"/>
      <c r="BCS1" s="2039"/>
      <c r="BCT1" s="730">
        <f>BCM1+1</f>
        <v>196</v>
      </c>
      <c r="BCU1" s="2039" t="s">
        <v>59</v>
      </c>
      <c r="BCV1" s="2039"/>
      <c r="BCW1" s="2039"/>
      <c r="BCX1" s="2039"/>
      <c r="BCY1" s="2039"/>
      <c r="BCZ1" s="2039"/>
      <c r="BDA1" s="730">
        <f>BCT1+1</f>
        <v>197</v>
      </c>
      <c r="BDB1" s="2039" t="s">
        <v>59</v>
      </c>
      <c r="BDC1" s="2039"/>
      <c r="BDD1" s="2039"/>
      <c r="BDE1" s="2039"/>
      <c r="BDF1" s="2039"/>
      <c r="BDG1" s="2039"/>
      <c r="BDH1" s="730">
        <f>BCT1+1</f>
        <v>197</v>
      </c>
      <c r="BDI1" s="2039" t="s">
        <v>59</v>
      </c>
      <c r="BDJ1" s="2039"/>
      <c r="BDK1" s="2039"/>
      <c r="BDL1" s="2039"/>
      <c r="BDM1" s="2039"/>
      <c r="BDN1" s="2039"/>
      <c r="BDO1" s="2039"/>
      <c r="BDP1" s="730">
        <f>BDH1+1</f>
        <v>198</v>
      </c>
      <c r="BDQ1" s="2039" t="s">
        <v>59</v>
      </c>
      <c r="BDR1" s="2039"/>
      <c r="BDS1" s="2039"/>
      <c r="BDT1" s="2039"/>
      <c r="BDU1" s="2039"/>
      <c r="BDV1" s="2039"/>
      <c r="BDW1" s="2039"/>
      <c r="BDX1" s="730">
        <f>BDP1+1</f>
        <v>199</v>
      </c>
      <c r="BDY1" s="2039" t="s">
        <v>59</v>
      </c>
      <c r="BDZ1" s="2039"/>
      <c r="BEA1" s="2039"/>
      <c r="BEB1" s="2039"/>
      <c r="BEC1" s="2039"/>
      <c r="BED1" s="2039"/>
      <c r="BEE1" s="730">
        <f>BDX1+1</f>
        <v>200</v>
      </c>
      <c r="BEF1" s="2039" t="s">
        <v>59</v>
      </c>
      <c r="BEG1" s="2039"/>
      <c r="BEH1" s="2039"/>
      <c r="BEI1" s="2039"/>
      <c r="BEJ1" s="2039"/>
      <c r="BEK1" s="2039"/>
      <c r="BEL1" s="730">
        <f>BEE1+1</f>
        <v>201</v>
      </c>
      <c r="BEM1" s="2039" t="s">
        <v>59</v>
      </c>
      <c r="BEN1" s="2039"/>
      <c r="BEO1" s="2039"/>
      <c r="BEP1" s="2039"/>
      <c r="BEQ1" s="2039"/>
      <c r="BER1" s="2039"/>
      <c r="BES1" s="730">
        <f>BEL1+1</f>
        <v>202</v>
      </c>
      <c r="BET1" s="2039" t="s">
        <v>59</v>
      </c>
      <c r="BEU1" s="2039"/>
      <c r="BEV1" s="2039"/>
      <c r="BEW1" s="2039"/>
      <c r="BEX1" s="2039"/>
      <c r="BEY1" s="2039"/>
      <c r="BEZ1" s="730">
        <f>BES1+1</f>
        <v>203</v>
      </c>
      <c r="BFA1" s="2039" t="s">
        <v>59</v>
      </c>
      <c r="BFB1" s="2039"/>
      <c r="BFC1" s="2039"/>
      <c r="BFD1" s="2039"/>
      <c r="BFE1" s="2039"/>
      <c r="BFF1" s="2039"/>
      <c r="BFG1" s="730">
        <f>BEZ1+1</f>
        <v>204</v>
      </c>
      <c r="BFH1" s="2039" t="s">
        <v>59</v>
      </c>
      <c r="BFI1" s="2039"/>
      <c r="BFJ1" s="2039"/>
      <c r="BFK1" s="2039"/>
      <c r="BFL1" s="2039"/>
      <c r="BFM1" s="2039"/>
      <c r="BFN1" s="730">
        <f>BFG1+1</f>
        <v>205</v>
      </c>
      <c r="BFO1" s="2039" t="s">
        <v>59</v>
      </c>
      <c r="BFP1" s="2039"/>
      <c r="BFQ1" s="2039"/>
      <c r="BFR1" s="2039"/>
      <c r="BFS1" s="2039"/>
      <c r="BFT1" s="2039"/>
      <c r="BFU1" s="730">
        <f>BFN1+1</f>
        <v>206</v>
      </c>
      <c r="BFV1" s="2039" t="s">
        <v>59</v>
      </c>
      <c r="BFW1" s="2039"/>
      <c r="BFX1" s="2039"/>
      <c r="BFY1" s="2039"/>
      <c r="BFZ1" s="2039"/>
      <c r="BGA1" s="2039"/>
      <c r="BGB1" s="730">
        <f>BFU1+1</f>
        <v>207</v>
      </c>
      <c r="BGC1" s="2039" t="s">
        <v>59</v>
      </c>
      <c r="BGD1" s="2039"/>
      <c r="BGE1" s="2039"/>
      <c r="BGF1" s="2039"/>
      <c r="BGG1" s="2039"/>
      <c r="BGH1" s="2039"/>
      <c r="BGI1" s="730">
        <f>BGB1+1</f>
        <v>208</v>
      </c>
      <c r="BGJ1" s="2039" t="s">
        <v>59</v>
      </c>
      <c r="BGK1" s="2039"/>
      <c r="BGL1" s="2039"/>
      <c r="BGM1" s="2039"/>
      <c r="BGN1" s="2039"/>
      <c r="BGO1" s="2039"/>
      <c r="BGP1" s="730">
        <f>BGI1+1</f>
        <v>209</v>
      </c>
      <c r="BGQ1" s="2039" t="s">
        <v>59</v>
      </c>
      <c r="BGR1" s="2039"/>
      <c r="BGS1" s="2039"/>
      <c r="BGT1" s="2039"/>
      <c r="BGU1" s="2039"/>
      <c r="BGV1" s="2039"/>
      <c r="BGW1" s="730">
        <f>BGP1+1</f>
        <v>210</v>
      </c>
      <c r="BGX1" s="2039" t="s">
        <v>59</v>
      </c>
      <c r="BGY1" s="2039"/>
      <c r="BGZ1" s="2039"/>
      <c r="BHA1" s="2039"/>
      <c r="BHB1" s="2039"/>
      <c r="BHC1" s="2039"/>
      <c r="BHD1" s="2039"/>
      <c r="BHE1" s="729">
        <f>BGW1+1</f>
        <v>211</v>
      </c>
      <c r="BHF1" s="2039" t="s">
        <v>59</v>
      </c>
      <c r="BHG1" s="2039"/>
      <c r="BHH1" s="2039"/>
      <c r="BHI1" s="2039"/>
      <c r="BHJ1" s="2039"/>
      <c r="BHK1" s="2039"/>
      <c r="BHL1" s="729">
        <f>BHE1+1</f>
        <v>212</v>
      </c>
      <c r="BHM1" s="2039" t="s">
        <v>59</v>
      </c>
      <c r="BHN1" s="2039"/>
      <c r="BHO1" s="2039"/>
      <c r="BHP1" s="2039"/>
      <c r="BHQ1" s="2039"/>
      <c r="BHR1" s="2039"/>
      <c r="BHS1" s="2039"/>
      <c r="BHT1" s="732">
        <f>BHL1+1</f>
        <v>213</v>
      </c>
      <c r="BHU1" s="2039" t="s">
        <v>59</v>
      </c>
      <c r="BHV1" s="2039"/>
      <c r="BHW1" s="2039"/>
      <c r="BHX1" s="2039"/>
      <c r="BHY1" s="2039"/>
      <c r="BHZ1" s="2039"/>
      <c r="BIA1" s="2039"/>
      <c r="BIB1" s="730">
        <f>BHT1+1</f>
        <v>214</v>
      </c>
      <c r="BIC1" s="2039" t="s">
        <v>59</v>
      </c>
      <c r="BID1" s="2039"/>
      <c r="BIE1" s="2039"/>
      <c r="BIF1" s="2039"/>
      <c r="BIG1" s="2039"/>
      <c r="BIH1" s="2039"/>
      <c r="BII1" s="730">
        <f>BIB1+1</f>
        <v>215</v>
      </c>
      <c r="BIJ1" s="2039" t="s">
        <v>59</v>
      </c>
      <c r="BIK1" s="2039"/>
      <c r="BIL1" s="2039"/>
      <c r="BIM1" s="2039"/>
      <c r="BIN1" s="2039"/>
      <c r="BIO1" s="2039"/>
      <c r="BIP1" s="730">
        <f>BII1+1</f>
        <v>216</v>
      </c>
      <c r="BIQ1" s="2039" t="s">
        <v>59</v>
      </c>
      <c r="BIR1" s="2039"/>
      <c r="BIS1" s="2039"/>
      <c r="BIT1" s="2039"/>
      <c r="BIU1" s="2039"/>
      <c r="BIV1" s="2039"/>
      <c r="BIW1" s="730">
        <f>BIP1+1</f>
        <v>217</v>
      </c>
      <c r="BIX1" s="2039" t="s">
        <v>59</v>
      </c>
      <c r="BIY1" s="2039"/>
      <c r="BIZ1" s="2039"/>
      <c r="BJA1" s="2039"/>
      <c r="BJB1" s="2039"/>
      <c r="BJC1" s="2039"/>
      <c r="BJD1" s="2039"/>
      <c r="BJE1" s="730">
        <f>BIW1+1</f>
        <v>218</v>
      </c>
      <c r="BJF1" s="2039" t="s">
        <v>59</v>
      </c>
      <c r="BJG1" s="2039"/>
      <c r="BJH1" s="2039"/>
      <c r="BJI1" s="2039"/>
      <c r="BJJ1" s="2039"/>
      <c r="BJK1" s="2039"/>
      <c r="BJL1" s="730">
        <f>BJE1+1</f>
        <v>219</v>
      </c>
      <c r="BJM1" s="2039" t="s">
        <v>59</v>
      </c>
      <c r="BJN1" s="2039"/>
      <c r="BJO1" s="2039"/>
      <c r="BJP1" s="2039"/>
      <c r="BJQ1" s="2039"/>
      <c r="BJR1" s="2039"/>
      <c r="BJS1" s="730">
        <f>BJL1+1</f>
        <v>220</v>
      </c>
      <c r="BJT1" s="2039" t="s">
        <v>59</v>
      </c>
      <c r="BJU1" s="2039"/>
      <c r="BJV1" s="2039"/>
      <c r="BJW1" s="2039"/>
      <c r="BJX1" s="2039"/>
      <c r="BJY1" s="2039"/>
      <c r="BJZ1" s="2039"/>
      <c r="BKA1" s="730">
        <f>BJS1+1</f>
        <v>221</v>
      </c>
      <c r="BKB1" s="2039" t="s">
        <v>59</v>
      </c>
      <c r="BKC1" s="2039"/>
      <c r="BKD1" s="2039"/>
      <c r="BKE1" s="2039"/>
      <c r="BKF1" s="2039"/>
      <c r="BKG1" s="2039"/>
      <c r="BKH1" s="730">
        <f>BKA1+1</f>
        <v>222</v>
      </c>
      <c r="BKI1" s="2039" t="s">
        <v>59</v>
      </c>
      <c r="BKJ1" s="2039"/>
      <c r="BKK1" s="2039"/>
      <c r="BKL1" s="2039"/>
      <c r="BKM1" s="2039"/>
      <c r="BKN1" s="2039"/>
      <c r="BKO1" s="732">
        <f>BKA1+1</f>
        <v>222</v>
      </c>
      <c r="BKP1" s="2039" t="s">
        <v>59</v>
      </c>
      <c r="BKQ1" s="2039"/>
      <c r="BKR1" s="2039"/>
      <c r="BKS1" s="2039"/>
      <c r="BKT1" s="2039"/>
      <c r="BKU1" s="2039"/>
      <c r="BKV1" s="732">
        <f>BKH1+1</f>
        <v>223</v>
      </c>
      <c r="BKW1" s="2039" t="s">
        <v>59</v>
      </c>
      <c r="BKX1" s="2039"/>
      <c r="BKY1" s="2039"/>
      <c r="BKZ1" s="2039"/>
      <c r="BLA1" s="2039"/>
      <c r="BLB1" s="2039"/>
      <c r="BLC1" s="730">
        <f>BKO1+1</f>
        <v>223</v>
      </c>
      <c r="BLD1" s="2039" t="s">
        <v>59</v>
      </c>
      <c r="BLE1" s="2039"/>
      <c r="BLF1" s="2039"/>
      <c r="BLG1" s="2039"/>
      <c r="BLH1" s="2039"/>
      <c r="BLI1" s="2039"/>
      <c r="BLJ1" s="729">
        <f>BLC1+1</f>
        <v>224</v>
      </c>
      <c r="BLK1" s="2039" t="s">
        <v>59</v>
      </c>
      <c r="BLL1" s="2039"/>
      <c r="BLM1" s="2039"/>
      <c r="BLN1" s="2039"/>
      <c r="BLO1" s="2039"/>
      <c r="BLP1" s="2039"/>
      <c r="BLQ1" s="729">
        <f>BLJ1+1</f>
        <v>225</v>
      </c>
      <c r="BLR1" s="2039" t="s">
        <v>59</v>
      </c>
      <c r="BLS1" s="2039"/>
      <c r="BLT1" s="2039"/>
      <c r="BLU1" s="2039"/>
      <c r="BLV1" s="2039"/>
      <c r="BLW1" s="2039"/>
      <c r="BLX1" s="729">
        <f>BLQ1+1</f>
        <v>226</v>
      </c>
      <c r="BLY1" s="2039" t="s">
        <v>59</v>
      </c>
      <c r="BLZ1" s="2039"/>
      <c r="BMA1" s="2039"/>
      <c r="BMB1" s="2039"/>
      <c r="BMC1" s="2039"/>
      <c r="BMD1" s="2039"/>
      <c r="BME1" s="729">
        <f>BLX1+1</f>
        <v>227</v>
      </c>
      <c r="BMF1" s="2039" t="s">
        <v>59</v>
      </c>
      <c r="BMG1" s="2039"/>
      <c r="BMH1" s="2039"/>
      <c r="BMI1" s="2039"/>
      <c r="BMJ1" s="2039"/>
      <c r="BMK1" s="2039"/>
      <c r="BML1" s="729">
        <f>BME1+1</f>
        <v>228</v>
      </c>
      <c r="BMM1" s="2039" t="s">
        <v>59</v>
      </c>
      <c r="BMN1" s="2039"/>
      <c r="BMO1" s="2039"/>
      <c r="BMP1" s="2039"/>
      <c r="BMQ1" s="2039"/>
      <c r="BMR1" s="2039"/>
      <c r="BMS1" s="729">
        <f>BML1+1</f>
        <v>229</v>
      </c>
      <c r="BMT1" s="2039" t="s">
        <v>59</v>
      </c>
      <c r="BMU1" s="2039"/>
      <c r="BMV1" s="2039"/>
      <c r="BMW1" s="2039"/>
      <c r="BMX1" s="2039"/>
      <c r="BMY1" s="2039"/>
      <c r="BMZ1" s="729">
        <f>BMS1+1</f>
        <v>230</v>
      </c>
      <c r="BNA1" s="2039" t="s">
        <v>59</v>
      </c>
      <c r="BNB1" s="2039"/>
      <c r="BNC1" s="2039"/>
      <c r="BND1" s="2039"/>
      <c r="BNE1" s="2039"/>
      <c r="BNF1" s="2039"/>
      <c r="BNG1" s="730">
        <f>BMZ1+1</f>
        <v>231</v>
      </c>
      <c r="BNH1" s="2039" t="s">
        <v>59</v>
      </c>
      <c r="BNI1" s="2039"/>
      <c r="BNJ1" s="2039"/>
      <c r="BNK1" s="2039"/>
      <c r="BNL1" s="2039"/>
      <c r="BNM1" s="2039"/>
      <c r="BNN1" s="2039"/>
      <c r="BNO1" s="730">
        <f>BNG1+1</f>
        <v>232</v>
      </c>
      <c r="BNP1" s="2039" t="s">
        <v>59</v>
      </c>
      <c r="BNQ1" s="2039"/>
      <c r="BNR1" s="2039"/>
      <c r="BNS1" s="2039"/>
      <c r="BNT1" s="2039"/>
      <c r="BNU1" s="2039"/>
      <c r="BNV1" s="730">
        <f>BNO1+1</f>
        <v>233</v>
      </c>
      <c r="BNW1" s="2039" t="s">
        <v>59</v>
      </c>
      <c r="BNX1" s="2039"/>
      <c r="BNY1" s="2039"/>
      <c r="BNZ1" s="2039"/>
      <c r="BOA1" s="2039"/>
      <c r="BOB1" s="2039"/>
      <c r="BOC1" s="730">
        <f>BNV1+1</f>
        <v>234</v>
      </c>
      <c r="BOD1" s="2039" t="s">
        <v>59</v>
      </c>
      <c r="BOE1" s="2039"/>
      <c r="BOF1" s="2039"/>
      <c r="BOG1" s="2039"/>
      <c r="BOH1" s="2039"/>
      <c r="BOI1" s="2039"/>
      <c r="BOJ1" s="730">
        <f>BOC1+1</f>
        <v>235</v>
      </c>
      <c r="BOK1" s="2039" t="s">
        <v>59</v>
      </c>
      <c r="BOL1" s="2039"/>
      <c r="BOM1" s="2039"/>
      <c r="BON1" s="2039"/>
      <c r="BOO1" s="2039"/>
      <c r="BOP1" s="2039"/>
      <c r="BOQ1" s="730">
        <f>BOJ1+1</f>
        <v>236</v>
      </c>
      <c r="BOR1" s="2039" t="s">
        <v>59</v>
      </c>
      <c r="BOS1" s="2039"/>
      <c r="BOT1" s="2039"/>
      <c r="BOU1" s="2039"/>
      <c r="BOV1" s="2039"/>
      <c r="BOW1" s="2039"/>
      <c r="BOX1" s="729">
        <f>BOQ1+1</f>
        <v>237</v>
      </c>
      <c r="BOY1" s="2039" t="s">
        <v>59</v>
      </c>
      <c r="BOZ1" s="2039"/>
      <c r="BPA1" s="2039"/>
      <c r="BPB1" s="2039"/>
      <c r="BPC1" s="2039"/>
      <c r="BPD1" s="2039"/>
      <c r="BPE1" s="729">
        <f>BOX1+1</f>
        <v>238</v>
      </c>
      <c r="BPF1" s="2039" t="s">
        <v>59</v>
      </c>
      <c r="BPG1" s="2039"/>
      <c r="BPH1" s="2039"/>
      <c r="BPI1" s="2039"/>
      <c r="BPJ1" s="2039"/>
      <c r="BPK1" s="2039"/>
      <c r="BPL1" s="729">
        <f>BPE1+1</f>
        <v>239</v>
      </c>
      <c r="BPM1" s="2039" t="s">
        <v>59</v>
      </c>
      <c r="BPN1" s="2039"/>
      <c r="BPO1" s="2039"/>
      <c r="BPP1" s="2039"/>
      <c r="BPQ1" s="2039"/>
      <c r="BPR1" s="2039"/>
      <c r="BPS1" s="729">
        <f>BPL1+1</f>
        <v>240</v>
      </c>
      <c r="BPT1" s="2039" t="s">
        <v>59</v>
      </c>
      <c r="BPU1" s="2039"/>
      <c r="BPV1" s="2039"/>
      <c r="BPW1" s="2039"/>
      <c r="BPX1" s="2039"/>
      <c r="BPY1" s="2039"/>
      <c r="BQA1" s="729">
        <f>BPS1+1</f>
        <v>241</v>
      </c>
      <c r="BQB1" s="2039" t="s">
        <v>59</v>
      </c>
      <c r="BQC1" s="2039"/>
      <c r="BQD1" s="2039"/>
      <c r="BQE1" s="2039"/>
      <c r="BQF1" s="2039"/>
      <c r="BQG1" s="2039"/>
      <c r="BQH1" s="729">
        <f>BQA1+1</f>
        <v>242</v>
      </c>
      <c r="BQI1" s="2039" t="s">
        <v>59</v>
      </c>
      <c r="BQJ1" s="2039"/>
      <c r="BQK1" s="2039"/>
      <c r="BQL1" s="2039"/>
      <c r="BQM1" s="2039"/>
      <c r="BQN1" s="2039"/>
      <c r="BQO1" s="729">
        <f>BQH1</f>
        <v>242</v>
      </c>
      <c r="BQP1" s="2039" t="s">
        <v>59</v>
      </c>
      <c r="BQQ1" s="2039"/>
      <c r="BQR1" s="2039"/>
      <c r="BQS1" s="2039"/>
      <c r="BQT1" s="2039"/>
      <c r="BQU1" s="2039"/>
      <c r="BQV1" s="729">
        <f>BQO1+1</f>
        <v>243</v>
      </c>
      <c r="BQW1" s="2039" t="s">
        <v>59</v>
      </c>
      <c r="BQX1" s="2039"/>
      <c r="BQY1" s="2039"/>
      <c r="BQZ1" s="2039"/>
      <c r="BRA1" s="2039"/>
      <c r="BRB1" s="2039"/>
      <c r="BRC1" s="729">
        <f>BQV1+1</f>
        <v>244</v>
      </c>
      <c r="BRD1" s="2039" t="s">
        <v>59</v>
      </c>
      <c r="BRE1" s="2039"/>
      <c r="BRF1" s="2039"/>
      <c r="BRG1" s="2039"/>
      <c r="BRH1" s="2039"/>
      <c r="BRI1" s="2039"/>
      <c r="BRJ1" s="2039"/>
      <c r="BRK1" s="729">
        <f>BRC1+1</f>
        <v>245</v>
      </c>
      <c r="BRL1" s="2039" t="s">
        <v>59</v>
      </c>
      <c r="BRM1" s="2039"/>
      <c r="BRN1" s="2039"/>
      <c r="BRO1" s="2039"/>
      <c r="BRP1" s="2039"/>
      <c r="BRQ1" s="2039"/>
      <c r="BRR1" s="729">
        <f>BRK1+1</f>
        <v>246</v>
      </c>
      <c r="BRS1" s="2039" t="s">
        <v>59</v>
      </c>
      <c r="BRT1" s="2039"/>
      <c r="BRU1" s="2039"/>
      <c r="BRV1" s="2039"/>
      <c r="BRW1" s="2039"/>
      <c r="BRX1" s="2039"/>
      <c r="BRY1" s="729">
        <f>BRR1+1</f>
        <v>247</v>
      </c>
      <c r="BRZ1" s="2039" t="s">
        <v>59</v>
      </c>
      <c r="BSA1" s="2039"/>
      <c r="BSB1" s="2039"/>
      <c r="BSC1" s="2039"/>
      <c r="BSD1" s="2039"/>
      <c r="BSE1" s="2039"/>
      <c r="BSF1" s="729">
        <f>BRY1+1</f>
        <v>248</v>
      </c>
      <c r="BSG1" s="2039" t="s">
        <v>59</v>
      </c>
      <c r="BSH1" s="2039"/>
      <c r="BSI1" s="2039"/>
      <c r="BSJ1" s="2039"/>
      <c r="BSK1" s="2039"/>
      <c r="BSL1" s="2039"/>
      <c r="BSM1" s="729">
        <f>BSF1+1</f>
        <v>249</v>
      </c>
      <c r="BSN1" s="2039" t="s">
        <v>59</v>
      </c>
      <c r="BSO1" s="2039"/>
      <c r="BSP1" s="2039"/>
      <c r="BSQ1" s="2039"/>
      <c r="BSR1" s="2039"/>
      <c r="BSS1" s="2039"/>
      <c r="BST1" s="729">
        <f>BSM1+1</f>
        <v>250</v>
      </c>
      <c r="BSU1" s="2039" t="s">
        <v>59</v>
      </c>
      <c r="BSV1" s="2039"/>
      <c r="BSW1" s="2039"/>
      <c r="BSX1" s="2039"/>
      <c r="BSY1" s="2039"/>
      <c r="BSZ1" s="2039"/>
      <c r="BTA1" s="729">
        <f>BST1+1</f>
        <v>251</v>
      </c>
      <c r="BTB1" s="2039" t="s">
        <v>59</v>
      </c>
      <c r="BTC1" s="2039"/>
      <c r="BTD1" s="2039"/>
      <c r="BTE1" s="2039"/>
      <c r="BTF1" s="2039"/>
      <c r="BTG1" s="2039"/>
      <c r="BTH1" s="729">
        <f>BTA1+1</f>
        <v>252</v>
      </c>
      <c r="BTI1" s="2039" t="s">
        <v>59</v>
      </c>
      <c r="BTJ1" s="2039"/>
      <c r="BTK1" s="2039"/>
      <c r="BTL1" s="2039"/>
      <c r="BTM1" s="2039"/>
      <c r="BTN1" s="2039"/>
      <c r="BTO1" s="729">
        <f>BTH1+1</f>
        <v>253</v>
      </c>
      <c r="BTP1" s="2039" t="s">
        <v>59</v>
      </c>
      <c r="BTQ1" s="2039"/>
      <c r="BTR1" s="2039"/>
      <c r="BTS1" s="2039"/>
      <c r="BTT1" s="2039"/>
      <c r="BTU1" s="2039"/>
      <c r="BTV1" s="729">
        <f>BTO1+1</f>
        <v>254</v>
      </c>
    </row>
    <row r="2" spans="1:1894" ht="32.25" customHeight="1" thickBot="1" x14ac:dyDescent="0.6">
      <c r="A2" s="2150" t="s">
        <v>3381</v>
      </c>
      <c r="B2" s="2040"/>
      <c r="C2" s="2040"/>
      <c r="D2" s="2040"/>
      <c r="E2" s="2040"/>
      <c r="F2" s="1837"/>
      <c r="H2" s="2150" t="s">
        <v>3382</v>
      </c>
      <c r="I2" s="2040"/>
      <c r="J2" s="2040"/>
      <c r="K2" s="2040"/>
      <c r="L2" s="2040"/>
      <c r="M2" s="1837"/>
      <c r="O2" s="2150" t="str">
        <f>H2</f>
        <v>REMISIONES   O B R A D O R   SEPTIEMBRE    2 0 1 3</v>
      </c>
      <c r="P2" s="2040"/>
      <c r="Q2" s="2040"/>
      <c r="R2" s="2040"/>
      <c r="S2" s="2040"/>
      <c r="T2" s="1837"/>
      <c r="V2" s="2150" t="str">
        <f>O2</f>
        <v>REMISIONES   O B R A D O R   SEPTIEMBRE    2 0 1 3</v>
      </c>
      <c r="W2" s="2040"/>
      <c r="X2" s="2040"/>
      <c r="Y2" s="2040"/>
      <c r="Z2" s="2040"/>
      <c r="AA2" s="1837"/>
      <c r="AC2" s="2150" t="str">
        <f>A2</f>
        <v>REMISIONES   O B R A D O R   SEPTIEMBRE   2 0 1 3</v>
      </c>
      <c r="AD2" s="2040"/>
      <c r="AE2" s="2040"/>
      <c r="AF2" s="2040"/>
      <c r="AG2" s="2040"/>
      <c r="AH2" s="1837"/>
      <c r="AJ2" s="2150" t="str">
        <f>AC2</f>
        <v>REMISIONES   O B R A D O R   SEPTIEMBRE   2 0 1 3</v>
      </c>
      <c r="AK2" s="2040"/>
      <c r="AL2" s="2040"/>
      <c r="AM2" s="2040"/>
      <c r="AN2" s="2040"/>
      <c r="AO2" s="1837"/>
      <c r="AQ2" s="2150" t="str">
        <f>AC2</f>
        <v>REMISIONES   O B R A D O R   SEPTIEMBRE   2 0 1 3</v>
      </c>
      <c r="AR2" s="2040"/>
      <c r="AS2" s="2040"/>
      <c r="AT2" s="2040"/>
      <c r="AU2" s="2040"/>
      <c r="AV2" s="1837"/>
      <c r="AX2" s="2150" t="str">
        <f>AQ2</f>
        <v>REMISIONES   O B R A D O R   SEPTIEMBRE   2 0 1 3</v>
      </c>
      <c r="AY2" s="2040"/>
      <c r="AZ2" s="2040"/>
      <c r="BA2" s="2040"/>
      <c r="BB2" s="2040"/>
      <c r="BC2" s="1837"/>
      <c r="BE2" s="2150" t="str">
        <f>AX2</f>
        <v>REMISIONES   O B R A D O R   SEPTIEMBRE   2 0 1 3</v>
      </c>
      <c r="BF2" s="2040"/>
      <c r="BG2" s="2040"/>
      <c r="BH2" s="2040"/>
      <c r="BI2" s="2040"/>
      <c r="BJ2" s="1837"/>
      <c r="BL2" s="2150" t="str">
        <f>BE2</f>
        <v>REMISIONES   O B R A D O R   SEPTIEMBRE   2 0 1 3</v>
      </c>
      <c r="BM2" s="2040"/>
      <c r="BN2" s="2040"/>
      <c r="BO2" s="2040"/>
      <c r="BP2" s="2040"/>
      <c r="BQ2" s="1837"/>
      <c r="BS2" s="2040" t="str">
        <f>BL2</f>
        <v>REMISIONES   O B R A D O R   SEPTIEMBRE   2 0 1 3</v>
      </c>
      <c r="BT2" s="2040"/>
      <c r="BU2" s="2040"/>
      <c r="BV2" s="2040"/>
      <c r="BW2" s="2040"/>
      <c r="BX2" s="2040"/>
      <c r="BY2" s="1837"/>
      <c r="CA2" s="2040" t="str">
        <f>BS2</f>
        <v>REMISIONES   O B R A D O R   SEPTIEMBRE   2 0 1 3</v>
      </c>
      <c r="CB2" s="2040"/>
      <c r="CC2" s="2040"/>
      <c r="CD2" s="2040"/>
      <c r="CE2" s="2040"/>
      <c r="CF2" s="1837"/>
      <c r="CH2" s="2040" t="str">
        <f>CA2</f>
        <v>REMISIONES   O B R A D O R   SEPTIEMBRE   2 0 1 3</v>
      </c>
      <c r="CI2" s="2040"/>
      <c r="CJ2" s="2040"/>
      <c r="CK2" s="2040"/>
      <c r="CL2" s="2040"/>
      <c r="CM2" s="1837"/>
      <c r="CO2" s="2040" t="str">
        <f>CA2</f>
        <v>REMISIONES   O B R A D O R   SEPTIEMBRE   2 0 1 3</v>
      </c>
      <c r="CP2" s="2040"/>
      <c r="CQ2" s="2040"/>
      <c r="CR2" s="2040"/>
      <c r="CS2" s="2040"/>
      <c r="CT2" s="2040"/>
      <c r="CU2" s="1837"/>
      <c r="CW2" s="2040" t="str">
        <f>CO2</f>
        <v>REMISIONES   O B R A D O R   SEPTIEMBRE   2 0 1 3</v>
      </c>
      <c r="CX2" s="2040"/>
      <c r="CY2" s="2040"/>
      <c r="CZ2" s="2040"/>
      <c r="DA2" s="2040"/>
      <c r="DB2" s="2040"/>
      <c r="DC2" s="1837"/>
      <c r="DD2" s="733" t="s">
        <v>66</v>
      </c>
      <c r="DE2" s="2040" t="str">
        <f>CO2</f>
        <v>REMISIONES   O B R A D O R   SEPTIEMBRE   2 0 1 3</v>
      </c>
      <c r="DF2" s="2040"/>
      <c r="DG2" s="2040"/>
      <c r="DH2" s="2040"/>
      <c r="DI2" s="2040"/>
      <c r="DJ2" s="1837"/>
      <c r="DL2" s="2040" t="str">
        <f>DE2</f>
        <v>REMISIONES   O B R A D O R   SEPTIEMBRE   2 0 1 3</v>
      </c>
      <c r="DM2" s="2040"/>
      <c r="DN2" s="2040"/>
      <c r="DO2" s="2040"/>
      <c r="DP2" s="2040"/>
      <c r="DQ2" s="1837"/>
      <c r="DS2" s="2040" t="str">
        <f>DE2</f>
        <v>REMISIONES   O B R A D O R   SEPTIEMBRE   2 0 1 3</v>
      </c>
      <c r="DT2" s="2040"/>
      <c r="DU2" s="2040"/>
      <c r="DV2" s="2040"/>
      <c r="DW2" s="2040"/>
      <c r="DX2" s="1837"/>
      <c r="DZ2" s="2040" t="str">
        <f>DE2</f>
        <v>REMISIONES   O B R A D O R   SEPTIEMBRE   2 0 1 3</v>
      </c>
      <c r="EA2" s="2040"/>
      <c r="EB2" s="2040"/>
      <c r="EC2" s="2040"/>
      <c r="ED2" s="2040"/>
      <c r="EE2" s="1837"/>
      <c r="EG2" s="2040" t="str">
        <f>DE2</f>
        <v>REMISIONES   O B R A D O R   SEPTIEMBRE   2 0 1 3</v>
      </c>
      <c r="EH2" s="2040"/>
      <c r="EI2" s="2040"/>
      <c r="EJ2" s="2040"/>
      <c r="EK2" s="2040"/>
      <c r="EL2" s="1837"/>
      <c r="EN2" s="2040" t="str">
        <f>EG2</f>
        <v>REMISIONES   O B R A D O R   SEPTIEMBRE   2 0 1 3</v>
      </c>
      <c r="EO2" s="2040"/>
      <c r="EP2" s="2040"/>
      <c r="EQ2" s="2040"/>
      <c r="ER2" s="2040"/>
      <c r="ES2" s="1837"/>
      <c r="EU2" s="2040" t="str">
        <f>EN2</f>
        <v>REMISIONES   O B R A D O R   SEPTIEMBRE   2 0 1 3</v>
      </c>
      <c r="EV2" s="2040"/>
      <c r="EW2" s="2040"/>
      <c r="EX2" s="2040"/>
      <c r="EY2" s="2040"/>
      <c r="EZ2" s="2040"/>
      <c r="FA2" s="1837"/>
      <c r="FC2" s="2040" t="str">
        <f>BE2</f>
        <v>REMISIONES   O B R A D O R   SEPTIEMBRE   2 0 1 3</v>
      </c>
      <c r="FD2" s="2040"/>
      <c r="FE2" s="2040"/>
      <c r="FF2" s="2040"/>
      <c r="FG2" s="2040"/>
      <c r="FH2" s="2040"/>
      <c r="FI2" s="1837"/>
      <c r="FK2" s="2040" t="str">
        <f>BS2</f>
        <v>REMISIONES   O B R A D O R   SEPTIEMBRE   2 0 1 3</v>
      </c>
      <c r="FL2" s="2040"/>
      <c r="FM2" s="2040"/>
      <c r="FN2" s="2040"/>
      <c r="FO2" s="2040"/>
      <c r="FP2" s="2040"/>
      <c r="FQ2" s="1837"/>
      <c r="FS2" s="2040" t="str">
        <f>CA2</f>
        <v>REMISIONES   O B R A D O R   SEPTIEMBRE   2 0 1 3</v>
      </c>
      <c r="FT2" s="2040"/>
      <c r="FU2" s="2040"/>
      <c r="FV2" s="2040"/>
      <c r="FW2" s="2040"/>
      <c r="FX2" s="1837"/>
      <c r="FZ2" s="2040" t="str">
        <f>BS2</f>
        <v>REMISIONES   O B R A D O R   SEPTIEMBRE   2 0 1 3</v>
      </c>
      <c r="GA2" s="2040"/>
      <c r="GB2" s="2040"/>
      <c r="GC2" s="2040"/>
      <c r="GD2" s="2040"/>
      <c r="GE2" s="2040"/>
      <c r="GF2" s="1837"/>
      <c r="GH2" s="2040" t="str">
        <f>EG2</f>
        <v>REMISIONES   O B R A D O R   SEPTIEMBRE   2 0 1 3</v>
      </c>
      <c r="GI2" s="2040"/>
      <c r="GJ2" s="2040"/>
      <c r="GK2" s="2040"/>
      <c r="GL2" s="2040"/>
      <c r="GM2" s="1837"/>
      <c r="GO2" s="2040" t="str">
        <f>EN2</f>
        <v>REMISIONES   O B R A D O R   SEPTIEMBRE   2 0 1 3</v>
      </c>
      <c r="GP2" s="2040"/>
      <c r="GQ2" s="2040"/>
      <c r="GR2" s="2040"/>
      <c r="GS2" s="2040"/>
      <c r="GT2" s="2040"/>
      <c r="GU2" s="1837"/>
      <c r="GW2" s="2040" t="str">
        <f>GO2</f>
        <v>REMISIONES   O B R A D O R   SEPTIEMBRE   2 0 1 3</v>
      </c>
      <c r="GX2" s="2040"/>
      <c r="GY2" s="2040"/>
      <c r="GZ2" s="2040"/>
      <c r="HA2" s="2040"/>
      <c r="HB2" s="1837"/>
      <c r="HD2" s="2040" t="str">
        <f>GW2</f>
        <v>REMISIONES   O B R A D O R   SEPTIEMBRE   2 0 1 3</v>
      </c>
      <c r="HE2" s="2040"/>
      <c r="HF2" s="2040"/>
      <c r="HG2" s="2040"/>
      <c r="HH2" s="2040"/>
      <c r="HI2" s="1837"/>
      <c r="HK2" s="2040" t="str">
        <f>HD2</f>
        <v>REMISIONES   O B R A D O R   SEPTIEMBRE   2 0 1 3</v>
      </c>
      <c r="HL2" s="2040"/>
      <c r="HM2" s="2040"/>
      <c r="HN2" s="2040"/>
      <c r="HO2" s="2040"/>
      <c r="HP2" s="1837"/>
      <c r="HR2" s="2040" t="str">
        <f>HK2</f>
        <v>REMISIONES   O B R A D O R   SEPTIEMBRE   2 0 1 3</v>
      </c>
      <c r="HS2" s="2040"/>
      <c r="HT2" s="2040"/>
      <c r="HU2" s="2040"/>
      <c r="HV2" s="2040"/>
      <c r="HW2" s="1837"/>
      <c r="HY2" s="2040" t="str">
        <f>HR2</f>
        <v>REMISIONES   O B R A D O R   SEPTIEMBRE   2 0 1 3</v>
      </c>
      <c r="HZ2" s="2040"/>
      <c r="IA2" s="2040"/>
      <c r="IB2" s="2040"/>
      <c r="IC2" s="2040"/>
      <c r="ID2" s="1837"/>
      <c r="IF2" s="2040" t="str">
        <f>GW2</f>
        <v>REMISIONES   O B R A D O R   SEPTIEMBRE   2 0 1 3</v>
      </c>
      <c r="IG2" s="2040"/>
      <c r="IH2" s="2040"/>
      <c r="II2" s="2040"/>
      <c r="IJ2" s="2040"/>
      <c r="IK2" s="1837"/>
      <c r="IM2" s="2040" t="str">
        <f>FC2</f>
        <v>REMISIONES   O B R A D O R   SEPTIEMBRE   2 0 1 3</v>
      </c>
      <c r="IN2" s="2040"/>
      <c r="IO2" s="2040"/>
      <c r="IP2" s="2040"/>
      <c r="IQ2" s="2040"/>
      <c r="IR2" s="1837"/>
      <c r="IT2" s="2040" t="str">
        <f>FK2</f>
        <v>REMISIONES   O B R A D O R   SEPTIEMBRE   2 0 1 3</v>
      </c>
      <c r="IU2" s="2040"/>
      <c r="IV2" s="2040"/>
      <c r="IW2" s="2040"/>
      <c r="IX2" s="2040"/>
      <c r="IY2" s="1837"/>
      <c r="JA2" s="2040" t="str">
        <f>FK2</f>
        <v>REMISIONES   O B R A D O R   SEPTIEMBRE   2 0 1 3</v>
      </c>
      <c r="JB2" s="2040"/>
      <c r="JC2" s="2040"/>
      <c r="JD2" s="2040"/>
      <c r="JE2" s="2040"/>
      <c r="JF2" s="1837"/>
      <c r="JH2" s="2040" t="str">
        <f>JA2</f>
        <v>REMISIONES   O B R A D O R   SEPTIEMBRE   2 0 1 3</v>
      </c>
      <c r="JI2" s="2040"/>
      <c r="JJ2" s="2040"/>
      <c r="JK2" s="2040"/>
      <c r="JL2" s="2040"/>
      <c r="JM2" s="1837"/>
      <c r="JN2" s="734" t="s">
        <v>66</v>
      </c>
      <c r="JO2" s="2040" t="str">
        <f>JH2</f>
        <v>REMISIONES   O B R A D O R   SEPTIEMBRE   2 0 1 3</v>
      </c>
      <c r="JP2" s="2040"/>
      <c r="JQ2" s="2040"/>
      <c r="JR2" s="2040"/>
      <c r="JS2" s="2040"/>
      <c r="JT2" s="1837"/>
      <c r="JU2" s="734" t="s">
        <v>1012</v>
      </c>
      <c r="JV2" s="2040" t="str">
        <f>BS2</f>
        <v>REMISIONES   O B R A D O R   SEPTIEMBRE   2 0 1 3</v>
      </c>
      <c r="JW2" s="2040"/>
      <c r="JX2" s="2040"/>
      <c r="JY2" s="2040"/>
      <c r="JZ2" s="2040"/>
      <c r="KA2" s="1837"/>
      <c r="KC2" s="2040" t="str">
        <f>CA2</f>
        <v>REMISIONES   O B R A D O R   SEPTIEMBRE   2 0 1 3</v>
      </c>
      <c r="KD2" s="2040"/>
      <c r="KE2" s="2040"/>
      <c r="KF2" s="2040"/>
      <c r="KG2" s="2040"/>
      <c r="KH2" s="1837"/>
      <c r="KJ2" s="2040" t="str">
        <f>CH2</f>
        <v>REMISIONES   O B R A D O R   SEPTIEMBRE   2 0 1 3</v>
      </c>
      <c r="KK2" s="2040"/>
      <c r="KL2" s="2040"/>
      <c r="KM2" s="2040"/>
      <c r="KN2" s="2040"/>
      <c r="KO2" s="2040"/>
      <c r="KP2" s="1837"/>
      <c r="KR2" s="2040" t="str">
        <f>BS2</f>
        <v>REMISIONES   O B R A D O R   SEPTIEMBRE   2 0 1 3</v>
      </c>
      <c r="KS2" s="2040"/>
      <c r="KT2" s="2040"/>
      <c r="KU2" s="2040"/>
      <c r="KV2" s="2040"/>
      <c r="KW2" s="1837"/>
      <c r="KY2" s="2040" t="str">
        <f>DE2</f>
        <v>REMISIONES   O B R A D O R   SEPTIEMBRE   2 0 1 3</v>
      </c>
      <c r="KZ2" s="2040"/>
      <c r="LA2" s="2040"/>
      <c r="LB2" s="2040"/>
      <c r="LC2" s="2040"/>
      <c r="LD2" s="1837"/>
      <c r="LF2" s="2040" t="str">
        <f>EG2</f>
        <v>REMISIONES   O B R A D O R   SEPTIEMBRE   2 0 1 3</v>
      </c>
      <c r="LG2" s="2040"/>
      <c r="LH2" s="2040"/>
      <c r="LI2" s="2040"/>
      <c r="LJ2" s="2040"/>
      <c r="LK2" s="1837"/>
      <c r="LM2" s="2040" t="str">
        <f>EN2</f>
        <v>REMISIONES   O B R A D O R   SEPTIEMBRE   2 0 1 3</v>
      </c>
      <c r="LN2" s="2040"/>
      <c r="LO2" s="2040"/>
      <c r="LP2" s="2040"/>
      <c r="LQ2" s="2040"/>
      <c r="LR2" s="1837"/>
      <c r="LT2" s="2040" t="str">
        <f>EN2</f>
        <v>REMISIONES   O B R A D O R   SEPTIEMBRE   2 0 1 3</v>
      </c>
      <c r="LU2" s="2040"/>
      <c r="LV2" s="2040"/>
      <c r="LW2" s="2040"/>
      <c r="LX2" s="2040"/>
      <c r="LY2" s="1837"/>
      <c r="MA2" s="2040" t="str">
        <f>EU2</f>
        <v>REMISIONES   O B R A D O R   SEPTIEMBRE   2 0 1 3</v>
      </c>
      <c r="MB2" s="2040"/>
      <c r="MC2" s="2040"/>
      <c r="MD2" s="2040"/>
      <c r="ME2" s="2040"/>
      <c r="MF2" s="1837"/>
      <c r="MH2" s="2040" t="str">
        <f>EU2</f>
        <v>REMISIONES   O B R A D O R   SEPTIEMBRE   2 0 1 3</v>
      </c>
      <c r="MI2" s="2040"/>
      <c r="MJ2" s="2040"/>
      <c r="MK2" s="2040"/>
      <c r="ML2" s="2040"/>
      <c r="MM2" s="1837"/>
      <c r="MO2" s="2040" t="str">
        <f>FC2</f>
        <v>REMISIONES   O B R A D O R   SEPTIEMBRE   2 0 1 3</v>
      </c>
      <c r="MP2" s="2040"/>
      <c r="MQ2" s="2040"/>
      <c r="MR2" s="2040"/>
      <c r="MS2" s="2040"/>
      <c r="MT2" s="1837"/>
      <c r="MV2" s="2040" t="str">
        <f>FK2</f>
        <v>REMISIONES   O B R A D O R   SEPTIEMBRE   2 0 1 3</v>
      </c>
      <c r="MW2" s="2040"/>
      <c r="MX2" s="2040"/>
      <c r="MY2" s="2040"/>
      <c r="MZ2" s="2040"/>
      <c r="NA2" s="1837"/>
      <c r="NC2" s="2040" t="str">
        <f>FS2</f>
        <v>REMISIONES   O B R A D O R   SEPTIEMBRE   2 0 1 3</v>
      </c>
      <c r="ND2" s="2040"/>
      <c r="NE2" s="2040"/>
      <c r="NF2" s="2040"/>
      <c r="NG2" s="2040"/>
      <c r="NH2" s="1837"/>
      <c r="NJ2" s="2040" t="str">
        <f>FS2</f>
        <v>REMISIONES   O B R A D O R   SEPTIEMBRE   2 0 1 3</v>
      </c>
      <c r="NK2" s="2040"/>
      <c r="NL2" s="2040"/>
      <c r="NM2" s="2040"/>
      <c r="NN2" s="2040"/>
      <c r="NO2" s="1837"/>
      <c r="NQ2" s="2040" t="str">
        <f>EG2</f>
        <v>REMISIONES   O B R A D O R   SEPTIEMBRE   2 0 1 3</v>
      </c>
      <c r="NR2" s="2040"/>
      <c r="NS2" s="2040"/>
      <c r="NT2" s="2040"/>
      <c r="NU2" s="2040"/>
      <c r="NV2" s="1837"/>
      <c r="NX2" s="2040" t="str">
        <f>EG2</f>
        <v>REMISIONES   O B R A D O R   SEPTIEMBRE   2 0 1 3</v>
      </c>
      <c r="NY2" s="2040"/>
      <c r="NZ2" s="2040"/>
      <c r="OA2" s="2040"/>
      <c r="OB2" s="2040"/>
      <c r="OC2" s="1837"/>
      <c r="OE2" s="2040" t="str">
        <f>EN2</f>
        <v>REMISIONES   O B R A D O R   SEPTIEMBRE   2 0 1 3</v>
      </c>
      <c r="OF2" s="2040"/>
      <c r="OG2" s="2040"/>
      <c r="OH2" s="2040"/>
      <c r="OI2" s="2040"/>
      <c r="OJ2" s="2040"/>
      <c r="OK2" s="1837"/>
      <c r="OM2" s="2040" t="str">
        <f>EU2</f>
        <v>REMISIONES   O B R A D O R   SEPTIEMBRE   2 0 1 3</v>
      </c>
      <c r="ON2" s="2040"/>
      <c r="OO2" s="2040"/>
      <c r="OP2" s="2040"/>
      <c r="OQ2" s="2040"/>
      <c r="OR2" s="1837"/>
      <c r="OT2" s="2040" t="str">
        <f>OM2</f>
        <v>REMISIONES   O B R A D O R   SEPTIEMBRE   2 0 1 3</v>
      </c>
      <c r="OU2" s="2040"/>
      <c r="OV2" s="2040"/>
      <c r="OW2" s="2040"/>
      <c r="OX2" s="2040"/>
      <c r="OY2" s="1837"/>
      <c r="PA2" s="2040" t="str">
        <f>EG2</f>
        <v>REMISIONES   O B R A D O R   SEPTIEMBRE   2 0 1 3</v>
      </c>
      <c r="PB2" s="2040"/>
      <c r="PC2" s="2040"/>
      <c r="PD2" s="2040"/>
      <c r="PE2" s="2040"/>
      <c r="PF2" s="1837"/>
      <c r="PG2" s="735" t="s">
        <v>66</v>
      </c>
      <c r="PH2" s="2040" t="str">
        <f>EN2</f>
        <v>REMISIONES   O B R A D O R   SEPTIEMBRE   2 0 1 3</v>
      </c>
      <c r="PI2" s="2040"/>
      <c r="PJ2" s="2040"/>
      <c r="PK2" s="2040"/>
      <c r="PL2" s="2040"/>
      <c r="PM2" s="1837"/>
      <c r="PN2" s="736" t="s">
        <v>1012</v>
      </c>
      <c r="PO2" s="2040" t="str">
        <f>EN2</f>
        <v>REMISIONES   O B R A D O R   SEPTIEMBRE   2 0 1 3</v>
      </c>
      <c r="PP2" s="2040"/>
      <c r="PQ2" s="2040"/>
      <c r="PR2" s="2040"/>
      <c r="PS2" s="2040"/>
      <c r="PT2" s="2040"/>
      <c r="PU2" s="1837"/>
      <c r="PW2" s="2040" t="str">
        <f>PO2</f>
        <v>REMISIONES   O B R A D O R   SEPTIEMBRE   2 0 1 3</v>
      </c>
      <c r="PX2" s="2040"/>
      <c r="PY2" s="2040"/>
      <c r="PZ2" s="2040"/>
      <c r="QA2" s="2040"/>
      <c r="QB2" s="1837"/>
      <c r="QD2" s="2040" t="str">
        <f>FC2</f>
        <v>REMISIONES   O B R A D O R   SEPTIEMBRE   2 0 1 3</v>
      </c>
      <c r="QE2" s="2040"/>
      <c r="QF2" s="2040"/>
      <c r="QG2" s="2040"/>
      <c r="QH2" s="2040"/>
      <c r="QI2" s="1837"/>
      <c r="QK2" s="2040" t="str">
        <f>FK2</f>
        <v>REMISIONES   O B R A D O R   SEPTIEMBRE   2 0 1 3</v>
      </c>
      <c r="QL2" s="2040"/>
      <c r="QM2" s="2040"/>
      <c r="QN2" s="2040"/>
      <c r="QO2" s="2040"/>
      <c r="QP2" s="1837"/>
      <c r="QR2" s="2040" t="str">
        <f>FK2</f>
        <v>REMISIONES   O B R A D O R   SEPTIEMBRE   2 0 1 3</v>
      </c>
      <c r="QS2" s="2040"/>
      <c r="QT2" s="2040"/>
      <c r="QU2" s="2040"/>
      <c r="QV2" s="2040"/>
      <c r="QW2" s="1837"/>
      <c r="QY2" s="2040" t="str">
        <f>QR2</f>
        <v>REMISIONES   O B R A D O R   SEPTIEMBRE   2 0 1 3</v>
      </c>
      <c r="QZ2" s="2040"/>
      <c r="RA2" s="2040"/>
      <c r="RB2" s="2040"/>
      <c r="RC2" s="2040"/>
      <c r="RD2" s="1837"/>
      <c r="RF2" s="2040" t="str">
        <f>FC2</f>
        <v>REMISIONES   O B R A D O R   SEPTIEMBRE   2 0 1 3</v>
      </c>
      <c r="RG2" s="2040"/>
      <c r="RH2" s="2040"/>
      <c r="RI2" s="2040"/>
      <c r="RJ2" s="2040"/>
      <c r="RK2" s="2040"/>
      <c r="RL2" s="1837"/>
      <c r="RN2" s="2040" t="str">
        <f>FK2</f>
        <v>REMISIONES   O B R A D O R   SEPTIEMBRE   2 0 1 3</v>
      </c>
      <c r="RO2" s="2040"/>
      <c r="RP2" s="2040"/>
      <c r="RQ2" s="2040"/>
      <c r="RR2" s="2040"/>
      <c r="RS2" s="1837"/>
      <c r="RU2" s="2040" t="str">
        <f>FS2</f>
        <v>REMISIONES   O B R A D O R   SEPTIEMBRE   2 0 1 3</v>
      </c>
      <c r="RV2" s="2040"/>
      <c r="RW2" s="2040"/>
      <c r="RX2" s="2040"/>
      <c r="RY2" s="2040"/>
      <c r="RZ2" s="1837"/>
      <c r="SB2" s="2040" t="str">
        <f>FZ2</f>
        <v>REMISIONES   O B R A D O R   SEPTIEMBRE   2 0 1 3</v>
      </c>
      <c r="SC2" s="2040"/>
      <c r="SD2" s="2040"/>
      <c r="SE2" s="2040"/>
      <c r="SF2" s="2040"/>
      <c r="SG2" s="1837"/>
      <c r="SI2" s="2040" t="str">
        <f>SB2</f>
        <v>REMISIONES   O B R A D O R   SEPTIEMBRE   2 0 1 3</v>
      </c>
      <c r="SJ2" s="2040"/>
      <c r="SK2" s="2040"/>
      <c r="SL2" s="2040"/>
      <c r="SM2" s="2040"/>
      <c r="SN2" s="1837"/>
      <c r="SP2" s="2040" t="str">
        <f>GH2</f>
        <v>REMISIONES   O B R A D O R   SEPTIEMBRE   2 0 1 3</v>
      </c>
      <c r="SQ2" s="2040"/>
      <c r="SR2" s="2040"/>
      <c r="SS2" s="2040"/>
      <c r="ST2" s="2040"/>
      <c r="SU2" s="1837"/>
      <c r="SW2" s="2040" t="str">
        <f>GO2</f>
        <v>REMISIONES   O B R A D O R   SEPTIEMBRE   2 0 1 3</v>
      </c>
      <c r="SX2" s="2040"/>
      <c r="SY2" s="2040"/>
      <c r="SZ2" s="2040"/>
      <c r="TA2" s="2040"/>
      <c r="TB2" s="1837"/>
      <c r="TD2" s="2040" t="str">
        <f>SW2</f>
        <v>REMISIONES   O B R A D O R   SEPTIEMBRE   2 0 1 3</v>
      </c>
      <c r="TE2" s="2040"/>
      <c r="TF2" s="2040"/>
      <c r="TG2" s="2040"/>
      <c r="TH2" s="2040"/>
      <c r="TI2" s="1837"/>
      <c r="TK2" s="2040" t="str">
        <f>FZ2</f>
        <v>REMISIONES   O B R A D O R   SEPTIEMBRE   2 0 1 3</v>
      </c>
      <c r="TL2" s="2040"/>
      <c r="TM2" s="2040"/>
      <c r="TN2" s="2040"/>
      <c r="TO2" s="2040"/>
      <c r="TP2" s="1837"/>
      <c r="TR2" s="2040" t="str">
        <f>TK2</f>
        <v>REMISIONES   O B R A D O R   SEPTIEMBRE   2 0 1 3</v>
      </c>
      <c r="TS2" s="2040"/>
      <c r="TT2" s="2040"/>
      <c r="TU2" s="2040"/>
      <c r="TV2" s="2040"/>
      <c r="TW2" s="1837"/>
      <c r="TY2" s="2040" t="str">
        <f>GH2</f>
        <v>REMISIONES   O B R A D O R   SEPTIEMBRE   2 0 1 3</v>
      </c>
      <c r="TZ2" s="2040"/>
      <c r="UA2" s="2040"/>
      <c r="UB2" s="2040"/>
      <c r="UC2" s="2040"/>
      <c r="UD2" s="1837"/>
      <c r="UF2" s="2040" t="str">
        <f>FZ2</f>
        <v>REMISIONES   O B R A D O R   SEPTIEMBRE   2 0 1 3</v>
      </c>
      <c r="UG2" s="2040"/>
      <c r="UH2" s="2040"/>
      <c r="UI2" s="2040"/>
      <c r="UJ2" s="2040"/>
      <c r="UK2" s="1837"/>
      <c r="UM2" s="2040" t="str">
        <f>UF2</f>
        <v>REMISIONES   O B R A D O R   SEPTIEMBRE   2 0 1 3</v>
      </c>
      <c r="UN2" s="2040"/>
      <c r="UO2" s="2040"/>
      <c r="UP2" s="2040"/>
      <c r="UQ2" s="2040"/>
      <c r="UR2" s="1837"/>
      <c r="UT2" s="2040" t="str">
        <f>GH2</f>
        <v>REMISIONES   O B R A D O R   SEPTIEMBRE   2 0 1 3</v>
      </c>
      <c r="UU2" s="2040"/>
      <c r="UV2" s="2040"/>
      <c r="UW2" s="2040"/>
      <c r="UX2" s="2040"/>
      <c r="UY2" s="1837"/>
      <c r="VA2" s="2040" t="str">
        <f>IM2</f>
        <v>REMISIONES   O B R A D O R   SEPTIEMBRE   2 0 1 3</v>
      </c>
      <c r="VB2" s="2040"/>
      <c r="VC2" s="2040"/>
      <c r="VD2" s="2040"/>
      <c r="VE2" s="2040"/>
      <c r="VF2" s="1837"/>
      <c r="VH2" s="2040" t="str">
        <f>IT2</f>
        <v>REMISIONES   O B R A D O R   SEPTIEMBRE   2 0 1 3</v>
      </c>
      <c r="VI2" s="2040"/>
      <c r="VJ2" s="2040"/>
      <c r="VK2" s="2040"/>
      <c r="VL2" s="2040"/>
      <c r="VM2" s="1837"/>
      <c r="VO2" s="2040" t="str">
        <f>FZ2</f>
        <v>REMISIONES   O B R A D O R   SEPTIEMBRE   2 0 1 3</v>
      </c>
      <c r="VP2" s="2040"/>
      <c r="VQ2" s="2040"/>
      <c r="VR2" s="2040"/>
      <c r="VS2" s="2040"/>
      <c r="VT2" s="1837"/>
      <c r="VV2" s="2040" t="str">
        <f>GH2</f>
        <v>REMISIONES   O B R A D O R   SEPTIEMBRE   2 0 1 3</v>
      </c>
      <c r="VW2" s="2040"/>
      <c r="VX2" s="2040"/>
      <c r="VY2" s="2040"/>
      <c r="VZ2" s="2040"/>
      <c r="WA2" s="1837"/>
      <c r="WC2" s="2040" t="str">
        <f>GO2</f>
        <v>REMISIONES   O B R A D O R   SEPTIEMBRE   2 0 1 3</v>
      </c>
      <c r="WD2" s="2040"/>
      <c r="WE2" s="2040"/>
      <c r="WF2" s="2040"/>
      <c r="WG2" s="2040"/>
      <c r="WH2" s="1837"/>
      <c r="WJ2" s="2040" t="str">
        <f>FZ2</f>
        <v>REMISIONES   O B R A D O R   SEPTIEMBRE   2 0 1 3</v>
      </c>
      <c r="WK2" s="2040"/>
      <c r="WL2" s="2040"/>
      <c r="WM2" s="2040"/>
      <c r="WN2" s="2040"/>
      <c r="WO2" s="1837"/>
      <c r="WQ2" s="2040" t="str">
        <f>GH2</f>
        <v>REMISIONES   O B R A D O R   SEPTIEMBRE   2 0 1 3</v>
      </c>
      <c r="WR2" s="2040"/>
      <c r="WS2" s="2040"/>
      <c r="WT2" s="2040"/>
      <c r="WU2" s="2040"/>
      <c r="WV2" s="1837"/>
      <c r="WX2" s="2040" t="str">
        <f>GH2</f>
        <v>REMISIONES   O B R A D O R   SEPTIEMBRE   2 0 1 3</v>
      </c>
      <c r="WY2" s="2040"/>
      <c r="WZ2" s="2040"/>
      <c r="XA2" s="2040"/>
      <c r="XB2" s="2040"/>
      <c r="XC2" s="1837"/>
      <c r="XE2" s="2040" t="str">
        <f>FC2</f>
        <v>REMISIONES   O B R A D O R   SEPTIEMBRE   2 0 1 3</v>
      </c>
      <c r="XF2" s="2040"/>
      <c r="XG2" s="2040"/>
      <c r="XH2" s="2040"/>
      <c r="XI2" s="2040"/>
      <c r="XJ2" s="1837"/>
      <c r="XL2" s="2040" t="str">
        <f>FK2</f>
        <v>REMISIONES   O B R A D O R   SEPTIEMBRE   2 0 1 3</v>
      </c>
      <c r="XM2" s="2040"/>
      <c r="XN2" s="2040"/>
      <c r="XO2" s="2040"/>
      <c r="XP2" s="2040"/>
      <c r="XQ2" s="1837"/>
      <c r="XS2" s="2040" t="str">
        <f>FK2</f>
        <v>REMISIONES   O B R A D O R   SEPTIEMBRE   2 0 1 3</v>
      </c>
      <c r="XT2" s="2040"/>
      <c r="XU2" s="2040"/>
      <c r="XV2" s="2040"/>
      <c r="XW2" s="2040"/>
      <c r="XX2" s="2040"/>
      <c r="XY2" s="1837"/>
      <c r="YA2" s="2040" t="str">
        <f>FS2</f>
        <v>REMISIONES   O B R A D O R   SEPTIEMBRE   2 0 1 3</v>
      </c>
      <c r="YB2" s="2040"/>
      <c r="YC2" s="2040"/>
      <c r="YD2" s="2040"/>
      <c r="YE2" s="2040"/>
      <c r="YF2" s="1837"/>
      <c r="YH2" s="2040" t="str">
        <f>FS2</f>
        <v>REMISIONES   O B R A D O R   SEPTIEMBRE   2 0 1 3</v>
      </c>
      <c r="YI2" s="2040"/>
      <c r="YJ2" s="2040"/>
      <c r="YK2" s="2040"/>
      <c r="YL2" s="2040"/>
      <c r="YM2" s="2040"/>
      <c r="YN2" s="1837"/>
      <c r="YP2" s="2040" t="str">
        <f>FC2</f>
        <v>REMISIONES   O B R A D O R   SEPTIEMBRE   2 0 1 3</v>
      </c>
      <c r="YQ2" s="2040"/>
      <c r="YR2" s="2040"/>
      <c r="YS2" s="2040"/>
      <c r="YT2" s="2040"/>
      <c r="YU2" s="1837"/>
      <c r="YW2" s="2040" t="str">
        <f>FK2</f>
        <v>REMISIONES   O B R A D O R   SEPTIEMBRE   2 0 1 3</v>
      </c>
      <c r="YX2" s="2040"/>
      <c r="YY2" s="2040"/>
      <c r="YZ2" s="2040"/>
      <c r="ZA2" s="2040"/>
      <c r="ZB2" s="1837"/>
      <c r="ZD2" s="2040" t="str">
        <f>FZ2</f>
        <v>REMISIONES   O B R A D O R   SEPTIEMBRE   2 0 1 3</v>
      </c>
      <c r="ZE2" s="2040"/>
      <c r="ZF2" s="2040"/>
      <c r="ZG2" s="2040"/>
      <c r="ZH2" s="2040"/>
      <c r="ZI2" s="1837"/>
      <c r="ZK2" s="2040" t="str">
        <f>GH2</f>
        <v>REMISIONES   O B R A D O R   SEPTIEMBRE   2 0 1 3</v>
      </c>
      <c r="ZL2" s="2040"/>
      <c r="ZM2" s="2040"/>
      <c r="ZN2" s="2040"/>
      <c r="ZO2" s="2040"/>
      <c r="ZP2" s="1837"/>
      <c r="ZR2" s="2040" t="str">
        <f>GH2</f>
        <v>REMISIONES   O B R A D O R   SEPTIEMBRE   2 0 1 3</v>
      </c>
      <c r="ZS2" s="2040"/>
      <c r="ZT2" s="2040"/>
      <c r="ZU2" s="2040"/>
      <c r="ZV2" s="2040"/>
      <c r="ZW2" s="2040"/>
      <c r="ZX2" s="1837"/>
      <c r="ZZ2" s="2040" t="str">
        <f>ZR2</f>
        <v>REMISIONES   O B R A D O R   SEPTIEMBRE   2 0 1 3</v>
      </c>
      <c r="AAA2" s="2040"/>
      <c r="AAB2" s="2040"/>
      <c r="AAC2" s="2040"/>
      <c r="AAD2" s="2040"/>
      <c r="AAE2" s="1837"/>
      <c r="AAG2" s="2040" t="str">
        <f>BS2</f>
        <v>REMISIONES   O B R A D O R   SEPTIEMBRE   2 0 1 3</v>
      </c>
      <c r="AAH2" s="2040"/>
      <c r="AAI2" s="2040"/>
      <c r="AAJ2" s="2040"/>
      <c r="AAK2" s="2040"/>
      <c r="AAL2" s="1837"/>
      <c r="AAN2" s="2040" t="str">
        <f>CA2</f>
        <v>REMISIONES   O B R A D O R   SEPTIEMBRE   2 0 1 3</v>
      </c>
      <c r="AAO2" s="2040"/>
      <c r="AAP2" s="2040"/>
      <c r="AAQ2" s="2040"/>
      <c r="AAR2" s="2040"/>
      <c r="AAS2" s="1837"/>
      <c r="AAU2" s="2040" t="str">
        <f>FC2</f>
        <v>REMISIONES   O B R A D O R   SEPTIEMBRE   2 0 1 3</v>
      </c>
      <c r="AAV2" s="2040"/>
      <c r="AAW2" s="2040"/>
      <c r="AAX2" s="2040"/>
      <c r="AAY2" s="2040"/>
      <c r="AAZ2" s="1837"/>
      <c r="ABB2" s="2040" t="str">
        <f>FK2</f>
        <v>REMISIONES   O B R A D O R   SEPTIEMBRE   2 0 1 3</v>
      </c>
      <c r="ABC2" s="2040"/>
      <c r="ABD2" s="2040"/>
      <c r="ABE2" s="2040"/>
      <c r="ABF2" s="2040"/>
      <c r="ABG2" s="1837"/>
      <c r="ABI2" s="2040" t="str">
        <f>FK2</f>
        <v>REMISIONES   O B R A D O R   SEPTIEMBRE   2 0 1 3</v>
      </c>
      <c r="ABJ2" s="2040"/>
      <c r="ABK2" s="2040"/>
      <c r="ABL2" s="2040"/>
      <c r="ABM2" s="2040"/>
      <c r="ABN2" s="1837"/>
      <c r="ABP2" s="2040" t="str">
        <f>FS2</f>
        <v>REMISIONES   O B R A D O R   SEPTIEMBRE   2 0 1 3</v>
      </c>
      <c r="ABQ2" s="2040"/>
      <c r="ABR2" s="2040"/>
      <c r="ABS2" s="2040"/>
      <c r="ABT2" s="2040"/>
      <c r="ABU2" s="1837"/>
      <c r="ABW2" s="2040" t="str">
        <f>FZ2</f>
        <v>REMISIONES   O B R A D O R   SEPTIEMBRE   2 0 1 3</v>
      </c>
      <c r="ABX2" s="2040"/>
      <c r="ABY2" s="2040"/>
      <c r="ABZ2" s="2040"/>
      <c r="ACA2" s="2040"/>
      <c r="ACB2" s="1837"/>
      <c r="ACD2" s="2040" t="str">
        <f>KR2</f>
        <v>REMISIONES   O B R A D O R   SEPTIEMBRE   2 0 1 3</v>
      </c>
      <c r="ACE2" s="2040"/>
      <c r="ACF2" s="2040"/>
      <c r="ACG2" s="2040"/>
      <c r="ACH2" s="2040"/>
      <c r="ACI2" s="2040"/>
      <c r="ACJ2" s="1837"/>
      <c r="ACL2" s="2040" t="str">
        <f>AAG2</f>
        <v>REMISIONES   O B R A D O R   SEPTIEMBRE   2 0 1 3</v>
      </c>
      <c r="ACM2" s="2040"/>
      <c r="ACN2" s="2040"/>
      <c r="ACO2" s="2040"/>
      <c r="ACP2" s="2040"/>
      <c r="ACQ2" s="1837"/>
      <c r="ACS2" s="2040" t="str">
        <f>AAU2</f>
        <v>REMISIONES   O B R A D O R   SEPTIEMBRE   2 0 1 3</v>
      </c>
      <c r="ACT2" s="2040"/>
      <c r="ACU2" s="2040"/>
      <c r="ACV2" s="2040"/>
      <c r="ACW2" s="2040"/>
      <c r="ACX2" s="1837"/>
      <c r="ACZ2" s="2040" t="str">
        <f>ACD2</f>
        <v>REMISIONES   O B R A D O R   SEPTIEMBRE   2 0 1 3</v>
      </c>
      <c r="ADA2" s="2040"/>
      <c r="ADB2" s="2040"/>
      <c r="ADC2" s="2040"/>
      <c r="ADD2" s="2040"/>
      <c r="ADE2" s="2040"/>
      <c r="ADF2" s="1837"/>
      <c r="ADH2" s="2040" t="str">
        <f>ACL2</f>
        <v>REMISIONES   O B R A D O R   SEPTIEMBRE   2 0 1 3</v>
      </c>
      <c r="ADI2" s="2040"/>
      <c r="ADJ2" s="2040"/>
      <c r="ADK2" s="2040"/>
      <c r="ADL2" s="2040"/>
      <c r="ADM2" s="1837"/>
      <c r="ADO2" s="2040" t="str">
        <f>ACS2</f>
        <v>REMISIONES   O B R A D O R   SEPTIEMBRE   2 0 1 3</v>
      </c>
      <c r="ADP2" s="2040"/>
      <c r="ADQ2" s="2040"/>
      <c r="ADR2" s="2040"/>
      <c r="ADS2" s="2040"/>
      <c r="ADT2" s="1837"/>
      <c r="ADV2" s="2040" t="str">
        <f>ACD2</f>
        <v>REMISIONES   O B R A D O R   SEPTIEMBRE   2 0 1 3</v>
      </c>
      <c r="ADW2" s="2040"/>
      <c r="ADX2" s="2040"/>
      <c r="ADY2" s="2040"/>
      <c r="ADZ2" s="2040"/>
      <c r="AEA2" s="1837"/>
      <c r="AEC2" s="2040" t="str">
        <f>ACL2</f>
        <v>REMISIONES   O B R A D O R   SEPTIEMBRE   2 0 1 3</v>
      </c>
      <c r="AED2" s="2040"/>
      <c r="AEE2" s="2040"/>
      <c r="AEF2" s="2040"/>
      <c r="AEG2" s="2040"/>
      <c r="AEH2" s="1837"/>
      <c r="AEJ2" s="2040" t="str">
        <f>ACL2</f>
        <v>REMISIONES   O B R A D O R   SEPTIEMBRE   2 0 1 3</v>
      </c>
      <c r="AEK2" s="2040"/>
      <c r="AEL2" s="2040"/>
      <c r="AEM2" s="2040"/>
      <c r="AEN2" s="2040"/>
      <c r="AEO2" s="1837"/>
      <c r="AEQ2" s="2040" t="str">
        <f>ACS2</f>
        <v>REMISIONES   O B R A D O R   SEPTIEMBRE   2 0 1 3</v>
      </c>
      <c r="AER2" s="2040"/>
      <c r="AES2" s="2040"/>
      <c r="AET2" s="2040"/>
      <c r="AEU2" s="2040"/>
      <c r="AEV2" s="1837"/>
      <c r="AEX2" s="2040" t="str">
        <f>ACS2</f>
        <v>REMISIONES   O B R A D O R   SEPTIEMBRE   2 0 1 3</v>
      </c>
      <c r="AEY2" s="2040"/>
      <c r="AEZ2" s="2040"/>
      <c r="AFA2" s="2040"/>
      <c r="AFB2" s="2040"/>
      <c r="AFC2" s="1837"/>
      <c r="AFE2" s="737" t="str">
        <f>ACZ2</f>
        <v>REMISIONES   O B R A D O R   SEPTIEMBRE   2 0 1 3</v>
      </c>
      <c r="AFF2" s="737"/>
      <c r="AFG2" s="737"/>
      <c r="AFH2" s="737"/>
      <c r="AFI2" s="737"/>
      <c r="AFJ2" s="1837"/>
      <c r="AFL2" s="737" t="str">
        <f>AFE2</f>
        <v>REMISIONES   O B R A D O R   SEPTIEMBRE   2 0 1 3</v>
      </c>
      <c r="AFM2" s="737"/>
      <c r="AFN2" s="737"/>
      <c r="AFO2" s="737"/>
      <c r="AFP2" s="737"/>
      <c r="AFQ2" s="1837"/>
      <c r="AFS2" s="737" t="str">
        <f>AFE2</f>
        <v>REMISIONES   O B R A D O R   SEPTIEMBRE   2 0 1 3</v>
      </c>
      <c r="AFT2" s="737"/>
      <c r="AFU2" s="737"/>
      <c r="AFV2" s="737"/>
      <c r="AFW2" s="737"/>
      <c r="AFX2" s="1837"/>
      <c r="AFZ2" s="737" t="str">
        <f>AFL2</f>
        <v>REMISIONES   O B R A D O R   SEPTIEMBRE   2 0 1 3</v>
      </c>
      <c r="AGA2" s="737"/>
      <c r="AGB2" s="737"/>
      <c r="AGC2" s="737"/>
      <c r="AGD2" s="737"/>
      <c r="AGE2" s="1837"/>
      <c r="AGG2" s="2040" t="str">
        <f>ACZ2</f>
        <v>REMISIONES   O B R A D O R   SEPTIEMBRE   2 0 1 3</v>
      </c>
      <c r="AGH2" s="2040"/>
      <c r="AGI2" s="2040"/>
      <c r="AGJ2" s="2040"/>
      <c r="AGK2" s="2040"/>
      <c r="AGL2" s="1837"/>
      <c r="AGN2" s="2040" t="str">
        <f>ACS2</f>
        <v>REMISIONES   O B R A D O R   SEPTIEMBRE   2 0 1 3</v>
      </c>
      <c r="AGO2" s="2040"/>
      <c r="AGP2" s="2040"/>
      <c r="AGQ2" s="2040"/>
      <c r="AGR2" s="2040"/>
      <c r="AGS2" s="1837"/>
      <c r="AGU2" s="2040" t="str">
        <f>FC2</f>
        <v>REMISIONES   O B R A D O R   SEPTIEMBRE   2 0 1 3</v>
      </c>
      <c r="AGV2" s="2040"/>
      <c r="AGW2" s="2040"/>
      <c r="AGX2" s="2040"/>
      <c r="AGY2" s="2040"/>
      <c r="AGZ2" s="2040"/>
      <c r="AHA2" s="1837"/>
      <c r="AHC2" s="2040" t="str">
        <f>AGU2</f>
        <v>REMISIONES   O B R A D O R   SEPTIEMBRE   2 0 1 3</v>
      </c>
      <c r="AHD2" s="2040"/>
      <c r="AHE2" s="2040"/>
      <c r="AHF2" s="2040"/>
      <c r="AHG2" s="2040"/>
      <c r="AHH2" s="1837"/>
      <c r="AHJ2" s="2040" t="str">
        <f>FK2</f>
        <v>REMISIONES   O B R A D O R   SEPTIEMBRE   2 0 1 3</v>
      </c>
      <c r="AHK2" s="2040"/>
      <c r="AHL2" s="2040"/>
      <c r="AHM2" s="2040"/>
      <c r="AHN2" s="2040"/>
      <c r="AHO2" s="1837"/>
      <c r="AHQ2" s="2040" t="str">
        <f>FZ2</f>
        <v>REMISIONES   O B R A D O R   SEPTIEMBRE   2 0 1 3</v>
      </c>
      <c r="AHR2" s="2040"/>
      <c r="AHS2" s="2040"/>
      <c r="AHT2" s="2040"/>
      <c r="AHU2" s="2040"/>
      <c r="AHV2" s="2040"/>
      <c r="AHW2" s="1837"/>
      <c r="AHY2" s="2040" t="str">
        <f>FZ2</f>
        <v>REMISIONES   O B R A D O R   SEPTIEMBRE   2 0 1 3</v>
      </c>
      <c r="AHZ2" s="2040"/>
      <c r="AIA2" s="2040"/>
      <c r="AIB2" s="2040"/>
      <c r="AIC2" s="2040"/>
      <c r="AID2" s="1837"/>
      <c r="AIF2" s="2040" t="str">
        <f>AGU2</f>
        <v>REMISIONES   O B R A D O R   SEPTIEMBRE   2 0 1 3</v>
      </c>
      <c r="AIG2" s="2040"/>
      <c r="AIH2" s="2040"/>
      <c r="AII2" s="2040"/>
      <c r="AIJ2" s="2040"/>
      <c r="AIK2" s="1837"/>
      <c r="AIM2" s="2040" t="str">
        <f>AHJ2</f>
        <v>REMISIONES   O B R A D O R   SEPTIEMBRE   2 0 1 3</v>
      </c>
      <c r="AIN2" s="2040"/>
      <c r="AIO2" s="2040"/>
      <c r="AIP2" s="2040"/>
      <c r="AIQ2" s="2040"/>
      <c r="AIR2" s="1837"/>
      <c r="AIT2" s="2040" t="str">
        <f>AIF2</f>
        <v>REMISIONES   O B R A D O R   SEPTIEMBRE   2 0 1 3</v>
      </c>
      <c r="AIU2" s="2040"/>
      <c r="AIV2" s="2040"/>
      <c r="AIW2" s="2040"/>
      <c r="AIX2" s="2040"/>
      <c r="AIY2" s="1837"/>
      <c r="AJA2" s="2040" t="str">
        <f>AIT2</f>
        <v>REMISIONES   O B R A D O R   SEPTIEMBRE   2 0 1 3</v>
      </c>
      <c r="AJB2" s="2040"/>
      <c r="AJC2" s="2040"/>
      <c r="AJD2" s="2040"/>
      <c r="AJE2" s="2040"/>
      <c r="AJF2" s="1837"/>
      <c r="AJG2" s="735"/>
      <c r="AJH2" s="2040" t="str">
        <f>AJA2</f>
        <v>REMISIONES   O B R A D O R   SEPTIEMBRE   2 0 1 3</v>
      </c>
      <c r="AJI2" s="2040"/>
      <c r="AJJ2" s="2040"/>
      <c r="AJK2" s="2040"/>
      <c r="AJL2" s="2040"/>
      <c r="AJM2" s="1837"/>
      <c r="AJN2" s="735"/>
      <c r="AJO2" s="2040" t="str">
        <f>AIF2</f>
        <v>REMISIONES   O B R A D O R   SEPTIEMBRE   2 0 1 3</v>
      </c>
      <c r="AJP2" s="2040"/>
      <c r="AJQ2" s="2040"/>
      <c r="AJR2" s="2040"/>
      <c r="AJS2" s="2040"/>
      <c r="AJT2" s="1837"/>
      <c r="AJV2" s="2040" t="str">
        <f>AIT2</f>
        <v>REMISIONES   O B R A D O R   SEPTIEMBRE   2 0 1 3</v>
      </c>
      <c r="AJW2" s="2040"/>
      <c r="AJX2" s="2040"/>
      <c r="AJY2" s="2040"/>
      <c r="AJZ2" s="2040"/>
      <c r="AKA2" s="2040"/>
      <c r="AKB2" s="1837"/>
      <c r="AKD2" s="2040" t="str">
        <f>AJA2</f>
        <v>REMISIONES   O B R A D O R   SEPTIEMBRE   2 0 1 3</v>
      </c>
      <c r="AKE2" s="2040"/>
      <c r="AKF2" s="2040"/>
      <c r="AKG2" s="2040"/>
      <c r="AKH2" s="2040"/>
      <c r="AKI2" s="1837"/>
      <c r="AKK2" s="2040" t="str">
        <f>AJH2</f>
        <v>REMISIONES   O B R A D O R   SEPTIEMBRE   2 0 1 3</v>
      </c>
      <c r="AKL2" s="2040"/>
      <c r="AKM2" s="2040"/>
      <c r="AKN2" s="2040"/>
      <c r="AKO2" s="2040"/>
      <c r="AKP2" s="2040"/>
      <c r="AKQ2" s="1837"/>
      <c r="AKS2" s="2040" t="str">
        <f>AJA2</f>
        <v>REMISIONES   O B R A D O R   SEPTIEMBRE   2 0 1 3</v>
      </c>
      <c r="AKT2" s="2040"/>
      <c r="AKU2" s="2040"/>
      <c r="AKV2" s="2040"/>
      <c r="AKW2" s="2040"/>
      <c r="AKX2" s="1837"/>
      <c r="AKZ2" s="2040" t="str">
        <f>AJA2</f>
        <v>REMISIONES   O B R A D O R   SEPTIEMBRE   2 0 1 3</v>
      </c>
      <c r="ALA2" s="2040"/>
      <c r="ALB2" s="2040"/>
      <c r="ALC2" s="2040"/>
      <c r="ALD2" s="2040"/>
      <c r="ALE2" s="1837"/>
      <c r="ALG2" s="2040" t="str">
        <f>AJH2</f>
        <v>REMISIONES   O B R A D O R   SEPTIEMBRE   2 0 1 3</v>
      </c>
      <c r="ALH2" s="2040"/>
      <c r="ALI2" s="2040"/>
      <c r="ALJ2" s="2040"/>
      <c r="ALK2" s="2040"/>
      <c r="ALL2" s="1837"/>
      <c r="ALN2" s="2040" t="str">
        <f>AJO2</f>
        <v>REMISIONES   O B R A D O R   SEPTIEMBRE   2 0 1 3</v>
      </c>
      <c r="ALO2" s="2040"/>
      <c r="ALP2" s="2040"/>
      <c r="ALQ2" s="2040"/>
      <c r="ALR2" s="2040"/>
      <c r="ALS2" s="1837"/>
      <c r="ALU2" s="2040" t="str">
        <f>AJV2</f>
        <v>REMISIONES   O B R A D O R   SEPTIEMBRE   2 0 1 3</v>
      </c>
      <c r="ALV2" s="2040"/>
      <c r="ALW2" s="2040"/>
      <c r="ALX2" s="2040"/>
      <c r="ALY2" s="2040"/>
      <c r="ALZ2" s="1837"/>
      <c r="AMB2" s="2040" t="str">
        <f>AKD2</f>
        <v>REMISIONES   O B R A D O R   SEPTIEMBRE   2 0 1 3</v>
      </c>
      <c r="AMC2" s="2040"/>
      <c r="AMD2" s="2040"/>
      <c r="AME2" s="2040"/>
      <c r="AMF2" s="2040"/>
      <c r="AMG2" s="1837"/>
      <c r="AMI2" s="2040" t="str">
        <f>AKS2</f>
        <v>REMISIONES   O B R A D O R   SEPTIEMBRE   2 0 1 3</v>
      </c>
      <c r="AMJ2" s="2040"/>
      <c r="AMK2" s="2040"/>
      <c r="AML2" s="2040"/>
      <c r="AMM2" s="2040"/>
      <c r="AMN2" s="1837"/>
      <c r="AMP2" s="2040" t="str">
        <f>AIT2</f>
        <v>REMISIONES   O B R A D O R   SEPTIEMBRE   2 0 1 3</v>
      </c>
      <c r="AMQ2" s="2040"/>
      <c r="AMR2" s="2040"/>
      <c r="AMS2" s="2040"/>
      <c r="AMT2" s="2040"/>
      <c r="AMU2" s="1837"/>
      <c r="AMW2" s="2040" t="str">
        <f>AJA2</f>
        <v>REMISIONES   O B R A D O R   SEPTIEMBRE   2 0 1 3</v>
      </c>
      <c r="AMX2" s="2040"/>
      <c r="AMY2" s="2040"/>
      <c r="AMZ2" s="2040"/>
      <c r="ANA2" s="2040"/>
      <c r="ANB2" s="1837"/>
      <c r="AND2" s="2040" t="str">
        <f>AJA2</f>
        <v>REMISIONES   O B R A D O R   SEPTIEMBRE   2 0 1 3</v>
      </c>
      <c r="ANE2" s="2040"/>
      <c r="ANF2" s="2040"/>
      <c r="ANG2" s="2040"/>
      <c r="ANH2" s="2040"/>
      <c r="ANI2" s="1837"/>
      <c r="ANK2" s="2040" t="str">
        <f>AJH2</f>
        <v>REMISIONES   O B R A D O R   SEPTIEMBRE   2 0 1 3</v>
      </c>
      <c r="ANL2" s="2040"/>
      <c r="ANM2" s="2040"/>
      <c r="ANN2" s="2040"/>
      <c r="ANO2" s="2040"/>
      <c r="ANP2" s="2040"/>
      <c r="ANQ2" s="1837"/>
      <c r="ANS2" s="2040" t="str">
        <f>AJO2</f>
        <v>REMISIONES   O B R A D O R   SEPTIEMBRE   2 0 1 3</v>
      </c>
      <c r="ANT2" s="2040"/>
      <c r="ANU2" s="2040"/>
      <c r="ANV2" s="2040"/>
      <c r="ANW2" s="2040"/>
      <c r="ANX2" s="2040"/>
      <c r="ANY2" s="1837"/>
      <c r="AOA2" s="2040" t="str">
        <f>AJV2</f>
        <v>REMISIONES   O B R A D O R   SEPTIEMBRE   2 0 1 3</v>
      </c>
      <c r="AOB2" s="2040"/>
      <c r="AOC2" s="2040"/>
      <c r="AOD2" s="2040"/>
      <c r="AOE2" s="2040"/>
      <c r="AOF2" s="1837"/>
      <c r="AOH2" s="2040" t="str">
        <f>AJV2</f>
        <v>REMISIONES   O B R A D O R   SEPTIEMBRE   2 0 1 3</v>
      </c>
      <c r="AOI2" s="2040"/>
      <c r="AOJ2" s="2040"/>
      <c r="AOK2" s="2040"/>
      <c r="AOL2" s="2040"/>
      <c r="AOM2" s="1837"/>
      <c r="AOO2" s="2040" t="str">
        <f>AJA2</f>
        <v>REMISIONES   O B R A D O R   SEPTIEMBRE   2 0 1 3</v>
      </c>
      <c r="AOP2" s="2040"/>
      <c r="AOQ2" s="2040"/>
      <c r="AOR2" s="2040"/>
      <c r="AOS2" s="2040"/>
      <c r="AOT2" s="1837"/>
      <c r="AOV2" s="2040" t="str">
        <f>AJV2</f>
        <v>REMISIONES   O B R A D O R   SEPTIEMBRE   2 0 1 3</v>
      </c>
      <c r="AOW2" s="2040"/>
      <c r="AOX2" s="2040"/>
      <c r="AOY2" s="2040"/>
      <c r="AOZ2" s="2040"/>
      <c r="APA2" s="1837"/>
      <c r="APC2" s="2040" t="str">
        <f>AJO2</f>
        <v>REMISIONES   O B R A D O R   SEPTIEMBRE   2 0 1 3</v>
      </c>
      <c r="APD2" s="2040"/>
      <c r="APE2" s="2040"/>
      <c r="APF2" s="2040"/>
      <c r="APG2" s="2040"/>
      <c r="APH2" s="1837"/>
      <c r="APJ2" s="2040" t="str">
        <f>AKZ2</f>
        <v>REMISIONES   O B R A D O R   SEPTIEMBRE   2 0 1 3</v>
      </c>
      <c r="APK2" s="2040"/>
      <c r="APL2" s="2040"/>
      <c r="APM2" s="2040"/>
      <c r="APN2" s="2040"/>
      <c r="APO2" s="1837"/>
      <c r="APQ2" s="2040" t="str">
        <f>ALG2</f>
        <v>REMISIONES   O B R A D O R   SEPTIEMBRE   2 0 1 3</v>
      </c>
      <c r="APR2" s="2040"/>
      <c r="APS2" s="2040"/>
      <c r="APT2" s="2040"/>
      <c r="APU2" s="2040"/>
      <c r="APV2" s="1837"/>
      <c r="APX2" s="2040" t="str">
        <f>ALN2</f>
        <v>REMISIONES   O B R A D O R   SEPTIEMBRE   2 0 1 3</v>
      </c>
      <c r="APY2" s="2040"/>
      <c r="APZ2" s="2040"/>
      <c r="AQA2" s="2040"/>
      <c r="AQB2" s="2040"/>
      <c r="AQC2" s="1837"/>
      <c r="AQE2" s="2040" t="str">
        <f>ALU2</f>
        <v>REMISIONES   O B R A D O R   SEPTIEMBRE   2 0 1 3</v>
      </c>
      <c r="AQF2" s="2040"/>
      <c r="AQG2" s="2040"/>
      <c r="AQH2" s="2040"/>
      <c r="AQI2" s="2040"/>
      <c r="AQJ2" s="1837"/>
      <c r="AQL2" s="2040" t="str">
        <f>ALU2</f>
        <v>REMISIONES   O B R A D O R   SEPTIEMBRE   2 0 1 3</v>
      </c>
      <c r="AQM2" s="2040"/>
      <c r="AQN2" s="2040"/>
      <c r="AQO2" s="2040"/>
      <c r="AQP2" s="2040"/>
      <c r="AQQ2" s="1837"/>
      <c r="AQS2" s="2040" t="str">
        <f>AMB2</f>
        <v>REMISIONES   O B R A D O R   SEPTIEMBRE   2 0 1 3</v>
      </c>
      <c r="AQT2" s="2040"/>
      <c r="AQU2" s="2040"/>
      <c r="AQV2" s="2040"/>
      <c r="AQW2" s="2040"/>
      <c r="AQX2" s="1837"/>
      <c r="AQZ2" s="2040" t="str">
        <f>AMB2</f>
        <v>REMISIONES   O B R A D O R   SEPTIEMBRE   2 0 1 3</v>
      </c>
      <c r="ARA2" s="2040"/>
      <c r="ARB2" s="2040"/>
      <c r="ARC2" s="2040"/>
      <c r="ARD2" s="2040"/>
      <c r="ARE2" s="1837"/>
      <c r="ARG2" s="2040" t="str">
        <f>ALU2</f>
        <v>REMISIONES   O B R A D O R   SEPTIEMBRE   2 0 1 3</v>
      </c>
      <c r="ARH2" s="2040"/>
      <c r="ARI2" s="2040"/>
      <c r="ARJ2" s="2040"/>
      <c r="ARK2" s="2040"/>
      <c r="ARL2" s="1837"/>
      <c r="ARN2" s="2040" t="str">
        <f>AMB2</f>
        <v>REMISIONES   O B R A D O R   SEPTIEMBRE   2 0 1 3</v>
      </c>
      <c r="ARO2" s="2040"/>
      <c r="ARP2" s="2040"/>
      <c r="ARQ2" s="2040"/>
      <c r="ARR2" s="2040"/>
      <c r="ARS2" s="1837"/>
      <c r="ARU2" s="2040" t="str">
        <f>AJV2</f>
        <v>REMISIONES   O B R A D O R   SEPTIEMBRE   2 0 1 3</v>
      </c>
      <c r="ARV2" s="2040"/>
      <c r="ARW2" s="2040"/>
      <c r="ARX2" s="2040"/>
      <c r="ARY2" s="2040"/>
      <c r="ARZ2" s="1837"/>
      <c r="ASB2" s="2040" t="str">
        <f>AKZ2</f>
        <v>REMISIONES   O B R A D O R   SEPTIEMBRE   2 0 1 3</v>
      </c>
      <c r="ASC2" s="2040"/>
      <c r="ASD2" s="2040"/>
      <c r="ASE2" s="2040"/>
      <c r="ASF2" s="2040"/>
      <c r="ASG2" s="1837"/>
      <c r="ASI2" s="2040" t="str">
        <f>AMP2</f>
        <v>REMISIONES   O B R A D O R   SEPTIEMBRE   2 0 1 3</v>
      </c>
      <c r="ASJ2" s="2040"/>
      <c r="ASK2" s="2040"/>
      <c r="ASL2" s="2040"/>
      <c r="ASM2" s="2040"/>
      <c r="ASN2" s="1837"/>
      <c r="ASP2" s="2040" t="str">
        <f>AOO2</f>
        <v>REMISIONES   O B R A D O R   SEPTIEMBRE   2 0 1 3</v>
      </c>
      <c r="ASQ2" s="2040"/>
      <c r="ASR2" s="2040"/>
      <c r="ASS2" s="2040"/>
      <c r="AST2" s="2040"/>
      <c r="ASU2" s="2040"/>
      <c r="ASV2" s="1837"/>
      <c r="ASX2" s="2040" t="str">
        <f>AOO2</f>
        <v>REMISIONES   O B R A D O R   SEPTIEMBRE   2 0 1 3</v>
      </c>
      <c r="ASY2" s="2040"/>
      <c r="ASZ2" s="2040"/>
      <c r="ATA2" s="2040"/>
      <c r="ATB2" s="2040"/>
      <c r="ATC2" s="1837"/>
      <c r="ATE2" s="2040" t="str">
        <f>AOV2</f>
        <v>REMISIONES   O B R A D O R   SEPTIEMBRE   2 0 1 3</v>
      </c>
      <c r="ATF2" s="2040"/>
      <c r="ATG2" s="2040"/>
      <c r="ATH2" s="2040"/>
      <c r="ATI2" s="2040"/>
      <c r="ATJ2" s="1837"/>
      <c r="ATL2" s="2040" t="str">
        <f>APJ2</f>
        <v>REMISIONES   O B R A D O R   SEPTIEMBRE   2 0 1 3</v>
      </c>
      <c r="ATM2" s="2040"/>
      <c r="ATN2" s="2040"/>
      <c r="ATO2" s="2040"/>
      <c r="ATP2" s="2040"/>
      <c r="ATQ2" s="2040"/>
      <c r="ATR2" s="1837"/>
      <c r="ATT2" s="2040" t="str">
        <f>ATL2</f>
        <v>REMISIONES   O B R A D O R   SEPTIEMBRE   2 0 1 3</v>
      </c>
      <c r="ATU2" s="2040"/>
      <c r="ATV2" s="2040"/>
      <c r="ATW2" s="2040"/>
      <c r="ATX2" s="2040"/>
      <c r="ATY2" s="2040"/>
      <c r="ATZ2" s="1837"/>
      <c r="AUA2" s="1837"/>
      <c r="AUB2" s="2040" t="str">
        <f>ASI2</f>
        <v>REMISIONES   O B R A D O R   SEPTIEMBRE   2 0 1 3</v>
      </c>
      <c r="AUC2" s="2040"/>
      <c r="AUD2" s="2040"/>
      <c r="AUE2" s="2040"/>
      <c r="AUF2" s="2040"/>
      <c r="AUG2" s="1837"/>
      <c r="AUI2" s="737" t="str">
        <f>ASP2</f>
        <v>REMISIONES   O B R A D O R   SEPTIEMBRE   2 0 1 3</v>
      </c>
      <c r="AUJ2" s="737"/>
      <c r="AUK2" s="737"/>
      <c r="AUL2" s="737"/>
      <c r="AUM2" s="737"/>
      <c r="AUN2" s="1837"/>
      <c r="AUP2" s="2040" t="str">
        <f>ASI2</f>
        <v>REMISIONES   O B R A D O R   SEPTIEMBRE   2 0 1 3</v>
      </c>
      <c r="AUQ2" s="2040"/>
      <c r="AUR2" s="2040"/>
      <c r="AUS2" s="2040"/>
      <c r="AUT2" s="2040"/>
      <c r="AUU2" s="1837"/>
      <c r="AUW2" s="2040" t="str">
        <f>ASP2</f>
        <v>REMISIONES   O B R A D O R   SEPTIEMBRE   2 0 1 3</v>
      </c>
      <c r="AUX2" s="2040"/>
      <c r="AUY2" s="2040"/>
      <c r="AUZ2" s="2040"/>
      <c r="AVA2" s="2040"/>
      <c r="AVB2" s="1837"/>
      <c r="AVD2" s="2040" t="str">
        <f>ASP2</f>
        <v>REMISIONES   O B R A D O R   SEPTIEMBRE   2 0 1 3</v>
      </c>
      <c r="AVE2" s="2040"/>
      <c r="AVF2" s="2040"/>
      <c r="AVG2" s="2040"/>
      <c r="AVH2" s="2040"/>
      <c r="AVI2" s="1837"/>
      <c r="AVK2" s="2040" t="str">
        <f>ASX2</f>
        <v>REMISIONES   O B R A D O R   SEPTIEMBRE   2 0 1 3</v>
      </c>
      <c r="AVL2" s="2040"/>
      <c r="AVM2" s="2040"/>
      <c r="AVN2" s="2040"/>
      <c r="AVO2" s="2040"/>
      <c r="AVP2" s="1837"/>
      <c r="AVR2" s="2040" t="str">
        <f>ATE2</f>
        <v>REMISIONES   O B R A D O R   SEPTIEMBRE   2 0 1 3</v>
      </c>
      <c r="AVS2" s="2040"/>
      <c r="AVT2" s="2040"/>
      <c r="AVU2" s="2040"/>
      <c r="AVV2" s="2040"/>
      <c r="AVW2" s="1837"/>
      <c r="AVY2" s="2040" t="str">
        <f>ATE2</f>
        <v>REMISIONES   O B R A D O R   SEPTIEMBRE   2 0 1 3</v>
      </c>
      <c r="AVZ2" s="2040"/>
      <c r="AWA2" s="2040"/>
      <c r="AWB2" s="2040"/>
      <c r="AWC2" s="2040"/>
      <c r="AWD2" s="1837"/>
      <c r="AWF2" s="2040" t="str">
        <f>ATL2</f>
        <v>REMISIONES   O B R A D O R   SEPTIEMBRE   2 0 1 3</v>
      </c>
      <c r="AWG2" s="2040"/>
      <c r="AWH2" s="2040"/>
      <c r="AWI2" s="2040"/>
      <c r="AWJ2" s="2040"/>
      <c r="AWK2" s="2040"/>
      <c r="AWL2" s="1837"/>
      <c r="AWN2" s="407"/>
      <c r="AWO2" s="407"/>
      <c r="AWP2" s="2040" t="str">
        <f>AIT2</f>
        <v>REMISIONES   O B R A D O R   SEPTIEMBRE   2 0 1 3</v>
      </c>
      <c r="AWQ2" s="2040"/>
      <c r="AWR2" s="2040"/>
      <c r="AWS2" s="2040"/>
      <c r="AWT2" s="2040"/>
      <c r="AWV2" s="407"/>
      <c r="AWW2" s="2040" t="str">
        <f>AJA2</f>
        <v>REMISIONES   O B R A D O R   SEPTIEMBRE   2 0 1 3</v>
      </c>
      <c r="AWX2" s="2040"/>
      <c r="AWY2" s="2040"/>
      <c r="AWZ2" s="2040"/>
      <c r="AXA2" s="2040"/>
      <c r="AXC2" s="407"/>
      <c r="AXD2" s="2040" t="str">
        <f>AJA2</f>
        <v>REMISIONES   O B R A D O R   SEPTIEMBRE   2 0 1 3</v>
      </c>
      <c r="AXE2" s="2040"/>
      <c r="AXF2" s="2040"/>
      <c r="AXG2" s="2040"/>
      <c r="AXH2" s="2040"/>
      <c r="AXJ2" s="312"/>
      <c r="AXK2" s="2040" t="str">
        <f>AJH2</f>
        <v>REMISIONES   O B R A D O R   SEPTIEMBRE   2 0 1 3</v>
      </c>
      <c r="AXL2" s="2040"/>
      <c r="AXM2" s="2040"/>
      <c r="AXN2" s="2040"/>
      <c r="AXO2" s="2040"/>
      <c r="AXQ2" s="407"/>
      <c r="AXR2" s="2040" t="str">
        <f>AMP2</f>
        <v>REMISIONES   O B R A D O R   SEPTIEMBRE   2 0 1 3</v>
      </c>
      <c r="AXS2" s="2040"/>
      <c r="AXT2" s="2040"/>
      <c r="AXU2" s="2040"/>
      <c r="AXV2" s="2040"/>
      <c r="AXX2" s="407"/>
      <c r="AXY2" s="2040" t="str">
        <f>AMW2</f>
        <v>REMISIONES   O B R A D O R   SEPTIEMBRE   2 0 1 3</v>
      </c>
      <c r="AXZ2" s="2040"/>
      <c r="AYA2" s="2040"/>
      <c r="AYB2" s="2040"/>
      <c r="AYC2" s="2040"/>
      <c r="AYE2" s="407"/>
      <c r="AYF2" s="2040" t="str">
        <f>AMW2</f>
        <v>REMISIONES   O B R A D O R   SEPTIEMBRE   2 0 1 3</v>
      </c>
      <c r="AYG2" s="2040"/>
      <c r="AYH2" s="2040"/>
      <c r="AYI2" s="2040"/>
      <c r="AYJ2" s="2040"/>
      <c r="AYL2" s="407"/>
      <c r="AYM2" s="2040" t="str">
        <f>ASI2</f>
        <v>REMISIONES   O B R A D O R   SEPTIEMBRE   2 0 1 3</v>
      </c>
      <c r="AYN2" s="2040"/>
      <c r="AYO2" s="2040"/>
      <c r="AYP2" s="2040"/>
      <c r="AYQ2" s="2040"/>
      <c r="AYS2" s="407"/>
      <c r="AYT2" s="2040" t="str">
        <f>ASX2</f>
        <v>REMISIONES   O B R A D O R   SEPTIEMBRE   2 0 1 3</v>
      </c>
      <c r="AYU2" s="2040"/>
      <c r="AYV2" s="2040"/>
      <c r="AYW2" s="2040"/>
      <c r="AYX2" s="2040"/>
      <c r="AYZ2" s="312"/>
      <c r="AZA2" s="2040" t="str">
        <f>ATE2</f>
        <v>REMISIONES   O B R A D O R   SEPTIEMBRE   2 0 1 3</v>
      </c>
      <c r="AZB2" s="2040"/>
      <c r="AZC2" s="2040"/>
      <c r="AZD2" s="2040"/>
      <c r="AZE2" s="2040"/>
      <c r="AZG2" s="323"/>
      <c r="AZH2" s="2040" t="str">
        <f>AUP2</f>
        <v>REMISIONES   O B R A D O R   SEPTIEMBRE   2 0 1 3</v>
      </c>
      <c r="AZI2" s="2040"/>
      <c r="AZJ2" s="2040"/>
      <c r="AZK2" s="2040"/>
      <c r="AZL2" s="2040"/>
      <c r="AZN2" s="323"/>
      <c r="AZO2" s="2040" t="str">
        <f>AVD2</f>
        <v>REMISIONES   O B R A D O R   SEPTIEMBRE   2 0 1 3</v>
      </c>
      <c r="AZP2" s="2040"/>
      <c r="AZQ2" s="2040"/>
      <c r="AZR2" s="2040"/>
      <c r="AZS2" s="2040"/>
      <c r="AZU2" s="323"/>
      <c r="AZV2" s="2040" t="str">
        <f>AVK2</f>
        <v>REMISIONES   O B R A D O R   SEPTIEMBRE   2 0 1 3</v>
      </c>
      <c r="AZW2" s="2040"/>
      <c r="AZX2" s="2040"/>
      <c r="AZY2" s="2040"/>
      <c r="AZZ2" s="2040"/>
      <c r="BAB2" s="407"/>
      <c r="BAC2" s="2040" t="str">
        <f>AZH2</f>
        <v>REMISIONES   O B R A D O R   SEPTIEMBRE   2 0 1 3</v>
      </c>
      <c r="BAD2" s="2040"/>
      <c r="BAE2" s="2040"/>
      <c r="BAF2" s="2040"/>
      <c r="BAG2" s="2040"/>
      <c r="BAI2" s="407"/>
      <c r="BAJ2" s="2040" t="str">
        <f>BAC2</f>
        <v>REMISIONES   O B R A D O R   SEPTIEMBRE   2 0 1 3</v>
      </c>
      <c r="BAK2" s="2040"/>
      <c r="BAL2" s="2040"/>
      <c r="BAM2" s="2040"/>
      <c r="BAN2" s="2040"/>
      <c r="BAP2" s="312"/>
      <c r="BAQ2" s="2040" t="str">
        <f>BAC2</f>
        <v>REMISIONES   O B R A D O R   SEPTIEMBRE   2 0 1 3</v>
      </c>
      <c r="BAR2" s="2040"/>
      <c r="BAS2" s="2040"/>
      <c r="BAT2" s="2040"/>
      <c r="BAU2" s="2040"/>
      <c r="BAW2" s="312"/>
      <c r="BAX2" s="2040" t="str">
        <f>BAJ2</f>
        <v>REMISIONES   O B R A D O R   SEPTIEMBRE   2 0 1 3</v>
      </c>
      <c r="BAY2" s="2040"/>
      <c r="BAZ2" s="2040"/>
      <c r="BBA2" s="2040"/>
      <c r="BBB2" s="2040"/>
      <c r="BBF2" s="2040" t="str">
        <f>BAJ2</f>
        <v>REMISIONES   O B R A D O R   SEPTIEMBRE   2 0 1 3</v>
      </c>
      <c r="BBG2" s="2040"/>
      <c r="BBH2" s="2040"/>
      <c r="BBI2" s="2040"/>
      <c r="BBJ2" s="2040"/>
      <c r="BBL2" s="312"/>
      <c r="BBM2" s="2040" t="str">
        <f>BAQ2</f>
        <v>REMISIONES   O B R A D O R   SEPTIEMBRE   2 0 1 3</v>
      </c>
      <c r="BBN2" s="2040"/>
      <c r="BBO2" s="2040"/>
      <c r="BBP2" s="2040"/>
      <c r="BBQ2" s="2040"/>
      <c r="BBS2" s="312"/>
      <c r="BBT2" s="2040" t="str">
        <f>BBF2</f>
        <v>REMISIONES   O B R A D O R   SEPTIEMBRE   2 0 1 3</v>
      </c>
      <c r="BBU2" s="2040"/>
      <c r="BBV2" s="2040"/>
      <c r="BBW2" s="2040"/>
      <c r="BBX2" s="2040"/>
      <c r="BBZ2" s="312"/>
      <c r="BCA2" s="2040" t="str">
        <f>BAQ2</f>
        <v>REMISIONES   O B R A D O R   SEPTIEMBRE   2 0 1 3</v>
      </c>
      <c r="BCB2" s="2040"/>
      <c r="BCC2" s="2040"/>
      <c r="BCD2" s="2040"/>
      <c r="BCE2" s="2040"/>
      <c r="BCG2" s="312"/>
      <c r="BCH2" s="2040" t="str">
        <f>BBM2</f>
        <v>REMISIONES   O B R A D O R   SEPTIEMBRE   2 0 1 3</v>
      </c>
      <c r="BCI2" s="2040"/>
      <c r="BCJ2" s="2040"/>
      <c r="BCK2" s="2040"/>
      <c r="BCL2" s="2040"/>
      <c r="BCN2" s="407"/>
      <c r="BCO2" s="2040" t="str">
        <f>BCA2</f>
        <v>REMISIONES   O B R A D O R   SEPTIEMBRE   2 0 1 3</v>
      </c>
      <c r="BCP2" s="2040"/>
      <c r="BCQ2" s="2040"/>
      <c r="BCR2" s="2040"/>
      <c r="BCS2" s="2040"/>
      <c r="BCU2" s="407"/>
      <c r="BCV2" s="2040" t="str">
        <f>BCH2</f>
        <v>REMISIONES   O B R A D O R   SEPTIEMBRE   2 0 1 3</v>
      </c>
      <c r="BCW2" s="2040"/>
      <c r="BCX2" s="2040"/>
      <c r="BCY2" s="2040"/>
      <c r="BCZ2" s="2040"/>
      <c r="BDB2" s="323"/>
      <c r="BDC2" s="2040" t="str">
        <f>BCH2</f>
        <v>REMISIONES   O B R A D O R   SEPTIEMBRE   2 0 1 3</v>
      </c>
      <c r="BDD2" s="2040"/>
      <c r="BDE2" s="2040"/>
      <c r="BDF2" s="2040"/>
      <c r="BDG2" s="2040"/>
      <c r="BDI2" s="407"/>
      <c r="BDJ2" s="407"/>
      <c r="BDK2" s="2040" t="str">
        <f>AZH2</f>
        <v>REMISIONES   O B R A D O R   SEPTIEMBRE   2 0 1 3</v>
      </c>
      <c r="BDL2" s="2040"/>
      <c r="BDM2" s="2040"/>
      <c r="BDN2" s="2040"/>
      <c r="BDO2" s="2040"/>
      <c r="BDQ2" s="312"/>
      <c r="BDR2" s="312"/>
      <c r="BDS2" s="2040" t="str">
        <f>BAC2</f>
        <v>REMISIONES   O B R A D O R   SEPTIEMBRE   2 0 1 3</v>
      </c>
      <c r="BDT2" s="2040"/>
      <c r="BDU2" s="2040"/>
      <c r="BDV2" s="2040"/>
      <c r="BDW2" s="2040"/>
      <c r="BDY2" s="312"/>
      <c r="BDZ2" s="2040" t="str">
        <f>BDS2</f>
        <v>REMISIONES   O B R A D O R   SEPTIEMBRE   2 0 1 3</v>
      </c>
      <c r="BEA2" s="2040"/>
      <c r="BEB2" s="2040"/>
      <c r="BEC2" s="2040"/>
      <c r="BED2" s="2040"/>
      <c r="BEF2" s="312"/>
      <c r="BEG2" s="2040" t="str">
        <f>BAQ2</f>
        <v>REMISIONES   O B R A D O R   SEPTIEMBRE   2 0 1 3</v>
      </c>
      <c r="BEH2" s="2040"/>
      <c r="BEI2" s="2040"/>
      <c r="BEJ2" s="2040"/>
      <c r="BEK2" s="2040"/>
      <c r="BEM2" s="323"/>
      <c r="BEN2" s="2040" t="str">
        <f>BBM2</f>
        <v>REMISIONES   O B R A D O R   SEPTIEMBRE   2 0 1 3</v>
      </c>
      <c r="BEO2" s="2040"/>
      <c r="BEP2" s="2040"/>
      <c r="BEQ2" s="2040"/>
      <c r="BER2" s="2040"/>
      <c r="BET2" s="323"/>
      <c r="BEU2" s="2040" t="str">
        <f>BBM2</f>
        <v>REMISIONES   O B R A D O R   SEPTIEMBRE   2 0 1 3</v>
      </c>
      <c r="BEV2" s="2040"/>
      <c r="BEW2" s="2040"/>
      <c r="BEX2" s="2040"/>
      <c r="BEY2" s="2040"/>
      <c r="BFA2" s="323"/>
      <c r="BFB2" s="2040" t="str">
        <f>BCA2</f>
        <v>REMISIONES   O B R A D O R   SEPTIEMBRE   2 0 1 3</v>
      </c>
      <c r="BFC2" s="2040"/>
      <c r="BFD2" s="2040"/>
      <c r="BFE2" s="2040"/>
      <c r="BFF2" s="2040"/>
      <c r="BFH2" s="323"/>
      <c r="BFI2" s="2040" t="str">
        <f>BAC2</f>
        <v>REMISIONES   O B R A D O R   SEPTIEMBRE   2 0 1 3</v>
      </c>
      <c r="BFJ2" s="2040"/>
      <c r="BFK2" s="2040"/>
      <c r="BFL2" s="2040"/>
      <c r="BFM2" s="2040"/>
      <c r="BFO2" s="312"/>
      <c r="BFP2" s="2040" t="str">
        <f>BAJ2</f>
        <v>REMISIONES   O B R A D O R   SEPTIEMBRE   2 0 1 3</v>
      </c>
      <c r="BFQ2" s="2040"/>
      <c r="BFR2" s="2040"/>
      <c r="BFS2" s="2040"/>
      <c r="BFT2" s="2040"/>
      <c r="BFV2" s="323"/>
      <c r="BFW2" s="2040" t="str">
        <f>BDK2</f>
        <v>REMISIONES   O B R A D O R   SEPTIEMBRE   2 0 1 3</v>
      </c>
      <c r="BFX2" s="2040"/>
      <c r="BFY2" s="2040"/>
      <c r="BFZ2" s="2040"/>
      <c r="BGA2" s="2040"/>
      <c r="BGC2" s="407"/>
      <c r="BGD2" s="2040" t="str">
        <f>BFW2</f>
        <v>REMISIONES   O B R A D O R   SEPTIEMBRE   2 0 1 3</v>
      </c>
      <c r="BGE2" s="2040"/>
      <c r="BGF2" s="2040"/>
      <c r="BGG2" s="2040"/>
      <c r="BGH2" s="2040"/>
      <c r="BGJ2" s="312"/>
      <c r="BGK2" s="2040" t="str">
        <f>BGD2</f>
        <v>REMISIONES   O B R A D O R   SEPTIEMBRE   2 0 1 3</v>
      </c>
      <c r="BGL2" s="2040"/>
      <c r="BGM2" s="2040"/>
      <c r="BGN2" s="2040"/>
      <c r="BGO2" s="2040"/>
      <c r="BGQ2" s="407"/>
      <c r="BGR2" s="2040" t="str">
        <f>BGK2</f>
        <v>REMISIONES   O B R A D O R   SEPTIEMBRE   2 0 1 3</v>
      </c>
      <c r="BGS2" s="2040"/>
      <c r="BGT2" s="2040"/>
      <c r="BGU2" s="2040"/>
      <c r="BGV2" s="2040"/>
      <c r="BGX2" s="407"/>
      <c r="BGY2" s="312"/>
      <c r="BGZ2" s="2040" t="str">
        <f>BGK2</f>
        <v>REMISIONES   O B R A D O R   SEPTIEMBRE   2 0 1 3</v>
      </c>
      <c r="BHA2" s="2040"/>
      <c r="BHB2" s="2040"/>
      <c r="BHC2" s="2040"/>
      <c r="BHD2" s="2040"/>
      <c r="BHF2" s="323"/>
      <c r="BHG2" s="2040" t="str">
        <f>BGK2</f>
        <v>REMISIONES   O B R A D O R   SEPTIEMBRE   2 0 1 3</v>
      </c>
      <c r="BHH2" s="2040"/>
      <c r="BHI2" s="2040"/>
      <c r="BHJ2" s="2040"/>
      <c r="BHK2" s="2040"/>
      <c r="BHM2" s="323"/>
      <c r="BHN2" s="738"/>
      <c r="BHO2" s="2040" t="str">
        <f>BGR2</f>
        <v>REMISIONES   O B R A D O R   SEPTIEMBRE   2 0 1 3</v>
      </c>
      <c r="BHP2" s="2040"/>
      <c r="BHQ2" s="2040"/>
      <c r="BHR2" s="2040"/>
      <c r="BHS2" s="2040"/>
      <c r="BHU2" s="312"/>
      <c r="BHV2" s="312"/>
      <c r="BHW2" s="2040" t="str">
        <f>BGZ2</f>
        <v>REMISIONES   O B R A D O R   SEPTIEMBRE   2 0 1 3</v>
      </c>
      <c r="BHX2" s="2040"/>
      <c r="BHY2" s="2040"/>
      <c r="BHZ2" s="2040"/>
      <c r="BIA2" s="2040"/>
      <c r="BIC2" s="407"/>
      <c r="BID2" s="2040" t="str">
        <f>BHG2</f>
        <v>REMISIONES   O B R A D O R   SEPTIEMBRE   2 0 1 3</v>
      </c>
      <c r="BIE2" s="2040"/>
      <c r="BIF2" s="2040"/>
      <c r="BIG2" s="2040"/>
      <c r="BIH2" s="2040"/>
      <c r="BIJ2" s="323"/>
      <c r="BIK2" s="2040" t="str">
        <f>BGK2</f>
        <v>REMISIONES   O B R A D O R   SEPTIEMBRE   2 0 1 3</v>
      </c>
      <c r="BIL2" s="2040"/>
      <c r="BIM2" s="2040"/>
      <c r="BIN2" s="2040"/>
      <c r="BIO2" s="2040"/>
      <c r="BIQ2" s="407"/>
      <c r="BIR2" s="2040" t="str">
        <f>BGR2</f>
        <v>REMISIONES   O B R A D O R   SEPTIEMBRE   2 0 1 3</v>
      </c>
      <c r="BIS2" s="2040"/>
      <c r="BIT2" s="2040"/>
      <c r="BIU2" s="2040"/>
      <c r="BIV2" s="2040"/>
      <c r="BIX2" s="323"/>
      <c r="BIY2" s="323"/>
      <c r="BIZ2" s="2040" t="str">
        <f>BGK2</f>
        <v>REMISIONES   O B R A D O R   SEPTIEMBRE   2 0 1 3</v>
      </c>
      <c r="BJA2" s="2040"/>
      <c r="BJB2" s="2040"/>
      <c r="BJC2" s="2040"/>
      <c r="BJD2" s="2040"/>
      <c r="BJF2" s="312"/>
      <c r="BJG2" s="2040" t="str">
        <f>BGR2</f>
        <v>REMISIONES   O B R A D O R   SEPTIEMBRE   2 0 1 3</v>
      </c>
      <c r="BJH2" s="2040"/>
      <c r="BJI2" s="2040"/>
      <c r="BJJ2" s="2040"/>
      <c r="BJK2" s="2040"/>
      <c r="BJM2" s="407"/>
      <c r="BJN2" s="2040" t="str">
        <f>BGR2</f>
        <v>REMISIONES   O B R A D O R   SEPTIEMBRE   2 0 1 3</v>
      </c>
      <c r="BJO2" s="2040"/>
      <c r="BJP2" s="2040"/>
      <c r="BJQ2" s="2040"/>
      <c r="BJR2" s="2040"/>
      <c r="BJT2" s="407"/>
      <c r="BJV2" s="2040" t="str">
        <f>BIZ2</f>
        <v>REMISIONES   O B R A D O R   SEPTIEMBRE   2 0 1 3</v>
      </c>
      <c r="BJW2" s="2040"/>
      <c r="BJX2" s="2040"/>
      <c r="BJY2" s="2040"/>
      <c r="BJZ2" s="2040"/>
      <c r="BKB2" s="407"/>
      <c r="BKC2" s="2040" t="str">
        <f>BJV2</f>
        <v>REMISIONES   O B R A D O R   SEPTIEMBRE   2 0 1 3</v>
      </c>
      <c r="BKD2" s="2040"/>
      <c r="BKE2" s="2040"/>
      <c r="BKF2" s="2040"/>
      <c r="BKG2" s="2040"/>
      <c r="BKI2" s="407"/>
      <c r="BKJ2" s="2040" t="str">
        <f>BJV2</f>
        <v>REMISIONES   O B R A D O R   SEPTIEMBRE   2 0 1 3</v>
      </c>
      <c r="BKK2" s="2040"/>
      <c r="BKL2" s="2040"/>
      <c r="BKM2" s="2040"/>
      <c r="BKN2" s="2040"/>
      <c r="BKP2" s="407"/>
      <c r="BKQ2" s="2040" t="str">
        <f>BKC2</f>
        <v>REMISIONES   O B R A D O R   SEPTIEMBRE   2 0 1 3</v>
      </c>
      <c r="BKR2" s="2040"/>
      <c r="BKS2" s="2040"/>
      <c r="BKT2" s="2040"/>
      <c r="BKU2" s="2040"/>
      <c r="BKW2" s="407"/>
      <c r="BKX2" s="2040" t="str">
        <f>BKJ2</f>
        <v>REMISIONES   O B R A D O R   SEPTIEMBRE   2 0 1 3</v>
      </c>
      <c r="BKY2" s="2040"/>
      <c r="BKZ2" s="2040"/>
      <c r="BLA2" s="2040"/>
      <c r="BLB2" s="2040"/>
      <c r="BLD2" s="407"/>
      <c r="BLE2" s="2040" t="str">
        <f>BKX2</f>
        <v>REMISIONES   O B R A D O R   SEPTIEMBRE   2 0 1 3</v>
      </c>
      <c r="BLF2" s="2040"/>
      <c r="BLG2" s="2040"/>
      <c r="BLH2" s="2040"/>
      <c r="BLI2" s="2040"/>
      <c r="BLK2" s="407"/>
      <c r="BLL2" s="2040" t="str">
        <f>BKJ2</f>
        <v>REMISIONES   O B R A D O R   SEPTIEMBRE   2 0 1 3</v>
      </c>
      <c r="BLM2" s="2040"/>
      <c r="BLN2" s="2040"/>
      <c r="BLO2" s="2040"/>
      <c r="BLP2" s="2040"/>
      <c r="BLR2" s="407"/>
      <c r="BLS2" s="2040" t="str">
        <f>BKX2</f>
        <v>REMISIONES   O B R A D O R   SEPTIEMBRE   2 0 1 3</v>
      </c>
      <c r="BLT2" s="2040"/>
      <c r="BLU2" s="2040"/>
      <c r="BLV2" s="2040"/>
      <c r="BLW2" s="2040"/>
      <c r="BLY2" s="407"/>
      <c r="BLZ2" s="2040" t="str">
        <f>BLL2</f>
        <v>REMISIONES   O B R A D O R   SEPTIEMBRE   2 0 1 3</v>
      </c>
      <c r="BMA2" s="2040"/>
      <c r="BMB2" s="2040"/>
      <c r="BMC2" s="2040"/>
      <c r="BMD2" s="2040"/>
      <c r="BMF2" s="312"/>
      <c r="BMG2" s="2040" t="str">
        <f>BKJ2</f>
        <v>REMISIONES   O B R A D O R   SEPTIEMBRE   2 0 1 3</v>
      </c>
      <c r="BMH2" s="2040"/>
      <c r="BMI2" s="2040"/>
      <c r="BMJ2" s="2040"/>
      <c r="BMK2" s="2040"/>
      <c r="BMM2" s="312"/>
      <c r="BMN2" s="2040" t="str">
        <f>BMG2</f>
        <v>REMISIONES   O B R A D O R   SEPTIEMBRE   2 0 1 3</v>
      </c>
      <c r="BMO2" s="2040"/>
      <c r="BMP2" s="2040"/>
      <c r="BMQ2" s="2040"/>
      <c r="BMR2" s="2040"/>
      <c r="BMT2" s="323"/>
      <c r="BMU2" s="2040" t="str">
        <f>BMN2</f>
        <v>REMISIONES   O B R A D O R   SEPTIEMBRE   2 0 1 3</v>
      </c>
      <c r="BMV2" s="2040"/>
      <c r="BMW2" s="2040"/>
      <c r="BMX2" s="2040"/>
      <c r="BMY2" s="2040"/>
      <c r="BNA2" s="312"/>
      <c r="BNB2" s="2040" t="str">
        <f>BMU2</f>
        <v>REMISIONES   O B R A D O R   SEPTIEMBRE   2 0 1 3</v>
      </c>
      <c r="BNC2" s="2040"/>
      <c r="BND2" s="2040"/>
      <c r="BNE2" s="2040"/>
      <c r="BNF2" s="2040"/>
      <c r="BNH2" s="312"/>
      <c r="BNI2" s="738"/>
      <c r="BNJ2" s="2040" t="str">
        <f>BNB2</f>
        <v>REMISIONES   O B R A D O R   SEPTIEMBRE   2 0 1 3</v>
      </c>
      <c r="BNK2" s="2040"/>
      <c r="BNL2" s="2040"/>
      <c r="BNM2" s="2040"/>
      <c r="BNN2" s="2040"/>
      <c r="BNP2" s="312"/>
      <c r="BNQ2" s="2040" t="str">
        <f>BMN2</f>
        <v>REMISIONES   O B R A D O R   SEPTIEMBRE   2 0 1 3</v>
      </c>
      <c r="BNR2" s="2040"/>
      <c r="BNS2" s="2040"/>
      <c r="BNT2" s="2040"/>
      <c r="BNU2" s="2040"/>
      <c r="BNW2" s="312"/>
      <c r="BNX2" s="2040" t="str">
        <f>BMU2</f>
        <v>REMISIONES   O B R A D O R   SEPTIEMBRE   2 0 1 3</v>
      </c>
      <c r="BNY2" s="2040"/>
      <c r="BNZ2" s="2040"/>
      <c r="BOA2" s="2040"/>
      <c r="BOB2" s="2040"/>
      <c r="BOD2" s="312"/>
      <c r="BOE2" s="2040" t="str">
        <f>BMU2</f>
        <v>REMISIONES   O B R A D O R   SEPTIEMBRE   2 0 1 3</v>
      </c>
      <c r="BOF2" s="2040"/>
      <c r="BOG2" s="2040"/>
      <c r="BOH2" s="2040"/>
      <c r="BOI2" s="2040"/>
      <c r="BOK2" s="323"/>
      <c r="BOL2" s="2040" t="str">
        <f>BNQ2</f>
        <v>REMISIONES   O B R A D O R   SEPTIEMBRE   2 0 1 3</v>
      </c>
      <c r="BOM2" s="2040"/>
      <c r="BON2" s="2040"/>
      <c r="BOO2" s="2040"/>
      <c r="BOP2" s="2040"/>
      <c r="BOR2" s="407"/>
      <c r="BOS2" s="2040" t="str">
        <f>BOL2</f>
        <v>REMISIONES   O B R A D O R   SEPTIEMBRE   2 0 1 3</v>
      </c>
      <c r="BOT2" s="2040"/>
      <c r="BOU2" s="2040"/>
      <c r="BOV2" s="2040"/>
      <c r="BOW2" s="2040"/>
      <c r="BOY2" s="407"/>
      <c r="BOZ2" s="2040" t="str">
        <f>BMN2</f>
        <v>REMISIONES   O B R A D O R   SEPTIEMBRE   2 0 1 3</v>
      </c>
      <c r="BPA2" s="2040"/>
      <c r="BPB2" s="2040"/>
      <c r="BPC2" s="2040"/>
      <c r="BPD2" s="2040"/>
      <c r="BPF2" s="312"/>
      <c r="BPG2" s="2040" t="str">
        <f>BOZ2</f>
        <v>REMISIONES   O B R A D O R   SEPTIEMBRE   2 0 1 3</v>
      </c>
      <c r="BPH2" s="2040"/>
      <c r="BPI2" s="2040"/>
      <c r="BPJ2" s="2040"/>
      <c r="BPK2" s="2040"/>
      <c r="BPM2" s="312"/>
      <c r="BPN2" s="2040" t="str">
        <f>BPG2</f>
        <v>REMISIONES   O B R A D O R   SEPTIEMBRE   2 0 1 3</v>
      </c>
      <c r="BPO2" s="2040"/>
      <c r="BPP2" s="2040"/>
      <c r="BPQ2" s="2040"/>
      <c r="BPR2" s="2040"/>
      <c r="BPT2" s="2040" t="str">
        <f>BPG2</f>
        <v>REMISIONES   O B R A D O R   SEPTIEMBRE   2 0 1 3</v>
      </c>
      <c r="BPU2" s="2040"/>
      <c r="BPV2" s="2040"/>
      <c r="BPW2" s="2040"/>
      <c r="BPX2" s="2040"/>
      <c r="BPY2" s="2040"/>
      <c r="BQB2" s="323"/>
      <c r="BQC2" s="2040" t="str">
        <f>BPG2</f>
        <v>REMISIONES   O B R A D O R   SEPTIEMBRE   2 0 1 3</v>
      </c>
      <c r="BQD2" s="2040"/>
      <c r="BQE2" s="2040"/>
      <c r="BQF2" s="2040"/>
      <c r="BQG2" s="2040"/>
      <c r="BQI2" s="323"/>
      <c r="BQJ2" s="2040" t="str">
        <f>BQC2</f>
        <v>REMISIONES   O B R A D O R   SEPTIEMBRE   2 0 1 3</v>
      </c>
      <c r="BQK2" s="2040"/>
      <c r="BQL2" s="2040"/>
      <c r="BQM2" s="2040"/>
      <c r="BQN2" s="2040"/>
      <c r="BQO2" s="739" t="s">
        <v>66</v>
      </c>
      <c r="BQQ2" s="2040" t="str">
        <f>BQJ2</f>
        <v>REMISIONES   O B R A D O R   SEPTIEMBRE   2 0 1 3</v>
      </c>
      <c r="BQR2" s="2040"/>
      <c r="BQS2" s="2040"/>
      <c r="BQT2" s="2040"/>
      <c r="BQU2" s="2040"/>
      <c r="BQV2" s="739" t="s">
        <v>1012</v>
      </c>
      <c r="BQW2" s="312"/>
      <c r="BQX2" s="2040" t="str">
        <f>BQQ2</f>
        <v>REMISIONES   O B R A D O R   SEPTIEMBRE   2 0 1 3</v>
      </c>
      <c r="BQY2" s="2040"/>
      <c r="BQZ2" s="2040"/>
      <c r="BRA2" s="2040"/>
      <c r="BRB2" s="2040"/>
      <c r="BRD2" s="312"/>
      <c r="BRE2" s="312"/>
      <c r="BRF2" s="2040" t="str">
        <f>BQX2</f>
        <v>REMISIONES   O B R A D O R   SEPTIEMBRE   2 0 1 3</v>
      </c>
      <c r="BRG2" s="2040"/>
      <c r="BRH2" s="2040"/>
      <c r="BRI2" s="2040"/>
      <c r="BRJ2" s="2040"/>
      <c r="BRL2" s="407"/>
      <c r="BRM2" s="2040" t="str">
        <f>BRF2</f>
        <v>REMISIONES   O B R A D O R   SEPTIEMBRE   2 0 1 3</v>
      </c>
      <c r="BRN2" s="2040"/>
      <c r="BRO2" s="2040"/>
      <c r="BRP2" s="2040"/>
      <c r="BRQ2" s="2040"/>
      <c r="BRS2" s="407"/>
      <c r="BRT2" s="2040" t="str">
        <f>BRM2</f>
        <v>REMISIONES   O B R A D O R   SEPTIEMBRE   2 0 1 3</v>
      </c>
      <c r="BRU2" s="2040"/>
      <c r="BRV2" s="2040"/>
      <c r="BRW2" s="2040"/>
      <c r="BRX2" s="2040"/>
      <c r="BRZ2" s="312"/>
      <c r="BSA2" s="2040" t="str">
        <f>BRT2</f>
        <v>REMISIONES   O B R A D O R   SEPTIEMBRE   2 0 1 3</v>
      </c>
      <c r="BSB2" s="2040"/>
      <c r="BSC2" s="2040"/>
      <c r="BSD2" s="2040"/>
      <c r="BSE2" s="2040"/>
      <c r="BSG2" s="407"/>
      <c r="BSH2" s="2040" t="str">
        <f>BSA2</f>
        <v>REMISIONES   O B R A D O R   SEPTIEMBRE   2 0 1 3</v>
      </c>
      <c r="BSI2" s="2040"/>
      <c r="BSJ2" s="2040"/>
      <c r="BSK2" s="2040"/>
      <c r="BSL2" s="2040"/>
      <c r="BSN2" s="407"/>
      <c r="BSO2" s="2040" t="str">
        <f>BSH2</f>
        <v>REMISIONES   O B R A D O R   SEPTIEMBRE   2 0 1 3</v>
      </c>
      <c r="BSP2" s="2040"/>
      <c r="BSQ2" s="2040"/>
      <c r="BSR2" s="2040"/>
      <c r="BSS2" s="2040"/>
      <c r="BSU2" s="312"/>
      <c r="BSV2" s="2040" t="str">
        <f>BSO2</f>
        <v>REMISIONES   O B R A D O R   SEPTIEMBRE   2 0 1 3</v>
      </c>
      <c r="BSW2" s="2040"/>
      <c r="BSX2" s="2040"/>
      <c r="BSY2" s="2040"/>
      <c r="BSZ2" s="2040"/>
      <c r="BTB2" s="312"/>
      <c r="BTC2" s="2040" t="str">
        <f>BSV2</f>
        <v>REMISIONES   O B R A D O R   SEPTIEMBRE   2 0 1 3</v>
      </c>
      <c r="BTD2" s="2040"/>
      <c r="BTE2" s="2040"/>
      <c r="BTF2" s="2040"/>
      <c r="BTG2" s="2040"/>
      <c r="BTI2" s="312"/>
      <c r="BTJ2" s="2040" t="str">
        <f>BTC2</f>
        <v>REMISIONES   O B R A D O R   SEPTIEMBRE   2 0 1 3</v>
      </c>
      <c r="BTK2" s="2040"/>
      <c r="BTL2" s="2040"/>
      <c r="BTM2" s="2040"/>
      <c r="BTN2" s="2040"/>
      <c r="BTP2" s="312"/>
      <c r="BTQ2" s="2040" t="str">
        <f>BTJ2</f>
        <v>REMISIONES   O B R A D O R   SEPTIEMBRE   2 0 1 3</v>
      </c>
      <c r="BTR2" s="2040"/>
      <c r="BTS2" s="2040"/>
      <c r="BTT2" s="2040"/>
      <c r="BTU2" s="2040"/>
    </row>
    <row r="3" spans="1:1894" ht="38.25" customHeight="1" thickBot="1" x14ac:dyDescent="0.4">
      <c r="A3" s="312"/>
      <c r="B3" s="1839" t="s">
        <v>18</v>
      </c>
      <c r="C3" s="2138" t="s">
        <v>664</v>
      </c>
      <c r="D3" s="2139"/>
      <c r="E3" s="2139"/>
      <c r="F3" s="2140"/>
      <c r="H3" s="312"/>
      <c r="I3" s="1839" t="s">
        <v>18</v>
      </c>
      <c r="J3" s="2138" t="s">
        <v>2083</v>
      </c>
      <c r="K3" s="2139"/>
      <c r="L3" s="2139"/>
      <c r="M3" s="2140"/>
      <c r="O3" s="312"/>
      <c r="P3" s="1839" t="s">
        <v>18</v>
      </c>
      <c r="Q3" s="2138" t="s">
        <v>24</v>
      </c>
      <c r="R3" s="2139"/>
      <c r="S3" s="2139"/>
      <c r="T3" s="2140"/>
      <c r="V3" s="312"/>
      <c r="W3" s="1839" t="s">
        <v>18</v>
      </c>
      <c r="X3" s="2138" t="s">
        <v>2221</v>
      </c>
      <c r="Y3" s="2139"/>
      <c r="Z3" s="2139"/>
      <c r="AA3" s="2140"/>
      <c r="AD3" s="1839" t="s">
        <v>18</v>
      </c>
      <c r="AE3" s="2138" t="s">
        <v>1969</v>
      </c>
      <c r="AF3" s="2139"/>
      <c r="AG3" s="2139"/>
      <c r="AH3" s="2140"/>
      <c r="AJ3" s="323"/>
      <c r="AK3" s="1839" t="s">
        <v>18</v>
      </c>
      <c r="AL3" s="2138" t="s">
        <v>311</v>
      </c>
      <c r="AM3" s="2139"/>
      <c r="AN3" s="2139"/>
      <c r="AO3" s="2140"/>
      <c r="AQ3" s="312"/>
      <c r="AR3" s="1839" t="s">
        <v>18</v>
      </c>
      <c r="AS3" s="2138" t="s">
        <v>524</v>
      </c>
      <c r="AT3" s="2139"/>
      <c r="AU3" s="2139"/>
      <c r="AV3" s="2140"/>
      <c r="AX3" s="323"/>
      <c r="AY3" s="1839" t="s">
        <v>18</v>
      </c>
      <c r="AZ3" s="2138" t="s">
        <v>119</v>
      </c>
      <c r="BA3" s="2139"/>
      <c r="BB3" s="2139"/>
      <c r="BC3" s="2140"/>
      <c r="BE3" s="407"/>
      <c r="BF3" s="1839" t="s">
        <v>18</v>
      </c>
      <c r="BG3" s="2041" t="s">
        <v>951</v>
      </c>
      <c r="BH3" s="2043"/>
      <c r="BI3" s="2043"/>
      <c r="BJ3" s="2044"/>
      <c r="BL3" s="323"/>
      <c r="BM3" s="1839" t="s">
        <v>18</v>
      </c>
      <c r="BN3" s="2041" t="s">
        <v>976</v>
      </c>
      <c r="BO3" s="2043"/>
      <c r="BP3" s="2043"/>
      <c r="BQ3" s="2044"/>
      <c r="BS3" s="407"/>
      <c r="BT3" s="407"/>
      <c r="BU3" s="1839" t="s">
        <v>18</v>
      </c>
      <c r="BV3" s="2041" t="s">
        <v>998</v>
      </c>
      <c r="BW3" s="2043"/>
      <c r="BX3" s="2043"/>
      <c r="BY3" s="2044"/>
      <c r="CA3" s="407"/>
      <c r="CB3" s="1839" t="s">
        <v>18</v>
      </c>
      <c r="CC3" s="2041" t="s">
        <v>1458</v>
      </c>
      <c r="CD3" s="2043"/>
      <c r="CE3" s="2043"/>
      <c r="CF3" s="2044"/>
      <c r="CH3" s="407"/>
      <c r="CI3" s="1839" t="s">
        <v>18</v>
      </c>
      <c r="CJ3" s="2041" t="s">
        <v>298</v>
      </c>
      <c r="CK3" s="2043"/>
      <c r="CL3" s="2043"/>
      <c r="CM3" s="2044"/>
      <c r="CQ3" s="1839" t="s">
        <v>18</v>
      </c>
      <c r="CR3" s="2041" t="s">
        <v>45</v>
      </c>
      <c r="CS3" s="2043"/>
      <c r="CT3" s="2043"/>
      <c r="CU3" s="2044"/>
      <c r="CY3" s="1839" t="s">
        <v>18</v>
      </c>
      <c r="CZ3" s="2041" t="s">
        <v>45</v>
      </c>
      <c r="DA3" s="2043"/>
      <c r="DB3" s="2043"/>
      <c r="DC3" s="2044"/>
      <c r="DE3" s="323"/>
      <c r="DF3" s="1839" t="s">
        <v>18</v>
      </c>
      <c r="DG3" s="2138" t="s">
        <v>1013</v>
      </c>
      <c r="DH3" s="2139"/>
      <c r="DI3" s="2139"/>
      <c r="DJ3" s="2140"/>
      <c r="DL3" s="323"/>
      <c r="DM3" s="1839" t="s">
        <v>18</v>
      </c>
      <c r="DN3" s="2138" t="s">
        <v>2149</v>
      </c>
      <c r="DO3" s="2139"/>
      <c r="DP3" s="2139"/>
      <c r="DQ3" s="2140"/>
      <c r="DS3" s="312"/>
      <c r="DT3" s="1839" t="s">
        <v>18</v>
      </c>
      <c r="DU3" s="2041" t="s">
        <v>37</v>
      </c>
      <c r="DV3" s="2043"/>
      <c r="DW3" s="2043"/>
      <c r="DX3" s="2044"/>
      <c r="DZ3" s="323"/>
      <c r="EA3" s="1839" t="s">
        <v>18</v>
      </c>
      <c r="EB3" s="2041" t="s">
        <v>1929</v>
      </c>
      <c r="EC3" s="2043"/>
      <c r="ED3" s="2043"/>
      <c r="EE3" s="2044"/>
      <c r="EG3" s="407"/>
      <c r="EH3" s="1839" t="s">
        <v>18</v>
      </c>
      <c r="EI3" s="2041" t="s">
        <v>303</v>
      </c>
      <c r="EJ3" s="2043"/>
      <c r="EK3" s="2043"/>
      <c r="EL3" s="2044"/>
      <c r="EN3" s="407"/>
      <c r="EO3" s="1839" t="s">
        <v>18</v>
      </c>
      <c r="EP3" s="2041" t="s">
        <v>2218</v>
      </c>
      <c r="EQ3" s="2043"/>
      <c r="ER3" s="2043"/>
      <c r="ES3" s="2044"/>
      <c r="EU3" s="312"/>
      <c r="EV3" s="312"/>
      <c r="EW3" s="1839" t="s">
        <v>18</v>
      </c>
      <c r="EX3" s="2041" t="s">
        <v>967</v>
      </c>
      <c r="EY3" s="2043"/>
      <c r="EZ3" s="2043"/>
      <c r="FA3" s="2044"/>
      <c r="FC3" s="407"/>
      <c r="FD3" s="312"/>
      <c r="FE3" s="1839" t="s">
        <v>18</v>
      </c>
      <c r="FF3" s="2041" t="s">
        <v>953</v>
      </c>
      <c r="FG3" s="2043"/>
      <c r="FH3" s="2043"/>
      <c r="FI3" s="2044"/>
      <c r="FK3" s="407"/>
      <c r="FL3" s="312"/>
      <c r="FM3" s="1839" t="s">
        <v>18</v>
      </c>
      <c r="FN3" s="2041" t="s">
        <v>1004</v>
      </c>
      <c r="FO3" s="2043"/>
      <c r="FP3" s="2043"/>
      <c r="FQ3" s="2044"/>
      <c r="FS3" s="312"/>
      <c r="FT3" s="1839" t="s">
        <v>18</v>
      </c>
      <c r="FU3" s="2041" t="s">
        <v>1915</v>
      </c>
      <c r="FV3" s="2043"/>
      <c r="FW3" s="2043"/>
      <c r="FX3" s="2044"/>
      <c r="FZ3" s="407"/>
      <c r="GA3" s="407"/>
      <c r="GB3" s="1839" t="s">
        <v>18</v>
      </c>
      <c r="GC3" s="2041" t="s">
        <v>404</v>
      </c>
      <c r="GD3" s="2043"/>
      <c r="GE3" s="2043"/>
      <c r="GF3" s="2044"/>
      <c r="GH3" s="312"/>
      <c r="GI3" s="1839" t="s">
        <v>18</v>
      </c>
      <c r="GJ3" s="2041" t="s">
        <v>829</v>
      </c>
      <c r="GK3" s="2043"/>
      <c r="GL3" s="2043"/>
      <c r="GM3" s="2044"/>
      <c r="GO3" s="407"/>
      <c r="GP3" s="312"/>
      <c r="GQ3" s="1839" t="s">
        <v>18</v>
      </c>
      <c r="GR3" s="2138" t="s">
        <v>69</v>
      </c>
      <c r="GS3" s="2139"/>
      <c r="GT3" s="2139"/>
      <c r="GU3" s="2140"/>
      <c r="GW3" s="407"/>
      <c r="GX3" s="1839" t="s">
        <v>18</v>
      </c>
      <c r="GY3" s="2138" t="s">
        <v>673</v>
      </c>
      <c r="GZ3" s="2139"/>
      <c r="HA3" s="2139"/>
      <c r="HB3" s="2140"/>
      <c r="HD3" s="323"/>
      <c r="HE3" s="1839" t="s">
        <v>18</v>
      </c>
      <c r="HF3" s="2138" t="s">
        <v>641</v>
      </c>
      <c r="HG3" s="2139"/>
      <c r="HH3" s="2139"/>
      <c r="HI3" s="2140"/>
      <c r="HK3" s="407"/>
      <c r="HL3" s="1839" t="s">
        <v>18</v>
      </c>
      <c r="HM3" s="2041" t="s">
        <v>987</v>
      </c>
      <c r="HN3" s="2043"/>
      <c r="HO3" s="2043"/>
      <c r="HP3" s="2044"/>
      <c r="HR3" s="323"/>
      <c r="HS3" s="1839" t="s">
        <v>18</v>
      </c>
      <c r="HT3" s="2138" t="s">
        <v>2212</v>
      </c>
      <c r="HU3" s="2139"/>
      <c r="HV3" s="2139"/>
      <c r="HW3" s="2140"/>
      <c r="HY3" s="323"/>
      <c r="HZ3" s="1839" t="s">
        <v>18</v>
      </c>
      <c r="IA3" s="2138" t="s">
        <v>2222</v>
      </c>
      <c r="IB3" s="2139"/>
      <c r="IC3" s="2139"/>
      <c r="ID3" s="2140"/>
      <c r="IF3" s="312"/>
      <c r="IG3" s="1839" t="s">
        <v>18</v>
      </c>
      <c r="IH3" s="2162" t="s">
        <v>3509</v>
      </c>
      <c r="II3" s="2163"/>
      <c r="IJ3" s="2163"/>
      <c r="IK3" s="2164"/>
      <c r="IM3" s="407"/>
      <c r="IN3" s="1839" t="s">
        <v>18</v>
      </c>
      <c r="IO3" s="2041" t="s">
        <v>1014</v>
      </c>
      <c r="IP3" s="2043"/>
      <c r="IQ3" s="2043"/>
      <c r="IR3" s="2044"/>
      <c r="IT3" s="407"/>
      <c r="IU3" s="1839" t="s">
        <v>18</v>
      </c>
      <c r="IV3" s="2041" t="s">
        <v>830</v>
      </c>
      <c r="IW3" s="2043"/>
      <c r="IX3" s="2043"/>
      <c r="IY3" s="2044"/>
      <c r="JA3" s="323"/>
      <c r="JB3" s="1839" t="s">
        <v>18</v>
      </c>
      <c r="JC3" s="2041" t="s">
        <v>1015</v>
      </c>
      <c r="JD3" s="2043"/>
      <c r="JE3" s="2043"/>
      <c r="JF3" s="2044"/>
      <c r="JH3" s="323"/>
      <c r="JI3" s="1839" t="s">
        <v>18</v>
      </c>
      <c r="JJ3" s="2041" t="s">
        <v>1015</v>
      </c>
      <c r="JK3" s="2043"/>
      <c r="JL3" s="2043"/>
      <c r="JM3" s="2044"/>
      <c r="JO3" s="323"/>
      <c r="JP3" s="1839" t="s">
        <v>18</v>
      </c>
      <c r="JQ3" s="2041" t="s">
        <v>1015</v>
      </c>
      <c r="JR3" s="2043"/>
      <c r="JS3" s="2043"/>
      <c r="JT3" s="2044"/>
      <c r="JV3" s="407"/>
      <c r="JW3" s="1839" t="s">
        <v>18</v>
      </c>
      <c r="JX3" s="2159" t="s">
        <v>1016</v>
      </c>
      <c r="JY3" s="2160"/>
      <c r="JZ3" s="2160"/>
      <c r="KA3" s="2161"/>
      <c r="KC3" s="323"/>
      <c r="KD3" s="1839" t="s">
        <v>18</v>
      </c>
      <c r="KE3" s="2041" t="s">
        <v>447</v>
      </c>
      <c r="KF3" s="2043"/>
      <c r="KG3" s="2043"/>
      <c r="KH3" s="2044"/>
      <c r="KJ3" s="323"/>
      <c r="KK3" s="323"/>
      <c r="KL3" s="1839" t="s">
        <v>18</v>
      </c>
      <c r="KM3" s="2041" t="s">
        <v>775</v>
      </c>
      <c r="KN3" s="2043"/>
      <c r="KO3" s="2043"/>
      <c r="KP3" s="2044"/>
      <c r="KR3" s="323"/>
      <c r="KS3" s="1839" t="s">
        <v>18</v>
      </c>
      <c r="KT3" s="2041" t="s">
        <v>1927</v>
      </c>
      <c r="KU3" s="2043"/>
      <c r="KV3" s="2043"/>
      <c r="KW3" s="2044"/>
      <c r="KY3" s="323"/>
      <c r="KZ3" s="1839" t="s">
        <v>18</v>
      </c>
      <c r="LA3" s="2041" t="s">
        <v>1002</v>
      </c>
      <c r="LB3" s="2043"/>
      <c r="LC3" s="2043"/>
      <c r="LD3" s="2044"/>
      <c r="LF3" s="312"/>
      <c r="LG3" s="1839" t="s">
        <v>18</v>
      </c>
      <c r="LH3" s="2041" t="s">
        <v>3464</v>
      </c>
      <c r="LI3" s="2043"/>
      <c r="LJ3" s="2043"/>
      <c r="LK3" s="2044"/>
      <c r="LM3" s="312"/>
      <c r="LN3" s="1839" t="s">
        <v>18</v>
      </c>
      <c r="LO3" s="2041" t="s">
        <v>3075</v>
      </c>
      <c r="LP3" s="2043"/>
      <c r="LQ3" s="2043"/>
      <c r="LR3" s="2044"/>
      <c r="LT3" s="312"/>
      <c r="LU3" s="1839" t="s">
        <v>18</v>
      </c>
      <c r="LV3" s="2138" t="s">
        <v>688</v>
      </c>
      <c r="LW3" s="2139"/>
      <c r="LX3" s="2139"/>
      <c r="LY3" s="2140"/>
      <c r="MA3" s="312"/>
      <c r="MB3" s="1839" t="s">
        <v>18</v>
      </c>
      <c r="MC3" s="2138" t="s">
        <v>3076</v>
      </c>
      <c r="MD3" s="2139"/>
      <c r="ME3" s="2139"/>
      <c r="MF3" s="2140"/>
      <c r="MH3" s="407"/>
      <c r="MI3" s="1839" t="s">
        <v>18</v>
      </c>
      <c r="MJ3" s="2041" t="s">
        <v>1001</v>
      </c>
      <c r="MK3" s="2043"/>
      <c r="ML3" s="2043"/>
      <c r="MM3" s="2044"/>
      <c r="MO3" s="407"/>
      <c r="MP3" s="1839" t="s">
        <v>18</v>
      </c>
      <c r="MQ3" s="2041" t="s">
        <v>2075</v>
      </c>
      <c r="MR3" s="2043"/>
      <c r="MS3" s="2043"/>
      <c r="MT3" s="2044"/>
      <c r="MV3" s="407"/>
      <c r="MW3" s="1839" t="s">
        <v>18</v>
      </c>
      <c r="MX3" s="2041" t="s">
        <v>1556</v>
      </c>
      <c r="MY3" s="2043"/>
      <c r="MZ3" s="2043"/>
      <c r="NA3" s="2044"/>
      <c r="NC3" s="312"/>
      <c r="ND3" s="1839" t="s">
        <v>18</v>
      </c>
      <c r="NE3" s="2041" t="s">
        <v>2068</v>
      </c>
      <c r="NF3" s="2043"/>
      <c r="NG3" s="2043"/>
      <c r="NH3" s="2044"/>
      <c r="NJ3" s="312"/>
      <c r="NK3" s="1839" t="s">
        <v>18</v>
      </c>
      <c r="NL3" s="2041" t="s">
        <v>782</v>
      </c>
      <c r="NM3" s="2043"/>
      <c r="NN3" s="2043"/>
      <c r="NO3" s="2044"/>
      <c r="NQ3" s="407"/>
      <c r="NR3" s="1839" t="s">
        <v>18</v>
      </c>
      <c r="NS3" s="2041" t="s">
        <v>996</v>
      </c>
      <c r="NT3" s="2043"/>
      <c r="NU3" s="2043"/>
      <c r="NV3" s="2044"/>
      <c r="NX3" s="407"/>
      <c r="NY3" s="1839" t="s">
        <v>18</v>
      </c>
      <c r="NZ3" s="2041" t="s">
        <v>623</v>
      </c>
      <c r="OA3" s="2043"/>
      <c r="OB3" s="2043"/>
      <c r="OC3" s="2044"/>
      <c r="OE3" s="407"/>
      <c r="OF3" s="738"/>
      <c r="OG3" s="1839" t="s">
        <v>18</v>
      </c>
      <c r="OH3" s="2041" t="s">
        <v>67</v>
      </c>
      <c r="OI3" s="2043"/>
      <c r="OJ3" s="2043"/>
      <c r="OK3" s="2044"/>
      <c r="OM3" s="407"/>
      <c r="ON3" s="1839" t="s">
        <v>18</v>
      </c>
      <c r="OO3" s="2041" t="s">
        <v>595</v>
      </c>
      <c r="OP3" s="2043"/>
      <c r="OQ3" s="2043"/>
      <c r="OR3" s="2044"/>
      <c r="OT3" s="312"/>
      <c r="OU3" s="1839" t="s">
        <v>18</v>
      </c>
      <c r="OV3" s="2041" t="s">
        <v>793</v>
      </c>
      <c r="OW3" s="2043"/>
      <c r="OX3" s="2043"/>
      <c r="OY3" s="2044"/>
      <c r="PA3" s="323"/>
      <c r="PB3" s="1839" t="s">
        <v>18</v>
      </c>
      <c r="PC3" s="2041" t="s">
        <v>833</v>
      </c>
      <c r="PD3" s="2043"/>
      <c r="PE3" s="2043"/>
      <c r="PF3" s="2044"/>
      <c r="PH3" s="323"/>
      <c r="PI3" s="1839" t="s">
        <v>18</v>
      </c>
      <c r="PJ3" s="2041" t="s">
        <v>833</v>
      </c>
      <c r="PK3" s="2043"/>
      <c r="PL3" s="2043"/>
      <c r="PM3" s="2044"/>
      <c r="PO3" s="323"/>
      <c r="PP3" s="312"/>
      <c r="PQ3" s="1839" t="s">
        <v>18</v>
      </c>
      <c r="PR3" s="2041" t="s">
        <v>1018</v>
      </c>
      <c r="PS3" s="2043"/>
      <c r="PT3" s="2043"/>
      <c r="PU3" s="2044"/>
      <c r="PW3" s="323"/>
      <c r="PX3" s="1839" t="s">
        <v>18</v>
      </c>
      <c r="PY3" s="2041" t="s">
        <v>1008</v>
      </c>
      <c r="PZ3" s="2043"/>
      <c r="QA3" s="2043"/>
      <c r="QB3" s="2044"/>
      <c r="QD3" s="323"/>
      <c r="QE3" s="1839" t="s">
        <v>18</v>
      </c>
      <c r="QF3" s="2041" t="s">
        <v>497</v>
      </c>
      <c r="QG3" s="2043"/>
      <c r="QH3" s="2043"/>
      <c r="QI3" s="2044"/>
      <c r="QK3" s="312"/>
      <c r="QL3" s="1839" t="s">
        <v>18</v>
      </c>
      <c r="QM3" s="2041" t="s">
        <v>2066</v>
      </c>
      <c r="QN3" s="2043"/>
      <c r="QO3" s="2043"/>
      <c r="QP3" s="2044"/>
      <c r="QR3" s="312"/>
      <c r="QS3" s="1839" t="s">
        <v>18</v>
      </c>
      <c r="QT3" s="2041" t="s">
        <v>984</v>
      </c>
      <c r="QU3" s="2043"/>
      <c r="QV3" s="2043"/>
      <c r="QW3" s="2044"/>
      <c r="QY3" s="312"/>
      <c r="QZ3" s="1839" t="s">
        <v>18</v>
      </c>
      <c r="RA3" s="2041" t="s">
        <v>982</v>
      </c>
      <c r="RB3" s="2043"/>
      <c r="RC3" s="2043"/>
      <c r="RD3" s="2044"/>
      <c r="RF3" s="407"/>
      <c r="RG3" s="740"/>
      <c r="RH3" s="1839" t="s">
        <v>18</v>
      </c>
      <c r="RI3" s="2041" t="s">
        <v>10</v>
      </c>
      <c r="RJ3" s="2043"/>
      <c r="RK3" s="2043"/>
      <c r="RL3" s="2044"/>
      <c r="RN3" s="407"/>
      <c r="RO3" s="1839" t="s">
        <v>18</v>
      </c>
      <c r="RP3" s="2041" t="s">
        <v>500</v>
      </c>
      <c r="RQ3" s="2043"/>
      <c r="RR3" s="2043"/>
      <c r="RS3" s="2044"/>
      <c r="RU3" s="407"/>
      <c r="RV3" s="1839" t="s">
        <v>18</v>
      </c>
      <c r="RW3" s="2041" t="s">
        <v>30</v>
      </c>
      <c r="RX3" s="2043"/>
      <c r="RY3" s="2043"/>
      <c r="RZ3" s="2044"/>
      <c r="SB3" s="312"/>
      <c r="SC3" s="1839" t="s">
        <v>18</v>
      </c>
      <c r="SD3" s="2041" t="s">
        <v>1020</v>
      </c>
      <c r="SE3" s="2043"/>
      <c r="SF3" s="2043"/>
      <c r="SG3" s="2044"/>
      <c r="SI3" s="312"/>
      <c r="SJ3" s="1839" t="s">
        <v>18</v>
      </c>
      <c r="SK3" s="2041" t="s">
        <v>834</v>
      </c>
      <c r="SL3" s="2043"/>
      <c r="SM3" s="2043"/>
      <c r="SN3" s="2044"/>
      <c r="SP3" s="312"/>
      <c r="SQ3" s="1839" t="s">
        <v>18</v>
      </c>
      <c r="SR3" s="2041" t="s">
        <v>511</v>
      </c>
      <c r="SS3" s="2043"/>
      <c r="ST3" s="2043"/>
      <c r="SU3" s="2044"/>
      <c r="SW3" s="312"/>
      <c r="SX3" s="1839" t="s">
        <v>18</v>
      </c>
      <c r="SY3" s="2041" t="s">
        <v>2234</v>
      </c>
      <c r="SZ3" s="2043"/>
      <c r="TA3" s="2043"/>
      <c r="TB3" s="2044"/>
      <c r="TD3" s="312"/>
      <c r="TE3" s="1839" t="s">
        <v>18</v>
      </c>
      <c r="TF3" s="2041" t="s">
        <v>3077</v>
      </c>
      <c r="TG3" s="2043"/>
      <c r="TH3" s="2043"/>
      <c r="TI3" s="2044"/>
      <c r="TK3" s="312"/>
      <c r="TL3" s="1839" t="s">
        <v>18</v>
      </c>
      <c r="TM3" s="2041" t="s">
        <v>645</v>
      </c>
      <c r="TN3" s="2043"/>
      <c r="TO3" s="2043"/>
      <c r="TP3" s="2044"/>
      <c r="TR3" s="312"/>
      <c r="TS3" s="1839" t="s">
        <v>18</v>
      </c>
      <c r="TT3" s="2041" t="s">
        <v>1019</v>
      </c>
      <c r="TU3" s="2043"/>
      <c r="TV3" s="2043"/>
      <c r="TW3" s="2044"/>
      <c r="TY3" s="407"/>
      <c r="TZ3" s="1839" t="s">
        <v>18</v>
      </c>
      <c r="UA3" s="2041" t="s">
        <v>1194</v>
      </c>
      <c r="UB3" s="2043"/>
      <c r="UC3" s="2043"/>
      <c r="UD3" s="2044"/>
      <c r="UF3" s="407"/>
      <c r="UG3" s="1839" t="s">
        <v>18</v>
      </c>
      <c r="UH3" s="2041" t="s">
        <v>785</v>
      </c>
      <c r="UI3" s="2043"/>
      <c r="UJ3" s="2043"/>
      <c r="UK3" s="2044"/>
      <c r="UM3" s="407"/>
      <c r="UN3" s="1839" t="s">
        <v>18</v>
      </c>
      <c r="UO3" s="2041" t="s">
        <v>2216</v>
      </c>
      <c r="UP3" s="2043"/>
      <c r="UQ3" s="2043"/>
      <c r="UR3" s="2044"/>
      <c r="UT3" s="323"/>
      <c r="UU3" s="1839" t="s">
        <v>18</v>
      </c>
      <c r="UV3" s="2041" t="s">
        <v>989</v>
      </c>
      <c r="UW3" s="2043"/>
      <c r="UX3" s="2043"/>
      <c r="UY3" s="2044"/>
      <c r="VA3" s="407"/>
      <c r="VB3" s="1839" t="s">
        <v>18</v>
      </c>
      <c r="VC3" s="2041" t="s">
        <v>3078</v>
      </c>
      <c r="VD3" s="2043"/>
      <c r="VE3" s="2043"/>
      <c r="VF3" s="2044"/>
      <c r="VH3" s="312"/>
      <c r="VI3" s="1839" t="s">
        <v>18</v>
      </c>
      <c r="VJ3" s="2041" t="s">
        <v>680</v>
      </c>
      <c r="VK3" s="2043"/>
      <c r="VL3" s="2043"/>
      <c r="VM3" s="2044"/>
      <c r="VO3" s="312"/>
      <c r="VP3" s="1839" t="s">
        <v>18</v>
      </c>
      <c r="VQ3" s="2041" t="s">
        <v>1003</v>
      </c>
      <c r="VR3" s="2043"/>
      <c r="VS3" s="2043"/>
      <c r="VT3" s="2044"/>
      <c r="VV3" s="312"/>
      <c r="VW3" s="1839" t="s">
        <v>18</v>
      </c>
      <c r="VX3" s="2041" t="s">
        <v>186</v>
      </c>
      <c r="VY3" s="2043"/>
      <c r="VZ3" s="2043"/>
      <c r="WA3" s="2044"/>
      <c r="WC3" s="323"/>
      <c r="WD3" s="1839" t="s">
        <v>18</v>
      </c>
      <c r="WE3" s="2041" t="s">
        <v>755</v>
      </c>
      <c r="WF3" s="2043"/>
      <c r="WG3" s="2043"/>
      <c r="WH3" s="2044"/>
      <c r="WJ3" s="407"/>
      <c r="WK3" s="1839" t="s">
        <v>18</v>
      </c>
      <c r="WL3" s="2041" t="s">
        <v>603</v>
      </c>
      <c r="WM3" s="2043"/>
      <c r="WN3" s="2043"/>
      <c r="WO3" s="2044"/>
      <c r="WQ3" s="312"/>
      <c r="WR3" s="1839" t="s">
        <v>18</v>
      </c>
      <c r="WS3" s="2041" t="s">
        <v>1922</v>
      </c>
      <c r="WT3" s="2043"/>
      <c r="WU3" s="2043"/>
      <c r="WV3" s="2044"/>
      <c r="WX3" s="407"/>
      <c r="WY3" s="1839" t="s">
        <v>18</v>
      </c>
      <c r="WZ3" s="2041" t="s">
        <v>986</v>
      </c>
      <c r="XA3" s="2043"/>
      <c r="XB3" s="2043"/>
      <c r="XC3" s="2044"/>
      <c r="XE3" s="407"/>
      <c r="XF3" s="1839" t="s">
        <v>18</v>
      </c>
      <c r="XG3" s="2041" t="s">
        <v>839</v>
      </c>
      <c r="XH3" s="2043"/>
      <c r="XI3" s="2043"/>
      <c r="XJ3" s="2044"/>
      <c r="XL3" s="407"/>
      <c r="XM3" s="1839" t="s">
        <v>18</v>
      </c>
      <c r="XN3" s="2041" t="s">
        <v>1021</v>
      </c>
      <c r="XO3" s="2043"/>
      <c r="XP3" s="2043"/>
      <c r="XQ3" s="2044"/>
      <c r="XS3" s="323"/>
      <c r="XT3" s="312"/>
      <c r="XU3" s="1839" t="s">
        <v>18</v>
      </c>
      <c r="XV3" s="2041" t="s">
        <v>499</v>
      </c>
      <c r="XW3" s="2043"/>
      <c r="XX3" s="2043"/>
      <c r="XY3" s="2044"/>
      <c r="YA3" s="323"/>
      <c r="YB3" s="1839" t="s">
        <v>18</v>
      </c>
      <c r="YC3" s="2041" t="s">
        <v>684</v>
      </c>
      <c r="YD3" s="2043"/>
      <c r="YE3" s="2043"/>
      <c r="YF3" s="2044"/>
      <c r="YH3" s="407"/>
      <c r="YI3" s="740"/>
      <c r="YJ3" s="1839" t="s">
        <v>18</v>
      </c>
      <c r="YK3" s="2041" t="s">
        <v>72</v>
      </c>
      <c r="YL3" s="2043"/>
      <c r="YM3" s="2043"/>
      <c r="YN3" s="2044"/>
      <c r="YP3" s="323"/>
      <c r="YQ3" s="1839" t="s">
        <v>18</v>
      </c>
      <c r="YR3" s="2041" t="s">
        <v>4239</v>
      </c>
      <c r="YS3" s="2043"/>
      <c r="YT3" s="2043"/>
      <c r="YU3" s="2044"/>
      <c r="YW3" s="323"/>
      <c r="YX3" s="1839" t="s">
        <v>18</v>
      </c>
      <c r="YY3" s="2041" t="s">
        <v>377</v>
      </c>
      <c r="YZ3" s="2043"/>
      <c r="ZA3" s="2043"/>
      <c r="ZB3" s="2044"/>
      <c r="ZD3" s="407"/>
      <c r="ZE3" s="1839" t="s">
        <v>18</v>
      </c>
      <c r="ZF3" s="2041" t="s">
        <v>1022</v>
      </c>
      <c r="ZG3" s="2043"/>
      <c r="ZH3" s="2043"/>
      <c r="ZI3" s="2044"/>
      <c r="ZK3" s="407"/>
      <c r="ZL3" s="1839" t="s">
        <v>18</v>
      </c>
      <c r="ZM3" s="2041" t="s">
        <v>970</v>
      </c>
      <c r="ZN3" s="2043"/>
      <c r="ZO3" s="2043"/>
      <c r="ZP3" s="2044"/>
      <c r="ZR3" s="323"/>
      <c r="ZS3" s="738"/>
      <c r="ZT3" s="1839" t="s">
        <v>18</v>
      </c>
      <c r="ZU3" s="2041" t="s">
        <v>752</v>
      </c>
      <c r="ZV3" s="2043"/>
      <c r="ZW3" s="2043"/>
      <c r="ZX3" s="2044"/>
      <c r="ZZ3" s="323"/>
      <c r="AAA3" s="1839" t="s">
        <v>18</v>
      </c>
      <c r="AAB3" s="2041" t="s">
        <v>1025</v>
      </c>
      <c r="AAC3" s="2043"/>
      <c r="AAD3" s="2043"/>
      <c r="AAE3" s="2044"/>
      <c r="AAG3" s="407"/>
      <c r="AAH3" s="1839" t="s">
        <v>18</v>
      </c>
      <c r="AAI3" s="2041" t="s">
        <v>64</v>
      </c>
      <c r="AAJ3" s="2043"/>
      <c r="AAK3" s="2043"/>
      <c r="AAL3" s="2044"/>
      <c r="AAN3" s="323"/>
      <c r="AAO3" s="1839" t="s">
        <v>18</v>
      </c>
      <c r="AAP3" s="2041" t="s">
        <v>419</v>
      </c>
      <c r="AAQ3" s="2043"/>
      <c r="AAR3" s="2043"/>
      <c r="AAS3" s="2044"/>
      <c r="AAU3" s="407"/>
      <c r="AAV3" s="1839" t="s">
        <v>18</v>
      </c>
      <c r="AAW3" s="2168" t="s">
        <v>1023</v>
      </c>
      <c r="AAX3" s="2169"/>
      <c r="AAY3" s="2169"/>
      <c r="AAZ3" s="2170"/>
      <c r="ABB3" s="407"/>
      <c r="ABC3" s="1839" t="s">
        <v>18</v>
      </c>
      <c r="ABD3" s="2168" t="s">
        <v>1024</v>
      </c>
      <c r="ABE3" s="2169"/>
      <c r="ABF3" s="2169"/>
      <c r="ABG3" s="2170"/>
      <c r="ABI3" s="407"/>
      <c r="ABJ3" s="1839" t="s">
        <v>18</v>
      </c>
      <c r="ABK3" s="2171" t="s">
        <v>3079</v>
      </c>
      <c r="ABL3" s="2172"/>
      <c r="ABM3" s="2172"/>
      <c r="ABN3" s="2173"/>
      <c r="ABP3" s="407"/>
      <c r="ABQ3" s="1839" t="s">
        <v>18</v>
      </c>
      <c r="ABR3" s="2171" t="s">
        <v>1025</v>
      </c>
      <c r="ABS3" s="2172"/>
      <c r="ABT3" s="2172"/>
      <c r="ABU3" s="2173"/>
      <c r="ABW3" s="407"/>
      <c r="ABX3" s="1839" t="s">
        <v>18</v>
      </c>
      <c r="ABY3" s="2181" t="s">
        <v>957</v>
      </c>
      <c r="ABZ3" s="2182"/>
      <c r="ACA3" s="2182"/>
      <c r="ACB3" s="2183"/>
      <c r="ACD3" s="407"/>
      <c r="ACE3" s="407"/>
      <c r="ACF3" s="1839" t="s">
        <v>18</v>
      </c>
      <c r="ACG3" s="2041" t="s">
        <v>1026</v>
      </c>
      <c r="ACH3" s="2043"/>
      <c r="ACI3" s="2043"/>
      <c r="ACJ3" s="2044"/>
      <c r="ACL3" s="312"/>
      <c r="ACM3" s="1839" t="s">
        <v>18</v>
      </c>
      <c r="ACN3" s="2041" t="s">
        <v>1027</v>
      </c>
      <c r="ACO3" s="2043"/>
      <c r="ACP3" s="2043"/>
      <c r="ACQ3" s="2044"/>
      <c r="ACS3" s="312"/>
      <c r="ACT3" s="1839" t="s">
        <v>18</v>
      </c>
      <c r="ACU3" s="2165" t="s">
        <v>1028</v>
      </c>
      <c r="ACV3" s="2166"/>
      <c r="ACW3" s="2166"/>
      <c r="ACX3" s="2167"/>
      <c r="ADA3" s="312"/>
      <c r="ADB3" s="1839" t="s">
        <v>18</v>
      </c>
      <c r="ADC3" s="2041" t="s">
        <v>337</v>
      </c>
      <c r="ADD3" s="2043"/>
      <c r="ADE3" s="2043"/>
      <c r="ADF3" s="2044"/>
      <c r="ADH3" s="323"/>
      <c r="ADI3" s="1839" t="s">
        <v>18</v>
      </c>
      <c r="ADJ3" s="2041" t="s">
        <v>2071</v>
      </c>
      <c r="ADK3" s="2043"/>
      <c r="ADL3" s="2043"/>
      <c r="ADM3" s="2044"/>
      <c r="ADO3" s="407"/>
      <c r="ADP3" s="1839" t="s">
        <v>18</v>
      </c>
      <c r="ADQ3" s="2184" t="s">
        <v>1029</v>
      </c>
      <c r="ADR3" s="2185"/>
      <c r="ADS3" s="2185"/>
      <c r="ADT3" s="2186"/>
      <c r="ADV3" s="323"/>
      <c r="ADW3" s="1839" t="s">
        <v>18</v>
      </c>
      <c r="ADX3" s="2041" t="s">
        <v>964</v>
      </c>
      <c r="ADY3" s="2043"/>
      <c r="ADZ3" s="2043"/>
      <c r="AEA3" s="2044"/>
      <c r="AEC3" s="312"/>
      <c r="AED3" s="1839" t="s">
        <v>18</v>
      </c>
      <c r="AEE3" s="2041" t="s">
        <v>389</v>
      </c>
      <c r="AEF3" s="2043"/>
      <c r="AEG3" s="2043"/>
      <c r="AEH3" s="2044"/>
      <c r="AEJ3" s="312"/>
      <c r="AEK3" s="1839" t="s">
        <v>18</v>
      </c>
      <c r="AEL3" s="2041" t="s">
        <v>968</v>
      </c>
      <c r="AEM3" s="2043"/>
      <c r="AEN3" s="2043"/>
      <c r="AEO3" s="2044"/>
      <c r="AEQ3" s="312"/>
      <c r="AER3" s="1839" t="s">
        <v>18</v>
      </c>
      <c r="AES3" s="2041" t="s">
        <v>1926</v>
      </c>
      <c r="AET3" s="2043"/>
      <c r="AEU3" s="2043"/>
      <c r="AEV3" s="2044"/>
      <c r="AEX3" s="323"/>
      <c r="AEY3" s="1839"/>
      <c r="AEZ3" s="2041" t="s">
        <v>2148</v>
      </c>
      <c r="AFA3" s="2043"/>
      <c r="AFB3" s="2043"/>
      <c r="AFC3" s="2044"/>
      <c r="AFE3" s="323"/>
      <c r="AFF3" s="1839" t="s">
        <v>18</v>
      </c>
      <c r="AFG3" s="2041" t="s">
        <v>2154</v>
      </c>
      <c r="AFH3" s="2043"/>
      <c r="AFI3" s="2043"/>
      <c r="AFJ3" s="2044"/>
      <c r="AFL3" s="323"/>
      <c r="AFM3" s="1839" t="s">
        <v>18</v>
      </c>
      <c r="AFN3" s="2041" t="s">
        <v>843</v>
      </c>
      <c r="AFO3" s="2043"/>
      <c r="AFP3" s="2043"/>
      <c r="AFQ3" s="2044"/>
      <c r="AFS3" s="323"/>
      <c r="AFT3" s="1839" t="s">
        <v>18</v>
      </c>
      <c r="AFU3" s="2041" t="s">
        <v>1030</v>
      </c>
      <c r="AFV3" s="2043"/>
      <c r="AFW3" s="2043"/>
      <c r="AFX3" s="2044"/>
      <c r="AFZ3" s="323"/>
      <c r="AGA3" s="1839" t="s">
        <v>18</v>
      </c>
      <c r="AGB3" s="2041" t="s">
        <v>2157</v>
      </c>
      <c r="AGC3" s="2043"/>
      <c r="AGD3" s="2043"/>
      <c r="AGE3" s="2044"/>
      <c r="AGG3" s="323"/>
      <c r="AGH3" s="1839" t="s">
        <v>18</v>
      </c>
      <c r="AGI3" s="2041" t="s">
        <v>1909</v>
      </c>
      <c r="AGJ3" s="2043"/>
      <c r="AGK3" s="2043"/>
      <c r="AGL3" s="2044"/>
      <c r="AGN3" s="407"/>
      <c r="AGO3" s="1839" t="s">
        <v>18</v>
      </c>
      <c r="AGP3" s="2041" t="s">
        <v>1009</v>
      </c>
      <c r="AGQ3" s="2043"/>
      <c r="AGR3" s="2043"/>
      <c r="AGS3" s="2044"/>
      <c r="AGW3" s="1839" t="s">
        <v>18</v>
      </c>
      <c r="AGX3" s="2041" t="s">
        <v>297</v>
      </c>
      <c r="AGY3" s="2043"/>
      <c r="AGZ3" s="2043"/>
      <c r="AHA3" s="2044"/>
      <c r="AHC3" s="407"/>
      <c r="AHD3" s="1839" t="s">
        <v>18</v>
      </c>
      <c r="AHE3" s="2041" t="s">
        <v>997</v>
      </c>
      <c r="AHF3" s="2043"/>
      <c r="AHG3" s="2043"/>
      <c r="AHH3" s="2044"/>
      <c r="AHJ3" s="407"/>
      <c r="AHK3" s="1839" t="s">
        <v>18</v>
      </c>
      <c r="AHL3" s="2041" t="s">
        <v>601</v>
      </c>
      <c r="AHM3" s="2043"/>
      <c r="AHN3" s="2043"/>
      <c r="AHO3" s="2044"/>
      <c r="AHQ3" s="407"/>
      <c r="AHR3" s="407"/>
      <c r="AHS3" s="1839" t="s">
        <v>18</v>
      </c>
      <c r="AHT3" s="2041" t="s">
        <v>259</v>
      </c>
      <c r="AHU3" s="2043"/>
      <c r="AHV3" s="2043"/>
      <c r="AHW3" s="2044"/>
      <c r="AHY3" s="407"/>
      <c r="AHZ3" s="1839" t="s">
        <v>18</v>
      </c>
      <c r="AIA3" s="2041" t="s">
        <v>851</v>
      </c>
      <c r="AIB3" s="2043"/>
      <c r="AIC3" s="2043"/>
      <c r="AID3" s="2044"/>
      <c r="AIF3" s="407"/>
      <c r="AIG3" s="1839" t="s">
        <v>18</v>
      </c>
      <c r="AIH3" s="2041" t="s">
        <v>958</v>
      </c>
      <c r="AII3" s="2043"/>
      <c r="AIJ3" s="2043"/>
      <c r="AIK3" s="2044"/>
      <c r="AIM3" s="407"/>
      <c r="AIN3" s="1839" t="s">
        <v>18</v>
      </c>
      <c r="AIO3" s="2041" t="s">
        <v>3080</v>
      </c>
      <c r="AIP3" s="2043"/>
      <c r="AIQ3" s="2043"/>
      <c r="AIR3" s="2044"/>
      <c r="AIT3" s="312"/>
      <c r="AIU3" s="1839" t="s">
        <v>18</v>
      </c>
      <c r="AIV3" s="2108" t="s">
        <v>1033</v>
      </c>
      <c r="AIW3" s="2109"/>
      <c r="AIX3" s="2109"/>
      <c r="AIY3" s="2110"/>
      <c r="AJA3" s="312"/>
      <c r="AJB3" s="1839" t="s">
        <v>18</v>
      </c>
      <c r="AJC3" s="2045" t="s">
        <v>185</v>
      </c>
      <c r="AJD3" s="2047"/>
      <c r="AJE3" s="2047"/>
      <c r="AJF3" s="2048"/>
      <c r="AJH3" s="323"/>
      <c r="AJI3" s="1839" t="s">
        <v>18</v>
      </c>
      <c r="AJJ3" s="2045" t="s">
        <v>677</v>
      </c>
      <c r="AJK3" s="2047"/>
      <c r="AJL3" s="2047"/>
      <c r="AJM3" s="2048"/>
      <c r="AJO3" s="323"/>
      <c r="AJP3" s="1839" t="s">
        <v>18</v>
      </c>
      <c r="AJQ3" s="2045" t="s">
        <v>41</v>
      </c>
      <c r="AJR3" s="2047"/>
      <c r="AJS3" s="2047"/>
      <c r="AJT3" s="2048"/>
      <c r="AJV3" s="312"/>
      <c r="AJW3" s="312"/>
      <c r="AJX3" s="1839" t="s">
        <v>18</v>
      </c>
      <c r="AJY3" s="2045" t="s">
        <v>2074</v>
      </c>
      <c r="AJZ3" s="2047"/>
      <c r="AKA3" s="2047"/>
      <c r="AKB3" s="2048"/>
      <c r="AKD3" s="407"/>
      <c r="AKE3" s="1839" t="s">
        <v>18</v>
      </c>
      <c r="AKF3" s="2045" t="s">
        <v>1950</v>
      </c>
      <c r="AKG3" s="2047"/>
      <c r="AKH3" s="2047"/>
      <c r="AKI3" s="2048"/>
      <c r="AKK3" s="407"/>
      <c r="AKL3" s="740"/>
      <c r="AKM3" s="1839" t="s">
        <v>18</v>
      </c>
      <c r="AKN3" s="2045" t="s">
        <v>849</v>
      </c>
      <c r="AKO3" s="2047"/>
      <c r="AKP3" s="2047"/>
      <c r="AKQ3" s="2048"/>
      <c r="AKS3" s="407"/>
      <c r="AKT3" s="1839" t="s">
        <v>18</v>
      </c>
      <c r="AKU3" s="2045" t="s">
        <v>685</v>
      </c>
      <c r="AKV3" s="2047"/>
      <c r="AKW3" s="2047"/>
      <c r="AKX3" s="2048"/>
      <c r="AKZ3" s="407"/>
      <c r="ALA3" s="1839" t="s">
        <v>18</v>
      </c>
      <c r="ALB3" s="2045" t="s">
        <v>992</v>
      </c>
      <c r="ALC3" s="2047"/>
      <c r="ALD3" s="2047"/>
      <c r="ALE3" s="2048"/>
      <c r="ALG3" s="407"/>
      <c r="ALH3" s="1839" t="s">
        <v>18</v>
      </c>
      <c r="ALI3" s="2045" t="s">
        <v>848</v>
      </c>
      <c r="ALJ3" s="2047"/>
      <c r="ALK3" s="2047"/>
      <c r="ALL3" s="2048"/>
      <c r="ALN3" s="407"/>
      <c r="ALO3" s="1839" t="s">
        <v>18</v>
      </c>
      <c r="ALP3" s="2045" t="s">
        <v>850</v>
      </c>
      <c r="ALQ3" s="2047"/>
      <c r="ALR3" s="2047"/>
      <c r="ALS3" s="2048"/>
      <c r="ALU3" s="407"/>
      <c r="ALV3" s="1839" t="s">
        <v>18</v>
      </c>
      <c r="ALW3" s="2045" t="s">
        <v>2067</v>
      </c>
      <c r="ALX3" s="2047"/>
      <c r="ALY3" s="2047"/>
      <c r="ALZ3" s="2048"/>
      <c r="AMB3" s="407"/>
      <c r="AMC3" s="1839" t="s">
        <v>18</v>
      </c>
      <c r="AMD3" s="2045" t="s">
        <v>969</v>
      </c>
      <c r="AME3" s="2047"/>
      <c r="AMF3" s="2047"/>
      <c r="AMG3" s="2048"/>
      <c r="AMI3" s="407"/>
      <c r="AMJ3" s="1839" t="s">
        <v>18</v>
      </c>
      <c r="AMK3" s="2045" t="s">
        <v>2233</v>
      </c>
      <c r="AML3" s="2047"/>
      <c r="AMM3" s="2047"/>
      <c r="AMN3" s="2048"/>
      <c r="AMP3" s="323"/>
      <c r="AMQ3" s="1839" t="s">
        <v>18</v>
      </c>
      <c r="AMR3" s="2041" t="s">
        <v>2208</v>
      </c>
      <c r="AMS3" s="2043"/>
      <c r="AMT3" s="2043"/>
      <c r="AMU3" s="2044"/>
      <c r="AMW3" s="312"/>
      <c r="AMX3" s="1839" t="s">
        <v>18</v>
      </c>
      <c r="AMY3" s="2041" t="s">
        <v>978</v>
      </c>
      <c r="AMZ3" s="2043"/>
      <c r="ANA3" s="2043"/>
      <c r="ANB3" s="2044"/>
      <c r="AND3" s="323"/>
      <c r="ANE3" s="1839" t="s">
        <v>18</v>
      </c>
      <c r="ANF3" s="2041" t="s">
        <v>32</v>
      </c>
      <c r="ANG3" s="2043"/>
      <c r="ANH3" s="2043"/>
      <c r="ANI3" s="2044"/>
      <c r="ANK3" s="312"/>
      <c r="ANL3" s="312"/>
      <c r="ANM3" s="1839" t="s">
        <v>18</v>
      </c>
      <c r="ANN3" s="2041" t="s">
        <v>1034</v>
      </c>
      <c r="ANO3" s="2043"/>
      <c r="ANP3" s="2043"/>
      <c r="ANQ3" s="2044"/>
      <c r="ANS3" s="407"/>
      <c r="ANT3" s="407"/>
      <c r="ANU3" s="1839" t="s">
        <v>18</v>
      </c>
      <c r="ANV3" s="2041" t="s">
        <v>48</v>
      </c>
      <c r="ANW3" s="2043"/>
      <c r="ANX3" s="2043"/>
      <c r="ANY3" s="2044"/>
      <c r="AOA3" s="407"/>
      <c r="AOB3" s="1839" t="s">
        <v>18</v>
      </c>
      <c r="AOC3" s="2041" t="s">
        <v>2209</v>
      </c>
      <c r="AOD3" s="2043"/>
      <c r="AOE3" s="2043"/>
      <c r="AOF3" s="2044"/>
      <c r="AOH3" s="312"/>
      <c r="AOI3" s="1839" t="s">
        <v>18</v>
      </c>
      <c r="AOJ3" s="2041" t="s">
        <v>1925</v>
      </c>
      <c r="AOK3" s="2043"/>
      <c r="AOL3" s="2043"/>
      <c r="AOM3" s="2044"/>
      <c r="AOO3" s="312"/>
      <c r="AOP3" s="1839" t="s">
        <v>18</v>
      </c>
      <c r="AOQ3" s="2041" t="s">
        <v>1949</v>
      </c>
      <c r="AOR3" s="2043"/>
      <c r="AOS3" s="2043"/>
      <c r="AOT3" s="2044"/>
      <c r="AOV3" s="312"/>
      <c r="AOW3" s="741" t="s">
        <v>18</v>
      </c>
      <c r="AOX3" s="2041" t="s">
        <v>988</v>
      </c>
      <c r="AOY3" s="2043"/>
      <c r="AOZ3" s="2043"/>
      <c r="APA3" s="2044"/>
      <c r="APC3" s="407"/>
      <c r="APD3" s="1839" t="s">
        <v>18</v>
      </c>
      <c r="APE3" s="2041" t="s">
        <v>860</v>
      </c>
      <c r="APF3" s="2043"/>
      <c r="APG3" s="2043"/>
      <c r="APH3" s="2044"/>
      <c r="APJ3" s="323"/>
      <c r="APK3" s="1839" t="s">
        <v>18</v>
      </c>
      <c r="APL3" s="2138" t="s">
        <v>3081</v>
      </c>
      <c r="APM3" s="2139"/>
      <c r="APN3" s="2139"/>
      <c r="APO3" s="2140"/>
      <c r="APQ3" s="312"/>
      <c r="APR3" s="1839" t="s">
        <v>18</v>
      </c>
      <c r="APS3" s="2041" t="s">
        <v>3082</v>
      </c>
      <c r="APT3" s="2043"/>
      <c r="APU3" s="2043"/>
      <c r="APV3" s="2044"/>
      <c r="APX3" s="312"/>
      <c r="APY3" s="1839" t="s">
        <v>18</v>
      </c>
      <c r="APZ3" s="2041" t="s">
        <v>979</v>
      </c>
      <c r="AQA3" s="2043"/>
      <c r="AQB3" s="2043"/>
      <c r="AQC3" s="2044"/>
      <c r="AQE3" s="312"/>
      <c r="AQF3" s="1839" t="s">
        <v>18</v>
      </c>
      <c r="AQG3" s="2041" t="s">
        <v>2236</v>
      </c>
      <c r="AQH3" s="2043"/>
      <c r="AQI3" s="2043"/>
      <c r="AQJ3" s="2044"/>
      <c r="AQL3" s="323"/>
      <c r="AQM3" s="1839" t="s">
        <v>18</v>
      </c>
      <c r="AQN3" s="2041" t="s">
        <v>3083</v>
      </c>
      <c r="AQO3" s="2043"/>
      <c r="AQP3" s="2043"/>
      <c r="AQQ3" s="2044"/>
      <c r="AQS3" s="323"/>
      <c r="AQT3" s="1839" t="s">
        <v>18</v>
      </c>
      <c r="AQU3" s="2041" t="s">
        <v>983</v>
      </c>
      <c r="AQV3" s="2043"/>
      <c r="AQW3" s="2043"/>
      <c r="AQX3" s="2044"/>
      <c r="AQZ3" s="323"/>
      <c r="ARA3" s="1839" t="s">
        <v>18</v>
      </c>
      <c r="ARB3" s="2041" t="s">
        <v>206</v>
      </c>
      <c r="ARC3" s="2043"/>
      <c r="ARD3" s="2043"/>
      <c r="ARE3" s="2044"/>
      <c r="ARG3" s="407"/>
      <c r="ARH3" s="1839" t="s">
        <v>18</v>
      </c>
      <c r="ARI3" s="2041" t="s">
        <v>995</v>
      </c>
      <c r="ARJ3" s="2043"/>
      <c r="ARK3" s="2043"/>
      <c r="ARL3" s="2044"/>
      <c r="ARN3" s="407"/>
      <c r="ARO3" s="1839" t="s">
        <v>18</v>
      </c>
      <c r="ARP3" s="2041" t="s">
        <v>1000</v>
      </c>
      <c r="ARQ3" s="2043"/>
      <c r="ARR3" s="2043"/>
      <c r="ARS3" s="2044"/>
      <c r="ARU3" s="407"/>
      <c r="ARV3" s="1839" t="s">
        <v>18</v>
      </c>
      <c r="ARW3" s="2041" t="s">
        <v>961</v>
      </c>
      <c r="ARX3" s="2043"/>
      <c r="ARY3" s="2043"/>
      <c r="ARZ3" s="2044"/>
      <c r="ASB3" s="407"/>
      <c r="ASC3" s="1839" t="s">
        <v>18</v>
      </c>
      <c r="ASD3" s="2041" t="s">
        <v>57</v>
      </c>
      <c r="ASE3" s="2043"/>
      <c r="ASF3" s="2043"/>
      <c r="ASG3" s="2044"/>
      <c r="ASI3" s="407"/>
      <c r="ASJ3" s="1839" t="s">
        <v>18</v>
      </c>
      <c r="ASK3" s="2041" t="s">
        <v>70</v>
      </c>
      <c r="ASL3" s="2043"/>
      <c r="ASM3" s="2043"/>
      <c r="ASN3" s="2044"/>
      <c r="ASP3" s="407"/>
      <c r="ASQ3" s="407"/>
      <c r="ASR3" s="1839" t="s">
        <v>18</v>
      </c>
      <c r="ASS3" s="2041" t="s">
        <v>1035</v>
      </c>
      <c r="AST3" s="2043"/>
      <c r="ASU3" s="2043"/>
      <c r="ASV3" s="2044"/>
      <c r="ASX3" s="407"/>
      <c r="ASY3" s="1839" t="s">
        <v>18</v>
      </c>
      <c r="ASZ3" s="2041" t="s">
        <v>33</v>
      </c>
      <c r="ATA3" s="2043"/>
      <c r="ATB3" s="2043"/>
      <c r="ATC3" s="2044"/>
      <c r="ATE3" s="323"/>
      <c r="ATF3" s="1839" t="s">
        <v>18</v>
      </c>
      <c r="ATG3" s="2041" t="s">
        <v>257</v>
      </c>
      <c r="ATH3" s="2043"/>
      <c r="ATI3" s="2043"/>
      <c r="ATJ3" s="2044"/>
      <c r="ATL3" s="407"/>
      <c r="ATM3" s="740"/>
      <c r="ATN3" s="1839" t="s">
        <v>18</v>
      </c>
      <c r="ATO3" s="2041" t="s">
        <v>2069</v>
      </c>
      <c r="ATP3" s="2043"/>
      <c r="ATQ3" s="2043"/>
      <c r="ATR3" s="2044"/>
      <c r="ATT3" s="407"/>
      <c r="ATU3" s="740"/>
      <c r="ATV3" s="1839" t="s">
        <v>18</v>
      </c>
      <c r="ATW3" s="2041" t="s">
        <v>1551</v>
      </c>
      <c r="ATX3" s="2043"/>
      <c r="ATY3" s="2043"/>
      <c r="ATZ3" s="2044"/>
      <c r="AUA3" s="742"/>
      <c r="AUC3" s="1839" t="s">
        <v>18</v>
      </c>
      <c r="AUD3" s="2041" t="s">
        <v>11</v>
      </c>
      <c r="AUE3" s="2043"/>
      <c r="AUF3" s="2043"/>
      <c r="AUG3" s="2044"/>
      <c r="AUI3" s="407"/>
      <c r="AUJ3" s="1839" t="s">
        <v>18</v>
      </c>
      <c r="AUK3" s="2041" t="s">
        <v>604</v>
      </c>
      <c r="AUL3" s="2043"/>
      <c r="AUM3" s="2043"/>
      <c r="AUN3" s="2044"/>
      <c r="AUP3" s="407"/>
      <c r="AUQ3" s="1839" t="s">
        <v>18</v>
      </c>
      <c r="AUR3" s="2041" t="s">
        <v>855</v>
      </c>
      <c r="AUS3" s="2043"/>
      <c r="AUT3" s="2043"/>
      <c r="AUU3" s="2044"/>
      <c r="AUW3" s="407"/>
      <c r="AUX3" s="1839" t="s">
        <v>18</v>
      </c>
      <c r="AUY3" s="2041" t="s">
        <v>3084</v>
      </c>
      <c r="AUZ3" s="2043"/>
      <c r="AVA3" s="2043"/>
      <c r="AVB3" s="2044"/>
      <c r="AVD3" s="407"/>
      <c r="AVE3" s="1839" t="s">
        <v>18</v>
      </c>
      <c r="AVF3" s="2041" t="s">
        <v>3</v>
      </c>
      <c r="AVG3" s="2043"/>
      <c r="AVH3" s="2043"/>
      <c r="AVI3" s="2044"/>
      <c r="AVK3" s="407"/>
      <c r="AVL3" s="1839" t="s">
        <v>18</v>
      </c>
      <c r="AVM3" s="2041" t="s">
        <v>1036</v>
      </c>
      <c r="AVN3" s="2043"/>
      <c r="AVO3" s="2043"/>
      <c r="AVP3" s="2044"/>
      <c r="AVR3" s="407"/>
      <c r="AVS3" s="1839" t="s">
        <v>18</v>
      </c>
      <c r="AVT3" s="2041" t="s">
        <v>668</v>
      </c>
      <c r="AVU3" s="2043"/>
      <c r="AVV3" s="2043"/>
      <c r="AVW3" s="2044"/>
      <c r="AVY3" s="407"/>
      <c r="AVZ3" s="1839" t="s">
        <v>18</v>
      </c>
      <c r="AWA3" s="2041" t="s">
        <v>36</v>
      </c>
      <c r="AWB3" s="2043"/>
      <c r="AWC3" s="2043"/>
      <c r="AWD3" s="2044"/>
      <c r="AWF3" s="312"/>
      <c r="AWG3" s="738"/>
      <c r="AWH3" s="1839" t="s">
        <v>18</v>
      </c>
      <c r="AWI3" s="2041" t="s">
        <v>3455</v>
      </c>
      <c r="AWJ3" s="2043"/>
      <c r="AWK3" s="2043"/>
      <c r="AWL3" s="2044"/>
      <c r="AWN3" s="407"/>
      <c r="AWO3" s="407"/>
      <c r="AWP3" s="1839"/>
      <c r="AWQ3" s="2041" t="s">
        <v>779</v>
      </c>
      <c r="AWR3" s="2043"/>
      <c r="AWS3" s="2043"/>
      <c r="AWT3" s="2044"/>
      <c r="AWV3" s="407"/>
      <c r="AWW3" s="1839" t="s">
        <v>18</v>
      </c>
      <c r="AWX3" s="2041" t="s">
        <v>35</v>
      </c>
      <c r="AWY3" s="2043"/>
      <c r="AWZ3" s="2043"/>
      <c r="AXA3" s="2044"/>
      <c r="AXC3" s="407"/>
      <c r="AXD3" s="1839" t="s">
        <v>18</v>
      </c>
      <c r="AXE3" s="2041" t="s">
        <v>1007</v>
      </c>
      <c r="AXF3" s="2043"/>
      <c r="AXG3" s="2043"/>
      <c r="AXH3" s="2044"/>
      <c r="AXJ3" s="312"/>
      <c r="AXK3" s="1839" t="s">
        <v>18</v>
      </c>
      <c r="AXL3" s="2041" t="s">
        <v>591</v>
      </c>
      <c r="AXM3" s="2043"/>
      <c r="AXN3" s="2043"/>
      <c r="AXO3" s="2044"/>
      <c r="AXQ3" s="407"/>
      <c r="AXR3" s="1839" t="s">
        <v>18</v>
      </c>
      <c r="AXS3" s="2041" t="s">
        <v>1037</v>
      </c>
      <c r="AXT3" s="2043"/>
      <c r="AXU3" s="2043"/>
      <c r="AXV3" s="2044"/>
      <c r="AXX3" s="407"/>
      <c r="AXY3" s="1839" t="s">
        <v>18</v>
      </c>
      <c r="AXZ3" s="2041" t="s">
        <v>1441</v>
      </c>
      <c r="AYA3" s="2043"/>
      <c r="AYB3" s="2043"/>
      <c r="AYC3" s="2044"/>
      <c r="AYE3" s="407"/>
      <c r="AYF3" s="1839" t="s">
        <v>18</v>
      </c>
      <c r="AYG3" s="2041" t="s">
        <v>814</v>
      </c>
      <c r="AYH3" s="2043"/>
      <c r="AYI3" s="2043"/>
      <c r="AYJ3" s="2044"/>
      <c r="AYL3" s="407"/>
      <c r="AYM3" s="1839" t="s">
        <v>18</v>
      </c>
      <c r="AYN3" s="2041" t="s">
        <v>68</v>
      </c>
      <c r="AYO3" s="2043"/>
      <c r="AYP3" s="2043"/>
      <c r="AYQ3" s="2044"/>
      <c r="AYS3" s="407"/>
      <c r="AYT3" s="1839" t="s">
        <v>18</v>
      </c>
      <c r="AYU3" s="2041" t="s">
        <v>60</v>
      </c>
      <c r="AYV3" s="2043"/>
      <c r="AYW3" s="2043"/>
      <c r="AYX3" s="2044"/>
      <c r="AYZ3" s="312"/>
      <c r="AZA3" s="1839" t="s">
        <v>18</v>
      </c>
      <c r="AZB3" s="2041" t="s">
        <v>758</v>
      </c>
      <c r="AZC3" s="2043"/>
      <c r="AZD3" s="2043"/>
      <c r="AZE3" s="2044"/>
      <c r="AZG3" s="323"/>
      <c r="AZH3" s="1839" t="s">
        <v>18</v>
      </c>
      <c r="AZI3" s="2041" t="s">
        <v>463</v>
      </c>
      <c r="AZJ3" s="2043"/>
      <c r="AZK3" s="2043"/>
      <c r="AZL3" s="2044"/>
      <c r="AZN3" s="323"/>
      <c r="AZO3" s="1839" t="s">
        <v>18</v>
      </c>
      <c r="AZP3" s="2041" t="s">
        <v>973</v>
      </c>
      <c r="AZQ3" s="2043"/>
      <c r="AZR3" s="2043"/>
      <c r="AZS3" s="2044"/>
      <c r="AZU3" s="323"/>
      <c r="AZV3" s="1839" t="s">
        <v>18</v>
      </c>
      <c r="AZW3" s="2041" t="s">
        <v>963</v>
      </c>
      <c r="AZX3" s="2043"/>
      <c r="AZY3" s="2043"/>
      <c r="AZZ3" s="2044"/>
      <c r="BAB3" s="407"/>
      <c r="BAC3" s="1839" t="s">
        <v>18</v>
      </c>
      <c r="BAD3" s="2041" t="s">
        <v>596</v>
      </c>
      <c r="BAE3" s="2043"/>
      <c r="BAF3" s="2043"/>
      <c r="BAG3" s="2044"/>
      <c r="BAI3" s="407"/>
      <c r="BAJ3" s="1839" t="s">
        <v>18</v>
      </c>
      <c r="BAK3" s="2041" t="s">
        <v>470</v>
      </c>
      <c r="BAL3" s="2043"/>
      <c r="BAM3" s="2043"/>
      <c r="BAN3" s="2044"/>
      <c r="BAP3" s="312"/>
      <c r="BAQ3" s="1839" t="s">
        <v>18</v>
      </c>
      <c r="BAR3" s="2098" t="s">
        <v>2220</v>
      </c>
      <c r="BAS3" s="2099"/>
      <c r="BAT3" s="2099"/>
      <c r="BAU3" s="2100"/>
      <c r="BAW3" s="312"/>
      <c r="BAX3" s="1839" t="s">
        <v>18</v>
      </c>
      <c r="BAY3" s="2098" t="s">
        <v>1920</v>
      </c>
      <c r="BAZ3" s="2099"/>
      <c r="BBA3" s="2099"/>
      <c r="BBB3" s="2100"/>
      <c r="BBF3" s="1839" t="s">
        <v>18</v>
      </c>
      <c r="BBG3" s="2041" t="s">
        <v>980</v>
      </c>
      <c r="BBH3" s="2043"/>
      <c r="BBI3" s="2043"/>
      <c r="BBJ3" s="2044"/>
      <c r="BBL3" s="312"/>
      <c r="BBM3" s="1839" t="s">
        <v>18</v>
      </c>
      <c r="BBN3" s="2041" t="s">
        <v>1453</v>
      </c>
      <c r="BBO3" s="2043"/>
      <c r="BBP3" s="2043"/>
      <c r="BBQ3" s="2044"/>
      <c r="BBS3" s="312"/>
      <c r="BBT3" s="1839" t="s">
        <v>18</v>
      </c>
      <c r="BBU3" s="2041" t="s">
        <v>655</v>
      </c>
      <c r="BBV3" s="2043"/>
      <c r="BBW3" s="2043"/>
      <c r="BBX3" s="2044"/>
      <c r="BBZ3" s="312"/>
      <c r="BCA3" s="1839" t="s">
        <v>18</v>
      </c>
      <c r="BCB3" s="2041" t="s">
        <v>12</v>
      </c>
      <c r="BCC3" s="2043"/>
      <c r="BCD3" s="2043"/>
      <c r="BCE3" s="2044"/>
      <c r="BCG3" s="312"/>
      <c r="BCH3" s="1839" t="s">
        <v>18</v>
      </c>
      <c r="BCI3" s="2041" t="s">
        <v>627</v>
      </c>
      <c r="BCJ3" s="2043"/>
      <c r="BCK3" s="2043"/>
      <c r="BCL3" s="2044"/>
      <c r="BCN3" s="407"/>
      <c r="BCO3" s="1839" t="s">
        <v>18</v>
      </c>
      <c r="BCP3" s="2041" t="s">
        <v>43</v>
      </c>
      <c r="BCQ3" s="2043"/>
      <c r="BCR3" s="2043"/>
      <c r="BCS3" s="2044"/>
      <c r="BCU3" s="407"/>
      <c r="BCV3" s="1839" t="s">
        <v>18</v>
      </c>
      <c r="BCW3" s="2041" t="s">
        <v>21</v>
      </c>
      <c r="BCX3" s="2043"/>
      <c r="BCY3" s="2043"/>
      <c r="BCZ3" s="2044"/>
      <c r="BDB3" s="323"/>
      <c r="BDC3" s="1839" t="s">
        <v>18</v>
      </c>
      <c r="BDD3" s="2041" t="s">
        <v>3085</v>
      </c>
      <c r="BDE3" s="2043"/>
      <c r="BDF3" s="2043"/>
      <c r="BDG3" s="2044"/>
      <c r="BDI3" s="407"/>
      <c r="BDJ3" s="407"/>
      <c r="BDK3" s="1839" t="s">
        <v>18</v>
      </c>
      <c r="BDL3" s="2041" t="s">
        <v>512</v>
      </c>
      <c r="BDM3" s="2043"/>
      <c r="BDN3" s="2043"/>
      <c r="BDO3" s="2044"/>
      <c r="BDQ3" s="312"/>
      <c r="BDR3" s="312"/>
      <c r="BDS3" s="1839" t="s">
        <v>18</v>
      </c>
      <c r="BDT3" s="2041" t="s">
        <v>617</v>
      </c>
      <c r="BDU3" s="2043"/>
      <c r="BDV3" s="2043"/>
      <c r="BDW3" s="2044"/>
      <c r="BDY3" s="312"/>
      <c r="BDZ3" s="1839" t="s">
        <v>18</v>
      </c>
      <c r="BEA3" s="2041" t="s">
        <v>682</v>
      </c>
      <c r="BEB3" s="2043"/>
      <c r="BEC3" s="2043"/>
      <c r="BED3" s="2044"/>
      <c r="BEF3" s="312"/>
      <c r="BEG3" s="1839" t="s">
        <v>18</v>
      </c>
      <c r="BEH3" s="2041" t="s">
        <v>1923</v>
      </c>
      <c r="BEI3" s="2043"/>
      <c r="BEJ3" s="2043"/>
      <c r="BEK3" s="2044"/>
      <c r="BEM3" s="323"/>
      <c r="BEN3" s="1839" t="s">
        <v>18</v>
      </c>
      <c r="BEO3" s="2138" t="s">
        <v>870</v>
      </c>
      <c r="BEP3" s="2139"/>
      <c r="BEQ3" s="2139"/>
      <c r="BER3" s="2140"/>
      <c r="BET3" s="323"/>
      <c r="BEU3" s="1839" t="s">
        <v>18</v>
      </c>
      <c r="BEV3" s="2041" t="s">
        <v>503</v>
      </c>
      <c r="BEW3" s="2043"/>
      <c r="BEX3" s="2043"/>
      <c r="BEY3" s="2044"/>
      <c r="BFA3" s="323"/>
      <c r="BFB3" s="1839" t="s">
        <v>18</v>
      </c>
      <c r="BFC3" s="2138" t="s">
        <v>25</v>
      </c>
      <c r="BFD3" s="2139"/>
      <c r="BFE3" s="2139"/>
      <c r="BFF3" s="2140"/>
      <c r="BFH3" s="323"/>
      <c r="BFI3" s="1839" t="s">
        <v>18</v>
      </c>
      <c r="BFJ3" s="2138" t="s">
        <v>2223</v>
      </c>
      <c r="BFK3" s="2139"/>
      <c r="BFL3" s="2139"/>
      <c r="BFM3" s="2140"/>
      <c r="BFO3" s="312"/>
      <c r="BFP3" s="1839" t="s">
        <v>18</v>
      </c>
      <c r="BFQ3" s="2138" t="s">
        <v>2213</v>
      </c>
      <c r="BFR3" s="2139"/>
      <c r="BFS3" s="2139"/>
      <c r="BFT3" s="2140"/>
      <c r="BFV3" s="323"/>
      <c r="BFW3" s="1839" t="s">
        <v>18</v>
      </c>
      <c r="BFX3" s="2041" t="s">
        <v>993</v>
      </c>
      <c r="BFY3" s="2043"/>
      <c r="BFZ3" s="2043"/>
      <c r="BGA3" s="2044"/>
      <c r="BGC3" s="407"/>
      <c r="BGD3" s="1839" t="s">
        <v>18</v>
      </c>
      <c r="BGE3" s="2041" t="s">
        <v>981</v>
      </c>
      <c r="BGF3" s="2043"/>
      <c r="BGG3" s="2043"/>
      <c r="BGH3" s="2044"/>
      <c r="BGJ3" s="312"/>
      <c r="BGK3" s="1839" t="s">
        <v>18</v>
      </c>
      <c r="BGL3" s="2041" t="s">
        <v>991</v>
      </c>
      <c r="BGM3" s="2043"/>
      <c r="BGN3" s="2043"/>
      <c r="BGO3" s="2044"/>
      <c r="BGQ3" s="407"/>
      <c r="BGR3" s="1839" t="s">
        <v>18</v>
      </c>
      <c r="BGS3" s="2041" t="s">
        <v>985</v>
      </c>
      <c r="BGT3" s="2043"/>
      <c r="BGU3" s="2043"/>
      <c r="BGV3" s="2044"/>
      <c r="BGX3" s="407"/>
      <c r="BGY3" s="312"/>
      <c r="BGZ3" s="1839" t="s">
        <v>18</v>
      </c>
      <c r="BHA3" s="2041" t="s">
        <v>1233</v>
      </c>
      <c r="BHB3" s="2043"/>
      <c r="BHC3" s="2043"/>
      <c r="BHD3" s="2044"/>
      <c r="BHF3" s="323"/>
      <c r="BHG3" s="1839" t="s">
        <v>18</v>
      </c>
      <c r="BHH3" s="2041" t="s">
        <v>3453</v>
      </c>
      <c r="BHI3" s="2043"/>
      <c r="BHJ3" s="2043"/>
      <c r="BHK3" s="2044"/>
      <c r="BHM3" s="323"/>
      <c r="BHN3" s="738"/>
      <c r="BHO3" s="1839" t="s">
        <v>18</v>
      </c>
      <c r="BHP3" s="2041" t="s">
        <v>868</v>
      </c>
      <c r="BHQ3" s="2043"/>
      <c r="BHR3" s="2043"/>
      <c r="BHS3" s="2044"/>
      <c r="BHU3" s="312"/>
      <c r="BHV3" s="312"/>
      <c r="BHW3" s="1839" t="s">
        <v>18</v>
      </c>
      <c r="BHX3" s="2041" t="s">
        <v>525</v>
      </c>
      <c r="BHY3" s="2043"/>
      <c r="BHZ3" s="2043"/>
      <c r="BIA3" s="2044"/>
      <c r="BIC3" s="407"/>
      <c r="BID3" s="1839" t="s">
        <v>18</v>
      </c>
      <c r="BIE3" s="2041" t="s">
        <v>20</v>
      </c>
      <c r="BIF3" s="2043"/>
      <c r="BIG3" s="2043"/>
      <c r="BIH3" s="2044"/>
      <c r="BIJ3" s="323"/>
      <c r="BIK3" s="1839" t="s">
        <v>18</v>
      </c>
      <c r="BIL3" s="2041" t="s">
        <v>662</v>
      </c>
      <c r="BIM3" s="2043"/>
      <c r="BIN3" s="2043"/>
      <c r="BIO3" s="2044"/>
      <c r="BIQ3" s="407"/>
      <c r="BIR3" s="1839" t="s">
        <v>18</v>
      </c>
      <c r="BIS3" s="2041" t="s">
        <v>44</v>
      </c>
      <c r="BIT3" s="2043"/>
      <c r="BIU3" s="2043"/>
      <c r="BIV3" s="2044"/>
      <c r="BIX3" s="323"/>
      <c r="BIY3" s="323"/>
      <c r="BIZ3" s="1839" t="s">
        <v>18</v>
      </c>
      <c r="BJA3" s="2041" t="s">
        <v>1557</v>
      </c>
      <c r="BJB3" s="2043"/>
      <c r="BJC3" s="2043"/>
      <c r="BJD3" s="2044"/>
      <c r="BJF3" s="312"/>
      <c r="BJG3" s="1839" t="s">
        <v>18</v>
      </c>
      <c r="BJH3" s="2041" t="s">
        <v>3086</v>
      </c>
      <c r="BJI3" s="2043"/>
      <c r="BJJ3" s="2043"/>
      <c r="BJK3" s="2044"/>
      <c r="BJM3" s="312"/>
      <c r="BJN3" s="1839" t="s">
        <v>18</v>
      </c>
      <c r="BJO3" s="2138" t="s">
        <v>1039</v>
      </c>
      <c r="BJP3" s="2139"/>
      <c r="BJQ3" s="2139"/>
      <c r="BJR3" s="2140"/>
      <c r="BJT3" s="407"/>
      <c r="BJV3" s="1839" t="s">
        <v>18</v>
      </c>
      <c r="BJW3" s="2041" t="s">
        <v>9</v>
      </c>
      <c r="BJX3" s="2043"/>
      <c r="BJY3" s="2043"/>
      <c r="BJZ3" s="2044"/>
      <c r="BKB3" s="407"/>
      <c r="BKC3" s="1839" t="s">
        <v>18</v>
      </c>
      <c r="BKD3" s="2041" t="s">
        <v>2371</v>
      </c>
      <c r="BKE3" s="2043"/>
      <c r="BKF3" s="2043"/>
      <c r="BKG3" s="2044"/>
      <c r="BKI3" s="407"/>
      <c r="BKJ3" s="1839" t="s">
        <v>18</v>
      </c>
      <c r="BKK3" s="2138" t="s">
        <v>1040</v>
      </c>
      <c r="BKL3" s="2139"/>
      <c r="BKM3" s="2139"/>
      <c r="BKN3" s="2140"/>
      <c r="BKP3" s="407"/>
      <c r="BKQ3" s="1839" t="s">
        <v>18</v>
      </c>
      <c r="BKR3" s="2138" t="s">
        <v>351</v>
      </c>
      <c r="BKS3" s="2139"/>
      <c r="BKT3" s="2139"/>
      <c r="BKU3" s="2140"/>
      <c r="BKW3" s="407"/>
      <c r="BKX3" s="1839" t="s">
        <v>18</v>
      </c>
      <c r="BKY3" s="2138" t="s">
        <v>1038</v>
      </c>
      <c r="BKZ3" s="2139"/>
      <c r="BLA3" s="2139"/>
      <c r="BLB3" s="2140"/>
      <c r="BLD3" s="312"/>
      <c r="BLE3" s="1839" t="s">
        <v>18</v>
      </c>
      <c r="BLF3" s="2138" t="s">
        <v>1041</v>
      </c>
      <c r="BLG3" s="2139"/>
      <c r="BLH3" s="2139"/>
      <c r="BLI3" s="2140"/>
      <c r="BLK3" s="312"/>
      <c r="BLL3" s="1839" t="s">
        <v>18</v>
      </c>
      <c r="BLM3" s="2138" t="s">
        <v>2207</v>
      </c>
      <c r="BLN3" s="2139"/>
      <c r="BLO3" s="2139"/>
      <c r="BLP3" s="2140"/>
      <c r="BLR3" s="312"/>
      <c r="BLS3" s="1839" t="s">
        <v>18</v>
      </c>
      <c r="BLT3" s="2138" t="s">
        <v>686</v>
      </c>
      <c r="BLU3" s="2139"/>
      <c r="BLV3" s="2139"/>
      <c r="BLW3" s="2140"/>
      <c r="BLY3" s="407"/>
      <c r="BLZ3" s="1839" t="s">
        <v>18</v>
      </c>
      <c r="BMA3" s="2041" t="s">
        <v>600</v>
      </c>
      <c r="BMB3" s="2043"/>
      <c r="BMC3" s="2043"/>
      <c r="BMD3" s="2044"/>
      <c r="BMF3" s="312"/>
      <c r="BMG3" s="1839" t="s">
        <v>18</v>
      </c>
      <c r="BMH3" s="2041" t="s">
        <v>1457</v>
      </c>
      <c r="BMI3" s="2043"/>
      <c r="BMJ3" s="2043"/>
      <c r="BMK3" s="2044"/>
      <c r="BMM3" s="312"/>
      <c r="BMN3" s="1839" t="s">
        <v>18</v>
      </c>
      <c r="BMO3" s="2041" t="s">
        <v>972</v>
      </c>
      <c r="BMP3" s="2043"/>
      <c r="BMQ3" s="2043"/>
      <c r="BMR3" s="2044"/>
      <c r="BMT3" s="323"/>
      <c r="BMU3" s="1839" t="s">
        <v>18</v>
      </c>
      <c r="BMV3" s="2041" t="s">
        <v>28</v>
      </c>
      <c r="BMW3" s="2043"/>
      <c r="BMX3" s="2043"/>
      <c r="BMY3" s="2044"/>
      <c r="BNA3" s="312"/>
      <c r="BNB3" s="1839" t="s">
        <v>18</v>
      </c>
      <c r="BNC3" s="2187" t="s">
        <v>2030</v>
      </c>
      <c r="BND3" s="2188"/>
      <c r="BNE3" s="2188"/>
      <c r="BNF3" s="2189"/>
      <c r="BNH3" s="312"/>
      <c r="BNI3" s="738"/>
      <c r="BNJ3" s="1839" t="s">
        <v>18</v>
      </c>
      <c r="BNK3" s="2187" t="s">
        <v>722</v>
      </c>
      <c r="BNL3" s="2188"/>
      <c r="BNM3" s="2188"/>
      <c r="BNN3" s="2189"/>
      <c r="BNP3" s="312"/>
      <c r="BNQ3" s="1839" t="s">
        <v>18</v>
      </c>
      <c r="BNR3" s="2041" t="s">
        <v>2225</v>
      </c>
      <c r="BNS3" s="2043"/>
      <c r="BNT3" s="2043"/>
      <c r="BNU3" s="2044"/>
      <c r="BNW3" s="230"/>
      <c r="BNX3" s="743"/>
      <c r="BNY3" s="2138" t="s">
        <v>794</v>
      </c>
      <c r="BNZ3" s="2139"/>
      <c r="BOA3" s="2139"/>
      <c r="BOB3" s="2140"/>
      <c r="BOD3" s="312"/>
      <c r="BOE3" s="1839" t="s">
        <v>18</v>
      </c>
      <c r="BOF3" s="2041" t="s">
        <v>1042</v>
      </c>
      <c r="BOG3" s="2043"/>
      <c r="BOH3" s="2043"/>
      <c r="BOI3" s="2044"/>
      <c r="BOK3" s="323"/>
      <c r="BOL3" s="1839" t="s">
        <v>18</v>
      </c>
      <c r="BOM3" s="2041" t="s">
        <v>1623</v>
      </c>
      <c r="BON3" s="2043"/>
      <c r="BOO3" s="2043"/>
      <c r="BOP3" s="2044"/>
      <c r="BOR3" s="407"/>
      <c r="BOS3" s="1839" t="s">
        <v>18</v>
      </c>
      <c r="BOT3" s="2041" t="s">
        <v>2270</v>
      </c>
      <c r="BOU3" s="2043"/>
      <c r="BOV3" s="2043"/>
      <c r="BOW3" s="2044"/>
      <c r="BOY3" s="407"/>
      <c r="BOZ3" s="1839" t="s">
        <v>18</v>
      </c>
      <c r="BPA3" s="2041" t="s">
        <v>3087</v>
      </c>
      <c r="BPB3" s="2043"/>
      <c r="BPC3" s="2043"/>
      <c r="BPD3" s="2044"/>
      <c r="BPF3" s="312"/>
      <c r="BPG3" s="1839" t="s">
        <v>18</v>
      </c>
      <c r="BPH3" s="2041" t="s">
        <v>2214</v>
      </c>
      <c r="BPI3" s="2043"/>
      <c r="BPJ3" s="2043"/>
      <c r="BPK3" s="2044"/>
      <c r="BPM3" s="312"/>
      <c r="BPN3" s="1839" t="s">
        <v>18</v>
      </c>
      <c r="BPO3" s="2041" t="s">
        <v>3088</v>
      </c>
      <c r="BPP3" s="2043"/>
      <c r="BPQ3" s="2043"/>
      <c r="BPR3" s="2044"/>
      <c r="BPT3" s="312"/>
      <c r="BPU3" s="738"/>
      <c r="BPV3" s="1839" t="s">
        <v>18</v>
      </c>
      <c r="BPW3" s="2041" t="s">
        <v>448</v>
      </c>
      <c r="BPX3" s="2043"/>
      <c r="BPY3" s="2043"/>
      <c r="BPZ3" s="2043"/>
      <c r="BQA3" s="742"/>
      <c r="BQB3" s="323"/>
      <c r="BQC3" s="1839" t="s">
        <v>18</v>
      </c>
      <c r="BQD3" s="2041" t="s">
        <v>433</v>
      </c>
      <c r="BQE3" s="2043"/>
      <c r="BQF3" s="2043"/>
      <c r="BQG3" s="2044"/>
      <c r="BQI3" s="323"/>
      <c r="BQJ3" s="1839" t="s">
        <v>18</v>
      </c>
      <c r="BQK3" s="2041" t="s">
        <v>1044</v>
      </c>
      <c r="BQL3" s="2043"/>
      <c r="BQM3" s="2043"/>
      <c r="BQN3" s="2044"/>
      <c r="BQQ3" s="1839" t="s">
        <v>18</v>
      </c>
      <c r="BQR3" s="2041" t="s">
        <v>1044</v>
      </c>
      <c r="BQS3" s="2043"/>
      <c r="BQT3" s="2043"/>
      <c r="BQU3" s="2044"/>
      <c r="BQW3" s="312"/>
      <c r="BQX3" s="1839" t="s">
        <v>18</v>
      </c>
      <c r="BQY3" s="2041" t="s">
        <v>54</v>
      </c>
      <c r="BQZ3" s="2043"/>
      <c r="BRA3" s="2043"/>
      <c r="BRB3" s="2044"/>
      <c r="BRD3" s="312"/>
      <c r="BRE3" s="312"/>
      <c r="BRF3" s="1839" t="s">
        <v>18</v>
      </c>
      <c r="BRG3" s="2138" t="s">
        <v>2215</v>
      </c>
      <c r="BRH3" s="2139"/>
      <c r="BRI3" s="2139"/>
      <c r="BRJ3" s="2140"/>
      <c r="BRL3" s="407"/>
      <c r="BRM3" s="1839" t="s">
        <v>18</v>
      </c>
      <c r="BRN3" s="2041" t="s">
        <v>1045</v>
      </c>
      <c r="BRO3" s="2043"/>
      <c r="BRP3" s="2043"/>
      <c r="BRQ3" s="2044"/>
      <c r="BRS3" s="407"/>
      <c r="BRT3" s="1839" t="s">
        <v>18</v>
      </c>
      <c r="BRU3" s="2041" t="s">
        <v>1046</v>
      </c>
      <c r="BRV3" s="2043"/>
      <c r="BRW3" s="2043"/>
      <c r="BRX3" s="2044"/>
      <c r="BRZ3" s="312"/>
      <c r="BSA3" s="1839" t="s">
        <v>18</v>
      </c>
      <c r="BSB3" s="2041" t="s">
        <v>2156</v>
      </c>
      <c r="BSC3" s="2043"/>
      <c r="BSD3" s="2043"/>
      <c r="BSE3" s="2044"/>
      <c r="BSG3" s="407"/>
      <c r="BSH3" s="1839" t="s">
        <v>18</v>
      </c>
      <c r="BSI3" s="2041" t="s">
        <v>874</v>
      </c>
      <c r="BSJ3" s="2043"/>
      <c r="BSK3" s="2043"/>
      <c r="BSL3" s="2044"/>
      <c r="BSN3" s="407"/>
      <c r="BSO3" s="1839" t="s">
        <v>18</v>
      </c>
      <c r="BSP3" s="2041" t="s">
        <v>1438</v>
      </c>
      <c r="BSQ3" s="2043"/>
      <c r="BSR3" s="2043"/>
      <c r="BSS3" s="2044"/>
      <c r="BSU3" s="312"/>
      <c r="BSV3" s="1839" t="s">
        <v>18</v>
      </c>
      <c r="BSW3" s="2041" t="s">
        <v>508</v>
      </c>
      <c r="BSX3" s="2043"/>
      <c r="BSY3" s="2043"/>
      <c r="BSZ3" s="2044"/>
      <c r="BTB3" s="312"/>
      <c r="BTC3" s="1839" t="s">
        <v>18</v>
      </c>
      <c r="BTD3" s="2041" t="s">
        <v>2153</v>
      </c>
      <c r="BTE3" s="2043"/>
      <c r="BTF3" s="2043"/>
      <c r="BTG3" s="2044"/>
      <c r="BTI3" s="312"/>
      <c r="BTJ3" s="1839" t="s">
        <v>18</v>
      </c>
      <c r="BTK3" s="2041"/>
      <c r="BTL3" s="2043"/>
      <c r="BTM3" s="2043"/>
      <c r="BTN3" s="2044"/>
      <c r="BTP3" s="312"/>
      <c r="BTQ3" s="1839" t="s">
        <v>18</v>
      </c>
      <c r="BTR3" s="2041"/>
      <c r="BTS3" s="2043"/>
      <c r="BTT3" s="2043"/>
      <c r="BTU3" s="2044"/>
    </row>
    <row r="4" spans="1:1894" ht="19.5" thickBot="1" x14ac:dyDescent="0.35">
      <c r="A4" s="312"/>
      <c r="B4" s="1839"/>
      <c r="C4" s="240"/>
      <c r="D4" s="240"/>
      <c r="E4" s="240"/>
      <c r="F4" s="240"/>
      <c r="H4" s="312"/>
      <c r="I4" s="1839"/>
      <c r="J4" s="240"/>
      <c r="K4" s="240"/>
      <c r="L4" s="240"/>
      <c r="M4" s="240"/>
      <c r="O4" s="312"/>
      <c r="P4" s="1839"/>
      <c r="Q4" s="240"/>
      <c r="R4" s="240"/>
      <c r="S4" s="240"/>
      <c r="T4" s="240"/>
      <c r="V4" s="312"/>
      <c r="W4" s="1839"/>
      <c r="X4" s="240"/>
      <c r="Y4" s="240"/>
      <c r="Z4" s="240"/>
      <c r="AA4" s="240"/>
      <c r="AD4" s="1839"/>
      <c r="AE4" s="240"/>
      <c r="AF4" s="240"/>
      <c r="AG4" s="240"/>
      <c r="AH4" s="240"/>
      <c r="AJ4" s="323"/>
      <c r="AK4" s="1839"/>
      <c r="AL4" s="240"/>
      <c r="AM4" s="556"/>
      <c r="AN4" s="240"/>
      <c r="AO4" s="240"/>
      <c r="AQ4" s="312"/>
      <c r="AR4" s="1839"/>
      <c r="AS4" s="240"/>
      <c r="AT4" s="240"/>
      <c r="AU4" s="240"/>
      <c r="AV4" s="240"/>
      <c r="AX4" s="323"/>
      <c r="AY4" s="1839"/>
      <c r="AZ4" s="240"/>
      <c r="BA4" s="240"/>
      <c r="BB4" s="240"/>
      <c r="BC4" s="240"/>
      <c r="BE4" s="407"/>
      <c r="BF4" s="1839"/>
      <c r="BG4" s="240"/>
      <c r="BH4" s="240"/>
      <c r="BI4" s="240"/>
      <c r="BJ4" s="240"/>
      <c r="BL4" s="323"/>
      <c r="BM4" s="1839"/>
      <c r="BN4" s="240"/>
      <c r="BO4" s="240"/>
      <c r="BP4" s="240"/>
      <c r="BQ4" s="240"/>
      <c r="BS4" s="407"/>
      <c r="BT4" s="407"/>
      <c r="BU4" s="1839"/>
      <c r="BV4" s="240"/>
      <c r="BW4" s="240" t="s">
        <v>3089</v>
      </c>
      <c r="BX4" s="240"/>
      <c r="BY4" s="240"/>
      <c r="CA4" s="407"/>
      <c r="CB4" s="1839"/>
      <c r="CC4" s="240"/>
      <c r="CD4" s="59"/>
      <c r="CE4" s="240"/>
      <c r="CF4" s="240"/>
      <c r="CH4" s="407"/>
      <c r="CI4" s="1839"/>
      <c r="CJ4" s="240"/>
      <c r="CK4" s="59"/>
      <c r="CL4" s="240"/>
      <c r="CM4" s="240"/>
      <c r="CQ4" s="1839"/>
      <c r="CR4" s="240"/>
      <c r="CS4" s="424"/>
      <c r="CT4" s="240"/>
      <c r="CU4" s="240"/>
      <c r="CY4" s="1839"/>
      <c r="CZ4" s="240"/>
      <c r="DA4" s="424"/>
      <c r="DB4" s="240"/>
      <c r="DC4" s="240"/>
      <c r="DE4" s="323"/>
      <c r="DF4" s="1839"/>
      <c r="DG4" s="240"/>
      <c r="DH4" s="240"/>
      <c r="DI4" s="240"/>
      <c r="DJ4" s="240"/>
      <c r="DL4" s="323"/>
      <c r="DM4" s="1839"/>
      <c r="DN4" s="240"/>
      <c r="DO4" s="240"/>
      <c r="DP4" s="240"/>
      <c r="DQ4" s="240"/>
      <c r="DS4" s="312"/>
      <c r="DT4" s="1839"/>
      <c r="DU4" s="240"/>
      <c r="DV4" s="240"/>
      <c r="DW4" s="240"/>
      <c r="DX4" s="240"/>
      <c r="DZ4" s="323"/>
      <c r="EA4" s="1839"/>
      <c r="EB4" s="240"/>
      <c r="EC4" s="240"/>
      <c r="ED4" s="240"/>
      <c r="EE4" s="240"/>
      <c r="EG4" s="407"/>
      <c r="EH4" s="1839"/>
      <c r="EI4" s="240"/>
      <c r="EJ4" s="240"/>
      <c r="EK4" s="240"/>
      <c r="EL4" s="240"/>
      <c r="EN4" s="407"/>
      <c r="EO4" s="1839"/>
      <c r="EP4" s="240"/>
      <c r="EQ4" s="240"/>
      <c r="ER4" s="240"/>
      <c r="ES4" s="240"/>
      <c r="EU4" s="312"/>
      <c r="EV4" s="312"/>
      <c r="EW4" s="1839"/>
      <c r="EX4" s="240"/>
      <c r="EY4" s="240"/>
      <c r="EZ4" s="240"/>
      <c r="FA4" s="240"/>
      <c r="FC4" s="407"/>
      <c r="FD4" s="312"/>
      <c r="FE4" s="1839"/>
      <c r="FF4" s="240"/>
      <c r="FG4" s="240"/>
      <c r="FH4" s="240"/>
      <c r="FI4" s="240"/>
      <c r="FK4" s="407"/>
      <c r="FL4" s="312"/>
      <c r="FM4" s="1839"/>
      <c r="FN4" s="240"/>
      <c r="FO4" s="240"/>
      <c r="FP4" s="240"/>
      <c r="FQ4" s="240"/>
      <c r="FS4" s="312"/>
      <c r="FT4" s="1839"/>
      <c r="FU4" s="240"/>
      <c r="FV4" s="240"/>
      <c r="FW4" s="240"/>
      <c r="FX4" s="240"/>
      <c r="FZ4" s="407"/>
      <c r="GA4" s="407"/>
      <c r="GB4" s="1839"/>
      <c r="GC4" s="240"/>
      <c r="GD4" s="240" t="s">
        <v>1047</v>
      </c>
      <c r="GE4" s="240"/>
      <c r="GF4" s="240"/>
      <c r="GH4" s="312"/>
      <c r="GI4" s="1839"/>
      <c r="GJ4" s="240"/>
      <c r="GK4" s="240"/>
      <c r="GL4" s="240"/>
      <c r="GM4" s="240"/>
      <c r="GO4" s="407"/>
      <c r="GP4" s="312"/>
      <c r="GQ4" s="1839"/>
      <c r="GR4" s="240"/>
      <c r="GS4" s="240"/>
      <c r="GT4" s="240"/>
      <c r="GU4" s="240"/>
      <c r="GW4" s="407"/>
      <c r="GX4" s="1839"/>
      <c r="GY4" s="240"/>
      <c r="GZ4" s="240"/>
      <c r="HA4" s="240"/>
      <c r="HB4" s="240"/>
      <c r="HD4" s="323"/>
      <c r="HE4" s="1839"/>
      <c r="HF4" s="240"/>
      <c r="HG4" s="240"/>
      <c r="HH4" s="240"/>
      <c r="HI4" s="240"/>
      <c r="HK4" s="407"/>
      <c r="HL4" s="1839"/>
      <c r="HM4" s="240"/>
      <c r="HN4" s="240"/>
      <c r="HO4" s="240"/>
      <c r="HP4" s="240"/>
      <c r="HR4" s="323"/>
      <c r="HS4" s="1839"/>
      <c r="HT4" s="240"/>
      <c r="HU4" s="240"/>
      <c r="HV4" s="240"/>
      <c r="HW4" s="240"/>
      <c r="HY4" s="323"/>
      <c r="HZ4" s="1839"/>
      <c r="IA4" s="240"/>
      <c r="IB4" s="240"/>
      <c r="IC4" s="240"/>
      <c r="ID4" s="240"/>
      <c r="IF4" s="312"/>
      <c r="IG4" s="1839"/>
      <c r="IH4" s="240"/>
      <c r="II4" s="240" t="s">
        <v>3510</v>
      </c>
      <c r="IJ4" s="240"/>
      <c r="IK4" s="240"/>
      <c r="IM4" s="407"/>
      <c r="IN4" s="1839"/>
      <c r="IO4" s="240"/>
      <c r="IP4" s="240"/>
      <c r="IQ4" s="240"/>
      <c r="IR4" s="240"/>
      <c r="IT4" s="407"/>
      <c r="IU4" s="1839"/>
      <c r="IV4" s="240"/>
      <c r="IW4" s="240"/>
      <c r="IX4" s="240"/>
      <c r="IY4" s="240"/>
      <c r="JA4" s="323"/>
      <c r="JB4" s="1839"/>
      <c r="JC4" s="240"/>
      <c r="JD4" s="556"/>
      <c r="JE4" s="744"/>
      <c r="JF4" s="240"/>
      <c r="JH4" s="323"/>
      <c r="JI4" s="1839"/>
      <c r="JJ4" s="240"/>
      <c r="JK4" s="556"/>
      <c r="JL4" s="240"/>
      <c r="JM4" s="240"/>
      <c r="JO4" s="323"/>
      <c r="JP4" s="1839"/>
      <c r="JQ4" s="240"/>
      <c r="JR4" s="556"/>
      <c r="JS4" s="240"/>
      <c r="JT4" s="240"/>
      <c r="JV4" s="407"/>
      <c r="JW4" s="1839"/>
      <c r="JX4" s="240"/>
      <c r="JY4" s="240" t="s">
        <v>38</v>
      </c>
      <c r="JZ4" s="240"/>
      <c r="KA4" s="240"/>
      <c r="KC4" s="323"/>
      <c r="KD4" s="1839"/>
      <c r="KE4" s="240"/>
      <c r="KF4" s="240"/>
      <c r="KG4" s="240"/>
      <c r="KH4" s="240"/>
      <c r="KJ4" s="323"/>
      <c r="KK4" s="323"/>
      <c r="KL4" s="1839"/>
      <c r="KM4" s="240"/>
      <c r="KN4" s="240" t="s">
        <v>3090</v>
      </c>
      <c r="KO4" s="240"/>
      <c r="KP4" s="240"/>
      <c r="KR4" s="323"/>
      <c r="KS4" s="1839"/>
      <c r="KT4" s="240"/>
      <c r="KU4" s="240"/>
      <c r="KV4" s="240"/>
      <c r="KW4" s="240"/>
      <c r="KY4" s="323"/>
      <c r="KZ4" s="1839"/>
      <c r="LA4" s="240"/>
      <c r="LB4" s="240"/>
      <c r="LC4" s="240"/>
      <c r="LD4" s="240"/>
      <c r="LF4" s="312"/>
      <c r="LG4" s="1839"/>
      <c r="LH4" s="240"/>
      <c r="LI4" s="240"/>
      <c r="LJ4" s="240"/>
      <c r="LK4" s="240"/>
      <c r="LM4" s="312"/>
      <c r="LN4" s="1839"/>
      <c r="LO4" s="240"/>
      <c r="LP4" s="240"/>
      <c r="LQ4" s="240"/>
      <c r="LR4" s="240"/>
      <c r="LT4" s="312"/>
      <c r="LU4" s="1839"/>
      <c r="LV4" s="240"/>
      <c r="LW4" s="240"/>
      <c r="LX4" s="240"/>
      <c r="LY4" s="240"/>
      <c r="MA4" s="312"/>
      <c r="MB4" s="1839"/>
      <c r="MC4" s="240"/>
      <c r="MD4" s="240" t="s">
        <v>780</v>
      </c>
      <c r="ME4" s="240"/>
      <c r="MF4" s="240"/>
      <c r="MH4" s="407"/>
      <c r="MI4" s="1839"/>
      <c r="MJ4" s="240"/>
      <c r="MK4" s="240"/>
      <c r="ML4" s="240"/>
      <c r="MM4" s="240"/>
      <c r="MO4" s="407"/>
      <c r="MP4" s="1839"/>
      <c r="MQ4" s="240"/>
      <c r="MR4" s="240"/>
      <c r="MS4" s="240"/>
      <c r="MT4" s="240"/>
      <c r="MV4" s="407"/>
      <c r="MW4" s="1839"/>
      <c r="MX4" s="240"/>
      <c r="MY4" s="240"/>
      <c r="MZ4" s="240"/>
      <c r="NA4" s="240"/>
      <c r="NC4" s="312"/>
      <c r="ND4" s="1839"/>
      <c r="NE4" s="240"/>
      <c r="NF4" s="240"/>
      <c r="NG4" s="240"/>
      <c r="NH4" s="240"/>
      <c r="NJ4" s="312"/>
      <c r="NK4" s="1839"/>
      <c r="NL4" s="240"/>
      <c r="NM4" s="240"/>
      <c r="NN4" s="240"/>
      <c r="NO4" s="240"/>
      <c r="NQ4" s="407"/>
      <c r="NR4" s="1839"/>
      <c r="NS4" s="240"/>
      <c r="NT4" s="424"/>
      <c r="NU4" s="240"/>
      <c r="NV4" s="240"/>
      <c r="NX4" s="407"/>
      <c r="NY4" s="1839"/>
      <c r="NZ4" s="240"/>
      <c r="OA4" s="240" t="s">
        <v>1048</v>
      </c>
      <c r="OB4" s="240"/>
      <c r="OC4" s="240"/>
      <c r="OE4" s="407"/>
      <c r="OF4" s="738"/>
      <c r="OG4" s="1839"/>
      <c r="OH4" s="240"/>
      <c r="OI4" s="240"/>
      <c r="OJ4" s="240"/>
      <c r="OK4" s="240"/>
      <c r="OM4" s="407"/>
      <c r="ON4" s="1839"/>
      <c r="OO4" s="240"/>
      <c r="OP4" s="240"/>
      <c r="OQ4" s="240"/>
      <c r="OR4" s="240"/>
      <c r="OT4" s="312"/>
      <c r="OU4" s="1839"/>
      <c r="OV4" s="240"/>
      <c r="OW4" s="240"/>
      <c r="OX4" s="240"/>
      <c r="OY4" s="240"/>
      <c r="PA4" s="323"/>
      <c r="PB4" s="1839"/>
      <c r="PC4" s="240"/>
      <c r="PD4" s="240"/>
      <c r="PE4" s="240"/>
      <c r="PF4" s="240"/>
      <c r="PH4" s="323"/>
      <c r="PI4" s="1839"/>
      <c r="PJ4" s="240"/>
      <c r="PK4" s="240"/>
      <c r="PL4" s="240"/>
      <c r="PM4" s="240"/>
      <c r="PO4" s="323"/>
      <c r="PP4" s="312"/>
      <c r="PQ4" s="1839"/>
      <c r="PR4" s="240"/>
      <c r="PS4" s="240" t="s">
        <v>1049</v>
      </c>
      <c r="PT4" s="240"/>
      <c r="PU4" s="240"/>
      <c r="PW4" s="323"/>
      <c r="PX4" s="1839"/>
      <c r="PY4" s="240"/>
      <c r="PZ4" s="240"/>
      <c r="QA4" s="240"/>
      <c r="QB4" s="240"/>
      <c r="QD4" s="323"/>
      <c r="QE4" s="1839"/>
      <c r="QF4" s="240"/>
      <c r="QG4" s="240"/>
      <c r="QH4" s="240"/>
      <c r="QI4" s="240"/>
      <c r="QK4" s="312"/>
      <c r="QL4" s="1839"/>
      <c r="QM4" s="240"/>
      <c r="QN4" s="240"/>
      <c r="QO4" s="240"/>
      <c r="QP4" s="240"/>
      <c r="QR4" s="312"/>
      <c r="QS4" s="1839"/>
      <c r="QT4" s="240"/>
      <c r="QU4" s="240"/>
      <c r="QV4" s="240"/>
      <c r="QW4" s="240"/>
      <c r="QY4" s="312"/>
      <c r="QZ4" s="1839"/>
      <c r="RA4" s="745"/>
      <c r="RB4" s="240"/>
      <c r="RC4" s="240"/>
      <c r="RD4" s="240"/>
      <c r="RF4" s="407"/>
      <c r="RG4" s="740"/>
      <c r="RH4" s="1839"/>
      <c r="RI4" s="240"/>
      <c r="RJ4" s="240" t="s">
        <v>1050</v>
      </c>
      <c r="RK4" s="240"/>
      <c r="RL4" s="240"/>
      <c r="RN4" s="407"/>
      <c r="RO4" s="1839"/>
      <c r="RP4" s="240"/>
      <c r="RQ4" s="240" t="s">
        <v>582</v>
      </c>
      <c r="RR4" s="240"/>
      <c r="RS4" s="240"/>
      <c r="RU4" s="407"/>
      <c r="RV4" s="1839"/>
      <c r="RW4" s="240"/>
      <c r="RX4" s="240"/>
      <c r="RY4" s="240"/>
      <c r="RZ4" s="240"/>
      <c r="SB4" s="312"/>
      <c r="SC4" s="1839"/>
      <c r="SD4" s="240"/>
      <c r="SE4" s="240"/>
      <c r="SF4" s="240"/>
      <c r="SG4" s="240"/>
      <c r="SI4" s="312"/>
      <c r="SJ4" s="1839"/>
      <c r="SK4" s="240"/>
      <c r="SL4" s="240"/>
      <c r="SM4" s="240"/>
      <c r="SN4" s="240"/>
      <c r="SP4" s="312"/>
      <c r="SQ4" s="1839"/>
      <c r="SR4" s="240"/>
      <c r="SS4" s="240"/>
      <c r="ST4" s="240"/>
      <c r="SU4" s="240"/>
      <c r="SW4" s="312"/>
      <c r="SX4" s="1839"/>
      <c r="SY4" s="240"/>
      <c r="SZ4" s="240"/>
      <c r="TA4" s="240"/>
      <c r="TB4" s="240"/>
      <c r="TD4" s="312"/>
      <c r="TE4" s="1839"/>
      <c r="TF4" s="240"/>
      <c r="TG4" s="240"/>
      <c r="TH4" s="240"/>
      <c r="TI4" s="240"/>
      <c r="TK4" s="312"/>
      <c r="TL4" s="1839"/>
      <c r="TM4" s="240"/>
      <c r="TN4" s="240"/>
      <c r="TO4" s="240"/>
      <c r="TP4" s="240"/>
      <c r="TR4" s="312"/>
      <c r="TS4" s="1839"/>
      <c r="TT4" s="240"/>
      <c r="TU4" s="240"/>
      <c r="TV4" s="240"/>
      <c r="TW4" s="240"/>
      <c r="TY4" s="407"/>
      <c r="TZ4" s="1839"/>
      <c r="UA4" s="240"/>
      <c r="UB4" s="240"/>
      <c r="UC4" s="240"/>
      <c r="UD4" s="240"/>
      <c r="UF4" s="407"/>
      <c r="UG4" s="1839"/>
      <c r="UH4" s="240"/>
      <c r="UI4" s="240"/>
      <c r="UJ4" s="240"/>
      <c r="UK4" s="240"/>
      <c r="UM4" s="407"/>
      <c r="UN4" s="1839"/>
      <c r="UO4" s="240"/>
      <c r="UP4" s="240"/>
      <c r="UQ4" s="240"/>
      <c r="UR4" s="240"/>
      <c r="UT4" s="323"/>
      <c r="UU4" s="1839"/>
      <c r="UV4" s="240"/>
      <c r="UW4" s="556"/>
      <c r="UX4" s="240"/>
      <c r="UY4" s="240"/>
      <c r="VA4" s="407"/>
      <c r="VB4" s="1839"/>
      <c r="VC4" s="240"/>
      <c r="VD4" s="240" t="s">
        <v>3091</v>
      </c>
      <c r="VE4" s="240"/>
      <c r="VF4" s="240"/>
      <c r="VH4" s="312"/>
      <c r="VI4" s="1839"/>
      <c r="VJ4" s="240"/>
      <c r="VK4" s="240"/>
      <c r="VL4" s="240"/>
      <c r="VM4" s="240"/>
      <c r="VO4" s="312"/>
      <c r="VP4" s="1839"/>
      <c r="VQ4" s="240"/>
      <c r="VR4" s="240"/>
      <c r="VS4" s="240"/>
      <c r="VT4" s="240"/>
      <c r="VV4" s="312"/>
      <c r="VW4" s="1839"/>
      <c r="VX4" s="240"/>
      <c r="VY4" s="240"/>
      <c r="VZ4" s="240"/>
      <c r="WA4" s="240"/>
      <c r="WC4" s="323"/>
      <c r="WD4" s="1839"/>
      <c r="WE4" s="240"/>
      <c r="WF4" s="240"/>
      <c r="WG4" s="240"/>
      <c r="WH4" s="240"/>
      <c r="WJ4" s="407"/>
      <c r="WK4" s="1839"/>
      <c r="WL4" s="240"/>
      <c r="WM4" s="240"/>
      <c r="WN4" s="240"/>
      <c r="WO4" s="240"/>
      <c r="WQ4" s="312"/>
      <c r="WR4" s="1839"/>
      <c r="WS4" s="240"/>
      <c r="WT4" s="240"/>
      <c r="WU4" s="240"/>
      <c r="WV4" s="240"/>
      <c r="WX4" s="407"/>
      <c r="WY4" s="1839"/>
      <c r="WZ4" s="240"/>
      <c r="XA4" s="240"/>
      <c r="XB4" s="240"/>
      <c r="XC4" s="240"/>
      <c r="XE4" s="407"/>
      <c r="XF4" s="1839"/>
      <c r="XG4" s="240"/>
      <c r="XH4" s="240"/>
      <c r="XI4" s="240"/>
      <c r="XJ4" s="240"/>
      <c r="XL4" s="407"/>
      <c r="XM4" s="1839"/>
      <c r="XN4" s="240"/>
      <c r="XO4" s="240"/>
      <c r="XP4" s="240"/>
      <c r="XQ4" s="240"/>
      <c r="XS4" s="323"/>
      <c r="XT4" s="312"/>
      <c r="XU4" s="1839"/>
      <c r="XV4" s="240"/>
      <c r="XW4" s="240"/>
      <c r="XX4" s="240"/>
      <c r="XY4" s="240"/>
      <c r="YA4" s="323"/>
      <c r="YB4" s="1839"/>
      <c r="YC4" s="240"/>
      <c r="YD4" s="240"/>
      <c r="YE4" s="240"/>
      <c r="YF4" s="240"/>
      <c r="YH4" s="407"/>
      <c r="YI4" s="740"/>
      <c r="YJ4" s="1839"/>
      <c r="YK4" s="240"/>
      <c r="YL4" s="240"/>
      <c r="YM4" s="240"/>
      <c r="YN4" s="240"/>
      <c r="YP4" s="323"/>
      <c r="YQ4" s="1839"/>
      <c r="YR4" s="240"/>
      <c r="YS4" s="240"/>
      <c r="YT4" s="240"/>
      <c r="YU4" s="240"/>
      <c r="YW4" s="323"/>
      <c r="YX4" s="1839"/>
      <c r="YY4" s="240"/>
      <c r="YZ4" s="240"/>
      <c r="ZA4" s="240"/>
      <c r="ZB4" s="240"/>
      <c r="ZD4" s="407"/>
      <c r="ZE4" s="1839"/>
      <c r="ZF4" s="240"/>
      <c r="ZG4" s="240"/>
      <c r="ZH4" s="240"/>
      <c r="ZI4" s="240"/>
      <c r="ZK4" s="407"/>
      <c r="ZL4" s="1839"/>
      <c r="ZM4" s="240"/>
      <c r="ZN4" s="240"/>
      <c r="ZO4" s="240"/>
      <c r="ZP4" s="240"/>
      <c r="ZR4" s="323"/>
      <c r="ZS4" s="738"/>
      <c r="ZT4" s="1839"/>
      <c r="ZU4" s="240"/>
      <c r="ZV4" s="556" t="s">
        <v>1051</v>
      </c>
      <c r="ZW4" s="240"/>
      <c r="ZX4" s="240"/>
      <c r="ZZ4" s="323"/>
      <c r="AAA4" s="1839"/>
      <c r="AAB4" s="240"/>
      <c r="AAC4" s="556"/>
      <c r="AAD4" s="240"/>
      <c r="AAE4" s="240"/>
      <c r="AAG4" s="407"/>
      <c r="AAH4" s="1839"/>
      <c r="AAI4" s="240"/>
      <c r="AAJ4" s="556"/>
      <c r="AAK4" s="240"/>
      <c r="AAL4" s="240"/>
      <c r="AAN4" s="323"/>
      <c r="AAO4" s="1839"/>
      <c r="AAP4" s="240"/>
      <c r="AAQ4" s="240" t="s">
        <v>659</v>
      </c>
      <c r="AAR4" s="240"/>
      <c r="AAS4" s="240"/>
      <c r="AAU4" s="407"/>
      <c r="AAV4" s="1839"/>
      <c r="AAW4" s="240"/>
      <c r="AAX4" s="240"/>
      <c r="AAY4" s="240"/>
      <c r="AAZ4" s="240"/>
      <c r="ABB4" s="407"/>
      <c r="ABC4" s="1839"/>
      <c r="ABD4" s="240"/>
      <c r="ABE4" s="240"/>
      <c r="ABF4" s="240"/>
      <c r="ABG4" s="240"/>
      <c r="ABI4" s="407"/>
      <c r="ABJ4" s="1839"/>
      <c r="ABK4" s="240"/>
      <c r="ABL4" s="240"/>
      <c r="ABM4" s="240"/>
      <c r="ABN4" s="240"/>
      <c r="ABP4" s="407"/>
      <c r="ABQ4" s="1839"/>
      <c r="ABR4" s="240"/>
      <c r="ABS4" s="240"/>
      <c r="ABT4" s="240"/>
      <c r="ABU4" s="240"/>
      <c r="ABW4" s="407"/>
      <c r="ABX4" s="1839"/>
      <c r="ABY4" s="240"/>
      <c r="ABZ4" s="59"/>
      <c r="ACA4" s="240"/>
      <c r="ACB4" s="240"/>
      <c r="ACD4" s="407"/>
      <c r="ACE4" s="407"/>
      <c r="ACF4" s="1839"/>
      <c r="ACG4" s="240"/>
      <c r="ACH4" s="240"/>
      <c r="ACI4" s="240"/>
      <c r="ACJ4" s="240"/>
      <c r="ACL4" s="312"/>
      <c r="ACM4" s="1839"/>
      <c r="ACN4" s="240"/>
      <c r="ACO4" s="240"/>
      <c r="ACP4" s="240"/>
      <c r="ACQ4" s="240"/>
      <c r="ACS4" s="312"/>
      <c r="ACT4" s="1839"/>
      <c r="ACU4" s="240"/>
      <c r="ACV4" s="240" t="s">
        <v>1052</v>
      </c>
      <c r="ACW4" s="240"/>
      <c r="ACX4" s="240"/>
      <c r="ADA4" s="312"/>
      <c r="ADB4" s="1839"/>
      <c r="ADC4" s="240"/>
      <c r="ADD4" s="240"/>
      <c r="ADE4" s="240"/>
      <c r="ADF4" s="240"/>
      <c r="ADH4" s="323"/>
      <c r="ADI4" s="1839"/>
      <c r="ADJ4" s="240"/>
      <c r="ADK4" s="424"/>
      <c r="ADL4" s="240"/>
      <c r="ADM4" s="240"/>
      <c r="ADO4" s="407"/>
      <c r="ADP4" s="1839"/>
      <c r="ADQ4" s="240"/>
      <c r="ADR4" s="240"/>
      <c r="ADS4" s="240"/>
      <c r="ADT4" s="240"/>
      <c r="ADV4" s="323"/>
      <c r="ADW4" s="1839"/>
      <c r="ADX4" s="240"/>
      <c r="ADY4" s="556"/>
      <c r="ADZ4" s="240"/>
      <c r="AEA4" s="240"/>
      <c r="AEC4" s="312"/>
      <c r="AED4" s="1839"/>
      <c r="AEE4" s="240"/>
      <c r="AEF4" s="240"/>
      <c r="AEG4" s="240"/>
      <c r="AEH4" s="240"/>
      <c r="AEJ4" s="312"/>
      <c r="AEK4" s="1839"/>
      <c r="AEL4" s="240"/>
      <c r="AEM4" s="240"/>
      <c r="AEN4" s="240"/>
      <c r="AEO4" s="240"/>
      <c r="AEQ4" s="312"/>
      <c r="AER4" s="1839"/>
      <c r="AES4" s="240"/>
      <c r="AET4" s="240"/>
      <c r="AEU4" s="240"/>
      <c r="AEV4" s="240"/>
      <c r="AEX4" s="323"/>
      <c r="AEY4" s="1839"/>
      <c r="AEZ4" s="240"/>
      <c r="AFA4" s="240"/>
      <c r="AFB4" s="240"/>
      <c r="AFC4" s="240"/>
      <c r="AFE4" s="323"/>
      <c r="AFF4" s="1839"/>
      <c r="AFG4" s="240"/>
      <c r="AFH4" s="240"/>
      <c r="AFI4" s="240"/>
      <c r="AFJ4" s="240"/>
      <c r="AFL4" s="323"/>
      <c r="AFM4" s="1839"/>
      <c r="AFN4" s="240"/>
      <c r="AFO4" s="240"/>
      <c r="AFP4" s="240"/>
      <c r="AFQ4" s="240"/>
      <c r="AFS4" s="323"/>
      <c r="AFT4" s="1839"/>
      <c r="AFU4" s="240"/>
      <c r="AFV4" s="240"/>
      <c r="AFW4" s="240"/>
      <c r="AFX4" s="240"/>
      <c r="AFZ4" s="323"/>
      <c r="AGA4" s="1839"/>
      <c r="AGB4" s="240"/>
      <c r="AGC4" s="240"/>
      <c r="AGD4" s="240"/>
      <c r="AGE4" s="240"/>
      <c r="AGG4" s="323"/>
      <c r="AGH4" s="1839"/>
      <c r="AGI4" s="240"/>
      <c r="AGJ4" s="240"/>
      <c r="AGK4" s="240"/>
      <c r="AGL4" s="240"/>
      <c r="AGN4" s="407"/>
      <c r="AGO4" s="1839"/>
      <c r="AGP4" s="240"/>
      <c r="AGQ4" s="240"/>
      <c r="AGR4" s="240"/>
      <c r="AGS4" s="240"/>
      <c r="AGW4" s="1839"/>
      <c r="AGX4" s="240"/>
      <c r="AGY4" s="556" t="s">
        <v>1451</v>
      </c>
      <c r="AGZ4" s="240"/>
      <c r="AHA4" s="240"/>
      <c r="AHC4" s="407"/>
      <c r="AHD4" s="1839"/>
      <c r="AHE4" s="240"/>
      <c r="AHF4" s="240"/>
      <c r="AHG4" s="240"/>
      <c r="AHH4" s="240"/>
      <c r="AHJ4" s="407"/>
      <c r="AHK4" s="1839"/>
      <c r="AHL4" s="240"/>
      <c r="AHM4" s="240"/>
      <c r="AHN4" s="240"/>
      <c r="AHO4" s="240"/>
      <c r="AHQ4" s="407"/>
      <c r="AHR4" s="407"/>
      <c r="AHS4" s="1839"/>
      <c r="AHT4" s="240"/>
      <c r="AHU4" s="240" t="s">
        <v>1452</v>
      </c>
      <c r="AHV4" s="240"/>
      <c r="AHW4" s="240"/>
      <c r="AHY4" s="407"/>
      <c r="AHZ4" s="1839"/>
      <c r="AIA4" s="240"/>
      <c r="AIB4" s="240"/>
      <c r="AIC4" s="240"/>
      <c r="AID4" s="240"/>
      <c r="AIF4" s="407"/>
      <c r="AIG4" s="1839"/>
      <c r="AIH4" s="745"/>
      <c r="AII4" s="240"/>
      <c r="AIJ4" s="240"/>
      <c r="AIK4" s="240"/>
      <c r="AIM4" s="407"/>
      <c r="AIN4" s="1839"/>
      <c r="AIO4" s="240"/>
      <c r="AIP4" s="240"/>
      <c r="AIQ4" s="240"/>
      <c r="AIR4" s="240"/>
      <c r="AIT4" s="312"/>
      <c r="AIU4" s="1839"/>
      <c r="AIV4" s="240"/>
      <c r="AIW4" s="321" t="s">
        <v>395</v>
      </c>
      <c r="AIX4" s="240"/>
      <c r="AIY4" s="240"/>
      <c r="AJA4" s="312"/>
      <c r="AJB4" s="1839"/>
      <c r="AJC4" s="240"/>
      <c r="AJD4" s="59"/>
      <c r="AJE4" s="240"/>
      <c r="AJF4" s="240"/>
      <c r="AJH4" s="323"/>
      <c r="AJI4" s="1839"/>
      <c r="AJJ4" s="240"/>
      <c r="AJK4" s="59"/>
      <c r="AJL4" s="240"/>
      <c r="AJM4" s="240"/>
      <c r="AJO4" s="323"/>
      <c r="AJP4" s="1839"/>
      <c r="AJQ4" s="240"/>
      <c r="AJR4" s="59" t="s">
        <v>1049</v>
      </c>
      <c r="AJS4" s="240"/>
      <c r="AJT4" s="240"/>
      <c r="AJV4" s="312"/>
      <c r="AJW4" s="312"/>
      <c r="AJX4" s="1839"/>
      <c r="AJY4" s="240"/>
      <c r="AJZ4" s="59"/>
      <c r="AKA4" s="240"/>
      <c r="AKB4" s="240"/>
      <c r="AKD4" s="407"/>
      <c r="AKE4" s="1839"/>
      <c r="AKF4" s="240"/>
      <c r="AKG4" s="59"/>
      <c r="AKH4" s="240"/>
      <c r="AKI4" s="240"/>
      <c r="AKK4" s="407"/>
      <c r="AKL4" s="740"/>
      <c r="AKM4" s="1839"/>
      <c r="AKN4" s="240"/>
      <c r="AKO4" s="59"/>
      <c r="AKP4" s="240"/>
      <c r="AKQ4" s="240"/>
      <c r="AKS4" s="407"/>
      <c r="AKT4" s="1839"/>
      <c r="AKU4" s="240"/>
      <c r="AKV4" s="59"/>
      <c r="AKW4" s="240"/>
      <c r="AKX4" s="240"/>
      <c r="AKZ4" s="407"/>
      <c r="ALA4" s="1839"/>
      <c r="ALB4" s="240"/>
      <c r="ALC4" s="59"/>
      <c r="ALD4" s="240"/>
      <c r="ALE4" s="240"/>
      <c r="ALG4" s="407"/>
      <c r="ALH4" s="1839"/>
      <c r="ALI4" s="240"/>
      <c r="ALJ4" s="59"/>
      <c r="ALK4" s="240"/>
      <c r="ALL4" s="240"/>
      <c r="ALN4" s="407"/>
      <c r="ALO4" s="1839"/>
      <c r="ALP4" s="240"/>
      <c r="ALQ4" s="59" t="s">
        <v>38</v>
      </c>
      <c r="ALR4" s="240"/>
      <c r="ALS4" s="240"/>
      <c r="ALU4" s="407"/>
      <c r="ALV4" s="1839"/>
      <c r="ALW4" s="240"/>
      <c r="ALX4" s="59"/>
      <c r="ALY4" s="240"/>
      <c r="ALZ4" s="240"/>
      <c r="AMB4" s="407"/>
      <c r="AMC4" s="1839"/>
      <c r="AMD4" s="240"/>
      <c r="AME4" s="746"/>
      <c r="AMF4" s="240"/>
      <c r="AMG4" s="240"/>
      <c r="AMI4" s="407"/>
      <c r="AMJ4" s="1839"/>
      <c r="AMK4" s="240"/>
      <c r="AML4" s="59"/>
      <c r="AMM4" s="240"/>
      <c r="AMN4" s="240"/>
      <c r="AMP4" s="323"/>
      <c r="AMQ4" s="1839"/>
      <c r="AMR4" s="240"/>
      <c r="AMS4" s="240"/>
      <c r="AMT4" s="240"/>
      <c r="AMU4" s="240"/>
      <c r="AMW4" s="312"/>
      <c r="AMX4" s="1839"/>
      <c r="AMY4" s="240"/>
      <c r="AMZ4" s="240"/>
      <c r="ANA4" s="240"/>
      <c r="ANB4" s="240"/>
      <c r="AND4" s="323"/>
      <c r="ANE4" s="1839"/>
      <c r="ANF4" s="240"/>
      <c r="ANG4" s="556"/>
      <c r="ANH4" s="240"/>
      <c r="ANI4" s="240"/>
      <c r="ANK4" s="312"/>
      <c r="ANL4" s="312"/>
      <c r="ANM4" s="1839"/>
      <c r="ANN4" s="240"/>
      <c r="ANO4" s="240" t="s">
        <v>1948</v>
      </c>
      <c r="ANP4" s="240"/>
      <c r="ANQ4" s="240"/>
      <c r="ANS4" s="407"/>
      <c r="ANT4" s="407"/>
      <c r="ANU4" s="1839"/>
      <c r="ANV4" s="240"/>
      <c r="ANW4" s="240" t="s">
        <v>1254</v>
      </c>
      <c r="ANX4" s="240"/>
      <c r="ANY4" s="240"/>
      <c r="AOA4" s="407"/>
      <c r="AOB4" s="1839"/>
      <c r="AOC4" s="240"/>
      <c r="AOD4" s="240"/>
      <c r="AOE4" s="240"/>
      <c r="AOF4" s="240"/>
      <c r="AOH4" s="312"/>
      <c r="AOI4" s="1839"/>
      <c r="AOJ4" s="745"/>
      <c r="AOK4" s="240"/>
      <c r="AOL4" s="240"/>
      <c r="AOM4" s="240"/>
      <c r="AOO4" s="312"/>
      <c r="AOP4" s="1839"/>
      <c r="AOQ4" s="240"/>
      <c r="AOR4" s="240"/>
      <c r="AOS4" s="240"/>
      <c r="AOT4" s="240"/>
      <c r="AOV4" s="312"/>
      <c r="AOW4" s="741"/>
      <c r="AOX4" s="240"/>
      <c r="AOY4" s="59"/>
      <c r="AOZ4" s="240"/>
      <c r="APA4" s="240"/>
      <c r="APC4" s="407"/>
      <c r="APD4" s="1839"/>
      <c r="APE4" s="745"/>
      <c r="APF4" s="240"/>
      <c r="APG4" s="240"/>
      <c r="APH4" s="240"/>
      <c r="APJ4" s="323"/>
      <c r="APK4" s="1839"/>
      <c r="APL4" s="240"/>
      <c r="APM4" s="240"/>
      <c r="APN4" s="240"/>
      <c r="APO4" s="240"/>
      <c r="APQ4" s="312"/>
      <c r="APR4" s="1839"/>
      <c r="APS4" s="745"/>
      <c r="APT4" s="240"/>
      <c r="APU4" s="240"/>
      <c r="APV4" s="240"/>
      <c r="APX4" s="312"/>
      <c r="APY4" s="1839"/>
      <c r="APZ4" s="240"/>
      <c r="AQA4" s="240"/>
      <c r="AQB4" s="240"/>
      <c r="AQC4" s="240"/>
      <c r="AQE4" s="312"/>
      <c r="AQF4" s="1839"/>
      <c r="AQG4" s="240"/>
      <c r="AQH4" s="240"/>
      <c r="AQI4" s="240"/>
      <c r="AQJ4" s="240"/>
      <c r="AQL4" s="323"/>
      <c r="AQM4" s="1839"/>
      <c r="AQN4" s="240"/>
      <c r="AQO4" s="240"/>
      <c r="AQP4" s="240"/>
      <c r="AQQ4" s="240"/>
      <c r="AQS4" s="323"/>
      <c r="AQT4" s="1839"/>
      <c r="AQU4" s="240"/>
      <c r="AQV4" s="240"/>
      <c r="AQW4" s="240"/>
      <c r="AQX4" s="240"/>
      <c r="AQZ4" s="323"/>
      <c r="ARA4" s="1839"/>
      <c r="ARB4" s="240"/>
      <c r="ARC4" s="240"/>
      <c r="ARD4" s="240"/>
      <c r="ARE4" s="240"/>
      <c r="ARG4" s="407"/>
      <c r="ARH4" s="1839"/>
      <c r="ARI4" s="240"/>
      <c r="ARJ4" s="240"/>
      <c r="ARK4" s="240"/>
      <c r="ARL4" s="240"/>
      <c r="ARN4" s="407"/>
      <c r="ARO4" s="1839"/>
      <c r="ARP4" s="240"/>
      <c r="ARQ4" s="240"/>
      <c r="ARR4" s="240"/>
      <c r="ARS4" s="240"/>
      <c r="ARU4" s="407"/>
      <c r="ARV4" s="1839"/>
      <c r="ARW4" s="240"/>
      <c r="ARX4" s="240"/>
      <c r="ARY4" s="240"/>
      <c r="ARZ4" s="240"/>
      <c r="ASB4" s="407"/>
      <c r="ASC4" s="1839"/>
      <c r="ASD4" s="240"/>
      <c r="ASE4" s="240"/>
      <c r="ASF4" s="240"/>
      <c r="ASG4" s="240"/>
      <c r="ASI4" s="407"/>
      <c r="ASJ4" s="1839"/>
      <c r="ASK4" s="240"/>
      <c r="ASL4" s="240"/>
      <c r="ASM4" s="240"/>
      <c r="ASN4" s="240"/>
      <c r="ASP4" s="407"/>
      <c r="ASQ4" s="407"/>
      <c r="ASR4" s="1839"/>
      <c r="ASS4" s="240"/>
      <c r="AST4" s="240" t="s">
        <v>426</v>
      </c>
      <c r="ASU4" s="240"/>
      <c r="ASV4" s="240"/>
      <c r="ASX4" s="407"/>
      <c r="ASY4" s="1839"/>
      <c r="ASZ4" s="240"/>
      <c r="ATA4" s="240"/>
      <c r="ATB4" s="240"/>
      <c r="ATC4" s="240"/>
      <c r="ATE4" s="323"/>
      <c r="ATF4" s="1839"/>
      <c r="ATG4" s="240"/>
      <c r="ATH4" s="240"/>
      <c r="ATI4" s="240"/>
      <c r="ATJ4" s="240"/>
      <c r="ATL4" s="407"/>
      <c r="ATM4" s="740"/>
      <c r="ATN4" s="1839"/>
      <c r="ATO4" s="240"/>
      <c r="ATP4" s="240"/>
      <c r="ATQ4" s="240"/>
      <c r="ATR4" s="240"/>
      <c r="ATT4" s="407"/>
      <c r="ATU4" s="740"/>
      <c r="ATV4" s="1839"/>
      <c r="ATW4" s="240"/>
      <c r="ATX4" s="240"/>
      <c r="ATY4" s="240"/>
      <c r="ATZ4" s="240"/>
      <c r="AUA4" s="240"/>
      <c r="AUC4" s="1839"/>
      <c r="AUD4" s="240"/>
      <c r="AUE4" s="240"/>
      <c r="AUF4" s="240"/>
      <c r="AUG4" s="240"/>
      <c r="AUI4" s="407"/>
      <c r="AUJ4" s="1839"/>
      <c r="AUK4" s="240"/>
      <c r="AUL4" s="240"/>
      <c r="AUM4" s="240"/>
      <c r="AUN4" s="240"/>
      <c r="AUP4" s="407"/>
      <c r="AUQ4" s="1839"/>
      <c r="AUR4" s="240"/>
      <c r="AUS4" s="240"/>
      <c r="AUT4" s="240"/>
      <c r="AUU4" s="240"/>
      <c r="AUW4" s="407"/>
      <c r="AUX4" s="1839"/>
      <c r="AUY4" s="240"/>
      <c r="AUZ4" s="240"/>
      <c r="AVA4" s="240"/>
      <c r="AVB4" s="240"/>
      <c r="AVD4" s="407"/>
      <c r="AVE4" s="1839"/>
      <c r="AVF4" s="240"/>
      <c r="AVG4" s="240"/>
      <c r="AVH4" s="240"/>
      <c r="AVI4" s="240"/>
      <c r="AVK4" s="407"/>
      <c r="AVL4" s="1839"/>
      <c r="AVM4" s="240"/>
      <c r="AVN4" s="240"/>
      <c r="AVO4" s="240"/>
      <c r="AVP4" s="240"/>
      <c r="AVR4" s="407"/>
      <c r="AVS4" s="1839"/>
      <c r="AVT4" s="240"/>
      <c r="AVU4" s="240"/>
      <c r="AVV4" s="240"/>
      <c r="AVW4" s="240"/>
      <c r="AVY4" s="407"/>
      <c r="AVZ4" s="1839"/>
      <c r="AWA4" s="240"/>
      <c r="AWB4" s="240"/>
      <c r="AWC4" s="240"/>
      <c r="AWD4" s="240"/>
      <c r="AWF4" s="312"/>
      <c r="AWG4" s="738"/>
      <c r="AWH4" s="1839"/>
      <c r="AWI4" s="240"/>
      <c r="AWJ4" s="240"/>
      <c r="AWK4" s="240"/>
      <c r="AWL4" s="240"/>
      <c r="AWN4" s="407"/>
      <c r="AWO4" s="407"/>
      <c r="AWP4" s="1839"/>
      <c r="AWQ4" s="240"/>
      <c r="AWR4" s="59"/>
      <c r="AWS4" s="240"/>
      <c r="AWT4" s="240"/>
      <c r="AWV4" s="407"/>
      <c r="AWW4" s="1839"/>
      <c r="AWX4" s="240"/>
      <c r="AWY4" s="59"/>
      <c r="AWZ4" s="240"/>
      <c r="AXA4" s="240"/>
      <c r="AXC4" s="407"/>
      <c r="AXD4" s="1839"/>
      <c r="AXE4" s="240" t="s">
        <v>1053</v>
      </c>
      <c r="AXF4" s="59" t="s">
        <v>1054</v>
      </c>
      <c r="AXG4" s="240"/>
      <c r="AXH4" s="240"/>
      <c r="AXJ4" s="312"/>
      <c r="AXK4" s="1839"/>
      <c r="AXL4" s="240"/>
      <c r="AXM4" s="59"/>
      <c r="AXN4" s="240"/>
      <c r="AXO4" s="240"/>
      <c r="AXQ4" s="407"/>
      <c r="AXR4" s="1839"/>
      <c r="AXS4" s="240"/>
      <c r="AXT4" s="240"/>
      <c r="AXU4" s="240"/>
      <c r="AXV4" s="240"/>
      <c r="AXX4" s="407"/>
      <c r="AXY4" s="1839"/>
      <c r="AXZ4" s="240"/>
      <c r="AYA4" s="240"/>
      <c r="AYB4" s="240"/>
      <c r="AYC4" s="240"/>
      <c r="AYE4" s="407"/>
      <c r="AYF4" s="1839"/>
      <c r="AYG4" s="240"/>
      <c r="AYH4" s="240"/>
      <c r="AYI4" s="240"/>
      <c r="AYJ4" s="240"/>
      <c r="AYL4" s="407"/>
      <c r="AYM4" s="1839"/>
      <c r="AYN4" s="240"/>
      <c r="AYO4" s="240"/>
      <c r="AYP4" s="240"/>
      <c r="AYQ4" s="240"/>
      <c r="AYS4" s="407"/>
      <c r="AYT4" s="1839"/>
      <c r="AYU4" s="240"/>
      <c r="AYV4" s="240"/>
      <c r="AYW4" s="240"/>
      <c r="AYX4" s="240"/>
      <c r="AYZ4" s="312"/>
      <c r="AZA4" s="1839"/>
      <c r="AZB4" s="240"/>
      <c r="AZC4" s="240"/>
      <c r="AZD4" s="240"/>
      <c r="AZE4" s="240"/>
      <c r="AZG4" s="323"/>
      <c r="AZH4" s="1839"/>
      <c r="AZI4" s="240"/>
      <c r="AZJ4" s="240"/>
      <c r="AZK4" s="240"/>
      <c r="AZL4" s="240"/>
      <c r="AZN4" s="323"/>
      <c r="AZO4" s="1839"/>
      <c r="AZP4" s="240"/>
      <c r="AZQ4" s="240"/>
      <c r="AZR4" s="240"/>
      <c r="AZS4" s="240"/>
      <c r="AZU4" s="323"/>
      <c r="AZV4" s="1839"/>
      <c r="AZW4" s="240"/>
      <c r="AZX4" s="240"/>
      <c r="AZY4" s="240"/>
      <c r="AZZ4" s="240"/>
      <c r="BAB4" s="407"/>
      <c r="BAC4" s="1839"/>
      <c r="BAD4" s="240"/>
      <c r="BAE4" s="746"/>
      <c r="BAF4" s="240"/>
      <c r="BAG4" s="240"/>
      <c r="BAI4" s="407"/>
      <c r="BAJ4" s="1839"/>
      <c r="BAK4" s="240"/>
      <c r="BAL4" s="59"/>
      <c r="BAM4" s="240"/>
      <c r="BAN4" s="240"/>
      <c r="BAP4" s="312"/>
      <c r="BAQ4" s="1839"/>
      <c r="BAR4" s="240"/>
      <c r="BAS4" s="59"/>
      <c r="BAT4" s="240"/>
      <c r="BAU4" s="240"/>
      <c r="BAW4" s="312"/>
      <c r="BAX4" s="1839"/>
      <c r="BAY4" s="240"/>
      <c r="BAZ4" s="59"/>
      <c r="BBA4" s="240"/>
      <c r="BBB4" s="240"/>
      <c r="BBF4" s="1839"/>
      <c r="BBG4" s="240"/>
      <c r="BBH4" s="595"/>
      <c r="BBI4" s="240"/>
      <c r="BBJ4" s="240"/>
      <c r="BBL4" s="312"/>
      <c r="BBM4" s="1839"/>
      <c r="BBN4" s="240"/>
      <c r="BBO4" s="59"/>
      <c r="BBP4" s="240"/>
      <c r="BBQ4" s="240"/>
      <c r="BBS4" s="312"/>
      <c r="BBT4" s="1839"/>
      <c r="BBU4" s="240"/>
      <c r="BBV4" s="59"/>
      <c r="BBW4" s="240"/>
      <c r="BBX4" s="240"/>
      <c r="BBZ4" s="312"/>
      <c r="BCA4" s="1839"/>
      <c r="BCB4" s="240"/>
      <c r="BCC4" s="59"/>
      <c r="BCD4" s="240"/>
      <c r="BCE4" s="240"/>
      <c r="BCG4" s="312"/>
      <c r="BCH4" s="1839"/>
      <c r="BCI4" s="240"/>
      <c r="BCJ4" s="59"/>
      <c r="BCK4" s="240"/>
      <c r="BCL4" s="240"/>
      <c r="BCN4" s="407"/>
      <c r="BCO4" s="1839"/>
      <c r="BCP4" s="240"/>
      <c r="BCQ4" s="59"/>
      <c r="BCR4" s="240"/>
      <c r="BCS4" s="240"/>
      <c r="BCU4" s="407"/>
      <c r="BCV4" s="1839"/>
      <c r="BCW4" s="240"/>
      <c r="BCX4" s="59"/>
      <c r="BCY4" s="240"/>
      <c r="BCZ4" s="240"/>
      <c r="BDB4" s="323"/>
      <c r="BDC4" s="1839"/>
      <c r="BDD4" s="240"/>
      <c r="BDE4" s="59"/>
      <c r="BDF4" s="240"/>
      <c r="BDG4" s="240"/>
      <c r="BDI4" s="407"/>
      <c r="BDJ4" s="407"/>
      <c r="BDK4" s="1839"/>
      <c r="BDL4" s="240"/>
      <c r="BDM4" s="424"/>
      <c r="BDN4" s="240"/>
      <c r="BDO4" s="240"/>
      <c r="BDQ4" s="312"/>
      <c r="BDR4" s="312"/>
      <c r="BDS4" s="1839"/>
      <c r="BDT4" s="240"/>
      <c r="BDU4" s="240"/>
      <c r="BDV4" s="240"/>
      <c r="BDW4" s="240"/>
      <c r="BDY4" s="312"/>
      <c r="BDZ4" s="1839"/>
      <c r="BEA4" s="240"/>
      <c r="BEB4" s="240"/>
      <c r="BEC4" s="240"/>
      <c r="BED4" s="240"/>
      <c r="BEF4" s="312"/>
      <c r="BEG4" s="1839"/>
      <c r="BEH4" s="240"/>
      <c r="BEI4" s="240"/>
      <c r="BEJ4" s="240"/>
      <c r="BEK4" s="240"/>
      <c r="BEM4" s="323"/>
      <c r="BEN4" s="1839"/>
      <c r="BEO4" s="240"/>
      <c r="BEP4" s="240"/>
      <c r="BEQ4" s="240"/>
      <c r="BER4" s="240"/>
      <c r="BET4" s="323"/>
      <c r="BEU4" s="1839"/>
      <c r="BEV4" s="240"/>
      <c r="BEW4" s="240"/>
      <c r="BEX4" s="240"/>
      <c r="BEY4" s="240"/>
      <c r="BFA4" s="323"/>
      <c r="BFB4" s="1839"/>
      <c r="BFC4" s="240"/>
      <c r="BFD4" s="424" t="s">
        <v>1006</v>
      </c>
      <c r="BFE4" s="240"/>
      <c r="BFF4" s="240"/>
      <c r="BFH4" s="323"/>
      <c r="BFI4" s="1839"/>
      <c r="BFJ4" s="240"/>
      <c r="BFK4" s="424"/>
      <c r="BFL4" s="240"/>
      <c r="BFM4" s="240"/>
      <c r="BFO4" s="312"/>
      <c r="BFP4" s="1839"/>
      <c r="BFQ4" s="240"/>
      <c r="BFR4" s="240"/>
      <c r="BFS4" s="240"/>
      <c r="BFT4" s="240"/>
      <c r="BFV4" s="323"/>
      <c r="BFW4" s="1839"/>
      <c r="BFX4" s="240"/>
      <c r="BFY4" s="556"/>
      <c r="BFZ4" s="240"/>
      <c r="BGA4" s="240"/>
      <c r="BGC4" s="407"/>
      <c r="BGD4" s="1839"/>
      <c r="BGE4" s="240"/>
      <c r="BGF4" s="424"/>
      <c r="BGG4" s="240"/>
      <c r="BGH4" s="240"/>
      <c r="BGJ4" s="312"/>
      <c r="BGK4" s="1839"/>
      <c r="BGL4" s="240"/>
      <c r="BGM4" s="240"/>
      <c r="BGN4" s="240"/>
      <c r="BGO4" s="240"/>
      <c r="BGQ4" s="407"/>
      <c r="BGR4" s="1839"/>
      <c r="BGS4" s="240"/>
      <c r="BGT4" s="240"/>
      <c r="BGU4" s="240"/>
      <c r="BGV4" s="240"/>
      <c r="BGX4" s="407"/>
      <c r="BGY4" s="312"/>
      <c r="BGZ4" s="1839"/>
      <c r="BHA4" s="240"/>
      <c r="BHB4" s="240"/>
      <c r="BHC4" s="240"/>
      <c r="BHD4" s="240"/>
      <c r="BHF4" s="323"/>
      <c r="BHG4" s="1839"/>
      <c r="BHH4" s="240"/>
      <c r="BHI4" s="556"/>
      <c r="BHJ4" s="240"/>
      <c r="BHK4" s="240"/>
      <c r="BHM4" s="323"/>
      <c r="BHN4" s="738"/>
      <c r="BHO4" s="1839"/>
      <c r="BHP4" s="240"/>
      <c r="BHQ4" s="556" t="s">
        <v>1055</v>
      </c>
      <c r="BHR4" s="240"/>
      <c r="BHS4" s="240"/>
      <c r="BHU4" s="312"/>
      <c r="BHV4" s="312"/>
      <c r="BHW4" s="1839"/>
      <c r="BHX4" s="240"/>
      <c r="BHY4" s="240"/>
      <c r="BHZ4" s="240"/>
      <c r="BIA4" s="240"/>
      <c r="BIC4" s="407"/>
      <c r="BID4" s="1839"/>
      <c r="BIE4" s="240"/>
      <c r="BIF4" s="424"/>
      <c r="BIG4" s="240"/>
      <c r="BIH4" s="240"/>
      <c r="BIJ4" s="323"/>
      <c r="BIK4" s="1839"/>
      <c r="BIL4" s="240"/>
      <c r="BIM4" s="240"/>
      <c r="BIN4" s="240"/>
      <c r="BIO4" s="240"/>
      <c r="BIQ4" s="407"/>
      <c r="BIR4" s="1839"/>
      <c r="BIS4" s="240"/>
      <c r="BIT4" s="240"/>
      <c r="BIU4" s="240"/>
      <c r="BIV4" s="240"/>
      <c r="BIX4" s="323"/>
      <c r="BIY4" s="323"/>
      <c r="BIZ4" s="1839"/>
      <c r="BJA4" s="240"/>
      <c r="BJB4" s="240"/>
      <c r="BJC4" s="240"/>
      <c r="BJD4" s="240"/>
      <c r="BJF4" s="312"/>
      <c r="BJG4" s="1839"/>
      <c r="BJH4" s="240"/>
      <c r="BJI4" s="240"/>
      <c r="BJJ4" s="240"/>
      <c r="BJK4" s="240"/>
      <c r="BJM4" s="312"/>
      <c r="BJN4" s="1839"/>
      <c r="BJO4" s="240"/>
      <c r="BJP4" s="240"/>
      <c r="BJQ4" s="240"/>
      <c r="BJR4" s="240"/>
      <c r="BJT4" s="407"/>
      <c r="BJV4" s="1839"/>
      <c r="BJW4" s="240"/>
      <c r="BJX4" s="240"/>
      <c r="BJY4" s="240"/>
      <c r="BJZ4" s="240"/>
      <c r="BKB4" s="407"/>
      <c r="BKC4" s="1839"/>
      <c r="BKD4" s="240"/>
      <c r="BKE4" s="240"/>
      <c r="BKF4" s="240"/>
      <c r="BKG4" s="240"/>
      <c r="BKI4" s="407"/>
      <c r="BKJ4" s="1839"/>
      <c r="BKK4" s="240"/>
      <c r="BKL4" s="240"/>
      <c r="BKM4" s="240"/>
      <c r="BKN4" s="240"/>
      <c r="BKP4" s="407"/>
      <c r="BKQ4" s="1839"/>
      <c r="BKR4" s="240"/>
      <c r="BKS4" s="240"/>
      <c r="BKT4" s="240"/>
      <c r="BKU4" s="240"/>
      <c r="BKW4" s="407"/>
      <c r="BKX4" s="1839"/>
      <c r="BKY4" s="240"/>
      <c r="BKZ4" s="240"/>
      <c r="BLA4" s="240"/>
      <c r="BLB4" s="240"/>
      <c r="BLD4" s="312"/>
      <c r="BLE4" s="1839"/>
      <c r="BLF4" s="240"/>
      <c r="BLG4" s="240"/>
      <c r="BLH4" s="240"/>
      <c r="BLI4" s="240"/>
      <c r="BLK4" s="312"/>
      <c r="BLL4" s="1839"/>
      <c r="BLM4" s="240"/>
      <c r="BLN4" s="240"/>
      <c r="BLO4" s="240"/>
      <c r="BLP4" s="240"/>
      <c r="BLR4" s="312"/>
      <c r="BLS4" s="1839"/>
      <c r="BLT4" s="240"/>
      <c r="BLU4" s="240"/>
      <c r="BLV4" s="240"/>
      <c r="BLW4" s="240"/>
      <c r="BLY4" s="407"/>
      <c r="BLZ4" s="1839"/>
      <c r="BMA4" s="240"/>
      <c r="BMB4" s="240"/>
      <c r="BMC4" s="240"/>
      <c r="BMD4" s="240"/>
      <c r="BMF4" s="312"/>
      <c r="BMG4" s="1839"/>
      <c r="BMH4" s="240"/>
      <c r="BMI4" s="240"/>
      <c r="BMJ4" s="240"/>
      <c r="BMK4" s="240"/>
      <c r="BMM4" s="312"/>
      <c r="BMN4" s="1839"/>
      <c r="BMO4" s="240"/>
      <c r="BMP4" s="240"/>
      <c r="BMQ4" s="240"/>
      <c r="BMR4" s="240"/>
      <c r="BMT4" s="323"/>
      <c r="BMU4" s="1839"/>
      <c r="BMV4" s="240"/>
      <c r="BMW4" s="240"/>
      <c r="BMX4" s="240"/>
      <c r="BMY4" s="240"/>
      <c r="BNA4" s="312"/>
      <c r="BNB4" s="1839"/>
      <c r="BNC4" s="240"/>
      <c r="BND4" s="240"/>
      <c r="BNE4" s="240"/>
      <c r="BNF4" s="240"/>
      <c r="BNH4" s="312"/>
      <c r="BNI4" s="738"/>
      <c r="BNJ4" s="1839"/>
      <c r="BNK4" s="240"/>
      <c r="BNL4" s="240" t="s">
        <v>730</v>
      </c>
      <c r="BNM4" s="240"/>
      <c r="BNN4" s="240"/>
      <c r="BNP4" s="312"/>
      <c r="BNQ4" s="1839"/>
      <c r="BNR4" s="240"/>
      <c r="BNS4" s="240"/>
      <c r="BNT4" s="240"/>
      <c r="BNU4" s="240"/>
      <c r="BNW4" s="230"/>
      <c r="BNX4" s="743"/>
      <c r="BNY4" s="59"/>
      <c r="BNZ4" s="59"/>
      <c r="BOA4" s="59"/>
      <c r="BOB4" s="59"/>
      <c r="BOD4" s="312"/>
      <c r="BOE4" s="1839"/>
      <c r="BOF4" s="240"/>
      <c r="BOG4" s="240"/>
      <c r="BOH4" s="240"/>
      <c r="BOI4" s="240"/>
      <c r="BOK4" s="323"/>
      <c r="BOL4" s="1839"/>
      <c r="BOM4" s="240"/>
      <c r="BON4" s="240"/>
      <c r="BOO4" s="240"/>
      <c r="BOP4" s="240"/>
      <c r="BOR4" s="407"/>
      <c r="BOS4" s="1839"/>
      <c r="BOT4" s="240"/>
      <c r="BOU4" s="240"/>
      <c r="BOV4" s="240"/>
      <c r="BOW4" s="240"/>
      <c r="BOY4" s="407"/>
      <c r="BOZ4" s="1839"/>
      <c r="BPA4" s="240"/>
      <c r="BPB4" s="240"/>
      <c r="BPC4" s="240"/>
      <c r="BPD4" s="240"/>
      <c r="BPF4" s="312"/>
      <c r="BPG4" s="1839"/>
      <c r="BPH4" s="240"/>
      <c r="BPI4" s="240"/>
      <c r="BPJ4" s="240"/>
      <c r="BPK4" s="240"/>
      <c r="BPM4" s="312"/>
      <c r="BPN4" s="1839"/>
      <c r="BPO4" s="240"/>
      <c r="BPP4" s="240"/>
      <c r="BPQ4" s="240"/>
      <c r="BPR4" s="240"/>
      <c r="BPT4" s="312"/>
      <c r="BPU4" s="738"/>
      <c r="BPV4" s="1839"/>
      <c r="BPW4" s="240"/>
      <c r="BPX4" s="240" t="s">
        <v>1056</v>
      </c>
      <c r="BPY4" s="240"/>
      <c r="BPZ4" s="240"/>
      <c r="BQA4" s="240"/>
      <c r="BQB4" s="323"/>
      <c r="BQC4" s="1839"/>
      <c r="BQD4" s="240"/>
      <c r="BQE4" s="240"/>
      <c r="BQF4" s="240"/>
      <c r="BQG4" s="240"/>
      <c r="BQI4" s="323"/>
      <c r="BQJ4" s="1839"/>
      <c r="BQK4" s="240"/>
      <c r="BQL4" s="424"/>
      <c r="BQM4" s="240"/>
      <c r="BQN4" s="240"/>
      <c r="BQQ4" s="1839"/>
      <c r="BQR4" s="240"/>
      <c r="BQS4" s="240"/>
      <c r="BQT4" s="240"/>
      <c r="BQU4" s="240"/>
      <c r="BQW4" s="312"/>
      <c r="BQX4" s="1839"/>
      <c r="BQY4" s="240"/>
      <c r="BQZ4" s="240"/>
      <c r="BRA4" s="240"/>
      <c r="BRB4" s="240"/>
      <c r="BRD4" s="312"/>
      <c r="BRE4" s="312"/>
      <c r="BRF4" s="1839"/>
      <c r="BRG4" s="240"/>
      <c r="BRH4" s="240"/>
      <c r="BRI4" s="240"/>
      <c r="BRJ4" s="240"/>
      <c r="BRL4" s="407"/>
      <c r="BRM4" s="1839"/>
      <c r="BRN4" s="240"/>
      <c r="BRO4" s="240"/>
      <c r="BRP4" s="240"/>
      <c r="BRQ4" s="240"/>
      <c r="BRS4" s="407"/>
      <c r="BRT4" s="1839"/>
      <c r="BRU4" s="240"/>
      <c r="BRV4" s="240"/>
      <c r="BRW4" s="240"/>
      <c r="BRX4" s="240"/>
      <c r="BRZ4" s="312"/>
      <c r="BSA4" s="1839"/>
      <c r="BSB4" s="240"/>
      <c r="BSC4" s="240"/>
      <c r="BSD4" s="240"/>
      <c r="BSE4" s="240"/>
      <c r="BSG4" s="407"/>
      <c r="BSH4" s="1839"/>
      <c r="BSI4" s="240"/>
      <c r="BSJ4" s="240"/>
      <c r="BSK4" s="240"/>
      <c r="BSL4" s="240"/>
      <c r="BSN4" s="407"/>
      <c r="BSO4" s="1839"/>
      <c r="BSP4" s="240"/>
      <c r="BSQ4" s="240"/>
      <c r="BSR4" s="240"/>
      <c r="BSS4" s="240"/>
      <c r="BSU4" s="312"/>
      <c r="BSV4" s="1839"/>
      <c r="BSW4" s="240"/>
      <c r="BSX4" s="240"/>
      <c r="BSY4" s="240"/>
      <c r="BSZ4" s="240"/>
      <c r="BTB4" s="312"/>
      <c r="BTC4" s="1839"/>
      <c r="BTD4" s="240"/>
      <c r="BTE4" s="240"/>
      <c r="BTF4" s="240"/>
      <c r="BTG4" s="240"/>
      <c r="BTI4" s="312"/>
      <c r="BTJ4" s="1839"/>
      <c r="BTK4" s="240"/>
      <c r="BTL4" s="240"/>
      <c r="BTM4" s="240"/>
      <c r="BTN4" s="240"/>
      <c r="BTP4" s="312"/>
      <c r="BTQ4" s="1839"/>
      <c r="BTR4" s="240"/>
      <c r="BTS4" s="240"/>
      <c r="BTT4" s="240"/>
      <c r="BTU4" s="240"/>
    </row>
    <row r="5" spans="1:1894" ht="46.5" customHeight="1" thickTop="1" thickBot="1" x14ac:dyDescent="0.3">
      <c r="A5" s="747" t="s">
        <v>0</v>
      </c>
      <c r="B5" s="313" t="s">
        <v>80</v>
      </c>
      <c r="C5" s="350" t="s">
        <v>2</v>
      </c>
      <c r="D5" s="28" t="s">
        <v>29</v>
      </c>
      <c r="E5" s="350" t="s">
        <v>17</v>
      </c>
      <c r="F5" s="748" t="s">
        <v>8</v>
      </c>
      <c r="H5" s="747" t="s">
        <v>0</v>
      </c>
      <c r="I5" s="313" t="s">
        <v>80</v>
      </c>
      <c r="J5" s="350" t="s">
        <v>2</v>
      </c>
      <c r="K5" s="28" t="s">
        <v>29</v>
      </c>
      <c r="L5" s="350" t="s">
        <v>17</v>
      </c>
      <c r="M5" s="748" t="s">
        <v>8</v>
      </c>
      <c r="O5" s="747" t="s">
        <v>0</v>
      </c>
      <c r="P5" s="313" t="s">
        <v>80</v>
      </c>
      <c r="Q5" s="350" t="s">
        <v>2</v>
      </c>
      <c r="R5" s="28" t="s">
        <v>29</v>
      </c>
      <c r="S5" s="350" t="s">
        <v>17</v>
      </c>
      <c r="T5" s="748" t="s">
        <v>8</v>
      </c>
      <c r="V5" s="747" t="s">
        <v>0</v>
      </c>
      <c r="W5" s="313" t="s">
        <v>80</v>
      </c>
      <c r="X5" s="350" t="s">
        <v>2</v>
      </c>
      <c r="Y5" s="28" t="s">
        <v>29</v>
      </c>
      <c r="Z5" s="350" t="s">
        <v>17</v>
      </c>
      <c r="AA5" s="748" t="s">
        <v>8</v>
      </c>
      <c r="AC5" s="747" t="s">
        <v>0</v>
      </c>
      <c r="AD5" s="313" t="s">
        <v>80</v>
      </c>
      <c r="AE5" s="350" t="s">
        <v>2</v>
      </c>
      <c r="AF5" s="28" t="s">
        <v>29</v>
      </c>
      <c r="AG5" s="350" t="s">
        <v>17</v>
      </c>
      <c r="AH5" s="748" t="s">
        <v>8</v>
      </c>
      <c r="AJ5" s="601" t="s">
        <v>0</v>
      </c>
      <c r="AK5" s="313" t="s">
        <v>80</v>
      </c>
      <c r="AL5" s="350" t="s">
        <v>2</v>
      </c>
      <c r="AM5" s="600" t="s">
        <v>29</v>
      </c>
      <c r="AN5" s="350" t="s">
        <v>17</v>
      </c>
      <c r="AO5" s="748" t="s">
        <v>8</v>
      </c>
      <c r="AQ5" s="747" t="s">
        <v>0</v>
      </c>
      <c r="AR5" s="313" t="s">
        <v>80</v>
      </c>
      <c r="AS5" s="350" t="s">
        <v>2</v>
      </c>
      <c r="AT5" s="28" t="s">
        <v>29</v>
      </c>
      <c r="AU5" s="350" t="s">
        <v>17</v>
      </c>
      <c r="AV5" s="748" t="s">
        <v>8</v>
      </c>
      <c r="AX5" s="601" t="s">
        <v>0</v>
      </c>
      <c r="AY5" s="313" t="s">
        <v>80</v>
      </c>
      <c r="AZ5" s="350" t="s">
        <v>2</v>
      </c>
      <c r="BA5" s="28" t="s">
        <v>29</v>
      </c>
      <c r="BB5" s="350" t="s">
        <v>17</v>
      </c>
      <c r="BC5" s="748" t="s">
        <v>8</v>
      </c>
      <c r="BE5" s="545" t="s">
        <v>0</v>
      </c>
      <c r="BF5" s="313" t="s">
        <v>80</v>
      </c>
      <c r="BG5" s="350" t="s">
        <v>2</v>
      </c>
      <c r="BH5" s="28" t="s">
        <v>29</v>
      </c>
      <c r="BI5" s="350" t="s">
        <v>17</v>
      </c>
      <c r="BJ5" s="748" t="s">
        <v>8</v>
      </c>
      <c r="BL5" s="601" t="s">
        <v>0</v>
      </c>
      <c r="BM5" s="313" t="s">
        <v>16</v>
      </c>
      <c r="BN5" s="350" t="s">
        <v>2</v>
      </c>
      <c r="BO5" s="28" t="s">
        <v>29</v>
      </c>
      <c r="BP5" s="350" t="s">
        <v>17</v>
      </c>
      <c r="BQ5" s="748" t="s">
        <v>8</v>
      </c>
      <c r="BS5" s="545" t="s">
        <v>0</v>
      </c>
      <c r="BT5" s="749" t="s">
        <v>87</v>
      </c>
      <c r="BU5" s="313" t="s">
        <v>16</v>
      </c>
      <c r="BV5" s="350" t="s">
        <v>2</v>
      </c>
      <c r="BW5" s="28" t="s">
        <v>29</v>
      </c>
      <c r="BX5" s="350" t="s">
        <v>17</v>
      </c>
      <c r="BY5" s="748" t="s">
        <v>8</v>
      </c>
      <c r="CA5" s="545" t="s">
        <v>0</v>
      </c>
      <c r="CB5" s="313" t="s">
        <v>80</v>
      </c>
      <c r="CC5" s="350" t="s">
        <v>2</v>
      </c>
      <c r="CD5" s="28" t="s">
        <v>29</v>
      </c>
      <c r="CE5" s="350" t="s">
        <v>17</v>
      </c>
      <c r="CF5" s="748" t="s">
        <v>8</v>
      </c>
      <c r="CH5" s="545" t="s">
        <v>0</v>
      </c>
      <c r="CI5" s="313" t="s">
        <v>80</v>
      </c>
      <c r="CJ5" s="350" t="s">
        <v>2</v>
      </c>
      <c r="CK5" s="28" t="s">
        <v>29</v>
      </c>
      <c r="CL5" s="350" t="s">
        <v>17</v>
      </c>
      <c r="CM5" s="748" t="s">
        <v>8</v>
      </c>
      <c r="CO5" s="545" t="s">
        <v>0</v>
      </c>
      <c r="CP5" s="749" t="s">
        <v>1057</v>
      </c>
      <c r="CQ5" s="313" t="s">
        <v>80</v>
      </c>
      <c r="CR5" s="350" t="s">
        <v>2</v>
      </c>
      <c r="CS5" s="602" t="s">
        <v>29</v>
      </c>
      <c r="CT5" s="350" t="s">
        <v>17</v>
      </c>
      <c r="CU5" s="748" t="s">
        <v>8</v>
      </c>
      <c r="CW5" s="545" t="s">
        <v>0</v>
      </c>
      <c r="CX5" s="750" t="s">
        <v>87</v>
      </c>
      <c r="CY5" s="313" t="s">
        <v>80</v>
      </c>
      <c r="CZ5" s="350" t="s">
        <v>2</v>
      </c>
      <c r="DA5" s="602" t="s">
        <v>29</v>
      </c>
      <c r="DB5" s="350" t="s">
        <v>17</v>
      </c>
      <c r="DC5" s="748" t="s">
        <v>8</v>
      </c>
      <c r="DE5" s="601" t="s">
        <v>0</v>
      </c>
      <c r="DF5" s="313" t="s">
        <v>80</v>
      </c>
      <c r="DG5" s="350" t="s">
        <v>2</v>
      </c>
      <c r="DH5" s="28" t="s">
        <v>29</v>
      </c>
      <c r="DI5" s="350" t="s">
        <v>17</v>
      </c>
      <c r="DJ5" s="748" t="s">
        <v>8</v>
      </c>
      <c r="DL5" s="601" t="s">
        <v>0</v>
      </c>
      <c r="DM5" s="313" t="s">
        <v>80</v>
      </c>
      <c r="DN5" s="350" t="s">
        <v>2</v>
      </c>
      <c r="DO5" s="28" t="s">
        <v>29</v>
      </c>
      <c r="DP5" s="350" t="s">
        <v>17</v>
      </c>
      <c r="DQ5" s="748" t="s">
        <v>8</v>
      </c>
      <c r="DS5" s="747" t="s">
        <v>0</v>
      </c>
      <c r="DT5" s="313" t="s">
        <v>80</v>
      </c>
      <c r="DU5" s="350" t="s">
        <v>2</v>
      </c>
      <c r="DV5" s="28" t="s">
        <v>29</v>
      </c>
      <c r="DW5" s="350" t="s">
        <v>17</v>
      </c>
      <c r="DX5" s="748" t="s">
        <v>8</v>
      </c>
      <c r="DZ5" s="601" t="s">
        <v>0</v>
      </c>
      <c r="EA5" s="313" t="s">
        <v>80</v>
      </c>
      <c r="EB5" s="350" t="s">
        <v>2</v>
      </c>
      <c r="EC5" s="28" t="s">
        <v>29</v>
      </c>
      <c r="ED5" s="350" t="s">
        <v>17</v>
      </c>
      <c r="EE5" s="748" t="s">
        <v>8</v>
      </c>
      <c r="EG5" s="545" t="s">
        <v>0</v>
      </c>
      <c r="EH5" s="313" t="s">
        <v>80</v>
      </c>
      <c r="EI5" s="350" t="s">
        <v>2</v>
      </c>
      <c r="EJ5" s="28" t="s">
        <v>29</v>
      </c>
      <c r="EK5" s="350" t="s">
        <v>17</v>
      </c>
      <c r="EL5" s="748" t="s">
        <v>8</v>
      </c>
      <c r="EN5" s="545" t="s">
        <v>0</v>
      </c>
      <c r="EO5" s="313" t="s">
        <v>80</v>
      </c>
      <c r="EP5" s="350" t="s">
        <v>2</v>
      </c>
      <c r="EQ5" s="28" t="s">
        <v>29</v>
      </c>
      <c r="ER5" s="350" t="s">
        <v>17</v>
      </c>
      <c r="ES5" s="748" t="s">
        <v>8</v>
      </c>
      <c r="EU5" s="747" t="s">
        <v>0</v>
      </c>
      <c r="EV5" s="751" t="s">
        <v>118</v>
      </c>
      <c r="EW5" s="313" t="s">
        <v>80</v>
      </c>
      <c r="EX5" s="350" t="s">
        <v>2</v>
      </c>
      <c r="EY5" s="28" t="s">
        <v>29</v>
      </c>
      <c r="EZ5" s="350" t="s">
        <v>17</v>
      </c>
      <c r="FA5" s="748" t="s">
        <v>8</v>
      </c>
      <c r="FC5" s="545" t="s">
        <v>0</v>
      </c>
      <c r="FD5" s="751" t="s">
        <v>118</v>
      </c>
      <c r="FE5" s="313" t="s">
        <v>80</v>
      </c>
      <c r="FF5" s="350" t="s">
        <v>2</v>
      </c>
      <c r="FG5" s="28" t="s">
        <v>29</v>
      </c>
      <c r="FH5" s="350" t="s">
        <v>17</v>
      </c>
      <c r="FI5" s="748" t="s">
        <v>8</v>
      </c>
      <c r="FK5" s="545" t="s">
        <v>0</v>
      </c>
      <c r="FL5" s="752" t="s">
        <v>87</v>
      </c>
      <c r="FM5" s="313" t="s">
        <v>80</v>
      </c>
      <c r="FN5" s="350" t="s">
        <v>2</v>
      </c>
      <c r="FO5" s="28" t="s">
        <v>29</v>
      </c>
      <c r="FP5" s="350" t="s">
        <v>17</v>
      </c>
      <c r="FQ5" s="748" t="s">
        <v>8</v>
      </c>
      <c r="FS5" s="747" t="s">
        <v>0</v>
      </c>
      <c r="FT5" s="313" t="s">
        <v>80</v>
      </c>
      <c r="FU5" s="350" t="s">
        <v>2</v>
      </c>
      <c r="FV5" s="28" t="s">
        <v>29</v>
      </c>
      <c r="FW5" s="350" t="s">
        <v>17</v>
      </c>
      <c r="FX5" s="748" t="s">
        <v>8</v>
      </c>
      <c r="FZ5" s="545" t="s">
        <v>0</v>
      </c>
      <c r="GA5" s="749"/>
      <c r="GB5" s="313" t="s">
        <v>80</v>
      </c>
      <c r="GC5" s="350" t="s">
        <v>2</v>
      </c>
      <c r="GD5" s="28" t="s">
        <v>29</v>
      </c>
      <c r="GE5" s="350" t="s">
        <v>17</v>
      </c>
      <c r="GF5" s="748" t="s">
        <v>8</v>
      </c>
      <c r="GH5" s="747" t="s">
        <v>0</v>
      </c>
      <c r="GI5" s="313" t="s">
        <v>80</v>
      </c>
      <c r="GJ5" s="350" t="s">
        <v>2</v>
      </c>
      <c r="GK5" s="28" t="s">
        <v>29</v>
      </c>
      <c r="GL5" s="350" t="s">
        <v>17</v>
      </c>
      <c r="GM5" s="748" t="s">
        <v>8</v>
      </c>
      <c r="GO5" s="545" t="s">
        <v>0</v>
      </c>
      <c r="GP5" s="753" t="s">
        <v>466</v>
      </c>
      <c r="GQ5" s="313" t="s">
        <v>80</v>
      </c>
      <c r="GR5" s="350" t="s">
        <v>2</v>
      </c>
      <c r="GS5" s="28" t="s">
        <v>29</v>
      </c>
      <c r="GT5" s="350" t="s">
        <v>17</v>
      </c>
      <c r="GU5" s="748" t="s">
        <v>8</v>
      </c>
      <c r="GW5" s="545" t="s">
        <v>0</v>
      </c>
      <c r="GX5" s="313" t="s">
        <v>80</v>
      </c>
      <c r="GY5" s="350" t="s">
        <v>2</v>
      </c>
      <c r="GZ5" s="28" t="s">
        <v>29</v>
      </c>
      <c r="HA5" s="350" t="s">
        <v>17</v>
      </c>
      <c r="HB5" s="748" t="s">
        <v>8</v>
      </c>
      <c r="HD5" s="601" t="s">
        <v>0</v>
      </c>
      <c r="HE5" s="313" t="s">
        <v>80</v>
      </c>
      <c r="HF5" s="350" t="s">
        <v>2</v>
      </c>
      <c r="HG5" s="28" t="s">
        <v>29</v>
      </c>
      <c r="HH5" s="350" t="s">
        <v>17</v>
      </c>
      <c r="HI5" s="748" t="s">
        <v>8</v>
      </c>
      <c r="HK5" s="545" t="s">
        <v>0</v>
      </c>
      <c r="HL5" s="313" t="s">
        <v>80</v>
      </c>
      <c r="HM5" s="350" t="s">
        <v>2</v>
      </c>
      <c r="HN5" s="28" t="s">
        <v>29</v>
      </c>
      <c r="HO5" s="350" t="s">
        <v>17</v>
      </c>
      <c r="HP5" s="748" t="s">
        <v>8</v>
      </c>
      <c r="HR5" s="601" t="s">
        <v>0</v>
      </c>
      <c r="HS5" s="313" t="s">
        <v>80</v>
      </c>
      <c r="HT5" s="350" t="s">
        <v>2</v>
      </c>
      <c r="HU5" s="28" t="s">
        <v>29</v>
      </c>
      <c r="HV5" s="350" t="s">
        <v>17</v>
      </c>
      <c r="HW5" s="748" t="s">
        <v>8</v>
      </c>
      <c r="HY5" s="601" t="s">
        <v>0</v>
      </c>
      <c r="HZ5" s="313" t="s">
        <v>80</v>
      </c>
      <c r="IA5" s="350" t="s">
        <v>2</v>
      </c>
      <c r="IB5" s="28" t="s">
        <v>29</v>
      </c>
      <c r="IC5" s="350" t="s">
        <v>17</v>
      </c>
      <c r="ID5" s="748" t="s">
        <v>8</v>
      </c>
      <c r="IF5" s="747" t="s">
        <v>0</v>
      </c>
      <c r="IG5" s="313" t="s">
        <v>80</v>
      </c>
      <c r="IH5" s="350" t="s">
        <v>2</v>
      </c>
      <c r="II5" s="28" t="s">
        <v>29</v>
      </c>
      <c r="IJ5" s="350" t="s">
        <v>17</v>
      </c>
      <c r="IK5" s="748" t="s">
        <v>8</v>
      </c>
      <c r="IM5" s="545" t="s">
        <v>0</v>
      </c>
      <c r="IN5" s="313" t="s">
        <v>80</v>
      </c>
      <c r="IO5" s="350" t="s">
        <v>2</v>
      </c>
      <c r="IP5" s="28" t="s">
        <v>29</v>
      </c>
      <c r="IQ5" s="350" t="s">
        <v>17</v>
      </c>
      <c r="IR5" s="748" t="s">
        <v>8</v>
      </c>
      <c r="IT5" s="545" t="s">
        <v>0</v>
      </c>
      <c r="IU5" s="313" t="s">
        <v>80</v>
      </c>
      <c r="IV5" s="350" t="s">
        <v>2</v>
      </c>
      <c r="IW5" s="28" t="s">
        <v>29</v>
      </c>
      <c r="IX5" s="350" t="s">
        <v>17</v>
      </c>
      <c r="IY5" s="748" t="s">
        <v>8</v>
      </c>
      <c r="JA5" s="601" t="s">
        <v>0</v>
      </c>
      <c r="JB5" s="313" t="s">
        <v>16</v>
      </c>
      <c r="JC5" s="350" t="s">
        <v>2</v>
      </c>
      <c r="JD5" s="600" t="s">
        <v>29</v>
      </c>
      <c r="JE5" s="754" t="s">
        <v>17</v>
      </c>
      <c r="JF5" s="748" t="s">
        <v>8</v>
      </c>
      <c r="JH5" s="601" t="s">
        <v>0</v>
      </c>
      <c r="JI5" s="313" t="s">
        <v>16</v>
      </c>
      <c r="JJ5" s="350" t="s">
        <v>2</v>
      </c>
      <c r="JK5" s="600" t="s">
        <v>29</v>
      </c>
      <c r="JL5" s="350" t="s">
        <v>17</v>
      </c>
      <c r="JM5" s="748" t="s">
        <v>8</v>
      </c>
      <c r="JO5" s="601" t="s">
        <v>0</v>
      </c>
      <c r="JP5" s="313" t="s">
        <v>16</v>
      </c>
      <c r="JQ5" s="350" t="s">
        <v>2</v>
      </c>
      <c r="JR5" s="600" t="s">
        <v>29</v>
      </c>
      <c r="JS5" s="350" t="s">
        <v>17</v>
      </c>
      <c r="JT5" s="748" t="s">
        <v>8</v>
      </c>
      <c r="JV5" s="545" t="s">
        <v>0</v>
      </c>
      <c r="JW5" s="313" t="s">
        <v>80</v>
      </c>
      <c r="JX5" s="350" t="s">
        <v>2</v>
      </c>
      <c r="JY5" s="28" t="s">
        <v>29</v>
      </c>
      <c r="JZ5" s="350" t="s">
        <v>17</v>
      </c>
      <c r="KA5" s="748" t="s">
        <v>8</v>
      </c>
      <c r="KC5" s="601" t="s">
        <v>0</v>
      </c>
      <c r="KD5" s="313" t="s">
        <v>80</v>
      </c>
      <c r="KE5" s="350" t="s">
        <v>2</v>
      </c>
      <c r="KF5" s="28" t="s">
        <v>29</v>
      </c>
      <c r="KG5" s="350" t="s">
        <v>17</v>
      </c>
      <c r="KH5" s="748" t="s">
        <v>8</v>
      </c>
      <c r="KJ5" s="601" t="s">
        <v>0</v>
      </c>
      <c r="KK5" s="1466" t="s">
        <v>87</v>
      </c>
      <c r="KL5" s="313" t="s">
        <v>80</v>
      </c>
      <c r="KM5" s="350" t="s">
        <v>2</v>
      </c>
      <c r="KN5" s="28" t="s">
        <v>29</v>
      </c>
      <c r="KO5" s="350" t="s">
        <v>17</v>
      </c>
      <c r="KP5" s="748" t="s">
        <v>8</v>
      </c>
      <c r="KR5" s="601" t="s">
        <v>0</v>
      </c>
      <c r="KS5" s="313" t="s">
        <v>80</v>
      </c>
      <c r="KT5" s="350" t="s">
        <v>2</v>
      </c>
      <c r="KU5" s="28" t="s">
        <v>29</v>
      </c>
      <c r="KV5" s="350" t="s">
        <v>17</v>
      </c>
      <c r="KW5" s="748" t="s">
        <v>8</v>
      </c>
      <c r="KY5" s="601" t="s">
        <v>0</v>
      </c>
      <c r="KZ5" s="313" t="s">
        <v>80</v>
      </c>
      <c r="LA5" s="350" t="s">
        <v>2</v>
      </c>
      <c r="LB5" s="28" t="s">
        <v>29</v>
      </c>
      <c r="LC5" s="350" t="s">
        <v>17</v>
      </c>
      <c r="LD5" s="748" t="s">
        <v>8</v>
      </c>
      <c r="LF5" s="747" t="s">
        <v>0</v>
      </c>
      <c r="LG5" s="313" t="s">
        <v>80</v>
      </c>
      <c r="LH5" s="350" t="s">
        <v>2</v>
      </c>
      <c r="LI5" s="28" t="s">
        <v>29</v>
      </c>
      <c r="LJ5" s="350" t="s">
        <v>17</v>
      </c>
      <c r="LK5" s="748" t="s">
        <v>8</v>
      </c>
      <c r="LM5" s="747" t="s">
        <v>0</v>
      </c>
      <c r="LN5" s="313" t="s">
        <v>80</v>
      </c>
      <c r="LO5" s="350" t="s">
        <v>2</v>
      </c>
      <c r="LP5" s="28" t="s">
        <v>29</v>
      </c>
      <c r="LQ5" s="350" t="s">
        <v>17</v>
      </c>
      <c r="LR5" s="748" t="s">
        <v>8</v>
      </c>
      <c r="LT5" s="747" t="s">
        <v>0</v>
      </c>
      <c r="LU5" s="313" t="s">
        <v>80</v>
      </c>
      <c r="LV5" s="350" t="s">
        <v>2</v>
      </c>
      <c r="LW5" s="28" t="s">
        <v>29</v>
      </c>
      <c r="LX5" s="350" t="s">
        <v>17</v>
      </c>
      <c r="LY5" s="748" t="s">
        <v>8</v>
      </c>
      <c r="MA5" s="747" t="s">
        <v>0</v>
      </c>
      <c r="MB5" s="313" t="s">
        <v>80</v>
      </c>
      <c r="MC5" s="350" t="s">
        <v>2</v>
      </c>
      <c r="MD5" s="28" t="s">
        <v>29</v>
      </c>
      <c r="ME5" s="350" t="s">
        <v>17</v>
      </c>
      <c r="MF5" s="748" t="s">
        <v>8</v>
      </c>
      <c r="MH5" s="545" t="s">
        <v>0</v>
      </c>
      <c r="MI5" s="313" t="s">
        <v>80</v>
      </c>
      <c r="MJ5" s="350" t="s">
        <v>2</v>
      </c>
      <c r="MK5" s="28" t="s">
        <v>29</v>
      </c>
      <c r="ML5" s="350" t="s">
        <v>17</v>
      </c>
      <c r="MM5" s="748" t="s">
        <v>8</v>
      </c>
      <c r="MO5" s="545" t="s">
        <v>0</v>
      </c>
      <c r="MP5" s="313" t="s">
        <v>80</v>
      </c>
      <c r="MQ5" s="350" t="s">
        <v>2</v>
      </c>
      <c r="MR5" s="28" t="s">
        <v>29</v>
      </c>
      <c r="MS5" s="350" t="s">
        <v>17</v>
      </c>
      <c r="MT5" s="748" t="s">
        <v>8</v>
      </c>
      <c r="MV5" s="545" t="s">
        <v>0</v>
      </c>
      <c r="MW5" s="313" t="s">
        <v>80</v>
      </c>
      <c r="MX5" s="350" t="s">
        <v>2</v>
      </c>
      <c r="MY5" s="28" t="s">
        <v>29</v>
      </c>
      <c r="MZ5" s="350" t="s">
        <v>17</v>
      </c>
      <c r="NA5" s="748" t="s">
        <v>8</v>
      </c>
      <c r="NC5" s="747" t="s">
        <v>0</v>
      </c>
      <c r="ND5" s="313" t="s">
        <v>80</v>
      </c>
      <c r="NE5" s="350" t="s">
        <v>2</v>
      </c>
      <c r="NF5" s="28" t="s">
        <v>29</v>
      </c>
      <c r="NG5" s="350" t="s">
        <v>17</v>
      </c>
      <c r="NH5" s="748" t="s">
        <v>8</v>
      </c>
      <c r="NJ5" s="747" t="s">
        <v>0</v>
      </c>
      <c r="NK5" s="313" t="s">
        <v>80</v>
      </c>
      <c r="NL5" s="350" t="s">
        <v>2</v>
      </c>
      <c r="NM5" s="28" t="s">
        <v>29</v>
      </c>
      <c r="NN5" s="350" t="s">
        <v>17</v>
      </c>
      <c r="NO5" s="748" t="s">
        <v>8</v>
      </c>
      <c r="NQ5" s="545" t="s">
        <v>0</v>
      </c>
      <c r="NR5" s="313" t="s">
        <v>16</v>
      </c>
      <c r="NS5" s="350" t="s">
        <v>2</v>
      </c>
      <c r="NT5" s="602" t="s">
        <v>29</v>
      </c>
      <c r="NU5" s="350" t="s">
        <v>17</v>
      </c>
      <c r="NV5" s="748" t="s">
        <v>8</v>
      </c>
      <c r="NX5" s="545" t="s">
        <v>0</v>
      </c>
      <c r="NY5" s="313" t="s">
        <v>16</v>
      </c>
      <c r="NZ5" s="350" t="s">
        <v>2</v>
      </c>
      <c r="OA5" s="28" t="s">
        <v>29</v>
      </c>
      <c r="OB5" s="350" t="s">
        <v>17</v>
      </c>
      <c r="OC5" s="748" t="s">
        <v>8</v>
      </c>
      <c r="OE5" s="545" t="s">
        <v>0</v>
      </c>
      <c r="OF5" s="755" t="s">
        <v>87</v>
      </c>
      <c r="OG5" s="313" t="s">
        <v>16</v>
      </c>
      <c r="OH5" s="350" t="s">
        <v>2</v>
      </c>
      <c r="OI5" s="28" t="s">
        <v>29</v>
      </c>
      <c r="OJ5" s="350" t="s">
        <v>17</v>
      </c>
      <c r="OK5" s="748" t="s">
        <v>8</v>
      </c>
      <c r="OM5" s="545" t="s">
        <v>0</v>
      </c>
      <c r="ON5" s="313" t="s">
        <v>16</v>
      </c>
      <c r="OO5" s="350" t="s">
        <v>2</v>
      </c>
      <c r="OP5" s="28" t="s">
        <v>29</v>
      </c>
      <c r="OQ5" s="350" t="s">
        <v>17</v>
      </c>
      <c r="OR5" s="748" t="s">
        <v>8</v>
      </c>
      <c r="OT5" s="747" t="s">
        <v>0</v>
      </c>
      <c r="OU5" s="313" t="s">
        <v>16</v>
      </c>
      <c r="OV5" s="350" t="s">
        <v>2</v>
      </c>
      <c r="OW5" s="28" t="s">
        <v>29</v>
      </c>
      <c r="OX5" s="350" t="s">
        <v>17</v>
      </c>
      <c r="OY5" s="748" t="s">
        <v>8</v>
      </c>
      <c r="PA5" s="601" t="s">
        <v>0</v>
      </c>
      <c r="PB5" s="313" t="s">
        <v>80</v>
      </c>
      <c r="PC5" s="350" t="s">
        <v>2</v>
      </c>
      <c r="PD5" s="28" t="s">
        <v>29</v>
      </c>
      <c r="PE5" s="350" t="s">
        <v>17</v>
      </c>
      <c r="PF5" s="748" t="s">
        <v>8</v>
      </c>
      <c r="PH5" s="601" t="s">
        <v>0</v>
      </c>
      <c r="PI5" s="313" t="s">
        <v>80</v>
      </c>
      <c r="PJ5" s="350" t="s">
        <v>2</v>
      </c>
      <c r="PK5" s="28" t="s">
        <v>29</v>
      </c>
      <c r="PL5" s="350" t="s">
        <v>17</v>
      </c>
      <c r="PM5" s="748" t="s">
        <v>8</v>
      </c>
      <c r="PO5" s="601" t="s">
        <v>0</v>
      </c>
      <c r="PP5" s="756" t="s">
        <v>467</v>
      </c>
      <c r="PQ5" s="313" t="s">
        <v>16</v>
      </c>
      <c r="PR5" s="350" t="s">
        <v>2</v>
      </c>
      <c r="PS5" s="28" t="s">
        <v>29</v>
      </c>
      <c r="PT5" s="350" t="s">
        <v>17</v>
      </c>
      <c r="PU5" s="748" t="s">
        <v>8</v>
      </c>
      <c r="PW5" s="601" t="s">
        <v>0</v>
      </c>
      <c r="PX5" s="313" t="s">
        <v>16</v>
      </c>
      <c r="PY5" s="350" t="s">
        <v>2</v>
      </c>
      <c r="PZ5" s="28" t="s">
        <v>29</v>
      </c>
      <c r="QA5" s="350" t="s">
        <v>17</v>
      </c>
      <c r="QB5" s="748" t="s">
        <v>8</v>
      </c>
      <c r="QD5" s="601" t="s">
        <v>0</v>
      </c>
      <c r="QE5" s="313" t="s">
        <v>16</v>
      </c>
      <c r="QF5" s="350" t="s">
        <v>2</v>
      </c>
      <c r="QG5" s="28" t="s">
        <v>29</v>
      </c>
      <c r="QH5" s="350" t="s">
        <v>17</v>
      </c>
      <c r="QI5" s="748" t="s">
        <v>8</v>
      </c>
      <c r="QK5" s="747" t="s">
        <v>0</v>
      </c>
      <c r="QL5" s="313" t="s">
        <v>16</v>
      </c>
      <c r="QM5" s="350" t="s">
        <v>2</v>
      </c>
      <c r="QN5" s="28" t="s">
        <v>29</v>
      </c>
      <c r="QO5" s="350" t="s">
        <v>17</v>
      </c>
      <c r="QP5" s="748" t="s">
        <v>8</v>
      </c>
      <c r="QR5" s="747" t="s">
        <v>0</v>
      </c>
      <c r="QS5" s="313" t="s">
        <v>16</v>
      </c>
      <c r="QT5" s="350" t="s">
        <v>2</v>
      </c>
      <c r="QU5" s="28" t="s">
        <v>29</v>
      </c>
      <c r="QV5" s="350" t="s">
        <v>17</v>
      </c>
      <c r="QW5" s="748" t="s">
        <v>8</v>
      </c>
      <c r="QY5" s="747" t="s">
        <v>0</v>
      </c>
      <c r="QZ5" s="313" t="s">
        <v>16</v>
      </c>
      <c r="RA5" s="350" t="s">
        <v>2</v>
      </c>
      <c r="RB5" s="28" t="s">
        <v>29</v>
      </c>
      <c r="RC5" s="350" t="s">
        <v>17</v>
      </c>
      <c r="RD5" s="748" t="s">
        <v>8</v>
      </c>
      <c r="RF5" s="545" t="s">
        <v>0</v>
      </c>
      <c r="RG5" s="750" t="s">
        <v>87</v>
      </c>
      <c r="RH5" s="313" t="s">
        <v>80</v>
      </c>
      <c r="RI5" s="350" t="s">
        <v>2</v>
      </c>
      <c r="RJ5" s="28" t="s">
        <v>29</v>
      </c>
      <c r="RK5" s="350" t="s">
        <v>17</v>
      </c>
      <c r="RL5" s="748" t="s">
        <v>8</v>
      </c>
      <c r="RN5" s="545" t="s">
        <v>0</v>
      </c>
      <c r="RO5" s="313" t="s">
        <v>16</v>
      </c>
      <c r="RP5" s="350" t="s">
        <v>2</v>
      </c>
      <c r="RQ5" s="28" t="s">
        <v>29</v>
      </c>
      <c r="RR5" s="350" t="s">
        <v>17</v>
      </c>
      <c r="RS5" s="748" t="s">
        <v>8</v>
      </c>
      <c r="RU5" s="545" t="s">
        <v>0</v>
      </c>
      <c r="RV5" s="313" t="s">
        <v>16</v>
      </c>
      <c r="RW5" s="350" t="s">
        <v>2</v>
      </c>
      <c r="RX5" s="28" t="s">
        <v>29</v>
      </c>
      <c r="RY5" s="350" t="s">
        <v>17</v>
      </c>
      <c r="RZ5" s="748" t="s">
        <v>8</v>
      </c>
      <c r="SB5" s="747" t="s">
        <v>0</v>
      </c>
      <c r="SC5" s="313" t="s">
        <v>16</v>
      </c>
      <c r="SD5" s="350" t="s">
        <v>2</v>
      </c>
      <c r="SE5" s="28" t="s">
        <v>29</v>
      </c>
      <c r="SF5" s="350" t="s">
        <v>17</v>
      </c>
      <c r="SG5" s="748" t="s">
        <v>8</v>
      </c>
      <c r="SI5" s="747" t="s">
        <v>0</v>
      </c>
      <c r="SJ5" s="313" t="s">
        <v>16</v>
      </c>
      <c r="SK5" s="350" t="s">
        <v>2</v>
      </c>
      <c r="SL5" s="28" t="s">
        <v>29</v>
      </c>
      <c r="SM5" s="350" t="s">
        <v>17</v>
      </c>
      <c r="SN5" s="748" t="s">
        <v>8</v>
      </c>
      <c r="SP5" s="747" t="s">
        <v>0</v>
      </c>
      <c r="SQ5" s="313" t="s">
        <v>16</v>
      </c>
      <c r="SR5" s="350" t="s">
        <v>2</v>
      </c>
      <c r="SS5" s="28" t="s">
        <v>29</v>
      </c>
      <c r="ST5" s="350" t="s">
        <v>17</v>
      </c>
      <c r="SU5" s="748" t="s">
        <v>8</v>
      </c>
      <c r="SW5" s="747" t="s">
        <v>0</v>
      </c>
      <c r="SX5" s="313" t="s">
        <v>16</v>
      </c>
      <c r="SY5" s="350" t="s">
        <v>2</v>
      </c>
      <c r="SZ5" s="28" t="s">
        <v>29</v>
      </c>
      <c r="TA5" s="350" t="s">
        <v>17</v>
      </c>
      <c r="TB5" s="748" t="s">
        <v>8</v>
      </c>
      <c r="TD5" s="747" t="s">
        <v>0</v>
      </c>
      <c r="TE5" s="313" t="s">
        <v>16</v>
      </c>
      <c r="TF5" s="350" t="s">
        <v>2</v>
      </c>
      <c r="TG5" s="28" t="s">
        <v>29</v>
      </c>
      <c r="TH5" s="350" t="s">
        <v>17</v>
      </c>
      <c r="TI5" s="748" t="s">
        <v>8</v>
      </c>
      <c r="TK5" s="747" t="s">
        <v>0</v>
      </c>
      <c r="TL5" s="313" t="s">
        <v>80</v>
      </c>
      <c r="TM5" s="350" t="s">
        <v>2</v>
      </c>
      <c r="TN5" s="28" t="s">
        <v>29</v>
      </c>
      <c r="TO5" s="350" t="s">
        <v>17</v>
      </c>
      <c r="TP5" s="748" t="s">
        <v>8</v>
      </c>
      <c r="TR5" s="747" t="s">
        <v>0</v>
      </c>
      <c r="TS5" s="313" t="s">
        <v>80</v>
      </c>
      <c r="TT5" s="350" t="s">
        <v>2</v>
      </c>
      <c r="TU5" s="28" t="s">
        <v>29</v>
      </c>
      <c r="TV5" s="350" t="s">
        <v>17</v>
      </c>
      <c r="TW5" s="748" t="s">
        <v>8</v>
      </c>
      <c r="TY5" s="545" t="s">
        <v>0</v>
      </c>
      <c r="TZ5" s="313" t="s">
        <v>80</v>
      </c>
      <c r="UA5" s="350" t="s">
        <v>2</v>
      </c>
      <c r="UB5" s="28" t="s">
        <v>29</v>
      </c>
      <c r="UC5" s="350" t="s">
        <v>17</v>
      </c>
      <c r="UD5" s="748" t="s">
        <v>8</v>
      </c>
      <c r="UF5" s="545" t="s">
        <v>0</v>
      </c>
      <c r="UG5" s="313" t="s">
        <v>80</v>
      </c>
      <c r="UH5" s="350" t="s">
        <v>2</v>
      </c>
      <c r="UI5" s="28" t="s">
        <v>29</v>
      </c>
      <c r="UJ5" s="350" t="s">
        <v>17</v>
      </c>
      <c r="UK5" s="748" t="s">
        <v>8</v>
      </c>
      <c r="UM5" s="545" t="s">
        <v>0</v>
      </c>
      <c r="UN5" s="313" t="s">
        <v>80</v>
      </c>
      <c r="UO5" s="350" t="s">
        <v>2</v>
      </c>
      <c r="UP5" s="28" t="s">
        <v>29</v>
      </c>
      <c r="UQ5" s="350" t="s">
        <v>17</v>
      </c>
      <c r="UR5" s="748" t="s">
        <v>8</v>
      </c>
      <c r="UT5" s="601" t="s">
        <v>0</v>
      </c>
      <c r="UU5" s="313" t="s">
        <v>80</v>
      </c>
      <c r="UV5" s="350" t="s">
        <v>2</v>
      </c>
      <c r="UW5" s="600" t="s">
        <v>29</v>
      </c>
      <c r="UX5" s="350" t="s">
        <v>17</v>
      </c>
      <c r="UY5" s="748" t="s">
        <v>8</v>
      </c>
      <c r="VA5" s="545" t="s">
        <v>0</v>
      </c>
      <c r="VB5" s="313" t="s">
        <v>80</v>
      </c>
      <c r="VC5" s="350" t="s">
        <v>2</v>
      </c>
      <c r="VD5" s="28" t="s">
        <v>29</v>
      </c>
      <c r="VE5" s="350" t="s">
        <v>17</v>
      </c>
      <c r="VF5" s="748" t="s">
        <v>8</v>
      </c>
      <c r="VH5" s="747" t="s">
        <v>0</v>
      </c>
      <c r="VI5" s="313" t="s">
        <v>80</v>
      </c>
      <c r="VJ5" s="350" t="s">
        <v>2</v>
      </c>
      <c r="VK5" s="28" t="s">
        <v>29</v>
      </c>
      <c r="VL5" s="350" t="s">
        <v>17</v>
      </c>
      <c r="VM5" s="748" t="s">
        <v>8</v>
      </c>
      <c r="VO5" s="747" t="s">
        <v>0</v>
      </c>
      <c r="VP5" s="313" t="s">
        <v>80</v>
      </c>
      <c r="VQ5" s="350" t="s">
        <v>2</v>
      </c>
      <c r="VR5" s="28" t="s">
        <v>29</v>
      </c>
      <c r="VS5" s="350" t="s">
        <v>17</v>
      </c>
      <c r="VT5" s="748" t="s">
        <v>8</v>
      </c>
      <c r="VV5" s="747" t="s">
        <v>0</v>
      </c>
      <c r="VW5" s="313" t="s">
        <v>80</v>
      </c>
      <c r="VX5" s="350" t="s">
        <v>2</v>
      </c>
      <c r="VY5" s="28" t="s">
        <v>29</v>
      </c>
      <c r="VZ5" s="350" t="s">
        <v>17</v>
      </c>
      <c r="WA5" s="748" t="s">
        <v>8</v>
      </c>
      <c r="WC5" s="601" t="s">
        <v>0</v>
      </c>
      <c r="WD5" s="313" t="s">
        <v>80</v>
      </c>
      <c r="WE5" s="350" t="s">
        <v>2</v>
      </c>
      <c r="WF5" s="28" t="s">
        <v>29</v>
      </c>
      <c r="WG5" s="350" t="s">
        <v>17</v>
      </c>
      <c r="WH5" s="748" t="s">
        <v>8</v>
      </c>
      <c r="WJ5" s="545" t="s">
        <v>0</v>
      </c>
      <c r="WK5" s="313" t="s">
        <v>16</v>
      </c>
      <c r="WL5" s="350" t="s">
        <v>2</v>
      </c>
      <c r="WM5" s="28" t="s">
        <v>29</v>
      </c>
      <c r="WN5" s="350" t="s">
        <v>17</v>
      </c>
      <c r="WO5" s="748" t="s">
        <v>8</v>
      </c>
      <c r="WQ5" s="747" t="s">
        <v>0</v>
      </c>
      <c r="WR5" s="313" t="s">
        <v>16</v>
      </c>
      <c r="WS5" s="350" t="s">
        <v>2</v>
      </c>
      <c r="WT5" s="28" t="s">
        <v>29</v>
      </c>
      <c r="WU5" s="350" t="s">
        <v>17</v>
      </c>
      <c r="WV5" s="748" t="s">
        <v>8</v>
      </c>
      <c r="WX5" s="545" t="s">
        <v>0</v>
      </c>
      <c r="WY5" s="313" t="s">
        <v>16</v>
      </c>
      <c r="WZ5" s="350" t="s">
        <v>2</v>
      </c>
      <c r="XA5" s="28" t="s">
        <v>29</v>
      </c>
      <c r="XB5" s="350" t="s">
        <v>17</v>
      </c>
      <c r="XC5" s="748" t="s">
        <v>8</v>
      </c>
      <c r="XE5" s="545" t="s">
        <v>0</v>
      </c>
      <c r="XF5" s="313" t="s">
        <v>80</v>
      </c>
      <c r="XG5" s="350" t="s">
        <v>2</v>
      </c>
      <c r="XH5" s="28" t="s">
        <v>29</v>
      </c>
      <c r="XI5" s="350" t="s">
        <v>17</v>
      </c>
      <c r="XJ5" s="748" t="s">
        <v>8</v>
      </c>
      <c r="XL5" s="545" t="s">
        <v>0</v>
      </c>
      <c r="XM5" s="313" t="s">
        <v>80</v>
      </c>
      <c r="XN5" s="350" t="s">
        <v>2</v>
      </c>
      <c r="XO5" s="28" t="s">
        <v>29</v>
      </c>
      <c r="XP5" s="350" t="s">
        <v>17</v>
      </c>
      <c r="XQ5" s="748" t="s">
        <v>8</v>
      </c>
      <c r="XS5" s="601" t="s">
        <v>0</v>
      </c>
      <c r="XT5" s="756" t="s">
        <v>467</v>
      </c>
      <c r="XU5" s="313" t="s">
        <v>80</v>
      </c>
      <c r="XV5" s="350" t="s">
        <v>2</v>
      </c>
      <c r="XW5" s="28" t="s">
        <v>29</v>
      </c>
      <c r="XX5" s="350" t="s">
        <v>17</v>
      </c>
      <c r="XY5" s="748" t="s">
        <v>8</v>
      </c>
      <c r="YA5" s="601" t="s">
        <v>0</v>
      </c>
      <c r="YB5" s="313" t="s">
        <v>80</v>
      </c>
      <c r="YC5" s="350" t="s">
        <v>2</v>
      </c>
      <c r="YD5" s="28" t="s">
        <v>29</v>
      </c>
      <c r="YE5" s="350" t="s">
        <v>17</v>
      </c>
      <c r="YF5" s="748" t="s">
        <v>8</v>
      </c>
      <c r="YH5" s="545" t="s">
        <v>0</v>
      </c>
      <c r="YI5" s="750"/>
      <c r="YJ5" s="313" t="s">
        <v>80</v>
      </c>
      <c r="YK5" s="350" t="s">
        <v>2</v>
      </c>
      <c r="YL5" s="28" t="s">
        <v>29</v>
      </c>
      <c r="YM5" s="350" t="s">
        <v>17</v>
      </c>
      <c r="YN5" s="748" t="s">
        <v>8</v>
      </c>
      <c r="YP5" s="601" t="s">
        <v>0</v>
      </c>
      <c r="YQ5" s="313" t="s">
        <v>16</v>
      </c>
      <c r="YR5" s="350" t="s">
        <v>2</v>
      </c>
      <c r="YS5" s="28" t="s">
        <v>29</v>
      </c>
      <c r="YT5" s="350" t="s">
        <v>17</v>
      </c>
      <c r="YU5" s="748" t="s">
        <v>8</v>
      </c>
      <c r="YW5" s="601" t="s">
        <v>0</v>
      </c>
      <c r="YX5" s="313" t="s">
        <v>80</v>
      </c>
      <c r="YY5" s="350" t="s">
        <v>2</v>
      </c>
      <c r="YZ5" s="28" t="s">
        <v>29</v>
      </c>
      <c r="ZA5" s="350" t="s">
        <v>17</v>
      </c>
      <c r="ZB5" s="748" t="s">
        <v>8</v>
      </c>
      <c r="ZD5" s="545" t="s">
        <v>0</v>
      </c>
      <c r="ZE5" s="313" t="s">
        <v>80</v>
      </c>
      <c r="ZF5" s="350" t="s">
        <v>2</v>
      </c>
      <c r="ZG5" s="28" t="s">
        <v>29</v>
      </c>
      <c r="ZH5" s="350" t="s">
        <v>17</v>
      </c>
      <c r="ZI5" s="748" t="s">
        <v>8</v>
      </c>
      <c r="ZK5" s="545" t="s">
        <v>0</v>
      </c>
      <c r="ZL5" s="313" t="s">
        <v>80</v>
      </c>
      <c r="ZM5" s="350" t="s">
        <v>2</v>
      </c>
      <c r="ZN5" s="28" t="s">
        <v>29</v>
      </c>
      <c r="ZO5" s="350" t="s">
        <v>17</v>
      </c>
      <c r="ZP5" s="748" t="s">
        <v>8</v>
      </c>
      <c r="ZR5" s="601" t="s">
        <v>0</v>
      </c>
      <c r="ZS5" s="755"/>
      <c r="ZT5" s="313" t="s">
        <v>80</v>
      </c>
      <c r="ZU5" s="350" t="s">
        <v>2</v>
      </c>
      <c r="ZV5" s="600" t="s">
        <v>29</v>
      </c>
      <c r="ZW5" s="350" t="s">
        <v>17</v>
      </c>
      <c r="ZX5" s="748" t="s">
        <v>8</v>
      </c>
      <c r="ZZ5" s="601" t="s">
        <v>0</v>
      </c>
      <c r="AAA5" s="313" t="s">
        <v>80</v>
      </c>
      <c r="AAB5" s="350" t="s">
        <v>2</v>
      </c>
      <c r="AAC5" s="600" t="s">
        <v>29</v>
      </c>
      <c r="AAD5" s="350" t="s">
        <v>17</v>
      </c>
      <c r="AAE5" s="748" t="s">
        <v>8</v>
      </c>
      <c r="AAG5" s="545" t="s">
        <v>0</v>
      </c>
      <c r="AAH5" s="313" t="s">
        <v>80</v>
      </c>
      <c r="AAI5" s="350" t="s">
        <v>2</v>
      </c>
      <c r="AAJ5" s="600" t="s">
        <v>29</v>
      </c>
      <c r="AAK5" s="350" t="s">
        <v>17</v>
      </c>
      <c r="AAL5" s="748" t="s">
        <v>8</v>
      </c>
      <c r="AAN5" s="601" t="s">
        <v>0</v>
      </c>
      <c r="AAO5" s="313" t="s">
        <v>80</v>
      </c>
      <c r="AAP5" s="350" t="s">
        <v>2</v>
      </c>
      <c r="AAQ5" s="28" t="s">
        <v>29</v>
      </c>
      <c r="AAR5" s="350" t="s">
        <v>17</v>
      </c>
      <c r="AAS5" s="748" t="s">
        <v>8</v>
      </c>
      <c r="AAU5" s="545" t="s">
        <v>0</v>
      </c>
      <c r="AAV5" s="313" t="s">
        <v>80</v>
      </c>
      <c r="AAW5" s="350" t="s">
        <v>2</v>
      </c>
      <c r="AAX5" s="28" t="s">
        <v>29</v>
      </c>
      <c r="AAY5" s="350" t="s">
        <v>17</v>
      </c>
      <c r="AAZ5" s="748" t="s">
        <v>8</v>
      </c>
      <c r="ABB5" s="545" t="s">
        <v>0</v>
      </c>
      <c r="ABC5" s="313" t="s">
        <v>80</v>
      </c>
      <c r="ABD5" s="350" t="s">
        <v>2</v>
      </c>
      <c r="ABE5" s="28" t="s">
        <v>29</v>
      </c>
      <c r="ABF5" s="350" t="s">
        <v>17</v>
      </c>
      <c r="ABG5" s="748" t="s">
        <v>8</v>
      </c>
      <c r="ABI5" s="545" t="s">
        <v>0</v>
      </c>
      <c r="ABJ5" s="313" t="s">
        <v>80</v>
      </c>
      <c r="ABK5" s="350" t="s">
        <v>2</v>
      </c>
      <c r="ABL5" s="28" t="s">
        <v>29</v>
      </c>
      <c r="ABM5" s="350" t="s">
        <v>17</v>
      </c>
      <c r="ABN5" s="748" t="s">
        <v>8</v>
      </c>
      <c r="ABP5" s="545" t="s">
        <v>0</v>
      </c>
      <c r="ABQ5" s="313" t="s">
        <v>80</v>
      </c>
      <c r="ABR5" s="350" t="s">
        <v>2</v>
      </c>
      <c r="ABS5" s="28" t="s">
        <v>29</v>
      </c>
      <c r="ABT5" s="350" t="s">
        <v>17</v>
      </c>
      <c r="ABU5" s="748" t="s">
        <v>8</v>
      </c>
      <c r="ABW5" s="545" t="s">
        <v>0</v>
      </c>
      <c r="ABX5" s="313" t="s">
        <v>80</v>
      </c>
      <c r="ABY5" s="350" t="s">
        <v>2</v>
      </c>
      <c r="ABZ5" s="28" t="s">
        <v>29</v>
      </c>
      <c r="ACA5" s="350" t="s">
        <v>17</v>
      </c>
      <c r="ACB5" s="748" t="s">
        <v>8</v>
      </c>
      <c r="ACD5" s="545" t="s">
        <v>0</v>
      </c>
      <c r="ACE5" s="749" t="s">
        <v>87</v>
      </c>
      <c r="ACF5" s="313" t="s">
        <v>16</v>
      </c>
      <c r="ACG5" s="350" t="s">
        <v>2</v>
      </c>
      <c r="ACH5" s="28" t="s">
        <v>29</v>
      </c>
      <c r="ACI5" s="350" t="s">
        <v>17</v>
      </c>
      <c r="ACJ5" s="748" t="s">
        <v>8</v>
      </c>
      <c r="ACL5" s="747" t="s">
        <v>0</v>
      </c>
      <c r="ACM5" s="313" t="s">
        <v>16</v>
      </c>
      <c r="ACN5" s="350" t="s">
        <v>2</v>
      </c>
      <c r="ACO5" s="28" t="s">
        <v>29</v>
      </c>
      <c r="ACP5" s="350" t="s">
        <v>17</v>
      </c>
      <c r="ACQ5" s="748" t="s">
        <v>8</v>
      </c>
      <c r="ACS5" s="747" t="s">
        <v>0</v>
      </c>
      <c r="ACT5" s="313" t="s">
        <v>80</v>
      </c>
      <c r="ACU5" s="350" t="s">
        <v>2</v>
      </c>
      <c r="ACV5" s="28" t="s">
        <v>29</v>
      </c>
      <c r="ACW5" s="350" t="s">
        <v>17</v>
      </c>
      <c r="ACX5" s="748" t="s">
        <v>8</v>
      </c>
      <c r="ACZ5" s="545" t="s">
        <v>0</v>
      </c>
      <c r="ADA5" s="757" t="s">
        <v>118</v>
      </c>
      <c r="ADB5" s="313" t="s">
        <v>80</v>
      </c>
      <c r="ADC5" s="350" t="s">
        <v>2</v>
      </c>
      <c r="ADD5" s="28" t="s">
        <v>29</v>
      </c>
      <c r="ADE5" s="350" t="s">
        <v>17</v>
      </c>
      <c r="ADF5" s="748" t="s">
        <v>8</v>
      </c>
      <c r="ADH5" s="601" t="s">
        <v>0</v>
      </c>
      <c r="ADI5" s="313" t="s">
        <v>80</v>
      </c>
      <c r="ADJ5" s="350" t="s">
        <v>2</v>
      </c>
      <c r="ADK5" s="602" t="s">
        <v>29</v>
      </c>
      <c r="ADL5" s="350" t="s">
        <v>17</v>
      </c>
      <c r="ADM5" s="748" t="s">
        <v>8</v>
      </c>
      <c r="ADO5" s="545" t="s">
        <v>0</v>
      </c>
      <c r="ADP5" s="313" t="s">
        <v>80</v>
      </c>
      <c r="ADQ5" s="350" t="s">
        <v>2</v>
      </c>
      <c r="ADR5" s="28" t="s">
        <v>29</v>
      </c>
      <c r="ADS5" s="350" t="s">
        <v>17</v>
      </c>
      <c r="ADT5" s="748" t="s">
        <v>8</v>
      </c>
      <c r="ADV5" s="601" t="s">
        <v>0</v>
      </c>
      <c r="ADW5" s="313" t="s">
        <v>80</v>
      </c>
      <c r="ADX5" s="350" t="s">
        <v>2</v>
      </c>
      <c r="ADY5" s="600" t="s">
        <v>29</v>
      </c>
      <c r="ADZ5" s="350" t="s">
        <v>17</v>
      </c>
      <c r="AEA5" s="748" t="s">
        <v>8</v>
      </c>
      <c r="AEC5" s="747" t="s">
        <v>0</v>
      </c>
      <c r="AED5" s="313" t="s">
        <v>80</v>
      </c>
      <c r="AEE5" s="350" t="s">
        <v>2</v>
      </c>
      <c r="AEF5" s="28" t="s">
        <v>29</v>
      </c>
      <c r="AEG5" s="350" t="s">
        <v>17</v>
      </c>
      <c r="AEH5" s="748" t="s">
        <v>8</v>
      </c>
      <c r="AEJ5" s="747" t="s">
        <v>0</v>
      </c>
      <c r="AEK5" s="313" t="s">
        <v>16</v>
      </c>
      <c r="AEL5" s="350" t="s">
        <v>2</v>
      </c>
      <c r="AEM5" s="28" t="s">
        <v>29</v>
      </c>
      <c r="AEN5" s="350" t="s">
        <v>17</v>
      </c>
      <c r="AEO5" s="748" t="s">
        <v>8</v>
      </c>
      <c r="AEQ5" s="747" t="s">
        <v>0</v>
      </c>
      <c r="AER5" s="313" t="s">
        <v>16</v>
      </c>
      <c r="AES5" s="350" t="s">
        <v>2</v>
      </c>
      <c r="AET5" s="28" t="s">
        <v>29</v>
      </c>
      <c r="AEU5" s="350" t="s">
        <v>17</v>
      </c>
      <c r="AEV5" s="748" t="s">
        <v>8</v>
      </c>
      <c r="AEX5" s="601" t="s">
        <v>0</v>
      </c>
      <c r="AEY5" s="313" t="s">
        <v>80</v>
      </c>
      <c r="AEZ5" s="350" t="s">
        <v>2</v>
      </c>
      <c r="AFA5" s="28" t="s">
        <v>29</v>
      </c>
      <c r="AFB5" s="350" t="s">
        <v>17</v>
      </c>
      <c r="AFC5" s="748" t="s">
        <v>8</v>
      </c>
      <c r="AFE5" s="601" t="s">
        <v>0</v>
      </c>
      <c r="AFF5" s="313" t="s">
        <v>80</v>
      </c>
      <c r="AFG5" s="350" t="s">
        <v>2</v>
      </c>
      <c r="AFH5" s="28" t="s">
        <v>29</v>
      </c>
      <c r="AFI5" s="350" t="s">
        <v>17</v>
      </c>
      <c r="AFJ5" s="748" t="s">
        <v>8</v>
      </c>
      <c r="AFL5" s="601" t="s">
        <v>0</v>
      </c>
      <c r="AFM5" s="313" t="s">
        <v>80</v>
      </c>
      <c r="AFN5" s="350" t="s">
        <v>2</v>
      </c>
      <c r="AFO5" s="28" t="s">
        <v>29</v>
      </c>
      <c r="AFP5" s="350" t="s">
        <v>17</v>
      </c>
      <c r="AFQ5" s="748" t="s">
        <v>8</v>
      </c>
      <c r="AFS5" s="601" t="s">
        <v>0</v>
      </c>
      <c r="AFT5" s="313" t="s">
        <v>80</v>
      </c>
      <c r="AFU5" s="350" t="s">
        <v>2</v>
      </c>
      <c r="AFV5" s="28" t="s">
        <v>29</v>
      </c>
      <c r="AFW5" s="350" t="s">
        <v>17</v>
      </c>
      <c r="AFX5" s="748" t="s">
        <v>8</v>
      </c>
      <c r="AFZ5" s="601" t="s">
        <v>0</v>
      </c>
      <c r="AGA5" s="313" t="s">
        <v>80</v>
      </c>
      <c r="AGB5" s="350" t="s">
        <v>2</v>
      </c>
      <c r="AGC5" s="28" t="s">
        <v>29</v>
      </c>
      <c r="AGD5" s="350" t="s">
        <v>17</v>
      </c>
      <c r="AGE5" s="748" t="s">
        <v>8</v>
      </c>
      <c r="AGG5" s="601" t="s">
        <v>0</v>
      </c>
      <c r="AGH5" s="313" t="s">
        <v>80</v>
      </c>
      <c r="AGI5" s="350" t="s">
        <v>2</v>
      </c>
      <c r="AGJ5" s="28" t="s">
        <v>29</v>
      </c>
      <c r="AGK5" s="350" t="s">
        <v>17</v>
      </c>
      <c r="AGL5" s="748" t="s">
        <v>8</v>
      </c>
      <c r="AGN5" s="545" t="s">
        <v>0</v>
      </c>
      <c r="AGO5" s="313" t="s">
        <v>80</v>
      </c>
      <c r="AGP5" s="350" t="s">
        <v>2</v>
      </c>
      <c r="AGQ5" s="28" t="s">
        <v>29</v>
      </c>
      <c r="AGR5" s="350" t="s">
        <v>17</v>
      </c>
      <c r="AGS5" s="748" t="s">
        <v>8</v>
      </c>
      <c r="AGU5" s="601" t="s">
        <v>0</v>
      </c>
      <c r="AGV5" s="763" t="s">
        <v>87</v>
      </c>
      <c r="AGW5" s="313" t="s">
        <v>80</v>
      </c>
      <c r="AGX5" s="350" t="s">
        <v>2</v>
      </c>
      <c r="AGY5" s="600" t="s">
        <v>29</v>
      </c>
      <c r="AGZ5" s="350" t="s">
        <v>17</v>
      </c>
      <c r="AHA5" s="748" t="s">
        <v>8</v>
      </c>
      <c r="AHC5" s="545" t="s">
        <v>0</v>
      </c>
      <c r="AHD5" s="313" t="s">
        <v>16</v>
      </c>
      <c r="AHE5" s="350" t="s">
        <v>2</v>
      </c>
      <c r="AHF5" s="28" t="s">
        <v>29</v>
      </c>
      <c r="AHG5" s="350" t="s">
        <v>17</v>
      </c>
      <c r="AHH5" s="748" t="s">
        <v>8</v>
      </c>
      <c r="AHJ5" s="545" t="s">
        <v>0</v>
      </c>
      <c r="AHK5" s="313" t="s">
        <v>16</v>
      </c>
      <c r="AHL5" s="350" t="s">
        <v>2</v>
      </c>
      <c r="AHM5" s="28" t="s">
        <v>29</v>
      </c>
      <c r="AHN5" s="350" t="s">
        <v>17</v>
      </c>
      <c r="AHO5" s="748" t="s">
        <v>8</v>
      </c>
      <c r="AHQ5" s="545" t="s">
        <v>0</v>
      </c>
      <c r="AHR5" s="749"/>
      <c r="AHS5" s="313" t="s">
        <v>16</v>
      </c>
      <c r="AHT5" s="350" t="s">
        <v>2</v>
      </c>
      <c r="AHU5" s="28" t="s">
        <v>29</v>
      </c>
      <c r="AHV5" s="350" t="s">
        <v>17</v>
      </c>
      <c r="AHW5" s="748" t="s">
        <v>8</v>
      </c>
      <c r="AHY5" s="545" t="s">
        <v>0</v>
      </c>
      <c r="AHZ5" s="313" t="s">
        <v>80</v>
      </c>
      <c r="AIA5" s="350" t="s">
        <v>2</v>
      </c>
      <c r="AIB5" s="28" t="s">
        <v>29</v>
      </c>
      <c r="AIC5" s="350" t="s">
        <v>17</v>
      </c>
      <c r="AID5" s="748" t="s">
        <v>8</v>
      </c>
      <c r="AIF5" s="545" t="s">
        <v>0</v>
      </c>
      <c r="AIG5" s="313" t="s">
        <v>16</v>
      </c>
      <c r="AIH5" s="350" t="s">
        <v>2</v>
      </c>
      <c r="AII5" s="28" t="s">
        <v>29</v>
      </c>
      <c r="AIJ5" s="350" t="s">
        <v>17</v>
      </c>
      <c r="AIK5" s="748" t="s">
        <v>8</v>
      </c>
      <c r="AIM5" s="545" t="s">
        <v>0</v>
      </c>
      <c r="AIN5" s="313" t="s">
        <v>16</v>
      </c>
      <c r="AIO5" s="350" t="s">
        <v>2</v>
      </c>
      <c r="AIP5" s="28" t="s">
        <v>29</v>
      </c>
      <c r="AIQ5" s="350" t="s">
        <v>17</v>
      </c>
      <c r="AIR5" s="748" t="s">
        <v>8</v>
      </c>
      <c r="AIT5" s="747" t="s">
        <v>0</v>
      </c>
      <c r="AIU5" s="313" t="s">
        <v>16</v>
      </c>
      <c r="AIV5" s="350" t="s">
        <v>2</v>
      </c>
      <c r="AIW5" s="28" t="s">
        <v>29</v>
      </c>
      <c r="AIX5" s="350" t="s">
        <v>17</v>
      </c>
      <c r="AIY5" s="748" t="s">
        <v>8</v>
      </c>
      <c r="AJA5" s="747" t="s">
        <v>0</v>
      </c>
      <c r="AJB5" s="313" t="s">
        <v>80</v>
      </c>
      <c r="AJC5" s="350" t="s">
        <v>2</v>
      </c>
      <c r="AJD5" s="28" t="s">
        <v>29</v>
      </c>
      <c r="AJE5" s="350" t="s">
        <v>17</v>
      </c>
      <c r="AJF5" s="748" t="s">
        <v>8</v>
      </c>
      <c r="AJH5" s="601" t="s">
        <v>0</v>
      </c>
      <c r="AJI5" s="313" t="s">
        <v>80</v>
      </c>
      <c r="AJJ5" s="350" t="s">
        <v>2</v>
      </c>
      <c r="AJK5" s="28" t="s">
        <v>29</v>
      </c>
      <c r="AJL5" s="350" t="s">
        <v>17</v>
      </c>
      <c r="AJM5" s="748" t="s">
        <v>8</v>
      </c>
      <c r="AJO5" s="601" t="s">
        <v>0</v>
      </c>
      <c r="AJP5" s="313" t="s">
        <v>80</v>
      </c>
      <c r="AJQ5" s="350" t="s">
        <v>2</v>
      </c>
      <c r="AJR5" s="28" t="s">
        <v>29</v>
      </c>
      <c r="AJS5" s="350" t="s">
        <v>17</v>
      </c>
      <c r="AJT5" s="748" t="s">
        <v>8</v>
      </c>
      <c r="AJV5" s="747" t="s">
        <v>0</v>
      </c>
      <c r="AJW5" s="757" t="s">
        <v>1058</v>
      </c>
      <c r="AJX5" s="313" t="s">
        <v>80</v>
      </c>
      <c r="AJY5" s="350" t="s">
        <v>2</v>
      </c>
      <c r="AJZ5" s="28" t="s">
        <v>29</v>
      </c>
      <c r="AKA5" s="350" t="s">
        <v>17</v>
      </c>
      <c r="AKB5" s="748" t="s">
        <v>8</v>
      </c>
      <c r="AKD5" s="545" t="s">
        <v>0</v>
      </c>
      <c r="AKE5" s="313" t="s">
        <v>80</v>
      </c>
      <c r="AKF5" s="350" t="s">
        <v>2</v>
      </c>
      <c r="AKG5" s="28" t="s">
        <v>29</v>
      </c>
      <c r="AKH5" s="350" t="s">
        <v>17</v>
      </c>
      <c r="AKI5" s="748" t="s">
        <v>8</v>
      </c>
      <c r="AKK5" s="545" t="s">
        <v>0</v>
      </c>
      <c r="AKL5" s="750"/>
      <c r="AKM5" s="313" t="s">
        <v>80</v>
      </c>
      <c r="AKN5" s="350" t="s">
        <v>2</v>
      </c>
      <c r="AKO5" s="28" t="s">
        <v>29</v>
      </c>
      <c r="AKP5" s="350" t="s">
        <v>17</v>
      </c>
      <c r="AKQ5" s="748" t="s">
        <v>8</v>
      </c>
      <c r="AKS5" s="545" t="s">
        <v>0</v>
      </c>
      <c r="AKT5" s="313" t="s">
        <v>80</v>
      </c>
      <c r="AKU5" s="350" t="s">
        <v>2</v>
      </c>
      <c r="AKV5" s="28" t="s">
        <v>29</v>
      </c>
      <c r="AKW5" s="350" t="s">
        <v>17</v>
      </c>
      <c r="AKX5" s="748" t="s">
        <v>8</v>
      </c>
      <c r="AKZ5" s="545" t="s">
        <v>0</v>
      </c>
      <c r="ALA5" s="313" t="s">
        <v>80</v>
      </c>
      <c r="ALB5" s="350" t="s">
        <v>2</v>
      </c>
      <c r="ALC5" s="28" t="s">
        <v>29</v>
      </c>
      <c r="ALD5" s="350" t="s">
        <v>17</v>
      </c>
      <c r="ALE5" s="748" t="s">
        <v>8</v>
      </c>
      <c r="ALG5" s="545" t="s">
        <v>0</v>
      </c>
      <c r="ALH5" s="313" t="s">
        <v>80</v>
      </c>
      <c r="ALI5" s="350" t="s">
        <v>2</v>
      </c>
      <c r="ALJ5" s="28" t="s">
        <v>29</v>
      </c>
      <c r="ALK5" s="350" t="s">
        <v>17</v>
      </c>
      <c r="ALL5" s="748" t="s">
        <v>8</v>
      </c>
      <c r="ALN5" s="545" t="s">
        <v>0</v>
      </c>
      <c r="ALO5" s="313" t="s">
        <v>80</v>
      </c>
      <c r="ALP5" s="350" t="s">
        <v>2</v>
      </c>
      <c r="ALQ5" s="28" t="s">
        <v>29</v>
      </c>
      <c r="ALR5" s="350" t="s">
        <v>17</v>
      </c>
      <c r="ALS5" s="748" t="s">
        <v>8</v>
      </c>
      <c r="ALU5" s="545" t="s">
        <v>0</v>
      </c>
      <c r="ALV5" s="313" t="s">
        <v>16</v>
      </c>
      <c r="ALW5" s="350" t="s">
        <v>2</v>
      </c>
      <c r="ALX5" s="28" t="s">
        <v>29</v>
      </c>
      <c r="ALY5" s="350" t="s">
        <v>17</v>
      </c>
      <c r="ALZ5" s="748" t="s">
        <v>8</v>
      </c>
      <c r="AMB5" s="545" t="s">
        <v>0</v>
      </c>
      <c r="AMC5" s="313" t="s">
        <v>16</v>
      </c>
      <c r="AMD5" s="350" t="s">
        <v>2</v>
      </c>
      <c r="AME5" s="602" t="s">
        <v>29</v>
      </c>
      <c r="AMF5" s="350" t="s">
        <v>17</v>
      </c>
      <c r="AMG5" s="748" t="s">
        <v>8</v>
      </c>
      <c r="AMI5" s="545" t="s">
        <v>0</v>
      </c>
      <c r="AMJ5" s="313" t="s">
        <v>16</v>
      </c>
      <c r="AMK5" s="350" t="s">
        <v>2</v>
      </c>
      <c r="AML5" s="28" t="s">
        <v>29</v>
      </c>
      <c r="AMM5" s="350" t="s">
        <v>17</v>
      </c>
      <c r="AMN5" s="748" t="s">
        <v>8</v>
      </c>
      <c r="AMP5" s="601" t="s">
        <v>0</v>
      </c>
      <c r="AMQ5" s="313" t="s">
        <v>16</v>
      </c>
      <c r="AMR5" s="350" t="s">
        <v>2</v>
      </c>
      <c r="AMS5" s="28" t="s">
        <v>29</v>
      </c>
      <c r="AMT5" s="350" t="s">
        <v>17</v>
      </c>
      <c r="AMU5" s="748" t="s">
        <v>8</v>
      </c>
      <c r="AMW5" s="747" t="s">
        <v>0</v>
      </c>
      <c r="AMX5" s="313" t="s">
        <v>16</v>
      </c>
      <c r="AMY5" s="350" t="s">
        <v>2</v>
      </c>
      <c r="AMZ5" s="28" t="s">
        <v>29</v>
      </c>
      <c r="ANA5" s="350" t="s">
        <v>17</v>
      </c>
      <c r="ANB5" s="748" t="s">
        <v>8</v>
      </c>
      <c r="AND5" s="601" t="s">
        <v>0</v>
      </c>
      <c r="ANE5" s="313" t="s">
        <v>16</v>
      </c>
      <c r="ANF5" s="350" t="s">
        <v>2</v>
      </c>
      <c r="ANG5" s="600" t="s">
        <v>29</v>
      </c>
      <c r="ANH5" s="350" t="s">
        <v>17</v>
      </c>
      <c r="ANI5" s="748" t="s">
        <v>8</v>
      </c>
      <c r="ANK5" s="747" t="s">
        <v>0</v>
      </c>
      <c r="ANL5" s="313"/>
      <c r="ANM5" s="313" t="s">
        <v>16</v>
      </c>
      <c r="ANN5" s="350" t="s">
        <v>2</v>
      </c>
      <c r="ANO5" s="28" t="s">
        <v>29</v>
      </c>
      <c r="ANP5" s="350" t="s">
        <v>17</v>
      </c>
      <c r="ANQ5" s="748" t="s">
        <v>8</v>
      </c>
      <c r="ANS5" s="545" t="s">
        <v>0</v>
      </c>
      <c r="ANT5" s="749" t="s">
        <v>87</v>
      </c>
      <c r="ANU5" s="313" t="s">
        <v>16</v>
      </c>
      <c r="ANV5" s="350" t="s">
        <v>2</v>
      </c>
      <c r="ANW5" s="28" t="s">
        <v>29</v>
      </c>
      <c r="ANX5" s="350" t="s">
        <v>17</v>
      </c>
      <c r="ANY5" s="748" t="s">
        <v>8</v>
      </c>
      <c r="AOA5" s="545" t="s">
        <v>0</v>
      </c>
      <c r="AOB5" s="313" t="s">
        <v>16</v>
      </c>
      <c r="AOC5" s="350" t="s">
        <v>2</v>
      </c>
      <c r="AOD5" s="28" t="s">
        <v>29</v>
      </c>
      <c r="AOE5" s="350" t="s">
        <v>17</v>
      </c>
      <c r="AOF5" s="748" t="s">
        <v>8</v>
      </c>
      <c r="AOH5" s="747" t="s">
        <v>0</v>
      </c>
      <c r="AOI5" s="313" t="s">
        <v>16</v>
      </c>
      <c r="AOJ5" s="350" t="s">
        <v>2</v>
      </c>
      <c r="AOK5" s="28" t="s">
        <v>29</v>
      </c>
      <c r="AOL5" s="350" t="s">
        <v>17</v>
      </c>
      <c r="AOM5" s="748" t="s">
        <v>8</v>
      </c>
      <c r="AOO5" s="747" t="s">
        <v>0</v>
      </c>
      <c r="AOP5" s="313" t="s">
        <v>16</v>
      </c>
      <c r="AOQ5" s="350" t="s">
        <v>2</v>
      </c>
      <c r="AOR5" s="28" t="s">
        <v>29</v>
      </c>
      <c r="AOS5" s="350" t="s">
        <v>17</v>
      </c>
      <c r="AOT5" s="748" t="s">
        <v>8</v>
      </c>
      <c r="AOV5" s="747" t="s">
        <v>0</v>
      </c>
      <c r="AOW5" s="758" t="s">
        <v>80</v>
      </c>
      <c r="AOX5" s="350" t="s">
        <v>2</v>
      </c>
      <c r="AOY5" s="28" t="s">
        <v>29</v>
      </c>
      <c r="AOZ5" s="350" t="s">
        <v>17</v>
      </c>
      <c r="APA5" s="748" t="s">
        <v>8</v>
      </c>
      <c r="APC5" s="545" t="s">
        <v>0</v>
      </c>
      <c r="APD5" s="313" t="s">
        <v>16</v>
      </c>
      <c r="APE5" s="350" t="s">
        <v>2</v>
      </c>
      <c r="APF5" s="28" t="s">
        <v>29</v>
      </c>
      <c r="APG5" s="350" t="s">
        <v>17</v>
      </c>
      <c r="APH5" s="748" t="s">
        <v>8</v>
      </c>
      <c r="APJ5" s="601" t="s">
        <v>0</v>
      </c>
      <c r="APK5" s="313" t="s">
        <v>80</v>
      </c>
      <c r="APL5" s="350" t="s">
        <v>2</v>
      </c>
      <c r="APM5" s="28" t="s">
        <v>29</v>
      </c>
      <c r="APN5" s="350" t="s">
        <v>17</v>
      </c>
      <c r="APO5" s="748" t="s">
        <v>8</v>
      </c>
      <c r="APQ5" s="747" t="s">
        <v>0</v>
      </c>
      <c r="APR5" s="313" t="s">
        <v>80</v>
      </c>
      <c r="APS5" s="350" t="s">
        <v>2</v>
      </c>
      <c r="APT5" s="28" t="s">
        <v>29</v>
      </c>
      <c r="APU5" s="350" t="s">
        <v>17</v>
      </c>
      <c r="APV5" s="748" t="s">
        <v>8</v>
      </c>
      <c r="APX5" s="747" t="s">
        <v>0</v>
      </c>
      <c r="APY5" s="313" t="s">
        <v>80</v>
      </c>
      <c r="APZ5" s="350" t="s">
        <v>2</v>
      </c>
      <c r="AQA5" s="28" t="s">
        <v>29</v>
      </c>
      <c r="AQB5" s="350" t="s">
        <v>17</v>
      </c>
      <c r="AQC5" s="748" t="s">
        <v>8</v>
      </c>
      <c r="AQE5" s="747" t="s">
        <v>0</v>
      </c>
      <c r="AQF5" s="313" t="s">
        <v>80</v>
      </c>
      <c r="AQG5" s="350" t="s">
        <v>2</v>
      </c>
      <c r="AQH5" s="28" t="s">
        <v>29</v>
      </c>
      <c r="AQI5" s="350" t="s">
        <v>17</v>
      </c>
      <c r="AQJ5" s="748" t="s">
        <v>8</v>
      </c>
      <c r="AQL5" s="601" t="s">
        <v>0</v>
      </c>
      <c r="AQM5" s="313" t="s">
        <v>80</v>
      </c>
      <c r="AQN5" s="350" t="s">
        <v>2</v>
      </c>
      <c r="AQO5" s="28" t="s">
        <v>29</v>
      </c>
      <c r="AQP5" s="350" t="s">
        <v>17</v>
      </c>
      <c r="AQQ5" s="748" t="s">
        <v>8</v>
      </c>
      <c r="AQS5" s="601" t="s">
        <v>0</v>
      </c>
      <c r="AQT5" s="313" t="s">
        <v>80</v>
      </c>
      <c r="AQU5" s="350" t="s">
        <v>2</v>
      </c>
      <c r="AQV5" s="28" t="s">
        <v>29</v>
      </c>
      <c r="AQW5" s="350" t="s">
        <v>17</v>
      </c>
      <c r="AQX5" s="748" t="s">
        <v>8</v>
      </c>
      <c r="AQZ5" s="601" t="s">
        <v>0</v>
      </c>
      <c r="ARA5" s="313" t="s">
        <v>80</v>
      </c>
      <c r="ARB5" s="350" t="s">
        <v>2</v>
      </c>
      <c r="ARC5" s="28" t="s">
        <v>29</v>
      </c>
      <c r="ARD5" s="350" t="s">
        <v>17</v>
      </c>
      <c r="ARE5" s="748" t="s">
        <v>8</v>
      </c>
      <c r="ARG5" s="545" t="s">
        <v>0</v>
      </c>
      <c r="ARH5" s="313" t="s">
        <v>80</v>
      </c>
      <c r="ARI5" s="350" t="s">
        <v>2</v>
      </c>
      <c r="ARJ5" s="28" t="s">
        <v>29</v>
      </c>
      <c r="ARK5" s="350" t="s">
        <v>17</v>
      </c>
      <c r="ARL5" s="748" t="s">
        <v>8</v>
      </c>
      <c r="ARN5" s="545" t="s">
        <v>0</v>
      </c>
      <c r="ARO5" s="313" t="s">
        <v>80</v>
      </c>
      <c r="ARP5" s="350" t="s">
        <v>2</v>
      </c>
      <c r="ARQ5" s="28" t="s">
        <v>29</v>
      </c>
      <c r="ARR5" s="350" t="s">
        <v>17</v>
      </c>
      <c r="ARS5" s="748" t="s">
        <v>8</v>
      </c>
      <c r="ARU5" s="545" t="s">
        <v>0</v>
      </c>
      <c r="ARV5" s="313" t="s">
        <v>80</v>
      </c>
      <c r="ARW5" s="350" t="s">
        <v>2</v>
      </c>
      <c r="ARX5" s="28" t="s">
        <v>29</v>
      </c>
      <c r="ARY5" s="350" t="s">
        <v>17</v>
      </c>
      <c r="ARZ5" s="748" t="s">
        <v>8</v>
      </c>
      <c r="ASB5" s="545" t="s">
        <v>0</v>
      </c>
      <c r="ASC5" s="313" t="s">
        <v>80</v>
      </c>
      <c r="ASD5" s="350" t="s">
        <v>2</v>
      </c>
      <c r="ASE5" s="28" t="s">
        <v>29</v>
      </c>
      <c r="ASF5" s="350" t="s">
        <v>17</v>
      </c>
      <c r="ASG5" s="748" t="s">
        <v>8</v>
      </c>
      <c r="ASI5" s="545" t="s">
        <v>0</v>
      </c>
      <c r="ASJ5" s="313" t="s">
        <v>16</v>
      </c>
      <c r="ASK5" s="350" t="s">
        <v>2</v>
      </c>
      <c r="ASL5" s="28" t="s">
        <v>29</v>
      </c>
      <c r="ASM5" s="350" t="s">
        <v>17</v>
      </c>
      <c r="ASN5" s="748" t="s">
        <v>8</v>
      </c>
      <c r="ASP5" s="545" t="s">
        <v>0</v>
      </c>
      <c r="ASQ5" s="749"/>
      <c r="ASR5" s="313" t="s">
        <v>87</v>
      </c>
      <c r="ASS5" s="350" t="s">
        <v>2</v>
      </c>
      <c r="AST5" s="28" t="s">
        <v>29</v>
      </c>
      <c r="ASU5" s="350" t="s">
        <v>17</v>
      </c>
      <c r="ASV5" s="748" t="s">
        <v>8</v>
      </c>
      <c r="ASX5" s="545" t="s">
        <v>0</v>
      </c>
      <c r="ASY5" s="313" t="s">
        <v>87</v>
      </c>
      <c r="ASZ5" s="350" t="s">
        <v>2</v>
      </c>
      <c r="ATA5" s="28" t="s">
        <v>29</v>
      </c>
      <c r="ATB5" s="350" t="s">
        <v>17</v>
      </c>
      <c r="ATC5" s="748" t="s">
        <v>8</v>
      </c>
      <c r="ATE5" s="601" t="s">
        <v>0</v>
      </c>
      <c r="ATF5" s="313" t="s">
        <v>87</v>
      </c>
      <c r="ATG5" s="350" t="s">
        <v>2</v>
      </c>
      <c r="ATH5" s="28" t="s">
        <v>29</v>
      </c>
      <c r="ATI5" s="350" t="s">
        <v>17</v>
      </c>
      <c r="ATJ5" s="748" t="s">
        <v>8</v>
      </c>
      <c r="ATL5" s="545" t="s">
        <v>0</v>
      </c>
      <c r="ATM5" s="759" t="s">
        <v>118</v>
      </c>
      <c r="ATN5" s="313" t="s">
        <v>87</v>
      </c>
      <c r="ATO5" s="350" t="s">
        <v>2</v>
      </c>
      <c r="ATP5" s="28" t="s">
        <v>29</v>
      </c>
      <c r="ATQ5" s="350" t="s">
        <v>17</v>
      </c>
      <c r="ATR5" s="748" t="s">
        <v>8</v>
      </c>
      <c r="ATT5" s="545" t="s">
        <v>0</v>
      </c>
      <c r="ATU5" s="759" t="s">
        <v>118</v>
      </c>
      <c r="ATV5" s="313" t="s">
        <v>87</v>
      </c>
      <c r="ATW5" s="350" t="s">
        <v>2</v>
      </c>
      <c r="ATX5" s="28" t="s">
        <v>29</v>
      </c>
      <c r="ATY5" s="350" t="s">
        <v>17</v>
      </c>
      <c r="ATZ5" s="748" t="s">
        <v>8</v>
      </c>
      <c r="AUA5" s="760"/>
      <c r="AUB5" s="1844" t="s">
        <v>1059</v>
      </c>
      <c r="AUC5" s="313" t="s">
        <v>87</v>
      </c>
      <c r="AUD5" s="350" t="s">
        <v>2</v>
      </c>
      <c r="AUE5" s="28" t="s">
        <v>29</v>
      </c>
      <c r="AUF5" s="350" t="s">
        <v>17</v>
      </c>
      <c r="AUG5" s="748" t="s">
        <v>8</v>
      </c>
      <c r="AUI5" s="545" t="s">
        <v>0</v>
      </c>
      <c r="AUJ5" s="313" t="s">
        <v>80</v>
      </c>
      <c r="AUK5" s="350" t="s">
        <v>2</v>
      </c>
      <c r="AUL5" s="28" t="s">
        <v>29</v>
      </c>
      <c r="AUM5" s="350" t="s">
        <v>17</v>
      </c>
      <c r="AUN5" s="748" t="s">
        <v>8</v>
      </c>
      <c r="AUP5" s="545" t="s">
        <v>0</v>
      </c>
      <c r="AUQ5" s="313" t="s">
        <v>80</v>
      </c>
      <c r="AUR5" s="350" t="s">
        <v>2</v>
      </c>
      <c r="AUS5" s="28" t="s">
        <v>29</v>
      </c>
      <c r="AUT5" s="350" t="s">
        <v>17</v>
      </c>
      <c r="AUU5" s="748" t="s">
        <v>8</v>
      </c>
      <c r="AUW5" s="545" t="s">
        <v>0</v>
      </c>
      <c r="AUX5" s="313" t="s">
        <v>80</v>
      </c>
      <c r="AUY5" s="350" t="s">
        <v>2</v>
      </c>
      <c r="AUZ5" s="28" t="s">
        <v>29</v>
      </c>
      <c r="AVA5" s="350" t="s">
        <v>17</v>
      </c>
      <c r="AVB5" s="748" t="s">
        <v>8</v>
      </c>
      <c r="AVD5" s="545" t="s">
        <v>0</v>
      </c>
      <c r="AVE5" s="313" t="s">
        <v>80</v>
      </c>
      <c r="AVF5" s="350" t="s">
        <v>2</v>
      </c>
      <c r="AVG5" s="28" t="s">
        <v>29</v>
      </c>
      <c r="AVH5" s="350" t="s">
        <v>17</v>
      </c>
      <c r="AVI5" s="748" t="s">
        <v>8</v>
      </c>
      <c r="AVK5" s="545" t="s">
        <v>0</v>
      </c>
      <c r="AVL5" s="313" t="s">
        <v>80</v>
      </c>
      <c r="AVM5" s="350" t="s">
        <v>2</v>
      </c>
      <c r="AVN5" s="28" t="s">
        <v>29</v>
      </c>
      <c r="AVO5" s="350" t="s">
        <v>17</v>
      </c>
      <c r="AVP5" s="748" t="s">
        <v>8</v>
      </c>
      <c r="AVR5" s="545" t="s">
        <v>0</v>
      </c>
      <c r="AVS5" s="313" t="s">
        <v>80</v>
      </c>
      <c r="AVT5" s="350" t="s">
        <v>2</v>
      </c>
      <c r="AVU5" s="28" t="s">
        <v>29</v>
      </c>
      <c r="AVV5" s="350" t="s">
        <v>17</v>
      </c>
      <c r="AVW5" s="748" t="s">
        <v>8</v>
      </c>
      <c r="AVY5" s="545" t="s">
        <v>0</v>
      </c>
      <c r="AVZ5" s="313" t="s">
        <v>80</v>
      </c>
      <c r="AWA5" s="350" t="s">
        <v>2</v>
      </c>
      <c r="AWB5" s="28" t="s">
        <v>29</v>
      </c>
      <c r="AWC5" s="350" t="s">
        <v>17</v>
      </c>
      <c r="AWD5" s="748" t="s">
        <v>8</v>
      </c>
      <c r="AWF5" s="747" t="s">
        <v>0</v>
      </c>
      <c r="AWG5" s="755"/>
      <c r="AWH5" s="313" t="s">
        <v>80</v>
      </c>
      <c r="AWI5" s="350" t="s">
        <v>2</v>
      </c>
      <c r="AWJ5" s="28" t="s">
        <v>29</v>
      </c>
      <c r="AWK5" s="350" t="s">
        <v>17</v>
      </c>
      <c r="AWL5" s="748" t="s">
        <v>8</v>
      </c>
      <c r="AWN5" s="545" t="s">
        <v>0</v>
      </c>
      <c r="AWO5" s="749" t="s">
        <v>87</v>
      </c>
      <c r="AWP5" s="313" t="s">
        <v>80</v>
      </c>
      <c r="AWQ5" s="761" t="s">
        <v>2</v>
      </c>
      <c r="AWR5" s="143" t="s">
        <v>29</v>
      </c>
      <c r="AWS5" s="761" t="s">
        <v>17</v>
      </c>
      <c r="AWT5" s="762" t="s">
        <v>8</v>
      </c>
      <c r="AWV5" s="545" t="s">
        <v>0</v>
      </c>
      <c r="AWW5" s="313" t="s">
        <v>80</v>
      </c>
      <c r="AWX5" s="761" t="s">
        <v>2</v>
      </c>
      <c r="AWY5" s="143" t="s">
        <v>29</v>
      </c>
      <c r="AWZ5" s="761" t="s">
        <v>17</v>
      </c>
      <c r="AXA5" s="762" t="s">
        <v>8</v>
      </c>
      <c r="AXC5" s="545" t="s">
        <v>0</v>
      </c>
      <c r="AXD5" s="313" t="s">
        <v>80</v>
      </c>
      <c r="AXE5" s="761" t="s">
        <v>2</v>
      </c>
      <c r="AXF5" s="143" t="s">
        <v>29</v>
      </c>
      <c r="AXG5" s="761" t="s">
        <v>17</v>
      </c>
      <c r="AXH5" s="762" t="s">
        <v>8</v>
      </c>
      <c r="AXJ5" s="747" t="s">
        <v>0</v>
      </c>
      <c r="AXK5" s="313" t="s">
        <v>80</v>
      </c>
      <c r="AXL5" s="761" t="s">
        <v>2</v>
      </c>
      <c r="AXM5" s="143" t="s">
        <v>29</v>
      </c>
      <c r="AXN5" s="761" t="s">
        <v>17</v>
      </c>
      <c r="AXO5" s="762" t="s">
        <v>8</v>
      </c>
      <c r="AXQ5" s="545" t="s">
        <v>0</v>
      </c>
      <c r="AXR5" s="313" t="s">
        <v>80</v>
      </c>
      <c r="AXS5" s="350" t="s">
        <v>2</v>
      </c>
      <c r="AXT5" s="28" t="s">
        <v>29</v>
      </c>
      <c r="AXU5" s="350" t="s">
        <v>17</v>
      </c>
      <c r="AXV5" s="748" t="s">
        <v>8</v>
      </c>
      <c r="AXX5" s="545" t="s">
        <v>0</v>
      </c>
      <c r="AXY5" s="313" t="s">
        <v>80</v>
      </c>
      <c r="AXZ5" s="350" t="s">
        <v>2</v>
      </c>
      <c r="AYA5" s="28" t="s">
        <v>29</v>
      </c>
      <c r="AYB5" s="350" t="s">
        <v>17</v>
      </c>
      <c r="AYC5" s="748" t="s">
        <v>8</v>
      </c>
      <c r="AYE5" s="545" t="s">
        <v>0</v>
      </c>
      <c r="AYF5" s="313" t="s">
        <v>80</v>
      </c>
      <c r="AYG5" s="350" t="s">
        <v>2</v>
      </c>
      <c r="AYH5" s="28" t="s">
        <v>29</v>
      </c>
      <c r="AYI5" s="350" t="s">
        <v>17</v>
      </c>
      <c r="AYJ5" s="748" t="s">
        <v>8</v>
      </c>
      <c r="AYL5" s="545" t="s">
        <v>0</v>
      </c>
      <c r="AYM5" s="313" t="s">
        <v>16</v>
      </c>
      <c r="AYN5" s="350" t="s">
        <v>2</v>
      </c>
      <c r="AYO5" s="28" t="s">
        <v>29</v>
      </c>
      <c r="AYP5" s="350" t="s">
        <v>17</v>
      </c>
      <c r="AYQ5" s="748" t="s">
        <v>8</v>
      </c>
      <c r="AYS5" s="545" t="s">
        <v>0</v>
      </c>
      <c r="AYT5" s="313" t="s">
        <v>80</v>
      </c>
      <c r="AYU5" s="350" t="s">
        <v>2</v>
      </c>
      <c r="AYV5" s="28" t="s">
        <v>29</v>
      </c>
      <c r="AYW5" s="350" t="s">
        <v>17</v>
      </c>
      <c r="AYX5" s="748" t="s">
        <v>8</v>
      </c>
      <c r="AYZ5" s="747" t="s">
        <v>0</v>
      </c>
      <c r="AZA5" s="313" t="s">
        <v>80</v>
      </c>
      <c r="AZB5" s="350" t="s">
        <v>2</v>
      </c>
      <c r="AZC5" s="28" t="s">
        <v>29</v>
      </c>
      <c r="AZD5" s="350" t="s">
        <v>17</v>
      </c>
      <c r="AZE5" s="748" t="s">
        <v>8</v>
      </c>
      <c r="AZG5" s="601" t="s">
        <v>0</v>
      </c>
      <c r="AZH5" s="313" t="s">
        <v>80</v>
      </c>
      <c r="AZI5" s="350" t="s">
        <v>2</v>
      </c>
      <c r="AZJ5" s="28" t="s">
        <v>29</v>
      </c>
      <c r="AZK5" s="350" t="s">
        <v>17</v>
      </c>
      <c r="AZL5" s="748" t="s">
        <v>8</v>
      </c>
      <c r="AZN5" s="601" t="s">
        <v>0</v>
      </c>
      <c r="AZO5" s="313" t="s">
        <v>80</v>
      </c>
      <c r="AZP5" s="350" t="s">
        <v>2</v>
      </c>
      <c r="AZQ5" s="28" t="s">
        <v>29</v>
      </c>
      <c r="AZR5" s="350" t="s">
        <v>17</v>
      </c>
      <c r="AZS5" s="748" t="s">
        <v>8</v>
      </c>
      <c r="AZU5" s="601" t="s">
        <v>0</v>
      </c>
      <c r="AZV5" s="313" t="s">
        <v>80</v>
      </c>
      <c r="AZW5" s="350" t="s">
        <v>2</v>
      </c>
      <c r="AZX5" s="28" t="s">
        <v>29</v>
      </c>
      <c r="AZY5" s="350" t="s">
        <v>17</v>
      </c>
      <c r="AZZ5" s="748" t="s">
        <v>8</v>
      </c>
      <c r="BAB5" s="545" t="s">
        <v>0</v>
      </c>
      <c r="BAC5" s="313" t="s">
        <v>80</v>
      </c>
      <c r="BAD5" s="350" t="s">
        <v>2</v>
      </c>
      <c r="BAE5" s="602" t="s">
        <v>29</v>
      </c>
      <c r="BAF5" s="350" t="s">
        <v>17</v>
      </c>
      <c r="BAG5" s="748" t="s">
        <v>8</v>
      </c>
      <c r="BAI5" s="545" t="s">
        <v>0</v>
      </c>
      <c r="BAJ5" s="313" t="s">
        <v>80</v>
      </c>
      <c r="BAK5" s="350" t="s">
        <v>2</v>
      </c>
      <c r="BAL5" s="28" t="s">
        <v>29</v>
      </c>
      <c r="BAM5" s="350" t="s">
        <v>17</v>
      </c>
      <c r="BAN5" s="748" t="s">
        <v>8</v>
      </c>
      <c r="BAP5" s="747" t="s">
        <v>0</v>
      </c>
      <c r="BAQ5" s="313" t="s">
        <v>80</v>
      </c>
      <c r="BAR5" s="350" t="s">
        <v>2</v>
      </c>
      <c r="BAS5" s="28" t="s">
        <v>29</v>
      </c>
      <c r="BAT5" s="350" t="s">
        <v>17</v>
      </c>
      <c r="BAU5" s="748" t="s">
        <v>8</v>
      </c>
      <c r="BAW5" s="747" t="s">
        <v>0</v>
      </c>
      <c r="BAX5" s="313" t="s">
        <v>80</v>
      </c>
      <c r="BAY5" s="350" t="s">
        <v>2</v>
      </c>
      <c r="BAZ5" s="28" t="s">
        <v>29</v>
      </c>
      <c r="BBA5" s="350" t="s">
        <v>17</v>
      </c>
      <c r="BBB5" s="748" t="s">
        <v>8</v>
      </c>
      <c r="BBD5" s="601" t="s">
        <v>0</v>
      </c>
      <c r="BBE5" s="763" t="s">
        <v>1057</v>
      </c>
      <c r="BBF5" s="764" t="s">
        <v>1060</v>
      </c>
      <c r="BBG5" s="350" t="s">
        <v>2</v>
      </c>
      <c r="BBH5" s="600" t="s">
        <v>29</v>
      </c>
      <c r="BBI5" s="350" t="s">
        <v>17</v>
      </c>
      <c r="BBJ5" s="748" t="s">
        <v>8</v>
      </c>
      <c r="BBL5" s="747" t="s">
        <v>0</v>
      </c>
      <c r="BBM5" s="313" t="s">
        <v>80</v>
      </c>
      <c r="BBN5" s="350" t="s">
        <v>2</v>
      </c>
      <c r="BBO5" s="28" t="s">
        <v>29</v>
      </c>
      <c r="BBP5" s="350" t="s">
        <v>17</v>
      </c>
      <c r="BBQ5" s="748" t="s">
        <v>8</v>
      </c>
      <c r="BBS5" s="747" t="s">
        <v>0</v>
      </c>
      <c r="BBT5" s="313" t="s">
        <v>80</v>
      </c>
      <c r="BBU5" s="350" t="s">
        <v>2</v>
      </c>
      <c r="BBV5" s="28" t="s">
        <v>29</v>
      </c>
      <c r="BBW5" s="350" t="s">
        <v>17</v>
      </c>
      <c r="BBX5" s="748" t="s">
        <v>8</v>
      </c>
      <c r="BBZ5" s="747" t="s">
        <v>0</v>
      </c>
      <c r="BCA5" s="313" t="s">
        <v>80</v>
      </c>
      <c r="BCB5" s="350" t="s">
        <v>2</v>
      </c>
      <c r="BCC5" s="28" t="s">
        <v>29</v>
      </c>
      <c r="BCD5" s="350" t="s">
        <v>17</v>
      </c>
      <c r="BCE5" s="748" t="s">
        <v>8</v>
      </c>
      <c r="BCG5" s="747" t="s">
        <v>0</v>
      </c>
      <c r="BCH5" s="313" t="s">
        <v>80</v>
      </c>
      <c r="BCI5" s="350" t="s">
        <v>2</v>
      </c>
      <c r="BCJ5" s="28" t="s">
        <v>29</v>
      </c>
      <c r="BCK5" s="350" t="s">
        <v>17</v>
      </c>
      <c r="BCL5" s="748" t="s">
        <v>8</v>
      </c>
      <c r="BCN5" s="545" t="s">
        <v>0</v>
      </c>
      <c r="BCO5" s="313" t="s">
        <v>80</v>
      </c>
      <c r="BCP5" s="350" t="s">
        <v>2</v>
      </c>
      <c r="BCQ5" s="28" t="s">
        <v>29</v>
      </c>
      <c r="BCR5" s="350" t="s">
        <v>17</v>
      </c>
      <c r="BCS5" s="748" t="s">
        <v>8</v>
      </c>
      <c r="BCU5" s="545" t="s">
        <v>0</v>
      </c>
      <c r="BCV5" s="313" t="s">
        <v>80</v>
      </c>
      <c r="BCW5" s="350" t="s">
        <v>2</v>
      </c>
      <c r="BCX5" s="28" t="s">
        <v>29</v>
      </c>
      <c r="BCY5" s="350" t="s">
        <v>17</v>
      </c>
      <c r="BCZ5" s="748" t="s">
        <v>8</v>
      </c>
      <c r="BDB5" s="601" t="s">
        <v>0</v>
      </c>
      <c r="BDC5" s="313" t="s">
        <v>80</v>
      </c>
      <c r="BDD5" s="350" t="s">
        <v>2</v>
      </c>
      <c r="BDE5" s="28" t="s">
        <v>29</v>
      </c>
      <c r="BDF5" s="350" t="s">
        <v>17</v>
      </c>
      <c r="BDG5" s="748" t="s">
        <v>8</v>
      </c>
      <c r="BDI5" s="545" t="s">
        <v>0</v>
      </c>
      <c r="BDJ5" s="749" t="s">
        <v>87</v>
      </c>
      <c r="BDK5" s="313" t="s">
        <v>80</v>
      </c>
      <c r="BDL5" s="350" t="s">
        <v>2</v>
      </c>
      <c r="BDM5" s="602" t="s">
        <v>29</v>
      </c>
      <c r="BDN5" s="350" t="s">
        <v>17</v>
      </c>
      <c r="BDO5" s="748" t="s">
        <v>8</v>
      </c>
      <c r="BDQ5" s="747" t="s">
        <v>0</v>
      </c>
      <c r="BDR5" s="757" t="s">
        <v>118</v>
      </c>
      <c r="BDS5" s="313" t="s">
        <v>80</v>
      </c>
      <c r="BDT5" s="350" t="s">
        <v>2</v>
      </c>
      <c r="BDU5" s="28" t="s">
        <v>29</v>
      </c>
      <c r="BDV5" s="350" t="s">
        <v>17</v>
      </c>
      <c r="BDW5" s="748" t="s">
        <v>8</v>
      </c>
      <c r="BDY5" s="747" t="s">
        <v>0</v>
      </c>
      <c r="BDZ5" s="313" t="s">
        <v>80</v>
      </c>
      <c r="BEA5" s="350" t="s">
        <v>2</v>
      </c>
      <c r="BEB5" s="28" t="s">
        <v>29</v>
      </c>
      <c r="BEC5" s="350" t="s">
        <v>17</v>
      </c>
      <c r="BED5" s="748" t="s">
        <v>8</v>
      </c>
      <c r="BEF5" s="747" t="s">
        <v>0</v>
      </c>
      <c r="BEG5" s="313" t="s">
        <v>80</v>
      </c>
      <c r="BEH5" s="350" t="s">
        <v>2</v>
      </c>
      <c r="BEI5" s="28" t="s">
        <v>29</v>
      </c>
      <c r="BEJ5" s="350" t="s">
        <v>17</v>
      </c>
      <c r="BEK5" s="748" t="s">
        <v>8</v>
      </c>
      <c r="BEM5" s="601" t="s">
        <v>0</v>
      </c>
      <c r="BEN5" s="313" t="s">
        <v>80</v>
      </c>
      <c r="BEO5" s="350" t="s">
        <v>2</v>
      </c>
      <c r="BEP5" s="28" t="s">
        <v>29</v>
      </c>
      <c r="BEQ5" s="350" t="s">
        <v>17</v>
      </c>
      <c r="BER5" s="748" t="s">
        <v>8</v>
      </c>
      <c r="BET5" s="601" t="s">
        <v>0</v>
      </c>
      <c r="BEU5" s="313" t="s">
        <v>80</v>
      </c>
      <c r="BEV5" s="350" t="s">
        <v>2</v>
      </c>
      <c r="BEW5" s="28" t="s">
        <v>29</v>
      </c>
      <c r="BEX5" s="350" t="s">
        <v>17</v>
      </c>
      <c r="BEY5" s="748" t="s">
        <v>8</v>
      </c>
      <c r="BFA5" s="601" t="s">
        <v>0</v>
      </c>
      <c r="BFB5" s="313" t="s">
        <v>80</v>
      </c>
      <c r="BFC5" s="350" t="s">
        <v>2</v>
      </c>
      <c r="BFD5" s="602" t="s">
        <v>29</v>
      </c>
      <c r="BFE5" s="350" t="s">
        <v>17</v>
      </c>
      <c r="BFF5" s="748" t="s">
        <v>8</v>
      </c>
      <c r="BFH5" s="601" t="s">
        <v>0</v>
      </c>
      <c r="BFI5" s="313" t="s">
        <v>80</v>
      </c>
      <c r="BFJ5" s="350" t="s">
        <v>2</v>
      </c>
      <c r="BFK5" s="602" t="s">
        <v>29</v>
      </c>
      <c r="BFL5" s="350" t="s">
        <v>17</v>
      </c>
      <c r="BFM5" s="748" t="s">
        <v>8</v>
      </c>
      <c r="BFO5" s="747" t="s">
        <v>0</v>
      </c>
      <c r="BFP5" s="313" t="s">
        <v>80</v>
      </c>
      <c r="BFQ5" s="350" t="s">
        <v>2</v>
      </c>
      <c r="BFR5" s="28" t="s">
        <v>29</v>
      </c>
      <c r="BFS5" s="350" t="s">
        <v>17</v>
      </c>
      <c r="BFT5" s="748" t="s">
        <v>8</v>
      </c>
      <c r="BFV5" s="601" t="s">
        <v>0</v>
      </c>
      <c r="BFW5" s="313" t="s">
        <v>80</v>
      </c>
      <c r="BFX5" s="350" t="s">
        <v>2</v>
      </c>
      <c r="BFY5" s="600" t="s">
        <v>29</v>
      </c>
      <c r="BFZ5" s="350" t="s">
        <v>17</v>
      </c>
      <c r="BGA5" s="748" t="s">
        <v>8</v>
      </c>
      <c r="BGC5" s="545" t="s">
        <v>0</v>
      </c>
      <c r="BGD5" s="313" t="s">
        <v>80</v>
      </c>
      <c r="BGE5" s="350" t="s">
        <v>2</v>
      </c>
      <c r="BGF5" s="602" t="s">
        <v>29</v>
      </c>
      <c r="BGG5" s="350" t="s">
        <v>17</v>
      </c>
      <c r="BGH5" s="748" t="s">
        <v>8</v>
      </c>
      <c r="BGJ5" s="747" t="s">
        <v>0</v>
      </c>
      <c r="BGK5" s="313" t="s">
        <v>80</v>
      </c>
      <c r="BGL5" s="350" t="s">
        <v>2</v>
      </c>
      <c r="BGM5" s="28" t="s">
        <v>29</v>
      </c>
      <c r="BGN5" s="350" t="s">
        <v>17</v>
      </c>
      <c r="BGO5" s="748" t="s">
        <v>8</v>
      </c>
      <c r="BGQ5" s="545" t="s">
        <v>0</v>
      </c>
      <c r="BGR5" s="313" t="s">
        <v>80</v>
      </c>
      <c r="BGS5" s="350" t="s">
        <v>2</v>
      </c>
      <c r="BGT5" s="28" t="s">
        <v>29</v>
      </c>
      <c r="BGU5" s="350" t="s">
        <v>17</v>
      </c>
      <c r="BGV5" s="748" t="s">
        <v>8</v>
      </c>
      <c r="BGX5" s="545" t="s">
        <v>0</v>
      </c>
      <c r="BGY5" s="755" t="s">
        <v>87</v>
      </c>
      <c r="BGZ5" s="313" t="s">
        <v>80</v>
      </c>
      <c r="BHA5" s="350" t="s">
        <v>2</v>
      </c>
      <c r="BHB5" s="28" t="s">
        <v>29</v>
      </c>
      <c r="BHC5" s="350" t="s">
        <v>17</v>
      </c>
      <c r="BHD5" s="748" t="s">
        <v>8</v>
      </c>
      <c r="BHF5" s="601" t="s">
        <v>0</v>
      </c>
      <c r="BHG5" s="313" t="s">
        <v>80</v>
      </c>
      <c r="BHH5" s="350" t="s">
        <v>2</v>
      </c>
      <c r="BHI5" s="600" t="s">
        <v>29</v>
      </c>
      <c r="BHJ5" s="350" t="s">
        <v>17</v>
      </c>
      <c r="BHK5" s="748" t="s">
        <v>8</v>
      </c>
      <c r="BHM5" s="601" t="s">
        <v>0</v>
      </c>
      <c r="BHN5" s="755" t="s">
        <v>1057</v>
      </c>
      <c r="BHO5" s="313" t="s">
        <v>80</v>
      </c>
      <c r="BHP5" s="350" t="s">
        <v>2</v>
      </c>
      <c r="BHQ5" s="600" t="s">
        <v>29</v>
      </c>
      <c r="BHR5" s="350" t="s">
        <v>17</v>
      </c>
      <c r="BHS5" s="748" t="s">
        <v>8</v>
      </c>
      <c r="BHU5" s="747" t="s">
        <v>0</v>
      </c>
      <c r="BHV5" s="757" t="s">
        <v>118</v>
      </c>
      <c r="BHW5" s="313" t="s">
        <v>80</v>
      </c>
      <c r="BHX5" s="350" t="s">
        <v>2</v>
      </c>
      <c r="BHY5" s="28" t="s">
        <v>29</v>
      </c>
      <c r="BHZ5" s="350" t="s">
        <v>17</v>
      </c>
      <c r="BIA5" s="748" t="s">
        <v>8</v>
      </c>
      <c r="BIC5" s="545" t="s">
        <v>0</v>
      </c>
      <c r="BID5" s="313" t="s">
        <v>80</v>
      </c>
      <c r="BIE5" s="350" t="s">
        <v>2</v>
      </c>
      <c r="BIF5" s="602" t="s">
        <v>29</v>
      </c>
      <c r="BIG5" s="350" t="s">
        <v>17</v>
      </c>
      <c r="BIH5" s="748" t="s">
        <v>8</v>
      </c>
      <c r="BIJ5" s="601" t="s">
        <v>0</v>
      </c>
      <c r="BIK5" s="313" t="s">
        <v>80</v>
      </c>
      <c r="BIL5" s="350" t="s">
        <v>2</v>
      </c>
      <c r="BIM5" s="28" t="s">
        <v>29</v>
      </c>
      <c r="BIN5" s="350" t="s">
        <v>17</v>
      </c>
      <c r="BIO5" s="748" t="s">
        <v>8</v>
      </c>
      <c r="BIQ5" s="545" t="s">
        <v>0</v>
      </c>
      <c r="BIR5" s="313" t="s">
        <v>80</v>
      </c>
      <c r="BIS5" s="350" t="s">
        <v>2</v>
      </c>
      <c r="BIT5" s="28" t="s">
        <v>29</v>
      </c>
      <c r="BIU5" s="350" t="s">
        <v>17</v>
      </c>
      <c r="BIV5" s="748" t="s">
        <v>8</v>
      </c>
      <c r="BIX5" s="601" t="s">
        <v>0</v>
      </c>
      <c r="BIY5" s="1466" t="s">
        <v>118</v>
      </c>
      <c r="BIZ5" s="313" t="s">
        <v>80</v>
      </c>
      <c r="BJA5" s="350" t="s">
        <v>2</v>
      </c>
      <c r="BJB5" s="28" t="s">
        <v>29</v>
      </c>
      <c r="BJC5" s="350" t="s">
        <v>17</v>
      </c>
      <c r="BJD5" s="748" t="s">
        <v>8</v>
      </c>
      <c r="BJF5" s="747" t="s">
        <v>0</v>
      </c>
      <c r="BJG5" s="313" t="s">
        <v>80</v>
      </c>
      <c r="BJH5" s="350" t="s">
        <v>2</v>
      </c>
      <c r="BJI5" s="28" t="s">
        <v>29</v>
      </c>
      <c r="BJJ5" s="350" t="s">
        <v>17</v>
      </c>
      <c r="BJK5" s="748" t="s">
        <v>8</v>
      </c>
      <c r="BJM5" s="747" t="s">
        <v>0</v>
      </c>
      <c r="BJN5" s="313" t="s">
        <v>16</v>
      </c>
      <c r="BJO5" s="350" t="s">
        <v>2</v>
      </c>
      <c r="BJP5" s="28" t="s">
        <v>29</v>
      </c>
      <c r="BJQ5" s="350" t="s">
        <v>17</v>
      </c>
      <c r="BJR5" s="748" t="s">
        <v>8</v>
      </c>
      <c r="BJT5" s="545" t="s">
        <v>0</v>
      </c>
      <c r="BJU5" s="759" t="s">
        <v>1057</v>
      </c>
      <c r="BJV5" s="313" t="s">
        <v>16</v>
      </c>
      <c r="BJW5" s="350" t="s">
        <v>2</v>
      </c>
      <c r="BJX5" s="28" t="s">
        <v>29</v>
      </c>
      <c r="BJY5" s="350" t="s">
        <v>17</v>
      </c>
      <c r="BJZ5" s="748" t="s">
        <v>8</v>
      </c>
      <c r="BKB5" s="545" t="s">
        <v>0</v>
      </c>
      <c r="BKC5" s="313" t="s">
        <v>16</v>
      </c>
      <c r="BKD5" s="350" t="s">
        <v>2</v>
      </c>
      <c r="BKE5" s="28" t="s">
        <v>29</v>
      </c>
      <c r="BKF5" s="350" t="s">
        <v>17</v>
      </c>
      <c r="BKG5" s="748" t="s">
        <v>8</v>
      </c>
      <c r="BKI5" s="545" t="s">
        <v>0</v>
      </c>
      <c r="BKJ5" s="313" t="s">
        <v>16</v>
      </c>
      <c r="BKK5" s="350" t="s">
        <v>2</v>
      </c>
      <c r="BKL5" s="28" t="s">
        <v>29</v>
      </c>
      <c r="BKM5" s="350" t="s">
        <v>17</v>
      </c>
      <c r="BKN5" s="748" t="s">
        <v>8</v>
      </c>
      <c r="BKP5" s="545" t="s">
        <v>0</v>
      </c>
      <c r="BKQ5" s="313" t="s">
        <v>16</v>
      </c>
      <c r="BKR5" s="350" t="s">
        <v>2</v>
      </c>
      <c r="BKS5" s="28" t="s">
        <v>29</v>
      </c>
      <c r="BKT5" s="350" t="s">
        <v>17</v>
      </c>
      <c r="BKU5" s="748" t="s">
        <v>8</v>
      </c>
      <c r="BKW5" s="545" t="s">
        <v>0</v>
      </c>
      <c r="BKX5" s="313" t="s">
        <v>16</v>
      </c>
      <c r="BKY5" s="350" t="s">
        <v>2</v>
      </c>
      <c r="BKZ5" s="28" t="s">
        <v>29</v>
      </c>
      <c r="BLA5" s="350" t="s">
        <v>17</v>
      </c>
      <c r="BLB5" s="748" t="s">
        <v>8</v>
      </c>
      <c r="BLD5" s="747" t="s">
        <v>0</v>
      </c>
      <c r="BLE5" s="313" t="s">
        <v>16</v>
      </c>
      <c r="BLF5" s="350" t="s">
        <v>2</v>
      </c>
      <c r="BLG5" s="28" t="s">
        <v>29</v>
      </c>
      <c r="BLH5" s="350" t="s">
        <v>17</v>
      </c>
      <c r="BLI5" s="748" t="s">
        <v>8</v>
      </c>
      <c r="BLK5" s="747" t="s">
        <v>0</v>
      </c>
      <c r="BLL5" s="313" t="s">
        <v>16</v>
      </c>
      <c r="BLM5" s="350" t="s">
        <v>2</v>
      </c>
      <c r="BLN5" s="28" t="s">
        <v>29</v>
      </c>
      <c r="BLO5" s="350" t="s">
        <v>17</v>
      </c>
      <c r="BLP5" s="748" t="s">
        <v>8</v>
      </c>
      <c r="BLR5" s="747" t="s">
        <v>0</v>
      </c>
      <c r="BLS5" s="313" t="s">
        <v>16</v>
      </c>
      <c r="BLT5" s="350" t="s">
        <v>2</v>
      </c>
      <c r="BLU5" s="28" t="s">
        <v>29</v>
      </c>
      <c r="BLV5" s="350" t="s">
        <v>17</v>
      </c>
      <c r="BLW5" s="748" t="s">
        <v>8</v>
      </c>
      <c r="BLY5" s="545" t="s">
        <v>0</v>
      </c>
      <c r="BLZ5" s="313" t="s">
        <v>16</v>
      </c>
      <c r="BMA5" s="350" t="s">
        <v>2</v>
      </c>
      <c r="BMB5" s="28" t="s">
        <v>29</v>
      </c>
      <c r="BMC5" s="350" t="s">
        <v>17</v>
      </c>
      <c r="BMD5" s="748" t="s">
        <v>8</v>
      </c>
      <c r="BMF5" s="747" t="s">
        <v>0</v>
      </c>
      <c r="BMG5" s="313" t="s">
        <v>80</v>
      </c>
      <c r="BMH5" s="350" t="s">
        <v>2</v>
      </c>
      <c r="BMI5" s="28" t="s">
        <v>29</v>
      </c>
      <c r="BMJ5" s="350" t="s">
        <v>17</v>
      </c>
      <c r="BMK5" s="748" t="s">
        <v>8</v>
      </c>
      <c r="BMM5" s="747" t="s">
        <v>0</v>
      </c>
      <c r="BMN5" s="313" t="s">
        <v>80</v>
      </c>
      <c r="BMO5" s="350" t="s">
        <v>2</v>
      </c>
      <c r="BMP5" s="28" t="s">
        <v>29</v>
      </c>
      <c r="BMQ5" s="350" t="s">
        <v>17</v>
      </c>
      <c r="BMR5" s="748" t="s">
        <v>8</v>
      </c>
      <c r="BMT5" s="601" t="s">
        <v>0</v>
      </c>
      <c r="BMU5" s="313" t="s">
        <v>80</v>
      </c>
      <c r="BMV5" s="350" t="s">
        <v>2</v>
      </c>
      <c r="BMW5" s="28" t="s">
        <v>29</v>
      </c>
      <c r="BMX5" s="350" t="s">
        <v>17</v>
      </c>
      <c r="BMY5" s="748" t="s">
        <v>8</v>
      </c>
      <c r="BNA5" s="747" t="s">
        <v>0</v>
      </c>
      <c r="BNB5" s="313" t="s">
        <v>80</v>
      </c>
      <c r="BNC5" s="350" t="s">
        <v>2</v>
      </c>
      <c r="BND5" s="28" t="s">
        <v>29</v>
      </c>
      <c r="BNE5" s="350" t="s">
        <v>17</v>
      </c>
      <c r="BNF5" s="748" t="s">
        <v>8</v>
      </c>
      <c r="BNH5" s="747" t="s">
        <v>0</v>
      </c>
      <c r="BNI5" s="755" t="s">
        <v>87</v>
      </c>
      <c r="BNJ5" s="313" t="s">
        <v>80</v>
      </c>
      <c r="BNK5" s="350" t="s">
        <v>2</v>
      </c>
      <c r="BNL5" s="28" t="s">
        <v>29</v>
      </c>
      <c r="BNM5" s="350" t="s">
        <v>17</v>
      </c>
      <c r="BNN5" s="748" t="s">
        <v>8</v>
      </c>
      <c r="BNP5" s="747" t="s">
        <v>0</v>
      </c>
      <c r="BNQ5" s="313" t="s">
        <v>80</v>
      </c>
      <c r="BNR5" s="350" t="s">
        <v>2</v>
      </c>
      <c r="BNS5" s="28" t="s">
        <v>29</v>
      </c>
      <c r="BNT5" s="350" t="s">
        <v>17</v>
      </c>
      <c r="BNU5" s="748" t="s">
        <v>8</v>
      </c>
      <c r="BNW5" s="747" t="s">
        <v>0</v>
      </c>
      <c r="BNX5" s="313" t="s">
        <v>80</v>
      </c>
      <c r="BNY5" s="350" t="s">
        <v>2</v>
      </c>
      <c r="BNZ5" s="28" t="s">
        <v>29</v>
      </c>
      <c r="BOA5" s="350" t="s">
        <v>17</v>
      </c>
      <c r="BOB5" s="748" t="s">
        <v>8</v>
      </c>
      <c r="BOD5" s="747" t="s">
        <v>0</v>
      </c>
      <c r="BOE5" s="313" t="s">
        <v>80</v>
      </c>
      <c r="BOF5" s="350" t="s">
        <v>2</v>
      </c>
      <c r="BOG5" s="28" t="s">
        <v>29</v>
      </c>
      <c r="BOH5" s="350" t="s">
        <v>17</v>
      </c>
      <c r="BOI5" s="748" t="s">
        <v>8</v>
      </c>
      <c r="BOK5" s="601" t="s">
        <v>0</v>
      </c>
      <c r="BOL5" s="313" t="s">
        <v>80</v>
      </c>
      <c r="BOM5" s="350" t="s">
        <v>2</v>
      </c>
      <c r="BON5" s="28" t="s">
        <v>29</v>
      </c>
      <c r="BOO5" s="350" t="s">
        <v>17</v>
      </c>
      <c r="BOP5" s="748" t="s">
        <v>8</v>
      </c>
      <c r="BOR5" s="545" t="s">
        <v>0</v>
      </c>
      <c r="BOS5" s="313" t="s">
        <v>80</v>
      </c>
      <c r="BOT5" s="350" t="s">
        <v>2</v>
      </c>
      <c r="BOU5" s="28" t="s">
        <v>29</v>
      </c>
      <c r="BOV5" s="350" t="s">
        <v>17</v>
      </c>
      <c r="BOW5" s="748" t="s">
        <v>8</v>
      </c>
      <c r="BOY5" s="545" t="s">
        <v>0</v>
      </c>
      <c r="BOZ5" s="313" t="s">
        <v>16</v>
      </c>
      <c r="BPA5" s="350" t="s">
        <v>2</v>
      </c>
      <c r="BPB5" s="28" t="s">
        <v>29</v>
      </c>
      <c r="BPC5" s="350" t="s">
        <v>17</v>
      </c>
      <c r="BPD5" s="748" t="s">
        <v>8</v>
      </c>
      <c r="BPF5" s="747" t="s">
        <v>0</v>
      </c>
      <c r="BPG5" s="313" t="s">
        <v>80</v>
      </c>
      <c r="BPH5" s="350" t="s">
        <v>2</v>
      </c>
      <c r="BPI5" s="28" t="s">
        <v>29</v>
      </c>
      <c r="BPJ5" s="350" t="s">
        <v>17</v>
      </c>
      <c r="BPK5" s="748" t="s">
        <v>8</v>
      </c>
      <c r="BPM5" s="747" t="s">
        <v>0</v>
      </c>
      <c r="BPN5" s="313" t="s">
        <v>80</v>
      </c>
      <c r="BPO5" s="350" t="s">
        <v>2</v>
      </c>
      <c r="BPP5" s="28" t="s">
        <v>29</v>
      </c>
      <c r="BPQ5" s="350" t="s">
        <v>17</v>
      </c>
      <c r="BPR5" s="748" t="s">
        <v>8</v>
      </c>
      <c r="BPT5" s="747" t="s">
        <v>0</v>
      </c>
      <c r="BPU5" s="755" t="s">
        <v>87</v>
      </c>
      <c r="BPV5" s="313" t="s">
        <v>80</v>
      </c>
      <c r="BPW5" s="350" t="s">
        <v>2</v>
      </c>
      <c r="BPX5" s="28" t="s">
        <v>29</v>
      </c>
      <c r="BPY5" s="350" t="s">
        <v>17</v>
      </c>
      <c r="BPZ5" s="350" t="s">
        <v>8</v>
      </c>
      <c r="BQA5" s="760"/>
      <c r="BQB5" s="601" t="s">
        <v>0</v>
      </c>
      <c r="BQC5" s="313" t="s">
        <v>80</v>
      </c>
      <c r="BQD5" s="350" t="s">
        <v>2</v>
      </c>
      <c r="BQE5" s="28" t="s">
        <v>29</v>
      </c>
      <c r="BQF5" s="350" t="s">
        <v>17</v>
      </c>
      <c r="BQG5" s="748" t="s">
        <v>8</v>
      </c>
      <c r="BQI5" s="601" t="s">
        <v>0</v>
      </c>
      <c r="BQJ5" s="313" t="s">
        <v>80</v>
      </c>
      <c r="BQK5" s="350" t="s">
        <v>2</v>
      </c>
      <c r="BQL5" s="602" t="s">
        <v>29</v>
      </c>
      <c r="BQM5" s="350" t="s">
        <v>17</v>
      </c>
      <c r="BQN5" s="748" t="s">
        <v>8</v>
      </c>
      <c r="BQP5" s="545" t="s">
        <v>0</v>
      </c>
      <c r="BQQ5" s="313" t="s">
        <v>80</v>
      </c>
      <c r="BQR5" s="350" t="s">
        <v>2</v>
      </c>
      <c r="BQS5" s="28" t="s">
        <v>29</v>
      </c>
      <c r="BQT5" s="350" t="s">
        <v>17</v>
      </c>
      <c r="BQU5" s="748" t="s">
        <v>8</v>
      </c>
      <c r="BQW5" s="747" t="s">
        <v>0</v>
      </c>
      <c r="BQX5" s="313" t="s">
        <v>80</v>
      </c>
      <c r="BQY5" s="350" t="s">
        <v>2</v>
      </c>
      <c r="BQZ5" s="28" t="s">
        <v>29</v>
      </c>
      <c r="BRA5" s="350" t="s">
        <v>17</v>
      </c>
      <c r="BRB5" s="748" t="s">
        <v>8</v>
      </c>
      <c r="BRD5" s="747" t="s">
        <v>0</v>
      </c>
      <c r="BRE5" s="752" t="s">
        <v>87</v>
      </c>
      <c r="BRF5" s="313" t="s">
        <v>80</v>
      </c>
      <c r="BRG5" s="350" t="s">
        <v>2</v>
      </c>
      <c r="BRH5" s="28" t="s">
        <v>29</v>
      </c>
      <c r="BRI5" s="350" t="s">
        <v>17</v>
      </c>
      <c r="BRJ5" s="748" t="s">
        <v>8</v>
      </c>
      <c r="BRL5" s="545" t="s">
        <v>0</v>
      </c>
      <c r="BRM5" s="313" t="s">
        <v>80</v>
      </c>
      <c r="BRN5" s="350" t="s">
        <v>2</v>
      </c>
      <c r="BRO5" s="28" t="s">
        <v>29</v>
      </c>
      <c r="BRP5" s="350" t="s">
        <v>17</v>
      </c>
      <c r="BRQ5" s="748" t="s">
        <v>8</v>
      </c>
      <c r="BRS5" s="545" t="s">
        <v>0</v>
      </c>
      <c r="BRT5" s="313" t="s">
        <v>80</v>
      </c>
      <c r="BRU5" s="350" t="s">
        <v>2</v>
      </c>
      <c r="BRV5" s="28" t="s">
        <v>29</v>
      </c>
      <c r="BRW5" s="350" t="s">
        <v>17</v>
      </c>
      <c r="BRX5" s="748" t="s">
        <v>8</v>
      </c>
      <c r="BRZ5" s="747" t="s">
        <v>0</v>
      </c>
      <c r="BSA5" s="313" t="s">
        <v>80</v>
      </c>
      <c r="BSB5" s="350" t="s">
        <v>2</v>
      </c>
      <c r="BSC5" s="28" t="s">
        <v>29</v>
      </c>
      <c r="BSD5" s="350" t="s">
        <v>17</v>
      </c>
      <c r="BSE5" s="748" t="s">
        <v>8</v>
      </c>
      <c r="BSG5" s="545" t="s">
        <v>0</v>
      </c>
      <c r="BSH5" s="313" t="s">
        <v>80</v>
      </c>
      <c r="BSI5" s="350" t="s">
        <v>2</v>
      </c>
      <c r="BSJ5" s="28" t="s">
        <v>29</v>
      </c>
      <c r="BSK5" s="350" t="s">
        <v>17</v>
      </c>
      <c r="BSL5" s="748" t="s">
        <v>8</v>
      </c>
      <c r="BSN5" s="545" t="s">
        <v>0</v>
      </c>
      <c r="BSO5" s="313" t="s">
        <v>80</v>
      </c>
      <c r="BSP5" s="350" t="s">
        <v>2</v>
      </c>
      <c r="BSQ5" s="28" t="s">
        <v>29</v>
      </c>
      <c r="BSR5" s="350" t="s">
        <v>17</v>
      </c>
      <c r="BSS5" s="748" t="s">
        <v>8</v>
      </c>
      <c r="BSU5" s="747" t="s">
        <v>0</v>
      </c>
      <c r="BSV5" s="313" t="s">
        <v>80</v>
      </c>
      <c r="BSW5" s="350" t="s">
        <v>2</v>
      </c>
      <c r="BSX5" s="28" t="s">
        <v>29</v>
      </c>
      <c r="BSY5" s="350" t="s">
        <v>17</v>
      </c>
      <c r="BSZ5" s="748" t="s">
        <v>8</v>
      </c>
      <c r="BTB5" s="747" t="s">
        <v>0</v>
      </c>
      <c r="BTC5" s="313" t="s">
        <v>80</v>
      </c>
      <c r="BTD5" s="350" t="s">
        <v>2</v>
      </c>
      <c r="BTE5" s="28" t="s">
        <v>29</v>
      </c>
      <c r="BTF5" s="350" t="s">
        <v>17</v>
      </c>
      <c r="BTG5" s="748" t="s">
        <v>8</v>
      </c>
      <c r="BTI5" s="747" t="s">
        <v>0</v>
      </c>
      <c r="BTJ5" s="313" t="s">
        <v>80</v>
      </c>
      <c r="BTK5" s="350" t="s">
        <v>2</v>
      </c>
      <c r="BTL5" s="28" t="s">
        <v>29</v>
      </c>
      <c r="BTM5" s="350" t="s">
        <v>17</v>
      </c>
      <c r="BTN5" s="748" t="s">
        <v>8</v>
      </c>
      <c r="BTP5" s="747" t="s">
        <v>0</v>
      </c>
      <c r="BTQ5" s="313" t="s">
        <v>80</v>
      </c>
      <c r="BTR5" s="350" t="s">
        <v>2</v>
      </c>
      <c r="BTS5" s="28" t="s">
        <v>29</v>
      </c>
      <c r="BTT5" s="350" t="s">
        <v>17</v>
      </c>
      <c r="BTU5" s="748" t="s">
        <v>8</v>
      </c>
    </row>
    <row r="6" spans="1:1894" ht="15.75" thickTop="1" x14ac:dyDescent="0.25">
      <c r="A6" s="31"/>
      <c r="B6" s="312"/>
      <c r="C6" s="765"/>
      <c r="D6" s="31"/>
      <c r="E6" s="766"/>
      <c r="F6" s="78">
        <f>C6-E6</f>
        <v>0</v>
      </c>
      <c r="H6" s="31"/>
      <c r="I6" s="312"/>
      <c r="J6" s="765"/>
      <c r="K6" s="31"/>
      <c r="L6" s="766"/>
      <c r="M6" s="78">
        <f>J6-L6</f>
        <v>0</v>
      </c>
      <c r="O6" s="31"/>
      <c r="P6" s="312"/>
      <c r="Q6" s="765"/>
      <c r="R6" s="31"/>
      <c r="S6" s="766"/>
      <c r="T6" s="78">
        <f>Q6-S6</f>
        <v>0</v>
      </c>
      <c r="V6" s="31"/>
      <c r="W6" s="312"/>
      <c r="X6" s="765"/>
      <c r="Y6" s="31"/>
      <c r="Z6" s="766"/>
      <c r="AA6" s="78">
        <f>X6-Z6</f>
        <v>0</v>
      </c>
      <c r="AC6" s="31"/>
      <c r="AD6" s="312"/>
      <c r="AE6" s="765"/>
      <c r="AF6" s="31"/>
      <c r="AG6" s="766"/>
      <c r="AH6" s="78">
        <f>AE6-AG6</f>
        <v>0</v>
      </c>
      <c r="AJ6" s="323"/>
      <c r="AK6" s="312"/>
      <c r="AL6" s="765"/>
      <c r="AM6" s="323"/>
      <c r="AN6" s="766"/>
      <c r="AO6" s="78">
        <f>AL6-AN6</f>
        <v>0</v>
      </c>
      <c r="AQ6" s="31"/>
      <c r="AR6" s="312"/>
      <c r="AS6" s="765"/>
      <c r="AT6" s="31"/>
      <c r="AU6" s="766"/>
      <c r="AV6" s="78">
        <f>AS6-AU6</f>
        <v>0</v>
      </c>
      <c r="AX6" s="323"/>
      <c r="AY6" s="312"/>
      <c r="AZ6" s="765"/>
      <c r="BA6" s="31"/>
      <c r="BB6" s="766"/>
      <c r="BC6" s="78">
        <f>AZ6-BB6</f>
        <v>0</v>
      </c>
      <c r="BE6" s="407"/>
      <c r="BF6" s="312"/>
      <c r="BG6" s="765"/>
      <c r="BH6" s="31"/>
      <c r="BI6" s="766"/>
      <c r="BJ6" s="78">
        <f>BG6-BI6</f>
        <v>0</v>
      </c>
      <c r="BL6" s="323"/>
      <c r="BM6" s="312"/>
      <c r="BN6" s="765"/>
      <c r="BO6" s="31"/>
      <c r="BP6" s="766"/>
      <c r="BQ6" s="78">
        <f>BN6-BP6</f>
        <v>0</v>
      </c>
      <c r="BS6" s="407"/>
      <c r="BT6" s="407"/>
      <c r="BU6" s="312"/>
      <c r="BV6" s="765"/>
      <c r="BW6" s="31"/>
      <c r="BX6" s="766"/>
      <c r="BY6" s="78">
        <f>BV6-BX6</f>
        <v>0</v>
      </c>
      <c r="CA6" s="407"/>
      <c r="CB6" s="767"/>
      <c r="CC6" s="766"/>
      <c r="CD6" s="31"/>
      <c r="CE6" s="766"/>
      <c r="CF6" s="78">
        <f>CC6-CE6</f>
        <v>0</v>
      </c>
      <c r="CH6" s="407"/>
      <c r="CI6" s="767"/>
      <c r="CJ6" s="766"/>
      <c r="CK6" s="31"/>
      <c r="CL6" s="766"/>
      <c r="CM6" s="78">
        <f>CJ6-CL6</f>
        <v>0</v>
      </c>
      <c r="CQ6" s="312"/>
      <c r="CR6" s="765"/>
      <c r="CT6" s="766"/>
      <c r="CU6" s="78">
        <f>CR6-CT6</f>
        <v>0</v>
      </c>
      <c r="CY6" s="312"/>
      <c r="CZ6" s="765"/>
      <c r="DA6" s="407"/>
      <c r="DB6" s="766"/>
      <c r="DC6" s="78">
        <f>CU71</f>
        <v>9551430.3000000007</v>
      </c>
      <c r="DE6" s="323"/>
      <c r="DF6" s="312"/>
      <c r="DG6" s="765"/>
      <c r="DH6" s="31"/>
      <c r="DI6" s="766"/>
      <c r="DJ6" s="78">
        <f>DG6-DI6</f>
        <v>0</v>
      </c>
      <c r="DL6" s="323"/>
      <c r="DM6" s="312"/>
      <c r="DN6" s="765"/>
      <c r="DO6" s="31"/>
      <c r="DP6" s="766"/>
      <c r="DQ6" s="78">
        <f>DN6-DP6</f>
        <v>0</v>
      </c>
      <c r="DS6" s="31"/>
      <c r="DT6" s="312"/>
      <c r="DU6" s="765"/>
      <c r="DV6" s="31"/>
      <c r="DW6" s="766"/>
      <c r="DX6" s="78">
        <f>DU6-DW6</f>
        <v>0</v>
      </c>
      <c r="DZ6" s="323"/>
      <c r="EA6" s="312"/>
      <c r="EB6" s="765"/>
      <c r="EC6" s="31"/>
      <c r="ED6" s="766"/>
      <c r="EE6" s="78">
        <f>EB6-ED6</f>
        <v>0</v>
      </c>
      <c r="EG6" s="407"/>
      <c r="EH6" s="312"/>
      <c r="EI6" s="765"/>
      <c r="EJ6" s="31"/>
      <c r="EK6" s="766"/>
      <c r="EL6" s="78">
        <f>EI6-EK6</f>
        <v>0</v>
      </c>
      <c r="EN6" s="407"/>
      <c r="EO6" s="312"/>
      <c r="EP6" s="765"/>
      <c r="EQ6" s="31"/>
      <c r="ER6" s="766"/>
      <c r="ES6" s="78">
        <f>EP6-ER6</f>
        <v>0</v>
      </c>
      <c r="EU6" s="31"/>
      <c r="EV6" s="31"/>
      <c r="EW6" s="312"/>
      <c r="EX6" s="765"/>
      <c r="EY6" s="337"/>
      <c r="EZ6" s="766"/>
      <c r="FA6" s="78">
        <f>EX6-EZ6</f>
        <v>0</v>
      </c>
      <c r="FC6" s="407"/>
      <c r="FD6" s="31"/>
      <c r="FE6" s="312"/>
      <c r="FF6" s="765"/>
      <c r="FG6" s="337"/>
      <c r="FH6" s="766"/>
      <c r="FI6" s="78">
        <f>FF6-FH6</f>
        <v>0</v>
      </c>
      <c r="FK6" s="407"/>
      <c r="FL6" s="31"/>
      <c r="FM6" s="312"/>
      <c r="FN6" s="765"/>
      <c r="FO6" s="31"/>
      <c r="FP6" s="766"/>
      <c r="FQ6" s="78">
        <f>FN6-FP6</f>
        <v>0</v>
      </c>
      <c r="FS6" s="31"/>
      <c r="FT6" s="312"/>
      <c r="FU6" s="765"/>
      <c r="FV6" s="31"/>
      <c r="FW6" s="766"/>
      <c r="FX6" s="78">
        <f>FU6-FW6</f>
        <v>0</v>
      </c>
      <c r="FZ6" s="407"/>
      <c r="GA6" s="407"/>
      <c r="GB6" s="312"/>
      <c r="GC6" s="765"/>
      <c r="GD6" s="337"/>
      <c r="GE6" s="766"/>
      <c r="GF6" s="78">
        <f>GC6-GE6</f>
        <v>0</v>
      </c>
      <c r="GH6" s="31"/>
      <c r="GI6" s="312"/>
      <c r="GJ6" s="765"/>
      <c r="GK6" s="31"/>
      <c r="GL6" s="766"/>
      <c r="GM6" s="78">
        <f>GJ6-GL6</f>
        <v>0</v>
      </c>
      <c r="GO6" s="407"/>
      <c r="GP6" s="31"/>
      <c r="GQ6" s="312"/>
      <c r="GR6" s="765"/>
      <c r="GS6" s="31"/>
      <c r="GT6" s="766"/>
      <c r="GU6" s="78">
        <f>GR6-GT6</f>
        <v>0</v>
      </c>
      <c r="GW6" s="407"/>
      <c r="GX6" s="312"/>
      <c r="GY6" s="765"/>
      <c r="GZ6" s="31"/>
      <c r="HA6" s="766"/>
      <c r="HB6" s="78">
        <f>GY6-HA6</f>
        <v>0</v>
      </c>
      <c r="HD6" s="323"/>
      <c r="HE6" s="312"/>
      <c r="HF6" s="765"/>
      <c r="HG6" s="31"/>
      <c r="HH6" s="766"/>
      <c r="HI6" s="78">
        <f>HF6-HH6</f>
        <v>0</v>
      </c>
      <c r="HK6" s="407"/>
      <c r="HL6" s="312"/>
      <c r="HM6" s="765"/>
      <c r="HN6" s="31"/>
      <c r="HO6" s="766"/>
      <c r="HP6" s="78">
        <f>HM6-HO6</f>
        <v>0</v>
      </c>
      <c r="HR6" s="323"/>
      <c r="HS6" s="312"/>
      <c r="HT6" s="765"/>
      <c r="HU6" s="31"/>
      <c r="HV6" s="766"/>
      <c r="HW6" s="78">
        <f>HT6-HV6</f>
        <v>0</v>
      </c>
      <c r="HY6" s="323"/>
      <c r="HZ6" s="312"/>
      <c r="IA6" s="765"/>
      <c r="IB6" s="31"/>
      <c r="IC6" s="766"/>
      <c r="ID6" s="78">
        <f>IA6-IC6</f>
        <v>0</v>
      </c>
      <c r="IF6" s="31"/>
      <c r="IG6" s="312"/>
      <c r="IH6" s="765"/>
      <c r="II6" s="31"/>
      <c r="IJ6" s="766"/>
      <c r="IK6" s="78">
        <f>IH6-IJ6</f>
        <v>0</v>
      </c>
      <c r="IM6" s="407"/>
      <c r="IN6" s="312"/>
      <c r="IO6" s="765"/>
      <c r="IP6" s="31"/>
      <c r="IQ6" s="766"/>
      <c r="IR6" s="78">
        <f>IO6-IQ6</f>
        <v>0</v>
      </c>
      <c r="IT6" s="407"/>
      <c r="IU6" s="312"/>
      <c r="IV6" s="765"/>
      <c r="IW6" s="31"/>
      <c r="IX6" s="766"/>
      <c r="IY6" s="78">
        <f>IV6-IX6</f>
        <v>0</v>
      </c>
      <c r="JA6" s="323"/>
      <c r="JB6" s="312"/>
      <c r="JC6" s="765"/>
      <c r="JD6" s="323"/>
      <c r="JE6" s="768"/>
      <c r="JF6" s="78">
        <f>JC6-JE6</f>
        <v>0</v>
      </c>
      <c r="JH6" s="323"/>
      <c r="JI6" s="312"/>
      <c r="JJ6" s="765"/>
      <c r="JK6" s="323"/>
      <c r="JL6" s="766"/>
      <c r="JM6" s="78">
        <f>JF70</f>
        <v>30400</v>
      </c>
      <c r="JO6" s="323"/>
      <c r="JP6" s="312"/>
      <c r="JQ6" s="765"/>
      <c r="JR6" s="323"/>
      <c r="JS6" s="766"/>
      <c r="JT6" s="78">
        <f>JM70</f>
        <v>30400</v>
      </c>
      <c r="JV6" s="407"/>
      <c r="JW6" s="312"/>
      <c r="JX6" s="765"/>
      <c r="JY6" s="31"/>
      <c r="JZ6" s="766"/>
      <c r="KA6" s="78">
        <f>JX6-JZ6</f>
        <v>0</v>
      </c>
      <c r="KC6" s="323"/>
      <c r="KD6" s="312"/>
      <c r="KE6" s="765"/>
      <c r="KF6" s="31"/>
      <c r="KG6" s="766"/>
      <c r="KH6" s="78">
        <f>KE6-KG6</f>
        <v>0</v>
      </c>
      <c r="KJ6" s="323"/>
      <c r="KK6" s="323"/>
      <c r="KL6" s="312"/>
      <c r="KM6" s="765"/>
      <c r="KN6" s="31"/>
      <c r="KO6" s="766"/>
      <c r="KP6" s="78">
        <f>KM6-KO6</f>
        <v>0</v>
      </c>
      <c r="KR6" s="323"/>
      <c r="KS6" s="312"/>
      <c r="KT6" s="765"/>
      <c r="KU6" s="31"/>
      <c r="KV6" s="766"/>
      <c r="KW6" s="78">
        <f>KT6-KV6</f>
        <v>0</v>
      </c>
      <c r="KY6" s="323"/>
      <c r="KZ6" s="312"/>
      <c r="LA6" s="765"/>
      <c r="LB6" s="31"/>
      <c r="LC6" s="766"/>
      <c r="LD6" s="78">
        <f>LA6-LC6</f>
        <v>0</v>
      </c>
      <c r="LF6" s="31"/>
      <c r="LG6" s="312"/>
      <c r="LH6" s="765"/>
      <c r="LI6" s="31"/>
      <c r="LJ6" s="766"/>
      <c r="LK6" s="78">
        <f>LH6-LJ6</f>
        <v>0</v>
      </c>
      <c r="LM6" s="31"/>
      <c r="LN6" s="312"/>
      <c r="LO6" s="765"/>
      <c r="LP6" s="31"/>
      <c r="LQ6" s="766"/>
      <c r="LR6" s="78">
        <f>LO6-LQ6</f>
        <v>0</v>
      </c>
      <c r="LT6" s="31"/>
      <c r="LU6" s="312"/>
      <c r="LV6" s="765"/>
      <c r="LW6" s="31"/>
      <c r="LX6" s="766"/>
      <c r="LY6" s="78">
        <f>LV6-LX6</f>
        <v>0</v>
      </c>
      <c r="MA6" s="31"/>
      <c r="MB6" s="312"/>
      <c r="MC6" s="765"/>
      <c r="MD6" s="31"/>
      <c r="ME6" s="766"/>
      <c r="MF6" s="78">
        <f>MC6-ME6</f>
        <v>0</v>
      </c>
      <c r="MH6" s="407"/>
      <c r="MI6" s="312"/>
      <c r="MJ6" s="765"/>
      <c r="MK6" s="31"/>
      <c r="ML6" s="766"/>
      <c r="MM6" s="78">
        <f>MJ6-ML6</f>
        <v>0</v>
      </c>
      <c r="MO6" s="407"/>
      <c r="MP6" s="312"/>
      <c r="MQ6" s="765"/>
      <c r="MR6" s="31"/>
      <c r="MS6" s="766"/>
      <c r="MT6" s="78">
        <f>MQ6-MS6</f>
        <v>0</v>
      </c>
      <c r="MV6" s="407"/>
      <c r="MW6" s="312"/>
      <c r="MX6" s="765"/>
      <c r="MY6" s="31"/>
      <c r="MZ6" s="766"/>
      <c r="NA6" s="78">
        <f>MX6-MZ6</f>
        <v>0</v>
      </c>
      <c r="NC6" s="31"/>
      <c r="ND6" s="312"/>
      <c r="NE6" s="765"/>
      <c r="NF6" s="31"/>
      <c r="NG6" s="766"/>
      <c r="NH6" s="78">
        <f>NE6-NG6</f>
        <v>0</v>
      </c>
      <c r="NJ6" s="31"/>
      <c r="NK6" s="312"/>
      <c r="NL6" s="765"/>
      <c r="NM6" s="31"/>
      <c r="NN6" s="766"/>
      <c r="NO6" s="78">
        <f>NL6-NN6</f>
        <v>0</v>
      </c>
      <c r="NQ6" s="407"/>
      <c r="NR6" s="312"/>
      <c r="NS6" s="765"/>
      <c r="NT6" s="407"/>
      <c r="NU6" s="766"/>
      <c r="NV6" s="78">
        <f>NS6-NU6</f>
        <v>0</v>
      </c>
      <c r="NX6" s="407"/>
      <c r="NY6" s="312"/>
      <c r="NZ6" s="765"/>
      <c r="OA6" s="31"/>
      <c r="OB6" s="766"/>
      <c r="OC6" s="78">
        <f>NZ6-OB6</f>
        <v>0</v>
      </c>
      <c r="OE6" s="407"/>
      <c r="OF6" s="769"/>
      <c r="OG6" s="312"/>
      <c r="OH6" s="765"/>
      <c r="OI6" s="31"/>
      <c r="OJ6" s="766"/>
      <c r="OK6" s="78">
        <f>OH6-OJ6</f>
        <v>0</v>
      </c>
      <c r="OM6" s="407"/>
      <c r="ON6" s="312"/>
      <c r="OO6" s="765"/>
      <c r="OP6" s="31"/>
      <c r="OQ6" s="766"/>
      <c r="OR6" s="78">
        <f>OO6-OQ6</f>
        <v>0</v>
      </c>
      <c r="OT6" s="31"/>
      <c r="OU6" s="312"/>
      <c r="OV6" s="765"/>
      <c r="OW6" s="31"/>
      <c r="OX6" s="766"/>
      <c r="OY6" s="78">
        <f>OV6-OX6</f>
        <v>0</v>
      </c>
      <c r="PA6" s="323"/>
      <c r="PB6" s="312"/>
      <c r="PC6" s="765"/>
      <c r="PD6" s="31"/>
      <c r="PE6" s="766"/>
      <c r="PF6" s="78">
        <f>PC6-PE6</f>
        <v>0</v>
      </c>
      <c r="PH6" s="323"/>
      <c r="PI6" s="767"/>
      <c r="PJ6" s="766"/>
      <c r="PK6" s="31"/>
      <c r="PL6" s="766"/>
      <c r="PM6" s="78">
        <f>PF65</f>
        <v>7976</v>
      </c>
      <c r="PO6" s="323"/>
      <c r="PP6" s="31"/>
      <c r="PQ6" s="312"/>
      <c r="PR6" s="765"/>
      <c r="PS6" s="31"/>
      <c r="PT6" s="766"/>
      <c r="PU6" s="78">
        <f>PR6-PT6</f>
        <v>0</v>
      </c>
      <c r="PW6" s="323"/>
      <c r="PX6" s="312"/>
      <c r="PY6" s="765"/>
      <c r="PZ6" s="31"/>
      <c r="QA6" s="766"/>
      <c r="QB6" s="78">
        <f>PY6-QA6</f>
        <v>0</v>
      </c>
      <c r="QD6" s="323"/>
      <c r="QE6" s="312"/>
      <c r="QF6" s="765"/>
      <c r="QG6" s="31"/>
      <c r="QH6" s="766"/>
      <c r="QI6" s="78">
        <f>QF6-QH6</f>
        <v>0</v>
      </c>
      <c r="QK6" s="31"/>
      <c r="QL6" s="312"/>
      <c r="QM6" s="765"/>
      <c r="QN6" s="31"/>
      <c r="QO6" s="766"/>
      <c r="QP6" s="78">
        <f>QM6-QO6</f>
        <v>0</v>
      </c>
      <c r="QR6" s="31"/>
      <c r="QS6" s="312"/>
      <c r="QT6" s="765"/>
      <c r="QU6" s="31"/>
      <c r="QV6" s="766"/>
      <c r="QW6" s="78">
        <f>QT6-QV6</f>
        <v>0</v>
      </c>
      <c r="QY6" s="31"/>
      <c r="QZ6" s="312"/>
      <c r="RA6" s="765"/>
      <c r="RB6" s="31"/>
      <c r="RC6" s="766"/>
      <c r="RD6" s="78">
        <f>RA6-RC6</f>
        <v>0</v>
      </c>
      <c r="RF6" s="407"/>
      <c r="RG6" s="740"/>
      <c r="RH6" s="312"/>
      <c r="RI6" s="765"/>
      <c r="RJ6" s="31"/>
      <c r="RK6" s="766"/>
      <c r="RL6" s="78">
        <f>RI6-RK6</f>
        <v>0</v>
      </c>
      <c r="RN6" s="407"/>
      <c r="RO6" s="312"/>
      <c r="RP6" s="765"/>
      <c r="RQ6" s="31"/>
      <c r="RR6" s="766"/>
      <c r="RS6" s="78">
        <f>RP6-RR6</f>
        <v>0</v>
      </c>
      <c r="RU6" s="407"/>
      <c r="RV6" s="312"/>
      <c r="RW6" s="765"/>
      <c r="RX6" s="31"/>
      <c r="RY6" s="766"/>
      <c r="RZ6" s="78">
        <f>RW6-RY6</f>
        <v>0</v>
      </c>
      <c r="SB6" s="31"/>
      <c r="SC6" s="312"/>
      <c r="SD6" s="765"/>
      <c r="SE6" s="31"/>
      <c r="SF6" s="766"/>
      <c r="SG6" s="78">
        <f>SD6-SF6</f>
        <v>0</v>
      </c>
      <c r="SI6" s="31"/>
      <c r="SJ6" s="312"/>
      <c r="SK6" s="765"/>
      <c r="SL6" s="31"/>
      <c r="SM6" s="766"/>
      <c r="SN6" s="78">
        <f>SK6-SM6</f>
        <v>0</v>
      </c>
      <c r="SP6" s="31"/>
      <c r="SQ6" s="312"/>
      <c r="SR6" s="765"/>
      <c r="SS6" s="31"/>
      <c r="ST6" s="766"/>
      <c r="SU6" s="78">
        <f>SR6-ST6</f>
        <v>0</v>
      </c>
      <c r="SW6" s="31"/>
      <c r="SX6" s="312"/>
      <c r="SY6" s="765"/>
      <c r="SZ6" s="31"/>
      <c r="TA6" s="766"/>
      <c r="TB6" s="78">
        <f>SY6-TA6</f>
        <v>0</v>
      </c>
      <c r="TD6" s="31"/>
      <c r="TE6" s="312"/>
      <c r="TF6" s="765"/>
      <c r="TG6" s="31"/>
      <c r="TH6" s="766"/>
      <c r="TI6" s="78">
        <f>TF6-TH6</f>
        <v>0</v>
      </c>
      <c r="TK6" s="31"/>
      <c r="TL6" s="312"/>
      <c r="TM6" s="765"/>
      <c r="TN6" s="31"/>
      <c r="TO6" s="766"/>
      <c r="TP6" s="78">
        <f>TM6-TO6</f>
        <v>0</v>
      </c>
      <c r="TR6" s="31"/>
      <c r="TS6" s="312"/>
      <c r="TT6" s="765"/>
      <c r="TU6" s="31"/>
      <c r="TV6" s="766"/>
      <c r="TW6" s="78">
        <f>TT6-TV6</f>
        <v>0</v>
      </c>
      <c r="TY6" s="407"/>
      <c r="TZ6" s="312"/>
      <c r="UA6" s="765"/>
      <c r="UB6" s="31"/>
      <c r="UC6" s="766"/>
      <c r="UD6" s="78">
        <f>UA6-UC6</f>
        <v>0</v>
      </c>
      <c r="UF6" s="407"/>
      <c r="UG6" s="312"/>
      <c r="UH6" s="765"/>
      <c r="UI6" s="31"/>
      <c r="UJ6" s="766"/>
      <c r="UK6" s="78">
        <f>UH6-UJ6</f>
        <v>0</v>
      </c>
      <c r="UM6" s="407"/>
      <c r="UN6" s="312"/>
      <c r="UO6" s="765"/>
      <c r="UP6" s="31"/>
      <c r="UQ6" s="766"/>
      <c r="UR6" s="78">
        <f>UO6-UQ6</f>
        <v>0</v>
      </c>
      <c r="UT6" s="323"/>
      <c r="UU6" s="312"/>
      <c r="UV6" s="765"/>
      <c r="UW6" s="323"/>
      <c r="UX6" s="766"/>
      <c r="UY6" s="78">
        <f>UV6-UX6</f>
        <v>0</v>
      </c>
      <c r="VA6" s="407"/>
      <c r="VB6" s="312"/>
      <c r="VC6" s="765"/>
      <c r="VD6" s="31"/>
      <c r="VE6" s="766"/>
      <c r="VF6" s="78">
        <f>VC6-VE6</f>
        <v>0</v>
      </c>
      <c r="VH6" s="31"/>
      <c r="VI6" s="312"/>
      <c r="VJ6" s="765"/>
      <c r="VK6" s="31"/>
      <c r="VL6" s="766"/>
      <c r="VM6" s="78">
        <f>VJ6-VL6</f>
        <v>0</v>
      </c>
      <c r="VO6" s="31"/>
      <c r="VP6" s="312"/>
      <c r="VQ6" s="765"/>
      <c r="VR6" s="31"/>
      <c r="VS6" s="766"/>
      <c r="VT6" s="78">
        <f>VQ6-VS6</f>
        <v>0</v>
      </c>
      <c r="VV6" s="31"/>
      <c r="VW6" s="312"/>
      <c r="VX6" s="765"/>
      <c r="VY6" s="31"/>
      <c r="VZ6" s="766"/>
      <c r="WA6" s="78">
        <f>VX6-VZ6</f>
        <v>0</v>
      </c>
      <c r="WC6" s="323"/>
      <c r="WD6" s="312"/>
      <c r="WE6" s="765"/>
      <c r="WF6" s="31"/>
      <c r="WG6" s="766"/>
      <c r="WH6" s="78">
        <f>WE6-WG6</f>
        <v>0</v>
      </c>
      <c r="WJ6" s="407"/>
      <c r="WK6" s="312"/>
      <c r="WL6" s="765"/>
      <c r="WM6" s="770" t="s">
        <v>38</v>
      </c>
      <c r="WN6" s="766"/>
      <c r="WO6" s="78">
        <f>WL6-WN6</f>
        <v>0</v>
      </c>
      <c r="WQ6" s="31"/>
      <c r="WR6" s="312"/>
      <c r="WS6" s="765"/>
      <c r="WT6" s="31"/>
      <c r="WU6" s="766"/>
      <c r="WV6" s="78">
        <f>WS6-WU6</f>
        <v>0</v>
      </c>
      <c r="WX6" s="407"/>
      <c r="WY6" s="312"/>
      <c r="WZ6" s="765"/>
      <c r="XA6" s="31"/>
      <c r="XB6" s="766"/>
      <c r="XC6" s="78">
        <f>WZ6-XB6</f>
        <v>0</v>
      </c>
      <c r="XE6" s="427"/>
      <c r="XF6" s="230"/>
      <c r="XG6" s="771"/>
      <c r="XH6" s="49"/>
      <c r="XI6" s="772"/>
      <c r="XJ6" s="78">
        <f>XG6-XI6</f>
        <v>0</v>
      </c>
      <c r="XL6" s="407"/>
      <c r="XM6" s="312"/>
      <c r="XN6" s="765"/>
      <c r="XO6" s="31"/>
      <c r="XP6" s="766"/>
      <c r="XQ6" s="78">
        <f>XN6-XP6</f>
        <v>0</v>
      </c>
      <c r="XS6" s="323"/>
      <c r="XT6" s="31"/>
      <c r="XU6" s="312"/>
      <c r="XV6" s="765"/>
      <c r="XW6" s="31"/>
      <c r="XX6" s="766"/>
      <c r="XY6" s="78">
        <f>XV6-XX6</f>
        <v>0</v>
      </c>
      <c r="YA6" s="323"/>
      <c r="YB6" s="312"/>
      <c r="YC6" s="765"/>
      <c r="YD6" s="31"/>
      <c r="YE6" s="766"/>
      <c r="YF6" s="78">
        <f>YC6-YE6</f>
        <v>0</v>
      </c>
      <c r="YH6" s="407"/>
      <c r="YI6" s="740"/>
      <c r="YJ6" s="312"/>
      <c r="YK6" s="765"/>
      <c r="YL6" s="31"/>
      <c r="YM6" s="766"/>
      <c r="YN6" s="78">
        <f>YK6-YM6</f>
        <v>0</v>
      </c>
      <c r="YP6" s="323"/>
      <c r="YQ6" s="312"/>
      <c r="YR6" s="765"/>
      <c r="YS6" s="31"/>
      <c r="YT6" s="766"/>
      <c r="YU6" s="78">
        <f>YR6-YT6</f>
        <v>0</v>
      </c>
      <c r="YW6" s="323"/>
      <c r="YX6" s="312"/>
      <c r="YY6" s="765"/>
      <c r="YZ6" s="31"/>
      <c r="ZA6" s="766"/>
      <c r="ZB6" s="78">
        <f>YY6-ZA6</f>
        <v>0</v>
      </c>
      <c r="ZD6" s="407"/>
      <c r="ZE6" s="312"/>
      <c r="ZF6" s="765"/>
      <c r="ZG6" s="31"/>
      <c r="ZH6" s="766"/>
      <c r="ZI6" s="78">
        <f>ZF6-ZH6</f>
        <v>0</v>
      </c>
      <c r="ZK6" s="407"/>
      <c r="ZL6" s="312"/>
      <c r="ZM6" s="765"/>
      <c r="ZN6" s="31"/>
      <c r="ZO6" s="766"/>
      <c r="ZP6" s="78">
        <f>ZM6-ZO6</f>
        <v>0</v>
      </c>
      <c r="ZR6" s="323"/>
      <c r="ZS6" s="337"/>
      <c r="ZU6" s="765"/>
      <c r="ZW6" s="766"/>
      <c r="ZX6" s="78">
        <f>ZU6-ZW6</f>
        <v>0</v>
      </c>
      <c r="ZZ6" s="323"/>
      <c r="AAA6" s="312"/>
      <c r="AAB6" s="765"/>
      <c r="AAD6" s="766"/>
      <c r="AAE6" s="78">
        <f>AAB6-AAD6</f>
        <v>0</v>
      </c>
      <c r="AAG6" s="407"/>
      <c r="AAH6" s="312"/>
      <c r="AAI6" s="765"/>
      <c r="AAJ6" s="323"/>
      <c r="AAK6" s="766"/>
      <c r="AAL6" s="78">
        <f>AAI6-AAK6</f>
        <v>0</v>
      </c>
      <c r="AAN6" s="323"/>
      <c r="AAP6" s="765"/>
      <c r="AAQ6" s="31"/>
      <c r="AAR6" s="766"/>
      <c r="AAS6" s="78">
        <f>AAP6-AAR6</f>
        <v>0</v>
      </c>
      <c r="AAU6" s="407"/>
      <c r="AAV6" s="312"/>
      <c r="AAW6" s="765"/>
      <c r="AAX6" s="31"/>
      <c r="AAY6" s="766"/>
      <c r="AAZ6" s="78">
        <f>AAW6-AAY6</f>
        <v>0</v>
      </c>
      <c r="ABB6" s="407"/>
      <c r="ABC6" s="312"/>
      <c r="ABD6" s="765"/>
      <c r="ABE6" s="31"/>
      <c r="ABF6" s="766"/>
      <c r="ABG6" s="78">
        <f>ABD6-ABF6</f>
        <v>0</v>
      </c>
      <c r="ABI6" s="407"/>
      <c r="ABJ6" s="312"/>
      <c r="ABK6" s="765"/>
      <c r="ABL6" s="31"/>
      <c r="ABM6" s="766"/>
      <c r="ABN6" s="78">
        <f>ABK6-ABM6</f>
        <v>0</v>
      </c>
      <c r="ABP6" s="407"/>
      <c r="ABQ6" s="312"/>
      <c r="ABR6" s="765"/>
      <c r="ABS6" s="31"/>
      <c r="ABT6" s="766"/>
      <c r="ABU6" s="78">
        <f>ABR6-ABT6</f>
        <v>0</v>
      </c>
      <c r="ABW6" s="407"/>
      <c r="ABX6" s="312"/>
      <c r="ABY6" s="765"/>
      <c r="ABZ6" s="31"/>
      <c r="ACA6" s="766"/>
      <c r="ACB6" s="78">
        <f>ABY6-ACA6</f>
        <v>0</v>
      </c>
      <c r="ACD6" s="407"/>
      <c r="ACE6" s="407"/>
      <c r="ACF6" s="312"/>
      <c r="ACG6" s="765"/>
      <c r="ACH6" s="31"/>
      <c r="ACI6" s="766"/>
      <c r="ACJ6" s="78">
        <f>ACG6-ACI6</f>
        <v>0</v>
      </c>
      <c r="ACL6" s="31"/>
      <c r="ACM6" s="312"/>
      <c r="ACN6" s="765"/>
      <c r="ACO6" s="31"/>
      <c r="ACP6" s="766"/>
      <c r="ACQ6" s="78">
        <f>ACN6-ACP6</f>
        <v>0</v>
      </c>
      <c r="ACS6" s="31"/>
      <c r="ACT6" s="312"/>
      <c r="ACU6" s="765"/>
      <c r="ACV6" s="31"/>
      <c r="ACW6" s="766"/>
      <c r="ACX6" s="78">
        <f>ACU6-ACW6</f>
        <v>0</v>
      </c>
      <c r="ADA6" s="31"/>
      <c r="ADB6" s="312"/>
      <c r="ADC6" s="765"/>
      <c r="ADD6" s="31"/>
      <c r="ADE6" s="766"/>
      <c r="ADF6" s="78">
        <f>ADC6-ADE6</f>
        <v>0</v>
      </c>
      <c r="ADH6" s="323"/>
      <c r="ADI6" s="312"/>
      <c r="ADJ6" s="765"/>
      <c r="ADK6" s="407"/>
      <c r="ADL6" s="766"/>
      <c r="ADM6" s="78">
        <f>ADJ6-ADL6</f>
        <v>0</v>
      </c>
      <c r="ADO6" s="407"/>
      <c r="ADP6" s="312"/>
      <c r="ADQ6" s="765"/>
      <c r="ADR6" s="31"/>
      <c r="ADS6" s="766"/>
      <c r="ADT6" s="78">
        <f>ADQ6-ADS6</f>
        <v>0</v>
      </c>
      <c r="ADV6" s="323"/>
      <c r="ADW6" s="312"/>
      <c r="ADX6" s="765"/>
      <c r="ADY6" s="323"/>
      <c r="ADZ6" s="766"/>
      <c r="AEA6" s="78">
        <f>ADX6-ADZ6</f>
        <v>0</v>
      </c>
      <c r="AEC6" s="31"/>
      <c r="AED6" s="312"/>
      <c r="AEE6" s="765"/>
      <c r="AEF6" s="31"/>
      <c r="AEG6" s="766"/>
      <c r="AEH6" s="78">
        <f>AEE6-AEG6</f>
        <v>0</v>
      </c>
      <c r="AEJ6" s="31"/>
      <c r="AEK6" s="312"/>
      <c r="AEL6" s="765"/>
      <c r="AEM6" s="31"/>
      <c r="AEN6" s="766"/>
      <c r="AEO6" s="78">
        <f>AEL6-AEN6</f>
        <v>0</v>
      </c>
      <c r="AEQ6" s="31"/>
      <c r="AER6" s="312"/>
      <c r="AES6" s="765"/>
      <c r="AET6" s="31"/>
      <c r="AEU6" s="766"/>
      <c r="AEV6" s="78">
        <f>AES6-AEU6</f>
        <v>0</v>
      </c>
      <c r="AEX6" s="323"/>
      <c r="AEY6" s="312"/>
      <c r="AEZ6" s="765"/>
      <c r="AFA6" s="31"/>
      <c r="AFB6" s="766"/>
      <c r="AFC6" s="78">
        <f>AEZ6-AFB6</f>
        <v>0</v>
      </c>
      <c r="AFE6" s="323"/>
      <c r="AFF6" s="312"/>
      <c r="AFG6" s="765"/>
      <c r="AFH6" s="31"/>
      <c r="AFI6" s="766"/>
      <c r="AFJ6" s="78">
        <f>AFG6-AFI6</f>
        <v>0</v>
      </c>
      <c r="AFL6" s="323"/>
      <c r="AFM6" s="312"/>
      <c r="AFN6" s="765"/>
      <c r="AFO6" s="31"/>
      <c r="AFP6" s="766"/>
      <c r="AFQ6" s="78">
        <f>AFN6-AFP6</f>
        <v>0</v>
      </c>
      <c r="AFS6" s="323"/>
      <c r="AFT6" s="312"/>
      <c r="AFU6" s="765"/>
      <c r="AFV6" s="31"/>
      <c r="AFW6" s="766"/>
      <c r="AFX6" s="78">
        <f>AFU6-AFW6</f>
        <v>0</v>
      </c>
      <c r="AFZ6" s="323"/>
      <c r="AGA6" s="312"/>
      <c r="AGB6" s="765"/>
      <c r="AGC6" s="31"/>
      <c r="AGD6" s="766"/>
      <c r="AGE6" s="78">
        <f>AGB6-AGD6</f>
        <v>0</v>
      </c>
      <c r="AGG6" s="323"/>
      <c r="AGH6" s="312"/>
      <c r="AGI6" s="765"/>
      <c r="AGJ6" s="31"/>
      <c r="AGK6" s="766"/>
      <c r="AGL6" s="78">
        <f>AGI6-AGK6</f>
        <v>0</v>
      </c>
      <c r="AGN6" s="407"/>
      <c r="AGO6" s="312"/>
      <c r="AGP6" s="765"/>
      <c r="AGQ6" s="31"/>
      <c r="AGR6" s="766"/>
      <c r="AGS6" s="78">
        <f>AGP6-AGR6</f>
        <v>0</v>
      </c>
      <c r="AGW6" s="312"/>
      <c r="AGX6" s="765"/>
      <c r="AGY6" s="323"/>
      <c r="AGZ6" s="766"/>
      <c r="AHA6" s="78">
        <f>AGX6-AGZ6</f>
        <v>0</v>
      </c>
      <c r="AHC6" s="407"/>
      <c r="AHD6" s="312"/>
      <c r="AHE6" s="765"/>
      <c r="AHF6" s="31"/>
      <c r="AHG6" s="766"/>
      <c r="AHH6" s="78">
        <f>AHE6-AHG6</f>
        <v>0</v>
      </c>
      <c r="AHJ6" s="407"/>
      <c r="AHK6" s="312"/>
      <c r="AHL6" s="765"/>
      <c r="AHM6" s="31"/>
      <c r="AHN6" s="766"/>
      <c r="AHO6" s="78">
        <f>AHL6-AHN6</f>
        <v>0</v>
      </c>
      <c r="AHQ6" s="427"/>
      <c r="AHR6" s="427"/>
      <c r="AHS6" s="230"/>
      <c r="AHT6" s="771"/>
      <c r="AHU6" s="49"/>
      <c r="AHV6" s="772"/>
      <c r="AHW6" s="78">
        <f>AHT6-AHV6</f>
        <v>0</v>
      </c>
      <c r="AHY6" s="407"/>
      <c r="AHZ6" s="312"/>
      <c r="AIA6" s="765"/>
      <c r="AIB6" s="31"/>
      <c r="AIC6" s="766"/>
      <c r="AID6" s="78">
        <f>AIA6-AIC6</f>
        <v>0</v>
      </c>
      <c r="AIF6" s="407"/>
      <c r="AIG6" s="312"/>
      <c r="AIH6" s="765"/>
      <c r="AII6" s="31"/>
      <c r="AIJ6" s="766"/>
      <c r="AIK6" s="78">
        <f>AIH6-AIJ6</f>
        <v>0</v>
      </c>
      <c r="AIM6" s="407"/>
      <c r="AIN6" s="312"/>
      <c r="AIO6" s="765"/>
      <c r="AIP6" s="31"/>
      <c r="AIQ6" s="766"/>
      <c r="AIR6" s="78">
        <f>AIO6-AIQ6</f>
        <v>0</v>
      </c>
      <c r="AIT6" s="31"/>
      <c r="AIU6" s="312"/>
      <c r="AIV6" s="765"/>
      <c r="AIW6" s="31"/>
      <c r="AIX6" s="766"/>
      <c r="AIY6" s="78">
        <f>AIV6-AIX6</f>
        <v>0</v>
      </c>
      <c r="AJA6" s="31"/>
      <c r="AJB6" s="312"/>
      <c r="AJC6" s="765"/>
      <c r="AJD6" s="31"/>
      <c r="AJE6" s="766"/>
      <c r="AJF6" s="78"/>
      <c r="AJH6" s="323"/>
      <c r="AJI6" s="312"/>
      <c r="AJJ6" s="765"/>
      <c r="AJK6" s="31"/>
      <c r="AJL6" s="766"/>
      <c r="AJM6" s="78"/>
      <c r="AJO6" s="322"/>
      <c r="AJP6" s="230"/>
      <c r="AJQ6" s="771"/>
      <c r="AJR6" s="49"/>
      <c r="AJS6" s="772"/>
      <c r="AJT6" s="78">
        <f>AJQ6-AJS6</f>
        <v>0</v>
      </c>
      <c r="AJV6" s="31"/>
      <c r="AJW6" s="31"/>
      <c r="AJX6" s="312"/>
      <c r="AJY6" s="765"/>
      <c r="AJZ6" s="31"/>
      <c r="AKA6" s="766"/>
      <c r="AKB6" s="78">
        <f>AJY6-AKA6</f>
        <v>0</v>
      </c>
      <c r="AKD6" s="407"/>
      <c r="AKE6" s="312"/>
      <c r="AKF6" s="765"/>
      <c r="AKG6" s="31"/>
      <c r="AKH6" s="766"/>
      <c r="AKI6" s="78">
        <f>AKF6-AKH6</f>
        <v>0</v>
      </c>
      <c r="AKK6" s="407"/>
      <c r="AKL6" s="740"/>
      <c r="AKM6" s="312"/>
      <c r="AKN6" s="765"/>
      <c r="AKO6" s="31"/>
      <c r="AKP6" s="766"/>
      <c r="AKQ6" s="78">
        <f>AKN6-AKP6</f>
        <v>0</v>
      </c>
      <c r="AKS6" s="407"/>
      <c r="AKT6" s="312"/>
      <c r="AKU6" s="765"/>
      <c r="AKV6" s="31"/>
      <c r="AKW6" s="766"/>
      <c r="AKX6" s="78">
        <f>AKU6-AKW6</f>
        <v>0</v>
      </c>
      <c r="AKZ6" s="407"/>
      <c r="ALA6" s="312"/>
      <c r="ALB6" s="771"/>
      <c r="ALC6" s="346"/>
      <c r="ALD6" s="346"/>
      <c r="ALE6" s="132"/>
      <c r="ALG6" s="407"/>
      <c r="ALH6" s="312"/>
      <c r="ALI6" s="765"/>
      <c r="ALJ6" s="337"/>
      <c r="ALK6" s="766"/>
      <c r="ALL6" s="78">
        <f>ALI6-ALK6</f>
        <v>0</v>
      </c>
      <c r="ALN6" s="407"/>
      <c r="ALO6" s="312"/>
      <c r="ALP6" s="765"/>
      <c r="ALQ6" s="31"/>
      <c r="ALR6" s="766"/>
      <c r="ALS6" s="78">
        <f>ALP6-ALR6</f>
        <v>0</v>
      </c>
      <c r="ALU6" s="407"/>
      <c r="ALV6" s="312"/>
      <c r="ALW6" s="765"/>
      <c r="ALX6" s="31"/>
      <c r="ALY6" s="766"/>
      <c r="ALZ6" s="78">
        <f>ALW6-ALY6</f>
        <v>0</v>
      </c>
      <c r="AMB6" s="407"/>
      <c r="AMC6" s="312"/>
      <c r="AMD6" s="765"/>
      <c r="AME6" s="407"/>
      <c r="AMF6" s="766"/>
      <c r="AMG6" s="78">
        <f>AMD6-AMF6</f>
        <v>0</v>
      </c>
      <c r="AMI6" s="407"/>
      <c r="AMJ6" s="312"/>
      <c r="AMK6" s="765"/>
      <c r="AML6" s="31"/>
      <c r="AMM6" s="766"/>
      <c r="AMN6" s="78">
        <f>AMK6-AMM6</f>
        <v>0</v>
      </c>
      <c r="AMP6" s="323"/>
      <c r="AMQ6" s="312"/>
      <c r="AMR6" s="765"/>
      <c r="AMS6" s="31"/>
      <c r="AMT6" s="766"/>
      <c r="AMU6" s="78">
        <f>AMR6-AMT6</f>
        <v>0</v>
      </c>
      <c r="AMW6" s="31"/>
      <c r="AMX6" s="312"/>
      <c r="AMY6" s="765"/>
      <c r="AMZ6" s="31"/>
      <c r="ANA6" s="766"/>
      <c r="ANB6" s="78">
        <f>AMY6-ANA6</f>
        <v>0</v>
      </c>
      <c r="AND6" s="323"/>
      <c r="ANE6" s="312"/>
      <c r="ANF6" s="765"/>
      <c r="ANG6" s="323"/>
      <c r="ANH6" s="766"/>
      <c r="ANI6" s="78">
        <f>ANF6-ANH6</f>
        <v>0</v>
      </c>
      <c r="ANK6" s="31"/>
      <c r="ANL6" s="31"/>
      <c r="ANM6" s="312"/>
      <c r="ANN6" s="765"/>
      <c r="ANO6" s="31"/>
      <c r="ANP6" s="766"/>
      <c r="ANQ6" s="78">
        <f>ANN6-ANP6</f>
        <v>0</v>
      </c>
      <c r="ANS6" s="407"/>
      <c r="ANT6" s="407"/>
      <c r="ANU6" s="312"/>
      <c r="ANV6" s="765"/>
      <c r="ANW6" s="31"/>
      <c r="ANX6" s="766"/>
      <c r="ANY6" s="78">
        <f>ANV6-ANX6</f>
        <v>0</v>
      </c>
      <c r="AOA6" s="407"/>
      <c r="AOB6" s="312"/>
      <c r="AOC6" s="765"/>
      <c r="AOD6" s="31"/>
      <c r="AOE6" s="766"/>
      <c r="AOF6" s="78">
        <f>AOC6-AOE6</f>
        <v>0</v>
      </c>
      <c r="AOH6" s="31"/>
      <c r="AOI6" s="312"/>
      <c r="AOJ6" s="765"/>
      <c r="AOK6" s="31"/>
      <c r="AOL6" s="766"/>
      <c r="AOM6" s="78">
        <f>AOJ6-AOL6</f>
        <v>0</v>
      </c>
      <c r="AOO6" s="31"/>
      <c r="AOP6" s="312"/>
      <c r="AOQ6" s="765"/>
      <c r="AOR6" s="31"/>
      <c r="AOS6" s="766"/>
      <c r="AOT6" s="78">
        <f>AOQ6-AOS6</f>
        <v>0</v>
      </c>
      <c r="AOV6" s="31"/>
      <c r="AOX6" s="765"/>
      <c r="AOY6" s="31"/>
      <c r="AOZ6" s="766"/>
      <c r="APA6" s="78">
        <f>AOX6-AOZ6</f>
        <v>0</v>
      </c>
      <c r="APC6" s="407"/>
      <c r="APD6" s="312"/>
      <c r="APE6" s="765"/>
      <c r="APF6" s="31"/>
      <c r="APG6" s="766"/>
      <c r="APH6" s="78">
        <f>APE6-APG6</f>
        <v>0</v>
      </c>
      <c r="APJ6" s="323"/>
      <c r="APK6" s="312"/>
      <c r="APL6" s="765"/>
      <c r="APM6" s="31"/>
      <c r="APN6" s="766"/>
      <c r="APO6" s="78">
        <f>APL6-APN6</f>
        <v>0</v>
      </c>
      <c r="APQ6" s="31"/>
      <c r="APR6" s="312"/>
      <c r="APS6" s="765"/>
      <c r="APT6" s="31"/>
      <c r="APU6" s="766"/>
      <c r="APV6" s="78">
        <f>APS6-APU6</f>
        <v>0</v>
      </c>
      <c r="APX6" s="31"/>
      <c r="APY6" s="312"/>
      <c r="APZ6" s="765"/>
      <c r="AQA6" s="31"/>
      <c r="AQB6" s="766"/>
      <c r="AQC6" s="78">
        <f>APZ6-AQB6</f>
        <v>0</v>
      </c>
      <c r="AQE6" s="31"/>
      <c r="AQF6" s="312"/>
      <c r="AQG6" s="765"/>
      <c r="AQH6" s="31"/>
      <c r="AQI6" s="766"/>
      <c r="AQJ6" s="78">
        <f>AQG6-AQI6</f>
        <v>0</v>
      </c>
      <c r="AQL6" s="323"/>
      <c r="AQM6" s="312"/>
      <c r="AQN6" s="765"/>
      <c r="AQO6" s="31"/>
      <c r="AQP6" s="766"/>
      <c r="AQQ6" s="78">
        <f>AQN6-AQP6</f>
        <v>0</v>
      </c>
      <c r="AQS6" s="323"/>
      <c r="AQT6" s="312"/>
      <c r="AQU6" s="765"/>
      <c r="AQV6" s="31"/>
      <c r="AQW6" s="766"/>
      <c r="AQX6" s="78">
        <f>AQU6-AQW6</f>
        <v>0</v>
      </c>
      <c r="AQZ6" s="323"/>
      <c r="ARA6" s="312"/>
      <c r="ARB6" s="765"/>
      <c r="ARC6" s="31"/>
      <c r="ARD6" s="766"/>
      <c r="ARE6" s="78">
        <f>ARB6-ARD6</f>
        <v>0</v>
      </c>
      <c r="ARG6" s="407"/>
      <c r="ARH6" s="312"/>
      <c r="ARI6" s="765"/>
      <c r="ARJ6" s="31"/>
      <c r="ARK6" s="766"/>
      <c r="ARL6" s="78">
        <f>ARI6-ARK6</f>
        <v>0</v>
      </c>
      <c r="ARN6" s="407"/>
      <c r="ARO6" s="312"/>
      <c r="ARP6" s="765"/>
      <c r="ARQ6" s="31"/>
      <c r="ARR6" s="766"/>
      <c r="ARS6" s="78">
        <f>ARP6-ARR6</f>
        <v>0</v>
      </c>
      <c r="ARU6" s="407"/>
      <c r="ARV6" s="312"/>
      <c r="ARW6" s="765"/>
      <c r="ARX6" s="31"/>
      <c r="ARY6" s="766"/>
      <c r="ARZ6" s="78">
        <f>ARW6-ARY6</f>
        <v>0</v>
      </c>
      <c r="ASB6" s="407"/>
      <c r="ASC6" s="312"/>
      <c r="ASD6" s="765"/>
      <c r="ASE6" s="31"/>
      <c r="ASF6" s="766"/>
      <c r="ASG6" s="78">
        <f>ASD6-ASF6</f>
        <v>0</v>
      </c>
      <c r="ASI6" s="407"/>
      <c r="ASJ6" s="767"/>
      <c r="ASK6" s="766"/>
      <c r="ASL6" s="31"/>
      <c r="ASM6" s="766"/>
      <c r="ASN6" s="78">
        <f>ASK6-ASM6</f>
        <v>0</v>
      </c>
      <c r="ASP6" s="407"/>
      <c r="ASQ6" s="407"/>
      <c r="ASR6" s="312"/>
      <c r="ASS6" s="765"/>
      <c r="AST6" s="31"/>
      <c r="ASU6" s="766"/>
      <c r="ASV6" s="78">
        <f>ASS6-ASU6</f>
        <v>0</v>
      </c>
      <c r="ASX6" s="407"/>
      <c r="ASY6" s="312"/>
      <c r="ASZ6" s="765"/>
      <c r="ATA6" s="31"/>
      <c r="ATB6" s="766"/>
      <c r="ATC6" s="78">
        <f>ASZ6-ATB6</f>
        <v>0</v>
      </c>
      <c r="ATE6" s="323"/>
      <c r="ATF6" s="312"/>
      <c r="ATG6" s="765"/>
      <c r="ATH6" s="31"/>
      <c r="ATI6" s="766"/>
      <c r="ATJ6" s="78">
        <f>ATG6-ATI6</f>
        <v>0</v>
      </c>
      <c r="ATL6" s="407"/>
      <c r="ATM6" s="740"/>
      <c r="ATN6" s="312"/>
      <c r="ATO6" s="765"/>
      <c r="ATP6" s="31"/>
      <c r="ATQ6" s="766"/>
      <c r="ATR6" s="78">
        <f>ATO6-ATQ6</f>
        <v>0</v>
      </c>
      <c r="ATT6" s="407"/>
      <c r="ATU6" s="740"/>
      <c r="ATV6" s="312"/>
      <c r="ATW6" s="765"/>
      <c r="ATX6" s="31"/>
      <c r="ATY6" s="766"/>
      <c r="ATZ6" s="78">
        <f>ATW6-ATY6</f>
        <v>0</v>
      </c>
      <c r="AUA6" s="76"/>
      <c r="AUC6" s="312"/>
      <c r="AUD6" s="765"/>
      <c r="AUE6" s="31"/>
      <c r="AUF6" s="766"/>
      <c r="AUG6" s="78">
        <f>AUD6-AUF6</f>
        <v>0</v>
      </c>
      <c r="AUI6" s="407"/>
      <c r="AUJ6" s="312"/>
      <c r="AUK6" s="765"/>
      <c r="AUL6" s="31"/>
      <c r="AUM6" s="766"/>
      <c r="AUN6" s="78">
        <f>AUK6-AUM6</f>
        <v>0</v>
      </c>
      <c r="AUP6" s="407"/>
      <c r="AUQ6" s="312"/>
      <c r="AUR6" s="765"/>
      <c r="AUS6" s="31"/>
      <c r="AUT6" s="766"/>
      <c r="AUU6" s="78">
        <f>AUR6-AUT6</f>
        <v>0</v>
      </c>
      <c r="AUW6" s="407"/>
      <c r="AUX6" s="312"/>
      <c r="AUY6" s="765"/>
      <c r="AUZ6" s="31"/>
      <c r="AVA6" s="766"/>
      <c r="AVB6" s="78">
        <f>AUY6-AVA6</f>
        <v>0</v>
      </c>
      <c r="AVD6" s="407"/>
      <c r="AVE6" s="767"/>
      <c r="AVF6" s="766"/>
      <c r="AVG6" s="31"/>
      <c r="AVH6" s="766"/>
      <c r="AVI6" s="78">
        <f>AVF6-AVH6</f>
        <v>0</v>
      </c>
      <c r="AVK6" s="407"/>
      <c r="AVL6" s="312"/>
      <c r="AVM6" s="765"/>
      <c r="AVN6" s="31"/>
      <c r="AVO6" s="766"/>
      <c r="AVP6" s="78">
        <f>AVM6-AVO6</f>
        <v>0</v>
      </c>
      <c r="AVR6" s="407"/>
      <c r="AVS6" s="312"/>
      <c r="AVT6" s="765"/>
      <c r="AVU6" s="31"/>
      <c r="AVV6" s="766"/>
      <c r="AVW6" s="78">
        <f>AVT6-AVV6</f>
        <v>0</v>
      </c>
      <c r="AVY6" s="407"/>
      <c r="AVZ6" s="312"/>
      <c r="AWA6" s="765"/>
      <c r="AWB6" s="31"/>
      <c r="AWC6" s="766"/>
      <c r="AWD6" s="78">
        <f>AWA6-AWC6</f>
        <v>0</v>
      </c>
      <c r="AWF6" s="31"/>
      <c r="AWG6" s="337"/>
      <c r="AWH6" s="312"/>
      <c r="AWI6" s="765"/>
      <c r="AWJ6" s="31"/>
      <c r="AWK6" s="766"/>
      <c r="AWL6" s="78">
        <f>AWI6-AWK6</f>
        <v>0</v>
      </c>
      <c r="AWN6" s="407"/>
      <c r="AWO6" s="407"/>
      <c r="AWP6" s="312"/>
      <c r="AWQ6" s="775"/>
      <c r="AWR6" s="776"/>
      <c r="AWS6" s="777"/>
      <c r="AWT6" s="778">
        <f>AWQ6-AWS6</f>
        <v>0</v>
      </c>
      <c r="AWV6" s="407"/>
      <c r="AWW6" s="312"/>
      <c r="AWX6" s="775"/>
      <c r="AWY6" s="776"/>
      <c r="AWZ6" s="777"/>
      <c r="AXA6" s="778">
        <f>AWX6-AWZ6</f>
        <v>0</v>
      </c>
      <c r="AXC6" s="407"/>
      <c r="AXD6" s="312"/>
      <c r="AXE6" s="775"/>
      <c r="AXF6" s="776"/>
      <c r="AXG6" s="777"/>
      <c r="AXH6" s="778">
        <f>AXE6-AXG6</f>
        <v>0</v>
      </c>
      <c r="AXJ6" s="31"/>
      <c r="AXK6" s="312"/>
      <c r="AXL6" s="775"/>
      <c r="AXM6" s="776"/>
      <c r="AXN6" s="777"/>
      <c r="AXO6" s="778">
        <f>AXL6-AXN6</f>
        <v>0</v>
      </c>
      <c r="AXQ6" s="407"/>
      <c r="AXR6" s="312"/>
      <c r="AXS6" s="22"/>
      <c r="AXT6" s="31"/>
      <c r="AXU6" s="766"/>
      <c r="AXV6" s="78">
        <f>AXS6-AXU6</f>
        <v>0</v>
      </c>
      <c r="AXX6" s="407"/>
      <c r="AXY6" s="312"/>
      <c r="AXZ6" s="22"/>
      <c r="AYA6" s="31"/>
      <c r="AYB6" s="766"/>
      <c r="AYC6" s="78">
        <f>AXZ6-AYB6</f>
        <v>0</v>
      </c>
      <c r="AYE6" s="407"/>
      <c r="AYF6" s="312"/>
      <c r="AYG6" s="22"/>
      <c r="AYH6" s="31"/>
      <c r="AYI6" s="766"/>
      <c r="AYJ6" s="78">
        <f>AYG6-AYI6</f>
        <v>0</v>
      </c>
      <c r="AYL6" s="407"/>
      <c r="AYM6" s="312"/>
      <c r="AYN6" s="22"/>
      <c r="AYO6" s="31"/>
      <c r="AYP6" s="766"/>
      <c r="AYQ6" s="78">
        <f>AYN6-AYP6</f>
        <v>0</v>
      </c>
      <c r="AYS6" s="407"/>
      <c r="AYT6" s="312"/>
      <c r="AYU6" s="22"/>
      <c r="AYV6" s="31"/>
      <c r="AYW6" s="766"/>
      <c r="AYX6" s="78">
        <f>AYU6-AYW6</f>
        <v>0</v>
      </c>
      <c r="AYZ6" s="31"/>
      <c r="AZA6" s="312"/>
      <c r="AZB6" s="22"/>
      <c r="AZC6" s="31"/>
      <c r="AZD6" s="766"/>
      <c r="AZE6" s="78">
        <f>AZB6-AZD6</f>
        <v>0</v>
      </c>
      <c r="AZG6" s="323"/>
      <c r="AZH6" s="312"/>
      <c r="AZI6" s="22"/>
      <c r="AZJ6" s="31"/>
      <c r="AZK6" s="766"/>
      <c r="AZL6" s="78">
        <f>AZI6-AZK6</f>
        <v>0</v>
      </c>
      <c r="AZN6" s="323"/>
      <c r="AZO6" s="312"/>
      <c r="AZP6" s="22"/>
      <c r="AZQ6" s="31"/>
      <c r="AZR6" s="766"/>
      <c r="AZS6" s="78">
        <f>AZP6-AZR6</f>
        <v>0</v>
      </c>
      <c r="AZU6" s="323"/>
      <c r="AZV6" s="312"/>
      <c r="AZW6" s="22"/>
      <c r="AZX6" s="31"/>
      <c r="AZY6" s="766"/>
      <c r="AZZ6" s="78">
        <f>AZW6-AZY6</f>
        <v>0</v>
      </c>
      <c r="BAB6" s="407"/>
      <c r="BAC6" s="312"/>
      <c r="BAD6" s="22"/>
      <c r="BAE6" s="407"/>
      <c r="BAF6" s="766"/>
      <c r="BAG6" s="78">
        <f>BAD6-BAF6</f>
        <v>0</v>
      </c>
      <c r="BAI6" s="407"/>
      <c r="BAJ6" s="312"/>
      <c r="BAK6" s="22"/>
      <c r="BAL6" s="31"/>
      <c r="BAM6" s="766"/>
      <c r="BAN6" s="78">
        <f>BAK6-BAM6</f>
        <v>0</v>
      </c>
      <c r="BAP6" s="31"/>
      <c r="BAQ6" s="312"/>
      <c r="BAR6" s="22"/>
      <c r="BAS6" s="31"/>
      <c r="BAT6" s="766"/>
      <c r="BAU6" s="78">
        <f>BAR6-BAT6</f>
        <v>0</v>
      </c>
      <c r="BAW6" s="31"/>
      <c r="BAX6" s="312"/>
      <c r="BAY6" s="22"/>
      <c r="BAZ6" s="31"/>
      <c r="BBA6" s="766"/>
      <c r="BBB6" s="78">
        <f>BAY6-BBA6</f>
        <v>0</v>
      </c>
      <c r="BBD6" s="322"/>
      <c r="BBE6" s="322"/>
      <c r="BBF6" s="779"/>
      <c r="BBG6" s="105"/>
      <c r="BBH6" s="322"/>
      <c r="BBI6" s="772"/>
      <c r="BBJ6" s="78">
        <f>BBG6-BBI6</f>
        <v>0</v>
      </c>
      <c r="BBL6" s="31"/>
      <c r="BBM6" s="312"/>
      <c r="BBN6" s="22"/>
      <c r="BBO6" s="31"/>
      <c r="BBP6" s="766"/>
      <c r="BBQ6" s="78">
        <f>BBN6-BBP6</f>
        <v>0</v>
      </c>
      <c r="BBS6" s="31"/>
      <c r="BBT6" s="312"/>
      <c r="BBU6" s="22"/>
      <c r="BBV6" s="31"/>
      <c r="BBW6" s="766"/>
      <c r="BBX6" s="78">
        <f>BBU6-BBW6</f>
        <v>0</v>
      </c>
      <c r="BBZ6" s="31"/>
      <c r="BCA6" s="312"/>
      <c r="BCB6" s="22"/>
      <c r="BCC6" s="31"/>
      <c r="BCD6" s="766"/>
      <c r="BCE6" s="78">
        <f>BCB6-BCD6</f>
        <v>0</v>
      </c>
      <c r="BCG6" s="31"/>
      <c r="BCH6" s="312"/>
      <c r="BCI6" s="22"/>
      <c r="BCJ6" s="31"/>
      <c r="BCK6" s="766"/>
      <c r="BCL6" s="78">
        <f>BCI6-BCK6</f>
        <v>0</v>
      </c>
      <c r="BCN6" s="407"/>
      <c r="BCO6" s="312"/>
      <c r="BCP6" s="22"/>
      <c r="BCQ6" s="31"/>
      <c r="BCR6" s="766"/>
      <c r="BCS6" s="78">
        <f>BCP6-BCR6</f>
        <v>0</v>
      </c>
      <c r="BCU6" s="407"/>
      <c r="BCV6" s="312"/>
      <c r="BCW6" s="22"/>
      <c r="BCX6" s="31"/>
      <c r="BCY6" s="766"/>
      <c r="BCZ6" s="78">
        <f>BCW6-BCY6</f>
        <v>0</v>
      </c>
      <c r="BDB6" s="323"/>
      <c r="BDC6" s="312"/>
      <c r="BDD6" s="22"/>
      <c r="BDE6" s="31"/>
      <c r="BDF6" s="766"/>
      <c r="BDG6" s="78">
        <f>BDD6-BDF6</f>
        <v>0</v>
      </c>
      <c r="BDI6" s="407"/>
      <c r="BDJ6" s="407"/>
      <c r="BDK6" s="312"/>
      <c r="BDL6" s="22"/>
      <c r="BDM6" s="407"/>
      <c r="BDN6" s="766"/>
      <c r="BDO6" s="78">
        <f>BDL6-BDN6</f>
        <v>0</v>
      </c>
      <c r="BDQ6" s="31"/>
      <c r="BDR6" s="31"/>
      <c r="BDS6" s="312"/>
      <c r="BDT6" s="22"/>
      <c r="BDU6" s="31"/>
      <c r="BDV6" s="766"/>
      <c r="BDW6" s="78">
        <f>BDT6-BDV6</f>
        <v>0</v>
      </c>
      <c r="BDY6" s="31"/>
      <c r="BDZ6" s="312"/>
      <c r="BEA6" s="22"/>
      <c r="BEB6" s="31"/>
      <c r="BEC6" s="766"/>
      <c r="BED6" s="78">
        <f>BEA6-BEC6</f>
        <v>0</v>
      </c>
      <c r="BEF6" s="31"/>
      <c r="BEG6" s="312"/>
      <c r="BEH6" s="22"/>
      <c r="BEI6" s="31"/>
      <c r="BEJ6" s="766"/>
      <c r="BEK6" s="78">
        <f>BEH6-BEJ6</f>
        <v>0</v>
      </c>
      <c r="BEM6" s="323"/>
      <c r="BEN6" s="312"/>
      <c r="BEO6" s="22"/>
      <c r="BEP6" s="31"/>
      <c r="BEQ6" s="766"/>
      <c r="BER6" s="78">
        <f>BEO6-BEQ6</f>
        <v>0</v>
      </c>
      <c r="BET6" s="323"/>
      <c r="BEU6" s="312"/>
      <c r="BEV6" s="22"/>
      <c r="BEW6" s="31"/>
      <c r="BEX6" s="766"/>
      <c r="BEY6" s="78">
        <f>BEV6-BEX6</f>
        <v>0</v>
      </c>
      <c r="BFA6" s="323"/>
      <c r="BFB6" s="312"/>
      <c r="BFC6" s="22"/>
      <c r="BFD6" s="407"/>
      <c r="BFE6" s="766"/>
      <c r="BFF6" s="78">
        <f>BFC6-BFE6</f>
        <v>0</v>
      </c>
      <c r="BFH6" s="323"/>
      <c r="BFI6" s="312"/>
      <c r="BFJ6" s="22"/>
      <c r="BFK6" s="407"/>
      <c r="BFL6" s="766"/>
      <c r="BFM6" s="78">
        <f>BFJ6-BFL6</f>
        <v>0</v>
      </c>
      <c r="BFO6" s="31"/>
      <c r="BFP6" s="312"/>
      <c r="BFQ6" s="22"/>
      <c r="BFR6" s="31"/>
      <c r="BFS6" s="766"/>
      <c r="BFT6" s="78">
        <f>BFQ6-BFS6</f>
        <v>0</v>
      </c>
      <c r="BFV6" s="323"/>
      <c r="BFW6" s="312"/>
      <c r="BFX6" s="22"/>
      <c r="BFY6" s="323"/>
      <c r="BFZ6" s="766"/>
      <c r="BGA6" s="78">
        <f>BFX6-BFZ6</f>
        <v>0</v>
      </c>
      <c r="BGC6" s="407"/>
      <c r="BGD6" s="767"/>
      <c r="BGE6" s="76"/>
      <c r="BGG6" s="766"/>
      <c r="BGH6" s="78">
        <f>BGE6-BGG6</f>
        <v>0</v>
      </c>
      <c r="BGJ6" s="31"/>
      <c r="BGK6" s="312"/>
      <c r="BGL6" s="22"/>
      <c r="BGM6" s="31"/>
      <c r="BGN6" s="766"/>
      <c r="BGO6" s="78">
        <f>BGL6-BGN6</f>
        <v>0</v>
      </c>
      <c r="BGQ6" s="427"/>
      <c r="BGR6" s="230"/>
      <c r="BGS6" s="105"/>
      <c r="BGT6" s="49"/>
      <c r="BGU6" s="772"/>
      <c r="BGV6" s="78">
        <f>BGS6-BGU6</f>
        <v>0</v>
      </c>
      <c r="BGX6" s="407"/>
      <c r="BGY6" s="31"/>
      <c r="BGZ6" s="312"/>
      <c r="BHA6" s="22"/>
      <c r="BHB6" s="31"/>
      <c r="BHC6" s="766"/>
      <c r="BHD6" s="78">
        <f>BHA6-BHC6</f>
        <v>0</v>
      </c>
      <c r="BHF6" s="323"/>
      <c r="BHG6" s="312"/>
      <c r="BHH6" s="22"/>
      <c r="BHI6" s="323"/>
      <c r="BHJ6" s="766"/>
      <c r="BHK6" s="78">
        <f>BHH6-BHJ6</f>
        <v>0</v>
      </c>
      <c r="BHM6" s="323"/>
      <c r="BHN6" s="337"/>
      <c r="BHO6" s="312"/>
      <c r="BHP6" s="22"/>
      <c r="BHQ6" s="323"/>
      <c r="BHR6" s="766"/>
      <c r="BHS6" s="78">
        <f>BHP6-BHR6</f>
        <v>0</v>
      </c>
      <c r="BHU6" s="31"/>
      <c r="BHV6" s="31"/>
      <c r="BHW6" s="312"/>
      <c r="BHX6" s="22"/>
      <c r="BHY6" s="31"/>
      <c r="BHZ6" s="766"/>
      <c r="BIA6" s="78">
        <f>BHX6-BHZ6</f>
        <v>0</v>
      </c>
      <c r="BIC6" s="407"/>
      <c r="BID6" s="312"/>
      <c r="BIE6" s="22"/>
      <c r="BIG6" s="766"/>
      <c r="BIH6" s="78">
        <f>BIE6-BIG6</f>
        <v>0</v>
      </c>
      <c r="BIJ6" s="323"/>
      <c r="BIK6" s="312"/>
      <c r="BIL6" s="22"/>
      <c r="BIM6" s="31"/>
      <c r="BIN6" s="766"/>
      <c r="BIO6" s="78">
        <f>BIL6-BIN6</f>
        <v>0</v>
      </c>
      <c r="BIQ6" s="407"/>
      <c r="BIR6" s="312"/>
      <c r="BIS6" s="22"/>
      <c r="BIT6" s="31"/>
      <c r="BIU6" s="766"/>
      <c r="BIV6" s="78">
        <f>BIS6-BIU6</f>
        <v>0</v>
      </c>
      <c r="BIX6" s="323"/>
      <c r="BIY6" s="323"/>
      <c r="BIZ6" s="312"/>
      <c r="BJA6" s="22"/>
      <c r="BJB6" s="31"/>
      <c r="BJC6" s="766"/>
      <c r="BJD6" s="78">
        <f>BJA6-BJC6</f>
        <v>0</v>
      </c>
      <c r="BJF6" s="31"/>
      <c r="BJG6" s="312"/>
      <c r="BJH6" s="22"/>
      <c r="BJI6" s="31"/>
      <c r="BJJ6" s="766"/>
      <c r="BJK6" s="78">
        <f>BJH6-BJJ6</f>
        <v>0</v>
      </c>
      <c r="BJM6" s="31"/>
      <c r="BJN6" s="312"/>
      <c r="BJO6" s="22"/>
      <c r="BJP6" s="31"/>
      <c r="BJQ6" s="766"/>
      <c r="BJR6" s="78">
        <f>BJO6-BJQ6</f>
        <v>0</v>
      </c>
      <c r="BJT6" s="407"/>
      <c r="BJV6" s="312"/>
      <c r="BJW6" s="22"/>
      <c r="BJX6" s="31"/>
      <c r="BJY6" s="766"/>
      <c r="BJZ6" s="78">
        <f>BJW6-BJY6</f>
        <v>0</v>
      </c>
      <c r="BKB6" s="407"/>
      <c r="BKC6" s="312"/>
      <c r="BKD6" s="22"/>
      <c r="BKE6" s="31"/>
      <c r="BKF6" s="766"/>
      <c r="BKG6" s="78">
        <f>BKD6-BKF6</f>
        <v>0</v>
      </c>
      <c r="BKI6" s="407"/>
      <c r="BKJ6" s="312"/>
      <c r="BKK6" s="22"/>
      <c r="BKL6" s="31"/>
      <c r="BKM6" s="766"/>
      <c r="BKN6" s="78">
        <f>BKK6-BKM6</f>
        <v>0</v>
      </c>
      <c r="BKP6" s="407"/>
      <c r="BKQ6" s="312"/>
      <c r="BKR6" s="22"/>
      <c r="BKS6" s="31"/>
      <c r="BKT6" s="766"/>
      <c r="BKU6" s="78">
        <f>BKR6-BKT6</f>
        <v>0</v>
      </c>
      <c r="BKW6" s="407"/>
      <c r="BKX6" s="312"/>
      <c r="BKY6" s="22"/>
      <c r="BKZ6" s="31"/>
      <c r="BLA6" s="766"/>
      <c r="BLB6" s="78">
        <f>BKY6-BLA6</f>
        <v>0</v>
      </c>
      <c r="BLD6" s="31"/>
      <c r="BLE6" s="312"/>
      <c r="BLF6" s="22"/>
      <c r="BLG6" s="31"/>
      <c r="BLH6" s="766"/>
      <c r="BLI6" s="78">
        <f>BLF6-BLH6</f>
        <v>0</v>
      </c>
      <c r="BLK6" s="31"/>
      <c r="BLL6" s="312"/>
      <c r="BLM6" s="22"/>
      <c r="BLN6" s="31"/>
      <c r="BLO6" s="766"/>
      <c r="BLP6" s="78">
        <f>BLM6-BLO6</f>
        <v>0</v>
      </c>
      <c r="BLR6" s="31"/>
      <c r="BLS6" s="312"/>
      <c r="BLT6" s="22"/>
      <c r="BLU6" s="31"/>
      <c r="BLV6" s="766"/>
      <c r="BLW6" s="78">
        <f>BLT6-BLV6</f>
        <v>0</v>
      </c>
      <c r="BLY6" s="407"/>
      <c r="BLZ6" s="312"/>
      <c r="BMA6" s="22"/>
      <c r="BMB6" s="31"/>
      <c r="BMC6" s="766"/>
      <c r="BMD6" s="78">
        <f>BMA6-BMC6</f>
        <v>0</v>
      </c>
      <c r="BMF6" s="31"/>
      <c r="BMG6" s="312"/>
      <c r="BMH6" s="22"/>
      <c r="BMI6" s="31"/>
      <c r="BMJ6" s="766"/>
      <c r="BMK6" s="78">
        <f>BMH6-BMJ6</f>
        <v>0</v>
      </c>
      <c r="BMM6" s="31"/>
      <c r="BMN6" s="312"/>
      <c r="BMO6" s="22"/>
      <c r="BMP6" s="31"/>
      <c r="BMQ6" s="766"/>
      <c r="BMR6" s="78">
        <f>BMO6-BMQ6</f>
        <v>0</v>
      </c>
      <c r="BMT6" s="323"/>
      <c r="BMU6" s="312"/>
      <c r="BMV6" s="22"/>
      <c r="BMW6" s="31"/>
      <c r="BMX6" s="766"/>
      <c r="BMY6" s="78">
        <f>BMV6-BMX6</f>
        <v>0</v>
      </c>
      <c r="BNA6" s="31"/>
      <c r="BNB6" s="312"/>
      <c r="BNC6" s="22"/>
      <c r="BND6" s="31"/>
      <c r="BNE6" s="766"/>
      <c r="BNF6" s="78">
        <f>BNC6-BNE6</f>
        <v>0</v>
      </c>
      <c r="BNH6" s="31"/>
      <c r="BNI6" s="337"/>
      <c r="BNJ6" s="312"/>
      <c r="BNK6" s="22"/>
      <c r="BNL6" s="31"/>
      <c r="BNM6" s="766"/>
      <c r="BNN6" s="78">
        <f>BNK6-BNM6</f>
        <v>0</v>
      </c>
      <c r="BNP6" s="31"/>
      <c r="BNQ6" s="312"/>
      <c r="BNR6" s="22"/>
      <c r="BNS6" s="31"/>
      <c r="BNT6" s="766"/>
      <c r="BNU6" s="78">
        <f>BNR6-BNT6</f>
        <v>0</v>
      </c>
      <c r="BNW6" s="31"/>
      <c r="BNX6" s="312"/>
      <c r="BNY6" s="22"/>
      <c r="BNZ6" s="31"/>
      <c r="BOA6" s="766"/>
      <c r="BOB6" s="78">
        <f>BNY6-BOA6</f>
        <v>0</v>
      </c>
      <c r="BOD6" s="31"/>
      <c r="BOE6" s="312"/>
      <c r="BOF6" s="22"/>
      <c r="BOG6" s="31"/>
      <c r="BOH6" s="766"/>
      <c r="BOI6" s="78">
        <f>BOF6-BOH6</f>
        <v>0</v>
      </c>
      <c r="BOK6" s="323"/>
      <c r="BOL6" s="767"/>
      <c r="BOM6" s="76"/>
      <c r="BON6" s="31"/>
      <c r="BOO6" s="766"/>
      <c r="BOP6" s="78">
        <f>BOM6-BOO6</f>
        <v>0</v>
      </c>
      <c r="BOR6" s="407"/>
      <c r="BOS6" s="312"/>
      <c r="BOT6" s="22"/>
      <c r="BOU6" s="31"/>
      <c r="BOV6" s="766"/>
      <c r="BOW6" s="78">
        <f>BOT6-BOV6</f>
        <v>0</v>
      </c>
      <c r="BOY6" s="407"/>
      <c r="BOZ6" s="312"/>
      <c r="BPA6" s="22"/>
      <c r="BPB6" s="31"/>
      <c r="BPC6" s="766"/>
      <c r="BPD6" s="78">
        <f>BPA6-BPC6</f>
        <v>0</v>
      </c>
      <c r="BPF6" s="31"/>
      <c r="BPG6" s="312"/>
      <c r="BPH6" s="22"/>
      <c r="BPI6" s="31"/>
      <c r="BPJ6" s="766"/>
      <c r="BPK6" s="78">
        <f>BPH6-BPJ6</f>
        <v>0</v>
      </c>
      <c r="BPM6" s="31"/>
      <c r="BPN6" s="312"/>
      <c r="BPO6" s="22"/>
      <c r="BPP6" s="31"/>
      <c r="BPQ6" s="766"/>
      <c r="BPR6" s="78">
        <f>BPO6-BPQ6</f>
        <v>0</v>
      </c>
      <c r="BPT6" s="31"/>
      <c r="BPU6" s="337"/>
      <c r="BPV6" s="312"/>
      <c r="BPW6" s="22"/>
      <c r="BPX6" s="31"/>
      <c r="BPY6" s="766"/>
      <c r="BPZ6" s="76">
        <f>BPW6-BPY6</f>
        <v>0</v>
      </c>
      <c r="BQA6" s="76"/>
      <c r="BQB6" s="323"/>
      <c r="BQC6" s="312"/>
      <c r="BQD6" s="22"/>
      <c r="BQE6" s="31"/>
      <c r="BQF6" s="766"/>
      <c r="BQG6" s="78">
        <f>BQD6-BQF6</f>
        <v>0</v>
      </c>
      <c r="BQI6" s="323"/>
      <c r="BQJ6" s="312"/>
      <c r="BQK6" s="22"/>
      <c r="BQL6" s="407"/>
      <c r="BQM6" s="766"/>
      <c r="BQN6" s="78">
        <f>BQK6-BQM6</f>
        <v>0</v>
      </c>
      <c r="BQQ6" s="312"/>
      <c r="BQR6" s="22"/>
      <c r="BQS6" s="31"/>
      <c r="BQT6" s="766"/>
      <c r="BQU6" s="78">
        <f>BQN80</f>
        <v>0</v>
      </c>
      <c r="BQW6" s="31"/>
      <c r="BQX6" s="312"/>
      <c r="BQY6" s="22"/>
      <c r="BQZ6" s="31"/>
      <c r="BRA6" s="766"/>
      <c r="BRB6" s="78">
        <f>BQY6-BRA6</f>
        <v>0</v>
      </c>
      <c r="BRD6" s="31"/>
      <c r="BRE6" s="31"/>
      <c r="BRF6" s="767"/>
      <c r="BRG6" s="76"/>
      <c r="BRH6" s="31"/>
      <c r="BRI6" s="766"/>
      <c r="BRJ6" s="78">
        <f>BRG6-BRI6</f>
        <v>0</v>
      </c>
      <c r="BRL6" s="407"/>
      <c r="BRM6" s="312"/>
      <c r="BRN6" s="22"/>
      <c r="BRO6" s="31"/>
      <c r="BRP6" s="766"/>
      <c r="BRQ6" s="78">
        <f>BRN6-BRP6</f>
        <v>0</v>
      </c>
      <c r="BRS6" s="407"/>
      <c r="BRT6" s="312"/>
      <c r="BRU6" s="22"/>
      <c r="BRV6" s="31"/>
      <c r="BRW6" s="766"/>
      <c r="BRX6" s="78">
        <f>BRU6-BRW6</f>
        <v>0</v>
      </c>
      <c r="BRZ6" s="31"/>
      <c r="BSA6" s="312"/>
      <c r="BSB6" s="22"/>
      <c r="BSC6" s="31"/>
      <c r="BSD6" s="766"/>
      <c r="BSE6" s="78">
        <f>BSB6-BSD6</f>
        <v>0</v>
      </c>
      <c r="BSG6" s="407"/>
      <c r="BSH6" s="312"/>
      <c r="BSI6" s="22"/>
      <c r="BSJ6" s="31"/>
      <c r="BSK6" s="766"/>
      <c r="BSL6" s="78">
        <f>BSI6-BSK6</f>
        <v>0</v>
      </c>
      <c r="BSN6" s="407"/>
      <c r="BSO6" s="312"/>
      <c r="BSP6" s="22"/>
      <c r="BSQ6" s="31"/>
      <c r="BSR6" s="766"/>
      <c r="BSS6" s="78">
        <f>BSP6-BSR6</f>
        <v>0</v>
      </c>
      <c r="BSU6" s="31"/>
      <c r="BSV6" s="312"/>
      <c r="BSW6" s="22"/>
      <c r="BSX6" s="31"/>
      <c r="BSY6" s="766"/>
      <c r="BSZ6" s="78">
        <f>BSW6-BSY6</f>
        <v>0</v>
      </c>
      <c r="BTB6" s="31"/>
      <c r="BTC6" s="312"/>
      <c r="BTD6" s="22"/>
      <c r="BTE6" s="31"/>
      <c r="BTF6" s="766"/>
      <c r="BTG6" s="78">
        <f>BTD6-BTF6</f>
        <v>0</v>
      </c>
      <c r="BTI6" s="31"/>
      <c r="BTJ6" s="312"/>
      <c r="BTK6" s="22"/>
      <c r="BTL6" s="31"/>
      <c r="BTM6" s="766"/>
      <c r="BTN6" s="78">
        <f>BTK6-BTM6</f>
        <v>0</v>
      </c>
      <c r="BTP6" s="31"/>
      <c r="BTQ6" s="312"/>
      <c r="BTR6" s="22"/>
      <c r="BTS6" s="31"/>
      <c r="BTT6" s="766"/>
      <c r="BTU6" s="78">
        <f>BTR6-BTT6</f>
        <v>0</v>
      </c>
    </row>
    <row r="7" spans="1:1894" ht="18" customHeight="1" x14ac:dyDescent="0.25">
      <c r="A7" s="31"/>
      <c r="B7" s="312"/>
      <c r="C7" s="22"/>
      <c r="D7" s="49"/>
      <c r="E7" s="140"/>
      <c r="F7" s="78">
        <f>F6+C7-E7</f>
        <v>0</v>
      </c>
      <c r="H7" s="31">
        <v>41515</v>
      </c>
      <c r="I7" s="312" t="s">
        <v>3128</v>
      </c>
      <c r="J7" s="780">
        <v>36429.5</v>
      </c>
      <c r="K7" s="31">
        <v>41523</v>
      </c>
      <c r="L7" s="76">
        <v>36429.5</v>
      </c>
      <c r="M7" s="78">
        <f>M6+J7-L7</f>
        <v>0</v>
      </c>
      <c r="O7" s="31"/>
      <c r="P7" s="312"/>
      <c r="Q7" s="780"/>
      <c r="R7" s="31"/>
      <c r="S7" s="76"/>
      <c r="T7" s="78">
        <f>T6+Q7-S7</f>
        <v>0</v>
      </c>
      <c r="V7" s="31"/>
      <c r="W7" s="312"/>
      <c r="X7" s="22"/>
      <c r="Y7" s="31"/>
      <c r="Z7" s="76"/>
      <c r="AA7" s="78">
        <f>AA6+X7-Z7</f>
        <v>0</v>
      </c>
      <c r="AC7" s="407">
        <v>41510</v>
      </c>
      <c r="AD7" s="817" t="s">
        <v>3203</v>
      </c>
      <c r="AE7" s="391">
        <v>6045</v>
      </c>
      <c r="AF7" s="427">
        <v>41519</v>
      </c>
      <c r="AG7" s="140">
        <v>6045</v>
      </c>
      <c r="AH7" s="78">
        <f>AH6+AE7-AG7</f>
        <v>0</v>
      </c>
      <c r="AJ7" s="323">
        <v>41261</v>
      </c>
      <c r="AK7" s="312" t="s">
        <v>1061</v>
      </c>
      <c r="AL7" s="22">
        <v>91041</v>
      </c>
      <c r="AM7" s="323">
        <v>41265</v>
      </c>
      <c r="AN7" s="76">
        <v>89590.86</v>
      </c>
      <c r="AO7" s="78">
        <f>AO6+AL7-AN7</f>
        <v>1450.1399999999994</v>
      </c>
      <c r="AQ7" s="31"/>
      <c r="AR7" s="312"/>
      <c r="AS7" s="780"/>
      <c r="AT7" s="31"/>
      <c r="AU7" s="76"/>
      <c r="AV7" s="78">
        <f>AV6+AS7-AU7</f>
        <v>0</v>
      </c>
      <c r="AX7" s="323">
        <v>41543</v>
      </c>
      <c r="AY7" s="312" t="s">
        <v>4158</v>
      </c>
      <c r="AZ7" s="22">
        <v>5034</v>
      </c>
      <c r="BA7" s="31"/>
      <c r="BB7" s="780"/>
      <c r="BC7" s="78">
        <f>BC6+AZ7-BB7</f>
        <v>5034</v>
      </c>
      <c r="BE7" s="427"/>
      <c r="BF7" s="230"/>
      <c r="BG7" s="262"/>
      <c r="BH7" s="49"/>
      <c r="BI7" s="140"/>
      <c r="BJ7" s="78">
        <f>BJ6+BG7-BI7</f>
        <v>0</v>
      </c>
      <c r="BL7" s="323">
        <v>41503</v>
      </c>
      <c r="BM7" s="312" t="s">
        <v>3092</v>
      </c>
      <c r="BN7" s="22">
        <v>24081</v>
      </c>
      <c r="BO7" s="31">
        <v>41543</v>
      </c>
      <c r="BP7" s="76">
        <v>24081</v>
      </c>
      <c r="BQ7" s="78">
        <f>BQ6+BN7-BP7</f>
        <v>0</v>
      </c>
      <c r="BS7" s="427">
        <v>41516</v>
      </c>
      <c r="BT7" s="484"/>
      <c r="BU7" s="230" t="s">
        <v>3093</v>
      </c>
      <c r="BV7" s="105">
        <v>1900</v>
      </c>
      <c r="BW7" s="49">
        <v>41529</v>
      </c>
      <c r="BX7" s="140">
        <v>1900</v>
      </c>
      <c r="BY7" s="78">
        <f>BY6+BV7-BX7</f>
        <v>0</v>
      </c>
      <c r="CA7" s="427"/>
      <c r="CB7" s="303"/>
      <c r="CC7" s="140"/>
      <c r="CD7" s="49"/>
      <c r="CE7" s="140"/>
      <c r="CF7" s="132">
        <f>CF6+CC7-CE7</f>
        <v>0</v>
      </c>
      <c r="CH7" s="427"/>
      <c r="CI7" s="303"/>
      <c r="CJ7" s="140"/>
      <c r="CK7" s="49"/>
      <c r="CL7" s="262"/>
      <c r="CM7" s="132">
        <f>CM6+CJ7-CL7</f>
        <v>0</v>
      </c>
      <c r="CO7" s="407">
        <v>40661</v>
      </c>
      <c r="CP7" s="740"/>
      <c r="CQ7" s="312" t="s">
        <v>1062</v>
      </c>
      <c r="CR7" s="22">
        <v>168290</v>
      </c>
      <c r="CS7" s="781"/>
      <c r="CT7" s="76"/>
      <c r="CU7" s="78">
        <f>CU6+CR7-CT7</f>
        <v>168290</v>
      </c>
      <c r="CW7" s="427"/>
      <c r="CX7" s="821"/>
      <c r="CY7" s="303"/>
      <c r="CZ7" s="140"/>
      <c r="DA7" s="427"/>
      <c r="DB7" s="140"/>
      <c r="DC7" s="78">
        <f>DC6+CZ7-DB7</f>
        <v>9551430.3000000007</v>
      </c>
      <c r="DE7" s="322">
        <v>41475</v>
      </c>
      <c r="DF7" s="230" t="s">
        <v>3094</v>
      </c>
      <c r="DG7" s="105">
        <v>2713</v>
      </c>
      <c r="DH7" s="49">
        <v>41512</v>
      </c>
      <c r="DI7" s="140">
        <v>600</v>
      </c>
      <c r="DJ7" s="78">
        <f>DJ6+DG7-DI7</f>
        <v>2113</v>
      </c>
      <c r="DL7" s="322"/>
      <c r="DM7" s="230"/>
      <c r="DN7" s="105"/>
      <c r="DO7" s="49"/>
      <c r="DP7" s="140"/>
      <c r="DQ7" s="78">
        <f>DQ6+DN7-DP7</f>
        <v>0</v>
      </c>
      <c r="DS7" s="49">
        <v>41433</v>
      </c>
      <c r="DT7" s="230" t="s">
        <v>2211</v>
      </c>
      <c r="DU7" s="105">
        <v>1750.5</v>
      </c>
      <c r="DV7" s="49"/>
      <c r="DW7" s="140"/>
      <c r="DX7" s="78">
        <f>DX6+DU7-DW7</f>
        <v>1750.5</v>
      </c>
      <c r="DZ7" s="322"/>
      <c r="EA7" s="230"/>
      <c r="EB7" s="105"/>
      <c r="EC7" s="31"/>
      <c r="ED7" s="76"/>
      <c r="EE7" s="78">
        <f>EE6+EB7-ED7</f>
        <v>0</v>
      </c>
      <c r="EG7" s="427">
        <v>41510</v>
      </c>
      <c r="EH7" s="303" t="s">
        <v>3192</v>
      </c>
      <c r="EI7" s="140">
        <v>25716</v>
      </c>
      <c r="EJ7" s="49">
        <v>41518</v>
      </c>
      <c r="EK7" s="140">
        <v>15000</v>
      </c>
      <c r="EL7" s="78">
        <f>EL6+EI7-EK7</f>
        <v>10716</v>
      </c>
      <c r="EN7" s="427"/>
      <c r="EO7" s="303"/>
      <c r="EP7" s="140"/>
      <c r="EQ7" s="49"/>
      <c r="ER7" s="140"/>
      <c r="ES7" s="78">
        <f>ES6+EP7-ER7</f>
        <v>0</v>
      </c>
      <c r="EU7" s="49">
        <v>41503</v>
      </c>
      <c r="EV7" s="783"/>
      <c r="EW7" s="230" t="s">
        <v>3095</v>
      </c>
      <c r="EX7" s="105">
        <v>11195</v>
      </c>
      <c r="EY7" s="309">
        <v>41518</v>
      </c>
      <c r="EZ7" s="140">
        <v>11195</v>
      </c>
      <c r="FA7" s="78">
        <f>FA6+EX7-EZ7</f>
        <v>0</v>
      </c>
      <c r="FC7" s="427">
        <v>41184</v>
      </c>
      <c r="FD7" s="783" t="s">
        <v>1063</v>
      </c>
      <c r="FE7" s="230" t="s">
        <v>1064</v>
      </c>
      <c r="FF7" s="105">
        <v>38514.83</v>
      </c>
      <c r="FG7" s="309">
        <v>41185</v>
      </c>
      <c r="FH7" s="140">
        <v>37470</v>
      </c>
      <c r="FI7" s="78">
        <f>FI6+FF7-FH7</f>
        <v>1044.8300000000017</v>
      </c>
      <c r="FK7" s="427">
        <v>41474</v>
      </c>
      <c r="FL7" s="309" t="s">
        <v>3096</v>
      </c>
      <c r="FM7" s="230" t="s">
        <v>3097</v>
      </c>
      <c r="FN7" s="105">
        <v>53162.5</v>
      </c>
      <c r="FO7" s="309">
        <v>41476</v>
      </c>
      <c r="FP7" s="140">
        <v>49372</v>
      </c>
      <c r="FQ7" s="78">
        <f>FQ6+FN7-FP7</f>
        <v>3790.5</v>
      </c>
      <c r="FS7" s="31"/>
      <c r="FT7" s="312"/>
      <c r="FU7" s="22"/>
      <c r="FV7" s="31"/>
      <c r="FW7" s="76"/>
      <c r="FX7" s="78">
        <f>FX6+FU7-FW7</f>
        <v>0</v>
      </c>
      <c r="FZ7" s="495">
        <v>41461</v>
      </c>
      <c r="GA7" s="484" t="s">
        <v>3218</v>
      </c>
      <c r="GB7" s="230" t="s">
        <v>3219</v>
      </c>
      <c r="GC7" s="105">
        <v>4947.5</v>
      </c>
      <c r="GD7" s="484"/>
      <c r="GE7" s="105"/>
      <c r="GF7" s="78">
        <f>GF6+GC7-GE7</f>
        <v>4947.5</v>
      </c>
      <c r="GH7" s="49">
        <v>41541</v>
      </c>
      <c r="GI7" s="230" t="s">
        <v>4143</v>
      </c>
      <c r="GJ7" s="105">
        <v>1915</v>
      </c>
      <c r="GK7" s="49">
        <v>41543</v>
      </c>
      <c r="GL7" s="140">
        <v>1891</v>
      </c>
      <c r="GM7" s="78">
        <f>GM6+GJ7-GL7</f>
        <v>24</v>
      </c>
      <c r="GO7" s="407">
        <v>41313</v>
      </c>
      <c r="GP7" s="312"/>
      <c r="GQ7" s="312" t="s">
        <v>1437</v>
      </c>
      <c r="GR7" s="1294">
        <v>9808.6</v>
      </c>
      <c r="GS7" s="1295">
        <v>41314</v>
      </c>
      <c r="GT7" s="1296">
        <v>7297</v>
      </c>
      <c r="GU7" s="78">
        <f>GU6+GR7-GT7</f>
        <v>2511.6000000000004</v>
      </c>
      <c r="GW7" s="427">
        <v>41450</v>
      </c>
      <c r="GX7" s="230" t="s">
        <v>2228</v>
      </c>
      <c r="GY7" s="698">
        <v>5990.5</v>
      </c>
      <c r="GZ7" s="323"/>
      <c r="HA7" s="76"/>
      <c r="HB7" s="78">
        <f>HB6+GY7-HA7</f>
        <v>5990.5</v>
      </c>
      <c r="HD7" s="322">
        <v>41478</v>
      </c>
      <c r="HE7" s="1476" t="s">
        <v>3098</v>
      </c>
      <c r="HF7" s="698">
        <v>12894.5</v>
      </c>
      <c r="HG7" s="49">
        <v>41478</v>
      </c>
      <c r="HH7" s="140">
        <v>12546</v>
      </c>
      <c r="HI7" s="78">
        <f>HI6+HF7-HH7</f>
        <v>348.5</v>
      </c>
      <c r="HK7" s="427">
        <v>41338</v>
      </c>
      <c r="HL7" s="1476" t="s">
        <v>1456</v>
      </c>
      <c r="HM7" s="140">
        <v>26532.5</v>
      </c>
      <c r="HN7" s="49">
        <v>41339</v>
      </c>
      <c r="HO7" s="140">
        <v>23532.5</v>
      </c>
      <c r="HP7" s="78">
        <f>HP6+HM7-HO7</f>
        <v>3000</v>
      </c>
      <c r="HR7" s="322"/>
      <c r="HS7" s="230"/>
      <c r="HT7" s="105"/>
      <c r="HU7" s="49"/>
      <c r="HV7" s="140"/>
      <c r="HW7" s="132">
        <f>HW6+HT7-HV7</f>
        <v>0</v>
      </c>
      <c r="HY7" s="322"/>
      <c r="HZ7" s="230"/>
      <c r="IA7" s="105"/>
      <c r="IB7" s="49"/>
      <c r="IC7" s="140"/>
      <c r="ID7" s="132">
        <f>ID6+IA7-IC7</f>
        <v>0</v>
      </c>
      <c r="IF7" s="322"/>
      <c r="IG7" s="230"/>
      <c r="IH7" s="105"/>
      <c r="II7" s="797" t="s">
        <v>3511</v>
      </c>
      <c r="IJ7" s="140"/>
      <c r="IK7" s="78">
        <f>IK6+IH7-IJ7</f>
        <v>0</v>
      </c>
      <c r="IM7" s="427">
        <v>41162</v>
      </c>
      <c r="IN7" s="230" t="s">
        <v>1065</v>
      </c>
      <c r="IO7" s="105">
        <v>40070</v>
      </c>
      <c r="IP7" s="49">
        <v>41163</v>
      </c>
      <c r="IQ7" s="140">
        <v>29000</v>
      </c>
      <c r="IR7" s="78">
        <f>IR6+IO7-IQ7</f>
        <v>11070</v>
      </c>
      <c r="IT7" s="427">
        <v>41547</v>
      </c>
      <c r="IU7" s="230" t="s">
        <v>4267</v>
      </c>
      <c r="IV7" s="105">
        <v>21278.5</v>
      </c>
      <c r="IW7" s="49"/>
      <c r="IX7" s="140"/>
      <c r="IY7" s="78">
        <f>IY6+IV7-IX7</f>
        <v>21278.5</v>
      </c>
      <c r="JA7" s="323">
        <v>41504</v>
      </c>
      <c r="JB7" s="782" t="s">
        <v>3329</v>
      </c>
      <c r="JC7" s="704">
        <v>5600</v>
      </c>
      <c r="JD7" s="323">
        <v>41512</v>
      </c>
      <c r="JE7" s="704">
        <v>1600</v>
      </c>
      <c r="JF7" s="78">
        <f>JF6+JC7-JE7</f>
        <v>4000</v>
      </c>
      <c r="JH7" s="323"/>
      <c r="JI7" s="782"/>
      <c r="JJ7" s="704"/>
      <c r="JK7" s="323"/>
      <c r="JL7" s="704"/>
      <c r="JM7" s="78">
        <f>JM6+JJ7-JL7</f>
        <v>30400</v>
      </c>
      <c r="JO7" s="323"/>
      <c r="JP7" s="782"/>
      <c r="JQ7" s="704"/>
      <c r="JR7" s="798"/>
      <c r="JS7" s="22"/>
      <c r="JT7" s="78">
        <f>JT6+JQ7-JS7</f>
        <v>30400</v>
      </c>
      <c r="JV7" s="407">
        <v>40729</v>
      </c>
      <c r="JW7" s="312" t="s">
        <v>1066</v>
      </c>
      <c r="JX7" s="22">
        <v>64587</v>
      </c>
      <c r="JY7" s="31">
        <v>40758</v>
      </c>
      <c r="JZ7" s="76">
        <v>61958</v>
      </c>
      <c r="KA7" s="78">
        <f>KA6+JX7-JZ7</f>
        <v>2629</v>
      </c>
      <c r="KC7" s="322"/>
      <c r="KD7" s="230"/>
      <c r="KE7" s="105"/>
      <c r="KF7" s="49"/>
      <c r="KG7" s="140"/>
      <c r="KH7" s="78">
        <f>KH6+KE7-KG7</f>
        <v>0</v>
      </c>
      <c r="KJ7" s="323">
        <v>41513</v>
      </c>
      <c r="KK7" s="1467" t="s">
        <v>4273</v>
      </c>
      <c r="KL7" s="312" t="s">
        <v>3180</v>
      </c>
      <c r="KM7" s="22">
        <v>14192</v>
      </c>
      <c r="KN7" s="49">
        <v>41529</v>
      </c>
      <c r="KO7" s="76">
        <v>14192</v>
      </c>
      <c r="KP7" s="78">
        <f>KP6+KM7-KO7</f>
        <v>0</v>
      </c>
      <c r="KR7" s="322"/>
      <c r="KS7" s="1476"/>
      <c r="KT7" s="140"/>
      <c r="KU7" s="49"/>
      <c r="KV7" s="140"/>
      <c r="KW7" s="78">
        <f>KW6+KT7-KV7</f>
        <v>0</v>
      </c>
      <c r="KY7" s="322"/>
      <c r="KZ7" s="230"/>
      <c r="LA7" s="105"/>
      <c r="LB7" s="49"/>
      <c r="LC7" s="140"/>
      <c r="LD7" s="78">
        <f>LD6+LA7-LC7</f>
        <v>0</v>
      </c>
      <c r="LF7" s="31">
        <v>41547</v>
      </c>
      <c r="LG7" s="312" t="s">
        <v>4260</v>
      </c>
      <c r="LH7" s="22">
        <v>7881.5</v>
      </c>
      <c r="LI7" s="31"/>
      <c r="LJ7" s="76"/>
      <c r="LK7" s="78">
        <f>LK6+LH7-LJ7</f>
        <v>7881.5</v>
      </c>
      <c r="LM7" s="31"/>
      <c r="LN7" s="1476"/>
      <c r="LO7" s="140"/>
      <c r="LP7" s="31"/>
      <c r="LQ7" s="76"/>
      <c r="LR7" s="78">
        <f>LR6+LO7-LQ7</f>
        <v>0</v>
      </c>
      <c r="LT7" s="49"/>
      <c r="LU7" s="230"/>
      <c r="LV7" s="105"/>
      <c r="LW7" s="49"/>
      <c r="LX7" s="140"/>
      <c r="LY7" s="78">
        <f>LY6+LV7-LX7</f>
        <v>0</v>
      </c>
      <c r="MA7" s="259"/>
      <c r="MB7" s="230"/>
      <c r="MC7" s="105"/>
      <c r="MD7" s="49"/>
      <c r="ME7" s="140"/>
      <c r="MF7" s="78">
        <f>MF6+MC7-ME7</f>
        <v>0</v>
      </c>
      <c r="MH7" s="427"/>
      <c r="MI7" s="230"/>
      <c r="MJ7" s="105"/>
      <c r="MK7" s="49"/>
      <c r="ML7" s="140"/>
      <c r="MM7" s="78">
        <f>MM6+MJ7-ML7</f>
        <v>0</v>
      </c>
      <c r="MO7" s="427"/>
      <c r="MP7" s="1476"/>
      <c r="MQ7" s="140"/>
      <c r="MR7" s="49"/>
      <c r="MS7" s="140"/>
      <c r="MT7" s="78">
        <f>MT6+MQ7-MS7</f>
        <v>0</v>
      </c>
      <c r="MV7" s="407"/>
      <c r="MW7" s="312"/>
      <c r="MX7" s="780"/>
      <c r="MY7" s="688"/>
      <c r="MZ7" s="780"/>
      <c r="NA7" s="78">
        <f>NA6+MX7-MZ7</f>
        <v>0</v>
      </c>
      <c r="NC7" s="31"/>
      <c r="ND7" s="1476"/>
      <c r="NE7" s="140"/>
      <c r="NF7" s="688"/>
      <c r="NG7" s="76"/>
      <c r="NH7" s="78">
        <f>NH6+NE7-NG7</f>
        <v>0</v>
      </c>
      <c r="NJ7" s="31"/>
      <c r="NK7" s="312"/>
      <c r="NL7" s="780"/>
      <c r="NM7" s="31"/>
      <c r="NN7" s="76"/>
      <c r="NO7" s="78">
        <f>NO6+NL7-NN7</f>
        <v>0</v>
      </c>
      <c r="NQ7" s="407"/>
      <c r="NR7" s="1476"/>
      <c r="NS7" s="140"/>
      <c r="NT7" s="427"/>
      <c r="NU7" s="140"/>
      <c r="NV7" s="78">
        <f>NV6+NS7-NU7</f>
        <v>0</v>
      </c>
      <c r="NX7" s="427">
        <v>41311</v>
      </c>
      <c r="NY7" s="230" t="s">
        <v>1436</v>
      </c>
      <c r="NZ7" s="105">
        <v>17503.5</v>
      </c>
      <c r="OA7" s="49">
        <v>41313</v>
      </c>
      <c r="OB7" s="140">
        <v>4704</v>
      </c>
      <c r="OC7" s="78">
        <f>OC6+NZ7-OB7</f>
        <v>12799.5</v>
      </c>
      <c r="OE7" s="407">
        <v>41177</v>
      </c>
      <c r="OF7" s="769" t="s">
        <v>1067</v>
      </c>
      <c r="OG7" s="312" t="s">
        <v>1068</v>
      </c>
      <c r="OH7" s="22">
        <v>35977</v>
      </c>
      <c r="OI7" s="309">
        <v>41195</v>
      </c>
      <c r="OJ7" s="724">
        <v>35120</v>
      </c>
      <c r="OK7" s="790">
        <f t="shared" ref="OK7:OK43" si="0">OK6+OH7-OJ7</f>
        <v>857</v>
      </c>
      <c r="OM7" s="407"/>
      <c r="ON7" s="312"/>
      <c r="OO7" s="22"/>
      <c r="OP7" s="31"/>
      <c r="OQ7" s="76"/>
      <c r="OR7" s="78">
        <f>OR6+OO7-OQ7</f>
        <v>0</v>
      </c>
      <c r="OT7" s="31"/>
      <c r="OU7" s="1476"/>
      <c r="OV7" s="140"/>
      <c r="OW7" s="31"/>
      <c r="OX7" s="76"/>
      <c r="OY7" s="78">
        <f>OY6+OV7-OX7</f>
        <v>0</v>
      </c>
      <c r="PA7" s="322">
        <v>41464</v>
      </c>
      <c r="PB7" s="791" t="s">
        <v>3099</v>
      </c>
      <c r="PC7" s="140">
        <v>3053</v>
      </c>
      <c r="PD7" s="49">
        <v>41464</v>
      </c>
      <c r="PE7" s="140">
        <v>2751.5</v>
      </c>
      <c r="PF7" s="78">
        <f>PF6+PC7-PE7</f>
        <v>301.5</v>
      </c>
      <c r="PH7" s="905"/>
      <c r="PI7" s="791"/>
      <c r="PJ7" s="140"/>
      <c r="PK7" s="49"/>
      <c r="PL7" s="140"/>
      <c r="PM7" s="78">
        <f>PM6+PJ7-PL7</f>
        <v>7976</v>
      </c>
      <c r="PO7" s="322">
        <v>41166</v>
      </c>
      <c r="PP7" s="792"/>
      <c r="PQ7" s="549" t="s">
        <v>1069</v>
      </c>
      <c r="PR7" s="793">
        <v>44974.96</v>
      </c>
      <c r="PS7" s="309">
        <v>41171</v>
      </c>
      <c r="PT7" s="724">
        <v>43594.79</v>
      </c>
      <c r="PU7" s="78">
        <f>PU6+PR7-PT7</f>
        <v>1380.1699999999983</v>
      </c>
      <c r="PW7" s="323">
        <v>41503</v>
      </c>
      <c r="PX7" s="312" t="s">
        <v>3100</v>
      </c>
      <c r="PY7" s="22">
        <v>9904</v>
      </c>
      <c r="PZ7" s="309"/>
      <c r="QA7" s="140"/>
      <c r="QB7" s="78">
        <f>QB6+PY7-QA7</f>
        <v>9904</v>
      </c>
      <c r="QD7" s="323">
        <v>41493</v>
      </c>
      <c r="QE7" s="312" t="s">
        <v>3129</v>
      </c>
      <c r="QF7" s="22">
        <v>36227</v>
      </c>
      <c r="QG7" s="31">
        <v>41497</v>
      </c>
      <c r="QH7" s="76">
        <v>7000</v>
      </c>
      <c r="QI7" s="78">
        <f>QI6+QF7-QH7</f>
        <v>29227</v>
      </c>
      <c r="QK7" s="49"/>
      <c r="QL7" s="230"/>
      <c r="QM7" s="105"/>
      <c r="QN7" s="31"/>
      <c r="QO7" s="76"/>
      <c r="QP7" s="78">
        <f>QP6+QM7-QO7</f>
        <v>0</v>
      </c>
      <c r="QR7" s="49"/>
      <c r="QS7" s="230"/>
      <c r="QT7" s="105"/>
      <c r="QU7" s="49"/>
      <c r="QV7" s="140"/>
      <c r="QW7" s="78">
        <f>QW6+QT7-QV7</f>
        <v>0</v>
      </c>
      <c r="QY7" s="49"/>
      <c r="QZ7" s="1476"/>
      <c r="RA7" s="140"/>
      <c r="RB7" s="49"/>
      <c r="RC7" s="140"/>
      <c r="RD7" s="78">
        <f>RD6+RA7-RC7</f>
        <v>0</v>
      </c>
      <c r="RF7" s="427">
        <v>41320</v>
      </c>
      <c r="RG7" s="484"/>
      <c r="RH7" s="230" t="s">
        <v>1444</v>
      </c>
      <c r="RI7" s="105">
        <v>9545</v>
      </c>
      <c r="RJ7" s="49">
        <v>41321</v>
      </c>
      <c r="RK7" s="351">
        <v>8810</v>
      </c>
      <c r="RL7" s="78">
        <f>RL6+RI7-RK7</f>
        <v>735</v>
      </c>
      <c r="RN7" s="427"/>
      <c r="RO7" s="230"/>
      <c r="RP7" s="105"/>
      <c r="RQ7" s="49"/>
      <c r="RR7" s="140"/>
      <c r="RS7" s="78">
        <f>RS6+RP7-RR7</f>
        <v>0</v>
      </c>
      <c r="RU7" s="427"/>
      <c r="RV7" s="230"/>
      <c r="RW7" s="105"/>
      <c r="RX7" s="49"/>
      <c r="RY7" s="140"/>
      <c r="RZ7" s="78">
        <f>RZ6+RW7-RY7</f>
        <v>0</v>
      </c>
      <c r="SA7" s="140"/>
      <c r="SB7" s="49"/>
      <c r="SC7" s="230"/>
      <c r="SD7" s="105"/>
      <c r="SE7" s="49"/>
      <c r="SF7" s="140"/>
      <c r="SG7" s="78">
        <f>SG6+SD7-SF7</f>
        <v>0</v>
      </c>
      <c r="SI7" s="49"/>
      <c r="SJ7" s="230"/>
      <c r="SK7" s="105"/>
      <c r="SL7" s="49"/>
      <c r="SM7" s="140"/>
      <c r="SN7" s="78">
        <f>SN6+SK7-SM7</f>
        <v>0</v>
      </c>
      <c r="SP7" s="49"/>
      <c r="SQ7" s="230"/>
      <c r="SR7" s="105"/>
      <c r="SS7" s="49"/>
      <c r="ST7" s="140"/>
      <c r="SU7" s="78">
        <f>SU6+SR7-ST7</f>
        <v>0</v>
      </c>
      <c r="SW7" s="49"/>
      <c r="SX7" s="1476"/>
      <c r="SY7" s="140"/>
      <c r="SZ7" s="49"/>
      <c r="TA7" s="140"/>
      <c r="TB7" s="78">
        <f>TB6+SY7-TA7</f>
        <v>0</v>
      </c>
      <c r="TD7" s="49"/>
      <c r="TE7" s="230"/>
      <c r="TF7" s="105"/>
      <c r="TG7" s="49"/>
      <c r="TH7" s="140"/>
      <c r="TI7" s="78">
        <f>TI6+TF7-TH7</f>
        <v>0</v>
      </c>
      <c r="TK7" s="49">
        <v>41534</v>
      </c>
      <c r="TL7" s="230" t="s">
        <v>4114</v>
      </c>
      <c r="TM7" s="105">
        <v>9651.5</v>
      </c>
      <c r="TN7" s="49"/>
      <c r="TO7" s="351"/>
      <c r="TP7" s="78">
        <f>TP6+TM7-TO7</f>
        <v>9651.5</v>
      </c>
      <c r="TR7" s="49"/>
      <c r="TS7" s="230"/>
      <c r="TT7" s="262"/>
      <c r="TU7" s="49"/>
      <c r="TV7" s="351"/>
      <c r="TW7" s="78">
        <f>TW6+TT7-TV7</f>
        <v>0</v>
      </c>
      <c r="TY7" s="427"/>
      <c r="TZ7" s="230"/>
      <c r="UA7" s="262"/>
      <c r="UB7" s="49"/>
      <c r="UC7" s="391"/>
      <c r="UD7" s="78">
        <f>UD6+UA7-UC7</f>
        <v>0</v>
      </c>
      <c r="UF7" s="427" t="s">
        <v>1442</v>
      </c>
      <c r="UG7" s="883" t="s">
        <v>1440</v>
      </c>
      <c r="UH7" s="567"/>
      <c r="UI7" s="640">
        <v>41317</v>
      </c>
      <c r="UJ7" s="1299">
        <v>2822</v>
      </c>
      <c r="UK7" s="78">
        <f>UK6+UH7-UJ7</f>
        <v>-2822</v>
      </c>
      <c r="UM7" s="427"/>
      <c r="UN7" s="318"/>
      <c r="UO7" s="105"/>
      <c r="UP7" s="49"/>
      <c r="UQ7" s="391"/>
      <c r="UR7" s="78">
        <f>UR6+UO7-UQ7</f>
        <v>0</v>
      </c>
      <c r="UT7" s="323">
        <v>41517</v>
      </c>
      <c r="UU7" s="782" t="s">
        <v>3130</v>
      </c>
      <c r="UV7" s="76">
        <v>3162</v>
      </c>
      <c r="UW7" s="322">
        <v>41518</v>
      </c>
      <c r="UX7" s="351">
        <v>3162</v>
      </c>
      <c r="UY7" s="78">
        <f>UY6+UV7-UX7</f>
        <v>0</v>
      </c>
      <c r="VA7" s="407">
        <v>41514</v>
      </c>
      <c r="VB7" s="312" t="s">
        <v>3101</v>
      </c>
      <c r="VC7" s="22">
        <v>22113</v>
      </c>
      <c r="VD7" s="49">
        <v>41526</v>
      </c>
      <c r="VE7" s="351">
        <v>22113</v>
      </c>
      <c r="VF7" s="78">
        <f>VF6+VC7-VE7</f>
        <v>0</v>
      </c>
      <c r="VH7" s="31">
        <v>41517</v>
      </c>
      <c r="VI7" s="312" t="s">
        <v>3102</v>
      </c>
      <c r="VJ7" s="22">
        <v>2006</v>
      </c>
      <c r="VK7" s="31">
        <v>41518</v>
      </c>
      <c r="VL7" s="795">
        <v>2006</v>
      </c>
      <c r="VM7" s="78">
        <f>VM6+VJ7-VL7</f>
        <v>0</v>
      </c>
      <c r="VO7" s="31"/>
      <c r="VP7" s="312"/>
      <c r="VQ7" s="22"/>
      <c r="VR7" s="49"/>
      <c r="VS7" s="351"/>
      <c r="VT7" s="78">
        <f>VT6+VQ7-VS7</f>
        <v>0</v>
      </c>
      <c r="VV7" s="427">
        <v>41319</v>
      </c>
      <c r="VW7" s="230" t="s">
        <v>1443</v>
      </c>
      <c r="VX7" s="105">
        <v>8148</v>
      </c>
      <c r="VY7" s="49">
        <v>41320</v>
      </c>
      <c r="VZ7" s="391">
        <v>7912</v>
      </c>
      <c r="WA7" s="78">
        <f>WA6+VX7-VZ7</f>
        <v>236</v>
      </c>
      <c r="WC7" s="322">
        <v>41537</v>
      </c>
      <c r="WD7" s="230" t="s">
        <v>4122</v>
      </c>
      <c r="WE7" s="262">
        <v>10399</v>
      </c>
      <c r="WF7" s="49">
        <v>41537</v>
      </c>
      <c r="WG7" s="351">
        <v>8248</v>
      </c>
      <c r="WH7" s="78">
        <f>WH6+WE7-WG7</f>
        <v>2151</v>
      </c>
      <c r="WJ7" s="427">
        <v>40912</v>
      </c>
      <c r="WK7" s="1476" t="s">
        <v>1070</v>
      </c>
      <c r="WL7" s="526">
        <v>5858.5</v>
      </c>
      <c r="WM7" s="796"/>
      <c r="WN7" s="140"/>
      <c r="WO7" s="78">
        <f>WO6+WL7-WN7</f>
        <v>5858.5</v>
      </c>
      <c r="WQ7" s="49">
        <v>41516</v>
      </c>
      <c r="WR7" s="230" t="s">
        <v>3103</v>
      </c>
      <c r="WS7" s="105">
        <v>880</v>
      </c>
      <c r="WT7" s="49">
        <v>41519</v>
      </c>
      <c r="WU7" s="140">
        <v>880</v>
      </c>
      <c r="WV7" s="78">
        <f>WV6+WS7-WU7</f>
        <v>0</v>
      </c>
      <c r="WX7" s="407">
        <v>41547</v>
      </c>
      <c r="WY7" s="312" t="s">
        <v>4247</v>
      </c>
      <c r="WZ7" s="22">
        <v>21209.5</v>
      </c>
      <c r="XA7" s="49"/>
      <c r="XB7" s="140"/>
      <c r="XC7" s="78">
        <f>XC6+WZ7-XB7</f>
        <v>21209.5</v>
      </c>
      <c r="XE7" s="427"/>
      <c r="XF7" s="1476"/>
      <c r="XG7" s="140"/>
      <c r="XH7" s="49"/>
      <c r="XI7" s="140"/>
      <c r="XJ7" s="132">
        <f>XJ6+XG7-XI7</f>
        <v>0</v>
      </c>
      <c r="XL7" s="427"/>
      <c r="XM7" s="230"/>
      <c r="XN7" s="105"/>
      <c r="XO7" s="49"/>
      <c r="XP7" s="140"/>
      <c r="XQ7" s="78">
        <f>XQ6+XN7-XP7</f>
        <v>0</v>
      </c>
      <c r="XS7" s="323">
        <v>41513</v>
      </c>
      <c r="XT7" s="312"/>
      <c r="XU7" s="312" t="s">
        <v>3149</v>
      </c>
      <c r="XV7" s="22">
        <v>31912</v>
      </c>
      <c r="XW7" s="49">
        <v>41525</v>
      </c>
      <c r="XX7" s="140">
        <v>31912</v>
      </c>
      <c r="XY7" s="78">
        <f>XY6+XV7-XX7</f>
        <v>0</v>
      </c>
      <c r="YA7" s="322">
        <v>41298</v>
      </c>
      <c r="YB7" s="230" t="s">
        <v>1162</v>
      </c>
      <c r="YC7" s="1464">
        <v>3521</v>
      </c>
      <c r="YD7" s="1468">
        <v>41398</v>
      </c>
      <c r="YE7" s="140">
        <v>500</v>
      </c>
      <c r="YF7" s="78">
        <f>YF6+YC7-YE7</f>
        <v>3021</v>
      </c>
      <c r="YH7" s="407">
        <v>41144</v>
      </c>
      <c r="YI7" s="740"/>
      <c r="YJ7" s="312" t="s">
        <v>1071</v>
      </c>
      <c r="YK7" s="22">
        <v>23431.5</v>
      </c>
      <c r="YL7" s="31">
        <v>41145</v>
      </c>
      <c r="YM7" s="76">
        <v>20926.8</v>
      </c>
      <c r="YN7" s="78">
        <f>YN6+YK7-YM7</f>
        <v>2504.7000000000007</v>
      </c>
      <c r="YP7" s="323">
        <v>41547</v>
      </c>
      <c r="YQ7" s="738" t="s">
        <v>4240</v>
      </c>
      <c r="YR7" s="22">
        <v>2405.5</v>
      </c>
      <c r="YS7" s="31"/>
      <c r="YT7" s="76"/>
      <c r="YU7" s="78">
        <f>YU6+YR7-YT7</f>
        <v>2405.5</v>
      </c>
      <c r="YW7" s="322">
        <v>41466</v>
      </c>
      <c r="YX7" s="230" t="s">
        <v>3104</v>
      </c>
      <c r="YY7" s="105">
        <v>10297.44</v>
      </c>
      <c r="YZ7" s="49">
        <v>41468</v>
      </c>
      <c r="ZA7" s="140">
        <v>9367</v>
      </c>
      <c r="ZB7" s="78">
        <f>ZB6+YY7-ZA7</f>
        <v>930.44000000000051</v>
      </c>
      <c r="ZD7" s="407"/>
      <c r="ZE7" s="312"/>
      <c r="ZF7" s="22"/>
      <c r="ZG7" s="31"/>
      <c r="ZH7" s="76"/>
      <c r="ZI7" s="78">
        <f>ZI6+ZF7-ZH7</f>
        <v>0</v>
      </c>
      <c r="ZK7" s="407"/>
      <c r="ZL7" s="312"/>
      <c r="ZM7" s="22"/>
      <c r="ZN7" s="31"/>
      <c r="ZO7" s="76"/>
      <c r="ZP7" s="78">
        <f>ZP6+ZM7-ZO7</f>
        <v>0</v>
      </c>
      <c r="ZR7" s="323">
        <v>41192</v>
      </c>
      <c r="ZS7" s="337"/>
      <c r="ZT7" s="312" t="s">
        <v>1072</v>
      </c>
      <c r="ZU7" s="22">
        <v>150147.5</v>
      </c>
      <c r="ZV7" s="323">
        <v>41193</v>
      </c>
      <c r="ZW7" s="76">
        <v>148851.5</v>
      </c>
      <c r="ZX7" s="78">
        <f>ZX6+ZU7-ZW7</f>
        <v>1296</v>
      </c>
      <c r="ZZ7" s="322"/>
      <c r="AAA7" s="230"/>
      <c r="AAB7" s="105"/>
      <c r="AAC7" s="322"/>
      <c r="AAD7" s="140"/>
      <c r="AAE7" s="78">
        <f>AAE6+AAB7-AAD7</f>
        <v>0</v>
      </c>
      <c r="AAG7" s="799">
        <v>41290</v>
      </c>
      <c r="AAH7" s="800" t="s">
        <v>1136</v>
      </c>
      <c r="AAI7" s="105">
        <v>2828</v>
      </c>
      <c r="AAJ7" s="323"/>
      <c r="AAK7" s="76"/>
      <c r="AAL7" s="78">
        <f>AAL6+AAI7-AAK7</f>
        <v>2828</v>
      </c>
      <c r="AAN7" s="322">
        <v>41472</v>
      </c>
      <c r="AAO7" s="230" t="s">
        <v>3132</v>
      </c>
      <c r="AAP7" s="698">
        <v>5040</v>
      </c>
      <c r="AAQ7" s="49">
        <v>41472</v>
      </c>
      <c r="AAR7" s="140">
        <v>4424</v>
      </c>
      <c r="AAS7" s="78">
        <f>AAS6+AAP7-AAR7</f>
        <v>616</v>
      </c>
      <c r="AAU7" s="427"/>
      <c r="AAV7" s="230"/>
      <c r="AAW7" s="105"/>
      <c r="AAX7" s="427"/>
      <c r="AAY7" s="140"/>
      <c r="AAZ7" s="78">
        <f>AAZ6+AAW7-AAY7</f>
        <v>0</v>
      </c>
      <c r="ABB7" s="427">
        <v>41488</v>
      </c>
      <c r="ABC7" s="230" t="s">
        <v>3133</v>
      </c>
      <c r="ABD7" s="105">
        <v>3451</v>
      </c>
      <c r="ABE7" s="49">
        <v>41543</v>
      </c>
      <c r="ABF7" s="140">
        <v>3451</v>
      </c>
      <c r="ABG7" s="78">
        <f>ABG6+ABD7-ABF7</f>
        <v>0</v>
      </c>
      <c r="ABI7" s="427"/>
      <c r="ABJ7" s="230"/>
      <c r="ABK7" s="105"/>
      <c r="ABL7" s="49"/>
      <c r="ABM7" s="140"/>
      <c r="ABN7" s="78">
        <f>ABN6+ABK7-ABM7</f>
        <v>0</v>
      </c>
      <c r="ABP7" s="427"/>
      <c r="ABQ7" s="230"/>
      <c r="ABR7" s="105"/>
      <c r="ABS7" s="49"/>
      <c r="ABT7" s="140"/>
      <c r="ABU7" s="78">
        <f>ABU6+ABR7-ABT7</f>
        <v>0</v>
      </c>
      <c r="ABW7" s="427"/>
      <c r="ABX7" s="230"/>
      <c r="ABY7" s="105"/>
      <c r="ABZ7" s="49"/>
      <c r="ACA7" s="140"/>
      <c r="ACB7" s="78">
        <f>ACB6+ABY7-ACA7</f>
        <v>0</v>
      </c>
      <c r="ACD7" s="427"/>
      <c r="ACE7" s="484"/>
      <c r="ACF7" s="230"/>
      <c r="ACG7" s="105"/>
      <c r="ACH7" s="49"/>
      <c r="ACI7" s="140"/>
      <c r="ACJ7" s="78">
        <f>ACJ6+ACG7-ACI7</f>
        <v>0</v>
      </c>
      <c r="ACL7" s="49">
        <v>41547</v>
      </c>
      <c r="ACM7" s="230" t="s">
        <v>4232</v>
      </c>
      <c r="ACN7" s="105">
        <v>8172</v>
      </c>
      <c r="ACO7" s="49"/>
      <c r="ACP7" s="140"/>
      <c r="ACQ7" s="78">
        <f>ACQ6+ACN7-ACP7</f>
        <v>8172</v>
      </c>
      <c r="ACS7" s="797">
        <v>40525</v>
      </c>
      <c r="ACT7" s="312" t="s">
        <v>1073</v>
      </c>
      <c r="ACU7" s="22">
        <v>29176.5</v>
      </c>
      <c r="ACV7" s="31">
        <v>40532</v>
      </c>
      <c r="ACW7" s="76">
        <v>13832</v>
      </c>
      <c r="ACX7" s="78">
        <f>ACX6+ACU7-ACW7</f>
        <v>15344.5</v>
      </c>
      <c r="ADA7" s="769"/>
      <c r="ADB7" s="312"/>
      <c r="ADC7" s="780"/>
      <c r="ADD7" s="31"/>
      <c r="ADE7" s="76"/>
      <c r="ADF7" s="78">
        <f>ADF6+ADC7-ADE7</f>
        <v>0</v>
      </c>
      <c r="ADI7" s="1476"/>
      <c r="ADJ7" s="140"/>
      <c r="ADK7" s="407"/>
      <c r="ADL7" s="76"/>
      <c r="ADM7" s="78">
        <f>ADM6+ADJ7-ADL7</f>
        <v>0</v>
      </c>
      <c r="ADO7" s="407">
        <v>41003</v>
      </c>
      <c r="ADP7" s="312" t="s">
        <v>1074</v>
      </c>
      <c r="ADQ7" s="105">
        <v>23699</v>
      </c>
      <c r="ADR7" s="31">
        <v>41003</v>
      </c>
      <c r="ADS7" s="76">
        <v>23699</v>
      </c>
      <c r="ADT7" s="78">
        <f>ADT6+ADQ7-ADS7</f>
        <v>0</v>
      </c>
      <c r="ADV7" s="322">
        <v>41262</v>
      </c>
      <c r="ADW7" s="230" t="s">
        <v>1075</v>
      </c>
      <c r="ADX7" s="105">
        <v>1440.5</v>
      </c>
      <c r="ADY7" s="322">
        <v>41262</v>
      </c>
      <c r="ADZ7" s="140">
        <v>1340</v>
      </c>
      <c r="AEA7" s="78">
        <f>AEA6+ADX7-ADZ7</f>
        <v>100.5</v>
      </c>
      <c r="AEC7" s="49"/>
      <c r="AED7" s="230"/>
      <c r="AEE7" s="105"/>
      <c r="AEF7" s="49"/>
      <c r="AEG7" s="140"/>
      <c r="AEH7" s="78">
        <f t="shared" ref="AEH7:AEH43" si="1">AEH6+AEE7-AEG7</f>
        <v>0</v>
      </c>
      <c r="AEJ7" s="49">
        <v>41547</v>
      </c>
      <c r="AEK7" s="230" t="s">
        <v>4270</v>
      </c>
      <c r="AEL7" s="698">
        <v>1957</v>
      </c>
      <c r="AEM7" s="49"/>
      <c r="AEN7" s="140"/>
      <c r="AEO7" s="78">
        <f>AEO6+AEL7-AEN7</f>
        <v>1957</v>
      </c>
      <c r="AEQ7" s="31"/>
      <c r="AER7" s="312"/>
      <c r="AES7" s="22"/>
      <c r="AET7" s="31"/>
      <c r="AEU7" s="76"/>
      <c r="AEV7" s="78">
        <f>AEV6+AES7-AEU7</f>
        <v>0</v>
      </c>
      <c r="AEX7" s="31"/>
      <c r="AEY7" s="312"/>
      <c r="AEZ7" s="22"/>
      <c r="AFA7" s="31"/>
      <c r="AFB7" s="76"/>
      <c r="AFC7" s="78">
        <f>AFC6+AEZ7-AFB7</f>
        <v>0</v>
      </c>
      <c r="AFE7" s="323"/>
      <c r="AFF7" s="312"/>
      <c r="AFG7" s="22"/>
      <c r="AFH7" s="31"/>
      <c r="AFI7" s="76"/>
      <c r="AFJ7" s="78">
        <f>AFJ6+AFG7-AFI7</f>
        <v>0</v>
      </c>
      <c r="AFL7" s="31"/>
      <c r="AFM7" s="312"/>
      <c r="AFN7" s="22"/>
      <c r="AFO7" s="31"/>
      <c r="AFP7" s="76"/>
      <c r="AFQ7" s="78">
        <f>AFQ6+AFN7-AFP7</f>
        <v>0</v>
      </c>
      <c r="AFS7" s="31">
        <v>41510</v>
      </c>
      <c r="AFT7" s="312" t="s">
        <v>3151</v>
      </c>
      <c r="AFU7" s="22">
        <v>24599</v>
      </c>
      <c r="AFV7" s="31">
        <v>41536</v>
      </c>
      <c r="AFW7" s="76">
        <v>24599</v>
      </c>
      <c r="AFX7" s="78">
        <f>AFX6+AFU7-AFW7</f>
        <v>0</v>
      </c>
      <c r="AFZ7" s="323"/>
      <c r="AGA7" s="312"/>
      <c r="AGB7" s="22"/>
      <c r="AGC7" s="31"/>
      <c r="AGD7" s="76"/>
      <c r="AGE7" s="78">
        <f>AGE6+AGB7-AGD7</f>
        <v>0</v>
      </c>
      <c r="AGG7" s="323">
        <v>41514</v>
      </c>
      <c r="AGH7" s="312" t="s">
        <v>3105</v>
      </c>
      <c r="AGI7" s="22">
        <v>1253.5</v>
      </c>
      <c r="AGJ7" s="31">
        <v>41543</v>
      </c>
      <c r="AGK7" s="76">
        <v>1253.5</v>
      </c>
      <c r="AGL7" s="78">
        <f>AGL6+AGI7-AGK7</f>
        <v>0</v>
      </c>
      <c r="AGN7" s="427">
        <v>41482</v>
      </c>
      <c r="AGO7" s="230" t="s">
        <v>3106</v>
      </c>
      <c r="AGP7" s="105">
        <v>8112.6</v>
      </c>
      <c r="AGQ7" s="49"/>
      <c r="AGR7" s="140"/>
      <c r="AGS7" s="78">
        <f>AGS6+AGP7-AGR7</f>
        <v>8112.6</v>
      </c>
      <c r="AGU7" s="323">
        <v>41503</v>
      </c>
      <c r="AGW7" s="782" t="s">
        <v>3107</v>
      </c>
      <c r="AGX7" s="76">
        <v>2343</v>
      </c>
      <c r="AGY7" s="323"/>
      <c r="AGZ7" s="76"/>
      <c r="AHA7" s="78">
        <f>AHA6+AGX7-AGZ7</f>
        <v>2343</v>
      </c>
      <c r="AHC7" s="407"/>
      <c r="AHD7" s="312"/>
      <c r="AHE7" s="22"/>
      <c r="AHF7" s="31"/>
      <c r="AHG7" s="76"/>
      <c r="AHH7" s="78">
        <f>AHH6+AHE7-AHG7</f>
        <v>0</v>
      </c>
      <c r="AHJ7" s="407">
        <v>41515</v>
      </c>
      <c r="AHK7" s="312" t="s">
        <v>3465</v>
      </c>
      <c r="AHL7" s="22">
        <v>6992.5</v>
      </c>
      <c r="AHM7" s="31">
        <v>41516</v>
      </c>
      <c r="AHN7" s="76">
        <v>3700</v>
      </c>
      <c r="AHO7" s="78">
        <f>AHO6+AHL7-AHN7</f>
        <v>3292.5</v>
      </c>
      <c r="AHQ7" s="427">
        <v>41473</v>
      </c>
      <c r="AHR7" s="484"/>
      <c r="AHS7" s="230" t="s">
        <v>3152</v>
      </c>
      <c r="AHT7" s="105">
        <v>5895</v>
      </c>
      <c r="AHU7" s="49">
        <v>41529</v>
      </c>
      <c r="AHV7" s="262">
        <v>3880</v>
      </c>
      <c r="AHW7" s="78">
        <f>AHW6+AHT7-AHV7</f>
        <v>2015</v>
      </c>
      <c r="AHY7" s="407">
        <v>41145</v>
      </c>
      <c r="AHZ7" s="312" t="s">
        <v>1076</v>
      </c>
      <c r="AIA7" s="22">
        <v>2280</v>
      </c>
      <c r="AIB7" s="31">
        <v>41148</v>
      </c>
      <c r="AIC7" s="76">
        <v>1904</v>
      </c>
      <c r="AID7" s="78">
        <f>AID6+AIA7-AIC7</f>
        <v>376</v>
      </c>
      <c r="AIF7" s="427">
        <v>41517</v>
      </c>
      <c r="AIG7" s="230" t="s">
        <v>3108</v>
      </c>
      <c r="AIH7" s="105">
        <v>879.5</v>
      </c>
      <c r="AII7" s="49">
        <v>41519</v>
      </c>
      <c r="AIJ7" s="140">
        <v>879.5</v>
      </c>
      <c r="AIK7" s="78">
        <f>AIK6+AIH7-AIJ7</f>
        <v>0</v>
      </c>
      <c r="AIM7" s="427">
        <v>41503</v>
      </c>
      <c r="AIN7" s="230" t="s">
        <v>3109</v>
      </c>
      <c r="AIO7" s="105">
        <v>504</v>
      </c>
      <c r="AIP7" s="309"/>
      <c r="AIQ7" s="390"/>
      <c r="AIR7" s="78">
        <f>AIR6+AIO7-AIQ7</f>
        <v>504</v>
      </c>
      <c r="AIT7" s="801">
        <v>40327</v>
      </c>
      <c r="AIU7" s="802" t="s">
        <v>1077</v>
      </c>
      <c r="AIV7" s="140">
        <v>10788</v>
      </c>
      <c r="AIW7" s="49"/>
      <c r="AIX7" s="76"/>
      <c r="AIY7" s="78">
        <f>AIY6+AIV7-AIX7</f>
        <v>10788</v>
      </c>
      <c r="AJA7" s="49">
        <v>41547</v>
      </c>
      <c r="AJB7" s="230" t="s">
        <v>4222</v>
      </c>
      <c r="AJC7" s="105">
        <v>25028.5</v>
      </c>
      <c r="AJD7" s="49"/>
      <c r="AJE7" s="140"/>
      <c r="AJF7" s="78">
        <f>AJF6+AJC7-AJE7</f>
        <v>25028.5</v>
      </c>
      <c r="AJH7" s="322"/>
      <c r="AJI7" s="230"/>
      <c r="AJJ7" s="105"/>
      <c r="AJK7" s="49"/>
      <c r="AJL7" s="140"/>
      <c r="AJM7" s="132">
        <f>AJM6+AJJ7-AJL7</f>
        <v>0</v>
      </c>
      <c r="AJO7" s="322">
        <v>40823</v>
      </c>
      <c r="AJP7" s="230" t="s">
        <v>1078</v>
      </c>
      <c r="AJQ7" s="803">
        <v>3816</v>
      </c>
      <c r="AJR7" s="49">
        <v>40936</v>
      </c>
      <c r="AJS7" s="140">
        <v>2000</v>
      </c>
      <c r="AJT7" s="78">
        <f>AJT6+AJQ7-AJS7</f>
        <v>1816</v>
      </c>
      <c r="AJV7" s="31"/>
      <c r="AJW7" s="337"/>
      <c r="AJX7" s="312"/>
      <c r="AJY7" s="105"/>
      <c r="AJZ7" s="49"/>
      <c r="AKA7" s="76"/>
      <c r="AKB7" s="78">
        <f>AKB6+AJY7-AKA7</f>
        <v>0</v>
      </c>
      <c r="AKD7" s="407"/>
      <c r="AKE7" s="312"/>
      <c r="AKF7" s="22"/>
      <c r="AKG7" s="31"/>
      <c r="AKH7" s="76"/>
      <c r="AKI7" s="78">
        <f>AKI6+AKF7-AKH7</f>
        <v>0</v>
      </c>
      <c r="AKK7" s="407"/>
      <c r="AKL7" s="740"/>
      <c r="AKM7" s="784"/>
      <c r="AKN7" s="22"/>
      <c r="AKO7" s="49"/>
      <c r="AKP7" s="140"/>
      <c r="AKQ7" s="78">
        <f>AKQ6+AKN7-AKP7</f>
        <v>0</v>
      </c>
      <c r="AKS7" s="427">
        <v>41138</v>
      </c>
      <c r="AKT7" s="230" t="s">
        <v>1079</v>
      </c>
      <c r="AKU7" s="105">
        <v>13194</v>
      </c>
      <c r="AKV7" s="49">
        <v>41139</v>
      </c>
      <c r="AKW7" s="140">
        <v>12884</v>
      </c>
      <c r="AKX7" s="78">
        <f>AKX6+AKU7-AKW7</f>
        <v>310</v>
      </c>
      <c r="AKZ7" s="427">
        <v>41510</v>
      </c>
      <c r="ALA7" s="230" t="s">
        <v>3110</v>
      </c>
      <c r="ALB7" s="105">
        <v>1878</v>
      </c>
      <c r="ALC7" s="49">
        <v>41510</v>
      </c>
      <c r="ALD7" s="140">
        <v>1780</v>
      </c>
      <c r="ALE7" s="78">
        <f>ALE6+ALB7-ALD7</f>
        <v>98</v>
      </c>
      <c r="ALG7" s="427">
        <v>41309</v>
      </c>
      <c r="ALH7" s="230" t="s">
        <v>1434</v>
      </c>
      <c r="ALI7" s="105">
        <v>7571.5</v>
      </c>
      <c r="ALJ7" s="49">
        <v>41310</v>
      </c>
      <c r="ALK7" s="140">
        <v>3973</v>
      </c>
      <c r="ALL7" s="78">
        <f>ALL6+ALI7-ALK7</f>
        <v>3598.5</v>
      </c>
      <c r="ALN7" s="796">
        <v>40912</v>
      </c>
      <c r="ALO7" s="788" t="s">
        <v>1080</v>
      </c>
      <c r="ALP7" s="806">
        <v>6434</v>
      </c>
      <c r="ALQ7" s="31"/>
      <c r="ALR7" s="76"/>
      <c r="ALS7" s="78">
        <f>ALS6+ALP7-ALR7</f>
        <v>6434</v>
      </c>
      <c r="ALU7" s="407"/>
      <c r="ALV7" s="312"/>
      <c r="ALW7" s="22"/>
      <c r="ALX7" s="49"/>
      <c r="ALY7" s="140"/>
      <c r="ALZ7" s="78">
        <f>ALZ6+ALW7-ALY7</f>
        <v>0</v>
      </c>
      <c r="AMB7" s="407"/>
      <c r="AMC7" s="312"/>
      <c r="AMD7" s="22"/>
      <c r="AME7" s="407"/>
      <c r="AMF7" s="76"/>
      <c r="AMG7" s="78">
        <f>AMG6+AMD7-AMF7</f>
        <v>0</v>
      </c>
      <c r="AMI7" s="407"/>
      <c r="AMJ7" s="312"/>
      <c r="AMK7" s="22"/>
      <c r="AML7" s="49"/>
      <c r="AMM7" s="140"/>
      <c r="AMN7" s="78">
        <f>AMN6+AMK7-AMM7</f>
        <v>0</v>
      </c>
      <c r="AMP7" s="323"/>
      <c r="AMQ7" s="31"/>
      <c r="AMR7" s="22"/>
      <c r="AMS7" s="31"/>
      <c r="AMT7" s="76"/>
      <c r="AMU7" s="78">
        <f>AMU6+AMR7-AMT7</f>
        <v>0</v>
      </c>
      <c r="AMW7" s="31"/>
      <c r="AMX7" s="312"/>
      <c r="AMY7" s="809"/>
      <c r="AMZ7" s="812"/>
      <c r="ANA7" s="76"/>
      <c r="ANB7" s="78">
        <f>ANB6+AMY7-ANA7</f>
        <v>0</v>
      </c>
      <c r="AND7" s="322">
        <v>41516</v>
      </c>
      <c r="ANE7" s="230" t="s">
        <v>3136</v>
      </c>
      <c r="ANF7" s="807">
        <v>14906</v>
      </c>
      <c r="ANG7" s="394">
        <v>41530</v>
      </c>
      <c r="ANH7" s="140">
        <v>14906</v>
      </c>
      <c r="ANI7" s="78">
        <f>ANI6+ANF7-ANH7</f>
        <v>0</v>
      </c>
      <c r="ANK7" s="31"/>
      <c r="ANL7" s="31"/>
      <c r="ANM7" s="312"/>
      <c r="ANN7" s="22"/>
      <c r="ANO7" s="31"/>
      <c r="ANP7" s="76"/>
      <c r="ANQ7" s="78">
        <f>ANQ6+ANN7-ANP7</f>
        <v>0</v>
      </c>
      <c r="ANS7" s="407">
        <v>41187</v>
      </c>
      <c r="ANT7" s="740"/>
      <c r="ANU7" s="312" t="s">
        <v>1081</v>
      </c>
      <c r="ANV7" s="780">
        <v>67035</v>
      </c>
      <c r="ANW7" s="337">
        <v>41187</v>
      </c>
      <c r="ANX7" s="780">
        <v>50000</v>
      </c>
      <c r="ANY7" s="78">
        <f>ANY6+ANV7-ANX7</f>
        <v>17035</v>
      </c>
      <c r="AOA7" s="427">
        <v>41517</v>
      </c>
      <c r="AOB7" s="230" t="s">
        <v>3111</v>
      </c>
      <c r="AOC7" s="262">
        <v>6814</v>
      </c>
      <c r="AOD7" s="309">
        <v>41518</v>
      </c>
      <c r="AOE7" s="262">
        <v>2700</v>
      </c>
      <c r="AOF7" s="78">
        <f>AOF6+AOC7-AOE7</f>
        <v>4114</v>
      </c>
      <c r="AOH7" s="49">
        <v>41547</v>
      </c>
      <c r="AOI7" s="230" t="s">
        <v>4234</v>
      </c>
      <c r="AOJ7" s="262">
        <v>1894</v>
      </c>
      <c r="AOK7" s="309"/>
      <c r="AOL7" s="262"/>
      <c r="AOM7" s="78">
        <f>AOM6+AOJ7-AOL7</f>
        <v>1894</v>
      </c>
      <c r="AOO7" s="49"/>
      <c r="AOP7" s="230"/>
      <c r="AOQ7" s="808"/>
      <c r="AOR7" s="49"/>
      <c r="AOS7" s="140"/>
      <c r="AOT7" s="78">
        <f>AOT6+AOQ7-AOS7</f>
        <v>0</v>
      </c>
      <c r="AOV7" s="49"/>
      <c r="AOW7" s="230"/>
      <c r="AOX7" s="807"/>
      <c r="AOY7" s="98"/>
      <c r="AOZ7" s="140"/>
      <c r="APA7" s="78">
        <f>APA6+AOX7-AOZ7</f>
        <v>0</v>
      </c>
      <c r="APC7" s="407"/>
      <c r="APD7" s="312"/>
      <c r="APE7" s="22"/>
      <c r="APF7" s="31"/>
      <c r="APG7" s="76"/>
      <c r="APH7" s="78">
        <f>APH6+APE7-APG7</f>
        <v>0</v>
      </c>
      <c r="APJ7" s="322"/>
      <c r="APK7" s="1476"/>
      <c r="APL7" s="807"/>
      <c r="APM7" s="384"/>
      <c r="APN7" s="262"/>
      <c r="APO7" s="78">
        <f>APO6+APL7-APN7</f>
        <v>0</v>
      </c>
      <c r="APQ7" s="49"/>
      <c r="APR7" s="230"/>
      <c r="APS7" s="808"/>
      <c r="APT7" s="98"/>
      <c r="APU7" s="140"/>
      <c r="APV7" s="78">
        <f>APV6+APS7-APU7</f>
        <v>0</v>
      </c>
      <c r="APX7" s="49"/>
      <c r="APY7" s="230"/>
      <c r="APZ7" s="807"/>
      <c r="AQA7" s="309"/>
      <c r="AQB7" s="140"/>
      <c r="AQC7" s="78">
        <f>AQC6+APZ7-AQB7</f>
        <v>0</v>
      </c>
      <c r="AQE7" s="49"/>
      <c r="AQF7" s="230"/>
      <c r="AQG7" s="808"/>
      <c r="AQH7" s="309"/>
      <c r="AQI7" s="140"/>
      <c r="AQJ7" s="78">
        <f>AQJ6+AQG7-AQI7</f>
        <v>0</v>
      </c>
      <c r="AQL7" s="323"/>
      <c r="AQM7" s="1476"/>
      <c r="AQN7" s="809"/>
      <c r="AQO7" s="31"/>
      <c r="AQP7" s="76"/>
      <c r="AQQ7" s="78">
        <f>AQQ6+AQN7-AQP7</f>
        <v>0</v>
      </c>
      <c r="AQS7" s="323"/>
      <c r="AQT7" s="1476"/>
      <c r="AQU7" s="809"/>
      <c r="AQV7" s="31"/>
      <c r="AQW7" s="76"/>
      <c r="AQX7" s="78">
        <f>AQX6+AQU7-AQW7</f>
        <v>0</v>
      </c>
      <c r="AQZ7" s="493">
        <v>41545</v>
      </c>
      <c r="ARA7" s="312" t="s">
        <v>4205</v>
      </c>
      <c r="ARB7" s="809">
        <v>7577</v>
      </c>
      <c r="ARC7" s="31">
        <v>41545</v>
      </c>
      <c r="ARD7" s="76">
        <v>5600</v>
      </c>
      <c r="ARE7" s="78">
        <f>ARE6+ARB7-ARD7</f>
        <v>1977</v>
      </c>
      <c r="ARG7" s="427"/>
      <c r="ARH7" s="230"/>
      <c r="ARI7" s="807"/>
      <c r="ARJ7" s="49"/>
      <c r="ARK7" s="140"/>
      <c r="ARL7" s="78">
        <f>ARL6+ARI7-ARK7</f>
        <v>0</v>
      </c>
      <c r="ARN7" s="322"/>
      <c r="ARO7" s="303"/>
      <c r="ARP7" s="140"/>
      <c r="ARQ7" s="427"/>
      <c r="ARR7" s="140"/>
      <c r="ARS7" s="78">
        <f>ARS6+ARP7-ARR7</f>
        <v>0</v>
      </c>
      <c r="ARU7" s="407"/>
      <c r="ARV7" s="312"/>
      <c r="ARW7" s="809"/>
      <c r="ARX7" s="31"/>
      <c r="ARY7" s="76"/>
      <c r="ARZ7" s="78">
        <f>ARZ6+ARW7-ARY7</f>
        <v>0</v>
      </c>
      <c r="ASB7" s="407"/>
      <c r="ASC7" s="312"/>
      <c r="ASD7" s="809"/>
      <c r="ASE7" s="31"/>
      <c r="ASF7" s="76"/>
      <c r="ASG7" s="78">
        <f>ASG6+ASD7-ASF7</f>
        <v>0</v>
      </c>
      <c r="ASI7" s="427">
        <v>41517</v>
      </c>
      <c r="ASJ7" s="230" t="s">
        <v>3112</v>
      </c>
      <c r="ASK7" s="105">
        <v>4286</v>
      </c>
      <c r="ASL7" s="31">
        <v>41518</v>
      </c>
      <c r="ASM7" s="76">
        <v>4286</v>
      </c>
      <c r="ASN7" s="78">
        <f>ASN6+ASK7-ASM7</f>
        <v>0</v>
      </c>
      <c r="ASP7" s="427">
        <v>41517</v>
      </c>
      <c r="ASQ7" s="484"/>
      <c r="ASR7" s="230" t="s">
        <v>3113</v>
      </c>
      <c r="ASS7" s="105">
        <v>2111</v>
      </c>
      <c r="AST7" s="49">
        <v>41519</v>
      </c>
      <c r="ASU7" s="140">
        <v>2111</v>
      </c>
      <c r="ASV7" s="78">
        <f>ASV6+ASS7-ASU7</f>
        <v>0</v>
      </c>
      <c r="ASX7" s="407">
        <v>41547</v>
      </c>
      <c r="ASY7" s="312" t="s">
        <v>4233</v>
      </c>
      <c r="ASZ7" s="22">
        <v>19160</v>
      </c>
      <c r="ATA7" s="49"/>
      <c r="ATB7" s="140"/>
      <c r="ATC7" s="78">
        <f>ATC6+ASZ7-ATB7</f>
        <v>19160</v>
      </c>
      <c r="ATE7" s="322"/>
      <c r="ATF7" s="230"/>
      <c r="ATG7" s="105"/>
      <c r="ATH7" s="49"/>
      <c r="ATI7" s="140"/>
      <c r="ATJ7" s="78">
        <f>ATJ6+ATG7-ATI7</f>
        <v>0</v>
      </c>
      <c r="ATL7" s="427">
        <v>41515</v>
      </c>
      <c r="ATM7" s="484"/>
      <c r="ATN7" s="1476" t="s">
        <v>3186</v>
      </c>
      <c r="ATO7" s="140">
        <v>2799</v>
      </c>
      <c r="ATP7" s="309">
        <v>41519</v>
      </c>
      <c r="ATQ7" s="140">
        <v>800</v>
      </c>
      <c r="ATR7" s="78">
        <f>ATR6+ATO7-ATQ7</f>
        <v>1999</v>
      </c>
      <c r="ATT7" s="407"/>
      <c r="ATU7" s="740"/>
      <c r="ATV7" s="312"/>
      <c r="ATW7" s="140"/>
      <c r="ATX7" s="783"/>
      <c r="ATY7" s="76"/>
      <c r="ATZ7" s="78">
        <f>ATZ6+ATW7-ATY7</f>
        <v>0</v>
      </c>
      <c r="AUA7" s="76"/>
      <c r="AUB7" s="407">
        <v>41517</v>
      </c>
      <c r="AUC7" s="312" t="s">
        <v>3153</v>
      </c>
      <c r="AUD7" s="785">
        <v>16932</v>
      </c>
      <c r="AUE7" s="49">
        <v>41524</v>
      </c>
      <c r="AUF7" s="76">
        <v>16932</v>
      </c>
      <c r="AUG7" s="78">
        <f>AUG6+AUD7-AUF7</f>
        <v>0</v>
      </c>
      <c r="AUI7" s="427">
        <v>41503</v>
      </c>
      <c r="AUJ7" s="230" t="s">
        <v>3114</v>
      </c>
      <c r="AUK7" s="105">
        <v>9417</v>
      </c>
      <c r="AUL7" s="49">
        <v>41534</v>
      </c>
      <c r="AUM7" s="140">
        <v>9417</v>
      </c>
      <c r="AUN7" s="78">
        <f>AUN6+AUK7-AUM7</f>
        <v>0</v>
      </c>
      <c r="AUP7" s="796">
        <v>41141</v>
      </c>
      <c r="AUQ7" s="788" t="s">
        <v>1082</v>
      </c>
      <c r="AUR7" s="803">
        <v>3312</v>
      </c>
      <c r="AUS7" s="49"/>
      <c r="AUT7" s="140"/>
      <c r="AUU7" s="78">
        <f>AUU6+AUR7-AUT7</f>
        <v>3312</v>
      </c>
      <c r="AUW7" s="427">
        <v>41516</v>
      </c>
      <c r="AUX7" s="230" t="s">
        <v>3115</v>
      </c>
      <c r="AUY7" s="105">
        <v>9489</v>
      </c>
      <c r="AUZ7" s="49">
        <v>41516</v>
      </c>
      <c r="AVA7" s="140">
        <v>7000</v>
      </c>
      <c r="AVB7" s="78">
        <f>AVB6+AUY7-AVA7</f>
        <v>2489</v>
      </c>
      <c r="AVD7" s="427"/>
      <c r="AVE7" s="230"/>
      <c r="AVF7" s="105"/>
      <c r="AVG7" s="49"/>
      <c r="AVH7" s="140"/>
      <c r="AVI7" s="78">
        <f>AVI6+AVF7-AVH7</f>
        <v>0</v>
      </c>
      <c r="AVK7" s="427"/>
      <c r="AVL7" s="1476"/>
      <c r="AVM7" s="140"/>
      <c r="AVN7" s="49"/>
      <c r="AVO7" s="262"/>
      <c r="AVP7" s="78">
        <f>AVP6+AVM7-AVO7</f>
        <v>0</v>
      </c>
      <c r="AVR7" s="427"/>
      <c r="AVS7" s="1476"/>
      <c r="AVT7" s="140"/>
      <c r="AVU7" s="49"/>
      <c r="AVV7" s="262"/>
      <c r="AVW7" s="78">
        <f>AVW6+AVT7-AVV7</f>
        <v>0</v>
      </c>
      <c r="AVY7" s="427">
        <v>41517</v>
      </c>
      <c r="AVZ7" s="230" t="s">
        <v>3116</v>
      </c>
      <c r="AWA7" s="105">
        <v>2107</v>
      </c>
      <c r="AWB7" s="49">
        <v>41519</v>
      </c>
      <c r="AWC7" s="140">
        <v>2107</v>
      </c>
      <c r="AWD7" s="78">
        <f>AWD6+AWA7-AWC7</f>
        <v>0</v>
      </c>
      <c r="AWF7" s="49">
        <v>41545</v>
      </c>
      <c r="AWG7" s="309"/>
      <c r="AWH7" s="303" t="s">
        <v>4189</v>
      </c>
      <c r="AWI7" s="140">
        <v>403782.68</v>
      </c>
      <c r="AWJ7" s="49"/>
      <c r="AWK7" s="140"/>
      <c r="AWL7" s="78">
        <f>AWL6+AWI7-AWK7</f>
        <v>403782.68</v>
      </c>
      <c r="AWN7" s="427">
        <v>41382</v>
      </c>
      <c r="AWO7" s="484"/>
      <c r="AWP7" s="303" t="s">
        <v>1924</v>
      </c>
      <c r="AWQ7" s="140">
        <v>6576</v>
      </c>
      <c r="AWR7" s="49">
        <v>41384</v>
      </c>
      <c r="AWS7" s="140">
        <v>6358</v>
      </c>
      <c r="AWT7" s="811">
        <f>AWT6+AWQ7-AWS7</f>
        <v>218</v>
      </c>
      <c r="AWV7" s="407"/>
      <c r="AWW7" s="782"/>
      <c r="AWX7" s="76"/>
      <c r="AWY7" s="812"/>
      <c r="AWZ7" s="76"/>
      <c r="AXA7" s="811">
        <f>AXA6+AWX7-AWZ7</f>
        <v>0</v>
      </c>
      <c r="AXC7" s="407"/>
      <c r="AXD7" s="312"/>
      <c r="AXE7" s="22"/>
      <c r="AXF7" s="98"/>
      <c r="AXG7" s="76"/>
      <c r="AXH7" s="813">
        <f>AXH6+AXE7-AXG7</f>
        <v>0</v>
      </c>
      <c r="AXJ7" s="31"/>
      <c r="AXK7" s="312"/>
      <c r="AXL7" s="22"/>
      <c r="AXM7" s="348"/>
      <c r="AXN7" s="76"/>
      <c r="AXO7" s="813">
        <f>AXO6+AXL7-AXN7</f>
        <v>0</v>
      </c>
      <c r="AXQ7" s="407">
        <v>41514</v>
      </c>
      <c r="AXR7" s="782" t="s">
        <v>3154</v>
      </c>
      <c r="AXS7" s="704">
        <v>9132</v>
      </c>
      <c r="AXT7" s="31">
        <v>41517</v>
      </c>
      <c r="AXU7" s="780">
        <v>6500</v>
      </c>
      <c r="AXV7" s="78">
        <f>AXV6+AXS7-AXU7</f>
        <v>2632</v>
      </c>
      <c r="AXX7" s="427"/>
      <c r="AXY7" s="303"/>
      <c r="AXZ7" s="351"/>
      <c r="AYA7" s="49"/>
      <c r="AYB7" s="140"/>
      <c r="AYC7" s="78">
        <f>AYC6+AXZ7-AYB7</f>
        <v>0</v>
      </c>
      <c r="AYE7" s="427"/>
      <c r="AYF7" s="230"/>
      <c r="AYG7" s="105"/>
      <c r="AYH7" s="49"/>
      <c r="AYI7" s="140"/>
      <c r="AYJ7" s="78">
        <f>AYJ6+AYG7-AYI7</f>
        <v>0</v>
      </c>
      <c r="AYL7" s="49"/>
      <c r="AYM7" s="303"/>
      <c r="AYN7" s="140"/>
      <c r="AYO7" s="259"/>
      <c r="AYP7" s="140"/>
      <c r="AYQ7" s="78">
        <f>AYQ6+AYN7-AYP7</f>
        <v>0</v>
      </c>
      <c r="AYS7" s="407"/>
      <c r="AYT7" s="312"/>
      <c r="AYU7" s="22"/>
      <c r="AYV7" s="31"/>
      <c r="AYW7" s="76"/>
      <c r="AYX7" s="78">
        <f>AYX6+AYU7-AYW7</f>
        <v>0</v>
      </c>
      <c r="AYZ7" s="49"/>
      <c r="AZA7" s="230"/>
      <c r="AZB7" s="105"/>
      <c r="AZC7" s="49"/>
      <c r="AZD7" s="140"/>
      <c r="AZE7" s="78">
        <f>AZE6+AZB7-AZD7</f>
        <v>0</v>
      </c>
      <c r="AZG7" s="322">
        <v>41517</v>
      </c>
      <c r="AZH7" s="230" t="s">
        <v>3117</v>
      </c>
      <c r="AZI7" s="105">
        <v>4160</v>
      </c>
      <c r="AZJ7" s="49">
        <v>41519</v>
      </c>
      <c r="AZK7" s="140">
        <v>4160</v>
      </c>
      <c r="AZL7" s="78">
        <f>AZL6+AZI7-AZK7</f>
        <v>0</v>
      </c>
      <c r="AZN7" s="322"/>
      <c r="AZO7" s="230"/>
      <c r="AZP7" s="105"/>
      <c r="AZQ7" s="49"/>
      <c r="AZR7" s="140"/>
      <c r="AZS7" s="78">
        <f>AZS6+AZP7-AZR7</f>
        <v>0</v>
      </c>
      <c r="AZU7" s="323">
        <v>41515</v>
      </c>
      <c r="AZV7" s="782" t="s">
        <v>3188</v>
      </c>
      <c r="AZW7" s="704">
        <v>9981</v>
      </c>
      <c r="AZX7" s="407">
        <v>41517</v>
      </c>
      <c r="AZY7" s="704">
        <v>1600</v>
      </c>
      <c r="AZZ7" s="78">
        <f>AZZ6+AZW7-AZY7</f>
        <v>8381</v>
      </c>
      <c r="BAB7" s="407">
        <v>41517</v>
      </c>
      <c r="BAC7" s="312" t="s">
        <v>3118</v>
      </c>
      <c r="BAD7" s="22">
        <v>7927</v>
      </c>
      <c r="BAE7" s="407">
        <v>41518</v>
      </c>
      <c r="BAF7" s="76">
        <v>7927</v>
      </c>
      <c r="BAG7" s="78">
        <f>BAG6+BAD7-BAF7</f>
        <v>0</v>
      </c>
      <c r="BAI7" s="427">
        <v>41153</v>
      </c>
      <c r="BAJ7" s="230" t="s">
        <v>1083</v>
      </c>
      <c r="BAK7" s="140">
        <v>26775.5</v>
      </c>
      <c r="BAL7" s="49">
        <v>41155</v>
      </c>
      <c r="BAM7" s="140">
        <v>26559.8</v>
      </c>
      <c r="BAN7" s="78">
        <f>BAN6+BAK7-BAM7</f>
        <v>215.70000000000073</v>
      </c>
      <c r="BAP7" s="49">
        <v>41512</v>
      </c>
      <c r="BAQ7" s="230" t="s">
        <v>3119</v>
      </c>
      <c r="BAR7" s="105">
        <v>916</v>
      </c>
      <c r="BAS7" s="49">
        <v>41519</v>
      </c>
      <c r="BAT7" s="140">
        <v>916</v>
      </c>
      <c r="BAU7" s="78">
        <f>BAU6+BAR7-BAT7</f>
        <v>0</v>
      </c>
      <c r="BAW7" s="49">
        <v>41519</v>
      </c>
      <c r="BAX7" s="230" t="s">
        <v>4068</v>
      </c>
      <c r="BAY7" s="105">
        <v>9594</v>
      </c>
      <c r="BAZ7" s="49">
        <v>41520</v>
      </c>
      <c r="BBA7" s="140">
        <v>8302</v>
      </c>
      <c r="BBB7" s="78">
        <f>BBB6+BAY7-BBA7</f>
        <v>1292</v>
      </c>
      <c r="BBD7" s="322">
        <v>41486</v>
      </c>
      <c r="BBE7" s="786"/>
      <c r="BBF7" s="303" t="s">
        <v>3155</v>
      </c>
      <c r="BBG7" s="140">
        <v>130920</v>
      </c>
      <c r="BBH7" s="394">
        <v>41491</v>
      </c>
      <c r="BBI7" s="1465">
        <v>130913.5</v>
      </c>
      <c r="BBJ7" s="132">
        <f>BBJ6+BBG7-BBI7</f>
        <v>6.5</v>
      </c>
      <c r="BBL7" s="31"/>
      <c r="BBM7" s="782"/>
      <c r="BBN7" s="140"/>
      <c r="BBO7" s="31"/>
      <c r="BBP7" s="76"/>
      <c r="BBQ7" s="78">
        <f>BBQ6+BBN7-BBP7</f>
        <v>0</v>
      </c>
      <c r="BBS7" s="49"/>
      <c r="BBT7" s="303"/>
      <c r="BBU7" s="140"/>
      <c r="BBV7" s="496"/>
      <c r="BBW7" s="66"/>
      <c r="BBX7" s="78">
        <f>BBX6+BBU7-BBW7</f>
        <v>0</v>
      </c>
      <c r="BBZ7" s="31"/>
      <c r="BCA7" s="312"/>
      <c r="BCB7" s="22"/>
      <c r="BCC7" s="31"/>
      <c r="BCD7" s="76"/>
      <c r="BCE7" s="78">
        <f>BCE6+BCB7-BCD7</f>
        <v>0</v>
      </c>
      <c r="BCG7" s="31">
        <v>41517</v>
      </c>
      <c r="BCH7" s="312" t="s">
        <v>3120</v>
      </c>
      <c r="BCI7" s="22">
        <v>7291.5</v>
      </c>
      <c r="BCJ7" s="31">
        <v>41519</v>
      </c>
      <c r="BCK7" s="76">
        <v>7291.5</v>
      </c>
      <c r="BCL7" s="78">
        <f>BCL6+BCI7-BCK7</f>
        <v>0</v>
      </c>
      <c r="BCN7" s="427">
        <v>41542</v>
      </c>
      <c r="BCO7" s="230" t="s">
        <v>4153</v>
      </c>
      <c r="BCP7" s="140">
        <v>2030</v>
      </c>
      <c r="BCQ7" s="49"/>
      <c r="BCR7" s="140"/>
      <c r="BCS7" s="78">
        <f>BCS6+BCP7-BCR7</f>
        <v>2030</v>
      </c>
      <c r="BCU7" s="427">
        <v>41176</v>
      </c>
      <c r="BCV7" s="230" t="s">
        <v>1084</v>
      </c>
      <c r="BCW7" s="105">
        <v>48292</v>
      </c>
      <c r="BCX7" s="49">
        <v>41180</v>
      </c>
      <c r="BCY7" s="140">
        <v>24514</v>
      </c>
      <c r="BCZ7" s="78">
        <f>BCZ6+BCW7-BCY7</f>
        <v>23778</v>
      </c>
      <c r="BDB7" s="323">
        <v>41501</v>
      </c>
      <c r="BDC7" s="312" t="s">
        <v>3121</v>
      </c>
      <c r="BDD7" s="105">
        <v>2384</v>
      </c>
      <c r="BDE7" s="49">
        <v>41524</v>
      </c>
      <c r="BDF7" s="76">
        <v>2384</v>
      </c>
      <c r="BDG7" s="78">
        <f>BDG6+BDD7-BDF7</f>
        <v>0</v>
      </c>
      <c r="BDI7" s="427">
        <v>41236</v>
      </c>
      <c r="BDJ7" s="484"/>
      <c r="BDK7" s="303" t="s">
        <v>1085</v>
      </c>
      <c r="BDL7" s="140">
        <v>4284</v>
      </c>
      <c r="BDM7" s="427">
        <v>41247</v>
      </c>
      <c r="BDN7" s="140">
        <v>2033</v>
      </c>
      <c r="BDO7" s="78">
        <f>BDO6+BDL7-BDN7</f>
        <v>2251</v>
      </c>
      <c r="BDQ7" s="49">
        <v>41479</v>
      </c>
      <c r="BDR7" s="816" t="s">
        <v>3122</v>
      </c>
      <c r="BDS7" s="230" t="s">
        <v>3123</v>
      </c>
      <c r="BDT7" s="105">
        <v>5200</v>
      </c>
      <c r="BDU7" s="259">
        <v>41528</v>
      </c>
      <c r="BDV7" s="140">
        <v>5200</v>
      </c>
      <c r="BDW7" s="78">
        <f>BDW6+BDT7-BDV7</f>
        <v>0</v>
      </c>
      <c r="BDY7" s="49"/>
      <c r="BDZ7" s="230"/>
      <c r="BEA7" s="105"/>
      <c r="BEB7" s="259"/>
      <c r="BEC7" s="140"/>
      <c r="BED7" s="78">
        <f>BED6+BEA7-BEC7</f>
        <v>0</v>
      </c>
      <c r="BEF7" s="31"/>
      <c r="BEG7" s="312"/>
      <c r="BEH7" s="140"/>
      <c r="BEI7" s="337"/>
      <c r="BEJ7" s="76"/>
      <c r="BEK7" s="78">
        <f>BEK6+BEH7-BEJ7</f>
        <v>0</v>
      </c>
      <c r="BEM7" s="322"/>
      <c r="BEN7" s="230"/>
      <c r="BEO7" s="140"/>
      <c r="BEP7" s="49"/>
      <c r="BEQ7" s="140"/>
      <c r="BER7" s="78">
        <f>BER6+BEO7-BEQ7</f>
        <v>0</v>
      </c>
      <c r="BET7" s="322">
        <v>41547</v>
      </c>
      <c r="BEU7" s="230" t="s">
        <v>4236</v>
      </c>
      <c r="BEV7" s="105">
        <v>1065</v>
      </c>
      <c r="BEW7" s="31"/>
      <c r="BEX7" s="140"/>
      <c r="BEY7" s="78">
        <f>BEY6+BEV7-BEX7</f>
        <v>1065</v>
      </c>
      <c r="BFA7" s="322">
        <v>41475</v>
      </c>
      <c r="BFB7" s="303" t="s">
        <v>3168</v>
      </c>
      <c r="BFC7" s="140">
        <v>13166</v>
      </c>
      <c r="BFD7" s="427">
        <v>41489</v>
      </c>
      <c r="BFE7" s="140">
        <v>1500</v>
      </c>
      <c r="BFF7" s="78">
        <f>BFF6+BFC7-BFE7</f>
        <v>11666</v>
      </c>
      <c r="BFH7" s="323"/>
      <c r="BFI7" s="312"/>
      <c r="BFJ7" s="140"/>
      <c r="BFK7" s="407"/>
      <c r="BFL7" s="76"/>
      <c r="BFM7" s="78">
        <f>BFM6+BFJ7-BFL7</f>
        <v>0</v>
      </c>
      <c r="BFO7" s="49"/>
      <c r="BFP7" s="230"/>
      <c r="BFQ7" s="105"/>
      <c r="BFR7" s="309"/>
      <c r="BFS7" s="140"/>
      <c r="BFT7" s="78">
        <f>BFT6+BFQ7-BFS7</f>
        <v>0</v>
      </c>
      <c r="BFV7" s="322">
        <v>41516</v>
      </c>
      <c r="BFW7" s="230" t="s">
        <v>3139</v>
      </c>
      <c r="BFX7" s="838">
        <v>7555</v>
      </c>
      <c r="BFY7" s="322">
        <v>41519</v>
      </c>
      <c r="BFZ7" s="140">
        <v>7555</v>
      </c>
      <c r="BGA7" s="78">
        <f>BGA6+BFX7-BFZ7</f>
        <v>0</v>
      </c>
      <c r="BGC7" s="427">
        <v>41236</v>
      </c>
      <c r="BGD7" s="303" t="s">
        <v>1086</v>
      </c>
      <c r="BGE7" s="140">
        <v>67967.199999999997</v>
      </c>
      <c r="BGF7" s="427">
        <v>41246</v>
      </c>
      <c r="BGG7" s="140">
        <v>67163.100000000006</v>
      </c>
      <c r="BGH7" s="78">
        <f>BGH6+BGE7-BGG7</f>
        <v>804.09999999999127</v>
      </c>
      <c r="BGJ7" s="49">
        <v>41517</v>
      </c>
      <c r="BGK7" s="230" t="s">
        <v>3124</v>
      </c>
      <c r="BGL7" s="105">
        <v>865</v>
      </c>
      <c r="BGM7" s="49">
        <v>41519</v>
      </c>
      <c r="BGN7" s="140">
        <v>865</v>
      </c>
      <c r="BGO7" s="78">
        <f>BGO6+BGL7-BGN7</f>
        <v>0</v>
      </c>
      <c r="BGQ7" s="427">
        <v>41149</v>
      </c>
      <c r="BGR7" s="230" t="s">
        <v>1087</v>
      </c>
      <c r="BGS7" s="105">
        <v>7585</v>
      </c>
      <c r="BGT7" s="49">
        <v>41150</v>
      </c>
      <c r="BGU7" s="140">
        <v>7451.7</v>
      </c>
      <c r="BGV7" s="78">
        <f>BGV6+BGS7-BGU7</f>
        <v>133.30000000000018</v>
      </c>
      <c r="BGX7" s="407">
        <v>41496</v>
      </c>
      <c r="BGY7" s="31"/>
      <c r="BGZ7" s="782" t="s">
        <v>3140</v>
      </c>
      <c r="BHA7" s="140">
        <v>6654</v>
      </c>
      <c r="BHB7" s="564">
        <v>41518</v>
      </c>
      <c r="BHC7" s="573">
        <v>6654</v>
      </c>
      <c r="BHD7" s="78">
        <f>BHD6+BHA7-BHC7</f>
        <v>0</v>
      </c>
      <c r="BHF7" s="323">
        <v>41518</v>
      </c>
      <c r="BHG7" s="312" t="s">
        <v>4070</v>
      </c>
      <c r="BHH7" s="22">
        <v>6434</v>
      </c>
      <c r="BHI7" s="322"/>
      <c r="BHJ7" s="262"/>
      <c r="BHK7" s="78">
        <f>BHK6+BHH7-BHJ7</f>
        <v>6434</v>
      </c>
      <c r="BHM7" s="323"/>
      <c r="BHN7" s="337"/>
      <c r="BHO7" s="1476"/>
      <c r="BHP7" s="785"/>
      <c r="BHQ7" s="323"/>
      <c r="BHR7" s="780"/>
      <c r="BHS7" s="78">
        <f>BHS6+BHP7-BHR7</f>
        <v>0</v>
      </c>
      <c r="BHU7" s="49">
        <v>41501</v>
      </c>
      <c r="BHV7" s="309" t="s">
        <v>3577</v>
      </c>
      <c r="BHW7" s="303" t="s">
        <v>3229</v>
      </c>
      <c r="BHX7" s="140">
        <v>54982</v>
      </c>
      <c r="BHY7" s="309">
        <v>41523</v>
      </c>
      <c r="BHZ7" s="262">
        <v>54982</v>
      </c>
      <c r="BIA7" s="78">
        <f>BIA6+BHX7-BHZ7</f>
        <v>0</v>
      </c>
      <c r="BID7" s="782"/>
      <c r="BIE7" s="704"/>
      <c r="BIG7" s="780"/>
      <c r="BIH7" s="78">
        <f>BIH6+BIE7-BIG7</f>
        <v>0</v>
      </c>
      <c r="BIJ7" s="322"/>
      <c r="BIK7" s="303"/>
      <c r="BIL7" s="140"/>
      <c r="BIM7" s="49"/>
      <c r="BIN7" s="140"/>
      <c r="BIO7" s="78">
        <f>BIO6+BIL7-BIN7</f>
        <v>0</v>
      </c>
      <c r="BIQ7" s="427">
        <v>41545</v>
      </c>
      <c r="BIR7" s="303" t="s">
        <v>4215</v>
      </c>
      <c r="BIS7" s="140">
        <v>6260</v>
      </c>
      <c r="BIT7" s="49">
        <v>41545</v>
      </c>
      <c r="BIU7" s="140">
        <v>3260</v>
      </c>
      <c r="BIV7" s="78">
        <f>BIV6+BIS7-BIU7</f>
        <v>3000</v>
      </c>
      <c r="BIX7" s="323">
        <v>41479</v>
      </c>
      <c r="BIY7" s="1467" t="s">
        <v>3190</v>
      </c>
      <c r="BIZ7" s="782" t="s">
        <v>3191</v>
      </c>
      <c r="BJA7" s="140">
        <v>16342.9</v>
      </c>
      <c r="BJB7" s="31">
        <v>41522</v>
      </c>
      <c r="BJC7" s="76">
        <v>16342.9</v>
      </c>
      <c r="BJD7" s="78">
        <f>BJD6+BJA7-BJC7</f>
        <v>0</v>
      </c>
      <c r="BJF7" s="31"/>
      <c r="BJG7" s="782"/>
      <c r="BJH7" s="140"/>
      <c r="BJI7" s="31"/>
      <c r="BJJ7" s="76"/>
      <c r="BJK7" s="78">
        <f>BJK6+BJH7-BJJ7</f>
        <v>0</v>
      </c>
      <c r="BJM7" s="31"/>
      <c r="BJN7" s="312"/>
      <c r="BJO7" s="22"/>
      <c r="BJP7" s="607"/>
      <c r="BJQ7" s="76"/>
      <c r="BJR7" s="78">
        <f>BJR6+BJO7-BJQ7</f>
        <v>0</v>
      </c>
      <c r="BJT7" s="407">
        <v>41485</v>
      </c>
      <c r="BJU7" s="740" t="s">
        <v>3141</v>
      </c>
      <c r="BJV7" s="782" t="s">
        <v>3142</v>
      </c>
      <c r="BJW7" s="76">
        <v>14699</v>
      </c>
      <c r="BJX7" s="49">
        <v>41493</v>
      </c>
      <c r="BJY7" s="140">
        <v>10603</v>
      </c>
      <c r="BJZ7" s="78">
        <f>BJZ6+BJW7-BJY7</f>
        <v>4096</v>
      </c>
      <c r="BKB7" s="427">
        <v>41547</v>
      </c>
      <c r="BKC7" s="230" t="s">
        <v>4263</v>
      </c>
      <c r="BKD7" s="140">
        <v>9118</v>
      </c>
      <c r="BKE7" s="49"/>
      <c r="BKF7" s="140"/>
      <c r="BKG7" s="78">
        <f>BKG6+BKD7-BKF7</f>
        <v>9118</v>
      </c>
      <c r="BKI7" s="407"/>
      <c r="BKJ7" s="312"/>
      <c r="BKK7" s="76"/>
      <c r="BKL7" s="322"/>
      <c r="BKM7" s="76"/>
      <c r="BKN7" s="78">
        <f>BKN6+BKK7-BKM7</f>
        <v>0</v>
      </c>
      <c r="BKP7" s="407">
        <v>41547</v>
      </c>
      <c r="BKQ7" s="312" t="s">
        <v>4265</v>
      </c>
      <c r="BKR7" s="76">
        <v>15188.5</v>
      </c>
      <c r="BKS7" s="322"/>
      <c r="BKT7" s="76"/>
      <c r="BKU7" s="78">
        <f>BKU6+BKR7-BKT7</f>
        <v>15188.5</v>
      </c>
      <c r="BKW7" s="407"/>
      <c r="BKX7" s="312"/>
      <c r="BKY7" s="76"/>
      <c r="BKZ7" s="322"/>
      <c r="BLA7" s="76"/>
      <c r="BLB7" s="78">
        <f>BLB6+BKY7-BLA7</f>
        <v>0</v>
      </c>
      <c r="BLD7" s="427"/>
      <c r="BLE7" s="230"/>
      <c r="BLF7" s="105"/>
      <c r="BLG7" s="607"/>
      <c r="BLH7" s="76"/>
      <c r="BLI7" s="78">
        <f>BLI6+BLF7-BLH7</f>
        <v>0</v>
      </c>
      <c r="BLK7" s="427"/>
      <c r="BLL7" s="303"/>
      <c r="BLM7" s="140"/>
      <c r="BLN7" s="49"/>
      <c r="BLO7" s="140"/>
      <c r="BLP7" s="78">
        <f>BLP6+BLM7-BLO7</f>
        <v>0</v>
      </c>
      <c r="BLR7" s="427">
        <v>41516</v>
      </c>
      <c r="BLS7" s="230" t="s">
        <v>3143</v>
      </c>
      <c r="BLT7" s="105">
        <v>2595</v>
      </c>
      <c r="BLU7" s="427">
        <v>41519</v>
      </c>
      <c r="BLV7" s="140">
        <v>2595</v>
      </c>
      <c r="BLW7" s="78">
        <f>BLW6+BLT7-BLV7</f>
        <v>0</v>
      </c>
      <c r="BLY7" s="407"/>
      <c r="BLZ7" s="782"/>
      <c r="BMA7" s="140"/>
      <c r="BMB7" s="407"/>
      <c r="BMC7" s="76"/>
      <c r="BMD7" s="78">
        <f>BMD6+BMA7-BMC7</f>
        <v>0</v>
      </c>
      <c r="BMF7" s="31"/>
      <c r="BMG7" s="312"/>
      <c r="BMH7" s="22"/>
      <c r="BMI7" s="31"/>
      <c r="BMJ7" s="76"/>
      <c r="BMK7" s="78">
        <f>BMK6+BMH7-BMJ7</f>
        <v>0</v>
      </c>
      <c r="BMM7" s="31">
        <v>41511</v>
      </c>
      <c r="BMN7" s="312" t="s">
        <v>3202</v>
      </c>
      <c r="BMO7" s="785">
        <v>10199</v>
      </c>
      <c r="BMP7" s="49">
        <v>41519</v>
      </c>
      <c r="BMQ7" s="140">
        <v>10199</v>
      </c>
      <c r="BMR7" s="78">
        <f>BMR6+BMO7-BMQ7</f>
        <v>0</v>
      </c>
      <c r="BMT7" s="322">
        <v>41141</v>
      </c>
      <c r="BMU7" s="303" t="s">
        <v>1088</v>
      </c>
      <c r="BMV7" s="140">
        <v>26856</v>
      </c>
      <c r="BMW7" s="259">
        <v>41141</v>
      </c>
      <c r="BMX7" s="66">
        <v>21250</v>
      </c>
      <c r="BMY7" s="78">
        <f>BMY6+BMV7-BMX7</f>
        <v>5606</v>
      </c>
      <c r="BNA7" s="49"/>
      <c r="BNB7" s="303"/>
      <c r="BNC7" s="140"/>
      <c r="BND7" s="259"/>
      <c r="BNE7" s="140"/>
      <c r="BNF7" s="78">
        <f>BNF6+BNC7-BNE7</f>
        <v>0</v>
      </c>
      <c r="BNH7" s="49"/>
      <c r="BNI7" s="309"/>
      <c r="BNJ7" s="303"/>
      <c r="BNK7" s="140"/>
      <c r="BNL7" s="259"/>
      <c r="BNM7" s="140"/>
      <c r="BNN7" s="78">
        <f>BNN6+BNK7-BNM7</f>
        <v>0</v>
      </c>
      <c r="BNP7" s="31"/>
      <c r="BNQ7" s="782"/>
      <c r="BNR7" s="140"/>
      <c r="BNS7" s="337"/>
      <c r="BNT7" s="76"/>
      <c r="BNU7" s="78">
        <f>BNU6+BNR7-BNT7</f>
        <v>0</v>
      </c>
      <c r="BNW7" s="31"/>
      <c r="BNX7" s="312"/>
      <c r="BNY7" s="22"/>
      <c r="BNZ7" s="31"/>
      <c r="BOA7" s="76"/>
      <c r="BOB7" s="78">
        <f>BOB6+BNY7-BOA7</f>
        <v>0</v>
      </c>
      <c r="BOD7" s="49">
        <v>41486</v>
      </c>
      <c r="BOE7" s="230" t="s">
        <v>3125</v>
      </c>
      <c r="BOF7" s="105">
        <v>11754.5</v>
      </c>
      <c r="BOG7" s="49">
        <v>41491</v>
      </c>
      <c r="BOH7" s="140">
        <v>11738</v>
      </c>
      <c r="BOI7" s="78">
        <f>BOI6+BOF7-BOH7</f>
        <v>16.5</v>
      </c>
      <c r="BOK7" s="322"/>
      <c r="BOL7" s="303"/>
      <c r="BOM7" s="140"/>
      <c r="BON7" s="259"/>
      <c r="BOO7" s="140"/>
      <c r="BOP7" s="78">
        <f>BOP6+BOM7-BOO7</f>
        <v>0</v>
      </c>
      <c r="BOR7" s="407"/>
      <c r="BOS7" s="312"/>
      <c r="BOT7" s="22"/>
      <c r="BOU7" s="31"/>
      <c r="BOV7" s="76"/>
      <c r="BOW7" s="78">
        <f>BOW6+BOT7-BOV7</f>
        <v>0</v>
      </c>
      <c r="BOY7" s="407">
        <v>41502</v>
      </c>
      <c r="BOZ7" s="312" t="s">
        <v>3144</v>
      </c>
      <c r="BPA7" s="22">
        <v>190</v>
      </c>
      <c r="BPB7" s="31">
        <v>41519</v>
      </c>
      <c r="BPC7" s="76">
        <v>190</v>
      </c>
      <c r="BPD7" s="78">
        <f>BPD6+BPA7-BPC7</f>
        <v>0</v>
      </c>
      <c r="BPF7" s="31"/>
      <c r="BPG7" s="782"/>
      <c r="BPH7" s="140"/>
      <c r="BPI7" s="49"/>
      <c r="BPJ7" s="140"/>
      <c r="BPK7" s="78">
        <f>BPK6+BPH7-BPJ7</f>
        <v>0</v>
      </c>
      <c r="BPM7" s="31"/>
      <c r="BPN7" s="782"/>
      <c r="BPO7" s="140"/>
      <c r="BPP7" s="49"/>
      <c r="BPQ7" s="140"/>
      <c r="BPR7" s="78">
        <f>BPR6+BPO7-BPQ7</f>
        <v>0</v>
      </c>
      <c r="BPT7" s="49">
        <v>41119</v>
      </c>
      <c r="BPU7" s="309"/>
      <c r="BPV7" s="230" t="s">
        <v>1089</v>
      </c>
      <c r="BPW7" s="140">
        <v>1712</v>
      </c>
      <c r="BPX7" s="49">
        <v>41120</v>
      </c>
      <c r="BPY7" s="140">
        <v>1594</v>
      </c>
      <c r="BPZ7" s="78">
        <f>BPZ6+BPW7-BPY7</f>
        <v>118</v>
      </c>
      <c r="BQA7" s="76"/>
      <c r="BQB7" s="322">
        <v>41376</v>
      </c>
      <c r="BQC7" s="1845" t="s">
        <v>1917</v>
      </c>
      <c r="BQD7" s="526">
        <v>17099.5</v>
      </c>
      <c r="BQE7" s="770">
        <v>41421</v>
      </c>
      <c r="BQF7" s="140">
        <v>484</v>
      </c>
      <c r="BQG7" s="78">
        <f>BQG6+BQD7-BQF7</f>
        <v>16615.5</v>
      </c>
      <c r="BQI7" s="427"/>
      <c r="BQJ7" s="955"/>
      <c r="BQK7" s="351"/>
      <c r="BQL7" s="427"/>
      <c r="BQM7" s="140"/>
      <c r="BQN7" s="78">
        <f>BQN6+BQK7-BQM7</f>
        <v>0</v>
      </c>
      <c r="BQQ7" s="782"/>
      <c r="BQR7" s="351"/>
      <c r="BQS7" s="723"/>
      <c r="BQT7" s="76"/>
      <c r="BQU7" s="78">
        <f>BQU6+BQR7-BQT7</f>
        <v>0</v>
      </c>
      <c r="BQW7" s="31">
        <v>41547</v>
      </c>
      <c r="BQX7" s="312" t="s">
        <v>4245</v>
      </c>
      <c r="BQY7" s="22">
        <v>2077</v>
      </c>
      <c r="BQZ7" s="31"/>
      <c r="BRA7" s="76"/>
      <c r="BRB7" s="78">
        <f>BRB6+BQY7-BRA7</f>
        <v>2077</v>
      </c>
      <c r="BRD7" s="31">
        <v>41513</v>
      </c>
      <c r="BRE7" s="337"/>
      <c r="BRF7" s="782" t="s">
        <v>3127</v>
      </c>
      <c r="BRG7" s="76">
        <v>8559.5</v>
      </c>
      <c r="BRH7" s="31">
        <v>41516</v>
      </c>
      <c r="BRI7" s="76">
        <v>8356</v>
      </c>
      <c r="BRJ7" s="78">
        <f>BRJ6+BRG7-BRI7</f>
        <v>203.5</v>
      </c>
      <c r="BRL7" s="407"/>
      <c r="BRM7" s="312"/>
      <c r="BRN7" s="22"/>
      <c r="BRO7" s="31"/>
      <c r="BRP7" s="76"/>
      <c r="BRQ7" s="78">
        <f>BRQ6+BRN7-BRP7</f>
        <v>0</v>
      </c>
      <c r="BRS7" s="407"/>
      <c r="BRT7" s="312"/>
      <c r="BRU7" s="76"/>
      <c r="BRV7" s="31"/>
      <c r="BRW7" s="76"/>
      <c r="BRX7" s="78">
        <f>BRX6+BRU7-BRW7</f>
        <v>0</v>
      </c>
      <c r="BRZ7" s="49"/>
      <c r="BSA7" s="230"/>
      <c r="BSB7" s="105"/>
      <c r="BSC7" s="49"/>
      <c r="BSD7" s="140"/>
      <c r="BSE7" s="78">
        <f>BSE6+BSB7-BSD7</f>
        <v>0</v>
      </c>
      <c r="BSG7" s="407"/>
      <c r="BSH7" s="312"/>
      <c r="BSI7" s="22"/>
      <c r="BSJ7" s="31"/>
      <c r="BSK7" s="76"/>
      <c r="BSL7" s="78">
        <f>BSL6+BSI7-BSK7</f>
        <v>0</v>
      </c>
      <c r="BSN7" s="407"/>
      <c r="BSO7" s="782"/>
      <c r="BSP7" s="76"/>
      <c r="BSQ7" s="31"/>
      <c r="BSR7" s="76"/>
      <c r="BSS7" s="78">
        <f>BSS6+BSP7-BSR7</f>
        <v>0</v>
      </c>
      <c r="BSU7" s="31"/>
      <c r="BSV7" s="312"/>
      <c r="BSW7" s="22"/>
      <c r="BSX7" s="31"/>
      <c r="BSY7" s="76"/>
      <c r="BSZ7" s="78">
        <f>BSZ6+BSW7-BSY7</f>
        <v>0</v>
      </c>
      <c r="BTB7" s="31"/>
      <c r="BTC7" s="312"/>
      <c r="BTD7" s="22"/>
      <c r="BTE7" s="31"/>
      <c r="BTF7" s="76"/>
      <c r="BTG7" s="78">
        <f>BTG6+BTD7-BTF7</f>
        <v>0</v>
      </c>
      <c r="BTI7" s="31"/>
      <c r="BTJ7" s="312"/>
      <c r="BTK7" s="22"/>
      <c r="BTL7" s="31"/>
      <c r="BTM7" s="76"/>
      <c r="BTN7" s="78">
        <f>BTN6+BTK7-BTM7</f>
        <v>0</v>
      </c>
      <c r="BTP7" s="31"/>
      <c r="BTQ7" s="312"/>
      <c r="BTR7" s="22"/>
      <c r="BTS7" s="31"/>
      <c r="BTT7" s="76"/>
      <c r="BTU7" s="78">
        <f>BTU6+BTR7-BTT7</f>
        <v>0</v>
      </c>
    </row>
    <row r="8" spans="1:1894" ht="15.75" x14ac:dyDescent="0.25">
      <c r="A8" s="49"/>
      <c r="B8" s="230"/>
      <c r="C8" s="262"/>
      <c r="D8" s="49"/>
      <c r="E8" s="262"/>
      <c r="F8" s="78">
        <f t="shared" ref="F8:F43" si="2">F7+C8-E8</f>
        <v>0</v>
      </c>
      <c r="H8" s="31"/>
      <c r="I8" s="312"/>
      <c r="J8" s="780"/>
      <c r="K8" s="31"/>
      <c r="L8" s="81"/>
      <c r="M8" s="78">
        <f t="shared" ref="M8:M43" si="3">M7+J8-L8</f>
        <v>0</v>
      </c>
      <c r="O8" s="31"/>
      <c r="P8" s="312"/>
      <c r="Q8" s="780"/>
      <c r="R8" s="31"/>
      <c r="S8" s="780"/>
      <c r="T8" s="78">
        <f t="shared" ref="T8:T43" si="4">T7+Q8-S8</f>
        <v>0</v>
      </c>
      <c r="V8" s="31"/>
      <c r="W8" s="1476"/>
      <c r="X8" s="140"/>
      <c r="Y8" s="31"/>
      <c r="Z8" s="780"/>
      <c r="AA8" s="78">
        <f t="shared" ref="AA8:AA43" si="5">AA7+X8-Z8</f>
        <v>0</v>
      </c>
      <c r="AC8" s="407">
        <v>41512</v>
      </c>
      <c r="AD8" s="817" t="s">
        <v>3209</v>
      </c>
      <c r="AE8" s="704">
        <v>5302</v>
      </c>
      <c r="AF8" s="407">
        <v>41516</v>
      </c>
      <c r="AG8" s="76">
        <v>1150</v>
      </c>
      <c r="AH8" s="78">
        <f t="shared" ref="AH8:AH71" si="6">AH7+AE8-AG8</f>
        <v>4152</v>
      </c>
      <c r="AJ8" s="818"/>
      <c r="AK8" s="570"/>
      <c r="AL8" s="819"/>
      <c r="AM8" s="820" t="s">
        <v>1090</v>
      </c>
      <c r="AN8" s="724"/>
      <c r="AO8" s="78">
        <f t="shared" ref="AO8:AO70" si="7">AO7+AL8-AN8</f>
        <v>1450.1399999999994</v>
      </c>
      <c r="AQ8" s="31"/>
      <c r="AR8" s="312"/>
      <c r="AS8" s="780"/>
      <c r="AT8" s="31"/>
      <c r="AU8" s="780"/>
      <c r="AV8" s="78">
        <f t="shared" ref="AV8:AV43" si="8">AV7+AS8-AU8</f>
        <v>0</v>
      </c>
      <c r="AX8" s="323">
        <v>41544</v>
      </c>
      <c r="AY8" s="312" t="s">
        <v>4181</v>
      </c>
      <c r="AZ8" s="780">
        <v>32188</v>
      </c>
      <c r="BA8" s="31"/>
      <c r="BB8" s="76"/>
      <c r="BC8" s="78">
        <f t="shared" ref="BC8:BC43" si="9">BC7+AZ8-BB8</f>
        <v>37222</v>
      </c>
      <c r="BE8" s="427"/>
      <c r="BF8" s="230"/>
      <c r="BG8" s="105"/>
      <c r="BH8" s="309"/>
      <c r="BI8" s="140"/>
      <c r="BJ8" s="78">
        <f t="shared" ref="BJ8:BJ43" si="10">BJ7+BG8-BI8</f>
        <v>0</v>
      </c>
      <c r="BL8" s="323"/>
      <c r="BM8" s="312"/>
      <c r="BN8" s="780"/>
      <c r="BO8" s="31"/>
      <c r="BP8" s="780"/>
      <c r="BQ8" s="78">
        <f t="shared" ref="BQ8:BQ61" si="11">BQ7+BN8-BP8</f>
        <v>0</v>
      </c>
      <c r="BS8" s="427"/>
      <c r="BT8" s="484"/>
      <c r="BU8" s="1476"/>
      <c r="BV8" s="391"/>
      <c r="BW8" s="49"/>
      <c r="BX8" s="262"/>
      <c r="BY8" s="78">
        <f t="shared" ref="BY8:BY43" si="12">BY7+BV8-BX8</f>
        <v>0</v>
      </c>
      <c r="CA8" s="427"/>
      <c r="CB8" s="303"/>
      <c r="CC8" s="140"/>
      <c r="CD8" s="49"/>
      <c r="CE8" s="262"/>
      <c r="CF8" s="78">
        <f t="shared" ref="CF8:CF43" si="13">CF7+CC8-CE8</f>
        <v>0</v>
      </c>
      <c r="CH8" s="427"/>
      <c r="CI8" s="303"/>
      <c r="CJ8" s="140"/>
      <c r="CK8" s="49"/>
      <c r="CL8" s="140"/>
      <c r="CM8" s="78">
        <f t="shared" ref="CM8:CM43" si="14">CM7+CJ8-CL8</f>
        <v>0</v>
      </c>
      <c r="CO8" s="407">
        <v>40667</v>
      </c>
      <c r="CP8" s="740"/>
      <c r="CQ8" s="312" t="s">
        <v>1091</v>
      </c>
      <c r="CR8" s="780">
        <v>48612</v>
      </c>
      <c r="CS8" s="781"/>
      <c r="CT8" s="780"/>
      <c r="CU8" s="78">
        <f t="shared" ref="CU8:CU71" si="15">CU7+CR8-CT8</f>
        <v>216902</v>
      </c>
      <c r="CX8" s="913"/>
      <c r="CY8" s="782"/>
      <c r="CZ8" s="76"/>
      <c r="DA8" s="427"/>
      <c r="DB8" s="140"/>
      <c r="DC8" s="78">
        <f t="shared" ref="DC8:DC71" si="16">DC7+CZ8-DB8</f>
        <v>9551430.3000000007</v>
      </c>
      <c r="DE8" s="322"/>
      <c r="DF8" s="230"/>
      <c r="DG8" s="105"/>
      <c r="DH8" s="49">
        <v>41519</v>
      </c>
      <c r="DI8" s="140">
        <v>400</v>
      </c>
      <c r="DJ8" s="78">
        <f t="shared" ref="DJ8:DJ43" si="17">DJ7+DG8-DI8</f>
        <v>1713</v>
      </c>
      <c r="DL8" s="322"/>
      <c r="DM8" s="230"/>
      <c r="DN8" s="105"/>
      <c r="DO8" s="346"/>
      <c r="DP8" s="140"/>
      <c r="DQ8" s="78">
        <f t="shared" ref="DQ8:DQ43" si="18">DQ7+DN8-DP8</f>
        <v>0</v>
      </c>
      <c r="DS8" s="49"/>
      <c r="DT8" s="230"/>
      <c r="DU8" s="105"/>
      <c r="DV8" s="49"/>
      <c r="DW8" s="140"/>
      <c r="DX8" s="78">
        <f t="shared" ref="DX8:DX43" si="19">DX7+DU8-DW8</f>
        <v>1750.5</v>
      </c>
      <c r="DZ8" s="322"/>
      <c r="EA8" s="230"/>
      <c r="EB8" s="105"/>
      <c r="EC8" s="31"/>
      <c r="ED8" s="76"/>
      <c r="EE8" s="78">
        <f t="shared" ref="EE8:EE43" si="20">EE7+EB8-ED8</f>
        <v>0</v>
      </c>
      <c r="EG8" s="427"/>
      <c r="EH8" s="303"/>
      <c r="EI8" s="140"/>
      <c r="EJ8" s="49">
        <v>41521</v>
      </c>
      <c r="EK8" s="140">
        <v>10716</v>
      </c>
      <c r="EL8" s="78">
        <f t="shared" ref="EL8:EL43" si="21">EL7+EI8-EK8</f>
        <v>0</v>
      </c>
      <c r="EN8" s="427"/>
      <c r="EO8" s="230"/>
      <c r="EP8" s="105"/>
      <c r="EQ8" s="49"/>
      <c r="ER8" s="140"/>
      <c r="ES8" s="78">
        <f t="shared" ref="ES8:ES43" si="22">ES7+EP8-ER8</f>
        <v>0</v>
      </c>
      <c r="EU8" s="50"/>
      <c r="EV8" s="309"/>
      <c r="EW8" s="230"/>
      <c r="EX8" s="105"/>
      <c r="EY8" s="309"/>
      <c r="EZ8" s="140"/>
      <c r="FA8" s="78">
        <f t="shared" ref="FA8:FA43" si="23">FA7+EX8-EZ8</f>
        <v>0</v>
      </c>
      <c r="FC8" s="427"/>
      <c r="FD8" s="309"/>
      <c r="FE8" s="230"/>
      <c r="FF8" s="819"/>
      <c r="FG8" s="1310" t="s">
        <v>1092</v>
      </c>
      <c r="FH8" s="724"/>
      <c r="FI8" s="78">
        <f t="shared" ref="FI8:FI65" si="24">FI7+FF8-FH8</f>
        <v>1044.8300000000017</v>
      </c>
      <c r="FK8" s="427"/>
      <c r="FL8" s="309"/>
      <c r="FM8" s="230"/>
      <c r="FN8" s="804"/>
      <c r="FO8" s="1846"/>
      <c r="FP8" s="140"/>
      <c r="FQ8" s="78">
        <f t="shared" ref="FQ8:FQ43" si="25">FQ7+FN8-FP8</f>
        <v>3790.5</v>
      </c>
      <c r="FS8" s="31"/>
      <c r="FT8" s="312"/>
      <c r="FU8" s="105"/>
      <c r="FV8" s="49"/>
      <c r="FW8" s="76"/>
      <c r="FX8" s="78">
        <f>FX7+FU8-FW8</f>
        <v>0</v>
      </c>
      <c r="FZ8" s="407">
        <v>41480</v>
      </c>
      <c r="GA8" s="740" t="s">
        <v>3218</v>
      </c>
      <c r="GB8" s="312" t="s">
        <v>3233</v>
      </c>
      <c r="GC8" s="22">
        <v>23965</v>
      </c>
      <c r="GD8" s="484"/>
      <c r="GE8" s="105"/>
      <c r="GF8" s="78">
        <f t="shared" ref="GF8:GF70" si="26">GF7+GC8-GE8</f>
        <v>28912.5</v>
      </c>
      <c r="GH8" s="49"/>
      <c r="GI8" s="230"/>
      <c r="GJ8" s="262"/>
      <c r="GK8" s="49"/>
      <c r="GL8" s="262"/>
      <c r="GM8" s="78">
        <f t="shared" ref="GM8:GM43" si="27">GM7+GJ8-GL8</f>
        <v>24</v>
      </c>
      <c r="GO8" s="427"/>
      <c r="GP8" s="309"/>
      <c r="GQ8" s="230"/>
      <c r="GR8" s="819"/>
      <c r="GS8" s="1295"/>
      <c r="GT8" s="1296"/>
      <c r="GU8" s="78">
        <f t="shared" ref="GU8:GU43" si="28">GU7+GR8-GT8</f>
        <v>2511.6000000000004</v>
      </c>
      <c r="GW8" s="407"/>
      <c r="GX8" s="312"/>
      <c r="GY8" s="105"/>
      <c r="GZ8" s="322"/>
      <c r="HA8" s="76"/>
      <c r="HB8" s="78">
        <f t="shared" ref="HB8:HB43" si="29">HB7+GY8-HA8</f>
        <v>5990.5</v>
      </c>
      <c r="HD8" s="322"/>
      <c r="HE8" s="230"/>
      <c r="HF8" s="105"/>
      <c r="HG8" s="394"/>
      <c r="HH8" s="786"/>
      <c r="HI8" s="78">
        <f t="shared" ref="HI8:HI43" si="30">HI7+HF8-HH8</f>
        <v>348.5</v>
      </c>
      <c r="HK8" s="427"/>
      <c r="HL8" s="1476"/>
      <c r="HM8" s="140"/>
      <c r="HN8" s="1298"/>
      <c r="HO8" s="1316"/>
      <c r="HP8" s="78">
        <f t="shared" ref="HP8:HP43" si="31">HP7+HM8-HO8</f>
        <v>3000</v>
      </c>
      <c r="HR8" s="49"/>
      <c r="HS8" s="303"/>
      <c r="HT8" s="351"/>
      <c r="HU8" s="427"/>
      <c r="HV8" s="262"/>
      <c r="HW8" s="78">
        <f t="shared" ref="HW8:HW43" si="32">HW7+HT8-HV8</f>
        <v>0</v>
      </c>
      <c r="HY8" s="49"/>
      <c r="HZ8" s="303"/>
      <c r="IA8" s="351"/>
      <c r="IB8" s="427"/>
      <c r="IC8" s="262"/>
      <c r="ID8" s="78">
        <f t="shared" ref="ID8:ID43" si="33">ID7+IA8-IC8</f>
        <v>0</v>
      </c>
      <c r="IF8" s="322">
        <v>41296</v>
      </c>
      <c r="IG8" s="303"/>
      <c r="IH8" s="140">
        <v>30000</v>
      </c>
      <c r="II8" s="427">
        <v>41412</v>
      </c>
      <c r="IJ8" s="140">
        <v>7000</v>
      </c>
      <c r="IK8" s="78">
        <f t="shared" ref="IK8:IK43" si="34">IK7+IH8-IJ8</f>
        <v>23000</v>
      </c>
      <c r="IM8" s="427"/>
      <c r="IN8" s="230"/>
      <c r="IO8" s="105"/>
      <c r="IP8" s="49">
        <v>41171</v>
      </c>
      <c r="IQ8" s="824">
        <v>10668</v>
      </c>
      <c r="IR8" s="790">
        <f t="shared" ref="IR8:IR54" si="35">IR7+IO8-IQ8</f>
        <v>402</v>
      </c>
      <c r="IT8" s="427"/>
      <c r="IU8" s="230"/>
      <c r="IV8" s="105"/>
      <c r="IW8" s="309"/>
      <c r="IX8" s="390"/>
      <c r="IY8" s="78">
        <f t="shared" ref="IY8:IY54" si="36">IY7+IV8-IX8</f>
        <v>21278.5</v>
      </c>
      <c r="JA8" s="323"/>
      <c r="JB8" s="782"/>
      <c r="JC8" s="391"/>
      <c r="JD8" s="322">
        <v>41522</v>
      </c>
      <c r="JE8" s="704">
        <v>4000</v>
      </c>
      <c r="JF8" s="78">
        <f t="shared" ref="JF8:JF70" si="37">JF7+JC8-JE8</f>
        <v>0</v>
      </c>
      <c r="JH8" s="323"/>
      <c r="JI8" s="782"/>
      <c r="JJ8" s="704"/>
      <c r="JK8" s="323"/>
      <c r="JL8" s="704"/>
      <c r="JM8" s="78">
        <f t="shared" ref="JM8:JM70" si="38">JM7+JJ8-JL8</f>
        <v>30400</v>
      </c>
      <c r="JO8" s="323"/>
      <c r="JP8" s="312"/>
      <c r="JQ8" s="22"/>
      <c r="JR8" s="798"/>
      <c r="JS8" s="22"/>
      <c r="JT8" s="78">
        <f t="shared" ref="JT8:JT70" si="39">JT7+JQ8-JS8</f>
        <v>30400</v>
      </c>
      <c r="JV8" s="407"/>
      <c r="JW8" s="825" t="s">
        <v>1093</v>
      </c>
      <c r="JX8" s="826"/>
      <c r="JY8" s="827" t="s">
        <v>1094</v>
      </c>
      <c r="JZ8" s="826"/>
      <c r="KA8" s="78">
        <f t="shared" ref="KA8:KA42" si="40">KA7+JX8-JZ8</f>
        <v>2629</v>
      </c>
      <c r="KC8" s="322"/>
      <c r="KD8" s="230"/>
      <c r="KE8" s="105"/>
      <c r="KF8" s="49"/>
      <c r="KG8" s="140"/>
      <c r="KH8" s="78">
        <f t="shared" ref="KH8:KH43" si="41">KH7+KE8-KG8</f>
        <v>0</v>
      </c>
      <c r="KJ8" s="323">
        <v>41517</v>
      </c>
      <c r="KK8" s="1467" t="s">
        <v>4273</v>
      </c>
      <c r="KL8" s="312" t="s">
        <v>3193</v>
      </c>
      <c r="KM8" s="22">
        <v>5786</v>
      </c>
      <c r="KN8" s="49">
        <v>41529</v>
      </c>
      <c r="KO8" s="76">
        <v>5786</v>
      </c>
      <c r="KP8" s="78">
        <f t="shared" ref="KP8:KP43" si="42">KP7+KM8-KO8</f>
        <v>0</v>
      </c>
      <c r="KR8" s="322"/>
      <c r="KS8" s="1476"/>
      <c r="KT8" s="140"/>
      <c r="KU8" s="49"/>
      <c r="KV8" s="262"/>
      <c r="KW8" s="78">
        <f t="shared" ref="KW8:KW43" si="43">KW7+KT8-KV8</f>
        <v>0</v>
      </c>
      <c r="KY8" s="322"/>
      <c r="KZ8" s="230"/>
      <c r="LA8" s="105"/>
      <c r="LB8" s="49"/>
      <c r="LC8" s="140"/>
      <c r="LD8" s="78">
        <f t="shared" ref="LD8:LD43" si="44">LD7+LA8-LC8</f>
        <v>0</v>
      </c>
      <c r="LF8" s="31"/>
      <c r="LG8" s="312"/>
      <c r="LH8" s="780"/>
      <c r="LI8" s="31"/>
      <c r="LJ8" s="780"/>
      <c r="LK8" s="78">
        <f t="shared" ref="LK8:LK43" si="45">LK7+LH8-LJ8</f>
        <v>7881.5</v>
      </c>
      <c r="LM8" s="31"/>
      <c r="LN8" s="312"/>
      <c r="LO8" s="22"/>
      <c r="LP8" s="31"/>
      <c r="LQ8" s="76"/>
      <c r="LR8" s="78">
        <f t="shared" ref="LR8:LR43" si="46">LR7+LO8-LQ8</f>
        <v>0</v>
      </c>
      <c r="LT8" s="49"/>
      <c r="LU8" s="1476"/>
      <c r="LV8" s="140"/>
      <c r="LW8" s="49"/>
      <c r="LX8" s="262"/>
      <c r="LY8" s="78">
        <f t="shared" ref="LY8:LY43" si="47">LY7+LV8-LX8</f>
        <v>0</v>
      </c>
      <c r="MA8" s="49"/>
      <c r="MB8" s="1476"/>
      <c r="MC8" s="140"/>
      <c r="MD8" s="49"/>
      <c r="ME8" s="262"/>
      <c r="MF8" s="78">
        <f t="shared" ref="MF8:MF43" si="48">MF7+MC8-ME8</f>
        <v>0</v>
      </c>
      <c r="MH8" s="427"/>
      <c r="MI8" s="230"/>
      <c r="MJ8" s="105"/>
      <c r="MK8" s="49"/>
      <c r="ML8" s="140"/>
      <c r="MM8" s="78">
        <f t="shared" ref="MM8:MM43" si="49">MM7+MJ8-ML8</f>
        <v>0</v>
      </c>
      <c r="MO8" s="427"/>
      <c r="MP8" s="1476"/>
      <c r="MQ8" s="140"/>
      <c r="MR8" s="49"/>
      <c r="MS8" s="140"/>
      <c r="MT8" s="78">
        <f t="shared" ref="MT8:MT43" si="50">MT7+MQ8-MS8</f>
        <v>0</v>
      </c>
      <c r="MV8" s="407"/>
      <c r="MW8" s="312"/>
      <c r="MX8" s="780"/>
      <c r="MY8" s="688"/>
      <c r="MZ8" s="780"/>
      <c r="NA8" s="78">
        <f t="shared" ref="NA8:NA43" si="51">NA7+MX8-MZ8</f>
        <v>0</v>
      </c>
      <c r="NC8" s="31"/>
      <c r="ND8" s="312"/>
      <c r="NE8" s="780"/>
      <c r="NF8" s="688"/>
      <c r="NG8" s="780"/>
      <c r="NH8" s="78">
        <f t="shared" ref="NH8:NH43" si="52">NH7+NE8-NG8</f>
        <v>0</v>
      </c>
      <c r="NJ8" s="31"/>
      <c r="NK8" s="312"/>
      <c r="NL8" s="780"/>
      <c r="NM8" s="337"/>
      <c r="NN8" s="780"/>
      <c r="NO8" s="78">
        <f t="shared" ref="NO8:NO43" si="53">NO7+NL8-NN8</f>
        <v>0</v>
      </c>
      <c r="NQ8" s="407"/>
      <c r="NR8" s="312"/>
      <c r="NS8" s="22"/>
      <c r="NT8" s="427"/>
      <c r="NU8" s="140"/>
      <c r="NV8" s="78">
        <f t="shared" ref="NV8:NV43" si="54">NV7+NS8-NU8</f>
        <v>0</v>
      </c>
      <c r="NX8" s="427"/>
      <c r="NY8" s="230"/>
      <c r="NZ8" s="804"/>
      <c r="OA8" s="805"/>
      <c r="OB8" s="1335"/>
      <c r="OC8" s="78">
        <f t="shared" ref="OC8:OC43" si="55">OC7+NZ8-OB8</f>
        <v>12799.5</v>
      </c>
      <c r="OE8" s="427"/>
      <c r="OF8" s="816"/>
      <c r="OG8" s="230"/>
      <c r="OH8" s="105"/>
      <c r="OI8" s="309"/>
      <c r="OJ8" s="262"/>
      <c r="OK8" s="78">
        <f t="shared" si="0"/>
        <v>857</v>
      </c>
      <c r="OM8" s="407"/>
      <c r="ON8" s="312"/>
      <c r="OO8" s="780"/>
      <c r="OP8" s="31"/>
      <c r="OQ8" s="780"/>
      <c r="OR8" s="78">
        <f t="shared" ref="OR8:OR43" si="56">OR7+OO8-OQ8</f>
        <v>0</v>
      </c>
      <c r="OT8" s="31"/>
      <c r="OU8" s="312"/>
      <c r="OV8" s="780"/>
      <c r="OW8" s="31"/>
      <c r="OX8" s="780"/>
      <c r="OY8" s="78">
        <f t="shared" ref="OY8:OY43" si="57">OY7+OV8-OX8</f>
        <v>0</v>
      </c>
      <c r="PA8" s="322"/>
      <c r="PB8" s="899"/>
      <c r="PC8" s="804"/>
      <c r="PD8" s="805"/>
      <c r="PE8" s="140"/>
      <c r="PF8" s="78">
        <f t="shared" ref="PF8:PF65" si="58">PF7+PC8-PE8</f>
        <v>301.5</v>
      </c>
      <c r="PH8" s="322"/>
      <c r="PI8" s="791"/>
      <c r="PJ8" s="140"/>
      <c r="PK8" s="49"/>
      <c r="PL8" s="262"/>
      <c r="PM8" s="78">
        <f t="shared" ref="PM8:PM65" si="59">PM7+PJ8-PL8</f>
        <v>7976</v>
      </c>
      <c r="PO8" s="322"/>
      <c r="PP8" s="309"/>
      <c r="PQ8" s="230"/>
      <c r="PR8" s="105"/>
      <c r="PS8" s="309"/>
      <c r="PT8" s="140"/>
      <c r="PU8" s="78">
        <f t="shared" ref="PU8:PU49" si="60">PU7+PR8-PT8</f>
        <v>1380.1699999999983</v>
      </c>
      <c r="PW8" s="323"/>
      <c r="PX8" s="230"/>
      <c r="PY8" s="105"/>
      <c r="PZ8" s="309"/>
      <c r="QA8" s="140"/>
      <c r="QB8" s="132">
        <f t="shared" ref="QB8:QB49" si="61">QB7+PY8-QA8</f>
        <v>9904</v>
      </c>
      <c r="QC8" s="245"/>
      <c r="QD8" s="323"/>
      <c r="QE8" s="312"/>
      <c r="QF8" s="105"/>
      <c r="QG8" s="49">
        <v>41505</v>
      </c>
      <c r="QH8" s="76">
        <v>15000</v>
      </c>
      <c r="QI8" s="78">
        <f t="shared" ref="QI8:QI43" si="62">QI7+QF8-QH8</f>
        <v>14227</v>
      </c>
      <c r="QK8" s="31"/>
      <c r="QL8" s="312"/>
      <c r="QM8" s="780"/>
      <c r="QN8" s="31"/>
      <c r="QO8" s="780"/>
      <c r="QP8" s="78">
        <f t="shared" ref="QP8:QP43" si="63">QP7+QM8-QO8</f>
        <v>0</v>
      </c>
      <c r="QR8" s="31"/>
      <c r="QS8" s="312"/>
      <c r="QT8" s="704"/>
      <c r="QU8" s="49"/>
      <c r="QV8" s="262"/>
      <c r="QW8" s="78">
        <f t="shared" ref="QW8:QW43" si="64">QW7+QT8-QV8</f>
        <v>0</v>
      </c>
      <c r="QY8" s="49"/>
      <c r="QZ8" s="230"/>
      <c r="RA8" s="262"/>
      <c r="RB8" s="49"/>
      <c r="RC8" s="262"/>
      <c r="RD8" s="78">
        <f t="shared" ref="RD8:RD43" si="65">RD7+RA8-RC8</f>
        <v>0</v>
      </c>
      <c r="RF8" s="407"/>
      <c r="RG8" s="740"/>
      <c r="RH8" s="312"/>
      <c r="RI8" s="22"/>
      <c r="RJ8" s="49">
        <v>41324</v>
      </c>
      <c r="RK8" s="351">
        <v>502</v>
      </c>
      <c r="RL8" s="78">
        <f t="shared" ref="RL8:RL70" si="66">RL7+RI8-RK8</f>
        <v>233</v>
      </c>
      <c r="RN8" s="427"/>
      <c r="RO8" s="230"/>
      <c r="RP8" s="105"/>
      <c r="RQ8" s="49"/>
      <c r="RR8" s="140"/>
      <c r="RS8" s="78">
        <f t="shared" ref="RS8:RS43" si="67">RS7+RP8-RR8</f>
        <v>0</v>
      </c>
      <c r="RU8" s="427"/>
      <c r="RV8" s="230"/>
      <c r="RW8" s="105"/>
      <c r="RX8" s="49"/>
      <c r="RY8" s="140"/>
      <c r="RZ8" s="78">
        <f t="shared" ref="RZ8:RZ43" si="68">RZ7+RW8-RY8</f>
        <v>0</v>
      </c>
      <c r="SB8" s="49"/>
      <c r="SC8" s="230"/>
      <c r="SD8" s="105"/>
      <c r="SE8" s="49"/>
      <c r="SF8" s="140"/>
      <c r="SG8" s="78">
        <f t="shared" ref="SG8:SG43" si="69">SG7+SD8-SF8</f>
        <v>0</v>
      </c>
      <c r="SI8" s="49"/>
      <c r="SJ8" s="230"/>
      <c r="SK8" s="105"/>
      <c r="SL8" s="49"/>
      <c r="SM8" s="140"/>
      <c r="SN8" s="78">
        <f t="shared" ref="SN8:SN43" si="70">SN7+SK8-SM8</f>
        <v>0</v>
      </c>
      <c r="SP8" s="49"/>
      <c r="SQ8" s="230"/>
      <c r="SR8" s="105"/>
      <c r="SS8" s="49"/>
      <c r="ST8" s="140"/>
      <c r="SU8" s="78">
        <f t="shared" ref="SU8:SU43" si="71">SU7+SR8-ST8</f>
        <v>0</v>
      </c>
      <c r="SW8" s="49"/>
      <c r="SX8" s="230"/>
      <c r="SY8" s="105"/>
      <c r="SZ8" s="49"/>
      <c r="TA8" s="140"/>
      <c r="TB8" s="78">
        <f t="shared" ref="TB8:TB43" si="72">TB7+SY8-TA8</f>
        <v>0</v>
      </c>
      <c r="TD8" s="49"/>
      <c r="TE8" s="230"/>
      <c r="TF8" s="105"/>
      <c r="TG8" s="49"/>
      <c r="TH8" s="140"/>
      <c r="TI8" s="78">
        <f t="shared" ref="TI8:TI43" si="73">TI7+TF8-TH8</f>
        <v>0</v>
      </c>
      <c r="TK8" s="49"/>
      <c r="TL8" s="1476"/>
      <c r="TM8" s="140"/>
      <c r="TN8" s="49"/>
      <c r="TO8" s="391"/>
      <c r="TP8" s="78">
        <f t="shared" ref="TP8:TP43" si="74">TP7+TM8-TO8</f>
        <v>9651.5</v>
      </c>
      <c r="TR8" s="49"/>
      <c r="TS8" s="230"/>
      <c r="TT8" s="262"/>
      <c r="TU8" s="49"/>
      <c r="TV8" s="391"/>
      <c r="TW8" s="78">
        <f t="shared" ref="TW8:TW43" si="75">TW7+TT8-TV8</f>
        <v>0</v>
      </c>
      <c r="TY8" s="427"/>
      <c r="TZ8" s="230"/>
      <c r="UA8" s="262"/>
      <c r="UB8" s="49"/>
      <c r="UC8" s="391"/>
      <c r="UD8" s="78">
        <f t="shared" ref="UD8:UD43" si="76">UD7+UA8-UC8</f>
        <v>0</v>
      </c>
      <c r="UF8" s="427"/>
      <c r="UG8" s="230"/>
      <c r="UH8" s="105"/>
      <c r="UI8" s="49"/>
      <c r="UJ8" s="351"/>
      <c r="UK8" s="78">
        <f t="shared" ref="UK8:UK43" si="77">UK7+UH8-UJ8</f>
        <v>-2822</v>
      </c>
      <c r="UM8" s="427"/>
      <c r="UN8" s="230"/>
      <c r="UO8" s="105"/>
      <c r="UP8" s="49"/>
      <c r="UQ8" s="351"/>
      <c r="UR8" s="78">
        <f t="shared" ref="UR8:UR43" si="78">UR7+UO8-UQ8</f>
        <v>0</v>
      </c>
      <c r="UT8" s="322">
        <v>41517</v>
      </c>
      <c r="UU8" s="303" t="s">
        <v>3147</v>
      </c>
      <c r="UV8" s="140">
        <v>1912</v>
      </c>
      <c r="UW8" s="322">
        <v>41518</v>
      </c>
      <c r="UX8" s="391">
        <v>1912</v>
      </c>
      <c r="UY8" s="78">
        <f t="shared" ref="UY8:UY60" si="79">UY7+UV8-UX8</f>
        <v>0</v>
      </c>
      <c r="VA8" s="427"/>
      <c r="VB8" s="230"/>
      <c r="VC8" s="105"/>
      <c r="VD8" s="49"/>
      <c r="VE8" s="391"/>
      <c r="VF8" s="78">
        <f t="shared" ref="VF8:VF43" si="80">VF7+VC8-VE8</f>
        <v>0</v>
      </c>
      <c r="VH8" s="31">
        <v>41547</v>
      </c>
      <c r="VI8" s="312" t="s">
        <v>4242</v>
      </c>
      <c r="VJ8" s="22">
        <v>1169.5</v>
      </c>
      <c r="VK8" s="309"/>
      <c r="VL8" s="391"/>
      <c r="VM8" s="78">
        <f t="shared" ref="VM8:VM43" si="81">VM7+VJ8-VL8</f>
        <v>1169.5</v>
      </c>
      <c r="VO8" s="31"/>
      <c r="VP8" s="312"/>
      <c r="VQ8" s="22"/>
      <c r="VR8" s="49"/>
      <c r="VS8" s="391"/>
      <c r="VT8" s="78">
        <f t="shared" ref="VT8:VT43" si="82">VT7+VQ8-VS8</f>
        <v>0</v>
      </c>
      <c r="VV8" s="407"/>
      <c r="VW8" s="312"/>
      <c r="VX8" s="1297"/>
      <c r="VY8" s="1298"/>
      <c r="VZ8" s="391"/>
      <c r="WA8" s="78">
        <f t="shared" ref="WA8:WA43" si="83">WA7+VX8-VZ8</f>
        <v>236</v>
      </c>
      <c r="WC8" s="322"/>
      <c r="WD8" s="230"/>
      <c r="WE8" s="262"/>
      <c r="WF8" s="49">
        <v>41544</v>
      </c>
      <c r="WG8" s="351">
        <v>2000</v>
      </c>
      <c r="WH8" s="78">
        <f t="shared" ref="WH8:WH43" si="84">WH7+WE8-WG8</f>
        <v>151</v>
      </c>
      <c r="WJ8" s="427"/>
      <c r="WK8" s="1476"/>
      <c r="WL8" s="140"/>
      <c r="WM8" s="427"/>
      <c r="WN8" s="140"/>
      <c r="WO8" s="78">
        <f t="shared" ref="WO8:WO43" si="85">WO7+WL8-WN8</f>
        <v>5858.5</v>
      </c>
      <c r="WQ8" s="49"/>
      <c r="WR8" s="230"/>
      <c r="WS8" s="105"/>
      <c r="WT8" s="49"/>
      <c r="WU8" s="140"/>
      <c r="WV8" s="78">
        <f t="shared" ref="WV8:WV43" si="86">WV7+WS8-WU8</f>
        <v>0</v>
      </c>
      <c r="WX8" s="407">
        <v>41547</v>
      </c>
      <c r="WY8" s="312" t="s">
        <v>4261</v>
      </c>
      <c r="WZ8" s="22">
        <v>6448</v>
      </c>
      <c r="XA8" s="49"/>
      <c r="XB8" s="140"/>
      <c r="XC8" s="78">
        <f t="shared" ref="XC8:XC43" si="87">XC7+WZ8-XB8</f>
        <v>27657.5</v>
      </c>
      <c r="XE8" s="407"/>
      <c r="XF8" s="312"/>
      <c r="XG8" s="22"/>
      <c r="XH8" s="31"/>
      <c r="XI8" s="76"/>
      <c r="XJ8" s="78">
        <f t="shared" ref="XJ8:XJ43" si="88">XJ7+XG8-XI8</f>
        <v>0</v>
      </c>
      <c r="XL8" s="427"/>
      <c r="XM8" s="230"/>
      <c r="XN8" s="262"/>
      <c r="XO8" s="49"/>
      <c r="XP8" s="262"/>
      <c r="XQ8" s="78">
        <f t="shared" ref="XQ8:XQ43" si="89">XQ7+XN8-XP8</f>
        <v>0</v>
      </c>
      <c r="XS8" s="798">
        <v>41541</v>
      </c>
      <c r="XT8" s="360"/>
      <c r="XU8" s="230" t="s">
        <v>4147</v>
      </c>
      <c r="XV8" s="105">
        <v>27282.33</v>
      </c>
      <c r="XW8" s="49"/>
      <c r="XX8" s="262"/>
      <c r="XY8" s="78">
        <f t="shared" ref="XY8:XY43" si="90">XY7+XV8-XX8</f>
        <v>27282.33</v>
      </c>
      <c r="YA8" s="323"/>
      <c r="YB8" s="312"/>
      <c r="YC8" s="22"/>
      <c r="YD8" s="427">
        <v>41407</v>
      </c>
      <c r="YE8" s="262">
        <v>200</v>
      </c>
      <c r="YF8" s="78">
        <f t="shared" ref="YF8:YF43" si="91">YF7+YC8-YE8</f>
        <v>2821</v>
      </c>
      <c r="YH8" s="407"/>
      <c r="YI8" s="740"/>
      <c r="YJ8" s="312"/>
      <c r="YK8" s="819"/>
      <c r="YL8" s="828"/>
      <c r="YM8" s="724"/>
      <c r="YN8" s="78">
        <f t="shared" ref="YN8:YN50" si="92">YN7+YK8-YM8</f>
        <v>2504.7000000000007</v>
      </c>
      <c r="YP8" s="323"/>
      <c r="YQ8" s="1476"/>
      <c r="YR8" s="140"/>
      <c r="YS8" s="31"/>
      <c r="YT8" s="780"/>
      <c r="YU8" s="78">
        <f>YU7+YR8-YT8</f>
        <v>2405.5</v>
      </c>
      <c r="YW8" s="1847"/>
      <c r="YX8" s="788"/>
      <c r="YY8" s="803"/>
      <c r="YZ8" s="773" t="s">
        <v>3131</v>
      </c>
      <c r="ZA8" s="140"/>
      <c r="ZB8" s="78">
        <f t="shared" ref="ZB8:ZB60" si="93">ZB7+YY8-ZA8</f>
        <v>930.44000000000051</v>
      </c>
      <c r="ZD8" s="493"/>
      <c r="ZE8" s="312"/>
      <c r="ZF8" s="780"/>
      <c r="ZG8" s="31"/>
      <c r="ZH8" s="780"/>
      <c r="ZI8" s="78">
        <f>ZI7+ZF8-ZH8</f>
        <v>0</v>
      </c>
      <c r="ZK8" s="407"/>
      <c r="ZL8" s="312"/>
      <c r="ZM8" s="780"/>
      <c r="ZN8" s="31"/>
      <c r="ZO8" s="780"/>
      <c r="ZP8" s="78">
        <f>ZP7+ZM8-ZO8</f>
        <v>0</v>
      </c>
      <c r="ZR8" s="323"/>
      <c r="ZS8" s="337"/>
      <c r="ZU8" s="22"/>
      <c r="ZV8" s="818"/>
      <c r="ZW8" s="724"/>
      <c r="ZX8" s="78">
        <f t="shared" ref="ZX8:ZX60" si="94">ZX7+ZU8-ZW8</f>
        <v>1296</v>
      </c>
      <c r="ZZ8" s="322"/>
      <c r="AAA8" s="230"/>
      <c r="AAB8" s="105"/>
      <c r="AAC8" s="322"/>
      <c r="AAD8" s="140"/>
      <c r="AAE8" s="78">
        <f t="shared" ref="AAE8:AAE60" si="95">AAE7+AAB8-AAD8</f>
        <v>0</v>
      </c>
      <c r="AAG8" s="427"/>
      <c r="AAH8" s="230"/>
      <c r="AAI8" s="105"/>
      <c r="AAJ8" s="322"/>
      <c r="AAK8" s="140"/>
      <c r="AAL8" s="78">
        <f t="shared" ref="AAL8:AAL43" si="96">AAL7+AAI8-AAK8</f>
        <v>2828</v>
      </c>
      <c r="AAN8" s="322"/>
      <c r="AAO8" s="230"/>
      <c r="AAP8" s="1849"/>
      <c r="AAQ8" s="805"/>
      <c r="AAR8" s="140"/>
      <c r="AAS8" s="78">
        <f t="shared" ref="AAS8:AAS60" si="97">AAS7+AAP8-AAR8</f>
        <v>616</v>
      </c>
      <c r="AAU8" s="427"/>
      <c r="AAV8" s="230"/>
      <c r="AAW8" s="105"/>
      <c r="AAX8" s="484"/>
      <c r="AAY8" s="390"/>
      <c r="AAZ8" s="132">
        <f t="shared" ref="AAZ8:AAZ43" si="98">AAZ7+AAW8-AAY8</f>
        <v>0</v>
      </c>
      <c r="ABB8" s="427">
        <v>41517</v>
      </c>
      <c r="ABC8" s="230" t="s">
        <v>3150</v>
      </c>
      <c r="ABD8" s="105">
        <v>11849</v>
      </c>
      <c r="ABE8" s="309">
        <v>41519</v>
      </c>
      <c r="ABF8" s="140">
        <v>11849</v>
      </c>
      <c r="ABG8" s="132">
        <f t="shared" ref="ABG8:ABG43" si="99">ABG7+ABD8-ABF8</f>
        <v>0</v>
      </c>
      <c r="ABI8" s="427"/>
      <c r="ABJ8" s="1476"/>
      <c r="ABK8" s="140"/>
      <c r="ABL8" s="49"/>
      <c r="ABM8" s="140"/>
      <c r="ABN8" s="78">
        <f t="shared" ref="ABN8:ABN43" si="100">ABN7+ABK8-ABM8</f>
        <v>0</v>
      </c>
      <c r="ABP8" s="427"/>
      <c r="ABQ8" s="1476"/>
      <c r="ABR8" s="140"/>
      <c r="ABS8" s="49"/>
      <c r="ABT8" s="140"/>
      <c r="ABU8" s="78">
        <f t="shared" ref="ABU8:ABU43" si="101">ABU7+ABR8-ABT8</f>
        <v>0</v>
      </c>
      <c r="ABW8" s="427"/>
      <c r="ABX8" s="1476"/>
      <c r="ABY8" s="140"/>
      <c r="ABZ8" s="49"/>
      <c r="ACA8" s="140"/>
      <c r="ACB8" s="132">
        <f t="shared" ref="ACB8:ACB43" si="102">ACB7+ABY8-ACA8</f>
        <v>0</v>
      </c>
      <c r="ACD8" s="427"/>
      <c r="ACE8" s="484"/>
      <c r="ACF8" s="230"/>
      <c r="ACG8" s="105"/>
      <c r="ACH8" s="346"/>
      <c r="ACI8" s="140"/>
      <c r="ACJ8" s="78">
        <f t="shared" ref="ACJ8:ACJ43" si="103">ACJ7+ACG8-ACI8</f>
        <v>0</v>
      </c>
      <c r="ACL8" s="49"/>
      <c r="ACM8" s="1476"/>
      <c r="ACN8" s="140"/>
      <c r="ACO8" s="49"/>
      <c r="ACP8" s="140"/>
      <c r="ACQ8" s="78">
        <f>ACQ7+ACN8-ACP8</f>
        <v>8172</v>
      </c>
      <c r="ACS8" s="797"/>
      <c r="ACT8" s="312"/>
      <c r="ACU8" s="105"/>
      <c r="ACV8" s="31">
        <v>40698</v>
      </c>
      <c r="ACW8" s="76">
        <v>4000</v>
      </c>
      <c r="ACX8" s="78">
        <f t="shared" ref="ACX8:ACX43" si="104">ACX7+ACU8-ACW8</f>
        <v>11344.5</v>
      </c>
      <c r="ADA8" s="769"/>
      <c r="ADB8" s="312"/>
      <c r="ADC8" s="780"/>
      <c r="ADD8" s="31"/>
      <c r="ADE8" s="780"/>
      <c r="ADF8" s="78">
        <f>ADF7+ADC8-ADE8</f>
        <v>0</v>
      </c>
      <c r="ADH8" s="323"/>
      <c r="ADI8" s="312"/>
      <c r="ADJ8" s="780"/>
      <c r="ADK8" s="407"/>
      <c r="ADL8" s="780"/>
      <c r="ADM8" s="78">
        <f>ADM7+ADJ8-ADL8</f>
        <v>0</v>
      </c>
      <c r="ADO8" s="799"/>
      <c r="ADP8" s="830" t="s">
        <v>1095</v>
      </c>
      <c r="ADQ8" s="831">
        <v>23699</v>
      </c>
      <c r="ADR8" s="31"/>
      <c r="ADS8" s="76"/>
      <c r="ADT8" s="78">
        <f>ADT7+ADQ8-ADS8</f>
        <v>23699</v>
      </c>
      <c r="ADV8" s="322"/>
      <c r="ADW8" s="230"/>
      <c r="ADX8" s="819"/>
      <c r="ADY8" s="818"/>
      <c r="ADZ8" s="724"/>
      <c r="AEA8" s="78">
        <f>AEA7+ADX8-ADZ8</f>
        <v>100.5</v>
      </c>
      <c r="AEC8" s="49"/>
      <c r="AED8" s="230"/>
      <c r="AEE8" s="105"/>
      <c r="AEF8" s="49"/>
      <c r="AEG8" s="140"/>
      <c r="AEH8" s="78">
        <f t="shared" si="1"/>
        <v>0</v>
      </c>
      <c r="AEJ8" s="49"/>
      <c r="AEK8" s="230"/>
      <c r="AEL8" s="698"/>
      <c r="AEM8" s="49"/>
      <c r="AEN8" s="262"/>
      <c r="AEO8" s="78">
        <f t="shared" ref="AEO8:AEO43" si="105">AEO7+AEL8-AEN8</f>
        <v>1957</v>
      </c>
      <c r="AEQ8" s="31"/>
      <c r="AER8" s="784"/>
      <c r="AES8" s="22"/>
      <c r="AET8" s="31"/>
      <c r="AEU8" s="780"/>
      <c r="AEV8" s="78">
        <f t="shared" ref="AEV8:AEV43" si="106">AEV7+AES8-AEU8</f>
        <v>0</v>
      </c>
      <c r="AEX8" s="323"/>
      <c r="AEY8" s="312"/>
      <c r="AEZ8" s="22"/>
      <c r="AFA8" s="31"/>
      <c r="AFB8" s="780"/>
      <c r="AFC8" s="78">
        <f t="shared" ref="AFC8:AFC43" si="107">AFC7+AEZ8-AFB8</f>
        <v>0</v>
      </c>
      <c r="AFE8" s="323"/>
      <c r="AFF8" s="312"/>
      <c r="AFG8" s="22"/>
      <c r="AFH8" s="31"/>
      <c r="AFI8" s="76"/>
      <c r="AFJ8" s="78">
        <f t="shared" ref="AFJ8:AFJ43" si="108">AFJ7+AFG8-AFI8</f>
        <v>0</v>
      </c>
      <c r="AFL8" s="323"/>
      <c r="AFM8" s="312"/>
      <c r="AFN8" s="22"/>
      <c r="AFO8" s="65"/>
      <c r="AFP8" s="780"/>
      <c r="AFQ8" s="78">
        <f t="shared" ref="AFQ8:AFQ43" si="109">AFQ7+AFN8-AFP8</f>
        <v>0</v>
      </c>
      <c r="AFS8" s="31">
        <v>41512</v>
      </c>
      <c r="AFT8" s="312" t="s">
        <v>3164</v>
      </c>
      <c r="AFU8" s="22">
        <v>15193.5</v>
      </c>
      <c r="AFV8" s="31">
        <v>41528</v>
      </c>
      <c r="AFW8" s="780">
        <v>15193.5</v>
      </c>
      <c r="AFX8" s="78">
        <f t="shared" ref="AFX8:AFX43" si="110">AFX7+AFU8-AFW8</f>
        <v>0</v>
      </c>
      <c r="AFZ8" s="323"/>
      <c r="AGA8" s="312"/>
      <c r="AGB8" s="22"/>
      <c r="AGC8" s="31"/>
      <c r="AGD8" s="780"/>
      <c r="AGE8" s="78">
        <f t="shared" ref="AGE8:AGE43" si="111">AGE7+AGB8-AGD8</f>
        <v>0</v>
      </c>
      <c r="AGG8" s="323">
        <v>41516</v>
      </c>
      <c r="AGH8" s="312" t="s">
        <v>3134</v>
      </c>
      <c r="AGI8" s="22">
        <v>4338.5</v>
      </c>
      <c r="AGJ8" s="31">
        <v>41518</v>
      </c>
      <c r="AGK8" s="76">
        <v>4338.5</v>
      </c>
      <c r="AGL8" s="78">
        <f t="shared" ref="AGL8:AGL43" si="112">AGL7+AGI8-AGK8</f>
        <v>0</v>
      </c>
      <c r="AGN8" s="407">
        <v>41515</v>
      </c>
      <c r="AGO8" s="312" t="s">
        <v>3135</v>
      </c>
      <c r="AGP8" s="105">
        <v>20252</v>
      </c>
      <c r="AGQ8" s="49">
        <v>41521</v>
      </c>
      <c r="AGR8" s="76">
        <v>20252</v>
      </c>
      <c r="AGS8" s="78">
        <f t="shared" ref="AGS8:AGS43" si="113">AGS7+AGP8-AGR8</f>
        <v>8112.5999999999985</v>
      </c>
      <c r="AGW8" s="782"/>
      <c r="AGX8" s="76"/>
      <c r="AGY8" s="323"/>
      <c r="AGZ8" s="140"/>
      <c r="AHA8" s="78">
        <f t="shared" ref="AHA8:AHA70" si="114">AHA7+AGX8-AGZ8</f>
        <v>2343</v>
      </c>
      <c r="AHC8" s="407"/>
      <c r="AHD8" s="312"/>
      <c r="AHE8" s="780"/>
      <c r="AHF8" s="31"/>
      <c r="AHG8" s="780"/>
      <c r="AHH8" s="78">
        <f t="shared" ref="AHH8:AHH43" si="115">AHH7+AHE8-AHG8</f>
        <v>0</v>
      </c>
      <c r="AHJ8" s="407"/>
      <c r="AHK8" s="312"/>
      <c r="AHL8" s="780"/>
      <c r="AHM8" s="31" t="s">
        <v>3466</v>
      </c>
      <c r="AHN8" s="780">
        <v>3292.5</v>
      </c>
      <c r="AHO8" s="78">
        <f t="shared" ref="AHO8:AHO43" si="116">AHO7+AHL8-AHN8</f>
        <v>0</v>
      </c>
      <c r="AHQ8" s="427"/>
      <c r="AHR8" s="427"/>
      <c r="AHS8" s="230"/>
      <c r="AHT8" s="698"/>
      <c r="AHU8" s="49">
        <v>41530</v>
      </c>
      <c r="AHV8" s="861">
        <v>2015</v>
      </c>
      <c r="AHW8" s="78">
        <f t="shared" ref="AHW8:AHW43" si="117">AHW7+AHT8-AHV8</f>
        <v>0</v>
      </c>
      <c r="AHY8" s="407"/>
      <c r="AHZ8" s="312"/>
      <c r="AIA8" s="819"/>
      <c r="AIB8" s="828"/>
      <c r="AIC8" s="724"/>
      <c r="AID8" s="78">
        <f t="shared" ref="AID8:AID43" si="118">AID7+AIA8-AIC8</f>
        <v>376</v>
      </c>
      <c r="AIF8" s="427">
        <v>41547</v>
      </c>
      <c r="AIG8" s="230" t="s">
        <v>4264</v>
      </c>
      <c r="AIH8" s="105">
        <v>23042</v>
      </c>
      <c r="AII8" s="49"/>
      <c r="AIJ8" s="140"/>
      <c r="AIK8" s="78">
        <f t="shared" ref="AIK8:AIK43" si="119">AIK7+AIH8-AIJ8</f>
        <v>23042</v>
      </c>
      <c r="AIM8" s="427"/>
      <c r="AIN8" s="899"/>
      <c r="AIO8" s="105"/>
      <c r="AIP8" s="309"/>
      <c r="AIQ8" s="262"/>
      <c r="AIR8" s="78">
        <f t="shared" ref="AIR8:AIR43" si="120">AIR7+AIO8-AIQ8</f>
        <v>504</v>
      </c>
      <c r="AIT8" s="801">
        <v>40329</v>
      </c>
      <c r="AIU8" s="784" t="s">
        <v>1096</v>
      </c>
      <c r="AIV8" s="22">
        <v>7931.5</v>
      </c>
      <c r="AIW8" s="49"/>
      <c r="AIX8" s="76"/>
      <c r="AIY8" s="78">
        <f t="shared" ref="AIY8:AIY71" si="121">AIY7+AIV8-AIX8</f>
        <v>18719.5</v>
      </c>
      <c r="AJA8" s="49"/>
      <c r="AJB8" s="230"/>
      <c r="AJC8" s="105"/>
      <c r="AJD8" s="49"/>
      <c r="AJE8" s="140"/>
      <c r="AJF8" s="78">
        <f t="shared" ref="AJF8:AJF71" si="122">AJF7+AJC8-AJE8</f>
        <v>25028.5</v>
      </c>
      <c r="AJH8" s="322"/>
      <c r="AJI8" s="230"/>
      <c r="AJJ8" s="105"/>
      <c r="AJK8" s="49"/>
      <c r="AJL8" s="140"/>
      <c r="AJM8" s="78">
        <f t="shared" ref="AJM8:AJM71" si="123">AJM7+AJJ8-AJL8</f>
        <v>0</v>
      </c>
      <c r="AJO8" s="322"/>
      <c r="AJP8" s="230"/>
      <c r="AJQ8" s="105"/>
      <c r="AJR8" s="49">
        <v>40941</v>
      </c>
      <c r="AJS8" s="140">
        <v>816</v>
      </c>
      <c r="AJT8" s="78">
        <f t="shared" ref="AJT8:AJT71" si="124">AJT7+AJQ8-AJS8</f>
        <v>1000</v>
      </c>
      <c r="AJV8" s="31"/>
      <c r="AJW8" s="337"/>
      <c r="AJX8" s="312"/>
      <c r="AJY8" s="22"/>
      <c r="AJZ8" s="49"/>
      <c r="AKA8" s="76"/>
      <c r="AKB8" s="78">
        <f t="shared" ref="AKB8:AKB43" si="125">AKB7+AJY8-AKA8</f>
        <v>0</v>
      </c>
      <c r="AKD8" s="407"/>
      <c r="AKE8" s="312"/>
      <c r="AKF8" s="22"/>
      <c r="AKG8" s="31"/>
      <c r="AKH8" s="76"/>
      <c r="AKI8" s="78">
        <f t="shared" ref="AKI8:AKI43" si="126">AKI7+AKF8-AKH8</f>
        <v>0</v>
      </c>
      <c r="AKK8" s="427"/>
      <c r="AKL8" s="484"/>
      <c r="AKM8" s="230"/>
      <c r="AKN8" s="105"/>
      <c r="AKO8" s="49"/>
      <c r="AKP8" s="140"/>
      <c r="AKQ8" s="78">
        <f t="shared" ref="AKQ8:AKQ43" si="127">AKQ7+AKN8-AKP8</f>
        <v>0</v>
      </c>
      <c r="AKS8" s="427"/>
      <c r="AKT8" s="230"/>
      <c r="AKU8" s="832"/>
      <c r="AKV8" s="1843"/>
      <c r="AKW8" s="140"/>
      <c r="AKX8" s="78">
        <f t="shared" ref="AKX8:AKX43" si="128">AKX7+AKU8-AKW8</f>
        <v>310</v>
      </c>
      <c r="AKZ8" s="407"/>
      <c r="ALA8" s="312"/>
      <c r="ALB8" s="105"/>
      <c r="ALC8" s="49">
        <v>41538</v>
      </c>
      <c r="ALD8" s="140">
        <v>98</v>
      </c>
      <c r="ALE8" s="78">
        <f t="shared" ref="ALE8:ALE43" si="129">ALE7+ALB8-ALD8</f>
        <v>0</v>
      </c>
      <c r="ALG8" s="407"/>
      <c r="ALH8" s="312"/>
      <c r="ALI8" s="819"/>
      <c r="ALJ8" s="828"/>
      <c r="ALK8" s="76"/>
      <c r="ALL8" s="78">
        <f t="shared" ref="ALL8:ALL43" si="130">ALL7+ALI8-ALK8</f>
        <v>3598.5</v>
      </c>
      <c r="ALN8" s="796">
        <v>40912</v>
      </c>
      <c r="ALO8" s="788" t="s">
        <v>1097</v>
      </c>
      <c r="ALP8" s="806">
        <v>7032</v>
      </c>
      <c r="ALQ8" s="49"/>
      <c r="ALR8" s="140"/>
      <c r="ALS8" s="78">
        <f t="shared" ref="ALS8:ALS60" si="131">ALS7+ALP8-ALR8</f>
        <v>13466</v>
      </c>
      <c r="ALU8" s="407"/>
      <c r="ALV8" s="312"/>
      <c r="ALW8" s="22"/>
      <c r="ALX8" s="31"/>
      <c r="ALY8" s="76"/>
      <c r="ALZ8" s="78">
        <f t="shared" ref="ALZ8:ALZ43" si="132">ALZ7+ALW8-ALY8</f>
        <v>0</v>
      </c>
      <c r="AMB8" s="427"/>
      <c r="AMC8" s="230"/>
      <c r="AMD8" s="105"/>
      <c r="AME8" s="427"/>
      <c r="AMF8" s="140"/>
      <c r="AMG8" s="78">
        <f t="shared" ref="AMG8:AMG43" si="133">AMG7+AMD8-AMF8</f>
        <v>0</v>
      </c>
      <c r="AMI8" s="407"/>
      <c r="AMJ8" s="312"/>
      <c r="AMK8" s="22"/>
      <c r="AML8" s="31"/>
      <c r="AMM8" s="76"/>
      <c r="AMN8" s="78">
        <f t="shared" ref="AMN8:AMN43" si="134">AMN7+AMK8-AMM8</f>
        <v>0</v>
      </c>
      <c r="AMP8" s="323"/>
      <c r="AMQ8" s="312"/>
      <c r="AMR8" s="780"/>
      <c r="AMS8" s="31"/>
      <c r="AMT8" s="780"/>
      <c r="AMU8" s="78">
        <f>AMU7+AMR8-AMT8</f>
        <v>0</v>
      </c>
      <c r="AMW8" s="31"/>
      <c r="AMX8" s="312"/>
      <c r="AMY8" s="807"/>
      <c r="AMZ8" s="98"/>
      <c r="ANA8" s="76"/>
      <c r="ANB8" s="78">
        <f>ANB7+AMY8-ANA8</f>
        <v>0</v>
      </c>
      <c r="AND8" s="322">
        <v>41519</v>
      </c>
      <c r="ANE8" s="230" t="s">
        <v>4069</v>
      </c>
      <c r="ANF8" s="807">
        <v>3064</v>
      </c>
      <c r="ANG8" s="394">
        <v>41521</v>
      </c>
      <c r="ANH8" s="140">
        <v>2928</v>
      </c>
      <c r="ANI8" s="78">
        <f>ANI7+ANF8-ANH8</f>
        <v>136</v>
      </c>
      <c r="ANK8" s="31"/>
      <c r="ANL8" s="31"/>
      <c r="ANM8" s="312"/>
      <c r="ANN8" s="780"/>
      <c r="ANO8" s="31"/>
      <c r="ANP8" s="780"/>
      <c r="ANQ8" s="78">
        <f>ANQ7+ANN8-ANP8</f>
        <v>0</v>
      </c>
      <c r="ANS8" s="407"/>
      <c r="ANT8" s="740"/>
      <c r="ANU8" s="312"/>
      <c r="ANV8" s="834"/>
      <c r="ANW8" s="812">
        <v>41188</v>
      </c>
      <c r="ANX8" s="76">
        <v>16304</v>
      </c>
      <c r="ANY8" s="78">
        <f>ANY7+ANV8-ANX8</f>
        <v>731</v>
      </c>
      <c r="AOA8" s="427"/>
      <c r="AOB8" s="230"/>
      <c r="AOC8" s="808"/>
      <c r="AOD8" s="98">
        <v>41530</v>
      </c>
      <c r="AOE8" s="140">
        <v>4114</v>
      </c>
      <c r="AOF8" s="78">
        <f>AOF7+AOC8-AOE8</f>
        <v>0</v>
      </c>
      <c r="AOH8" s="49"/>
      <c r="AOI8" s="230"/>
      <c r="AOJ8" s="808"/>
      <c r="AOK8" s="98"/>
      <c r="AOL8" s="140"/>
      <c r="AOM8" s="78">
        <f>AOM7+AOJ8-AOL8</f>
        <v>1894</v>
      </c>
      <c r="AOO8" s="49"/>
      <c r="AOP8" s="230"/>
      <c r="AOQ8" s="807"/>
      <c r="AOR8" s="49"/>
      <c r="AOS8" s="46"/>
      <c r="AOT8" s="78">
        <f>AOT7+AOQ8-AOS8</f>
        <v>0</v>
      </c>
      <c r="AOV8" s="49"/>
      <c r="AOW8" s="230"/>
      <c r="AOX8" s="807"/>
      <c r="AOY8" s="49"/>
      <c r="AOZ8" s="391"/>
      <c r="APA8" s="78">
        <f t="shared" ref="APA8:APA44" si="135">APA7+AOX8-AOZ8</f>
        <v>0</v>
      </c>
      <c r="APC8" s="407"/>
      <c r="APD8" s="312"/>
      <c r="APE8" s="780"/>
      <c r="APF8" s="31"/>
      <c r="APG8" s="780"/>
      <c r="APH8" s="78">
        <f>APH7+APE8-APG8</f>
        <v>0</v>
      </c>
      <c r="APJ8" s="322"/>
      <c r="APK8" s="230"/>
      <c r="APL8" s="807"/>
      <c r="APM8" s="49"/>
      <c r="APN8" s="262"/>
      <c r="APO8" s="78">
        <f>APO7+APL8-APN8</f>
        <v>0</v>
      </c>
      <c r="APQ8" s="49"/>
      <c r="APR8" s="1476"/>
      <c r="APS8" s="807"/>
      <c r="APT8" s="98"/>
      <c r="APU8" s="140"/>
      <c r="APV8" s="78">
        <f>APV7+APS8-APU8</f>
        <v>0</v>
      </c>
      <c r="APX8" s="49"/>
      <c r="APY8" s="230"/>
      <c r="APZ8" s="807"/>
      <c r="AQA8" s="309"/>
      <c r="AQB8" s="262"/>
      <c r="AQC8" s="78">
        <f>AQC7+APZ8-AQB8</f>
        <v>0</v>
      </c>
      <c r="AQE8" s="49"/>
      <c r="AQF8" s="230"/>
      <c r="AQG8" s="807"/>
      <c r="AQH8" s="309"/>
      <c r="AQI8" s="262"/>
      <c r="AQJ8" s="78">
        <f>AQJ7+AQG8-AQI8</f>
        <v>0</v>
      </c>
      <c r="AQL8" s="323"/>
      <c r="AQM8" s="312"/>
      <c r="AQN8" s="809"/>
      <c r="AQO8" s="31"/>
      <c r="AQP8" s="81"/>
      <c r="AQQ8" s="78">
        <f>AQQ7+AQN8-AQP8</f>
        <v>0</v>
      </c>
      <c r="AQS8" s="323"/>
      <c r="AQT8" s="312"/>
      <c r="AQU8" s="809"/>
      <c r="AQV8" s="31"/>
      <c r="AQW8" s="780"/>
      <c r="AQX8" s="78">
        <f>AQX7+AQU8-AQW8</f>
        <v>0</v>
      </c>
      <c r="AQZ8" s="323"/>
      <c r="ARA8" s="312"/>
      <c r="ARB8" s="809"/>
      <c r="ARC8" s="31">
        <v>41547</v>
      </c>
      <c r="ARD8" s="780">
        <v>1000</v>
      </c>
      <c r="ARE8" s="78">
        <f>ARE7+ARB8-ARD8</f>
        <v>977</v>
      </c>
      <c r="ARG8" s="427"/>
      <c r="ARH8" s="1476"/>
      <c r="ARI8" s="807"/>
      <c r="ARJ8" s="49"/>
      <c r="ARK8" s="262"/>
      <c r="ARL8" s="78">
        <f>ARL7+ARI8-ARK8</f>
        <v>0</v>
      </c>
      <c r="ARN8" s="407"/>
      <c r="ARO8" s="782"/>
      <c r="ARP8" s="351"/>
      <c r="ARQ8" s="407"/>
      <c r="ARR8" s="780"/>
      <c r="ARS8" s="78">
        <f>ARS7+ARP8-ARR8</f>
        <v>0</v>
      </c>
      <c r="ARU8" s="407"/>
      <c r="ARV8" s="1476"/>
      <c r="ARW8" s="809"/>
      <c r="ARX8" s="31"/>
      <c r="ARY8" s="780"/>
      <c r="ARZ8" s="78">
        <f>ARZ7+ARW8-ARY8</f>
        <v>0</v>
      </c>
      <c r="ASB8" s="407"/>
      <c r="ASC8" s="1476"/>
      <c r="ASD8" s="809"/>
      <c r="ASE8" s="31"/>
      <c r="ASF8" s="780"/>
      <c r="ASG8" s="78">
        <f>ASG7+ASD8-ASF8</f>
        <v>0</v>
      </c>
      <c r="ASI8" s="427"/>
      <c r="ASJ8" s="303"/>
      <c r="ASK8" s="140"/>
      <c r="ASL8" s="49"/>
      <c r="ASM8" s="140"/>
      <c r="ASN8" s="78">
        <f>ASN7+ASK8-ASM8</f>
        <v>0</v>
      </c>
      <c r="ASP8" s="427">
        <v>41517</v>
      </c>
      <c r="ASQ8" s="484"/>
      <c r="ASR8" s="230" t="s">
        <v>3137</v>
      </c>
      <c r="ASS8" s="105">
        <v>2707</v>
      </c>
      <c r="AST8" s="49">
        <v>41518</v>
      </c>
      <c r="ASU8" s="140">
        <v>2665</v>
      </c>
      <c r="ASV8" s="78">
        <f>ASV7+ASS8-ASU8</f>
        <v>42</v>
      </c>
      <c r="ASX8" s="427"/>
      <c r="ASY8" s="1476"/>
      <c r="ASZ8" s="140"/>
      <c r="ATA8" s="49"/>
      <c r="ATB8" s="140"/>
      <c r="ATC8" s="78">
        <f>ATC7+ASZ8-ATB8</f>
        <v>19160</v>
      </c>
      <c r="ATE8" s="322"/>
      <c r="ATF8" s="230"/>
      <c r="ATG8" s="105"/>
      <c r="ATH8" s="49"/>
      <c r="ATI8" s="140"/>
      <c r="ATJ8" s="78">
        <f>ATJ7+ATG8-ATI8</f>
        <v>0</v>
      </c>
      <c r="ATL8" s="427"/>
      <c r="ATM8" s="484"/>
      <c r="ATN8" s="230"/>
      <c r="ATO8" s="105"/>
      <c r="ATP8" s="309">
        <v>41523</v>
      </c>
      <c r="ATQ8" s="140">
        <v>1999</v>
      </c>
      <c r="ATR8" s="78">
        <f>ATR7+ATO8-ATQ8</f>
        <v>0</v>
      </c>
      <c r="ATT8" s="407"/>
      <c r="ATU8" s="740"/>
      <c r="ATV8" s="312"/>
      <c r="ATW8" s="22"/>
      <c r="ATX8" s="337"/>
      <c r="ATY8" s="76"/>
      <c r="ATZ8" s="78">
        <f>ATZ7+ATW8-ATY8</f>
        <v>0</v>
      </c>
      <c r="AUA8" s="76"/>
      <c r="AUB8" s="407">
        <v>41545</v>
      </c>
      <c r="AUC8" s="312" t="s">
        <v>4191</v>
      </c>
      <c r="AUD8" s="22">
        <v>4480</v>
      </c>
      <c r="AUE8" s="49"/>
      <c r="AUF8" s="140"/>
      <c r="AUG8" s="78">
        <f>AUG7+AUD8-AUF8</f>
        <v>4480</v>
      </c>
      <c r="AUI8" s="427">
        <v>41515</v>
      </c>
      <c r="AUJ8" s="230" t="s">
        <v>3138</v>
      </c>
      <c r="AUK8" s="105">
        <v>8282</v>
      </c>
      <c r="AUL8" s="322">
        <v>41516</v>
      </c>
      <c r="AUM8" s="140">
        <v>6000</v>
      </c>
      <c r="AUN8" s="132">
        <f>AUN7+AUK8-AUM8</f>
        <v>2282</v>
      </c>
      <c r="AUP8" s="427"/>
      <c r="AUQ8" s="230"/>
      <c r="AUR8" s="105"/>
      <c r="AUS8" s="49"/>
      <c r="AUT8" s="140"/>
      <c r="AUU8" s="78">
        <f>AUU7+AUR8-AUT8</f>
        <v>3312</v>
      </c>
      <c r="AUW8" s="427"/>
      <c r="AUX8" s="230"/>
      <c r="AUY8" s="105"/>
      <c r="AUZ8" s="49">
        <v>41520</v>
      </c>
      <c r="AVA8" s="140">
        <v>2489</v>
      </c>
      <c r="AVB8" s="78">
        <f>AVB7+AUY8-AVA8</f>
        <v>0</v>
      </c>
      <c r="AVD8" s="427"/>
      <c r="AVE8" s="230"/>
      <c r="AVF8" s="105"/>
      <c r="AVG8" s="49"/>
      <c r="AVH8" s="140"/>
      <c r="AVI8" s="78">
        <f>AVI7+AVF8-AVH8</f>
        <v>0</v>
      </c>
      <c r="AVK8" s="427"/>
      <c r="AVL8" s="230"/>
      <c r="AVM8" s="808"/>
      <c r="AVN8" s="98"/>
      <c r="AVO8" s="140"/>
      <c r="AVP8" s="78">
        <f>AVP7+AVM8-AVO8</f>
        <v>0</v>
      </c>
      <c r="AVR8" s="427"/>
      <c r="AVS8" s="230"/>
      <c r="AVT8" s="808"/>
      <c r="AVU8" s="98"/>
      <c r="AVV8" s="140"/>
      <c r="AVW8" s="78">
        <f>AVW7+AVT8-AVV8</f>
        <v>0</v>
      </c>
      <c r="AVY8" s="427"/>
      <c r="AVZ8" s="230"/>
      <c r="AWA8" s="105"/>
      <c r="AWB8" s="49"/>
      <c r="AWC8" s="391"/>
      <c r="AWD8" s="78">
        <f>AWD7+AWA8-AWC8</f>
        <v>0</v>
      </c>
      <c r="AWF8" s="49">
        <v>41546</v>
      </c>
      <c r="AWG8" s="309"/>
      <c r="AWH8" s="230" t="s">
        <v>4199</v>
      </c>
      <c r="AWI8" s="105">
        <v>19117.5</v>
      </c>
      <c r="AWJ8" s="49"/>
      <c r="AWK8" s="140"/>
      <c r="AWL8" s="78">
        <f>AWL7+AWI8-AWK8</f>
        <v>422900.18</v>
      </c>
      <c r="AWN8" s="427"/>
      <c r="AWO8" s="484"/>
      <c r="AWP8" s="1536"/>
      <c r="AWQ8" s="721"/>
      <c r="AWR8" s="805"/>
      <c r="AWS8" s="140"/>
      <c r="AWT8" s="813">
        <f>AWT7+AWQ8-AWS8</f>
        <v>218</v>
      </c>
      <c r="AWV8" s="407"/>
      <c r="AWW8" s="312"/>
      <c r="AWX8" s="834"/>
      <c r="AWY8" s="812"/>
      <c r="AWZ8" s="76"/>
      <c r="AXA8" s="813">
        <f>AXA7+AWX8-AWZ8</f>
        <v>0</v>
      </c>
      <c r="AXC8" s="407"/>
      <c r="AXD8" s="312"/>
      <c r="AXE8" s="22"/>
      <c r="AXF8" s="812"/>
      <c r="AXG8" s="76"/>
      <c r="AXH8" s="813">
        <f>AXH7+AXE8-AXG8</f>
        <v>0</v>
      </c>
      <c r="AXJ8" s="31"/>
      <c r="AXK8" s="312"/>
      <c r="AXL8" s="22"/>
      <c r="AXM8" s="348"/>
      <c r="AXN8" s="76"/>
      <c r="AXO8" s="813">
        <f>AXO7+AXL8-AXN8</f>
        <v>0</v>
      </c>
      <c r="AXQ8" s="407"/>
      <c r="AXR8" s="782"/>
      <c r="AXS8" s="704"/>
      <c r="AXT8" s="49">
        <v>41519</v>
      </c>
      <c r="AXU8" s="140">
        <v>2632</v>
      </c>
      <c r="AXV8" s="78">
        <f t="shared" ref="AXV8:AXV60" si="136">AXV7+AXS8-AXU8</f>
        <v>0</v>
      </c>
      <c r="AXX8" s="427"/>
      <c r="AXY8" s="303"/>
      <c r="AXZ8" s="391"/>
      <c r="AYA8" s="49"/>
      <c r="AYB8" s="140"/>
      <c r="AYC8" s="78">
        <f t="shared" ref="AYC8:AYC60" si="137">AYC7+AXZ8-AYB8</f>
        <v>0</v>
      </c>
      <c r="AYE8" s="427"/>
      <c r="AYF8" s="303"/>
      <c r="AYG8" s="140"/>
      <c r="AYH8" s="49"/>
      <c r="AYI8" s="140"/>
      <c r="AYJ8" s="78">
        <f t="shared" ref="AYJ8:AYJ60" si="138">AYJ7+AYG8-AYI8</f>
        <v>0</v>
      </c>
      <c r="AYL8" s="49"/>
      <c r="AYM8" s="230"/>
      <c r="AYN8" s="105"/>
      <c r="AYO8" s="49"/>
      <c r="AYP8" s="140"/>
      <c r="AYQ8" s="78">
        <f t="shared" ref="AYQ8:AYQ43" si="139">AYQ7+AYN8-AYP8</f>
        <v>0</v>
      </c>
      <c r="AYS8" s="407"/>
      <c r="AYT8" s="312"/>
      <c r="AYU8" s="22"/>
      <c r="AYV8" s="61"/>
      <c r="AYW8" s="76"/>
      <c r="AYX8" s="78">
        <f t="shared" ref="AYX8:AYX43" si="140">AYX7+AYU8-AYW8</f>
        <v>0</v>
      </c>
      <c r="AYZ8" s="49"/>
      <c r="AZA8" s="230"/>
      <c r="AZB8" s="105"/>
      <c r="AZC8" s="259"/>
      <c r="AZD8" s="140"/>
      <c r="AZE8" s="78">
        <f t="shared" ref="AZE8:AZE43" si="141">AZE7+AZB8-AZD8</f>
        <v>0</v>
      </c>
      <c r="AZG8" s="322">
        <v>41546</v>
      </c>
      <c r="AZH8" s="230" t="s">
        <v>4200</v>
      </c>
      <c r="AZI8" s="105">
        <v>5180.28</v>
      </c>
      <c r="AZJ8" s="49"/>
      <c r="AZK8" s="391"/>
      <c r="AZL8" s="78">
        <f t="shared" ref="AZL8:AZL65" si="142">AZL7+AZI8-AZK8</f>
        <v>5180.28</v>
      </c>
      <c r="AZN8" s="322"/>
      <c r="AZO8" s="303"/>
      <c r="AZP8" s="140"/>
      <c r="AZQ8" s="49"/>
      <c r="AZR8" s="391"/>
      <c r="AZS8" s="78">
        <f t="shared" ref="AZS8:AZS43" si="143">AZS7+AZP8-AZR8</f>
        <v>0</v>
      </c>
      <c r="AZU8" s="323"/>
      <c r="AZV8" s="817"/>
      <c r="AZW8" s="391"/>
      <c r="AZX8" s="717">
        <v>41518</v>
      </c>
      <c r="AZY8" s="795">
        <v>8381</v>
      </c>
      <c r="AZZ8" s="78">
        <f t="shared" ref="AZZ8:AZZ70" si="144">AZZ7+AZW8-AZY8</f>
        <v>0</v>
      </c>
      <c r="BAB8" s="407">
        <v>41547</v>
      </c>
      <c r="BAC8" s="312" t="s">
        <v>4253</v>
      </c>
      <c r="BAD8" s="140">
        <v>3325</v>
      </c>
      <c r="BAE8" s="407"/>
      <c r="BAF8" s="76"/>
      <c r="BAG8" s="78">
        <f t="shared" ref="BAG8:BAG43" si="145">BAG7+BAD8-BAF8</f>
        <v>3325</v>
      </c>
      <c r="BAI8" s="427"/>
      <c r="BAJ8" s="230"/>
      <c r="BAK8" s="819"/>
      <c r="BAL8" s="828" t="s">
        <v>1098</v>
      </c>
      <c r="BAM8" s="724"/>
      <c r="BAN8" s="78">
        <f t="shared" ref="BAN8:BAN60" si="146">BAN7+BAK8-BAM8</f>
        <v>215.70000000000073</v>
      </c>
      <c r="BAP8" s="49"/>
      <c r="BAQ8" s="230"/>
      <c r="BAR8" s="105"/>
      <c r="BAS8" s="49"/>
      <c r="BAT8" s="140"/>
      <c r="BAU8" s="78">
        <f>BAU7+BAR8-BAT8</f>
        <v>0</v>
      </c>
      <c r="BAW8" s="49"/>
      <c r="BAX8" s="230"/>
      <c r="BAY8" s="105"/>
      <c r="BAZ8" s="49"/>
      <c r="BBA8" s="140"/>
      <c r="BBB8" s="78">
        <f>BBB7+BAY8-BBA8</f>
        <v>1292</v>
      </c>
      <c r="BBD8" s="322"/>
      <c r="BBE8" s="786"/>
      <c r="BBF8" s="303"/>
      <c r="BBG8" s="351"/>
      <c r="BBI8" s="704"/>
      <c r="BBJ8" s="132">
        <f t="shared" ref="BBJ8:BBJ71" si="147">BBJ7+BBG8-BBI8</f>
        <v>6.5</v>
      </c>
      <c r="BBL8" s="31"/>
      <c r="BBM8" s="312"/>
      <c r="BBN8" s="22"/>
      <c r="BBO8" s="31"/>
      <c r="BBP8" s="76"/>
      <c r="BBQ8" s="78">
        <f t="shared" ref="BBQ8:BBQ43" si="148">BBQ7+BBN8-BBP8</f>
        <v>0</v>
      </c>
      <c r="BBS8" s="49"/>
      <c r="BBT8" s="230"/>
      <c r="BBU8" s="105"/>
      <c r="BBV8" s="886"/>
      <c r="BBW8" s="66"/>
      <c r="BBX8" s="78">
        <f t="shared" ref="BBX8:BBX43" si="149">BBX7+BBU8-BBW8</f>
        <v>0</v>
      </c>
      <c r="BBZ8" s="31"/>
      <c r="BCA8" s="312"/>
      <c r="BCB8" s="22"/>
      <c r="BCC8" s="31"/>
      <c r="BCD8" s="76"/>
      <c r="BCE8" s="78">
        <f t="shared" ref="BCE8:BCE43" si="150">BCE7+BCB8-BCD8</f>
        <v>0</v>
      </c>
      <c r="BCG8" s="31"/>
      <c r="BCH8" s="312"/>
      <c r="BCI8" s="22"/>
      <c r="BCJ8" s="31"/>
      <c r="BCK8" s="76"/>
      <c r="BCL8" s="78">
        <f t="shared" ref="BCL8:BCL43" si="151">BCL7+BCI8-BCK8</f>
        <v>0</v>
      </c>
      <c r="BCN8" s="427">
        <v>41547</v>
      </c>
      <c r="BCO8" s="318" t="s">
        <v>4238</v>
      </c>
      <c r="BCP8" s="105">
        <v>2297.5</v>
      </c>
      <c r="BCQ8" s="309"/>
      <c r="BCR8" s="140"/>
      <c r="BCS8" s="78">
        <f t="shared" ref="BCS8:BCS43" si="152">BCS7+BCP8-BCR8</f>
        <v>4327.5</v>
      </c>
      <c r="BCU8" s="427"/>
      <c r="BCV8" s="570"/>
      <c r="BCW8" s="724"/>
      <c r="BCX8" s="829" t="s">
        <v>1099</v>
      </c>
      <c r="BCY8" s="724">
        <v>23778</v>
      </c>
      <c r="BCZ8" s="78">
        <f t="shared" ref="BCZ8:BCZ43" si="153">BCZ7+BCW8-BCY8</f>
        <v>0</v>
      </c>
      <c r="BDB8" s="323"/>
      <c r="BDC8" s="312"/>
      <c r="BDD8" s="105"/>
      <c r="BDE8" s="49"/>
      <c r="BDF8" s="76"/>
      <c r="BDG8" s="78">
        <f t="shared" ref="BDG8:BDG43" si="154">BDG7+BDD8-BDF8</f>
        <v>0</v>
      </c>
      <c r="BDI8" s="427"/>
      <c r="BDJ8" s="484"/>
      <c r="BDK8" s="230"/>
      <c r="BDL8" s="105"/>
      <c r="BDM8" s="427">
        <v>41248</v>
      </c>
      <c r="BDN8" s="724">
        <v>1943</v>
      </c>
      <c r="BDO8" s="790">
        <f t="shared" ref="BDO8:BDO43" si="155">BDO7+BDL8-BDN8</f>
        <v>308</v>
      </c>
      <c r="BDQ8" s="49">
        <v>41507</v>
      </c>
      <c r="BDR8" s="816" t="s">
        <v>3471</v>
      </c>
      <c r="BDS8" s="230" t="s">
        <v>3167</v>
      </c>
      <c r="BDT8" s="105">
        <v>6530</v>
      </c>
      <c r="BDU8" s="309">
        <v>41519</v>
      </c>
      <c r="BDV8" s="140">
        <v>6530</v>
      </c>
      <c r="BDW8" s="78">
        <f t="shared" ref="BDW8:BDW43" si="156">BDW7+BDT8-BDV8</f>
        <v>0</v>
      </c>
      <c r="BDY8" s="49"/>
      <c r="BDZ8" s="230"/>
      <c r="BEA8" s="105"/>
      <c r="BEB8" s="309"/>
      <c r="BEC8" s="52"/>
      <c r="BED8" s="78">
        <f t="shared" ref="BED8:BED43" si="157">BED7+BEA8-BEC8</f>
        <v>0</v>
      </c>
      <c r="BEF8" s="49"/>
      <c r="BEG8" s="230"/>
      <c r="BEH8" s="105"/>
      <c r="BEI8" s="49"/>
      <c r="BEJ8" s="140"/>
      <c r="BEK8" s="78">
        <f t="shared" ref="BEK8:BEK43" si="158">BEK7+BEH8-BEJ8</f>
        <v>0</v>
      </c>
      <c r="BEM8" s="322"/>
      <c r="BEN8" s="230"/>
      <c r="BEO8" s="105"/>
      <c r="BEP8" s="49"/>
      <c r="BEQ8" s="140"/>
      <c r="BER8" s="78">
        <f t="shared" ref="BER8:BER43" si="159">BER7+BEO8-BEQ8</f>
        <v>0</v>
      </c>
      <c r="BET8" s="323"/>
      <c r="BEU8" s="782"/>
      <c r="BEV8" s="76"/>
      <c r="BEW8" s="49"/>
      <c r="BEX8" s="140"/>
      <c r="BEY8" s="78">
        <f t="shared" ref="BEY8:BEY43" si="160">BEY7+BEV8-BEX8</f>
        <v>1065</v>
      </c>
      <c r="BFA8" s="322"/>
      <c r="BFB8" s="230"/>
      <c r="BFC8" s="804"/>
      <c r="BFD8" s="862">
        <v>41489</v>
      </c>
      <c r="BFE8" s="391">
        <v>1500</v>
      </c>
      <c r="BFF8" s="78">
        <f t="shared" ref="BFF8:BFF71" si="161">BFF7+BFC8-BFE8</f>
        <v>10166</v>
      </c>
      <c r="BFH8" s="323"/>
      <c r="BFI8" s="312"/>
      <c r="BFJ8" s="140"/>
      <c r="BFK8" s="407"/>
      <c r="BFL8" s="76"/>
      <c r="BFM8" s="78">
        <f t="shared" ref="BFM8:BFM43" si="162">BFM7+BFJ8-BFL8</f>
        <v>0</v>
      </c>
      <c r="BFO8" s="49"/>
      <c r="BFP8" s="230"/>
      <c r="BFQ8" s="105"/>
      <c r="BFR8" s="535"/>
      <c r="BFS8" s="140"/>
      <c r="BFT8" s="78">
        <f t="shared" ref="BFT8:BFT43" si="163">BFT7+BFQ8-BFS8</f>
        <v>0</v>
      </c>
      <c r="BFV8" s="322">
        <v>41543</v>
      </c>
      <c r="BFW8" s="230" t="s">
        <v>4163</v>
      </c>
      <c r="BFX8" s="838">
        <v>36475.5</v>
      </c>
      <c r="BFY8" s="322"/>
      <c r="BFZ8" s="140"/>
      <c r="BGA8" s="78">
        <f t="shared" ref="BGA8:BGA43" si="164">BGA7+BFX8-BFZ8</f>
        <v>36475.5</v>
      </c>
      <c r="BGC8" s="427"/>
      <c r="BGD8" s="836"/>
      <c r="BGE8" s="724"/>
      <c r="BGF8" s="839"/>
      <c r="BGG8" s="140"/>
      <c r="BGH8" s="78">
        <f t="shared" ref="BGH8:BGH49" si="165">BGH7+BGE8-BGG8</f>
        <v>804.09999999999127</v>
      </c>
      <c r="BGJ8" s="31"/>
      <c r="BGK8" s="312"/>
      <c r="BGL8" s="22"/>
      <c r="BGM8" s="65"/>
      <c r="BGN8" s="77"/>
      <c r="BGO8" s="78">
        <f t="shared" ref="BGO8:BGO43" si="166">BGO7+BGL8-BGN8</f>
        <v>0</v>
      </c>
      <c r="BGQ8" s="427"/>
      <c r="BGR8" s="230"/>
      <c r="BGS8" s="819"/>
      <c r="BGT8" s="829"/>
      <c r="BGU8" s="140"/>
      <c r="BGV8" s="78">
        <f t="shared" ref="BGV8:BGV43" si="167">BGV7+BGS8-BGU8</f>
        <v>133.30000000000018</v>
      </c>
      <c r="BGX8" s="427">
        <v>41514</v>
      </c>
      <c r="BGY8" s="49"/>
      <c r="BGZ8" s="230" t="s">
        <v>3156</v>
      </c>
      <c r="BHA8" s="105">
        <v>2895</v>
      </c>
      <c r="BHB8" s="49">
        <v>41521</v>
      </c>
      <c r="BHC8" s="140">
        <v>2895</v>
      </c>
      <c r="BHD8" s="78">
        <f t="shared" ref="BHD8:BHD43" si="168">BHD7+BHA8-BHC8</f>
        <v>0</v>
      </c>
      <c r="BHF8" s="322"/>
      <c r="BHG8" s="230"/>
      <c r="BHH8" s="105"/>
      <c r="BHI8" s="322"/>
      <c r="BHJ8" s="262"/>
      <c r="BHK8" s="78">
        <f t="shared" ref="BHK8:BHK60" si="169">BHK7+BHH8-BHJ8</f>
        <v>6434</v>
      </c>
      <c r="BHM8" s="323"/>
      <c r="BHN8" s="337"/>
      <c r="BHO8" s="1476"/>
      <c r="BHP8" s="785"/>
      <c r="BHQ8" s="323"/>
      <c r="BHR8" s="780"/>
      <c r="BHS8" s="78">
        <f t="shared" ref="BHS8:BHS43" si="170">BHS7+BHP8-BHR8</f>
        <v>0</v>
      </c>
      <c r="BHU8" s="31">
        <v>41501</v>
      </c>
      <c r="BHV8" s="337" t="s">
        <v>3824</v>
      </c>
      <c r="BHW8" s="782" t="s">
        <v>3237</v>
      </c>
      <c r="BHX8" s="140">
        <v>2309</v>
      </c>
      <c r="BHY8" s="49">
        <v>41526</v>
      </c>
      <c r="BHZ8" s="262">
        <v>2309</v>
      </c>
      <c r="BIA8" s="78">
        <f t="shared" ref="BIA8:BIA43" si="171">BIA7+BHX8-BHZ8</f>
        <v>0</v>
      </c>
      <c r="BIC8" s="407"/>
      <c r="BID8" s="1476"/>
      <c r="BIE8" s="785"/>
      <c r="BIG8" s="780"/>
      <c r="BIH8" s="78">
        <f t="shared" ref="BIH8:BIH70" si="172">BIH7+BIE8-BIG8</f>
        <v>0</v>
      </c>
      <c r="BIJ8" s="322"/>
      <c r="BIK8" s="303"/>
      <c r="BIL8" s="140"/>
      <c r="BIM8" s="49"/>
      <c r="BIN8" s="140"/>
      <c r="BIO8" s="78">
        <f t="shared" ref="BIO8:BIO42" si="173">BIO7+BIL8-BIN8</f>
        <v>0</v>
      </c>
      <c r="BIQ8" s="427"/>
      <c r="BIR8" s="303"/>
      <c r="BIS8" s="140"/>
      <c r="BIT8" s="49"/>
      <c r="BIU8" s="140"/>
      <c r="BIV8" s="78">
        <f t="shared" ref="BIV8:BIV42" si="174">BIV7+BIS8-BIU8</f>
        <v>3000</v>
      </c>
      <c r="BIX8" s="323">
        <v>41488</v>
      </c>
      <c r="BIY8" s="1467" t="s">
        <v>3214</v>
      </c>
      <c r="BIZ8" s="782" t="s">
        <v>3215</v>
      </c>
      <c r="BJA8" s="140">
        <v>13568.5</v>
      </c>
      <c r="BJB8" s="31">
        <v>41522</v>
      </c>
      <c r="BJC8" s="76">
        <v>13568.5</v>
      </c>
      <c r="BJD8" s="78">
        <f>BJD7+BJA8-BJC8</f>
        <v>0</v>
      </c>
      <c r="BJF8" s="31"/>
      <c r="BJG8" s="782"/>
      <c r="BJH8" s="76"/>
      <c r="BJI8" s="31"/>
      <c r="BJJ8" s="76"/>
      <c r="BJK8" s="78">
        <f>BJK7+BJH8-BJJ8</f>
        <v>0</v>
      </c>
      <c r="BJM8" s="31"/>
      <c r="BJN8" s="312"/>
      <c r="BJO8" s="76"/>
      <c r="BJP8" s="323"/>
      <c r="BJQ8" s="76"/>
      <c r="BJR8" s="78">
        <f t="shared" ref="BJR8:BJR43" si="175">BJR7+BJO8-BJQ8</f>
        <v>0</v>
      </c>
      <c r="BJT8" s="407"/>
      <c r="BJU8" s="740"/>
      <c r="BJV8" s="312"/>
      <c r="BJW8" s="804"/>
      <c r="BJX8" s="805"/>
      <c r="BJY8" s="140"/>
      <c r="BJZ8" s="78">
        <f t="shared" ref="BJZ8:BJZ43" si="176">BJZ7+BJW8-BJY8</f>
        <v>4096</v>
      </c>
      <c r="BKB8" s="407"/>
      <c r="BKC8" s="312"/>
      <c r="BKD8" s="22"/>
      <c r="BKE8" s="49"/>
      <c r="BKF8" s="140"/>
      <c r="BKG8" s="78">
        <f t="shared" ref="BKG8:BKG43" si="177">BKG7+BKD8-BKF8</f>
        <v>9118</v>
      </c>
      <c r="BKI8" s="407"/>
      <c r="BKJ8" s="312"/>
      <c r="BKK8" s="22"/>
      <c r="BKL8" s="323"/>
      <c r="BKM8" s="76"/>
      <c r="BKN8" s="78">
        <f t="shared" ref="BKN8:BKN43" si="178">BKN7+BKK8-BKM8</f>
        <v>0</v>
      </c>
      <c r="BKP8" s="407"/>
      <c r="BKQ8" s="312"/>
      <c r="BKR8" s="22"/>
      <c r="BKS8" s="323"/>
      <c r="BKT8" s="76"/>
      <c r="BKU8" s="78">
        <f t="shared" ref="BKU8:BKU43" si="179">BKU7+BKR8-BKT8</f>
        <v>15188.5</v>
      </c>
      <c r="BKW8" s="407"/>
      <c r="BKX8" s="312"/>
      <c r="BKY8" s="22"/>
      <c r="BKZ8" s="607"/>
      <c r="BLA8" s="76"/>
      <c r="BLB8" s="78">
        <f t="shared" ref="BLB8:BLB43" si="180">BLB7+BKY8-BLA8</f>
        <v>0</v>
      </c>
      <c r="BLD8" s="427"/>
      <c r="BLE8" s="230"/>
      <c r="BLF8" s="105"/>
      <c r="BLG8" s="607"/>
      <c r="BLH8" s="76"/>
      <c r="BLI8" s="78">
        <f t="shared" ref="BLI8:BLI43" si="181">BLI7+BLF8-BLH8</f>
        <v>0</v>
      </c>
      <c r="BLK8" s="427"/>
      <c r="BLL8" s="230"/>
      <c r="BLM8" s="105"/>
      <c r="BLN8" s="343"/>
      <c r="BLO8" s="140"/>
      <c r="BLP8" s="78">
        <f t="shared" ref="BLP8:BLP43" si="182">BLP7+BLM8-BLO8</f>
        <v>0</v>
      </c>
      <c r="BLR8" s="427">
        <v>41547</v>
      </c>
      <c r="BLS8" s="230" t="s">
        <v>4237</v>
      </c>
      <c r="BLT8" s="105">
        <v>2393</v>
      </c>
      <c r="BLU8" s="496"/>
      <c r="BLV8" s="140"/>
      <c r="BLW8" s="78">
        <f t="shared" ref="BLW8:BLW43" si="183">BLW7+BLT8-BLV8</f>
        <v>2393</v>
      </c>
      <c r="BLY8" s="407"/>
      <c r="BLZ8" s="782"/>
      <c r="BMA8" s="76"/>
      <c r="BMB8" s="494"/>
      <c r="BMC8" s="76"/>
      <c r="BMD8" s="78">
        <f t="shared" ref="BMD8:BMD43" si="184">BMD7+BMA8-BMC8</f>
        <v>0</v>
      </c>
      <c r="BMF8" s="31"/>
      <c r="BMG8" s="312"/>
      <c r="BMH8" s="22"/>
      <c r="BMI8" s="31"/>
      <c r="BMJ8" s="76"/>
      <c r="BMK8" s="78">
        <f t="shared" ref="BMK8:BMK55" si="185">BMK7+BMH8-BMJ8</f>
        <v>0</v>
      </c>
      <c r="BMM8" s="31">
        <v>41515</v>
      </c>
      <c r="BMN8" s="312" t="s">
        <v>3208</v>
      </c>
      <c r="BMO8" s="105">
        <v>2212.5</v>
      </c>
      <c r="BMP8" s="49">
        <v>41519</v>
      </c>
      <c r="BMQ8" s="140">
        <v>2212.5</v>
      </c>
      <c r="BMR8" s="78">
        <f>BMR7+BMO8-BMQ8</f>
        <v>0</v>
      </c>
      <c r="BMT8" s="322"/>
      <c r="BMU8" s="303"/>
      <c r="BMV8" s="140"/>
      <c r="BMW8" s="259">
        <v>41143</v>
      </c>
      <c r="BMX8" s="724">
        <v>5317</v>
      </c>
      <c r="BMY8" s="790">
        <f>BMY7+BMV8-BMX8</f>
        <v>289</v>
      </c>
      <c r="BNA8" s="49"/>
      <c r="BNB8" s="230"/>
      <c r="BNC8" s="140"/>
      <c r="BND8" s="346"/>
      <c r="BNE8" s="140"/>
      <c r="BNF8" s="78">
        <f>BNF7+BNC8-BNE8</f>
        <v>0</v>
      </c>
      <c r="BNH8" s="49"/>
      <c r="BNI8" s="309"/>
      <c r="BNJ8" s="230"/>
      <c r="BNK8" s="140"/>
      <c r="BNL8" s="49"/>
      <c r="BNM8" s="140"/>
      <c r="BNN8" s="78">
        <f>BNN7+BNK8-BNM8</f>
        <v>0</v>
      </c>
      <c r="BNP8" s="31"/>
      <c r="BNQ8" s="312"/>
      <c r="BNR8" s="22"/>
      <c r="BNS8" s="337"/>
      <c r="BNT8" s="76"/>
      <c r="BNU8" s="78">
        <f>BNU7+BNR8-BNT8</f>
        <v>0</v>
      </c>
      <c r="BNW8" s="31"/>
      <c r="BNX8" s="312"/>
      <c r="BNY8" s="22"/>
      <c r="BNZ8" s="31"/>
      <c r="BOA8" s="76"/>
      <c r="BOB8" s="78">
        <f>BOB7+BNY8-BOA8</f>
        <v>0</v>
      </c>
      <c r="BOD8" s="49"/>
      <c r="BOE8" s="230"/>
      <c r="BOF8" s="140"/>
      <c r="BOG8" s="49"/>
      <c r="BOH8" s="140"/>
      <c r="BOI8" s="78">
        <f>BOI7+BOF8-BOH8</f>
        <v>16.5</v>
      </c>
      <c r="BOK8" s="322"/>
      <c r="BOL8" s="303"/>
      <c r="BOM8" s="140"/>
      <c r="BON8" s="49"/>
      <c r="BOO8" s="140"/>
      <c r="BOP8" s="78">
        <f>BOP7+BOM8-BOO8</f>
        <v>0</v>
      </c>
      <c r="BOR8" s="407"/>
      <c r="BOS8" s="312"/>
      <c r="BOT8" s="140"/>
      <c r="BOU8" s="31"/>
      <c r="BOV8" s="76"/>
      <c r="BOW8" s="78">
        <f>BOW7+BOT8-BOV8</f>
        <v>0</v>
      </c>
      <c r="BOY8" s="407">
        <v>41537</v>
      </c>
      <c r="BOZ8" s="312" t="s">
        <v>4121</v>
      </c>
      <c r="BPA8" s="22">
        <v>210</v>
      </c>
      <c r="BPB8" s="61"/>
      <c r="BPC8" s="76"/>
      <c r="BPD8" s="78">
        <f>BPD7+BPA8-BPC8</f>
        <v>210</v>
      </c>
      <c r="BPF8" s="31"/>
      <c r="BPG8" s="782"/>
      <c r="BPH8" s="140"/>
      <c r="BPI8" s="49"/>
      <c r="BPJ8" s="140"/>
      <c r="BPK8" s="78">
        <f t="shared" ref="BPK8:BPK43" si="186">BPK7+BPH8-BPJ8</f>
        <v>0</v>
      </c>
      <c r="BPM8" s="31"/>
      <c r="BPN8" s="782"/>
      <c r="BPO8" s="140"/>
      <c r="BPP8" s="49"/>
      <c r="BPQ8" s="140"/>
      <c r="BPR8" s="78">
        <f t="shared" ref="BPR8:BPR43" si="187">BPR7+BPO8-BPQ8</f>
        <v>0</v>
      </c>
      <c r="BPT8" s="49"/>
      <c r="BPU8" s="309"/>
      <c r="BPV8" s="230"/>
      <c r="BPW8" s="840"/>
      <c r="BPX8" s="1843"/>
      <c r="BPY8" s="840"/>
      <c r="BPZ8" s="78">
        <f t="shared" ref="BPZ8:BPZ43" si="188">BPZ7+BPW8-BPY8</f>
        <v>118</v>
      </c>
      <c r="BQA8" s="76"/>
      <c r="BQB8" s="323"/>
      <c r="BQC8" s="312"/>
      <c r="BQD8" s="22"/>
      <c r="BQE8" s="49">
        <v>41429</v>
      </c>
      <c r="BQF8" s="52">
        <v>1000</v>
      </c>
      <c r="BQG8" s="78">
        <f t="shared" ref="BQG8:BQG60" si="189">BQG7+BQD8-BQF8</f>
        <v>15615.5</v>
      </c>
      <c r="BQI8" s="407"/>
      <c r="BQJ8" s="782"/>
      <c r="BQK8" s="351"/>
      <c r="BQL8" s="427"/>
      <c r="BQM8" s="140"/>
      <c r="BQN8" s="78">
        <f t="shared" ref="BQN8:BQN71" si="190">BQN7+BQK8-BQM8</f>
        <v>0</v>
      </c>
      <c r="BQQ8" s="782"/>
      <c r="BQR8" s="1314"/>
      <c r="BQS8" s="723"/>
      <c r="BQT8" s="76"/>
      <c r="BQU8" s="78">
        <f t="shared" ref="BQU8:BQU71" si="191">BQU7+BQR8-BQT8</f>
        <v>0</v>
      </c>
      <c r="BQW8" s="31"/>
      <c r="BQX8" s="312"/>
      <c r="BQY8" s="22"/>
      <c r="BQZ8" s="61"/>
      <c r="BRA8" s="76"/>
      <c r="BRB8" s="78">
        <f t="shared" ref="BRB8:BRB43" si="192">BRB7+BQY8-BRA8</f>
        <v>2077</v>
      </c>
      <c r="BRD8" s="31"/>
      <c r="BRE8" s="337"/>
      <c r="BRF8" s="782"/>
      <c r="BRG8" s="76"/>
      <c r="BRH8" s="31">
        <v>41544</v>
      </c>
      <c r="BRI8" s="76">
        <v>203.5</v>
      </c>
      <c r="BRJ8" s="78">
        <f t="shared" ref="BRJ8:BRJ43" si="193">BRJ7+BRG8-BRI8</f>
        <v>0</v>
      </c>
      <c r="BRL8" s="407"/>
      <c r="BRM8" s="312"/>
      <c r="BRN8" s="22"/>
      <c r="BRO8" s="61"/>
      <c r="BRP8" s="76"/>
      <c r="BRQ8" s="78">
        <f t="shared" ref="BRQ8:BRQ43" si="194">BRQ7+BRN8-BRP8</f>
        <v>0</v>
      </c>
      <c r="BRS8" s="407"/>
      <c r="BRT8" s="312"/>
      <c r="BRU8" s="140"/>
      <c r="BRV8" s="31"/>
      <c r="BRW8" s="76"/>
      <c r="BRX8" s="78">
        <f t="shared" ref="BRX8:BRX43" si="195">BRX7+BRU8-BRW8</f>
        <v>0</v>
      </c>
      <c r="BRZ8" s="49"/>
      <c r="BSA8" s="230"/>
      <c r="BSB8" s="105"/>
      <c r="BSC8" s="259"/>
      <c r="BSD8" s="140"/>
      <c r="BSE8" s="78">
        <f t="shared" ref="BSE8:BSE43" si="196">BSE7+BSB8-BSD8</f>
        <v>0</v>
      </c>
      <c r="BSG8" s="407"/>
      <c r="BSH8" s="312"/>
      <c r="BSI8" s="105"/>
      <c r="BSJ8" s="49"/>
      <c r="BSK8" s="76"/>
      <c r="BSL8" s="78">
        <f t="shared" ref="BSL8:BSL43" si="197">BSL7+BSI8-BSK8</f>
        <v>0</v>
      </c>
      <c r="BSN8" s="407"/>
      <c r="BSO8" s="115"/>
      <c r="BSP8" s="22"/>
      <c r="BSQ8" s="31"/>
      <c r="BSR8" s="76"/>
      <c r="BSS8" s="78">
        <f t="shared" ref="BSS8:BSS43" si="198">BSS7+BSP8-BSR8</f>
        <v>0</v>
      </c>
      <c r="BSU8" s="31"/>
      <c r="BSV8" s="312"/>
      <c r="BSW8" s="22"/>
      <c r="BSX8" s="61"/>
      <c r="BSY8" s="76"/>
      <c r="BSZ8" s="78">
        <f t="shared" ref="BSZ8:BSZ43" si="199">BSZ7+BSW8-BSY8</f>
        <v>0</v>
      </c>
      <c r="BTB8" s="31"/>
      <c r="BTC8" s="312"/>
      <c r="BTD8" s="22"/>
      <c r="BTE8" s="61"/>
      <c r="BTF8" s="76"/>
      <c r="BTG8" s="78">
        <f t="shared" ref="BTG8:BTG43" si="200">BTG7+BTD8-BTF8</f>
        <v>0</v>
      </c>
      <c r="BTI8" s="31"/>
      <c r="BTJ8" s="312"/>
      <c r="BTK8" s="22"/>
      <c r="BTL8" s="61"/>
      <c r="BTM8" s="76"/>
      <c r="BTN8" s="78">
        <f t="shared" ref="BTN8:BTN43" si="201">BTN7+BTK8-BTM8</f>
        <v>0</v>
      </c>
      <c r="BTP8" s="31"/>
      <c r="BTQ8" s="312"/>
      <c r="BTR8" s="22"/>
      <c r="BTS8" s="61"/>
      <c r="BTT8" s="76"/>
      <c r="BTU8" s="78">
        <f t="shared" ref="BTU8:BTU43" si="202">BTU7+BTR8-BTT8</f>
        <v>0</v>
      </c>
    </row>
    <row r="9" spans="1:1894" ht="15" customHeight="1" x14ac:dyDescent="0.25">
      <c r="A9" s="49"/>
      <c r="B9" s="230"/>
      <c r="C9" s="262"/>
      <c r="D9" s="49"/>
      <c r="E9" s="140"/>
      <c r="F9" s="78">
        <f t="shared" si="2"/>
        <v>0</v>
      </c>
      <c r="H9" s="31"/>
      <c r="I9" s="312"/>
      <c r="J9" s="780"/>
      <c r="K9" s="31"/>
      <c r="L9" s="76"/>
      <c r="M9" s="78">
        <f t="shared" si="3"/>
        <v>0</v>
      </c>
      <c r="O9" s="31"/>
      <c r="P9" s="312"/>
      <c r="Q9" s="780"/>
      <c r="R9" s="31"/>
      <c r="S9" s="76"/>
      <c r="T9" s="78">
        <f t="shared" si="4"/>
        <v>0</v>
      </c>
      <c r="V9" s="31"/>
      <c r="W9" s="312"/>
      <c r="X9" s="780"/>
      <c r="Y9" s="31"/>
      <c r="Z9" s="76"/>
      <c r="AA9" s="78">
        <f t="shared" si="5"/>
        <v>0</v>
      </c>
      <c r="AC9" s="723"/>
      <c r="AD9" s="817"/>
      <c r="AE9" s="351"/>
      <c r="AF9" s="427">
        <v>41517</v>
      </c>
      <c r="AG9" s="76">
        <v>1450</v>
      </c>
      <c r="AH9" s="78">
        <f t="shared" si="6"/>
        <v>2702</v>
      </c>
      <c r="AJ9" s="323"/>
      <c r="AK9" s="312"/>
      <c r="AL9" s="105"/>
      <c r="AM9" s="322"/>
      <c r="AN9" s="140"/>
      <c r="AO9" s="78">
        <f t="shared" si="7"/>
        <v>1450.1399999999994</v>
      </c>
      <c r="AQ9" s="31"/>
      <c r="AR9" s="312"/>
      <c r="AS9" s="780"/>
      <c r="AT9" s="31"/>
      <c r="AU9" s="76"/>
      <c r="AV9" s="78">
        <f t="shared" si="8"/>
        <v>0</v>
      </c>
      <c r="AX9" s="323"/>
      <c r="AY9" s="312"/>
      <c r="AZ9" s="780"/>
      <c r="BA9" s="31"/>
      <c r="BB9" s="76"/>
      <c r="BC9" s="78">
        <f t="shared" si="9"/>
        <v>37222</v>
      </c>
      <c r="BE9" s="427"/>
      <c r="BF9" s="230"/>
      <c r="BG9" s="262"/>
      <c r="BH9" s="49"/>
      <c r="BI9" s="140"/>
      <c r="BJ9" s="78">
        <f t="shared" si="10"/>
        <v>0</v>
      </c>
      <c r="BL9" s="323"/>
      <c r="BM9" s="312"/>
      <c r="BN9" s="22"/>
      <c r="BO9" s="31"/>
      <c r="BP9" s="76"/>
      <c r="BQ9" s="78">
        <f t="shared" si="11"/>
        <v>0</v>
      </c>
      <c r="BS9" s="427"/>
      <c r="BT9" s="484"/>
      <c r="BU9" s="230"/>
      <c r="BV9" s="262"/>
      <c r="BW9" s="49"/>
      <c r="BX9" s="140"/>
      <c r="BY9" s="78">
        <f t="shared" si="12"/>
        <v>0</v>
      </c>
      <c r="CA9" s="427"/>
      <c r="CB9" s="303"/>
      <c r="CC9" s="140"/>
      <c r="CD9" s="346"/>
      <c r="CE9" s="140"/>
      <c r="CF9" s="78">
        <f t="shared" si="13"/>
        <v>0</v>
      </c>
      <c r="CH9" s="427"/>
      <c r="CI9" s="303"/>
      <c r="CJ9" s="140"/>
      <c r="CK9" s="49"/>
      <c r="CL9" s="140"/>
      <c r="CM9" s="78">
        <f t="shared" si="14"/>
        <v>0</v>
      </c>
      <c r="CO9" s="407">
        <v>40667</v>
      </c>
      <c r="CP9" s="740"/>
      <c r="CQ9" s="312" t="s">
        <v>1100</v>
      </c>
      <c r="CR9" s="22">
        <v>1706</v>
      </c>
      <c r="CT9" s="76"/>
      <c r="CU9" s="78">
        <f t="shared" si="15"/>
        <v>218608</v>
      </c>
      <c r="CX9" s="913"/>
      <c r="CY9" s="782"/>
      <c r="CZ9" s="140"/>
      <c r="DA9" s="427"/>
      <c r="DB9" s="140"/>
      <c r="DC9" s="78">
        <f t="shared" si="16"/>
        <v>9551430.3000000007</v>
      </c>
      <c r="DE9" s="322"/>
      <c r="DF9" s="230"/>
      <c r="DG9" s="105"/>
      <c r="DH9" s="49">
        <v>41531</v>
      </c>
      <c r="DI9" s="140">
        <v>400</v>
      </c>
      <c r="DJ9" s="78">
        <f t="shared" si="17"/>
        <v>1313</v>
      </c>
      <c r="DL9" s="322"/>
      <c r="DM9" s="230"/>
      <c r="DN9" s="105"/>
      <c r="DO9" s="49"/>
      <c r="DP9" s="140"/>
      <c r="DQ9" s="78">
        <f t="shared" si="18"/>
        <v>0</v>
      </c>
      <c r="DS9" s="49"/>
      <c r="DT9" s="230"/>
      <c r="DU9" s="105"/>
      <c r="DV9" s="346"/>
      <c r="DW9" s="140"/>
      <c r="DX9" s="78">
        <f t="shared" si="19"/>
        <v>1750.5</v>
      </c>
      <c r="DZ9" s="49"/>
      <c r="EA9" s="230"/>
      <c r="EB9" s="105"/>
      <c r="EC9" s="31"/>
      <c r="ED9" s="76"/>
      <c r="EE9" s="78">
        <f t="shared" si="20"/>
        <v>0</v>
      </c>
      <c r="EG9" s="427">
        <v>41515</v>
      </c>
      <c r="EH9" s="303" t="s">
        <v>3204</v>
      </c>
      <c r="EI9" s="140">
        <v>27043.5</v>
      </c>
      <c r="EJ9" s="49">
        <v>41522</v>
      </c>
      <c r="EK9" s="140">
        <v>15000</v>
      </c>
      <c r="EL9" s="78">
        <f t="shared" si="21"/>
        <v>12043.5</v>
      </c>
      <c r="EN9" s="427"/>
      <c r="EO9" s="303"/>
      <c r="EP9" s="140"/>
      <c r="EQ9" s="346"/>
      <c r="ER9" s="140"/>
      <c r="ES9" s="78">
        <f t="shared" si="22"/>
        <v>0</v>
      </c>
      <c r="EU9" s="49"/>
      <c r="EV9" s="309"/>
      <c r="EW9" s="230"/>
      <c r="EX9" s="105"/>
      <c r="EY9" s="309"/>
      <c r="EZ9" s="140"/>
      <c r="FA9" s="78">
        <f t="shared" si="23"/>
        <v>0</v>
      </c>
      <c r="FC9" s="427">
        <v>41446</v>
      </c>
      <c r="FD9" s="309"/>
      <c r="FE9" s="230" t="s">
        <v>2224</v>
      </c>
      <c r="FF9" s="105">
        <v>39232.699999999997</v>
      </c>
      <c r="FG9" s="309"/>
      <c r="FH9" s="140"/>
      <c r="FI9" s="78">
        <f t="shared" si="24"/>
        <v>40277.53</v>
      </c>
      <c r="FK9" s="427">
        <v>41482</v>
      </c>
      <c r="FL9" s="309"/>
      <c r="FM9" s="230" t="s">
        <v>3145</v>
      </c>
      <c r="FN9" s="105">
        <v>4247.6000000000004</v>
      </c>
      <c r="FO9" s="309"/>
      <c r="FP9" s="140"/>
      <c r="FQ9" s="78">
        <f t="shared" si="25"/>
        <v>8038.1</v>
      </c>
      <c r="FS9" s="31"/>
      <c r="FT9" s="312"/>
      <c r="FU9" s="105"/>
      <c r="FV9" s="49"/>
      <c r="FW9" s="140"/>
      <c r="FX9" s="78">
        <f t="shared" ref="FX9:FX43" si="203">FX8+FU9-FW9</f>
        <v>0</v>
      </c>
      <c r="FZ9" s="407">
        <v>41486</v>
      </c>
      <c r="GA9" s="740" t="s">
        <v>3242</v>
      </c>
      <c r="GB9" s="312" t="s">
        <v>3243</v>
      </c>
      <c r="GC9" s="22">
        <v>9638.5</v>
      </c>
      <c r="GD9" s="484">
        <v>41522</v>
      </c>
      <c r="GE9" s="22">
        <v>9638.5</v>
      </c>
      <c r="GF9" s="78">
        <f t="shared" si="26"/>
        <v>28912.5</v>
      </c>
      <c r="GH9" s="49"/>
      <c r="GI9" s="230"/>
      <c r="GJ9" s="105"/>
      <c r="GK9" s="49"/>
      <c r="GL9" s="140"/>
      <c r="GM9" s="78">
        <f t="shared" si="27"/>
        <v>24</v>
      </c>
      <c r="GO9" s="407"/>
      <c r="GP9" s="312"/>
      <c r="GQ9" s="312"/>
      <c r="GR9" s="785"/>
      <c r="GS9" s="1848"/>
      <c r="GT9" s="786"/>
      <c r="GU9" s="78">
        <f t="shared" si="28"/>
        <v>2511.6000000000004</v>
      </c>
      <c r="GW9" s="407"/>
      <c r="GX9" s="312"/>
      <c r="GY9" s="22"/>
      <c r="GZ9" s="323"/>
      <c r="HA9" s="76"/>
      <c r="HB9" s="78">
        <f t="shared" si="29"/>
        <v>5990.5</v>
      </c>
      <c r="HD9" s="322">
        <v>41545</v>
      </c>
      <c r="HE9" s="230" t="s">
        <v>4194</v>
      </c>
      <c r="HF9" s="105">
        <v>27840</v>
      </c>
      <c r="HG9" s="394"/>
      <c r="HH9" s="786"/>
      <c r="HI9" s="78">
        <f t="shared" si="30"/>
        <v>28188.5</v>
      </c>
      <c r="HK9" s="427"/>
      <c r="HL9" s="1476"/>
      <c r="HM9" s="140"/>
      <c r="HN9" s="49"/>
      <c r="HO9" s="140"/>
      <c r="HP9" s="78">
        <f t="shared" si="31"/>
        <v>3000</v>
      </c>
      <c r="HR9" s="322"/>
      <c r="HS9" s="230"/>
      <c r="HT9" s="105"/>
      <c r="HU9" s="787"/>
      <c r="HV9" s="786"/>
      <c r="HW9" s="78">
        <f t="shared" si="32"/>
        <v>0</v>
      </c>
      <c r="HY9" s="322"/>
      <c r="HZ9" s="230"/>
      <c r="IA9" s="105"/>
      <c r="IB9" s="787"/>
      <c r="IC9" s="786"/>
      <c r="ID9" s="78">
        <f t="shared" si="33"/>
        <v>0</v>
      </c>
      <c r="IF9" s="322"/>
      <c r="IG9" s="230"/>
      <c r="IH9" s="105"/>
      <c r="II9" s="427">
        <v>41535</v>
      </c>
      <c r="IJ9" s="140">
        <v>8500</v>
      </c>
      <c r="IK9" s="78">
        <f t="shared" si="34"/>
        <v>14500</v>
      </c>
      <c r="IM9" s="427"/>
      <c r="IN9" s="230"/>
      <c r="IO9" s="105"/>
      <c r="IP9" s="49"/>
      <c r="IQ9" s="140"/>
      <c r="IR9" s="78">
        <f t="shared" si="35"/>
        <v>402</v>
      </c>
      <c r="IT9" s="427"/>
      <c r="IU9" s="230"/>
      <c r="IV9" s="105"/>
      <c r="IW9" s="309"/>
      <c r="IX9" s="390"/>
      <c r="IY9" s="78">
        <f t="shared" si="36"/>
        <v>21278.5</v>
      </c>
      <c r="JA9" s="323">
        <v>41505</v>
      </c>
      <c r="JB9" s="782" t="s">
        <v>3334</v>
      </c>
      <c r="JC9" s="704">
        <v>3500</v>
      </c>
      <c r="JD9" s="323">
        <v>41522</v>
      </c>
      <c r="JE9" s="704">
        <v>3500</v>
      </c>
      <c r="JF9" s="78">
        <f t="shared" si="37"/>
        <v>0</v>
      </c>
      <c r="JH9" s="307"/>
      <c r="JI9" s="782"/>
      <c r="JJ9" s="704"/>
      <c r="JK9" s="323"/>
      <c r="JL9" s="704"/>
      <c r="JM9" s="78">
        <f t="shared" si="38"/>
        <v>30400</v>
      </c>
      <c r="JO9" s="323"/>
      <c r="JP9" s="312"/>
      <c r="JQ9" s="22"/>
      <c r="JR9" s="798"/>
      <c r="JS9" s="76"/>
      <c r="JT9" s="78">
        <f t="shared" si="39"/>
        <v>30400</v>
      </c>
      <c r="JV9" s="407"/>
      <c r="JW9" s="312"/>
      <c r="JX9" s="841"/>
      <c r="JY9" s="842" t="s">
        <v>1101</v>
      </c>
      <c r="JZ9" s="76">
        <v>2629</v>
      </c>
      <c r="KA9" s="78">
        <f t="shared" si="40"/>
        <v>0</v>
      </c>
      <c r="KC9" s="322"/>
      <c r="KD9" s="230"/>
      <c r="KE9" s="105"/>
      <c r="KF9" s="49"/>
      <c r="KG9" s="140"/>
      <c r="KH9" s="78">
        <f t="shared" si="41"/>
        <v>0</v>
      </c>
      <c r="KJ9" s="323">
        <v>41530</v>
      </c>
      <c r="KK9" s="1467" t="s">
        <v>4276</v>
      </c>
      <c r="KL9" s="312" t="s">
        <v>4100</v>
      </c>
      <c r="KM9" s="22">
        <v>14696</v>
      </c>
      <c r="KN9" s="31"/>
      <c r="KO9" s="76"/>
      <c r="KP9" s="78">
        <f t="shared" si="42"/>
        <v>14696</v>
      </c>
      <c r="KR9" s="322"/>
      <c r="KS9" s="230"/>
      <c r="KT9" s="105"/>
      <c r="KU9" s="49"/>
      <c r="KV9" s="140"/>
      <c r="KW9" s="78">
        <f t="shared" si="43"/>
        <v>0</v>
      </c>
      <c r="KY9" s="322"/>
      <c r="KZ9" s="230"/>
      <c r="LA9" s="105"/>
      <c r="LB9" s="49"/>
      <c r="LC9" s="140"/>
      <c r="LD9" s="78">
        <f t="shared" si="44"/>
        <v>0</v>
      </c>
      <c r="LF9" s="31"/>
      <c r="LG9" s="312"/>
      <c r="LH9" s="22"/>
      <c r="LI9" s="31"/>
      <c r="LJ9" s="76"/>
      <c r="LK9" s="78">
        <f t="shared" si="45"/>
        <v>7881.5</v>
      </c>
      <c r="LM9" s="31"/>
      <c r="LN9" s="312"/>
      <c r="LO9" s="22"/>
      <c r="LP9" s="31"/>
      <c r="LQ9" s="76"/>
      <c r="LR9" s="78">
        <f t="shared" si="46"/>
        <v>0</v>
      </c>
      <c r="LT9" s="49"/>
      <c r="LU9" s="1476"/>
      <c r="LV9" s="140"/>
      <c r="LW9" s="49"/>
      <c r="LX9" s="140"/>
      <c r="LY9" s="78">
        <f t="shared" si="47"/>
        <v>0</v>
      </c>
      <c r="MA9" s="49"/>
      <c r="MB9" s="1476"/>
      <c r="MC9" s="140"/>
      <c r="MD9" s="49"/>
      <c r="ME9" s="140"/>
      <c r="MF9" s="78">
        <f t="shared" si="48"/>
        <v>0</v>
      </c>
      <c r="MH9" s="427"/>
      <c r="MI9" s="1476"/>
      <c r="MJ9" s="140"/>
      <c r="MK9" s="49"/>
      <c r="ML9" s="140"/>
      <c r="MM9" s="78">
        <f t="shared" si="49"/>
        <v>0</v>
      </c>
      <c r="MO9" s="427"/>
      <c r="MP9" s="1476"/>
      <c r="MQ9" s="140"/>
      <c r="MR9" s="49"/>
      <c r="MS9" s="140"/>
      <c r="MT9" s="78">
        <f t="shared" si="50"/>
        <v>0</v>
      </c>
      <c r="MV9" s="407"/>
      <c r="MW9" s="312"/>
      <c r="MX9" s="22"/>
      <c r="MY9" s="688"/>
      <c r="MZ9" s="76"/>
      <c r="NA9" s="78">
        <f t="shared" si="51"/>
        <v>0</v>
      </c>
      <c r="NC9" s="31"/>
      <c r="ND9" s="312"/>
      <c r="NE9" s="22"/>
      <c r="NF9" s="688"/>
      <c r="NG9" s="76"/>
      <c r="NH9" s="78">
        <f t="shared" si="52"/>
        <v>0</v>
      </c>
      <c r="NJ9" s="31"/>
      <c r="NK9" s="312"/>
      <c r="NL9" s="22"/>
      <c r="NM9" s="31"/>
      <c r="NN9" s="76"/>
      <c r="NO9" s="78">
        <f t="shared" si="53"/>
        <v>0</v>
      </c>
      <c r="NQ9" s="427"/>
      <c r="NR9" s="1476"/>
      <c r="NS9" s="698"/>
      <c r="NT9" s="427"/>
      <c r="NU9" s="262"/>
      <c r="NV9" s="78">
        <f t="shared" si="54"/>
        <v>0</v>
      </c>
      <c r="NX9" s="407">
        <v>41356</v>
      </c>
      <c r="NY9" s="312" t="s">
        <v>1554</v>
      </c>
      <c r="NZ9" s="22">
        <v>3128</v>
      </c>
      <c r="OA9" s="49">
        <v>41535</v>
      </c>
      <c r="OB9" s="140">
        <v>993</v>
      </c>
      <c r="OC9" s="78">
        <f t="shared" si="55"/>
        <v>14934.5</v>
      </c>
      <c r="OE9" s="427">
        <v>41502</v>
      </c>
      <c r="OF9" s="816" t="s">
        <v>3825</v>
      </c>
      <c r="OG9" s="230" t="s">
        <v>3255</v>
      </c>
      <c r="OH9" s="105">
        <v>40695.5</v>
      </c>
      <c r="OI9" s="49">
        <v>41526</v>
      </c>
      <c r="OJ9" s="140">
        <v>40547.300000000003</v>
      </c>
      <c r="OK9" s="78">
        <f t="shared" si="0"/>
        <v>1005.1999999999971</v>
      </c>
      <c r="OM9" s="407"/>
      <c r="ON9" s="738"/>
      <c r="OO9" s="22"/>
      <c r="OP9" s="31"/>
      <c r="OQ9" s="76"/>
      <c r="OR9" s="78">
        <f t="shared" si="56"/>
        <v>0</v>
      </c>
      <c r="OT9" s="31"/>
      <c r="OU9" s="312"/>
      <c r="OV9" s="22"/>
      <c r="OW9" s="31"/>
      <c r="OX9" s="76"/>
      <c r="OY9" s="78">
        <f t="shared" si="57"/>
        <v>0</v>
      </c>
      <c r="PA9" s="322">
        <v>41517</v>
      </c>
      <c r="PB9" s="899" t="s">
        <v>3146</v>
      </c>
      <c r="PC9" s="105">
        <v>6332</v>
      </c>
      <c r="PD9" s="49">
        <v>41518</v>
      </c>
      <c r="PE9" s="140">
        <v>6332</v>
      </c>
      <c r="PF9" s="78">
        <f t="shared" si="58"/>
        <v>301.5</v>
      </c>
      <c r="PH9" s="322"/>
      <c r="PI9" s="791"/>
      <c r="PJ9" s="140"/>
      <c r="PK9" s="49"/>
      <c r="PL9" s="140"/>
      <c r="PM9" s="132">
        <f t="shared" si="59"/>
        <v>7976</v>
      </c>
      <c r="PO9" s="844">
        <v>41169</v>
      </c>
      <c r="PP9" s="845" t="s">
        <v>1102</v>
      </c>
      <c r="PQ9" s="800" t="s">
        <v>1103</v>
      </c>
      <c r="PR9" s="105">
        <v>36201.800000000003</v>
      </c>
      <c r="PS9" s="309">
        <v>41171</v>
      </c>
      <c r="PT9" s="140">
        <v>33215.4</v>
      </c>
      <c r="PU9" s="78">
        <f t="shared" si="60"/>
        <v>4366.57</v>
      </c>
      <c r="PW9" s="323"/>
      <c r="PX9" s="230"/>
      <c r="PY9" s="105"/>
      <c r="PZ9" s="309"/>
      <c r="QA9" s="140"/>
      <c r="QB9" s="132">
        <f t="shared" si="61"/>
        <v>9904</v>
      </c>
      <c r="QC9" s="245"/>
      <c r="QD9" s="323"/>
      <c r="QE9" s="312"/>
      <c r="QF9" s="22"/>
      <c r="QG9" s="31">
        <v>41524</v>
      </c>
      <c r="QH9" s="76">
        <v>14227</v>
      </c>
      <c r="QI9" s="78">
        <f t="shared" si="62"/>
        <v>0</v>
      </c>
      <c r="QK9" s="31"/>
      <c r="QL9" s="312"/>
      <c r="QM9" s="22"/>
      <c r="QN9" s="31"/>
      <c r="QO9" s="76"/>
      <c r="QP9" s="78">
        <f t="shared" si="63"/>
        <v>0</v>
      </c>
      <c r="QR9" s="31"/>
      <c r="QS9" s="312"/>
      <c r="QT9" s="704"/>
      <c r="QU9" s="49"/>
      <c r="QV9" s="262"/>
      <c r="QW9" s="78">
        <f t="shared" si="64"/>
        <v>0</v>
      </c>
      <c r="QY9" s="49"/>
      <c r="QZ9" s="230"/>
      <c r="RA9" s="105"/>
      <c r="RB9" s="49"/>
      <c r="RC9" s="140"/>
      <c r="RD9" s="78">
        <f t="shared" si="65"/>
        <v>0</v>
      </c>
      <c r="RF9" s="427"/>
      <c r="RG9" s="484"/>
      <c r="RH9" s="230"/>
      <c r="RI9" s="1297"/>
      <c r="RJ9" s="1298"/>
      <c r="RK9" s="351"/>
      <c r="RL9" s="78">
        <f t="shared" si="66"/>
        <v>233</v>
      </c>
      <c r="RN9" s="427"/>
      <c r="RO9" s="230"/>
      <c r="RP9" s="105"/>
      <c r="RQ9" s="49"/>
      <c r="RR9" s="140"/>
      <c r="RS9" s="78">
        <f t="shared" si="67"/>
        <v>0</v>
      </c>
      <c r="RU9" s="427"/>
      <c r="RV9" s="230"/>
      <c r="RW9" s="105"/>
      <c r="RX9" s="49"/>
      <c r="RY9" s="140"/>
      <c r="RZ9" s="78">
        <f t="shared" si="68"/>
        <v>0</v>
      </c>
      <c r="SB9" s="49"/>
      <c r="SC9" s="230"/>
      <c r="SD9" s="105"/>
      <c r="SE9" s="49"/>
      <c r="SF9" s="140"/>
      <c r="SG9" s="78">
        <f t="shared" si="69"/>
        <v>0</v>
      </c>
      <c r="SI9" s="49"/>
      <c r="SJ9" s="230"/>
      <c r="SK9" s="105"/>
      <c r="SL9" s="49"/>
      <c r="SM9" s="140"/>
      <c r="SN9" s="78">
        <f t="shared" si="70"/>
        <v>0</v>
      </c>
      <c r="SP9" s="49"/>
      <c r="SQ9" s="230"/>
      <c r="SR9" s="105"/>
      <c r="SS9" s="49"/>
      <c r="ST9" s="140"/>
      <c r="SU9" s="78">
        <f t="shared" si="71"/>
        <v>0</v>
      </c>
      <c r="SW9" s="49"/>
      <c r="SX9" s="230"/>
      <c r="SY9" s="105"/>
      <c r="SZ9" s="49"/>
      <c r="TA9" s="140"/>
      <c r="TB9" s="78">
        <f t="shared" si="72"/>
        <v>0</v>
      </c>
      <c r="TD9" s="49"/>
      <c r="TE9" s="230"/>
      <c r="TF9" s="105"/>
      <c r="TG9" s="49"/>
      <c r="TH9" s="140"/>
      <c r="TI9" s="78">
        <f t="shared" si="73"/>
        <v>0</v>
      </c>
      <c r="TK9" s="49"/>
      <c r="TL9" s="230"/>
      <c r="TM9" s="262"/>
      <c r="TN9" s="49"/>
      <c r="TO9" s="391"/>
      <c r="TP9" s="78">
        <f t="shared" si="74"/>
        <v>9651.5</v>
      </c>
      <c r="TR9" s="49"/>
      <c r="TS9" s="230"/>
      <c r="TT9" s="262"/>
      <c r="TU9" s="49"/>
      <c r="TV9" s="391"/>
      <c r="TW9" s="78">
        <f t="shared" si="75"/>
        <v>0</v>
      </c>
      <c r="TY9" s="427"/>
      <c r="TZ9" s="230"/>
      <c r="UA9" s="262"/>
      <c r="UB9" s="49"/>
      <c r="UC9" s="391"/>
      <c r="UD9" s="78">
        <f t="shared" si="76"/>
        <v>0</v>
      </c>
      <c r="UF9" s="427"/>
      <c r="UG9" s="230"/>
      <c r="UH9" s="105"/>
      <c r="UI9" s="49"/>
      <c r="UJ9" s="391"/>
      <c r="UK9" s="78">
        <f t="shared" si="77"/>
        <v>-2822</v>
      </c>
      <c r="UM9" s="427"/>
      <c r="UN9" s="230"/>
      <c r="UO9" s="105"/>
      <c r="UP9" s="49"/>
      <c r="UQ9" s="391"/>
      <c r="UR9" s="78">
        <f t="shared" si="78"/>
        <v>0</v>
      </c>
      <c r="UT9" s="322">
        <v>41547</v>
      </c>
      <c r="UU9" s="303" t="s">
        <v>4243</v>
      </c>
      <c r="UV9" s="140">
        <v>2243</v>
      </c>
      <c r="UW9" s="322"/>
      <c r="UX9" s="391"/>
      <c r="UY9" s="78">
        <f t="shared" si="79"/>
        <v>2243</v>
      </c>
      <c r="VA9" s="427"/>
      <c r="VB9" s="230"/>
      <c r="VC9" s="105"/>
      <c r="VD9" s="49"/>
      <c r="VE9" s="391"/>
      <c r="VF9" s="78">
        <f t="shared" si="80"/>
        <v>0</v>
      </c>
      <c r="VH9" s="794"/>
      <c r="VI9" s="312"/>
      <c r="VJ9" s="22"/>
      <c r="VK9" s="49"/>
      <c r="VL9" s="391"/>
      <c r="VM9" s="78">
        <f t="shared" si="81"/>
        <v>1169.5</v>
      </c>
      <c r="VO9" s="31"/>
      <c r="VP9" s="312"/>
      <c r="VQ9" s="22"/>
      <c r="VR9" s="49"/>
      <c r="VS9" s="391"/>
      <c r="VT9" s="78">
        <f t="shared" si="82"/>
        <v>0</v>
      </c>
      <c r="VV9" s="427">
        <v>41505</v>
      </c>
      <c r="VW9" s="230" t="s">
        <v>3182</v>
      </c>
      <c r="VX9" s="105">
        <v>5054</v>
      </c>
      <c r="VY9" s="49">
        <v>41529</v>
      </c>
      <c r="VZ9" s="391">
        <v>5054</v>
      </c>
      <c r="WA9" s="78">
        <f t="shared" si="83"/>
        <v>236</v>
      </c>
      <c r="WC9" s="322"/>
      <c r="WD9" s="1476"/>
      <c r="WE9" s="140"/>
      <c r="WF9" s="49"/>
      <c r="WG9" s="351"/>
      <c r="WH9" s="78">
        <f t="shared" si="84"/>
        <v>151</v>
      </c>
      <c r="WJ9" s="427">
        <v>41470</v>
      </c>
      <c r="WK9" s="230" t="s">
        <v>3148</v>
      </c>
      <c r="WL9" s="105">
        <v>21400</v>
      </c>
      <c r="WM9" s="427">
        <v>41472</v>
      </c>
      <c r="WN9" s="140">
        <v>19561.5</v>
      </c>
      <c r="WO9" s="78">
        <f t="shared" si="85"/>
        <v>7697</v>
      </c>
      <c r="WQ9" s="49"/>
      <c r="WR9" s="230"/>
      <c r="WS9" s="105"/>
      <c r="WT9" s="49"/>
      <c r="WU9" s="140"/>
      <c r="WV9" s="78">
        <f t="shared" si="86"/>
        <v>0</v>
      </c>
      <c r="WX9" s="427"/>
      <c r="WY9" s="230"/>
      <c r="WZ9" s="105"/>
      <c r="XA9" s="49"/>
      <c r="XB9" s="140"/>
      <c r="XC9" s="78">
        <f t="shared" si="87"/>
        <v>27657.5</v>
      </c>
      <c r="XE9" s="407"/>
      <c r="XF9" s="312"/>
      <c r="XG9" s="22"/>
      <c r="XH9" s="31"/>
      <c r="XI9" s="76"/>
      <c r="XJ9" s="78">
        <f t="shared" si="88"/>
        <v>0</v>
      </c>
      <c r="XL9" s="427"/>
      <c r="XM9" s="230"/>
      <c r="XN9" s="105"/>
      <c r="XO9" s="346"/>
      <c r="XP9" s="140"/>
      <c r="XQ9" s="78">
        <f t="shared" si="89"/>
        <v>0</v>
      </c>
      <c r="XS9" s="323">
        <v>41547</v>
      </c>
      <c r="XT9" s="312"/>
      <c r="XU9" s="312" t="s">
        <v>4231</v>
      </c>
      <c r="XV9" s="22">
        <v>28659.5</v>
      </c>
      <c r="XW9" s="49"/>
      <c r="XX9" s="140"/>
      <c r="XY9" s="78">
        <f t="shared" si="90"/>
        <v>55941.83</v>
      </c>
      <c r="YA9" s="323"/>
      <c r="YB9" s="312"/>
      <c r="YC9" s="22"/>
      <c r="YD9" s="427">
        <v>41414</v>
      </c>
      <c r="YE9" s="262">
        <v>100</v>
      </c>
      <c r="YF9" s="78">
        <f t="shared" si="91"/>
        <v>2721</v>
      </c>
      <c r="YH9" s="407"/>
      <c r="YI9" s="740"/>
      <c r="YJ9" s="782"/>
      <c r="YK9" s="76"/>
      <c r="YL9" s="49"/>
      <c r="YM9" s="140"/>
      <c r="YN9" s="78">
        <f t="shared" si="92"/>
        <v>2504.7000000000007</v>
      </c>
      <c r="YP9" s="323"/>
      <c r="YQ9" s="312"/>
      <c r="YR9" s="22"/>
      <c r="YS9" s="31"/>
      <c r="YT9" s="76"/>
      <c r="YU9" s="78">
        <f>YU8+YR9-YT9</f>
        <v>2405.5</v>
      </c>
      <c r="YW9" s="322"/>
      <c r="YX9" s="230"/>
      <c r="YY9" s="105"/>
      <c r="YZ9" s="49"/>
      <c r="ZA9" s="140"/>
      <c r="ZB9" s="78">
        <f t="shared" si="93"/>
        <v>930.44000000000051</v>
      </c>
      <c r="ZD9" s="407"/>
      <c r="ZE9" s="312"/>
      <c r="ZF9" s="22"/>
      <c r="ZG9" s="31"/>
      <c r="ZH9" s="76"/>
      <c r="ZI9" s="78">
        <f>ZI8+ZF9-ZH9</f>
        <v>0</v>
      </c>
      <c r="ZK9" s="493"/>
      <c r="ZL9" s="312"/>
      <c r="ZM9" s="22"/>
      <c r="ZN9" s="31"/>
      <c r="ZO9" s="76"/>
      <c r="ZP9" s="78">
        <f>ZP8+ZM9-ZO9</f>
        <v>0</v>
      </c>
      <c r="ZR9" s="322">
        <v>41360</v>
      </c>
      <c r="ZS9" s="318"/>
      <c r="ZT9" s="230" t="s">
        <v>1559</v>
      </c>
      <c r="ZU9" s="105">
        <v>13784.4</v>
      </c>
      <c r="ZV9" s="322">
        <v>41364</v>
      </c>
      <c r="ZW9" s="140">
        <v>13018</v>
      </c>
      <c r="ZX9" s="78">
        <f t="shared" si="94"/>
        <v>2062.3999999999996</v>
      </c>
      <c r="ZZ9" s="322"/>
      <c r="AAA9" s="230"/>
      <c r="AAB9" s="105"/>
      <c r="AAC9" s="322"/>
      <c r="AAD9" s="140"/>
      <c r="AAE9" s="78">
        <f t="shared" si="95"/>
        <v>0</v>
      </c>
      <c r="AAG9" s="427"/>
      <c r="AAH9" s="230"/>
      <c r="AAI9" s="105"/>
      <c r="AAJ9" s="533"/>
      <c r="AAK9" s="140"/>
      <c r="AAL9" s="78">
        <f t="shared" si="96"/>
        <v>2828</v>
      </c>
      <c r="AAN9" s="322">
        <v>41514</v>
      </c>
      <c r="AAO9" s="1476" t="s">
        <v>3163</v>
      </c>
      <c r="AAP9" s="351">
        <v>20284</v>
      </c>
      <c r="AAQ9" s="49">
        <v>41537</v>
      </c>
      <c r="AAR9" s="140">
        <v>20284</v>
      </c>
      <c r="AAS9" s="78">
        <f t="shared" si="97"/>
        <v>616</v>
      </c>
      <c r="AAU9" s="427"/>
      <c r="AAV9" s="230"/>
      <c r="AAW9" s="105"/>
      <c r="AAX9" s="427"/>
      <c r="AAY9" s="140"/>
      <c r="AAZ9" s="132">
        <f t="shared" si="98"/>
        <v>0</v>
      </c>
      <c r="ABB9" s="495"/>
      <c r="ABC9" s="230"/>
      <c r="ABD9" s="105"/>
      <c r="ABE9" s="49"/>
      <c r="ABF9" s="140"/>
      <c r="ABG9" s="132">
        <f t="shared" si="99"/>
        <v>0</v>
      </c>
      <c r="ABI9" s="427"/>
      <c r="ABJ9" s="1476"/>
      <c r="ABK9" s="140"/>
      <c r="ABL9" s="309"/>
      <c r="ABM9" s="140"/>
      <c r="ABN9" s="78">
        <f t="shared" si="100"/>
        <v>0</v>
      </c>
      <c r="ABP9" s="427"/>
      <c r="ABQ9" s="1476"/>
      <c r="ABR9" s="140"/>
      <c r="ABS9" s="309"/>
      <c r="ABT9" s="140"/>
      <c r="ABU9" s="78">
        <f t="shared" si="101"/>
        <v>0</v>
      </c>
      <c r="ABW9" s="427"/>
      <c r="ABX9" s="1476"/>
      <c r="ABY9" s="140"/>
      <c r="ABZ9" s="309"/>
      <c r="ACA9" s="140"/>
      <c r="ACB9" s="78">
        <f t="shared" si="102"/>
        <v>0</v>
      </c>
      <c r="ACD9" s="427"/>
      <c r="ACE9" s="484"/>
      <c r="ACF9" s="230"/>
      <c r="ACG9" s="105"/>
      <c r="ACH9" s="49"/>
      <c r="ACI9" s="140"/>
      <c r="ACJ9" s="78">
        <f t="shared" si="103"/>
        <v>0</v>
      </c>
      <c r="ACL9" s="49"/>
      <c r="ACM9" s="1476"/>
      <c r="ACN9" s="140"/>
      <c r="ACO9" s="49"/>
      <c r="ACP9" s="140"/>
      <c r="ACQ9" s="78">
        <f>ACQ8+ACN9-ACP9</f>
        <v>8172</v>
      </c>
      <c r="ACS9" s="797"/>
      <c r="ACT9" s="312"/>
      <c r="ACU9" s="105"/>
      <c r="ACV9" s="31"/>
      <c r="ACW9" s="76"/>
      <c r="ACX9" s="78">
        <f t="shared" si="104"/>
        <v>11344.5</v>
      </c>
      <c r="ADA9" s="769"/>
      <c r="ADB9" s="312"/>
      <c r="ADC9" s="105"/>
      <c r="ADD9" s="31"/>
      <c r="ADE9" s="76"/>
      <c r="ADF9" s="78">
        <f>ADF8+ADC9-ADE9</f>
        <v>0</v>
      </c>
      <c r="ADH9" s="323"/>
      <c r="ADI9" s="312"/>
      <c r="ADJ9" s="105"/>
      <c r="ADK9" s="407"/>
      <c r="ADL9" s="76"/>
      <c r="ADM9" s="78">
        <f>ADM8+ADJ9-ADL9</f>
        <v>0</v>
      </c>
      <c r="ADO9" s="407">
        <v>41007</v>
      </c>
      <c r="ADP9" s="1476" t="s">
        <v>1104</v>
      </c>
      <c r="ADQ9" s="140">
        <v>18612</v>
      </c>
      <c r="ADR9" s="31">
        <v>41007</v>
      </c>
      <c r="ADS9" s="76">
        <v>18612</v>
      </c>
      <c r="ADT9" s="78">
        <f>ADT8+ADQ9-ADS9</f>
        <v>23699</v>
      </c>
      <c r="ADV9" s="322">
        <v>41515</v>
      </c>
      <c r="ADW9" s="230" t="s">
        <v>3172</v>
      </c>
      <c r="ADX9" s="105">
        <v>6957.5</v>
      </c>
      <c r="ADY9" s="322">
        <v>41521</v>
      </c>
      <c r="ADZ9" s="140">
        <v>6957.5</v>
      </c>
      <c r="AEA9" s="78">
        <f>AEA8+ADX9-ADZ9</f>
        <v>100.5</v>
      </c>
      <c r="AEC9" s="49"/>
      <c r="AED9" s="230"/>
      <c r="AEE9" s="105"/>
      <c r="AEF9" s="49"/>
      <c r="AEG9" s="140"/>
      <c r="AEH9" s="78">
        <f t="shared" si="1"/>
        <v>0</v>
      </c>
      <c r="AEJ9" s="49"/>
      <c r="AEK9" s="230"/>
      <c r="AEL9" s="105"/>
      <c r="AEM9" s="49"/>
      <c r="AEN9" s="140"/>
      <c r="AEO9" s="78">
        <f t="shared" si="105"/>
        <v>1957</v>
      </c>
      <c r="AEQ9" s="31"/>
      <c r="AER9" s="312"/>
      <c r="AES9" s="22"/>
      <c r="AET9" s="31"/>
      <c r="AEU9" s="76"/>
      <c r="AEV9" s="78">
        <f t="shared" si="106"/>
        <v>0</v>
      </c>
      <c r="AEX9" s="323"/>
      <c r="AEY9" s="312"/>
      <c r="AEZ9" s="22"/>
      <c r="AFA9" s="31"/>
      <c r="AFB9" s="780"/>
      <c r="AFC9" s="78">
        <f t="shared" si="107"/>
        <v>0</v>
      </c>
      <c r="AFE9" s="323"/>
      <c r="AFF9" s="312"/>
      <c r="AFG9" s="22"/>
      <c r="AFH9" s="49"/>
      <c r="AFI9" s="76"/>
      <c r="AFJ9" s="78">
        <f t="shared" si="108"/>
        <v>0</v>
      </c>
      <c r="AFL9" s="323"/>
      <c r="AFM9" s="312"/>
      <c r="AFN9" s="22"/>
      <c r="AFO9" s="31"/>
      <c r="AFP9" s="76"/>
      <c r="AFQ9" s="78">
        <f t="shared" si="109"/>
        <v>0</v>
      </c>
      <c r="AFS9" s="31">
        <v>41513</v>
      </c>
      <c r="AFT9" s="312" t="s">
        <v>3173</v>
      </c>
      <c r="AFU9" s="22">
        <v>14742.5</v>
      </c>
      <c r="AFV9" s="31">
        <v>41528</v>
      </c>
      <c r="AFW9" s="76">
        <v>14742.5</v>
      </c>
      <c r="AFX9" s="78">
        <f t="shared" si="110"/>
        <v>0</v>
      </c>
      <c r="AFZ9" s="323"/>
      <c r="AGA9" s="312"/>
      <c r="AGB9" s="22"/>
      <c r="AGC9" s="31"/>
      <c r="AGD9" s="76"/>
      <c r="AGE9" s="78">
        <f t="shared" si="111"/>
        <v>0</v>
      </c>
      <c r="AGG9" s="323">
        <v>41543</v>
      </c>
      <c r="AGH9" s="312" t="s">
        <v>4159</v>
      </c>
      <c r="AGI9" s="22">
        <v>3137.5</v>
      </c>
      <c r="AGJ9" s="31"/>
      <c r="AGK9" s="76"/>
      <c r="AGL9" s="78">
        <f t="shared" si="112"/>
        <v>3137.5</v>
      </c>
      <c r="AGN9" s="407">
        <v>41543</v>
      </c>
      <c r="AGO9" s="312" t="s">
        <v>4168</v>
      </c>
      <c r="AGP9" s="22">
        <v>19759</v>
      </c>
      <c r="AGQ9" s="49"/>
      <c r="AGR9" s="140"/>
      <c r="AGS9" s="78">
        <f t="shared" si="113"/>
        <v>27871.599999999999</v>
      </c>
      <c r="AGU9" s="307"/>
      <c r="AGW9" s="782"/>
      <c r="AGX9" s="780"/>
      <c r="AGY9" s="323"/>
      <c r="AGZ9" s="780"/>
      <c r="AHA9" s="78">
        <f t="shared" si="114"/>
        <v>2343</v>
      </c>
      <c r="AHC9" s="407"/>
      <c r="AHD9" s="312"/>
      <c r="AHE9" s="22"/>
      <c r="AHF9" s="31"/>
      <c r="AHG9" s="76"/>
      <c r="AHH9" s="78">
        <f t="shared" si="115"/>
        <v>0</v>
      </c>
      <c r="AHJ9" s="407">
        <v>41544</v>
      </c>
      <c r="AHK9" s="312" t="s">
        <v>4184</v>
      </c>
      <c r="AHL9" s="22">
        <v>8459</v>
      </c>
      <c r="AHM9" s="31">
        <v>41544</v>
      </c>
      <c r="AHN9" s="76">
        <v>4803</v>
      </c>
      <c r="AHO9" s="78">
        <f t="shared" si="116"/>
        <v>3656</v>
      </c>
      <c r="AHQ9" s="427">
        <v>41486</v>
      </c>
      <c r="AHR9" s="427"/>
      <c r="AHS9" s="230" t="s">
        <v>3185</v>
      </c>
      <c r="AHT9" s="698">
        <v>6189</v>
      </c>
      <c r="AHU9" s="49"/>
      <c r="AHV9" s="861"/>
      <c r="AHW9" s="78">
        <f t="shared" si="117"/>
        <v>6189</v>
      </c>
      <c r="AHY9" s="407">
        <v>41515</v>
      </c>
      <c r="AHZ9" s="312" t="s">
        <v>3165</v>
      </c>
      <c r="AIA9" s="22">
        <v>2114</v>
      </c>
      <c r="AIB9" s="31">
        <v>41519</v>
      </c>
      <c r="AIC9" s="140">
        <v>2114</v>
      </c>
      <c r="AID9" s="78">
        <f t="shared" si="118"/>
        <v>376</v>
      </c>
      <c r="AIF9" s="427"/>
      <c r="AIG9" s="230"/>
      <c r="AIH9" s="105"/>
      <c r="AII9" s="49"/>
      <c r="AIJ9" s="140"/>
      <c r="AIK9" s="78">
        <f t="shared" si="119"/>
        <v>23042</v>
      </c>
      <c r="AIM9" s="427"/>
      <c r="AIN9" s="230"/>
      <c r="AIO9" s="105"/>
      <c r="AIP9" s="309"/>
      <c r="AIQ9" s="262"/>
      <c r="AIR9" s="78">
        <f t="shared" si="120"/>
        <v>504</v>
      </c>
      <c r="AIT9" s="801">
        <v>40329</v>
      </c>
      <c r="AIU9" s="784" t="s">
        <v>1105</v>
      </c>
      <c r="AIV9" s="22">
        <v>5089.5</v>
      </c>
      <c r="AIW9" s="31"/>
      <c r="AIX9" s="76"/>
      <c r="AIY9" s="78">
        <f t="shared" si="121"/>
        <v>23809</v>
      </c>
      <c r="AJA9" s="49"/>
      <c r="AJB9" s="230"/>
      <c r="AJC9" s="105"/>
      <c r="AJD9" s="49"/>
      <c r="AJE9" s="140"/>
      <c r="AJF9" s="132">
        <f t="shared" si="122"/>
        <v>25028.5</v>
      </c>
      <c r="AJH9" s="322"/>
      <c r="AJI9" s="230"/>
      <c r="AJJ9" s="105"/>
      <c r="AJK9" s="49"/>
      <c r="AJL9" s="140"/>
      <c r="AJM9" s="132">
        <f t="shared" si="123"/>
        <v>0</v>
      </c>
      <c r="AJO9" s="322"/>
      <c r="AJP9" s="230"/>
      <c r="AJQ9" s="105"/>
      <c r="AJR9" s="49">
        <v>40945</v>
      </c>
      <c r="AJS9" s="140">
        <v>1000</v>
      </c>
      <c r="AJT9" s="78">
        <f t="shared" si="124"/>
        <v>0</v>
      </c>
      <c r="AJV9" s="31"/>
      <c r="AJW9" s="337"/>
      <c r="AJX9" s="312"/>
      <c r="AJY9" s="22"/>
      <c r="AJZ9" s="31"/>
      <c r="AKA9" s="76"/>
      <c r="AKB9" s="78">
        <f t="shared" si="125"/>
        <v>0</v>
      </c>
      <c r="AKD9" s="407"/>
      <c r="AKE9" s="312"/>
      <c r="AKF9" s="22"/>
      <c r="AKG9" s="31"/>
      <c r="AKH9" s="76"/>
      <c r="AKI9" s="78">
        <f t="shared" si="126"/>
        <v>0</v>
      </c>
      <c r="AKK9" s="427"/>
      <c r="AKL9" s="484"/>
      <c r="AKM9" s="230"/>
      <c r="AKN9" s="105"/>
      <c r="AKO9" s="49"/>
      <c r="AKP9" s="140"/>
      <c r="AKQ9" s="78">
        <f t="shared" si="127"/>
        <v>0</v>
      </c>
      <c r="AKS9" s="427">
        <v>41138</v>
      </c>
      <c r="AKT9" s="230" t="s">
        <v>1106</v>
      </c>
      <c r="AKU9" s="105">
        <v>3663</v>
      </c>
      <c r="AKV9" s="49">
        <v>41139</v>
      </c>
      <c r="AKW9" s="140">
        <v>3564</v>
      </c>
      <c r="AKX9" s="78">
        <f t="shared" si="128"/>
        <v>409</v>
      </c>
      <c r="AKZ9" s="407"/>
      <c r="ALA9" s="230"/>
      <c r="ALB9" s="105"/>
      <c r="ALC9" s="49"/>
      <c r="ALD9" s="140"/>
      <c r="ALE9" s="132">
        <f t="shared" si="129"/>
        <v>0</v>
      </c>
      <c r="ALG9" s="407"/>
      <c r="ALH9" s="312"/>
      <c r="ALI9" s="22"/>
      <c r="ALJ9" s="49"/>
      <c r="ALK9" s="140"/>
      <c r="ALL9" s="78">
        <f t="shared" si="130"/>
        <v>3598.5</v>
      </c>
      <c r="ALN9" s="796">
        <v>40913</v>
      </c>
      <c r="ALO9" s="788" t="s">
        <v>1107</v>
      </c>
      <c r="ALP9" s="806">
        <v>6988</v>
      </c>
      <c r="ALQ9" s="31"/>
      <c r="ALR9" s="76"/>
      <c r="ALS9" s="78">
        <f t="shared" si="131"/>
        <v>20454</v>
      </c>
      <c r="ALU9" s="407"/>
      <c r="ALV9" s="312"/>
      <c r="ALW9" s="22"/>
      <c r="ALX9" s="31"/>
      <c r="ALY9" s="76"/>
      <c r="ALZ9" s="78">
        <f t="shared" si="132"/>
        <v>0</v>
      </c>
      <c r="AMB9" s="427"/>
      <c r="AMC9" s="230"/>
      <c r="AMD9" s="105"/>
      <c r="AME9" s="427"/>
      <c r="AMF9" s="140"/>
      <c r="AMG9" s="78">
        <f t="shared" si="133"/>
        <v>0</v>
      </c>
      <c r="AMI9" s="407"/>
      <c r="AMJ9" s="312"/>
      <c r="AMK9" s="22"/>
      <c r="AML9" s="31"/>
      <c r="AMM9" s="76"/>
      <c r="AMN9" s="78">
        <f t="shared" si="134"/>
        <v>0</v>
      </c>
      <c r="AMP9" s="323"/>
      <c r="AMQ9" s="312"/>
      <c r="AMR9" s="834"/>
      <c r="AMS9" s="812"/>
      <c r="AMT9" s="76"/>
      <c r="AMU9" s="813">
        <f t="shared" ref="AMU9:AMU43" si="204">AMU8+AMR9-AMT9</f>
        <v>0</v>
      </c>
      <c r="AMW9" s="31"/>
      <c r="AMX9" s="312"/>
      <c r="AMY9" s="807"/>
      <c r="AMZ9" s="98"/>
      <c r="ANA9" s="76"/>
      <c r="ANB9" s="813">
        <f t="shared" ref="ANB9:ANB43" si="205">ANB8+AMY9-ANA9</f>
        <v>0</v>
      </c>
      <c r="AND9" s="322"/>
      <c r="ANE9" s="230"/>
      <c r="ANF9" s="807"/>
      <c r="ANG9" s="394"/>
      <c r="ANH9" s="140"/>
      <c r="ANI9" s="813">
        <f t="shared" ref="ANI9:ANI43" si="206">ANI8+ANF9-ANH9</f>
        <v>136</v>
      </c>
      <c r="ANK9" s="31"/>
      <c r="ANL9" s="31"/>
      <c r="ANM9" s="312"/>
      <c r="ANN9" s="834"/>
      <c r="ANO9" s="812"/>
      <c r="ANP9" s="76"/>
      <c r="ANQ9" s="813">
        <f t="shared" ref="ANQ9:ANQ43" si="207">ANQ8+ANN9-ANP9</f>
        <v>0</v>
      </c>
      <c r="ANS9" s="407"/>
      <c r="ANT9" s="740"/>
      <c r="ANU9" s="1476"/>
      <c r="ANV9" s="808"/>
      <c r="ANW9" s="812"/>
      <c r="ANX9" s="721"/>
      <c r="ANY9" s="813">
        <f t="shared" ref="ANY9:ANY43" si="208">ANY8+ANV9-ANX9</f>
        <v>731</v>
      </c>
      <c r="AOA9" s="427"/>
      <c r="AOB9" s="1293"/>
      <c r="AOC9" s="808"/>
      <c r="AOD9" s="98"/>
      <c r="AOE9" s="140"/>
      <c r="AOF9" s="813">
        <f t="shared" ref="AOF9:AOF43" si="209">AOF8+AOC9-AOE9</f>
        <v>0</v>
      </c>
      <c r="AOH9" s="49"/>
      <c r="AOI9" s="1476"/>
      <c r="AOJ9" s="808"/>
      <c r="AOK9" s="462"/>
      <c r="AOL9" s="140"/>
      <c r="AOM9" s="813">
        <f t="shared" ref="AOM9:AOM43" si="210">AOM8+AOJ9-AOL9</f>
        <v>1894</v>
      </c>
      <c r="AOO9" s="49"/>
      <c r="AOP9" s="230"/>
      <c r="AOQ9" s="807"/>
      <c r="AOR9" s="98"/>
      <c r="AOS9" s="140"/>
      <c r="AOT9" s="813">
        <f t="shared" ref="AOT9:AOT43" si="211">AOT8+AOQ9-AOS9</f>
        <v>0</v>
      </c>
      <c r="AOV9" s="49"/>
      <c r="AOW9" s="230"/>
      <c r="AOX9" s="807"/>
      <c r="AOY9" s="49"/>
      <c r="AOZ9" s="391"/>
      <c r="APA9" s="78">
        <f t="shared" si="135"/>
        <v>0</v>
      </c>
      <c r="APC9" s="407"/>
      <c r="APD9" s="312"/>
      <c r="APE9" s="834"/>
      <c r="APF9" s="812"/>
      <c r="APG9" s="76"/>
      <c r="APH9" s="813">
        <f t="shared" ref="APH9:APH43" si="212">APH8+APE9-APG9</f>
        <v>0</v>
      </c>
      <c r="APJ9" s="322"/>
      <c r="APK9" s="230"/>
      <c r="APL9" s="807"/>
      <c r="APM9" s="98"/>
      <c r="APN9" s="140"/>
      <c r="APO9" s="813">
        <f t="shared" ref="APO9:APO29" si="213">APO8+APL9-APN9</f>
        <v>0</v>
      </c>
      <c r="APQ9" s="49"/>
      <c r="APR9" s="230"/>
      <c r="APS9" s="807"/>
      <c r="APT9" s="98"/>
      <c r="APU9" s="140"/>
      <c r="APV9" s="813">
        <f t="shared" ref="APV9:APV29" si="214">APV8+APS9-APU9</f>
        <v>0</v>
      </c>
      <c r="APX9" s="49"/>
      <c r="APY9" s="230"/>
      <c r="APZ9" s="807"/>
      <c r="AQA9" s="348"/>
      <c r="AQB9" s="140"/>
      <c r="AQC9" s="813">
        <f t="shared" ref="AQC9:AQC29" si="215">AQC8+APZ9-AQB9</f>
        <v>0</v>
      </c>
      <c r="AQE9" s="49"/>
      <c r="AQF9" s="230"/>
      <c r="AQG9" s="807"/>
      <c r="AQH9" s="348"/>
      <c r="AQI9" s="140"/>
      <c r="AQJ9" s="813">
        <f t="shared" ref="AQJ9:AQJ29" si="216">AQJ8+AQG9-AQI9</f>
        <v>0</v>
      </c>
      <c r="AQL9" s="323"/>
      <c r="AQM9" s="312"/>
      <c r="AQN9" s="809"/>
      <c r="AQO9" s="812"/>
      <c r="AQP9" s="76"/>
      <c r="AQQ9" s="813">
        <f t="shared" ref="AQQ9:AQQ29" si="217">AQQ8+AQN9-AQP9</f>
        <v>0</v>
      </c>
      <c r="AQS9" s="323"/>
      <c r="AQT9" s="312"/>
      <c r="AQU9" s="809"/>
      <c r="AQV9" s="812"/>
      <c r="AQW9" s="76"/>
      <c r="AQX9" s="813">
        <f t="shared" ref="AQX9:AQX29" si="218">AQX8+AQU9-AQW9</f>
        <v>0</v>
      </c>
      <c r="AQZ9" s="323"/>
      <c r="ARA9" s="312"/>
      <c r="ARB9" s="809"/>
      <c r="ARC9" s="812"/>
      <c r="ARD9" s="76"/>
      <c r="ARE9" s="813">
        <f t="shared" ref="ARE9:ARE29" si="219">ARE8+ARB9-ARD9</f>
        <v>977</v>
      </c>
      <c r="ARG9" s="427"/>
      <c r="ARH9" s="230"/>
      <c r="ARI9" s="807"/>
      <c r="ARJ9" s="462"/>
      <c r="ARK9" s="140"/>
      <c r="ARL9" s="813">
        <f t="shared" ref="ARL9:ARL29" si="220">ARL8+ARI9-ARK9</f>
        <v>0</v>
      </c>
      <c r="ARN9" s="407"/>
      <c r="ARO9" s="782"/>
      <c r="ARP9" s="351"/>
      <c r="ARQ9" s="407"/>
      <c r="ARR9" s="780"/>
      <c r="ARS9" s="813">
        <f t="shared" ref="ARS9:ARS29" si="221">ARS8+ARP9-ARR9</f>
        <v>0</v>
      </c>
      <c r="ARU9" s="407"/>
      <c r="ARV9" s="312"/>
      <c r="ARW9" s="809"/>
      <c r="ARX9" s="812"/>
      <c r="ARY9" s="76"/>
      <c r="ARZ9" s="813">
        <f t="shared" ref="ARZ9:ARZ43" si="222">ARZ8+ARW9-ARY9</f>
        <v>0</v>
      </c>
      <c r="ASB9" s="407"/>
      <c r="ASC9" s="312"/>
      <c r="ASD9" s="809"/>
      <c r="ASE9" s="812"/>
      <c r="ASF9" s="76"/>
      <c r="ASG9" s="813">
        <f t="shared" ref="ASG9:ASG43" si="223">ASG8+ASD9-ASF9</f>
        <v>0</v>
      </c>
      <c r="ASI9" s="427"/>
      <c r="ASJ9" s="303"/>
      <c r="ASK9" s="140"/>
      <c r="ASL9" s="49"/>
      <c r="ASM9" s="140"/>
      <c r="ASN9" s="78">
        <f>ASN8+ASK9-ASM9</f>
        <v>0</v>
      </c>
      <c r="ASP9" s="427"/>
      <c r="ASQ9" s="1930"/>
      <c r="ASR9" s="1927"/>
      <c r="ASS9" s="832"/>
      <c r="AST9" s="1929" t="s">
        <v>3467</v>
      </c>
      <c r="ASU9" s="840">
        <v>42</v>
      </c>
      <c r="ASV9" s="78">
        <f>ASV8+ASS9-ASU9</f>
        <v>0</v>
      </c>
      <c r="ASX9" s="427"/>
      <c r="ASY9" s="1476"/>
      <c r="ASZ9" s="140"/>
      <c r="ATA9" s="49"/>
      <c r="ATB9" s="140"/>
      <c r="ATC9" s="78">
        <f>ATC8+ASZ9-ATB9</f>
        <v>19160</v>
      </c>
      <c r="ATE9" s="322"/>
      <c r="ATF9" s="230"/>
      <c r="ATG9" s="105"/>
      <c r="ATH9" s="49"/>
      <c r="ATI9" s="140"/>
      <c r="ATJ9" s="78">
        <f>ATJ8+ATG9-ATI9</f>
        <v>0</v>
      </c>
      <c r="ATL9" s="427">
        <v>41530</v>
      </c>
      <c r="ATM9" s="484"/>
      <c r="ATN9" s="230" t="s">
        <v>4097</v>
      </c>
      <c r="ATO9" s="105">
        <v>5527</v>
      </c>
      <c r="ATP9" s="309">
        <v>41536</v>
      </c>
      <c r="ATQ9" s="140">
        <v>300</v>
      </c>
      <c r="ATR9" s="78">
        <f>ATR8+ATO9-ATQ9</f>
        <v>5227</v>
      </c>
      <c r="ATT9" s="407"/>
      <c r="ATU9" s="740"/>
      <c r="ATV9" s="312"/>
      <c r="ATW9" s="22"/>
      <c r="ATX9" s="337"/>
      <c r="ATY9" s="76"/>
      <c r="ATZ9" s="78">
        <f>ATZ8+ATW9-ATY9</f>
        <v>0</v>
      </c>
      <c r="AUA9" s="76"/>
      <c r="AUB9" s="407"/>
      <c r="AUC9" s="312"/>
      <c r="AUD9" s="785"/>
      <c r="AUE9" s="31"/>
      <c r="AUF9" s="76"/>
      <c r="AUG9" s="78">
        <f>AUG8+AUD9-AUF9</f>
        <v>4480</v>
      </c>
      <c r="AUI9" s="427"/>
      <c r="AUJ9" s="230"/>
      <c r="AUK9" s="105"/>
      <c r="AUL9" s="322">
        <v>41519</v>
      </c>
      <c r="AUM9" s="140">
        <v>2282</v>
      </c>
      <c r="AUN9" s="813">
        <f>AUN8+AUK9-AUM9</f>
        <v>0</v>
      </c>
      <c r="AUP9" s="427"/>
      <c r="AUQ9" s="230"/>
      <c r="AUR9" s="105"/>
      <c r="AUS9" s="49"/>
      <c r="AUT9" s="140"/>
      <c r="AUU9" s="813">
        <f>AUU8+AUR9-AUT9</f>
        <v>3312</v>
      </c>
      <c r="AUW9" s="427">
        <v>41545</v>
      </c>
      <c r="AUX9" s="230" t="s">
        <v>4193</v>
      </c>
      <c r="AUY9" s="105">
        <v>5010</v>
      </c>
      <c r="AUZ9" s="49">
        <v>41547</v>
      </c>
      <c r="AVA9" s="140">
        <v>4000</v>
      </c>
      <c r="AVB9" s="813">
        <f>AVB8+AUY9-AVA9</f>
        <v>1010</v>
      </c>
      <c r="AVD9" s="427"/>
      <c r="AVE9" s="230"/>
      <c r="AVF9" s="105"/>
      <c r="AVG9" s="49"/>
      <c r="AVH9" s="140"/>
      <c r="AVI9" s="813">
        <f>AVI8+AVF9-AVH9</f>
        <v>0</v>
      </c>
      <c r="AVK9" s="427"/>
      <c r="AVL9" s="230"/>
      <c r="AVM9" s="808"/>
      <c r="AVN9" s="98"/>
      <c r="AVO9" s="140"/>
      <c r="AVP9" s="813">
        <f t="shared" ref="AVP9:AVP43" si="224">AVP8+AVM9-AVO9</f>
        <v>0</v>
      </c>
      <c r="AVR9" s="427"/>
      <c r="AVS9" s="230"/>
      <c r="AVT9" s="808"/>
      <c r="AVU9" s="98"/>
      <c r="AVV9" s="140"/>
      <c r="AVW9" s="813">
        <f t="shared" ref="AVW9:AVW43" si="225">AVW8+AVT9-AVV9</f>
        <v>0</v>
      </c>
      <c r="AVY9" s="427"/>
      <c r="AVZ9" s="230"/>
      <c r="AWA9" s="698"/>
      <c r="AWB9" s="49"/>
      <c r="AWC9" s="391"/>
      <c r="AWD9" s="813">
        <f t="shared" ref="AWD9:AWD60" si="226">AWD8+AWA9-AWC9</f>
        <v>0</v>
      </c>
      <c r="AWF9" s="49">
        <v>41547</v>
      </c>
      <c r="AWG9" s="309"/>
      <c r="AWH9" s="230" t="s">
        <v>4228</v>
      </c>
      <c r="AWI9" s="105">
        <v>25540</v>
      </c>
      <c r="AWJ9" s="49"/>
      <c r="AWK9" s="140"/>
      <c r="AWL9" s="813">
        <f t="shared" ref="AWL9:AWL44" si="227">AWL8+AWI9-AWK9</f>
        <v>448440.18</v>
      </c>
      <c r="AWN9" s="407">
        <v>41526</v>
      </c>
      <c r="AWO9" s="407"/>
      <c r="AWP9" s="312" t="s">
        <v>4086</v>
      </c>
      <c r="AWQ9" s="22">
        <v>4860</v>
      </c>
      <c r="AWR9" s="812">
        <v>41528</v>
      </c>
      <c r="AWS9" s="76">
        <v>4206</v>
      </c>
      <c r="AWT9" s="813">
        <f>AWT8+AWQ9-AWS9</f>
        <v>872</v>
      </c>
      <c r="AWV9" s="407"/>
      <c r="AWW9" s="1476"/>
      <c r="AWX9" s="808"/>
      <c r="AWY9" s="812"/>
      <c r="AWZ9" s="76"/>
      <c r="AXA9" s="813">
        <f>AXA8+AWX9-AWZ9</f>
        <v>0</v>
      </c>
      <c r="AXC9" s="407"/>
      <c r="AXD9" s="312"/>
      <c r="AXE9" s="22"/>
      <c r="AXF9" s="812"/>
      <c r="AXG9" s="76"/>
      <c r="AXH9" s="813">
        <f>AXH8+AXE9-AXG9</f>
        <v>0</v>
      </c>
      <c r="AXJ9" s="31"/>
      <c r="AXK9" s="312"/>
      <c r="AXL9" s="22"/>
      <c r="AXM9" s="348"/>
      <c r="AXN9" s="76"/>
      <c r="AXO9" s="813">
        <f>AXO8+AXL9-AXN9</f>
        <v>0</v>
      </c>
      <c r="AXQ9" s="427">
        <v>41515</v>
      </c>
      <c r="AXR9" s="303" t="s">
        <v>3176</v>
      </c>
      <c r="AXS9" s="391">
        <v>9442</v>
      </c>
      <c r="AXT9" s="98">
        <v>41519</v>
      </c>
      <c r="AXU9" s="262">
        <v>4500</v>
      </c>
      <c r="AXV9" s="78">
        <f t="shared" si="136"/>
        <v>4942</v>
      </c>
      <c r="AXX9" s="427"/>
      <c r="AXY9" s="303"/>
      <c r="AXZ9" s="391"/>
      <c r="AYA9" s="49"/>
      <c r="AYB9" s="140"/>
      <c r="AYC9" s="78">
        <f t="shared" si="137"/>
        <v>0</v>
      </c>
      <c r="AYE9" s="427"/>
      <c r="AYF9" s="230"/>
      <c r="AYG9" s="846"/>
      <c r="AYH9" s="49"/>
      <c r="AYI9" s="140"/>
      <c r="AYJ9" s="78">
        <f t="shared" si="138"/>
        <v>0</v>
      </c>
      <c r="AYL9" s="49"/>
      <c r="AYM9" s="230"/>
      <c r="AYN9" s="105"/>
      <c r="AYO9" s="49"/>
      <c r="AYP9" s="140"/>
      <c r="AYQ9" s="78">
        <f t="shared" si="139"/>
        <v>0</v>
      </c>
      <c r="AYS9" s="407"/>
      <c r="AYT9" s="312"/>
      <c r="AYU9" s="76"/>
      <c r="AYV9" s="31"/>
      <c r="AYW9" s="76"/>
      <c r="AYX9" s="78">
        <f t="shared" si="140"/>
        <v>0</v>
      </c>
      <c r="AYZ9" s="49"/>
      <c r="AZA9" s="230"/>
      <c r="AZB9" s="140"/>
      <c r="AZC9" s="49"/>
      <c r="AZD9" s="140"/>
      <c r="AZE9" s="78">
        <f t="shared" si="141"/>
        <v>0</v>
      </c>
      <c r="AZG9" s="322"/>
      <c r="AZH9" s="230"/>
      <c r="AZI9" s="105"/>
      <c r="AZJ9" s="49"/>
      <c r="AZK9" s="351"/>
      <c r="AZL9" s="78">
        <f t="shared" si="142"/>
        <v>5180.28</v>
      </c>
      <c r="AZN9" s="322"/>
      <c r="AZO9" s="230"/>
      <c r="AZP9" s="105"/>
      <c r="AZQ9" s="49"/>
      <c r="AZR9" s="351"/>
      <c r="AZS9" s="78">
        <f t="shared" si="143"/>
        <v>0</v>
      </c>
      <c r="AZU9" s="323">
        <v>41516</v>
      </c>
      <c r="AZV9" s="817" t="s">
        <v>3206</v>
      </c>
      <c r="AZW9" s="391">
        <v>15760</v>
      </c>
      <c r="AZX9" s="427">
        <v>41518</v>
      </c>
      <c r="AZY9" s="704">
        <v>14260</v>
      </c>
      <c r="AZZ9" s="78">
        <f t="shared" si="144"/>
        <v>1500</v>
      </c>
      <c r="BAB9" s="407"/>
      <c r="BAC9" s="312"/>
      <c r="BAD9" s="22"/>
      <c r="BAE9" s="407"/>
      <c r="BAF9" s="76"/>
      <c r="BAG9" s="78">
        <f t="shared" si="145"/>
        <v>3325</v>
      </c>
      <c r="BAI9" s="427">
        <v>41153</v>
      </c>
      <c r="BAJ9" s="230" t="s">
        <v>1108</v>
      </c>
      <c r="BAK9" s="105">
        <v>5479</v>
      </c>
      <c r="BAL9" s="49">
        <v>41155</v>
      </c>
      <c r="BAM9" s="140">
        <v>5327</v>
      </c>
      <c r="BAN9" s="78">
        <f t="shared" si="146"/>
        <v>367.70000000000073</v>
      </c>
      <c r="BAP9" s="49"/>
      <c r="BAQ9" s="230"/>
      <c r="BAR9" s="140"/>
      <c r="BAS9" s="49"/>
      <c r="BAT9" s="140"/>
      <c r="BAU9" s="78">
        <f>BAU8+BAR9-BAT9</f>
        <v>0</v>
      </c>
      <c r="BAW9" s="49"/>
      <c r="BAX9" s="230"/>
      <c r="BAY9" s="140"/>
      <c r="BAZ9" s="49"/>
      <c r="BBA9" s="140"/>
      <c r="BBB9" s="78">
        <f>BBB8+BAY9-BBA9</f>
        <v>1292</v>
      </c>
      <c r="BBD9" s="322">
        <v>41512</v>
      </c>
      <c r="BBE9" s="322"/>
      <c r="BBF9" s="1627" t="s">
        <v>3336</v>
      </c>
      <c r="BBG9" s="1554">
        <v>39152</v>
      </c>
      <c r="BBH9" s="394">
        <v>41524</v>
      </c>
      <c r="BBI9" s="140">
        <v>39152</v>
      </c>
      <c r="BBJ9" s="132">
        <f t="shared" si="147"/>
        <v>6.5</v>
      </c>
      <c r="BBL9" s="31"/>
      <c r="BBM9" s="312"/>
      <c r="BBN9" s="22"/>
      <c r="BBO9" s="31"/>
      <c r="BBP9" s="76"/>
      <c r="BBQ9" s="78">
        <f t="shared" si="148"/>
        <v>0</v>
      </c>
      <c r="BBS9" s="49"/>
      <c r="BBT9" s="230"/>
      <c r="BBU9" s="105"/>
      <c r="BBV9" s="496"/>
      <c r="BBW9" s="66"/>
      <c r="BBX9" s="78">
        <f t="shared" si="149"/>
        <v>0</v>
      </c>
      <c r="BBZ9" s="31"/>
      <c r="BCA9" s="312"/>
      <c r="BCB9" s="76"/>
      <c r="BCC9" s="31"/>
      <c r="BCD9" s="76"/>
      <c r="BCE9" s="78">
        <f t="shared" si="150"/>
        <v>0</v>
      </c>
      <c r="BCG9" s="31"/>
      <c r="BCH9" s="312"/>
      <c r="BCI9" s="22"/>
      <c r="BCJ9" s="31"/>
      <c r="BCK9" s="76"/>
      <c r="BCL9" s="78">
        <f t="shared" si="151"/>
        <v>0</v>
      </c>
      <c r="BCN9" s="427"/>
      <c r="BCO9" s="230"/>
      <c r="BCP9" s="140"/>
      <c r="BCQ9" s="49"/>
      <c r="BCR9" s="140"/>
      <c r="BCS9" s="78">
        <f t="shared" si="152"/>
        <v>4327.5</v>
      </c>
      <c r="BCU9" s="495">
        <v>41197</v>
      </c>
      <c r="BCV9" s="230" t="s">
        <v>1109</v>
      </c>
      <c r="BCW9" s="105">
        <v>59372</v>
      </c>
      <c r="BCX9" s="31">
        <v>41205</v>
      </c>
      <c r="BCY9" s="76">
        <v>57308</v>
      </c>
      <c r="BCZ9" s="78">
        <f t="shared" si="153"/>
        <v>2064</v>
      </c>
      <c r="BDB9" s="323"/>
      <c r="BDC9" s="312"/>
      <c r="BDD9" s="22"/>
      <c r="BDE9" s="31"/>
      <c r="BDF9" s="76"/>
      <c r="BDG9" s="78">
        <f t="shared" si="154"/>
        <v>0</v>
      </c>
      <c r="BDI9" s="407"/>
      <c r="BDJ9" s="740"/>
      <c r="BDK9" s="782"/>
      <c r="BDL9" s="76"/>
      <c r="BDM9" s="427"/>
      <c r="BDN9" s="140"/>
      <c r="BDO9" s="78">
        <f t="shared" si="155"/>
        <v>308</v>
      </c>
      <c r="BDQ9" s="49">
        <v>41509</v>
      </c>
      <c r="BDR9" s="816" t="s">
        <v>3869</v>
      </c>
      <c r="BDS9" s="230" t="s">
        <v>3177</v>
      </c>
      <c r="BDT9" s="105">
        <v>3812.5</v>
      </c>
      <c r="BDU9" s="49">
        <v>41530</v>
      </c>
      <c r="BDV9" s="140">
        <v>3812.5</v>
      </c>
      <c r="BDW9" s="78">
        <f t="shared" si="156"/>
        <v>0</v>
      </c>
      <c r="BDY9" s="49"/>
      <c r="BDZ9" s="230"/>
      <c r="BEA9" s="105"/>
      <c r="BEB9" s="49"/>
      <c r="BEC9" s="140"/>
      <c r="BED9" s="78">
        <f t="shared" si="157"/>
        <v>0</v>
      </c>
      <c r="BEF9" s="49"/>
      <c r="BEG9" s="230"/>
      <c r="BEH9" s="105"/>
      <c r="BEI9" s="259"/>
      <c r="BEJ9" s="140"/>
      <c r="BEK9" s="78">
        <f t="shared" si="158"/>
        <v>0</v>
      </c>
      <c r="BEM9" s="322"/>
      <c r="BEN9" s="230"/>
      <c r="BEO9" s="105"/>
      <c r="BEP9" s="259"/>
      <c r="BEQ9" s="140"/>
      <c r="BER9" s="78">
        <f t="shared" si="159"/>
        <v>0</v>
      </c>
      <c r="BET9" s="323"/>
      <c r="BEU9" s="312"/>
      <c r="BEV9" s="22"/>
      <c r="BEW9" s="49"/>
      <c r="BEX9" s="140"/>
      <c r="BEY9" s="78">
        <f t="shared" si="160"/>
        <v>1065</v>
      </c>
      <c r="BFA9" s="322"/>
      <c r="BFB9" s="230"/>
      <c r="BFC9" s="105"/>
      <c r="BFD9" s="865">
        <v>41493</v>
      </c>
      <c r="BFE9" s="391">
        <v>1000</v>
      </c>
      <c r="BFF9" s="132">
        <f t="shared" si="161"/>
        <v>9166</v>
      </c>
      <c r="BFH9" s="323"/>
      <c r="BFI9" s="1476"/>
      <c r="BFJ9" s="140"/>
      <c r="BFK9" s="494"/>
      <c r="BFL9" s="76"/>
      <c r="BFM9" s="78">
        <f t="shared" si="162"/>
        <v>0</v>
      </c>
      <c r="BFO9" s="49"/>
      <c r="BFP9" s="230"/>
      <c r="BFQ9" s="105"/>
      <c r="BFR9" s="259"/>
      <c r="BFS9" s="140"/>
      <c r="BFT9" s="78">
        <f t="shared" si="163"/>
        <v>0</v>
      </c>
      <c r="BFV9" s="322">
        <v>41544</v>
      </c>
      <c r="BFW9" s="230" t="s">
        <v>4172</v>
      </c>
      <c r="BFX9" s="140">
        <v>7353</v>
      </c>
      <c r="BFY9" s="322"/>
      <c r="BFZ9" s="140"/>
      <c r="BGA9" s="78">
        <f t="shared" si="164"/>
        <v>43828.5</v>
      </c>
      <c r="BGC9" s="717">
        <v>41250</v>
      </c>
      <c r="BGD9" s="303" t="s">
        <v>1110</v>
      </c>
      <c r="BGE9" s="838">
        <v>37806.5</v>
      </c>
      <c r="BGF9" s="427">
        <v>41255</v>
      </c>
      <c r="BGG9" s="140">
        <v>37555</v>
      </c>
      <c r="BGH9" s="132">
        <f t="shared" si="165"/>
        <v>1055.5999999999913</v>
      </c>
      <c r="BGJ9" s="31"/>
      <c r="BGK9" s="312"/>
      <c r="BGL9" s="76"/>
      <c r="BGM9" s="31"/>
      <c r="BGN9" s="76"/>
      <c r="BGO9" s="78">
        <f t="shared" si="166"/>
        <v>0</v>
      </c>
      <c r="BGQ9" s="427">
        <v>41261</v>
      </c>
      <c r="BGR9" s="230" t="s">
        <v>1125</v>
      </c>
      <c r="BGS9" s="105">
        <v>19439.5</v>
      </c>
      <c r="BGT9" s="49">
        <v>41263</v>
      </c>
      <c r="BGU9" s="140">
        <v>13250</v>
      </c>
      <c r="BGV9" s="78">
        <f t="shared" si="167"/>
        <v>6322.7999999999993</v>
      </c>
      <c r="BGX9" s="427">
        <v>41532</v>
      </c>
      <c r="BGY9" s="49"/>
      <c r="BGZ9" s="230" t="s">
        <v>4105</v>
      </c>
      <c r="BHA9" s="105">
        <v>6511</v>
      </c>
      <c r="BHB9" s="49"/>
      <c r="BHC9" s="140"/>
      <c r="BHD9" s="78">
        <f t="shared" si="168"/>
        <v>6511</v>
      </c>
      <c r="BHF9" s="322"/>
      <c r="BHG9" s="1476"/>
      <c r="BHH9" s="698"/>
      <c r="BHI9" s="322"/>
      <c r="BHJ9" s="262"/>
      <c r="BHK9" s="78">
        <f t="shared" si="169"/>
        <v>6434</v>
      </c>
      <c r="BHM9" s="322"/>
      <c r="BHN9" s="318"/>
      <c r="BHO9" s="230"/>
      <c r="BHP9" s="105"/>
      <c r="BHQ9" s="323"/>
      <c r="BHR9" s="780"/>
      <c r="BHS9" s="78">
        <f t="shared" si="170"/>
        <v>0</v>
      </c>
      <c r="BHU9" s="49">
        <v>41505</v>
      </c>
      <c r="BHV9" s="309" t="s">
        <v>3578</v>
      </c>
      <c r="BHW9" s="303" t="s">
        <v>3248</v>
      </c>
      <c r="BHX9" s="140">
        <v>49017.5</v>
      </c>
      <c r="BHY9" s="49">
        <v>41523</v>
      </c>
      <c r="BHZ9" s="262">
        <v>49017.5</v>
      </c>
      <c r="BIA9" s="78">
        <f t="shared" si="171"/>
        <v>0</v>
      </c>
      <c r="BIC9" s="407"/>
      <c r="BID9" s="1476"/>
      <c r="BIE9" s="785"/>
      <c r="BIG9" s="780"/>
      <c r="BIH9" s="78">
        <f t="shared" si="172"/>
        <v>0</v>
      </c>
      <c r="BIJ9" s="322"/>
      <c r="BIK9" s="303"/>
      <c r="BIL9" s="140"/>
      <c r="BIM9" s="49"/>
      <c r="BIN9" s="140"/>
      <c r="BIO9" s="78">
        <f t="shared" si="173"/>
        <v>0</v>
      </c>
      <c r="BIQ9" s="427"/>
      <c r="BIR9" s="303"/>
      <c r="BIS9" s="140"/>
      <c r="BIT9" s="49"/>
      <c r="BIU9" s="140"/>
      <c r="BIV9" s="78">
        <f t="shared" si="174"/>
        <v>3000</v>
      </c>
      <c r="BIX9" s="407">
        <v>41491</v>
      </c>
      <c r="BIY9" s="740" t="s">
        <v>3223</v>
      </c>
      <c r="BIZ9" s="312" t="s">
        <v>3224</v>
      </c>
      <c r="BJA9" s="22">
        <v>13295.4</v>
      </c>
      <c r="BJB9" s="31">
        <v>41522</v>
      </c>
      <c r="BJC9" s="76">
        <v>13295.4</v>
      </c>
      <c r="BJD9" s="78">
        <f>BJD8+BJA9-BJC9</f>
        <v>0</v>
      </c>
      <c r="BJF9" s="31"/>
      <c r="BJG9" s="312"/>
      <c r="BJH9" s="76"/>
      <c r="BJI9" s="31"/>
      <c r="BJJ9" s="76"/>
      <c r="BJK9" s="78">
        <f>BJK8+BJH9-BJJ9</f>
        <v>0</v>
      </c>
      <c r="BJM9" s="427"/>
      <c r="BJN9" s="230"/>
      <c r="BJO9" s="140"/>
      <c r="BJP9" s="49"/>
      <c r="BJQ9" s="140"/>
      <c r="BJR9" s="78">
        <f t="shared" si="175"/>
        <v>0</v>
      </c>
      <c r="BJT9" s="407">
        <v>41515</v>
      </c>
      <c r="BJU9" s="740" t="s">
        <v>3859</v>
      </c>
      <c r="BJV9" s="312" t="s">
        <v>3179</v>
      </c>
      <c r="BJW9" s="22">
        <v>7749</v>
      </c>
      <c r="BJX9" s="49">
        <v>41528</v>
      </c>
      <c r="BJY9" s="140">
        <v>7749</v>
      </c>
      <c r="BJZ9" s="78">
        <f t="shared" si="176"/>
        <v>4096</v>
      </c>
      <c r="BKB9" s="407"/>
      <c r="BKC9" s="312"/>
      <c r="BKD9" s="22"/>
      <c r="BKE9" s="49"/>
      <c r="BKF9" s="140"/>
      <c r="BKG9" s="78">
        <f t="shared" si="177"/>
        <v>9118</v>
      </c>
      <c r="BKI9" s="407"/>
      <c r="BKJ9" s="312"/>
      <c r="BKK9" s="76"/>
      <c r="BKL9" s="323"/>
      <c r="BKM9" s="76"/>
      <c r="BKN9" s="78">
        <f t="shared" si="178"/>
        <v>0</v>
      </c>
      <c r="BKP9" s="407"/>
      <c r="BKQ9" s="312"/>
      <c r="BKR9" s="76"/>
      <c r="BKS9" s="323"/>
      <c r="BKT9" s="76"/>
      <c r="BKU9" s="78">
        <f t="shared" si="179"/>
        <v>15188.5</v>
      </c>
      <c r="BKW9" s="407"/>
      <c r="BKX9" s="312"/>
      <c r="BKY9" s="76"/>
      <c r="BKZ9" s="323"/>
      <c r="BLA9" s="76"/>
      <c r="BLB9" s="78">
        <f t="shared" si="180"/>
        <v>0</v>
      </c>
      <c r="BLD9" s="31"/>
      <c r="BLE9" s="312"/>
      <c r="BLF9" s="76"/>
      <c r="BLG9" s="323"/>
      <c r="BLH9" s="76"/>
      <c r="BLI9" s="78">
        <f t="shared" si="181"/>
        <v>0</v>
      </c>
      <c r="BLK9" s="427"/>
      <c r="BLL9" s="1476"/>
      <c r="BLM9" s="698"/>
      <c r="BLN9" s="322"/>
      <c r="BLO9" s="140"/>
      <c r="BLP9" s="78">
        <f t="shared" si="182"/>
        <v>0</v>
      </c>
      <c r="BLR9" s="427"/>
      <c r="BLS9" s="1476"/>
      <c r="BLT9" s="698"/>
      <c r="BLU9" s="427"/>
      <c r="BLV9" s="140"/>
      <c r="BLW9" s="78">
        <f t="shared" si="183"/>
        <v>2393</v>
      </c>
      <c r="BLY9" s="407"/>
      <c r="BLZ9" s="312"/>
      <c r="BMA9" s="76"/>
      <c r="BMB9" s="407"/>
      <c r="BMC9" s="76"/>
      <c r="BMD9" s="78">
        <f t="shared" si="184"/>
        <v>0</v>
      </c>
      <c r="BMF9" s="31"/>
      <c r="BMG9" s="782"/>
      <c r="BMH9" s="140"/>
      <c r="BMI9" s="31"/>
      <c r="BMJ9" s="76"/>
      <c r="BMK9" s="78">
        <f t="shared" si="185"/>
        <v>0</v>
      </c>
      <c r="BMM9" s="31">
        <v>41516</v>
      </c>
      <c r="BMN9" s="312" t="s">
        <v>3216</v>
      </c>
      <c r="BMO9" s="785">
        <v>2981</v>
      </c>
      <c r="BMP9" s="49">
        <v>41519</v>
      </c>
      <c r="BMQ9" s="140">
        <v>2981</v>
      </c>
      <c r="BMR9" s="78">
        <f t="shared" ref="BMR9:BMR43" si="228">BMR8+BMO9-BMQ9</f>
        <v>0</v>
      </c>
      <c r="BMT9" s="322"/>
      <c r="BMU9" s="303"/>
      <c r="BMV9" s="140"/>
      <c r="BMW9" s="259"/>
      <c r="BMX9" s="140"/>
      <c r="BMY9" s="78">
        <f t="shared" ref="BMY9:BMY60" si="229">BMY8+BMV9-BMX9</f>
        <v>289</v>
      </c>
      <c r="BNA9" s="49"/>
      <c r="BNB9" s="230"/>
      <c r="BNC9" s="140"/>
      <c r="BND9" s="50"/>
      <c r="BNE9" s="140"/>
      <c r="BNF9" s="78">
        <f t="shared" ref="BNF9:BNF43" si="230">BNF8+BNC9-BNE9</f>
        <v>0</v>
      </c>
      <c r="BNH9" s="49"/>
      <c r="BNI9" s="309"/>
      <c r="BNJ9" s="230"/>
      <c r="BNK9" s="140"/>
      <c r="BNL9" s="49"/>
      <c r="BNM9" s="140"/>
      <c r="BNN9" s="78">
        <f t="shared" ref="BNN9:BNN43" si="231">BNN8+BNK9-BNM9</f>
        <v>0</v>
      </c>
      <c r="BNP9" s="31"/>
      <c r="BNQ9" s="312"/>
      <c r="BNR9" s="22"/>
      <c r="BNS9" s="337"/>
      <c r="BNT9" s="76"/>
      <c r="BNU9" s="78">
        <f t="shared" ref="BNU9:BNU43" si="232">BNU8+BNR9-BNT9</f>
        <v>0</v>
      </c>
      <c r="BNW9" s="31"/>
      <c r="BNX9" s="782"/>
      <c r="BNY9" s="140"/>
      <c r="BNZ9" s="31"/>
      <c r="BOA9" s="76"/>
      <c r="BOB9" s="78">
        <f t="shared" ref="BOB9:BOB43" si="233">BOB8+BNY9-BOA9</f>
        <v>0</v>
      </c>
      <c r="BOD9" s="49">
        <v>41515</v>
      </c>
      <c r="BOE9" s="230" t="s">
        <v>3157</v>
      </c>
      <c r="BOF9" s="140">
        <v>6140</v>
      </c>
      <c r="BOG9" s="49">
        <v>41522</v>
      </c>
      <c r="BOH9" s="140">
        <v>4371</v>
      </c>
      <c r="BOI9" s="78">
        <f t="shared" ref="BOI9:BOI43" si="234">BOI8+BOF9-BOH9</f>
        <v>1785.5</v>
      </c>
      <c r="BOK9" s="322"/>
      <c r="BOL9" s="303"/>
      <c r="BOM9" s="140"/>
      <c r="BON9" s="49"/>
      <c r="BOO9" s="140"/>
      <c r="BOP9" s="78">
        <f t="shared" ref="BOP9:BOP43" si="235">BOP8+BOM9-BOO9</f>
        <v>0</v>
      </c>
      <c r="BOR9" s="407"/>
      <c r="BOS9" s="312"/>
      <c r="BOT9" s="76"/>
      <c r="BOU9" s="31"/>
      <c r="BOV9" s="76"/>
      <c r="BOW9" s="78">
        <f t="shared" ref="BOW9:BOW43" si="236">BOW8+BOT9-BOV9</f>
        <v>0</v>
      </c>
      <c r="BOY9" s="407"/>
      <c r="BOZ9" s="312"/>
      <c r="BPA9" s="76"/>
      <c r="BPB9" s="31"/>
      <c r="BPC9" s="76"/>
      <c r="BPD9" s="78">
        <f>BPD8+BPA9-BPC9</f>
        <v>210</v>
      </c>
      <c r="BPF9" s="31"/>
      <c r="BPG9" s="782"/>
      <c r="BPH9" s="140"/>
      <c r="BPI9" s="49"/>
      <c r="BPJ9" s="140"/>
      <c r="BPK9" s="78">
        <f t="shared" si="186"/>
        <v>0</v>
      </c>
      <c r="BPM9" s="31"/>
      <c r="BPN9" s="782"/>
      <c r="BPO9" s="140"/>
      <c r="BPP9" s="49"/>
      <c r="BPQ9" s="140"/>
      <c r="BPR9" s="78">
        <f t="shared" si="187"/>
        <v>0</v>
      </c>
      <c r="BPT9" s="31"/>
      <c r="BPU9" s="337"/>
      <c r="BPV9" s="782"/>
      <c r="BPW9" s="140"/>
      <c r="BPX9" s="31"/>
      <c r="BPY9" s="76"/>
      <c r="BPZ9" s="78">
        <f t="shared" si="188"/>
        <v>118</v>
      </c>
      <c r="BQA9" s="76"/>
      <c r="BQB9" s="323"/>
      <c r="BQC9" s="782"/>
      <c r="BQD9" s="795"/>
      <c r="BQE9" s="49">
        <v>41450</v>
      </c>
      <c r="BQF9" s="140">
        <v>1000</v>
      </c>
      <c r="BQG9" s="78">
        <f t="shared" si="189"/>
        <v>14615.5</v>
      </c>
      <c r="BQI9" s="407"/>
      <c r="BQJ9" s="782"/>
      <c r="BQK9" s="351"/>
      <c r="BQL9" s="427"/>
      <c r="BQM9" s="140"/>
      <c r="BQN9" s="78">
        <f t="shared" si="190"/>
        <v>0</v>
      </c>
      <c r="BQQ9" s="782"/>
      <c r="BQR9" s="140"/>
      <c r="BQS9" s="407"/>
      <c r="BQT9" s="780"/>
      <c r="BQU9" s="78">
        <f t="shared" si="191"/>
        <v>0</v>
      </c>
      <c r="BQW9" s="31"/>
      <c r="BQX9" s="312"/>
      <c r="BQY9" s="76"/>
      <c r="BQZ9" s="31"/>
      <c r="BRA9" s="76"/>
      <c r="BRB9" s="78">
        <f t="shared" si="192"/>
        <v>2077</v>
      </c>
      <c r="BRD9" s="31">
        <v>41516</v>
      </c>
      <c r="BRE9" s="337"/>
      <c r="BRF9" s="782" t="s">
        <v>3158</v>
      </c>
      <c r="BRG9" s="76">
        <v>1966</v>
      </c>
      <c r="BRH9" s="31"/>
      <c r="BRI9" s="76"/>
      <c r="BRJ9" s="78">
        <f t="shared" si="193"/>
        <v>1966</v>
      </c>
      <c r="BRL9" s="407"/>
      <c r="BRM9" s="312"/>
      <c r="BRN9" s="76"/>
      <c r="BRO9" s="31"/>
      <c r="BRP9" s="76"/>
      <c r="BRQ9" s="78">
        <f t="shared" si="194"/>
        <v>0</v>
      </c>
      <c r="BRS9" s="407"/>
      <c r="BRT9" s="312"/>
      <c r="BRU9" s="22"/>
      <c r="BRV9" s="31"/>
      <c r="BRW9" s="76"/>
      <c r="BRX9" s="78">
        <f t="shared" si="195"/>
        <v>0</v>
      </c>
      <c r="BRZ9" s="49"/>
      <c r="BSA9" s="230"/>
      <c r="BSB9" s="140"/>
      <c r="BSC9" s="346"/>
      <c r="BSD9" s="140"/>
      <c r="BSE9" s="78">
        <f t="shared" si="196"/>
        <v>0</v>
      </c>
      <c r="BSG9" s="407"/>
      <c r="BSH9" s="312"/>
      <c r="BSI9" s="76"/>
      <c r="BSJ9" s="31"/>
      <c r="BSK9" s="76"/>
      <c r="BSL9" s="78">
        <f t="shared" si="197"/>
        <v>0</v>
      </c>
      <c r="BSN9" s="407"/>
      <c r="BSO9" s="312"/>
      <c r="BSP9" s="76"/>
      <c r="BSQ9" s="31"/>
      <c r="BSR9" s="76"/>
      <c r="BSS9" s="78">
        <f t="shared" si="198"/>
        <v>0</v>
      </c>
      <c r="BSU9" s="31"/>
      <c r="BSV9" s="312"/>
      <c r="BSW9" s="76"/>
      <c r="BSX9" s="31"/>
      <c r="BSY9" s="76"/>
      <c r="BSZ9" s="78">
        <f t="shared" si="199"/>
        <v>0</v>
      </c>
      <c r="BTB9" s="31"/>
      <c r="BTC9" s="312"/>
      <c r="BTD9" s="76"/>
      <c r="BTE9" s="31"/>
      <c r="BTF9" s="76"/>
      <c r="BTG9" s="78">
        <f t="shared" si="200"/>
        <v>0</v>
      </c>
      <c r="BTI9" s="31"/>
      <c r="BTJ9" s="312"/>
      <c r="BTK9" s="76"/>
      <c r="BTL9" s="31"/>
      <c r="BTM9" s="76"/>
      <c r="BTN9" s="78">
        <f t="shared" si="201"/>
        <v>0</v>
      </c>
      <c r="BTP9" s="31"/>
      <c r="BTQ9" s="312"/>
      <c r="BTR9" s="76"/>
      <c r="BTS9" s="31"/>
      <c r="BTT9" s="76"/>
      <c r="BTU9" s="78">
        <f t="shared" si="202"/>
        <v>0</v>
      </c>
    </row>
    <row r="10" spans="1:1894" ht="15.75" x14ac:dyDescent="0.25">
      <c r="A10" s="49"/>
      <c r="B10" s="1476"/>
      <c r="C10" s="140"/>
      <c r="D10" s="49"/>
      <c r="E10" s="140"/>
      <c r="F10" s="78">
        <f t="shared" si="2"/>
        <v>0</v>
      </c>
      <c r="H10" s="31"/>
      <c r="I10" s="1476"/>
      <c r="J10" s="140"/>
      <c r="K10" s="31"/>
      <c r="L10" s="76"/>
      <c r="M10" s="78">
        <f t="shared" si="3"/>
        <v>0</v>
      </c>
      <c r="O10" s="31"/>
      <c r="P10" s="1476"/>
      <c r="Q10" s="140"/>
      <c r="R10" s="31"/>
      <c r="S10" s="76"/>
      <c r="T10" s="78">
        <f t="shared" si="4"/>
        <v>0</v>
      </c>
      <c r="V10" s="31"/>
      <c r="W10" s="1476"/>
      <c r="X10" s="140"/>
      <c r="Y10" s="31"/>
      <c r="Z10" s="76"/>
      <c r="AA10" s="78">
        <f t="shared" si="5"/>
        <v>0</v>
      </c>
      <c r="AC10" s="723"/>
      <c r="AD10" s="817"/>
      <c r="AE10" s="795"/>
      <c r="AF10" s="407">
        <v>41518</v>
      </c>
      <c r="AG10" s="76">
        <v>2702</v>
      </c>
      <c r="AH10" s="78">
        <f t="shared" si="6"/>
        <v>0</v>
      </c>
      <c r="AJ10" s="322">
        <v>41369</v>
      </c>
      <c r="AK10" s="230" t="s">
        <v>1865</v>
      </c>
      <c r="AL10" s="105">
        <v>145646</v>
      </c>
      <c r="AM10" s="322">
        <v>41381</v>
      </c>
      <c r="AN10" s="140">
        <v>7065.5</v>
      </c>
      <c r="AO10" s="78">
        <f t="shared" si="7"/>
        <v>140030.64000000001</v>
      </c>
      <c r="AQ10" s="31"/>
      <c r="AR10" s="1476"/>
      <c r="AS10" s="140"/>
      <c r="AT10" s="31"/>
      <c r="AU10" s="76"/>
      <c r="AV10" s="78">
        <f t="shared" si="8"/>
        <v>0</v>
      </c>
      <c r="AX10" s="323"/>
      <c r="AY10" s="1476"/>
      <c r="AZ10" s="140"/>
      <c r="BA10" s="31"/>
      <c r="BB10" s="76"/>
      <c r="BC10" s="78">
        <f t="shared" si="9"/>
        <v>37222</v>
      </c>
      <c r="BE10" s="427"/>
      <c r="BF10" s="230"/>
      <c r="BG10" s="262"/>
      <c r="BH10" s="49"/>
      <c r="BI10" s="140"/>
      <c r="BJ10" s="78">
        <f t="shared" si="10"/>
        <v>0</v>
      </c>
      <c r="BL10" s="323"/>
      <c r="BM10" s="1476"/>
      <c r="BN10" s="140"/>
      <c r="BO10" s="31"/>
      <c r="BP10" s="76"/>
      <c r="BQ10" s="78">
        <f t="shared" si="11"/>
        <v>0</v>
      </c>
      <c r="BS10" s="427"/>
      <c r="BT10" s="484"/>
      <c r="BU10" s="230"/>
      <c r="BV10" s="105"/>
      <c r="BW10" s="49"/>
      <c r="BX10" s="140"/>
      <c r="BY10" s="78">
        <f t="shared" si="12"/>
        <v>0</v>
      </c>
      <c r="CA10" s="427"/>
      <c r="CB10" s="303"/>
      <c r="CC10" s="140"/>
      <c r="CD10" s="49"/>
      <c r="CE10" s="140"/>
      <c r="CF10" s="78">
        <f t="shared" si="13"/>
        <v>0</v>
      </c>
      <c r="CH10" s="427"/>
      <c r="CI10" s="791"/>
      <c r="CJ10" s="140"/>
      <c r="CK10" s="49"/>
      <c r="CL10" s="140"/>
      <c r="CM10" s="78">
        <f t="shared" si="14"/>
        <v>0</v>
      </c>
      <c r="CO10" s="407">
        <v>40673</v>
      </c>
      <c r="CP10" s="740"/>
      <c r="CQ10" s="1476" t="s">
        <v>1111</v>
      </c>
      <c r="CR10" s="848"/>
      <c r="CS10" s="799" t="s">
        <v>1112</v>
      </c>
      <c r="CT10" s="848"/>
      <c r="CU10" s="78">
        <f t="shared" si="15"/>
        <v>218608</v>
      </c>
      <c r="CX10" s="913"/>
      <c r="CY10" s="782"/>
      <c r="CZ10" s="140"/>
      <c r="DA10" s="427"/>
      <c r="DB10" s="140"/>
      <c r="DC10" s="78">
        <f t="shared" si="16"/>
        <v>9551430.3000000007</v>
      </c>
      <c r="DE10" s="322"/>
      <c r="DF10" s="230"/>
      <c r="DG10" s="105"/>
      <c r="DH10" s="49">
        <v>41544</v>
      </c>
      <c r="DI10" s="140">
        <v>300</v>
      </c>
      <c r="DJ10" s="78">
        <f t="shared" si="17"/>
        <v>1013</v>
      </c>
      <c r="DL10" s="322"/>
      <c r="DM10" s="230"/>
      <c r="DN10" s="105"/>
      <c r="DO10" s="49"/>
      <c r="DP10" s="140"/>
      <c r="DQ10" s="78">
        <f t="shared" si="18"/>
        <v>0</v>
      </c>
      <c r="DS10" s="49"/>
      <c r="DT10" s="230"/>
      <c r="DU10" s="105"/>
      <c r="DV10" s="49"/>
      <c r="DW10" s="140"/>
      <c r="DX10" s="78">
        <f t="shared" si="19"/>
        <v>1750.5</v>
      </c>
      <c r="DZ10" s="322"/>
      <c r="EA10" s="230"/>
      <c r="EB10" s="105"/>
      <c r="EC10" s="31"/>
      <c r="ED10" s="76"/>
      <c r="EE10" s="78">
        <f t="shared" si="20"/>
        <v>0</v>
      </c>
      <c r="EG10" s="427"/>
      <c r="EH10" s="303"/>
      <c r="EI10" s="140"/>
      <c r="EJ10" s="49">
        <v>41526</v>
      </c>
      <c r="EK10" s="140">
        <v>12043.5</v>
      </c>
      <c r="EL10" s="78">
        <f t="shared" si="21"/>
        <v>0</v>
      </c>
      <c r="EN10" s="427"/>
      <c r="EO10" s="230"/>
      <c r="EP10" s="105"/>
      <c r="EQ10" s="49"/>
      <c r="ER10" s="140"/>
      <c r="ES10" s="78">
        <f t="shared" si="22"/>
        <v>0</v>
      </c>
      <c r="EU10" s="49"/>
      <c r="EV10" s="309"/>
      <c r="EW10" s="230"/>
      <c r="EX10" s="105"/>
      <c r="EY10" s="309"/>
      <c r="EZ10" s="140"/>
      <c r="FA10" s="78">
        <f t="shared" si="23"/>
        <v>0</v>
      </c>
      <c r="FC10" s="427">
        <v>41515</v>
      </c>
      <c r="FD10" s="309"/>
      <c r="FE10" s="230" t="s">
        <v>3159</v>
      </c>
      <c r="FF10" s="105">
        <v>38446.379999999997</v>
      </c>
      <c r="FG10" s="309">
        <v>41524</v>
      </c>
      <c r="FH10" s="140">
        <v>22600</v>
      </c>
      <c r="FI10" s="78">
        <f t="shared" si="24"/>
        <v>56123.91</v>
      </c>
      <c r="FK10" s="427"/>
      <c r="FL10" s="1365"/>
      <c r="FM10" s="230"/>
      <c r="FN10" s="140"/>
      <c r="FO10" s="309"/>
      <c r="FP10" s="140"/>
      <c r="FQ10" s="78">
        <f t="shared" si="25"/>
        <v>8038.1</v>
      </c>
      <c r="FS10" s="31"/>
      <c r="FT10" s="1476"/>
      <c r="FU10" s="140"/>
      <c r="FV10" s="309"/>
      <c r="FW10" s="140"/>
      <c r="FX10" s="78">
        <f t="shared" si="203"/>
        <v>0</v>
      </c>
      <c r="FZ10" s="427">
        <v>41487</v>
      </c>
      <c r="GA10" s="484" t="s">
        <v>3242</v>
      </c>
      <c r="GB10" s="230" t="s">
        <v>3254</v>
      </c>
      <c r="GC10" s="76">
        <v>32779.65</v>
      </c>
      <c r="GD10" s="484">
        <v>41522</v>
      </c>
      <c r="GE10" s="76">
        <v>32779.65</v>
      </c>
      <c r="GF10" s="78">
        <f t="shared" si="26"/>
        <v>28912.5</v>
      </c>
      <c r="GH10" s="49"/>
      <c r="GI10" s="230"/>
      <c r="GJ10" s="105"/>
      <c r="GK10" s="49"/>
      <c r="GL10" s="140"/>
      <c r="GM10" s="78">
        <f t="shared" si="27"/>
        <v>24</v>
      </c>
      <c r="GO10" s="427">
        <v>41517</v>
      </c>
      <c r="GP10" s="309"/>
      <c r="GQ10" s="309" t="s">
        <v>3160</v>
      </c>
      <c r="GR10" s="786">
        <v>1329</v>
      </c>
      <c r="GS10" s="1848">
        <v>41518</v>
      </c>
      <c r="GT10" s="786">
        <v>1129</v>
      </c>
      <c r="GU10" s="78">
        <f t="shared" si="28"/>
        <v>2711.6000000000004</v>
      </c>
      <c r="GW10" s="427"/>
      <c r="GX10" s="230"/>
      <c r="GY10" s="105"/>
      <c r="GZ10" s="394"/>
      <c r="HA10" s="786"/>
      <c r="HB10" s="78">
        <f t="shared" si="29"/>
        <v>5990.5</v>
      </c>
      <c r="HD10" s="322">
        <v>41547</v>
      </c>
      <c r="HE10" s="309" t="s">
        <v>4266</v>
      </c>
      <c r="HF10" s="849">
        <v>13087</v>
      </c>
      <c r="HG10" s="394"/>
      <c r="HH10" s="786"/>
      <c r="HI10" s="78">
        <f t="shared" si="30"/>
        <v>41275.5</v>
      </c>
      <c r="HK10" s="427"/>
      <c r="HL10" s="1476"/>
      <c r="HM10" s="140"/>
      <c r="HN10" s="49"/>
      <c r="HO10" s="140"/>
      <c r="HP10" s="78">
        <f t="shared" si="31"/>
        <v>3000</v>
      </c>
      <c r="HR10" s="322"/>
      <c r="HS10" s="230"/>
      <c r="HT10" s="105"/>
      <c r="HU10" s="787"/>
      <c r="HV10" s="786"/>
      <c r="HW10" s="78">
        <f t="shared" si="32"/>
        <v>0</v>
      </c>
      <c r="HY10" s="322"/>
      <c r="HZ10" s="230"/>
      <c r="IA10" s="105"/>
      <c r="IB10" s="787"/>
      <c r="IC10" s="786"/>
      <c r="ID10" s="78">
        <f t="shared" si="33"/>
        <v>0</v>
      </c>
      <c r="IF10" s="322"/>
      <c r="IG10" s="230"/>
      <c r="IH10" s="105"/>
      <c r="II10" s="427"/>
      <c r="IJ10" s="140"/>
      <c r="IK10" s="78">
        <f t="shared" si="34"/>
        <v>14500</v>
      </c>
      <c r="IM10" s="427"/>
      <c r="IN10" s="230"/>
      <c r="IO10" s="105"/>
      <c r="IP10" s="49"/>
      <c r="IQ10" s="140"/>
      <c r="IR10" s="78">
        <f t="shared" si="35"/>
        <v>402</v>
      </c>
      <c r="IT10" s="427"/>
      <c r="IU10" s="230"/>
      <c r="IV10" s="105"/>
      <c r="IW10" s="49"/>
      <c r="IX10" s="140"/>
      <c r="IY10" s="78">
        <f t="shared" si="36"/>
        <v>21278.5</v>
      </c>
      <c r="JA10" s="323">
        <v>41506</v>
      </c>
      <c r="JB10" s="782" t="s">
        <v>3337</v>
      </c>
      <c r="JC10" s="704">
        <v>3150</v>
      </c>
      <c r="JD10" s="323">
        <v>41522</v>
      </c>
      <c r="JE10" s="704">
        <v>3150</v>
      </c>
      <c r="JF10" s="78">
        <f t="shared" si="37"/>
        <v>0</v>
      </c>
      <c r="JH10" s="323"/>
      <c r="JI10" s="782"/>
      <c r="JJ10" s="704"/>
      <c r="JK10" s="323"/>
      <c r="JL10" s="704"/>
      <c r="JM10" s="78">
        <f t="shared" si="38"/>
        <v>30400</v>
      </c>
      <c r="JO10" s="323"/>
      <c r="JP10" s="782"/>
      <c r="JQ10" s="76"/>
      <c r="JR10" s="798"/>
      <c r="JS10" s="76"/>
      <c r="JT10" s="78">
        <f t="shared" si="39"/>
        <v>30400</v>
      </c>
      <c r="JV10" s="850">
        <v>40736</v>
      </c>
      <c r="JW10" s="851" t="s">
        <v>1113</v>
      </c>
      <c r="JX10" s="803">
        <v>74506.5</v>
      </c>
      <c r="JY10" s="852">
        <v>40831</v>
      </c>
      <c r="JZ10" s="853">
        <v>6536</v>
      </c>
      <c r="KA10" s="854">
        <f t="shared" si="40"/>
        <v>67970.5</v>
      </c>
      <c r="KC10" s="434"/>
      <c r="KD10" s="434"/>
      <c r="KE10" s="436"/>
      <c r="KF10" s="434"/>
      <c r="KG10" s="140"/>
      <c r="KH10" s="132">
        <f>KH9+KE10-KG10</f>
        <v>0</v>
      </c>
      <c r="KJ10" s="323">
        <v>41541</v>
      </c>
      <c r="KK10" s="1467"/>
      <c r="KL10" s="312" t="s">
        <v>4145</v>
      </c>
      <c r="KM10" s="22">
        <v>12156</v>
      </c>
      <c r="KN10" s="49"/>
      <c r="KO10" s="140"/>
      <c r="KP10" s="132">
        <f t="shared" si="42"/>
        <v>26852</v>
      </c>
      <c r="KR10" s="322"/>
      <c r="KS10" s="230"/>
      <c r="KT10" s="105"/>
      <c r="KU10" s="49"/>
      <c r="KV10" s="140"/>
      <c r="KW10" s="78">
        <f t="shared" si="43"/>
        <v>0</v>
      </c>
      <c r="KY10" s="322"/>
      <c r="KZ10" s="230"/>
      <c r="LA10" s="105"/>
      <c r="LB10" s="49"/>
      <c r="LC10" s="140"/>
      <c r="LD10" s="78">
        <f t="shared" si="44"/>
        <v>0</v>
      </c>
      <c r="LF10" s="31"/>
      <c r="LG10" s="1476"/>
      <c r="LH10" s="140"/>
      <c r="LI10" s="31"/>
      <c r="LJ10" s="76"/>
      <c r="LK10" s="78">
        <f t="shared" si="45"/>
        <v>7881.5</v>
      </c>
      <c r="LM10" s="31"/>
      <c r="LN10" s="1476"/>
      <c r="LO10" s="140"/>
      <c r="LP10" s="31"/>
      <c r="LQ10" s="76"/>
      <c r="LR10" s="78">
        <f t="shared" si="46"/>
        <v>0</v>
      </c>
      <c r="LT10" s="49"/>
      <c r="LU10" s="1476"/>
      <c r="LV10" s="140"/>
      <c r="LW10" s="49"/>
      <c r="LX10" s="140"/>
      <c r="LY10" s="78">
        <f t="shared" si="47"/>
        <v>0</v>
      </c>
      <c r="MA10" s="49"/>
      <c r="MB10" s="1476"/>
      <c r="MC10" s="140"/>
      <c r="MD10" s="49"/>
      <c r="ME10" s="140"/>
      <c r="MF10" s="78">
        <f t="shared" si="48"/>
        <v>0</v>
      </c>
      <c r="MH10" s="427"/>
      <c r="MI10" s="1476"/>
      <c r="MJ10" s="140"/>
      <c r="MK10" s="49"/>
      <c r="ML10" s="140"/>
      <c r="MM10" s="78">
        <f t="shared" si="49"/>
        <v>0</v>
      </c>
      <c r="MO10" s="427"/>
      <c r="MP10" s="1476"/>
      <c r="MQ10" s="140"/>
      <c r="MR10" s="49"/>
      <c r="MS10" s="140"/>
      <c r="MT10" s="78">
        <f t="shared" si="50"/>
        <v>0</v>
      </c>
      <c r="MV10" s="407"/>
      <c r="MW10" s="1476"/>
      <c r="MX10" s="140"/>
      <c r="MY10" s="688"/>
      <c r="MZ10" s="76"/>
      <c r="NA10" s="78">
        <f t="shared" si="51"/>
        <v>0</v>
      </c>
      <c r="NC10" s="31"/>
      <c r="ND10" s="1476"/>
      <c r="NE10" s="140"/>
      <c r="NF10" s="688"/>
      <c r="NG10" s="76"/>
      <c r="NH10" s="78">
        <f t="shared" si="52"/>
        <v>0</v>
      </c>
      <c r="NJ10" s="31"/>
      <c r="NK10" s="1476"/>
      <c r="NL10" s="140"/>
      <c r="NM10" s="31"/>
      <c r="NN10" s="76"/>
      <c r="NO10" s="78">
        <f t="shared" si="53"/>
        <v>0</v>
      </c>
      <c r="NQ10" s="407"/>
      <c r="NR10" s="1476"/>
      <c r="NS10" s="698"/>
      <c r="NT10" s="407"/>
      <c r="NU10" s="262"/>
      <c r="NV10" s="78">
        <f t="shared" si="54"/>
        <v>0</v>
      </c>
      <c r="NX10" s="407"/>
      <c r="NY10" s="312"/>
      <c r="NZ10" s="1297"/>
      <c r="OA10" s="1298"/>
      <c r="OB10" s="140"/>
      <c r="OC10" s="78">
        <f t="shared" si="55"/>
        <v>14934.5</v>
      </c>
      <c r="OE10" s="427"/>
      <c r="OF10" s="816"/>
      <c r="OG10" s="1927"/>
      <c r="OH10" s="832"/>
      <c r="OI10" s="1928" t="s">
        <v>3853</v>
      </c>
      <c r="OJ10" s="840">
        <v>148.19999999999999</v>
      </c>
      <c r="OK10" s="78">
        <f t="shared" si="0"/>
        <v>856.99999999999704</v>
      </c>
      <c r="OM10" s="407"/>
      <c r="ON10" s="1476"/>
      <c r="OO10" s="140"/>
      <c r="OP10" s="31"/>
      <c r="OQ10" s="76"/>
      <c r="OR10" s="78">
        <f t="shared" si="56"/>
        <v>0</v>
      </c>
      <c r="OT10" s="31"/>
      <c r="OU10" s="1476"/>
      <c r="OV10" s="140"/>
      <c r="OW10" s="31"/>
      <c r="OX10" s="76"/>
      <c r="OY10" s="78">
        <f t="shared" si="57"/>
        <v>0</v>
      </c>
      <c r="PA10" s="322">
        <v>41517</v>
      </c>
      <c r="PB10" s="791" t="s">
        <v>3161</v>
      </c>
      <c r="PC10" s="140">
        <v>397</v>
      </c>
      <c r="PD10" s="49">
        <v>41518</v>
      </c>
      <c r="PE10" s="140">
        <v>397</v>
      </c>
      <c r="PF10" s="78">
        <f t="shared" si="58"/>
        <v>301.5</v>
      </c>
      <c r="PH10" s="322"/>
      <c r="PI10" s="791"/>
      <c r="PJ10" s="140"/>
      <c r="PK10" s="49"/>
      <c r="PL10" s="140"/>
      <c r="PM10" s="78">
        <f t="shared" si="59"/>
        <v>7976</v>
      </c>
      <c r="PO10" s="844"/>
      <c r="PP10" s="855"/>
      <c r="PQ10" s="800"/>
      <c r="PR10" s="819"/>
      <c r="PS10" s="822"/>
      <c r="PT10" s="856"/>
      <c r="PU10" s="78">
        <f t="shared" si="60"/>
        <v>4366.57</v>
      </c>
      <c r="PW10" s="323"/>
      <c r="PX10" s="230"/>
      <c r="PY10" s="105"/>
      <c r="PZ10" s="309"/>
      <c r="QA10" s="140"/>
      <c r="QB10" s="132">
        <f t="shared" si="61"/>
        <v>9904</v>
      </c>
      <c r="QC10" s="245"/>
      <c r="QD10" s="323">
        <v>41505</v>
      </c>
      <c r="QE10" s="312" t="s">
        <v>3169</v>
      </c>
      <c r="QF10" s="22">
        <v>3130</v>
      </c>
      <c r="QG10" s="31">
        <v>41524</v>
      </c>
      <c r="QH10" s="76">
        <v>3130</v>
      </c>
      <c r="QI10" s="78">
        <f t="shared" si="62"/>
        <v>0</v>
      </c>
      <c r="QK10" s="31"/>
      <c r="QL10" s="1476"/>
      <c r="QM10" s="140"/>
      <c r="QN10" s="31"/>
      <c r="QO10" s="76"/>
      <c r="QP10" s="78">
        <f t="shared" si="63"/>
        <v>0</v>
      </c>
      <c r="QR10" s="49"/>
      <c r="QS10" s="1476"/>
      <c r="QT10" s="140"/>
      <c r="QU10" s="49"/>
      <c r="QV10" s="140"/>
      <c r="QW10" s="78">
        <f t="shared" si="64"/>
        <v>0</v>
      </c>
      <c r="QY10" s="49"/>
      <c r="QZ10" s="1476"/>
      <c r="RA10" s="140"/>
      <c r="RB10" s="49"/>
      <c r="RC10" s="140"/>
      <c r="RD10" s="78">
        <f t="shared" si="65"/>
        <v>0</v>
      </c>
      <c r="RF10" s="407">
        <v>41358</v>
      </c>
      <c r="RG10" s="740"/>
      <c r="RH10" s="782" t="s">
        <v>1558</v>
      </c>
      <c r="RI10" s="76">
        <v>37209</v>
      </c>
      <c r="RJ10" s="49">
        <v>41365</v>
      </c>
      <c r="RK10" s="76">
        <v>28802</v>
      </c>
      <c r="RL10" s="78">
        <f t="shared" si="66"/>
        <v>8640</v>
      </c>
      <c r="RN10" s="427"/>
      <c r="RO10" s="230"/>
      <c r="RP10" s="105"/>
      <c r="RQ10" s="49"/>
      <c r="RR10" s="391"/>
      <c r="RS10" s="78">
        <f t="shared" si="67"/>
        <v>0</v>
      </c>
      <c r="RU10" s="427"/>
      <c r="RV10" s="230"/>
      <c r="RW10" s="105"/>
      <c r="RX10" s="49"/>
      <c r="RY10" s="391"/>
      <c r="RZ10" s="78">
        <f t="shared" si="68"/>
        <v>0</v>
      </c>
      <c r="SB10" s="49"/>
      <c r="SC10" s="230"/>
      <c r="SD10" s="105"/>
      <c r="SE10" s="49"/>
      <c r="SF10" s="391"/>
      <c r="SG10" s="78">
        <f t="shared" si="69"/>
        <v>0</v>
      </c>
      <c r="SI10" s="49"/>
      <c r="SJ10" s="230"/>
      <c r="SK10" s="105"/>
      <c r="SL10" s="49"/>
      <c r="SM10" s="391"/>
      <c r="SN10" s="78">
        <f t="shared" si="70"/>
        <v>0</v>
      </c>
      <c r="SP10" s="49"/>
      <c r="SQ10" s="230"/>
      <c r="SR10" s="105"/>
      <c r="SS10" s="49"/>
      <c r="ST10" s="391"/>
      <c r="SU10" s="78">
        <f t="shared" si="71"/>
        <v>0</v>
      </c>
      <c r="SW10" s="49"/>
      <c r="SX10" s="230"/>
      <c r="SY10" s="105"/>
      <c r="SZ10" s="49"/>
      <c r="TA10" s="391"/>
      <c r="TB10" s="78">
        <f t="shared" si="72"/>
        <v>0</v>
      </c>
      <c r="TD10" s="49"/>
      <c r="TE10" s="230"/>
      <c r="TF10" s="105"/>
      <c r="TG10" s="49"/>
      <c r="TH10" s="391"/>
      <c r="TI10" s="78">
        <f t="shared" si="73"/>
        <v>0</v>
      </c>
      <c r="TK10" s="49"/>
      <c r="TL10" s="230"/>
      <c r="TM10" s="262"/>
      <c r="TN10" s="49"/>
      <c r="TO10" s="391"/>
      <c r="TP10" s="78">
        <f t="shared" si="74"/>
        <v>9651.5</v>
      </c>
      <c r="TR10" s="49"/>
      <c r="TS10" s="230"/>
      <c r="TT10" s="262"/>
      <c r="TU10" s="49"/>
      <c r="TV10" s="391"/>
      <c r="TW10" s="78">
        <f t="shared" si="75"/>
        <v>0</v>
      </c>
      <c r="TY10" s="427"/>
      <c r="TZ10" s="230"/>
      <c r="UA10" s="262"/>
      <c r="UB10" s="49"/>
      <c r="UC10" s="391"/>
      <c r="UD10" s="78">
        <f t="shared" si="76"/>
        <v>0</v>
      </c>
      <c r="UF10" s="427"/>
      <c r="UG10" s="230"/>
      <c r="UH10" s="105"/>
      <c r="UI10" s="49"/>
      <c r="UJ10" s="391"/>
      <c r="UK10" s="78">
        <f t="shared" si="77"/>
        <v>-2822</v>
      </c>
      <c r="UM10" s="427"/>
      <c r="UN10" s="230"/>
      <c r="UO10" s="105"/>
      <c r="UP10" s="49"/>
      <c r="UQ10" s="391"/>
      <c r="UR10" s="78">
        <f t="shared" si="78"/>
        <v>0</v>
      </c>
      <c r="UT10" s="322"/>
      <c r="UU10" s="303"/>
      <c r="UV10" s="140"/>
      <c r="UW10" s="322"/>
      <c r="UX10" s="391"/>
      <c r="UY10" s="78">
        <f t="shared" si="79"/>
        <v>2243</v>
      </c>
      <c r="VA10" s="427"/>
      <c r="VB10" s="230"/>
      <c r="VC10" s="105"/>
      <c r="VD10" s="49"/>
      <c r="VE10" s="391"/>
      <c r="VF10" s="78">
        <f t="shared" si="80"/>
        <v>0</v>
      </c>
      <c r="VH10" s="49"/>
      <c r="VI10" s="230"/>
      <c r="VJ10" s="105"/>
      <c r="VK10" s="49"/>
      <c r="VL10" s="391"/>
      <c r="VM10" s="78">
        <f t="shared" si="81"/>
        <v>1169.5</v>
      </c>
      <c r="VO10" s="49"/>
      <c r="VP10" s="230"/>
      <c r="VQ10" s="105"/>
      <c r="VR10" s="49"/>
      <c r="VS10" s="391"/>
      <c r="VT10" s="78">
        <f t="shared" si="82"/>
        <v>0</v>
      </c>
      <c r="VV10" s="427">
        <v>41510</v>
      </c>
      <c r="VW10" s="230" t="s">
        <v>3195</v>
      </c>
      <c r="VX10" s="105">
        <v>29874</v>
      </c>
      <c r="VY10" s="49">
        <v>41538</v>
      </c>
      <c r="VZ10" s="391">
        <v>1000</v>
      </c>
      <c r="WA10" s="78">
        <f t="shared" si="83"/>
        <v>29110</v>
      </c>
      <c r="WC10" s="322"/>
      <c r="WD10" s="230"/>
      <c r="WE10" s="105"/>
      <c r="WF10" s="49"/>
      <c r="WG10" s="391"/>
      <c r="WH10" s="78">
        <f t="shared" si="84"/>
        <v>151</v>
      </c>
      <c r="WJ10" s="427"/>
      <c r="WK10" s="1476"/>
      <c r="WL10" s="721"/>
      <c r="WM10" s="862"/>
      <c r="WN10" s="140"/>
      <c r="WO10" s="78">
        <f t="shared" si="85"/>
        <v>7697</v>
      </c>
      <c r="WQ10" s="49"/>
      <c r="WR10" s="1476"/>
      <c r="WS10" s="140"/>
      <c r="WT10" s="49"/>
      <c r="WU10" s="140"/>
      <c r="WV10" s="78">
        <f t="shared" si="86"/>
        <v>0</v>
      </c>
      <c r="WX10" s="427"/>
      <c r="WY10" s="230"/>
      <c r="WZ10" s="105"/>
      <c r="XA10" s="49"/>
      <c r="XB10" s="140"/>
      <c r="XC10" s="78">
        <f t="shared" si="87"/>
        <v>27657.5</v>
      </c>
      <c r="XE10" s="407"/>
      <c r="XF10" s="312"/>
      <c r="XG10" s="22"/>
      <c r="XH10" s="31"/>
      <c r="XI10" s="76"/>
      <c r="XJ10" s="78">
        <f t="shared" si="88"/>
        <v>0</v>
      </c>
      <c r="XL10" s="427"/>
      <c r="XM10" s="1476"/>
      <c r="XN10" s="140"/>
      <c r="XO10" s="49"/>
      <c r="XP10" s="140"/>
      <c r="XQ10" s="78">
        <f t="shared" si="89"/>
        <v>0</v>
      </c>
      <c r="XS10" s="322"/>
      <c r="XT10" s="230"/>
      <c r="XU10" s="230"/>
      <c r="XV10" s="105"/>
      <c r="XW10" s="49"/>
      <c r="XX10" s="140"/>
      <c r="XY10" s="78">
        <f t="shared" si="90"/>
        <v>55941.83</v>
      </c>
      <c r="YA10" s="322"/>
      <c r="YB10" s="230"/>
      <c r="YC10" s="105"/>
      <c r="YD10" s="427">
        <v>41444</v>
      </c>
      <c r="YE10" s="140">
        <v>200</v>
      </c>
      <c r="YF10" s="78">
        <f t="shared" si="91"/>
        <v>2521</v>
      </c>
      <c r="YH10" s="427">
        <v>41516</v>
      </c>
      <c r="YI10" s="484"/>
      <c r="YJ10" s="230" t="s">
        <v>3162</v>
      </c>
      <c r="YK10" s="698">
        <v>14315</v>
      </c>
      <c r="YL10" s="787">
        <v>41518</v>
      </c>
      <c r="YM10" s="140">
        <v>14315</v>
      </c>
      <c r="YN10" s="78">
        <f t="shared" si="92"/>
        <v>2504.7000000000007</v>
      </c>
      <c r="YP10" s="323"/>
      <c r="YQ10" s="312"/>
      <c r="YR10" s="22"/>
      <c r="YS10" s="31"/>
      <c r="YT10" s="76"/>
      <c r="YU10" s="78">
        <f>YU9+YR10-YT10</f>
        <v>2405.5</v>
      </c>
      <c r="YW10" s="322">
        <v>41517</v>
      </c>
      <c r="YX10" s="230" t="s">
        <v>3171</v>
      </c>
      <c r="YY10" s="105">
        <v>6561.5</v>
      </c>
      <c r="YZ10" s="49">
        <v>41520</v>
      </c>
      <c r="ZA10" s="140">
        <v>6561.5</v>
      </c>
      <c r="ZB10" s="78">
        <f t="shared" si="93"/>
        <v>930.44000000000051</v>
      </c>
      <c r="ZD10" s="407"/>
      <c r="ZE10" s="1476"/>
      <c r="ZF10" s="140"/>
      <c r="ZG10" s="31"/>
      <c r="ZH10" s="76"/>
      <c r="ZI10" s="78">
        <f t="shared" ref="ZI10:ZI43" si="237">ZI9+ZF10-ZH10</f>
        <v>0</v>
      </c>
      <c r="ZK10" s="407"/>
      <c r="ZL10" s="1476"/>
      <c r="ZM10" s="140"/>
      <c r="ZN10" s="31"/>
      <c r="ZO10" s="76"/>
      <c r="ZP10" s="78">
        <f t="shared" ref="ZP10:ZP43" si="238">ZP9+ZM10-ZO10</f>
        <v>0</v>
      </c>
      <c r="ZR10" s="322"/>
      <c r="ZS10" s="318"/>
      <c r="ZT10" s="230"/>
      <c r="ZU10" s="804"/>
      <c r="ZV10" s="1313"/>
      <c r="ZW10" s="140"/>
      <c r="ZX10" s="78">
        <f t="shared" si="94"/>
        <v>2062.3999999999996</v>
      </c>
      <c r="ZZ10" s="322"/>
      <c r="AAA10" s="230"/>
      <c r="AAB10" s="105"/>
      <c r="AAC10" s="322"/>
      <c r="AAD10" s="140"/>
      <c r="AAE10" s="78">
        <f t="shared" si="95"/>
        <v>0</v>
      </c>
      <c r="AAG10" s="427"/>
      <c r="AAH10" s="230"/>
      <c r="AAI10" s="105"/>
      <c r="AAJ10" s="322"/>
      <c r="AAK10" s="140"/>
      <c r="AAL10" s="78">
        <f t="shared" si="96"/>
        <v>2828</v>
      </c>
      <c r="AAN10" s="322">
        <v>41536</v>
      </c>
      <c r="AAO10" s="1476" t="s">
        <v>4120</v>
      </c>
      <c r="AAP10" s="351">
        <v>20350</v>
      </c>
      <c r="AAQ10" s="49"/>
      <c r="AAR10" s="140"/>
      <c r="AAS10" s="78">
        <f t="shared" si="97"/>
        <v>20966</v>
      </c>
      <c r="AAU10" s="427"/>
      <c r="AAV10" s="230"/>
      <c r="AAW10" s="105"/>
      <c r="AAX10" s="427"/>
      <c r="AAY10" s="140"/>
      <c r="AAZ10" s="78">
        <f t="shared" si="98"/>
        <v>0</v>
      </c>
      <c r="ABB10" s="427"/>
      <c r="ABC10" s="230"/>
      <c r="ABD10" s="105"/>
      <c r="ABE10" s="49"/>
      <c r="ABF10" s="140"/>
      <c r="ABG10" s="78">
        <f t="shared" si="99"/>
        <v>0</v>
      </c>
      <c r="ABI10" s="427"/>
      <c r="ABJ10" s="1476"/>
      <c r="ABK10" s="140"/>
      <c r="ABL10" s="309"/>
      <c r="ABM10" s="140"/>
      <c r="ABN10" s="78">
        <f t="shared" si="100"/>
        <v>0</v>
      </c>
      <c r="ABP10" s="427"/>
      <c r="ABQ10" s="1476"/>
      <c r="ABR10" s="140"/>
      <c r="ABS10" s="309"/>
      <c r="ABT10" s="140"/>
      <c r="ABU10" s="78">
        <f t="shared" si="101"/>
        <v>0</v>
      </c>
      <c r="ABW10" s="427"/>
      <c r="ABX10" s="1476"/>
      <c r="ABY10" s="140"/>
      <c r="ABZ10" s="309"/>
      <c r="ACA10" s="140"/>
      <c r="ACB10" s="78">
        <f t="shared" si="102"/>
        <v>0</v>
      </c>
      <c r="ACD10" s="427"/>
      <c r="ACE10" s="484"/>
      <c r="ACF10" s="230"/>
      <c r="ACG10" s="105"/>
      <c r="ACH10" s="346"/>
      <c r="ACI10" s="140"/>
      <c r="ACJ10" s="78">
        <f t="shared" si="103"/>
        <v>0</v>
      </c>
      <c r="ACL10" s="49"/>
      <c r="ACM10" s="230"/>
      <c r="ACN10" s="105"/>
      <c r="ACO10" s="49"/>
      <c r="ACP10" s="140"/>
      <c r="ACQ10" s="78">
        <f>ACQ9+ACN10-ACP10</f>
        <v>8172</v>
      </c>
      <c r="ACS10" s="797">
        <v>40527</v>
      </c>
      <c r="ACT10" s="312" t="s">
        <v>1114</v>
      </c>
      <c r="ACU10" s="105">
        <v>28556.5</v>
      </c>
      <c r="ACV10" s="31"/>
      <c r="ACW10" s="76"/>
      <c r="ACX10" s="78">
        <f t="shared" si="104"/>
        <v>39901</v>
      </c>
      <c r="ADA10" s="769"/>
      <c r="ADB10" s="1476"/>
      <c r="ADC10" s="140"/>
      <c r="ADD10" s="31"/>
      <c r="ADE10" s="76"/>
      <c r="ADF10" s="78">
        <f>ADF9+ADC10-ADE10</f>
        <v>0</v>
      </c>
      <c r="ADH10" s="323"/>
      <c r="ADI10" s="1476"/>
      <c r="ADJ10" s="140"/>
      <c r="ADK10" s="407"/>
      <c r="ADL10" s="76"/>
      <c r="ADM10" s="78">
        <f>ADM9+ADJ10-ADL10</f>
        <v>0</v>
      </c>
      <c r="ADO10" s="799"/>
      <c r="ADP10" s="859" t="s">
        <v>1095</v>
      </c>
      <c r="ADQ10" s="860">
        <v>18612</v>
      </c>
      <c r="ADR10" s="31"/>
      <c r="ADS10" s="76"/>
      <c r="ADT10" s="78">
        <f>ADT9+ADQ10-ADS10</f>
        <v>42311</v>
      </c>
      <c r="ADV10" s="322">
        <v>41516</v>
      </c>
      <c r="ADW10" s="303" t="s">
        <v>3183</v>
      </c>
      <c r="ADX10" s="140">
        <v>4117</v>
      </c>
      <c r="ADY10" s="322">
        <v>41521</v>
      </c>
      <c r="ADZ10" s="140">
        <v>4117</v>
      </c>
      <c r="AEA10" s="78">
        <f>AEA9+ADX10-ADZ10</f>
        <v>100.5</v>
      </c>
      <c r="AEC10" s="31"/>
      <c r="AED10" s="312"/>
      <c r="AEE10" s="785"/>
      <c r="AEF10" s="49"/>
      <c r="AEG10" s="140"/>
      <c r="AEH10" s="78">
        <f t="shared" si="1"/>
        <v>0</v>
      </c>
      <c r="AEJ10" s="49"/>
      <c r="AEK10" s="1476"/>
      <c r="AEL10" s="140"/>
      <c r="AEM10" s="49"/>
      <c r="AEN10" s="140"/>
      <c r="AEO10" s="78">
        <f t="shared" si="105"/>
        <v>1957</v>
      </c>
      <c r="AEQ10" s="31"/>
      <c r="AER10" s="1476"/>
      <c r="AES10" s="140"/>
      <c r="AET10" s="31"/>
      <c r="AEU10" s="76"/>
      <c r="AEV10" s="78">
        <f t="shared" si="106"/>
        <v>0</v>
      </c>
      <c r="AEX10" s="323"/>
      <c r="AEY10" s="312"/>
      <c r="AEZ10" s="22"/>
      <c r="AFA10" s="31"/>
      <c r="AFB10" s="76"/>
      <c r="AFC10" s="78">
        <f t="shared" si="107"/>
        <v>0</v>
      </c>
      <c r="AFE10" s="323"/>
      <c r="AFF10" s="312"/>
      <c r="AFG10" s="105"/>
      <c r="AFH10" s="31"/>
      <c r="AFI10" s="76"/>
      <c r="AFJ10" s="78">
        <f t="shared" si="108"/>
        <v>0</v>
      </c>
      <c r="AFL10" s="323"/>
      <c r="AFM10" s="1476"/>
      <c r="AFN10" s="140"/>
      <c r="AFO10" s="31"/>
      <c r="AFP10" s="76"/>
      <c r="AFQ10" s="78">
        <f t="shared" si="109"/>
        <v>0</v>
      </c>
      <c r="AFS10" s="31">
        <v>41515</v>
      </c>
      <c r="AFT10" s="312" t="s">
        <v>3184</v>
      </c>
      <c r="AFU10" s="22">
        <v>11238</v>
      </c>
      <c r="AFV10" s="31">
        <v>41528</v>
      </c>
      <c r="AFW10" s="76">
        <v>11238</v>
      </c>
      <c r="AFX10" s="78">
        <f t="shared" si="110"/>
        <v>0</v>
      </c>
      <c r="AFZ10" s="323"/>
      <c r="AGA10" s="1476"/>
      <c r="AGB10" s="140"/>
      <c r="AGC10" s="31"/>
      <c r="AGD10" s="76"/>
      <c r="AGE10" s="78">
        <f t="shared" si="111"/>
        <v>0</v>
      </c>
      <c r="AGG10" s="323">
        <v>41545</v>
      </c>
      <c r="AGH10" s="1476" t="s">
        <v>4208</v>
      </c>
      <c r="AGI10" s="140">
        <v>3146</v>
      </c>
      <c r="AGJ10" s="31"/>
      <c r="AGK10" s="76"/>
      <c r="AGL10" s="78">
        <f t="shared" si="112"/>
        <v>6283.5</v>
      </c>
      <c r="AGN10" s="407">
        <v>41547</v>
      </c>
      <c r="AGO10" s="312" t="s">
        <v>4251</v>
      </c>
      <c r="AGP10" s="22">
        <v>11318</v>
      </c>
      <c r="AGQ10" s="49"/>
      <c r="AGR10" s="140"/>
      <c r="AGS10" s="78">
        <f t="shared" si="113"/>
        <v>39189.599999999999</v>
      </c>
      <c r="AGW10" s="303"/>
      <c r="AGX10" s="140"/>
      <c r="AGY10" s="323"/>
      <c r="AGZ10" s="76"/>
      <c r="AHA10" s="78">
        <f t="shared" si="114"/>
        <v>2343</v>
      </c>
      <c r="AHC10" s="407"/>
      <c r="AHD10" s="1476"/>
      <c r="AHE10" s="140"/>
      <c r="AHF10" s="31"/>
      <c r="AHG10" s="76"/>
      <c r="AHH10" s="78">
        <f t="shared" si="115"/>
        <v>0</v>
      </c>
      <c r="AHJ10" s="407"/>
      <c r="AHK10" s="1476"/>
      <c r="AHL10" s="140"/>
      <c r="AHM10" s="31"/>
      <c r="AHN10" s="76"/>
      <c r="AHO10" s="78">
        <f t="shared" si="116"/>
        <v>3656</v>
      </c>
      <c r="AHQ10" s="427">
        <v>41491</v>
      </c>
      <c r="AHR10" s="484"/>
      <c r="AHS10" s="230" t="s">
        <v>3197</v>
      </c>
      <c r="AHT10" s="698">
        <v>4735</v>
      </c>
      <c r="AHU10" s="49">
        <v>41508</v>
      </c>
      <c r="AHV10" s="861">
        <v>4537</v>
      </c>
      <c r="AHW10" s="78">
        <f t="shared" si="117"/>
        <v>6387</v>
      </c>
      <c r="AHY10" s="407">
        <v>41541</v>
      </c>
      <c r="AHZ10" s="312" t="s">
        <v>4144</v>
      </c>
      <c r="AIA10" s="22">
        <v>1973.5</v>
      </c>
      <c r="AIB10" s="49">
        <v>41544</v>
      </c>
      <c r="AIC10" s="140">
        <v>1913.5</v>
      </c>
      <c r="AID10" s="78">
        <f t="shared" si="118"/>
        <v>436</v>
      </c>
      <c r="AIF10" s="427"/>
      <c r="AIG10" s="1476"/>
      <c r="AIH10" s="140"/>
      <c r="AII10" s="49"/>
      <c r="AIJ10" s="140"/>
      <c r="AIK10" s="78">
        <f t="shared" si="119"/>
        <v>23042</v>
      </c>
      <c r="AIM10" s="427"/>
      <c r="AIN10" s="230"/>
      <c r="AIO10" s="105"/>
      <c r="AIP10" s="49"/>
      <c r="AIQ10" s="140"/>
      <c r="AIR10" s="78">
        <f t="shared" si="120"/>
        <v>504</v>
      </c>
      <c r="AIT10" s="801">
        <v>40330</v>
      </c>
      <c r="AIU10" s="784" t="s">
        <v>1115</v>
      </c>
      <c r="AIV10" s="22">
        <v>2261.5</v>
      </c>
      <c r="AIW10" s="31"/>
      <c r="AIX10" s="76"/>
      <c r="AIY10" s="78">
        <f t="shared" si="121"/>
        <v>26070.5</v>
      </c>
      <c r="AJA10" s="49"/>
      <c r="AJB10" s="230"/>
      <c r="AJC10" s="105"/>
      <c r="AJD10" s="49"/>
      <c r="AJE10" s="140"/>
      <c r="AJF10" s="78">
        <f t="shared" si="122"/>
        <v>25028.5</v>
      </c>
      <c r="AJH10" s="322"/>
      <c r="AJI10" s="230"/>
      <c r="AJJ10" s="105"/>
      <c r="AJK10" s="49"/>
      <c r="AJL10" s="140"/>
      <c r="AJM10" s="78">
        <f t="shared" si="123"/>
        <v>0</v>
      </c>
      <c r="AJO10" s="322">
        <v>40824</v>
      </c>
      <c r="AJP10" s="230" t="s">
        <v>1116</v>
      </c>
      <c r="AJQ10" s="803">
        <v>12255.5</v>
      </c>
      <c r="AJR10" s="49">
        <v>40948</v>
      </c>
      <c r="AJS10" s="140">
        <v>500</v>
      </c>
      <c r="AJT10" s="78">
        <f t="shared" si="124"/>
        <v>11755.5</v>
      </c>
      <c r="AJV10" s="31"/>
      <c r="AJW10" s="309"/>
      <c r="AJX10" s="312"/>
      <c r="AJY10" s="22"/>
      <c r="AJZ10" s="31"/>
      <c r="AKA10" s="76"/>
      <c r="AKB10" s="78">
        <f t="shared" si="125"/>
        <v>0</v>
      </c>
      <c r="AKD10" s="407"/>
      <c r="AKE10" s="312"/>
      <c r="AKF10" s="22"/>
      <c r="AKG10" s="31"/>
      <c r="AKH10" s="76"/>
      <c r="AKI10" s="78">
        <f t="shared" si="126"/>
        <v>0</v>
      </c>
      <c r="AKK10" s="427"/>
      <c r="AKL10" s="484"/>
      <c r="AKM10" s="230"/>
      <c r="AKN10" s="105"/>
      <c r="AKO10" s="49"/>
      <c r="AKP10" s="140"/>
      <c r="AKQ10" s="78">
        <f t="shared" si="127"/>
        <v>0</v>
      </c>
      <c r="AKS10" s="427"/>
      <c r="AKT10" s="230"/>
      <c r="AKU10" s="832"/>
      <c r="AKV10" s="1843"/>
      <c r="AKW10" s="140"/>
      <c r="AKX10" s="78">
        <f t="shared" si="128"/>
        <v>409</v>
      </c>
      <c r="AKZ10" s="407"/>
      <c r="ALA10" s="230"/>
      <c r="ALB10" s="105"/>
      <c r="ALC10" s="49"/>
      <c r="ALD10" s="140"/>
      <c r="ALE10" s="132">
        <f t="shared" si="129"/>
        <v>0</v>
      </c>
      <c r="ALG10" s="427"/>
      <c r="ALH10" s="230"/>
      <c r="ALI10" s="105"/>
      <c r="ALJ10" s="49"/>
      <c r="ALK10" s="140"/>
      <c r="ALL10" s="132">
        <f t="shared" si="130"/>
        <v>3598.5</v>
      </c>
      <c r="ALN10" s="796">
        <v>40915</v>
      </c>
      <c r="ALO10" s="788" t="s">
        <v>1117</v>
      </c>
      <c r="ALP10" s="806">
        <v>12793</v>
      </c>
      <c r="ALQ10" s="49"/>
      <c r="ALR10" s="140"/>
      <c r="ALS10" s="78">
        <f t="shared" si="131"/>
        <v>33247</v>
      </c>
      <c r="ALU10" s="407"/>
      <c r="ALV10" s="312"/>
      <c r="ALW10" s="22"/>
      <c r="ALX10" s="31"/>
      <c r="ALY10" s="76"/>
      <c r="ALZ10" s="78">
        <f t="shared" si="132"/>
        <v>0</v>
      </c>
      <c r="AMB10" s="427"/>
      <c r="AMC10" s="230"/>
      <c r="AMD10" s="105"/>
      <c r="AME10" s="1304"/>
      <c r="AMF10" s="140"/>
      <c r="AMG10" s="78">
        <f t="shared" si="133"/>
        <v>0</v>
      </c>
      <c r="AMI10" s="407"/>
      <c r="AMJ10" s="312"/>
      <c r="AMK10" s="22"/>
      <c r="AML10" s="31"/>
      <c r="AMM10" s="76"/>
      <c r="AMN10" s="78">
        <f t="shared" si="134"/>
        <v>0</v>
      </c>
      <c r="AMP10" s="323"/>
      <c r="AMQ10" s="1476"/>
      <c r="AMR10" s="808"/>
      <c r="AMS10" s="812"/>
      <c r="AMT10" s="76"/>
      <c r="AMU10" s="813">
        <f t="shared" si="204"/>
        <v>0</v>
      </c>
      <c r="AMW10" s="323"/>
      <c r="AMX10" s="312"/>
      <c r="AMY10" s="807"/>
      <c r="AMZ10" s="98"/>
      <c r="ANA10" s="76"/>
      <c r="ANB10" s="813">
        <f t="shared" si="205"/>
        <v>0</v>
      </c>
      <c r="AND10" s="322">
        <v>41530</v>
      </c>
      <c r="ANE10" s="230" t="s">
        <v>4098</v>
      </c>
      <c r="ANF10" s="807">
        <v>12006.5</v>
      </c>
      <c r="ANG10" s="394">
        <v>41542</v>
      </c>
      <c r="ANH10" s="140">
        <v>10994.5</v>
      </c>
      <c r="ANI10" s="813">
        <f t="shared" si="206"/>
        <v>1148</v>
      </c>
      <c r="ANK10" s="31"/>
      <c r="ANL10" s="31"/>
      <c r="ANM10" s="1476"/>
      <c r="ANN10" s="808"/>
      <c r="ANO10" s="812"/>
      <c r="ANP10" s="77"/>
      <c r="ANQ10" s="813">
        <f t="shared" si="207"/>
        <v>0</v>
      </c>
      <c r="ANS10" s="427">
        <v>41507</v>
      </c>
      <c r="ANT10" s="484"/>
      <c r="ANU10" s="230" t="s">
        <v>3227</v>
      </c>
      <c r="ANV10" s="807">
        <v>72828</v>
      </c>
      <c r="ANW10" s="98">
        <v>41508</v>
      </c>
      <c r="ANX10" s="140">
        <v>50780</v>
      </c>
      <c r="ANY10" s="811">
        <f t="shared" si="208"/>
        <v>22779</v>
      </c>
      <c r="AOA10" s="427"/>
      <c r="AOB10" s="899"/>
      <c r="AOC10" s="807"/>
      <c r="AOD10" s="98"/>
      <c r="AOE10" s="140"/>
      <c r="AOF10" s="811">
        <f t="shared" si="209"/>
        <v>0</v>
      </c>
      <c r="AOH10" s="49"/>
      <c r="AOI10" s="1476"/>
      <c r="AOJ10" s="808"/>
      <c r="AOK10" s="98"/>
      <c r="AOL10" s="140"/>
      <c r="AOM10" s="811">
        <f t="shared" si="210"/>
        <v>1894</v>
      </c>
      <c r="AOO10" s="49"/>
      <c r="AOP10" s="1476"/>
      <c r="AOQ10" s="808"/>
      <c r="AOR10" s="98"/>
      <c r="AOS10" s="140"/>
      <c r="AOT10" s="813">
        <f t="shared" si="211"/>
        <v>0</v>
      </c>
      <c r="AOV10" s="49"/>
      <c r="AOW10" s="230"/>
      <c r="AOX10" s="807"/>
      <c r="AOY10" s="98"/>
      <c r="AOZ10" s="140"/>
      <c r="APA10" s="78">
        <f t="shared" si="135"/>
        <v>0</v>
      </c>
      <c r="APC10" s="407"/>
      <c r="APD10" s="1476"/>
      <c r="APE10" s="808"/>
      <c r="APF10" s="812"/>
      <c r="APG10" s="76"/>
      <c r="APH10" s="813">
        <f t="shared" si="212"/>
        <v>0</v>
      </c>
      <c r="APJ10" s="322"/>
      <c r="APK10" s="230"/>
      <c r="APL10" s="808"/>
      <c r="APM10" s="98"/>
      <c r="APN10" s="140"/>
      <c r="APO10" s="813">
        <f t="shared" si="213"/>
        <v>0</v>
      </c>
      <c r="APQ10" s="49"/>
      <c r="APR10" s="230"/>
      <c r="APS10" s="808"/>
      <c r="APT10" s="98"/>
      <c r="APU10" s="140"/>
      <c r="APV10" s="813">
        <f t="shared" si="214"/>
        <v>0</v>
      </c>
      <c r="APX10" s="49"/>
      <c r="APY10" s="230"/>
      <c r="APZ10" s="808"/>
      <c r="AQA10" s="348"/>
      <c r="AQB10" s="140"/>
      <c r="AQC10" s="813">
        <f t="shared" si="215"/>
        <v>0</v>
      </c>
      <c r="AQE10" s="49"/>
      <c r="AQF10" s="230"/>
      <c r="AQG10" s="808"/>
      <c r="AQH10" s="348"/>
      <c r="AQI10" s="140"/>
      <c r="AQJ10" s="813">
        <f t="shared" si="216"/>
        <v>0</v>
      </c>
      <c r="AQL10" s="323"/>
      <c r="AQM10" s="312"/>
      <c r="AQN10" s="834"/>
      <c r="AQO10" s="812"/>
      <c r="AQP10" s="76"/>
      <c r="AQQ10" s="813">
        <f t="shared" si="217"/>
        <v>0</v>
      </c>
      <c r="AQS10" s="323"/>
      <c r="AQT10" s="312"/>
      <c r="AQU10" s="834"/>
      <c r="AQV10" s="812"/>
      <c r="AQW10" s="76"/>
      <c r="AQX10" s="813">
        <f t="shared" si="218"/>
        <v>0</v>
      </c>
      <c r="AQZ10" s="323"/>
      <c r="ARA10" s="312"/>
      <c r="ARB10" s="834"/>
      <c r="ARC10" s="812"/>
      <c r="ARD10" s="76"/>
      <c r="ARE10" s="813">
        <f t="shared" si="219"/>
        <v>977</v>
      </c>
      <c r="ARG10" s="427"/>
      <c r="ARH10" s="230"/>
      <c r="ARI10" s="807"/>
      <c r="ARJ10" s="98"/>
      <c r="ARK10" s="140"/>
      <c r="ARL10" s="813">
        <f t="shared" si="220"/>
        <v>0</v>
      </c>
      <c r="ARN10" s="407"/>
      <c r="ARO10" s="782"/>
      <c r="ARP10" s="351"/>
      <c r="ARQ10" s="407"/>
      <c r="ARR10" s="780"/>
      <c r="ARS10" s="813">
        <f t="shared" si="221"/>
        <v>0</v>
      </c>
      <c r="ARU10" s="407"/>
      <c r="ARV10" s="312"/>
      <c r="ARW10" s="809"/>
      <c r="ARX10" s="812"/>
      <c r="ARY10" s="76"/>
      <c r="ARZ10" s="813">
        <f t="shared" si="222"/>
        <v>0</v>
      </c>
      <c r="ASB10" s="407"/>
      <c r="ASC10" s="312"/>
      <c r="ASD10" s="809"/>
      <c r="ASE10" s="812"/>
      <c r="ASF10" s="76"/>
      <c r="ASG10" s="813">
        <f t="shared" si="223"/>
        <v>0</v>
      </c>
      <c r="ASI10" s="427"/>
      <c r="ASJ10" s="303"/>
      <c r="ASK10" s="140"/>
      <c r="ASL10" s="49"/>
      <c r="ASM10" s="140"/>
      <c r="ASN10" s="78">
        <f t="shared" ref="ASN10:ASN43" si="239">ASN9+ASK10-ASM10</f>
        <v>0</v>
      </c>
      <c r="ASP10" s="427"/>
      <c r="ASQ10" s="484"/>
      <c r="ASR10" s="1476"/>
      <c r="ASS10" s="140"/>
      <c r="AST10" s="49"/>
      <c r="ASU10" s="140"/>
      <c r="ASV10" s="78">
        <f t="shared" ref="ASV10:ASV43" si="240">ASV9+ASS10-ASU10</f>
        <v>0</v>
      </c>
      <c r="ASX10" s="427"/>
      <c r="ASY10" s="1476"/>
      <c r="ASZ10" s="140"/>
      <c r="ATA10" s="49"/>
      <c r="ATB10" s="140"/>
      <c r="ATC10" s="78">
        <f t="shared" ref="ATC10:ATC43" si="241">ATC9+ASZ10-ATB10</f>
        <v>19160</v>
      </c>
      <c r="ATE10" s="322"/>
      <c r="ATF10" s="1476"/>
      <c r="ATG10" s="140"/>
      <c r="ATH10" s="49"/>
      <c r="ATI10" s="140"/>
      <c r="ATJ10" s="78">
        <f t="shared" ref="ATJ10:ATJ43" si="242">ATJ9+ATG10-ATI10</f>
        <v>0</v>
      </c>
      <c r="ATL10" s="427"/>
      <c r="ATM10" s="484"/>
      <c r="ATN10" s="1476"/>
      <c r="ATO10" s="140"/>
      <c r="ATP10" s="49">
        <v>41540</v>
      </c>
      <c r="ATQ10" s="140">
        <v>2527</v>
      </c>
      <c r="ATR10" s="78">
        <f t="shared" ref="ATR10:ATR43" si="243">ATR9+ATO10-ATQ10</f>
        <v>2700</v>
      </c>
      <c r="ATT10" s="407"/>
      <c r="ATU10" s="740"/>
      <c r="ATV10" s="1476"/>
      <c r="ATW10" s="140"/>
      <c r="ATX10" s="31"/>
      <c r="ATY10" s="76"/>
      <c r="ATZ10" s="78">
        <f t="shared" ref="ATZ10:ATZ43" si="244">ATZ9+ATW10-ATY10</f>
        <v>0</v>
      </c>
      <c r="AUA10" s="76"/>
      <c r="AUB10" s="407"/>
      <c r="AUC10" s="1476"/>
      <c r="AUD10" s="351"/>
      <c r="AUE10" s="49"/>
      <c r="AUF10" s="140"/>
      <c r="AUG10" s="78">
        <f t="shared" ref="AUG10:AUG43" si="245">AUG9+AUD10-AUF10</f>
        <v>4480</v>
      </c>
      <c r="AUI10" s="427">
        <v>41516</v>
      </c>
      <c r="AUJ10" s="230" t="s">
        <v>3126</v>
      </c>
      <c r="AUK10" s="262">
        <v>8237</v>
      </c>
      <c r="AUL10" s="49">
        <v>41519</v>
      </c>
      <c r="AUM10" s="140">
        <v>8237</v>
      </c>
      <c r="AUN10" s="78">
        <f t="shared" ref="AUN10:AUN60" si="246">AUN9+AUK10-AUM10</f>
        <v>0</v>
      </c>
      <c r="AUP10" s="427"/>
      <c r="AUQ10" s="230"/>
      <c r="AUR10" s="105"/>
      <c r="AUS10" s="49"/>
      <c r="AUT10" s="140"/>
      <c r="AUU10" s="78">
        <f t="shared" ref="AUU10:AUU43" si="247">AUU9+AUR10-AUT10</f>
        <v>3312</v>
      </c>
      <c r="AUW10" s="427"/>
      <c r="AUX10" s="230"/>
      <c r="AUY10" s="105"/>
      <c r="AUZ10" s="49"/>
      <c r="AVA10" s="140"/>
      <c r="AVB10" s="78">
        <f t="shared" ref="AVB10:AVB43" si="248">AVB9+AUY10-AVA10</f>
        <v>1010</v>
      </c>
      <c r="AVD10" s="427"/>
      <c r="AVE10" s="303"/>
      <c r="AVF10" s="140"/>
      <c r="AVG10" s="98"/>
      <c r="AVH10" s="140"/>
      <c r="AVI10" s="78">
        <f t="shared" ref="AVI10:AVI50" si="249">AVI9+AVF10-AVH10</f>
        <v>0</v>
      </c>
      <c r="AVK10" s="427"/>
      <c r="AVL10" s="1476"/>
      <c r="AVM10" s="140"/>
      <c r="AVN10" s="49"/>
      <c r="AVO10" s="140"/>
      <c r="AVP10" s="78">
        <f t="shared" si="224"/>
        <v>0</v>
      </c>
      <c r="AVR10" s="427"/>
      <c r="AVS10" s="1476"/>
      <c r="AVT10" s="140"/>
      <c r="AVU10" s="49"/>
      <c r="AVV10" s="140"/>
      <c r="AVW10" s="78">
        <f t="shared" si="225"/>
        <v>0</v>
      </c>
      <c r="AVY10" s="427"/>
      <c r="AVZ10" s="303"/>
      <c r="AWA10" s="140"/>
      <c r="AWB10" s="49"/>
      <c r="AWC10" s="351"/>
      <c r="AWD10" s="78">
        <f t="shared" si="226"/>
        <v>0</v>
      </c>
      <c r="AWF10" s="49"/>
      <c r="AWG10" s="309"/>
      <c r="AWH10" s="303"/>
      <c r="AWI10" s="140"/>
      <c r="AWJ10" s="49"/>
      <c r="AWK10" s="140"/>
      <c r="AWL10" s="78">
        <f t="shared" si="227"/>
        <v>448440.18</v>
      </c>
      <c r="AWN10" s="407">
        <v>41547</v>
      </c>
      <c r="AWO10" s="740"/>
      <c r="AWP10" s="1476" t="s">
        <v>4250</v>
      </c>
      <c r="AWQ10" s="808">
        <v>10379</v>
      </c>
      <c r="AWR10" s="812"/>
      <c r="AWS10" s="76"/>
      <c r="AWT10" s="813">
        <f>AWT9+AWQ10-AWS10</f>
        <v>11251</v>
      </c>
      <c r="AWV10" s="407"/>
      <c r="AWW10" s="1476"/>
      <c r="AWX10" s="808"/>
      <c r="AWY10" s="812"/>
      <c r="AWZ10" s="76"/>
      <c r="AXA10" s="813">
        <f>AXA9+AWX10-AWZ10</f>
        <v>0</v>
      </c>
      <c r="AXC10" s="407"/>
      <c r="AXD10" s="1476"/>
      <c r="AXE10" s="808"/>
      <c r="AXF10" s="812"/>
      <c r="AXG10" s="76"/>
      <c r="AXH10" s="813">
        <f>AXH9+AXE10-AXG10</f>
        <v>0</v>
      </c>
      <c r="AXJ10" s="31"/>
      <c r="AXK10" s="1476"/>
      <c r="AXL10" s="808"/>
      <c r="AXM10" s="348"/>
      <c r="AXN10" s="76"/>
      <c r="AXO10" s="813">
        <f>AXO9+AXL10-AXN10</f>
        <v>0</v>
      </c>
      <c r="AXQ10" s="427"/>
      <c r="AXR10" s="303"/>
      <c r="AXS10" s="391"/>
      <c r="AXT10" s="49">
        <v>41521</v>
      </c>
      <c r="AXU10" s="262">
        <v>4942</v>
      </c>
      <c r="AXV10" s="78">
        <f t="shared" si="136"/>
        <v>0</v>
      </c>
      <c r="AXX10" s="427"/>
      <c r="AXY10" s="303"/>
      <c r="AXZ10" s="391"/>
      <c r="AYA10" s="49"/>
      <c r="AYB10" s="140"/>
      <c r="AYC10" s="78">
        <f t="shared" si="137"/>
        <v>0</v>
      </c>
      <c r="AYE10" s="427"/>
      <c r="AYF10" s="230"/>
      <c r="AYG10" s="140"/>
      <c r="AYH10" s="49"/>
      <c r="AYI10" s="140"/>
      <c r="AYJ10" s="78">
        <f t="shared" si="138"/>
        <v>0</v>
      </c>
      <c r="AYL10" s="49"/>
      <c r="AYM10" s="230"/>
      <c r="AYN10" s="105"/>
      <c r="AYO10" s="49"/>
      <c r="AYP10" s="140"/>
      <c r="AYQ10" s="78">
        <f t="shared" si="139"/>
        <v>0</v>
      </c>
      <c r="AYS10" s="407"/>
      <c r="AYT10" s="312"/>
      <c r="AYU10" s="140"/>
      <c r="AYV10" s="31"/>
      <c r="AYW10" s="76"/>
      <c r="AYX10" s="78">
        <f t="shared" si="140"/>
        <v>0</v>
      </c>
      <c r="AYZ10" s="49"/>
      <c r="AZA10" s="230"/>
      <c r="AZB10" s="140"/>
      <c r="AZC10" s="49"/>
      <c r="AZD10" s="140"/>
      <c r="AZE10" s="78">
        <f t="shared" si="141"/>
        <v>0</v>
      </c>
      <c r="AZG10" s="322"/>
      <c r="AZH10" s="230"/>
      <c r="AZI10" s="140"/>
      <c r="AZJ10" s="49"/>
      <c r="AZK10" s="351"/>
      <c r="AZL10" s="78">
        <f t="shared" si="142"/>
        <v>5180.28</v>
      </c>
      <c r="AZN10" s="322"/>
      <c r="AZO10" s="230"/>
      <c r="AZP10" s="140"/>
      <c r="AZQ10" s="49"/>
      <c r="AZR10" s="351"/>
      <c r="AZS10" s="78">
        <f t="shared" si="143"/>
        <v>0</v>
      </c>
      <c r="AZU10" s="323"/>
      <c r="AZV10" s="782"/>
      <c r="AZW10" s="1316"/>
      <c r="AZX10" s="1926">
        <v>41520</v>
      </c>
      <c r="AZY10" s="76">
        <v>1500</v>
      </c>
      <c r="AZZ10" s="78">
        <f t="shared" si="144"/>
        <v>0</v>
      </c>
      <c r="BAB10" s="407"/>
      <c r="BAC10" s="312"/>
      <c r="BAD10" s="22"/>
      <c r="BAE10" s="407"/>
      <c r="BAF10" s="76"/>
      <c r="BAG10" s="78">
        <f t="shared" si="145"/>
        <v>3325</v>
      </c>
      <c r="BAI10" s="427"/>
      <c r="BAJ10" s="230"/>
      <c r="BAK10" s="819"/>
      <c r="BAL10" s="828" t="s">
        <v>1098</v>
      </c>
      <c r="BAM10" s="724"/>
      <c r="BAN10" s="790">
        <f t="shared" si="146"/>
        <v>367.70000000000073</v>
      </c>
      <c r="BAP10" s="49"/>
      <c r="BAQ10" s="230"/>
      <c r="BAR10" s="140"/>
      <c r="BAS10" s="49"/>
      <c r="BAT10" s="140"/>
      <c r="BAU10" s="78">
        <f>BAU9+BAR10-BAT10</f>
        <v>0</v>
      </c>
      <c r="BAW10" s="49"/>
      <c r="BAX10" s="230"/>
      <c r="BAY10" s="140"/>
      <c r="BAZ10" s="49"/>
      <c r="BBA10" s="140"/>
      <c r="BBB10" s="78">
        <f>BBB9+BAY10-BBA10</f>
        <v>1292</v>
      </c>
      <c r="BBD10" s="322">
        <v>41516</v>
      </c>
      <c r="BBE10" s="322"/>
      <c r="BBF10" s="303" t="s">
        <v>3641</v>
      </c>
      <c r="BBG10" s="140">
        <v>16477</v>
      </c>
      <c r="BBH10" s="394">
        <v>41524</v>
      </c>
      <c r="BBI10" s="391">
        <v>16477</v>
      </c>
      <c r="BBJ10" s="132">
        <f t="shared" si="147"/>
        <v>6.5</v>
      </c>
      <c r="BBL10" s="31"/>
      <c r="BBM10" s="312"/>
      <c r="BBN10" s="140"/>
      <c r="BBO10" s="31"/>
      <c r="BBP10" s="76"/>
      <c r="BBQ10" s="78">
        <f t="shared" si="148"/>
        <v>0</v>
      </c>
      <c r="BBS10" s="49"/>
      <c r="BBT10" s="303"/>
      <c r="BBU10" s="140"/>
      <c r="BBV10" s="427"/>
      <c r="BBW10" s="140"/>
      <c r="BBX10" s="78">
        <f t="shared" si="149"/>
        <v>0</v>
      </c>
      <c r="BBZ10" s="31"/>
      <c r="BCA10" s="312"/>
      <c r="BCB10" s="140"/>
      <c r="BCC10" s="31"/>
      <c r="BCD10" s="76"/>
      <c r="BCE10" s="78">
        <f t="shared" si="150"/>
        <v>0</v>
      </c>
      <c r="BCG10" s="31"/>
      <c r="BCH10" s="312"/>
      <c r="BCI10" s="22"/>
      <c r="BCJ10" s="31"/>
      <c r="BCK10" s="76"/>
      <c r="BCL10" s="78">
        <f t="shared" si="151"/>
        <v>0</v>
      </c>
      <c r="BCN10" s="427"/>
      <c r="BCO10" s="230"/>
      <c r="BCP10" s="140"/>
      <c r="BCQ10" s="384"/>
      <c r="BCR10" s="140"/>
      <c r="BCS10" s="78">
        <f t="shared" si="152"/>
        <v>4327.5</v>
      </c>
      <c r="BCU10" s="407"/>
      <c r="BCV10" s="312"/>
      <c r="BCW10" s="804"/>
      <c r="BCX10" s="805"/>
      <c r="BCY10" s="76"/>
      <c r="BCZ10" s="78">
        <f t="shared" si="153"/>
        <v>2064</v>
      </c>
      <c r="BDB10" s="323"/>
      <c r="BDC10" s="782"/>
      <c r="BDD10" s="140"/>
      <c r="BDE10" s="31"/>
      <c r="BDF10" s="76"/>
      <c r="BDG10" s="78">
        <f t="shared" si="154"/>
        <v>0</v>
      </c>
      <c r="BDI10" s="427"/>
      <c r="BDJ10" s="484"/>
      <c r="BDK10" s="303"/>
      <c r="BDL10" s="140"/>
      <c r="BDM10" s="427"/>
      <c r="BDN10" s="140"/>
      <c r="BDO10" s="78">
        <f t="shared" si="155"/>
        <v>308</v>
      </c>
      <c r="BDQ10" s="49">
        <v>41514</v>
      </c>
      <c r="BDR10" s="816" t="s">
        <v>3869</v>
      </c>
      <c r="BDS10" s="230" t="s">
        <v>3189</v>
      </c>
      <c r="BDT10" s="140">
        <v>5061</v>
      </c>
      <c r="BDU10" s="49">
        <v>41530</v>
      </c>
      <c r="BDV10" s="140">
        <v>5061</v>
      </c>
      <c r="BDW10" s="78">
        <f t="shared" si="156"/>
        <v>0</v>
      </c>
      <c r="BDY10" s="49"/>
      <c r="BDZ10" s="230"/>
      <c r="BEA10" s="105"/>
      <c r="BEB10" s="49"/>
      <c r="BEC10" s="140"/>
      <c r="BED10" s="78">
        <f t="shared" si="157"/>
        <v>0</v>
      </c>
      <c r="BEF10" s="49"/>
      <c r="BEG10" s="230"/>
      <c r="BEH10" s="105"/>
      <c r="BEI10" s="49"/>
      <c r="BEJ10" s="140"/>
      <c r="BEK10" s="78">
        <f t="shared" si="158"/>
        <v>0</v>
      </c>
      <c r="BEM10" s="322"/>
      <c r="BEN10" s="1476"/>
      <c r="BEO10" s="391"/>
      <c r="BEP10" s="49"/>
      <c r="BEQ10" s="140"/>
      <c r="BER10" s="78">
        <f t="shared" si="159"/>
        <v>0</v>
      </c>
      <c r="BET10" s="322"/>
      <c r="BEU10" s="230"/>
      <c r="BEV10" s="105"/>
      <c r="BEW10" s="49"/>
      <c r="BEX10" s="140"/>
      <c r="BEY10" s="78">
        <f t="shared" si="160"/>
        <v>1065</v>
      </c>
      <c r="BFA10" s="322"/>
      <c r="BFB10" s="230"/>
      <c r="BFC10" s="105"/>
      <c r="BFD10" s="427">
        <v>41507</v>
      </c>
      <c r="BFE10" s="391">
        <v>1000</v>
      </c>
      <c r="BFF10" s="132">
        <f t="shared" si="161"/>
        <v>8166</v>
      </c>
      <c r="BFH10" s="323"/>
      <c r="BFI10" s="1476"/>
      <c r="BFJ10" s="140"/>
      <c r="BFK10" s="427"/>
      <c r="BFL10" s="140"/>
      <c r="BFM10" s="78">
        <f t="shared" si="162"/>
        <v>0</v>
      </c>
      <c r="BFO10" s="31"/>
      <c r="BFP10" s="1476"/>
      <c r="BFQ10" s="140"/>
      <c r="BFR10" s="49"/>
      <c r="BFS10" s="140"/>
      <c r="BFT10" s="78">
        <f t="shared" si="163"/>
        <v>0</v>
      </c>
      <c r="BFV10" s="322"/>
      <c r="BFW10" s="230"/>
      <c r="BFX10" s="140"/>
      <c r="BFY10" s="322"/>
      <c r="BFZ10" s="140"/>
      <c r="BGA10" s="78">
        <f t="shared" si="164"/>
        <v>43828.5</v>
      </c>
      <c r="BGC10" s="427"/>
      <c r="BGD10" s="836"/>
      <c r="BGE10" s="1850"/>
      <c r="BGF10" s="839"/>
      <c r="BGG10" s="140"/>
      <c r="BGH10" s="78">
        <f t="shared" si="165"/>
        <v>1055.5999999999913</v>
      </c>
      <c r="BGJ10" s="31"/>
      <c r="BGK10" s="312"/>
      <c r="BGL10" s="140"/>
      <c r="BGM10" s="31"/>
      <c r="BGN10" s="77"/>
      <c r="BGO10" s="78">
        <f t="shared" si="166"/>
        <v>0</v>
      </c>
      <c r="BGQ10" s="427"/>
      <c r="BGR10" s="230"/>
      <c r="BGS10" s="105"/>
      <c r="BGT10" s="49">
        <v>41274</v>
      </c>
      <c r="BGU10" s="140">
        <v>5659</v>
      </c>
      <c r="BGV10" s="78">
        <f t="shared" si="167"/>
        <v>663.79999999999927</v>
      </c>
      <c r="BGX10" s="427"/>
      <c r="BGY10" s="49"/>
      <c r="BGZ10" s="230"/>
      <c r="BHA10" s="140"/>
      <c r="BHB10" s="49"/>
      <c r="BHC10" s="140"/>
      <c r="BHD10" s="78">
        <f t="shared" si="168"/>
        <v>6511</v>
      </c>
      <c r="BHF10" s="322"/>
      <c r="BHG10" s="1476"/>
      <c r="BHH10" s="698"/>
      <c r="BHI10" s="322"/>
      <c r="BHJ10" s="262"/>
      <c r="BHK10" s="78">
        <f t="shared" si="169"/>
        <v>6434</v>
      </c>
      <c r="BHM10" s="323"/>
      <c r="BHN10" s="337"/>
      <c r="BHO10" s="1476"/>
      <c r="BHP10" s="785"/>
      <c r="BHQ10" s="323"/>
      <c r="BHR10" s="780"/>
      <c r="BHS10" s="78">
        <f t="shared" si="170"/>
        <v>0</v>
      </c>
      <c r="BHU10" s="49">
        <v>41509</v>
      </c>
      <c r="BHV10" s="309" t="s">
        <v>3579</v>
      </c>
      <c r="BHW10" s="303" t="s">
        <v>3259</v>
      </c>
      <c r="BHX10" s="140">
        <v>43011</v>
      </c>
      <c r="BHY10" s="49">
        <v>41523</v>
      </c>
      <c r="BHZ10" s="262">
        <v>43011</v>
      </c>
      <c r="BIA10" s="78">
        <f t="shared" si="171"/>
        <v>0</v>
      </c>
      <c r="BIC10" s="407"/>
      <c r="BID10" s="1476"/>
      <c r="BIE10" s="785"/>
      <c r="BIG10" s="780"/>
      <c r="BIH10" s="78">
        <f t="shared" si="172"/>
        <v>0</v>
      </c>
      <c r="BIJ10" s="322"/>
      <c r="BIK10" s="303"/>
      <c r="BIL10" s="140"/>
      <c r="BIM10" s="49"/>
      <c r="BIN10" s="140"/>
      <c r="BIO10" s="78">
        <f t="shared" si="173"/>
        <v>0</v>
      </c>
      <c r="BIQ10" s="427"/>
      <c r="BIR10" s="303"/>
      <c r="BIS10" s="140"/>
      <c r="BIT10" s="49"/>
      <c r="BIU10" s="140"/>
      <c r="BIV10" s="78">
        <f t="shared" si="174"/>
        <v>3000</v>
      </c>
      <c r="BIX10" s="323">
        <v>41495</v>
      </c>
      <c r="BIY10" s="1467" t="s">
        <v>3230</v>
      </c>
      <c r="BIZ10" s="782" t="s">
        <v>3231</v>
      </c>
      <c r="BJA10" s="76">
        <v>20711.2</v>
      </c>
      <c r="BJB10" s="31">
        <v>41522</v>
      </c>
      <c r="BJC10" s="76">
        <v>20711.2</v>
      </c>
      <c r="BJD10" s="78">
        <f>BJD9+BJA10-BJC10</f>
        <v>0</v>
      </c>
      <c r="BJF10" s="31"/>
      <c r="BJG10" s="312"/>
      <c r="BJH10" s="140"/>
      <c r="BJI10" s="31"/>
      <c r="BJJ10" s="76"/>
      <c r="BJK10" s="78">
        <f>BJK9+BJH10-BJJ10</f>
        <v>0</v>
      </c>
      <c r="BJM10" s="427"/>
      <c r="BJN10" s="230"/>
      <c r="BJO10" s="105"/>
      <c r="BJP10" s="49"/>
      <c r="BJQ10" s="140"/>
      <c r="BJR10" s="78">
        <f t="shared" si="175"/>
        <v>0</v>
      </c>
      <c r="BJT10" s="427">
        <v>41543</v>
      </c>
      <c r="BJU10" s="303"/>
      <c r="BJV10" s="1851" t="s">
        <v>4170</v>
      </c>
      <c r="BJW10" s="22">
        <v>7317</v>
      </c>
      <c r="BJX10" s="49"/>
      <c r="BJY10" s="140"/>
      <c r="BJZ10" s="78">
        <f t="shared" si="176"/>
        <v>11413</v>
      </c>
      <c r="BKB10" s="407"/>
      <c r="BKC10" s="312"/>
      <c r="BKD10" s="22"/>
      <c r="BKE10" s="49"/>
      <c r="BKF10" s="140"/>
      <c r="BKG10" s="78">
        <f t="shared" si="177"/>
        <v>9118</v>
      </c>
      <c r="BKI10" s="427"/>
      <c r="BKJ10" s="230"/>
      <c r="BKK10" s="140"/>
      <c r="BKL10" s="49"/>
      <c r="BKM10" s="140"/>
      <c r="BKN10" s="78">
        <f t="shared" si="178"/>
        <v>0</v>
      </c>
      <c r="BKP10" s="427"/>
      <c r="BKQ10" s="230"/>
      <c r="BKR10" s="140"/>
      <c r="BKS10" s="49"/>
      <c r="BKT10" s="140"/>
      <c r="BKU10" s="78">
        <f t="shared" si="179"/>
        <v>15188.5</v>
      </c>
      <c r="BKW10" s="427"/>
      <c r="BKX10" s="230"/>
      <c r="BKY10" s="140"/>
      <c r="BKZ10" s="49"/>
      <c r="BLA10" s="140"/>
      <c r="BLB10" s="78">
        <f t="shared" si="180"/>
        <v>0</v>
      </c>
      <c r="BLD10" s="427"/>
      <c r="BLE10" s="1476"/>
      <c r="BLF10" s="698"/>
      <c r="BLG10" s="49"/>
      <c r="BLH10" s="262"/>
      <c r="BLI10" s="78">
        <f t="shared" si="181"/>
        <v>0</v>
      </c>
      <c r="BLK10" s="427"/>
      <c r="BLL10" s="303"/>
      <c r="BLM10" s="140"/>
      <c r="BLN10" s="49"/>
      <c r="BLO10" s="262"/>
      <c r="BLP10" s="78">
        <f t="shared" si="182"/>
        <v>0</v>
      </c>
      <c r="BLR10" s="427"/>
      <c r="BLS10" s="303"/>
      <c r="BLT10" s="140"/>
      <c r="BLU10" s="427"/>
      <c r="BLV10" s="262"/>
      <c r="BLW10" s="78">
        <f t="shared" si="183"/>
        <v>2393</v>
      </c>
      <c r="BLY10" s="322"/>
      <c r="BLZ10" s="1476"/>
      <c r="BMA10" s="698"/>
      <c r="BMB10" s="427"/>
      <c r="BMC10" s="262"/>
      <c r="BMD10" s="78">
        <f t="shared" si="184"/>
        <v>0</v>
      </c>
      <c r="BMF10" s="31"/>
      <c r="BMG10" s="312"/>
      <c r="BMH10" s="105"/>
      <c r="BMI10" s="31"/>
      <c r="BMJ10" s="76"/>
      <c r="BMK10" s="78">
        <f t="shared" si="185"/>
        <v>0</v>
      </c>
      <c r="BMM10" s="31">
        <v>41517</v>
      </c>
      <c r="BMN10" s="312" t="s">
        <v>3225</v>
      </c>
      <c r="BMO10" s="785">
        <v>3666</v>
      </c>
      <c r="BMP10" s="31">
        <v>41434</v>
      </c>
      <c r="BMQ10" s="140">
        <v>3666</v>
      </c>
      <c r="BMR10" s="78">
        <f t="shared" si="228"/>
        <v>0</v>
      </c>
      <c r="BMT10" s="322">
        <v>41386</v>
      </c>
      <c r="BMU10" s="303" t="s">
        <v>1928</v>
      </c>
      <c r="BMV10" s="140">
        <v>22270.5</v>
      </c>
      <c r="BMW10" s="259">
        <v>41386</v>
      </c>
      <c r="BMX10" s="140">
        <v>1300</v>
      </c>
      <c r="BMY10" s="78">
        <f t="shared" si="229"/>
        <v>21259.5</v>
      </c>
      <c r="BNA10" s="49"/>
      <c r="BNB10" s="230"/>
      <c r="BNC10" s="140"/>
      <c r="BND10" s="309"/>
      <c r="BNE10" s="140"/>
      <c r="BNF10" s="78">
        <f t="shared" si="230"/>
        <v>0</v>
      </c>
      <c r="BNH10" s="49"/>
      <c r="BNI10" s="309"/>
      <c r="BNJ10" s="230"/>
      <c r="BNK10" s="140"/>
      <c r="BNL10" s="309"/>
      <c r="BNM10" s="140"/>
      <c r="BNN10" s="78">
        <f t="shared" si="231"/>
        <v>0</v>
      </c>
      <c r="BNP10" s="31"/>
      <c r="BNQ10" s="312"/>
      <c r="BNR10" s="22"/>
      <c r="BNS10" s="337"/>
      <c r="BNT10" s="76"/>
      <c r="BNU10" s="78">
        <f t="shared" si="232"/>
        <v>0</v>
      </c>
      <c r="BNW10" s="31"/>
      <c r="BNX10" s="312"/>
      <c r="BNY10" s="140"/>
      <c r="BNZ10" s="31"/>
      <c r="BOA10" s="76"/>
      <c r="BOB10" s="78">
        <f t="shared" si="233"/>
        <v>0</v>
      </c>
      <c r="BOD10" s="1969"/>
      <c r="BOE10" s="1927"/>
      <c r="BOF10" s="840"/>
      <c r="BOG10" s="1929" t="s">
        <v>3530</v>
      </c>
      <c r="BOH10" s="140"/>
      <c r="BOI10" s="78">
        <f t="shared" si="234"/>
        <v>1785.5</v>
      </c>
      <c r="BOK10" s="322"/>
      <c r="BOL10" s="303"/>
      <c r="BOM10" s="140"/>
      <c r="BON10" s="49"/>
      <c r="BOO10" s="140"/>
      <c r="BOP10" s="78">
        <f t="shared" si="235"/>
        <v>0</v>
      </c>
      <c r="BOR10" s="407"/>
      <c r="BOS10" s="312"/>
      <c r="BOT10" s="140"/>
      <c r="BOU10" s="31"/>
      <c r="BOV10" s="76"/>
      <c r="BOW10" s="78">
        <f t="shared" si="236"/>
        <v>0</v>
      </c>
      <c r="BOY10" s="407"/>
      <c r="BOZ10" s="312"/>
      <c r="BPA10" s="140"/>
      <c r="BPB10" s="31"/>
      <c r="BPC10" s="76"/>
      <c r="BPD10" s="78">
        <f t="shared" ref="BPD10:BPD43" si="250">BPD9+BPA10-BPC10</f>
        <v>210</v>
      </c>
      <c r="BPF10" s="49"/>
      <c r="BPG10" s="303"/>
      <c r="BPH10" s="140"/>
      <c r="BPI10" s="49"/>
      <c r="BPJ10" s="140"/>
      <c r="BPK10" s="78">
        <f t="shared" si="186"/>
        <v>0</v>
      </c>
      <c r="BPM10" s="49"/>
      <c r="BPN10" s="303"/>
      <c r="BPO10" s="140"/>
      <c r="BPP10" s="49"/>
      <c r="BPQ10" s="140"/>
      <c r="BPR10" s="78">
        <f t="shared" si="187"/>
        <v>0</v>
      </c>
      <c r="BPT10" s="31"/>
      <c r="BPU10" s="337"/>
      <c r="BPV10" s="782"/>
      <c r="BPW10" s="76"/>
      <c r="BPX10" s="49"/>
      <c r="BPY10" s="140"/>
      <c r="BPZ10" s="78">
        <f t="shared" si="188"/>
        <v>118</v>
      </c>
      <c r="BQA10" s="76"/>
      <c r="BQB10" s="323"/>
      <c r="BQC10" s="817"/>
      <c r="BQD10" s="795"/>
      <c r="BQE10" s="49">
        <v>41456</v>
      </c>
      <c r="BQF10" s="140">
        <v>1000</v>
      </c>
      <c r="BQG10" s="78">
        <f t="shared" si="189"/>
        <v>13615.5</v>
      </c>
      <c r="BQI10" s="427"/>
      <c r="BQJ10" s="303"/>
      <c r="BQK10" s="351"/>
      <c r="BQL10" s="427"/>
      <c r="BQM10" s="140"/>
      <c r="BQN10" s="78">
        <f t="shared" si="190"/>
        <v>0</v>
      </c>
      <c r="BQQ10" s="303"/>
      <c r="BQR10" s="351"/>
      <c r="BQS10" s="407"/>
      <c r="BQT10" s="780"/>
      <c r="BQU10" s="78">
        <f t="shared" si="191"/>
        <v>0</v>
      </c>
      <c r="BQW10" s="31"/>
      <c r="BQX10" s="312"/>
      <c r="BQY10" s="140"/>
      <c r="BQZ10" s="31"/>
      <c r="BRA10" s="76"/>
      <c r="BRB10" s="78">
        <f t="shared" si="192"/>
        <v>2077</v>
      </c>
      <c r="BRD10" s="31"/>
      <c r="BRE10" s="337"/>
      <c r="BRF10" s="782"/>
      <c r="BRG10" s="140"/>
      <c r="BRH10" s="31"/>
      <c r="BRI10" s="76"/>
      <c r="BRJ10" s="78">
        <f t="shared" si="193"/>
        <v>1966</v>
      </c>
      <c r="BRL10" s="407"/>
      <c r="BRM10" s="312"/>
      <c r="BRN10" s="140"/>
      <c r="BRO10" s="31"/>
      <c r="BRP10" s="76"/>
      <c r="BRQ10" s="78">
        <f t="shared" si="194"/>
        <v>0</v>
      </c>
      <c r="BRS10" s="407"/>
      <c r="BRT10" s="312"/>
      <c r="BRU10" s="22"/>
      <c r="BRV10" s="31"/>
      <c r="BRW10" s="76"/>
      <c r="BRX10" s="78">
        <f t="shared" si="195"/>
        <v>0</v>
      </c>
      <c r="BRZ10" s="49"/>
      <c r="BSA10" s="230"/>
      <c r="BSB10" s="140"/>
      <c r="BSC10" s="49"/>
      <c r="BSD10" s="140"/>
      <c r="BSE10" s="78">
        <f t="shared" si="196"/>
        <v>0</v>
      </c>
      <c r="BSG10" s="407"/>
      <c r="BSH10" s="312"/>
      <c r="BSI10" s="140"/>
      <c r="BSJ10" s="31"/>
      <c r="BSK10" s="76"/>
      <c r="BSL10" s="78">
        <f t="shared" si="197"/>
        <v>0</v>
      </c>
      <c r="BSN10" s="407"/>
      <c r="BSO10" s="312"/>
      <c r="BSP10" s="140"/>
      <c r="BSQ10" s="31"/>
      <c r="BSR10" s="76"/>
      <c r="BSS10" s="78">
        <f t="shared" si="198"/>
        <v>0</v>
      </c>
      <c r="BSU10" s="31"/>
      <c r="BSV10" s="312"/>
      <c r="BSW10" s="140"/>
      <c r="BSX10" s="31"/>
      <c r="BSY10" s="76"/>
      <c r="BSZ10" s="78">
        <f t="shared" si="199"/>
        <v>0</v>
      </c>
      <c r="BTB10" s="31"/>
      <c r="BTC10" s="312"/>
      <c r="BTD10" s="140"/>
      <c r="BTE10" s="31"/>
      <c r="BTF10" s="76"/>
      <c r="BTG10" s="78">
        <f t="shared" si="200"/>
        <v>0</v>
      </c>
      <c r="BTI10" s="31"/>
      <c r="BTJ10" s="312"/>
      <c r="BTK10" s="140"/>
      <c r="BTL10" s="31"/>
      <c r="BTM10" s="76"/>
      <c r="BTN10" s="78">
        <f t="shared" si="201"/>
        <v>0</v>
      </c>
      <c r="BTP10" s="31"/>
      <c r="BTQ10" s="312"/>
      <c r="BTR10" s="140"/>
      <c r="BTS10" s="31"/>
      <c r="BTT10" s="76"/>
      <c r="BTU10" s="78">
        <f t="shared" si="202"/>
        <v>0</v>
      </c>
    </row>
    <row r="11" spans="1:1894" x14ac:dyDescent="0.25">
      <c r="A11" s="31"/>
      <c r="B11" s="312"/>
      <c r="C11" s="22"/>
      <c r="D11" s="31"/>
      <c r="E11" s="76"/>
      <c r="F11" s="78">
        <f t="shared" si="2"/>
        <v>0</v>
      </c>
      <c r="H11" s="31"/>
      <c r="I11" s="312"/>
      <c r="J11" s="22"/>
      <c r="K11" s="31"/>
      <c r="L11" s="76"/>
      <c r="M11" s="78">
        <f t="shared" si="3"/>
        <v>0</v>
      </c>
      <c r="O11" s="31"/>
      <c r="P11" s="312"/>
      <c r="Q11" s="22"/>
      <c r="R11" s="31"/>
      <c r="S11" s="76"/>
      <c r="T11" s="78">
        <f t="shared" si="4"/>
        <v>0</v>
      </c>
      <c r="V11" s="31"/>
      <c r="W11" s="312"/>
      <c r="X11" s="22"/>
      <c r="Y11" s="31"/>
      <c r="Z11" s="76"/>
      <c r="AA11" s="78">
        <f t="shared" si="5"/>
        <v>0</v>
      </c>
      <c r="AC11" s="723">
        <v>41513</v>
      </c>
      <c r="AD11" s="782" t="s">
        <v>3232</v>
      </c>
      <c r="AE11" s="795">
        <v>2727</v>
      </c>
      <c r="AF11" s="407">
        <v>41519</v>
      </c>
      <c r="AG11" s="76">
        <v>2727</v>
      </c>
      <c r="AH11" s="78">
        <f t="shared" si="6"/>
        <v>0</v>
      </c>
      <c r="AJ11" s="322"/>
      <c r="AK11" s="230"/>
      <c r="AL11" s="105"/>
      <c r="AM11" s="322">
        <v>41386</v>
      </c>
      <c r="AN11" s="140">
        <v>3237.5</v>
      </c>
      <c r="AO11" s="78">
        <f t="shared" si="7"/>
        <v>136793.14000000001</v>
      </c>
      <c r="AQ11" s="31"/>
      <c r="AR11" s="312"/>
      <c r="AS11" s="22"/>
      <c r="AT11" s="31"/>
      <c r="AU11" s="76"/>
      <c r="AV11" s="78">
        <f t="shared" si="8"/>
        <v>0</v>
      </c>
      <c r="AX11" s="323"/>
      <c r="AY11" s="312"/>
      <c r="AZ11" s="22"/>
      <c r="BA11" s="31"/>
      <c r="BB11" s="76"/>
      <c r="BC11" s="78">
        <f t="shared" si="9"/>
        <v>37222</v>
      </c>
      <c r="BE11" s="427"/>
      <c r="BF11" s="1476"/>
      <c r="BG11" s="140"/>
      <c r="BH11" s="49"/>
      <c r="BI11" s="140"/>
      <c r="BJ11" s="78">
        <f t="shared" si="10"/>
        <v>0</v>
      </c>
      <c r="BL11" s="323"/>
      <c r="BM11" s="312"/>
      <c r="BN11" s="22"/>
      <c r="BO11" s="31"/>
      <c r="BP11" s="76"/>
      <c r="BQ11" s="78">
        <f t="shared" si="11"/>
        <v>0</v>
      </c>
      <c r="BS11" s="427"/>
      <c r="BT11" s="484"/>
      <c r="BU11" s="230"/>
      <c r="BV11" s="105"/>
      <c r="BW11" s="49"/>
      <c r="BX11" s="140"/>
      <c r="BY11" s="78">
        <f t="shared" si="12"/>
        <v>0</v>
      </c>
      <c r="CA11" s="427"/>
      <c r="CB11" s="303"/>
      <c r="CC11" s="140"/>
      <c r="CD11" s="49"/>
      <c r="CE11" s="140"/>
      <c r="CF11" s="78">
        <f t="shared" si="13"/>
        <v>0</v>
      </c>
      <c r="CH11" s="427"/>
      <c r="CI11" s="791"/>
      <c r="CJ11" s="140"/>
      <c r="CK11" s="49"/>
      <c r="CL11" s="140"/>
      <c r="CM11" s="78">
        <f t="shared" si="14"/>
        <v>0</v>
      </c>
      <c r="CO11" s="407">
        <v>40679</v>
      </c>
      <c r="CP11" s="740"/>
      <c r="CQ11" s="312" t="s">
        <v>1118</v>
      </c>
      <c r="CR11" s="22">
        <v>122316</v>
      </c>
      <c r="CT11" s="76"/>
      <c r="CU11" s="78">
        <f t="shared" si="15"/>
        <v>340924</v>
      </c>
      <c r="CX11" s="913"/>
      <c r="CY11" s="782"/>
      <c r="CZ11" s="140"/>
      <c r="DA11" s="427"/>
      <c r="DB11" s="140"/>
      <c r="DC11" s="78">
        <f t="shared" si="16"/>
        <v>9551430.3000000007</v>
      </c>
      <c r="DE11" s="322"/>
      <c r="DF11" s="230"/>
      <c r="DG11" s="105"/>
      <c r="DH11" s="49"/>
      <c r="DI11" s="140"/>
      <c r="DJ11" s="78">
        <f t="shared" si="17"/>
        <v>1013</v>
      </c>
      <c r="DL11" s="322"/>
      <c r="DM11" s="230"/>
      <c r="DN11" s="105"/>
      <c r="DO11" s="346"/>
      <c r="DP11" s="838"/>
      <c r="DQ11" s="78">
        <f t="shared" si="18"/>
        <v>0</v>
      </c>
      <c r="DS11" s="49"/>
      <c r="DT11" s="230"/>
      <c r="DU11" s="105"/>
      <c r="DV11" s="49"/>
      <c r="DW11" s="140"/>
      <c r="DX11" s="78">
        <f t="shared" si="19"/>
        <v>1750.5</v>
      </c>
      <c r="DZ11" s="322"/>
      <c r="EA11" s="230"/>
      <c r="EB11" s="105"/>
      <c r="EC11" s="31"/>
      <c r="ED11" s="76"/>
      <c r="EE11" s="78">
        <f t="shared" si="20"/>
        <v>0</v>
      </c>
      <c r="EG11" s="427">
        <v>41515</v>
      </c>
      <c r="EH11" s="303" t="s">
        <v>3210</v>
      </c>
      <c r="EI11" s="140">
        <v>2545</v>
      </c>
      <c r="EJ11" s="49">
        <v>41518</v>
      </c>
      <c r="EK11" s="140">
        <v>2545</v>
      </c>
      <c r="EL11" s="78">
        <f t="shared" si="21"/>
        <v>0</v>
      </c>
      <c r="EN11" s="427"/>
      <c r="EO11" s="230"/>
      <c r="EP11" s="105"/>
      <c r="EQ11" s="49"/>
      <c r="ER11" s="140"/>
      <c r="ES11" s="78">
        <f t="shared" si="22"/>
        <v>0</v>
      </c>
      <c r="EU11" s="49"/>
      <c r="EV11" s="309"/>
      <c r="EW11" s="230"/>
      <c r="EX11" s="105"/>
      <c r="EY11" s="309"/>
      <c r="EZ11" s="140"/>
      <c r="FA11" s="78">
        <f t="shared" si="23"/>
        <v>0</v>
      </c>
      <c r="FC11" s="427"/>
      <c r="FD11" s="309"/>
      <c r="FE11" s="230"/>
      <c r="FF11" s="105"/>
      <c r="FG11" s="49">
        <v>41528</v>
      </c>
      <c r="FH11" s="140">
        <v>15846.38</v>
      </c>
      <c r="FI11" s="78">
        <f t="shared" si="24"/>
        <v>40277.530000000006</v>
      </c>
      <c r="FK11" s="427"/>
      <c r="FL11" s="309"/>
      <c r="FM11" s="230"/>
      <c r="FN11" s="105"/>
      <c r="FO11" s="259"/>
      <c r="FP11" s="140"/>
      <c r="FQ11" s="78">
        <f t="shared" si="25"/>
        <v>8038.1</v>
      </c>
      <c r="FS11" s="31"/>
      <c r="FT11" s="230"/>
      <c r="FU11" s="105"/>
      <c r="FV11" s="309"/>
      <c r="FW11" s="140"/>
      <c r="FX11" s="78">
        <f t="shared" si="203"/>
        <v>0</v>
      </c>
      <c r="FZ11" s="427">
        <v>41493</v>
      </c>
      <c r="GA11" s="484" t="s">
        <v>3242</v>
      </c>
      <c r="GB11" s="230" t="s">
        <v>3265</v>
      </c>
      <c r="GC11" s="76">
        <v>18505</v>
      </c>
      <c r="GD11" s="484">
        <v>41522</v>
      </c>
      <c r="GE11" s="76">
        <v>18505</v>
      </c>
      <c r="GF11" s="78">
        <f t="shared" si="26"/>
        <v>28912.5</v>
      </c>
      <c r="GH11" s="49"/>
      <c r="GI11" s="1476"/>
      <c r="GJ11" s="140"/>
      <c r="GK11" s="49"/>
      <c r="GL11" s="140"/>
      <c r="GM11" s="78">
        <f t="shared" si="27"/>
        <v>24</v>
      </c>
      <c r="GO11" s="427"/>
      <c r="GP11" s="1931"/>
      <c r="GQ11" s="1927"/>
      <c r="GR11" s="832"/>
      <c r="GS11" s="1928" t="s">
        <v>3468</v>
      </c>
      <c r="GT11" s="840">
        <v>200</v>
      </c>
      <c r="GU11" s="78">
        <f t="shared" si="28"/>
        <v>2511.6000000000004</v>
      </c>
      <c r="GW11" s="427"/>
      <c r="GX11" s="230"/>
      <c r="GY11" s="105"/>
      <c r="GZ11" s="322"/>
      <c r="HA11" s="140"/>
      <c r="HB11" s="78">
        <f t="shared" si="29"/>
        <v>5990.5</v>
      </c>
      <c r="HD11" s="322"/>
      <c r="HE11" s="230"/>
      <c r="HF11" s="105"/>
      <c r="HG11" s="49"/>
      <c r="HH11" s="140"/>
      <c r="HI11" s="78">
        <f t="shared" si="30"/>
        <v>41275.5</v>
      </c>
      <c r="HK11" s="427"/>
      <c r="HL11" s="1476"/>
      <c r="HM11" s="140"/>
      <c r="HN11" s="49"/>
      <c r="HO11" s="140"/>
      <c r="HP11" s="78">
        <f t="shared" si="31"/>
        <v>3000</v>
      </c>
      <c r="HR11" s="322"/>
      <c r="HS11" s="230"/>
      <c r="HT11" s="105"/>
      <c r="HU11" s="49"/>
      <c r="HV11" s="140"/>
      <c r="HW11" s="78">
        <f t="shared" si="32"/>
        <v>0</v>
      </c>
      <c r="HY11" s="322"/>
      <c r="HZ11" s="230"/>
      <c r="IA11" s="105"/>
      <c r="IB11" s="49"/>
      <c r="IC11" s="140"/>
      <c r="ID11" s="78">
        <f t="shared" si="33"/>
        <v>0</v>
      </c>
      <c r="IF11" s="322"/>
      <c r="IG11" s="303"/>
      <c r="IH11" s="140"/>
      <c r="II11" s="427"/>
      <c r="IJ11" s="140"/>
      <c r="IK11" s="78">
        <f t="shared" si="34"/>
        <v>14500</v>
      </c>
      <c r="IM11" s="407"/>
      <c r="IN11" s="312"/>
      <c r="IO11" s="22"/>
      <c r="IP11" s="49"/>
      <c r="IQ11" s="140"/>
      <c r="IR11" s="78">
        <f t="shared" si="35"/>
        <v>402</v>
      </c>
      <c r="IT11" s="427"/>
      <c r="IU11" s="230"/>
      <c r="IV11" s="105"/>
      <c r="IW11" s="49"/>
      <c r="IX11" s="140"/>
      <c r="IY11" s="78">
        <f t="shared" si="36"/>
        <v>21278.5</v>
      </c>
      <c r="JA11" s="323">
        <v>41507</v>
      </c>
      <c r="JB11" s="782" t="s">
        <v>3339</v>
      </c>
      <c r="JC11" s="704">
        <v>3500</v>
      </c>
      <c r="JD11" s="323">
        <v>41522</v>
      </c>
      <c r="JE11" s="704">
        <v>3500</v>
      </c>
      <c r="JF11" s="78">
        <f t="shared" si="37"/>
        <v>0</v>
      </c>
      <c r="JH11" s="323"/>
      <c r="JI11" s="782"/>
      <c r="JJ11" s="704"/>
      <c r="JK11" s="323"/>
      <c r="JL11" s="704"/>
      <c r="JM11" s="78">
        <f t="shared" si="38"/>
        <v>30400</v>
      </c>
      <c r="JO11" s="323"/>
      <c r="JP11" s="782"/>
      <c r="JQ11" s="76"/>
      <c r="JR11" s="798"/>
      <c r="JS11" s="704"/>
      <c r="JT11" s="78">
        <f t="shared" si="39"/>
        <v>30400</v>
      </c>
      <c r="JV11" s="850"/>
      <c r="JW11" s="851"/>
      <c r="JX11" s="863"/>
      <c r="JY11" s="852">
        <v>40849</v>
      </c>
      <c r="JZ11" s="853">
        <v>3000</v>
      </c>
      <c r="KA11" s="854">
        <f t="shared" si="40"/>
        <v>64970.5</v>
      </c>
      <c r="KC11" s="434"/>
      <c r="KD11" s="434"/>
      <c r="KE11" s="436"/>
      <c r="KF11" s="434"/>
      <c r="KG11" s="140"/>
      <c r="KH11" s="132">
        <f t="shared" si="41"/>
        <v>0</v>
      </c>
      <c r="KJ11" s="323"/>
      <c r="KK11" s="1467"/>
      <c r="KL11" s="312"/>
      <c r="KM11" s="22"/>
      <c r="KN11" s="49"/>
      <c r="KO11" s="140"/>
      <c r="KP11" s="132">
        <f t="shared" si="42"/>
        <v>26852</v>
      </c>
      <c r="KR11" s="322"/>
      <c r="KS11" s="1476"/>
      <c r="KT11" s="140"/>
      <c r="KU11" s="49"/>
      <c r="KV11" s="140"/>
      <c r="KW11" s="78">
        <f t="shared" si="43"/>
        <v>0</v>
      </c>
      <c r="KY11" s="322"/>
      <c r="KZ11" s="230"/>
      <c r="LA11" s="105"/>
      <c r="LB11" s="49"/>
      <c r="LC11" s="140"/>
      <c r="LD11" s="78">
        <f t="shared" si="44"/>
        <v>0</v>
      </c>
      <c r="LF11" s="31"/>
      <c r="LG11" s="312"/>
      <c r="LH11" s="22"/>
      <c r="LI11" s="31"/>
      <c r="LJ11" s="76"/>
      <c r="LK11" s="78">
        <f t="shared" si="45"/>
        <v>7881.5</v>
      </c>
      <c r="LM11" s="31"/>
      <c r="LN11" s="1476"/>
      <c r="LO11" s="140"/>
      <c r="LP11" s="31"/>
      <c r="LQ11" s="76"/>
      <c r="LR11" s="78">
        <f t="shared" si="46"/>
        <v>0</v>
      </c>
      <c r="LT11" s="49"/>
      <c r="LU11" s="230"/>
      <c r="LV11" s="105"/>
      <c r="LW11" s="49"/>
      <c r="LX11" s="140"/>
      <c r="LY11" s="78">
        <f t="shared" si="47"/>
        <v>0</v>
      </c>
      <c r="MA11" s="49"/>
      <c r="MB11" s="230"/>
      <c r="MC11" s="105"/>
      <c r="MD11" s="49"/>
      <c r="ME11" s="140"/>
      <c r="MF11" s="78">
        <f t="shared" si="48"/>
        <v>0</v>
      </c>
      <c r="MH11" s="427"/>
      <c r="MI11" s="230"/>
      <c r="MJ11" s="105"/>
      <c r="MK11" s="49"/>
      <c r="ML11" s="140"/>
      <c r="MM11" s="78">
        <f t="shared" si="49"/>
        <v>0</v>
      </c>
      <c r="MO11" s="427"/>
      <c r="MP11" s="1476"/>
      <c r="MQ11" s="140"/>
      <c r="MR11" s="49"/>
      <c r="MS11" s="140"/>
      <c r="MT11" s="78">
        <f t="shared" si="50"/>
        <v>0</v>
      </c>
      <c r="MV11" s="493"/>
      <c r="MW11" s="312"/>
      <c r="MX11" s="22"/>
      <c r="MY11" s="688"/>
      <c r="MZ11" s="76"/>
      <c r="NA11" s="78">
        <f t="shared" si="51"/>
        <v>0</v>
      </c>
      <c r="NC11" s="31"/>
      <c r="ND11" s="312"/>
      <c r="NE11" s="22"/>
      <c r="NF11" s="688"/>
      <c r="NG11" s="76"/>
      <c r="NH11" s="78">
        <f t="shared" si="52"/>
        <v>0</v>
      </c>
      <c r="NJ11" s="31"/>
      <c r="NK11" s="312"/>
      <c r="NL11" s="22"/>
      <c r="NM11" s="31"/>
      <c r="NN11" s="76"/>
      <c r="NO11" s="78">
        <f t="shared" si="53"/>
        <v>0</v>
      </c>
      <c r="NQ11" s="427"/>
      <c r="NR11" s="303"/>
      <c r="NS11" s="140"/>
      <c r="NT11" s="427"/>
      <c r="NU11" s="140"/>
      <c r="NV11" s="78">
        <f t="shared" si="54"/>
        <v>0</v>
      </c>
      <c r="NX11" s="407">
        <v>41356</v>
      </c>
      <c r="NY11" s="312" t="s">
        <v>1555</v>
      </c>
      <c r="NZ11" s="22">
        <v>7107</v>
      </c>
      <c r="OA11" s="49">
        <v>41535</v>
      </c>
      <c r="OB11" s="140">
        <v>7107</v>
      </c>
      <c r="OC11" s="78">
        <f t="shared" si="55"/>
        <v>14934.5</v>
      </c>
      <c r="OE11" s="427">
        <v>41505</v>
      </c>
      <c r="OF11" s="816" t="s">
        <v>3826</v>
      </c>
      <c r="OG11" s="230" t="s">
        <v>3266</v>
      </c>
      <c r="OH11" s="105">
        <v>24838.5</v>
      </c>
      <c r="OI11" s="49">
        <v>41526</v>
      </c>
      <c r="OJ11" s="140">
        <v>24838.5</v>
      </c>
      <c r="OK11" s="78">
        <f t="shared" si="0"/>
        <v>856.99999999999636</v>
      </c>
      <c r="OM11" s="407"/>
      <c r="ON11" s="312"/>
      <c r="OO11" s="22"/>
      <c r="OP11" s="31"/>
      <c r="OQ11" s="76"/>
      <c r="OR11" s="78">
        <f t="shared" si="56"/>
        <v>0</v>
      </c>
      <c r="OT11" s="31"/>
      <c r="OU11" s="312"/>
      <c r="OV11" s="22"/>
      <c r="OW11" s="31"/>
      <c r="OX11" s="76"/>
      <c r="OY11" s="78">
        <f t="shared" si="57"/>
        <v>0</v>
      </c>
      <c r="PA11" s="322">
        <v>41547</v>
      </c>
      <c r="PB11" s="791" t="s">
        <v>4235</v>
      </c>
      <c r="PC11" s="140">
        <v>6366.5</v>
      </c>
      <c r="PD11" s="49"/>
      <c r="PE11" s="140"/>
      <c r="PF11" s="78">
        <f t="shared" si="58"/>
        <v>6668</v>
      </c>
      <c r="PH11" s="322"/>
      <c r="PI11" s="791"/>
      <c r="PJ11" s="140"/>
      <c r="PK11" s="49"/>
      <c r="PL11" s="140"/>
      <c r="PM11" s="78">
        <f t="shared" si="59"/>
        <v>7976</v>
      </c>
      <c r="PO11" s="322">
        <v>41169</v>
      </c>
      <c r="PP11" s="864" t="s">
        <v>1119</v>
      </c>
      <c r="PQ11" s="230" t="s">
        <v>1120</v>
      </c>
      <c r="PR11" s="803">
        <v>1679.68</v>
      </c>
      <c r="PS11" s="309"/>
      <c r="PT11" s="140"/>
      <c r="PU11" s="132">
        <f t="shared" si="60"/>
        <v>6046.25</v>
      </c>
      <c r="PW11" s="322"/>
      <c r="PX11" s="230"/>
      <c r="PY11" s="105"/>
      <c r="PZ11" s="309"/>
      <c r="QA11" s="140"/>
      <c r="QB11" s="132">
        <f t="shared" si="61"/>
        <v>9904</v>
      </c>
      <c r="QC11" s="245"/>
      <c r="QD11" s="322">
        <v>41508</v>
      </c>
      <c r="QE11" s="312" t="s">
        <v>3181</v>
      </c>
      <c r="QF11" s="22">
        <v>24771.5</v>
      </c>
      <c r="QG11" s="31">
        <v>41524</v>
      </c>
      <c r="QH11" s="76">
        <v>24771.5</v>
      </c>
      <c r="QI11" s="78">
        <f t="shared" si="62"/>
        <v>0</v>
      </c>
      <c r="QK11" s="31"/>
      <c r="QL11" s="312"/>
      <c r="QM11" s="22"/>
      <c r="QN11" s="31"/>
      <c r="QO11" s="76"/>
      <c r="QP11" s="78">
        <f t="shared" si="63"/>
        <v>0</v>
      </c>
      <c r="QR11" s="49"/>
      <c r="QS11" s="230"/>
      <c r="QT11" s="105"/>
      <c r="QU11" s="49"/>
      <c r="QV11" s="140"/>
      <c r="QW11" s="78">
        <f t="shared" si="64"/>
        <v>0</v>
      </c>
      <c r="QY11" s="49"/>
      <c r="QZ11" s="230"/>
      <c r="RA11" s="105"/>
      <c r="RB11" s="49"/>
      <c r="RC11" s="140"/>
      <c r="RD11" s="78">
        <f t="shared" si="65"/>
        <v>0</v>
      </c>
      <c r="RF11" s="407"/>
      <c r="RG11" s="740"/>
      <c r="RH11" s="782"/>
      <c r="RI11" s="391"/>
      <c r="RJ11" s="49">
        <v>41367</v>
      </c>
      <c r="RK11" s="704">
        <v>8035.5</v>
      </c>
      <c r="RL11" s="78">
        <f t="shared" si="66"/>
        <v>604.5</v>
      </c>
      <c r="RN11" s="427"/>
      <c r="RO11" s="230"/>
      <c r="RP11" s="105"/>
      <c r="RQ11" s="49"/>
      <c r="RR11" s="391"/>
      <c r="RS11" s="78">
        <f t="shared" si="67"/>
        <v>0</v>
      </c>
      <c r="RU11" s="427"/>
      <c r="RV11" s="230"/>
      <c r="RW11" s="105"/>
      <c r="RX11" s="49"/>
      <c r="RY11" s="391"/>
      <c r="RZ11" s="78">
        <f t="shared" si="68"/>
        <v>0</v>
      </c>
      <c r="SB11" s="49"/>
      <c r="SC11" s="230"/>
      <c r="SD11" s="105"/>
      <c r="SE11" s="49"/>
      <c r="SF11" s="391"/>
      <c r="SG11" s="78">
        <f t="shared" si="69"/>
        <v>0</v>
      </c>
      <c r="SI11" s="49"/>
      <c r="SJ11" s="230"/>
      <c r="SK11" s="105"/>
      <c r="SL11" s="49"/>
      <c r="SM11" s="391"/>
      <c r="SN11" s="78">
        <f t="shared" si="70"/>
        <v>0</v>
      </c>
      <c r="SP11" s="49"/>
      <c r="SQ11" s="230"/>
      <c r="SR11" s="105"/>
      <c r="SS11" s="49"/>
      <c r="ST11" s="391"/>
      <c r="SU11" s="78">
        <f t="shared" si="71"/>
        <v>0</v>
      </c>
      <c r="SW11" s="49"/>
      <c r="SX11" s="230"/>
      <c r="SY11" s="105"/>
      <c r="SZ11" s="49"/>
      <c r="TA11" s="391"/>
      <c r="TB11" s="78">
        <f t="shared" si="72"/>
        <v>0</v>
      </c>
      <c r="TD11" s="49"/>
      <c r="TE11" s="230"/>
      <c r="TF11" s="105"/>
      <c r="TG11" s="49"/>
      <c r="TH11" s="391"/>
      <c r="TI11" s="78">
        <f t="shared" si="73"/>
        <v>0</v>
      </c>
      <c r="TK11" s="49"/>
      <c r="TL11" s="230"/>
      <c r="TM11" s="262"/>
      <c r="TN11" s="49"/>
      <c r="TO11" s="391"/>
      <c r="TP11" s="78">
        <f t="shared" si="74"/>
        <v>9651.5</v>
      </c>
      <c r="TR11" s="31"/>
      <c r="TS11" s="312"/>
      <c r="TT11" s="780"/>
      <c r="TU11" s="49"/>
      <c r="TV11" s="391"/>
      <c r="TW11" s="78">
        <f t="shared" si="75"/>
        <v>0</v>
      </c>
      <c r="TY11" s="407"/>
      <c r="TZ11" s="312"/>
      <c r="UA11" s="780"/>
      <c r="UB11" s="49"/>
      <c r="UC11" s="391"/>
      <c r="UD11" s="78">
        <f t="shared" si="76"/>
        <v>0</v>
      </c>
      <c r="UF11" s="427"/>
      <c r="UG11" s="230"/>
      <c r="UH11" s="105"/>
      <c r="UI11" s="49"/>
      <c r="UJ11" s="391"/>
      <c r="UK11" s="78">
        <f t="shared" si="77"/>
        <v>-2822</v>
      </c>
      <c r="UM11" s="427"/>
      <c r="UN11" s="230"/>
      <c r="UO11" s="105"/>
      <c r="UP11" s="49"/>
      <c r="UQ11" s="391"/>
      <c r="UR11" s="78">
        <f t="shared" si="78"/>
        <v>0</v>
      </c>
      <c r="UT11" s="322"/>
      <c r="UU11" s="49"/>
      <c r="UV11" s="105"/>
      <c r="UW11" s="322"/>
      <c r="UX11" s="351"/>
      <c r="UY11" s="78">
        <f t="shared" si="79"/>
        <v>2243</v>
      </c>
      <c r="VA11" s="427"/>
      <c r="VB11" s="230"/>
      <c r="VC11" s="105"/>
      <c r="VD11" s="49"/>
      <c r="VE11" s="391"/>
      <c r="VF11" s="78">
        <f t="shared" si="80"/>
        <v>0</v>
      </c>
      <c r="VH11" s="49"/>
      <c r="VI11" s="230"/>
      <c r="VJ11" s="105"/>
      <c r="VK11" s="49"/>
      <c r="VL11" s="391"/>
      <c r="VM11" s="78">
        <f t="shared" si="81"/>
        <v>1169.5</v>
      </c>
      <c r="VO11" s="49"/>
      <c r="VP11" s="230"/>
      <c r="VQ11" s="105"/>
      <c r="VR11" s="49"/>
      <c r="VS11" s="391"/>
      <c r="VT11" s="78">
        <f t="shared" si="82"/>
        <v>0</v>
      </c>
      <c r="VV11" s="427"/>
      <c r="VW11" s="230"/>
      <c r="VX11" s="1297"/>
      <c r="VY11" s="1298">
        <v>41541</v>
      </c>
      <c r="VZ11" s="391">
        <v>500</v>
      </c>
      <c r="WA11" s="78">
        <f t="shared" si="83"/>
        <v>28610</v>
      </c>
      <c r="WC11" s="427"/>
      <c r="WD11" s="230"/>
      <c r="WE11" s="105"/>
      <c r="WF11" s="49"/>
      <c r="WG11" s="391"/>
      <c r="WH11" s="78">
        <f t="shared" si="84"/>
        <v>151</v>
      </c>
      <c r="WJ11" s="427">
        <v>41547</v>
      </c>
      <c r="WK11" s="230" t="s">
        <v>4259</v>
      </c>
      <c r="WL11" s="105">
        <v>15189.5</v>
      </c>
      <c r="WM11" s="857"/>
      <c r="WN11" s="140"/>
      <c r="WO11" s="78">
        <f t="shared" si="85"/>
        <v>22886.5</v>
      </c>
      <c r="WQ11" s="49"/>
      <c r="WR11" s="230"/>
      <c r="WS11" s="105"/>
      <c r="WT11" s="49"/>
      <c r="WU11" s="140"/>
      <c r="WV11" s="78">
        <f t="shared" si="86"/>
        <v>0</v>
      </c>
      <c r="WX11" s="427"/>
      <c r="WY11" s="230"/>
      <c r="WZ11" s="105"/>
      <c r="XA11" s="49"/>
      <c r="XB11" s="140"/>
      <c r="XC11" s="78">
        <f t="shared" si="87"/>
        <v>27657.5</v>
      </c>
      <c r="XE11" s="407"/>
      <c r="XF11" s="312"/>
      <c r="XG11" s="22"/>
      <c r="XH11" s="31"/>
      <c r="XI11" s="76"/>
      <c r="XJ11" s="78">
        <f t="shared" si="88"/>
        <v>0</v>
      </c>
      <c r="XL11" s="407"/>
      <c r="XM11" s="312"/>
      <c r="XN11" s="22"/>
      <c r="XO11" s="31"/>
      <c r="XP11" s="76"/>
      <c r="XQ11" s="78">
        <f t="shared" si="89"/>
        <v>0</v>
      </c>
      <c r="XS11" s="322"/>
      <c r="XT11" s="360"/>
      <c r="XU11" s="230"/>
      <c r="XV11" s="105"/>
      <c r="XW11" s="49"/>
      <c r="XX11" s="140"/>
      <c r="XY11" s="78">
        <f t="shared" si="90"/>
        <v>55941.83</v>
      </c>
      <c r="YA11" s="323"/>
      <c r="YB11" s="312"/>
      <c r="YC11" s="22"/>
      <c r="YD11" s="427">
        <v>41462</v>
      </c>
      <c r="YE11" s="262">
        <v>300</v>
      </c>
      <c r="YF11" s="78">
        <f t="shared" si="91"/>
        <v>2221</v>
      </c>
      <c r="YH11" s="407">
        <v>41517</v>
      </c>
      <c r="YI11" s="740"/>
      <c r="YJ11" s="312" t="s">
        <v>3170</v>
      </c>
      <c r="YK11" s="22">
        <v>23142.44</v>
      </c>
      <c r="YL11" s="787">
        <v>41518</v>
      </c>
      <c r="YM11" s="76">
        <v>23142.44</v>
      </c>
      <c r="YN11" s="78">
        <f t="shared" si="92"/>
        <v>2504.7000000000007</v>
      </c>
      <c r="YP11" s="323"/>
      <c r="YQ11" s="312"/>
      <c r="YR11" s="22"/>
      <c r="YS11" s="31"/>
      <c r="YT11" s="76"/>
      <c r="YU11" s="78">
        <f t="shared" ref="YU11:YU43" si="251">YU10+YR11-YT11</f>
        <v>2405.5</v>
      </c>
      <c r="YW11" s="322">
        <v>41547</v>
      </c>
      <c r="YX11" s="230" t="s">
        <v>4226</v>
      </c>
      <c r="YY11" s="105">
        <v>1732</v>
      </c>
      <c r="YZ11" s="49"/>
      <c r="ZA11" s="140"/>
      <c r="ZB11" s="78">
        <f t="shared" si="93"/>
        <v>2662.4400000000005</v>
      </c>
      <c r="ZD11" s="407"/>
      <c r="ZE11" s="312"/>
      <c r="ZF11" s="22"/>
      <c r="ZG11" s="31"/>
      <c r="ZH11" s="76"/>
      <c r="ZI11" s="78">
        <f t="shared" si="237"/>
        <v>0</v>
      </c>
      <c r="ZK11" s="407"/>
      <c r="ZL11" s="312"/>
      <c r="ZM11" s="22"/>
      <c r="ZN11" s="31"/>
      <c r="ZO11" s="76"/>
      <c r="ZP11" s="78">
        <f t="shared" si="238"/>
        <v>0</v>
      </c>
      <c r="ZR11" s="322"/>
      <c r="ZS11" s="230"/>
      <c r="ZT11" s="303"/>
      <c r="ZU11" s="140"/>
      <c r="ZV11" s="322"/>
      <c r="ZW11" s="140"/>
      <c r="ZX11" s="78">
        <f t="shared" si="94"/>
        <v>2062.3999999999996</v>
      </c>
      <c r="ZZ11" s="322"/>
      <c r="AAA11" s="303"/>
      <c r="AAB11" s="391"/>
      <c r="AAC11" s="322"/>
      <c r="AAD11" s="140"/>
      <c r="AAE11" s="78">
        <f t="shared" si="95"/>
        <v>0</v>
      </c>
      <c r="AAG11" s="427"/>
      <c r="AAH11" s="1476"/>
      <c r="AAI11" s="140"/>
      <c r="AAJ11" s="322"/>
      <c r="AAK11" s="140"/>
      <c r="AAL11" s="78">
        <f t="shared" si="96"/>
        <v>2828</v>
      </c>
      <c r="AAN11" s="322">
        <v>41545</v>
      </c>
      <c r="AAO11" s="230" t="s">
        <v>4212</v>
      </c>
      <c r="AAP11" s="698">
        <v>1824</v>
      </c>
      <c r="AAQ11" s="49"/>
      <c r="AAR11" s="140"/>
      <c r="AAS11" s="78">
        <f t="shared" si="97"/>
        <v>22790</v>
      </c>
      <c r="AAU11" s="427"/>
      <c r="AAV11" s="230"/>
      <c r="AAW11" s="105"/>
      <c r="AAX11" s="427"/>
      <c r="AAY11" s="140"/>
      <c r="AAZ11" s="78">
        <f t="shared" si="98"/>
        <v>0</v>
      </c>
      <c r="ABB11" s="427"/>
      <c r="ABC11" s="230"/>
      <c r="ABD11" s="105"/>
      <c r="ABE11" s="49"/>
      <c r="ABF11" s="140"/>
      <c r="ABG11" s="78">
        <f t="shared" si="99"/>
        <v>0</v>
      </c>
      <c r="ABI11" s="407"/>
      <c r="ABJ11" s="312"/>
      <c r="ABK11" s="22"/>
      <c r="ABL11" s="31"/>
      <c r="ABM11" s="76"/>
      <c r="ABN11" s="78">
        <f t="shared" si="100"/>
        <v>0</v>
      </c>
      <c r="ABP11" s="407"/>
      <c r="ABQ11" s="312"/>
      <c r="ABR11" s="22"/>
      <c r="ABS11" s="31"/>
      <c r="ABT11" s="76"/>
      <c r="ABU11" s="78">
        <f t="shared" si="101"/>
        <v>0</v>
      </c>
      <c r="ABW11" s="427"/>
      <c r="ABX11" s="230"/>
      <c r="ABY11" s="105"/>
      <c r="ABZ11" s="49"/>
      <c r="ACA11" s="140"/>
      <c r="ACB11" s="78">
        <f t="shared" si="102"/>
        <v>0</v>
      </c>
      <c r="ACD11" s="427"/>
      <c r="ACE11" s="484"/>
      <c r="ACF11" s="230"/>
      <c r="ACG11" s="105"/>
      <c r="ACH11" s="49"/>
      <c r="ACI11" s="140"/>
      <c r="ACJ11" s="78">
        <f t="shared" si="103"/>
        <v>0</v>
      </c>
      <c r="ACL11" s="49"/>
      <c r="ACM11" s="230"/>
      <c r="ACN11" s="105"/>
      <c r="ACO11" s="49"/>
      <c r="ACP11" s="140"/>
      <c r="ACQ11" s="78">
        <f>ACQ10+ACN11-ACP11</f>
        <v>8172</v>
      </c>
      <c r="ACS11" s="797">
        <v>40529</v>
      </c>
      <c r="ACT11" s="312" t="s">
        <v>1121</v>
      </c>
      <c r="ACU11" s="105">
        <v>30798</v>
      </c>
      <c r="ACV11" s="31"/>
      <c r="ACW11" s="76"/>
      <c r="ACX11" s="78">
        <f t="shared" si="104"/>
        <v>70699</v>
      </c>
      <c r="ADA11" s="769"/>
      <c r="ADB11" s="312"/>
      <c r="ADC11" s="22"/>
      <c r="ADD11" s="31"/>
      <c r="ADE11" s="76"/>
      <c r="ADF11" s="78">
        <f>ADF10+ADC11-ADE11</f>
        <v>0</v>
      </c>
      <c r="ADH11" s="323"/>
      <c r="ADI11" s="312"/>
      <c r="ADJ11" s="22"/>
      <c r="ADK11" s="407"/>
      <c r="ADL11" s="76"/>
      <c r="ADM11" s="78">
        <f>ADM10+ADJ11-ADL11</f>
        <v>0</v>
      </c>
      <c r="ADO11" s="407"/>
      <c r="ADP11" s="312"/>
      <c r="ADQ11" s="22"/>
      <c r="ADR11" s="31"/>
      <c r="ADS11" s="76"/>
      <c r="ADT11" s="78">
        <f>ADT10+ADQ11-ADS11</f>
        <v>42311</v>
      </c>
      <c r="ADV11" s="322">
        <v>41517</v>
      </c>
      <c r="ADW11" s="230" t="s">
        <v>3196</v>
      </c>
      <c r="ADX11" s="105">
        <v>12014.5</v>
      </c>
      <c r="ADY11" s="322">
        <v>41521</v>
      </c>
      <c r="ADZ11" s="140">
        <v>12014.5</v>
      </c>
      <c r="AEA11" s="78">
        <f t="shared" ref="AEA11:AEA51" si="252">AEA10+ADX11-ADZ11</f>
        <v>100.5</v>
      </c>
      <c r="AEC11" s="49"/>
      <c r="AED11" s="230"/>
      <c r="AEE11" s="105"/>
      <c r="AEF11" s="49"/>
      <c r="AEG11" s="140"/>
      <c r="AEH11" s="78">
        <f t="shared" si="1"/>
        <v>0</v>
      </c>
      <c r="AEJ11" s="49"/>
      <c r="AEK11" s="230"/>
      <c r="AEL11" s="105"/>
      <c r="AEM11" s="49"/>
      <c r="AEN11" s="140"/>
      <c r="AEO11" s="78">
        <f t="shared" si="105"/>
        <v>1957</v>
      </c>
      <c r="AEQ11" s="31"/>
      <c r="AER11" s="312"/>
      <c r="AES11" s="22"/>
      <c r="AET11" s="31"/>
      <c r="AEU11" s="76"/>
      <c r="AEV11" s="78">
        <f t="shared" si="106"/>
        <v>0</v>
      </c>
      <c r="AEX11" s="323"/>
      <c r="AEY11" s="312"/>
      <c r="AEZ11" s="22"/>
      <c r="AFA11" s="31"/>
      <c r="AFB11" s="76"/>
      <c r="AFC11" s="78">
        <f t="shared" si="107"/>
        <v>0</v>
      </c>
      <c r="AFE11" s="323"/>
      <c r="AFF11" s="1476"/>
      <c r="AFG11" s="140"/>
      <c r="AFH11" s="31"/>
      <c r="AFI11" s="76"/>
      <c r="AFJ11" s="78">
        <f t="shared" si="108"/>
        <v>0</v>
      </c>
      <c r="AFL11" s="323"/>
      <c r="AFM11" s="312"/>
      <c r="AFN11" s="22"/>
      <c r="AFO11" s="31"/>
      <c r="AFP11" s="76"/>
      <c r="AFQ11" s="78">
        <f t="shared" si="109"/>
        <v>0</v>
      </c>
      <c r="AFS11" s="31">
        <v>41527</v>
      </c>
      <c r="AFT11" s="312" t="s">
        <v>4087</v>
      </c>
      <c r="AFU11" s="22">
        <v>15078.4</v>
      </c>
      <c r="AFV11" s="31"/>
      <c r="AFW11" s="77"/>
      <c r="AFX11" s="78">
        <f t="shared" si="110"/>
        <v>15078.4</v>
      </c>
      <c r="AFZ11" s="323"/>
      <c r="AGA11" s="312"/>
      <c r="AGB11" s="22"/>
      <c r="AGC11" s="31"/>
      <c r="AGD11" s="76"/>
      <c r="AGE11" s="78">
        <f t="shared" si="111"/>
        <v>0</v>
      </c>
      <c r="AGG11" s="323"/>
      <c r="AGH11" s="1476"/>
      <c r="AGI11" s="140"/>
      <c r="AGJ11" s="31"/>
      <c r="AGK11" s="76"/>
      <c r="AGL11" s="78">
        <f t="shared" si="112"/>
        <v>6283.5</v>
      </c>
      <c r="AGN11" s="407"/>
      <c r="AGO11" s="312"/>
      <c r="AGP11" s="22"/>
      <c r="AGQ11" s="49"/>
      <c r="AGR11" s="140"/>
      <c r="AGS11" s="78">
        <f t="shared" si="113"/>
        <v>39189.599999999999</v>
      </c>
      <c r="AGW11" s="303"/>
      <c r="AGX11" s="140"/>
      <c r="AGY11" s="323"/>
      <c r="AGZ11" s="76"/>
      <c r="AHA11" s="78">
        <f t="shared" si="114"/>
        <v>2343</v>
      </c>
      <c r="AHC11" s="407"/>
      <c r="AHD11" s="1476"/>
      <c r="AHE11" s="140"/>
      <c r="AHF11" s="31"/>
      <c r="AHG11" s="76"/>
      <c r="AHH11" s="78">
        <f t="shared" si="115"/>
        <v>0</v>
      </c>
      <c r="AHJ11" s="407"/>
      <c r="AHK11" s="1476"/>
      <c r="AHL11" s="140"/>
      <c r="AHM11" s="31"/>
      <c r="AHN11" s="76"/>
      <c r="AHO11" s="78">
        <f t="shared" si="116"/>
        <v>3656</v>
      </c>
      <c r="AHQ11" s="427"/>
      <c r="AHR11" s="484"/>
      <c r="AHS11" s="230"/>
      <c r="AHT11" s="1849"/>
      <c r="AHU11" s="805"/>
      <c r="AHV11" s="861"/>
      <c r="AHW11" s="78">
        <f t="shared" si="117"/>
        <v>6387</v>
      </c>
      <c r="AHY11" s="427"/>
      <c r="AHZ11" s="230"/>
      <c r="AIA11" s="804"/>
      <c r="AIB11" s="805"/>
      <c r="AIC11" s="140"/>
      <c r="AID11" s="78">
        <f t="shared" si="118"/>
        <v>436</v>
      </c>
      <c r="AIF11" s="427"/>
      <c r="AIG11" s="230"/>
      <c r="AIH11" s="105"/>
      <c r="AII11" s="49"/>
      <c r="AIJ11" s="140"/>
      <c r="AIK11" s="78">
        <f t="shared" si="119"/>
        <v>23042</v>
      </c>
      <c r="AIM11" s="427"/>
      <c r="AIN11" s="230"/>
      <c r="AIO11" s="105"/>
      <c r="AIP11" s="309"/>
      <c r="AIQ11" s="140"/>
      <c r="AIR11" s="78">
        <f t="shared" si="120"/>
        <v>504</v>
      </c>
      <c r="AIT11" s="801">
        <v>40330</v>
      </c>
      <c r="AIU11" s="784" t="s">
        <v>1122</v>
      </c>
      <c r="AIV11" s="22">
        <v>1197</v>
      </c>
      <c r="AIW11" s="31"/>
      <c r="AIX11" s="76"/>
      <c r="AIY11" s="78">
        <f t="shared" si="121"/>
        <v>27267.5</v>
      </c>
      <c r="AJA11" s="49"/>
      <c r="AJB11" s="230"/>
      <c r="AJC11" s="105"/>
      <c r="AJD11" s="49"/>
      <c r="AJE11" s="140"/>
      <c r="AJF11" s="78">
        <f t="shared" si="122"/>
        <v>25028.5</v>
      </c>
      <c r="AJH11" s="322"/>
      <c r="AJI11" s="230"/>
      <c r="AJJ11" s="105"/>
      <c r="AJK11" s="49"/>
      <c r="AJL11" s="140"/>
      <c r="AJM11" s="78">
        <f t="shared" si="123"/>
        <v>0</v>
      </c>
      <c r="AJO11" s="322"/>
      <c r="AJP11" s="230"/>
      <c r="AJQ11" s="105"/>
      <c r="AJR11" s="49">
        <v>40952</v>
      </c>
      <c r="AJS11" s="140">
        <v>200</v>
      </c>
      <c r="AJT11" s="78">
        <f t="shared" si="124"/>
        <v>11555.5</v>
      </c>
      <c r="AJV11" s="31"/>
      <c r="AJW11" s="337"/>
      <c r="AJX11" s="312"/>
      <c r="AJY11" s="22"/>
      <c r="AJZ11" s="31"/>
      <c r="AKA11" s="76"/>
      <c r="AKB11" s="78">
        <f t="shared" si="125"/>
        <v>0</v>
      </c>
      <c r="AKD11" s="407"/>
      <c r="AKE11" s="312"/>
      <c r="AKF11" s="22"/>
      <c r="AKG11" s="31"/>
      <c r="AKH11" s="76"/>
      <c r="AKI11" s="78">
        <f t="shared" si="126"/>
        <v>0</v>
      </c>
      <c r="AKK11" s="427"/>
      <c r="AKL11" s="484"/>
      <c r="AKM11" s="230"/>
      <c r="AKN11" s="105"/>
      <c r="AKO11" s="49"/>
      <c r="AKP11" s="140"/>
      <c r="AKQ11" s="78">
        <f t="shared" si="127"/>
        <v>0</v>
      </c>
      <c r="AKS11" s="427">
        <v>41517</v>
      </c>
      <c r="AKT11" s="230" t="s">
        <v>3174</v>
      </c>
      <c r="AKU11" s="105">
        <v>4144</v>
      </c>
      <c r="AKV11" s="49">
        <v>41519</v>
      </c>
      <c r="AKW11" s="140">
        <v>4144</v>
      </c>
      <c r="AKX11" s="78">
        <f t="shared" si="128"/>
        <v>409</v>
      </c>
      <c r="AKZ11" s="407"/>
      <c r="ALA11" s="312"/>
      <c r="ALB11" s="22"/>
      <c r="ALC11" s="49"/>
      <c r="ALD11" s="140"/>
      <c r="ALE11" s="78">
        <f t="shared" si="129"/>
        <v>0</v>
      </c>
      <c r="ALG11" s="407"/>
      <c r="ALH11" s="312"/>
      <c r="ALI11" s="22"/>
      <c r="ALJ11" s="49"/>
      <c r="ALK11" s="140"/>
      <c r="ALL11" s="78">
        <f t="shared" si="130"/>
        <v>3598.5</v>
      </c>
      <c r="ALN11" s="796">
        <v>40918</v>
      </c>
      <c r="ALO11" s="788" t="s">
        <v>1123</v>
      </c>
      <c r="ALP11" s="803">
        <v>4104</v>
      </c>
      <c r="ALQ11" s="31">
        <v>41110</v>
      </c>
      <c r="ALR11" s="76">
        <v>100</v>
      </c>
      <c r="ALS11" s="78">
        <f t="shared" si="131"/>
        <v>37251</v>
      </c>
      <c r="ALU11" s="407"/>
      <c r="ALV11" s="312"/>
      <c r="ALW11" s="22"/>
      <c r="ALX11" s="31"/>
      <c r="ALY11" s="76"/>
      <c r="ALZ11" s="78">
        <f t="shared" si="132"/>
        <v>0</v>
      </c>
      <c r="AMB11" s="427"/>
      <c r="AMC11" s="230"/>
      <c r="AMD11" s="105"/>
      <c r="AME11" s="427"/>
      <c r="AMF11" s="140"/>
      <c r="AMG11" s="78">
        <f t="shared" si="133"/>
        <v>0</v>
      </c>
      <c r="AMI11" s="407"/>
      <c r="AMJ11" s="312"/>
      <c r="AMK11" s="22"/>
      <c r="AML11" s="31"/>
      <c r="AMM11" s="76"/>
      <c r="AMN11" s="78">
        <f t="shared" si="134"/>
        <v>0</v>
      </c>
      <c r="AMP11" s="323"/>
      <c r="AMQ11" s="312"/>
      <c r="AMR11" s="834"/>
      <c r="AMS11" s="812"/>
      <c r="AMT11" s="76"/>
      <c r="AMU11" s="813">
        <f t="shared" si="204"/>
        <v>0</v>
      </c>
      <c r="AMW11" s="31"/>
      <c r="AMX11" s="312"/>
      <c r="AMY11" s="834"/>
      <c r="AMZ11" s="812"/>
      <c r="ANA11" s="76"/>
      <c r="ANB11" s="813">
        <f t="shared" si="205"/>
        <v>0</v>
      </c>
      <c r="AND11" s="323"/>
      <c r="ANE11" s="312"/>
      <c r="ANF11" s="809"/>
      <c r="ANG11" s="2021" t="s">
        <v>4099</v>
      </c>
      <c r="ANH11" s="1465">
        <v>960.4</v>
      </c>
      <c r="ANI11" s="813">
        <f t="shared" si="206"/>
        <v>187.60000000000002</v>
      </c>
      <c r="ANK11" s="31"/>
      <c r="ANL11" s="65"/>
      <c r="ANM11" s="312"/>
      <c r="ANN11" s="834"/>
      <c r="ANO11" s="812"/>
      <c r="ANP11" s="76"/>
      <c r="ANQ11" s="813">
        <f t="shared" si="207"/>
        <v>0</v>
      </c>
      <c r="ANS11" s="427"/>
      <c r="ANT11" s="484"/>
      <c r="ANU11" s="230"/>
      <c r="ANV11" s="807"/>
      <c r="ANW11" s="98">
        <v>41520</v>
      </c>
      <c r="ANX11" s="140">
        <v>22048</v>
      </c>
      <c r="ANY11" s="813">
        <f t="shared" si="208"/>
        <v>731</v>
      </c>
      <c r="AOA11" s="427"/>
      <c r="AOB11" s="899"/>
      <c r="AOC11" s="807"/>
      <c r="AOD11" s="98"/>
      <c r="AOE11" s="140"/>
      <c r="AOF11" s="813">
        <f t="shared" si="209"/>
        <v>0</v>
      </c>
      <c r="AOH11" s="49"/>
      <c r="AOI11" s="1476"/>
      <c r="AOJ11" s="808"/>
      <c r="AOK11" s="98"/>
      <c r="AOL11" s="140"/>
      <c r="AOM11" s="813">
        <f t="shared" si="210"/>
        <v>1894</v>
      </c>
      <c r="AOO11" s="49"/>
      <c r="AOP11" s="230"/>
      <c r="AOQ11" s="808"/>
      <c r="AOR11" s="98"/>
      <c r="AOS11" s="140"/>
      <c r="AOT11" s="813">
        <f t="shared" si="211"/>
        <v>0</v>
      </c>
      <c r="AOV11" s="49"/>
      <c r="AOW11" s="230"/>
      <c r="AOX11" s="807"/>
      <c r="AOY11" s="98"/>
      <c r="AOZ11" s="140"/>
      <c r="APA11" s="78">
        <f t="shared" si="135"/>
        <v>0</v>
      </c>
      <c r="APC11" s="407"/>
      <c r="APD11" s="312"/>
      <c r="APE11" s="834"/>
      <c r="APF11" s="812"/>
      <c r="APG11" s="76"/>
      <c r="APH11" s="813">
        <f t="shared" si="212"/>
        <v>0</v>
      </c>
      <c r="APJ11" s="322"/>
      <c r="APK11" s="230"/>
      <c r="APL11" s="808"/>
      <c r="APM11" s="98"/>
      <c r="APN11" s="140"/>
      <c r="APO11" s="813">
        <f t="shared" si="213"/>
        <v>0</v>
      </c>
      <c r="APQ11" s="49"/>
      <c r="APR11" s="230"/>
      <c r="APS11" s="807"/>
      <c r="APT11" s="98"/>
      <c r="APU11" s="140"/>
      <c r="APV11" s="813">
        <f t="shared" si="214"/>
        <v>0</v>
      </c>
      <c r="APX11" s="49"/>
      <c r="APY11" s="230"/>
      <c r="APZ11" s="807"/>
      <c r="AQA11" s="98"/>
      <c r="AQB11" s="140"/>
      <c r="AQC11" s="813">
        <f t="shared" si="215"/>
        <v>0</v>
      </c>
      <c r="AQE11" s="49"/>
      <c r="AQF11" s="230"/>
      <c r="AQG11" s="807"/>
      <c r="AQH11" s="98"/>
      <c r="AQI11" s="140"/>
      <c r="AQJ11" s="813">
        <f t="shared" si="216"/>
        <v>0</v>
      </c>
      <c r="AQL11" s="323"/>
      <c r="AQM11" s="312"/>
      <c r="AQN11" s="809"/>
      <c r="AQO11" s="812"/>
      <c r="AQP11" s="76"/>
      <c r="AQQ11" s="813">
        <f t="shared" si="217"/>
        <v>0</v>
      </c>
      <c r="AQS11" s="323"/>
      <c r="AQT11" s="312"/>
      <c r="AQU11" s="809"/>
      <c r="AQV11" s="812"/>
      <c r="AQW11" s="76"/>
      <c r="AQX11" s="813">
        <f t="shared" si="218"/>
        <v>0</v>
      </c>
      <c r="AQZ11" s="323"/>
      <c r="ARA11" s="312"/>
      <c r="ARB11" s="809"/>
      <c r="ARC11" s="812"/>
      <c r="ARD11" s="76"/>
      <c r="ARE11" s="813">
        <f t="shared" si="219"/>
        <v>977</v>
      </c>
      <c r="ARG11" s="427"/>
      <c r="ARH11" s="230"/>
      <c r="ARI11" s="807"/>
      <c r="ARJ11" s="98"/>
      <c r="ARK11" s="140"/>
      <c r="ARL11" s="813">
        <f t="shared" si="220"/>
        <v>0</v>
      </c>
      <c r="ARN11" s="407"/>
      <c r="ARO11" s="782"/>
      <c r="ARP11" s="351"/>
      <c r="ARQ11" s="407"/>
      <c r="ARR11" s="780"/>
      <c r="ARS11" s="813">
        <f t="shared" si="221"/>
        <v>0</v>
      </c>
      <c r="ARU11" s="407"/>
      <c r="ARV11" s="312"/>
      <c r="ARW11" s="809"/>
      <c r="ARX11" s="812"/>
      <c r="ARY11" s="76"/>
      <c r="ARZ11" s="813">
        <f t="shared" si="222"/>
        <v>0</v>
      </c>
      <c r="ASB11" s="407"/>
      <c r="ASC11" s="312"/>
      <c r="ASD11" s="809"/>
      <c r="ASE11" s="812"/>
      <c r="ASF11" s="76"/>
      <c r="ASG11" s="813">
        <f t="shared" si="223"/>
        <v>0</v>
      </c>
      <c r="ASI11" s="427"/>
      <c r="ASJ11" s="303"/>
      <c r="ASK11" s="140"/>
      <c r="ASL11" s="49"/>
      <c r="ASM11" s="140"/>
      <c r="ASN11" s="78">
        <f t="shared" si="239"/>
        <v>0</v>
      </c>
      <c r="ASP11" s="427"/>
      <c r="ASQ11" s="484"/>
      <c r="ASR11" s="230"/>
      <c r="ASS11" s="105"/>
      <c r="AST11" s="49"/>
      <c r="ASU11" s="140"/>
      <c r="ASV11" s="78">
        <f t="shared" si="240"/>
        <v>0</v>
      </c>
      <c r="ASX11" s="427"/>
      <c r="ASY11" s="1476"/>
      <c r="ASZ11" s="140"/>
      <c r="ATA11" s="49"/>
      <c r="ATB11" s="140"/>
      <c r="ATC11" s="78">
        <f t="shared" si="241"/>
        <v>19160</v>
      </c>
      <c r="ATE11" s="322"/>
      <c r="ATF11" s="1476"/>
      <c r="ATG11" s="140"/>
      <c r="ATH11" s="49"/>
      <c r="ATI11" s="140"/>
      <c r="ATJ11" s="78">
        <f t="shared" si="242"/>
        <v>0</v>
      </c>
      <c r="ATL11" s="407"/>
      <c r="ATM11" s="740"/>
      <c r="ATN11" s="312"/>
      <c r="ATO11" s="22"/>
      <c r="ATP11" s="31"/>
      <c r="ATQ11" s="76"/>
      <c r="ATR11" s="78">
        <f t="shared" si="243"/>
        <v>2700</v>
      </c>
      <c r="ATT11" s="407"/>
      <c r="ATU11" s="740"/>
      <c r="ATV11" s="312"/>
      <c r="ATW11" s="22"/>
      <c r="ATX11" s="31"/>
      <c r="ATY11" s="76"/>
      <c r="ATZ11" s="78">
        <f t="shared" si="244"/>
        <v>0</v>
      </c>
      <c r="AUA11" s="76"/>
      <c r="AUB11" s="407"/>
      <c r="AUC11" s="1476"/>
      <c r="AUD11" s="351"/>
      <c r="AUE11" s="31"/>
      <c r="AUF11" s="76"/>
      <c r="AUG11" s="78">
        <f t="shared" si="245"/>
        <v>4480</v>
      </c>
      <c r="AUI11" s="427">
        <v>41516</v>
      </c>
      <c r="AUJ11" s="230" t="s">
        <v>3166</v>
      </c>
      <c r="AUK11" s="262">
        <v>3280</v>
      </c>
      <c r="AUL11" s="49">
        <v>41519</v>
      </c>
      <c r="AUM11" s="52">
        <v>3280</v>
      </c>
      <c r="AUN11" s="78">
        <f t="shared" si="246"/>
        <v>0</v>
      </c>
      <c r="AUP11" s="427"/>
      <c r="AUQ11" s="230"/>
      <c r="AUR11" s="105"/>
      <c r="AUS11" s="49"/>
      <c r="AUT11" s="140"/>
      <c r="AUU11" s="78">
        <f t="shared" si="247"/>
        <v>3312</v>
      </c>
      <c r="AUW11" s="427"/>
      <c r="AUX11" s="230"/>
      <c r="AUY11" s="105"/>
      <c r="AUZ11" s="49"/>
      <c r="AVA11" s="140"/>
      <c r="AVB11" s="78">
        <f t="shared" si="248"/>
        <v>1010</v>
      </c>
      <c r="AVD11" s="427"/>
      <c r="AVE11" s="303"/>
      <c r="AVF11" s="262"/>
      <c r="AVG11" s="49"/>
      <c r="AVH11" s="140"/>
      <c r="AVI11" s="78">
        <f t="shared" si="249"/>
        <v>0</v>
      </c>
      <c r="AVK11" s="427"/>
      <c r="AVL11" s="230"/>
      <c r="AVM11" s="105"/>
      <c r="AVN11" s="49"/>
      <c r="AVO11" s="140"/>
      <c r="AVP11" s="78">
        <f t="shared" si="224"/>
        <v>0</v>
      </c>
      <c r="AVR11" s="427"/>
      <c r="AVS11" s="230"/>
      <c r="AVT11" s="105"/>
      <c r="AVU11" s="49"/>
      <c r="AVV11" s="140"/>
      <c r="AVW11" s="78">
        <f t="shared" si="225"/>
        <v>0</v>
      </c>
      <c r="AVY11" s="427"/>
      <c r="AVZ11" s="303"/>
      <c r="AWA11" s="140"/>
      <c r="AWB11" s="49"/>
      <c r="AWC11" s="351"/>
      <c r="AWD11" s="78">
        <f t="shared" si="226"/>
        <v>0</v>
      </c>
      <c r="AWF11" s="49"/>
      <c r="AWG11" s="309"/>
      <c r="AWH11" s="303"/>
      <c r="AWI11" s="140"/>
      <c r="AWJ11" s="49"/>
      <c r="AWK11" s="140"/>
      <c r="AWL11" s="78">
        <f t="shared" si="227"/>
        <v>448440.18</v>
      </c>
      <c r="AWN11" s="407"/>
      <c r="AWO11" s="740"/>
      <c r="AWP11" s="312"/>
      <c r="AWQ11" s="834"/>
      <c r="AWR11" s="812"/>
      <c r="AWS11" s="76"/>
      <c r="AWT11" s="813">
        <f>AWT10+AWQ11-AWS11</f>
        <v>11251</v>
      </c>
      <c r="AWV11" s="407"/>
      <c r="AWW11" s="312"/>
      <c r="AWX11" s="834"/>
      <c r="AWY11" s="812"/>
      <c r="AWZ11" s="76"/>
      <c r="AXA11" s="813">
        <f>AXA10+AWX11-AWZ11</f>
        <v>0</v>
      </c>
      <c r="AXC11" s="407"/>
      <c r="AXD11" s="312"/>
      <c r="AXE11" s="834"/>
      <c r="AXF11" s="812"/>
      <c r="AXG11" s="76"/>
      <c r="AXH11" s="813">
        <f>AXH10+AXE11-AXG11</f>
        <v>0</v>
      </c>
      <c r="AXJ11" s="31"/>
      <c r="AXK11" s="312"/>
      <c r="AXL11" s="834"/>
      <c r="AXM11" s="812"/>
      <c r="AXN11" s="76"/>
      <c r="AXO11" s="813">
        <f>AXO10+AXL11-AXN11</f>
        <v>0</v>
      </c>
      <c r="AXQ11" s="427">
        <v>41516</v>
      </c>
      <c r="AXR11" s="303" t="s">
        <v>3187</v>
      </c>
      <c r="AXS11" s="391">
        <v>8892</v>
      </c>
      <c r="AXT11" s="31">
        <v>41521</v>
      </c>
      <c r="AXU11" s="780">
        <v>1500</v>
      </c>
      <c r="AXV11" s="78">
        <f t="shared" si="136"/>
        <v>7392</v>
      </c>
      <c r="AXX11" s="427"/>
      <c r="AXY11" s="230"/>
      <c r="AXZ11" s="140"/>
      <c r="AYA11" s="49"/>
      <c r="AYB11" s="140"/>
      <c r="AYC11" s="78">
        <f t="shared" si="137"/>
        <v>0</v>
      </c>
      <c r="AYE11" s="427"/>
      <c r="AYF11" s="230"/>
      <c r="AYG11" s="105"/>
      <c r="AYH11" s="309"/>
      <c r="AYI11" s="140"/>
      <c r="AYJ11" s="78">
        <f t="shared" si="138"/>
        <v>0</v>
      </c>
      <c r="AYL11" s="49"/>
      <c r="AYM11" s="230"/>
      <c r="AYN11" s="105"/>
      <c r="AYO11" s="49"/>
      <c r="AYP11" s="140"/>
      <c r="AYQ11" s="78">
        <f t="shared" si="139"/>
        <v>0</v>
      </c>
      <c r="AYS11" s="407"/>
      <c r="AYT11" s="312"/>
      <c r="AYU11" s="22"/>
      <c r="AYV11" s="31"/>
      <c r="AYW11" s="76"/>
      <c r="AYX11" s="78">
        <f t="shared" si="140"/>
        <v>0</v>
      </c>
      <c r="AYZ11" s="49"/>
      <c r="AZA11" s="230"/>
      <c r="AZB11" s="105"/>
      <c r="AZC11" s="49"/>
      <c r="AZD11" s="140"/>
      <c r="AZE11" s="78">
        <f t="shared" si="141"/>
        <v>0</v>
      </c>
      <c r="AZG11" s="322"/>
      <c r="AZH11" s="230"/>
      <c r="AZI11" s="140"/>
      <c r="AZJ11" s="49"/>
      <c r="AZK11" s="351"/>
      <c r="AZL11" s="78">
        <f t="shared" si="142"/>
        <v>5180.28</v>
      </c>
      <c r="AZN11" s="322"/>
      <c r="AZO11" s="230"/>
      <c r="AZP11" s="105"/>
      <c r="AZQ11" s="49"/>
      <c r="AZR11" s="351"/>
      <c r="AZS11" s="78">
        <f t="shared" si="143"/>
        <v>0</v>
      </c>
      <c r="AZU11" s="323">
        <v>41538</v>
      </c>
      <c r="AZV11" s="782" t="s">
        <v>4127</v>
      </c>
      <c r="AZW11" s="351">
        <v>17136</v>
      </c>
      <c r="AZX11" s="717">
        <v>41541</v>
      </c>
      <c r="AZY11" s="76">
        <v>14590</v>
      </c>
      <c r="AZZ11" s="78">
        <f t="shared" si="144"/>
        <v>2546</v>
      </c>
      <c r="BAB11" s="407"/>
      <c r="BAC11" s="312"/>
      <c r="BAD11" s="22"/>
      <c r="BAE11" s="407"/>
      <c r="BAF11" s="76"/>
      <c r="BAG11" s="78">
        <f t="shared" si="145"/>
        <v>3325</v>
      </c>
      <c r="BAI11" s="427">
        <v>41169</v>
      </c>
      <c r="BAJ11" s="230" t="s">
        <v>1124</v>
      </c>
      <c r="BAK11" s="105">
        <v>24484.5</v>
      </c>
      <c r="BAL11" s="49">
        <v>41170</v>
      </c>
      <c r="BAM11" s="140">
        <v>10000</v>
      </c>
      <c r="BAN11" s="78">
        <f t="shared" si="146"/>
        <v>14852.2</v>
      </c>
      <c r="BAP11" s="49"/>
      <c r="BAQ11" s="230"/>
      <c r="BAR11" s="105"/>
      <c r="BAS11" s="49"/>
      <c r="BAT11" s="140"/>
      <c r="BAU11" s="78">
        <f>BAU10+BAR11-BAT11</f>
        <v>0</v>
      </c>
      <c r="BAW11" s="49"/>
      <c r="BAX11" s="230"/>
      <c r="BAY11" s="105"/>
      <c r="BAZ11" s="49"/>
      <c r="BBA11" s="140"/>
      <c r="BBB11" s="78">
        <f>BBB10+BAY11-BBA11</f>
        <v>1292</v>
      </c>
      <c r="BBD11" s="322">
        <v>41522</v>
      </c>
      <c r="BBE11" s="786"/>
      <c r="BBF11" s="303" t="s">
        <v>3528</v>
      </c>
      <c r="BBG11" s="140">
        <v>133343</v>
      </c>
      <c r="BBH11" s="394">
        <v>41527</v>
      </c>
      <c r="BBI11" s="351">
        <v>133343</v>
      </c>
      <c r="BBJ11" s="132">
        <f t="shared" si="147"/>
        <v>6.5</v>
      </c>
      <c r="BBL11" s="31"/>
      <c r="BBM11" s="312"/>
      <c r="BBN11" s="22"/>
      <c r="BBO11" s="31"/>
      <c r="BBP11" s="76"/>
      <c r="BBQ11" s="78">
        <f t="shared" si="148"/>
        <v>0</v>
      </c>
      <c r="BBS11" s="49"/>
      <c r="BBT11" s="230"/>
      <c r="BBU11" s="140"/>
      <c r="BBV11" s="427"/>
      <c r="BBW11" s="140"/>
      <c r="BBX11" s="78">
        <f t="shared" si="149"/>
        <v>0</v>
      </c>
      <c r="BBZ11" s="31"/>
      <c r="BCA11" s="312"/>
      <c r="BCB11" s="22"/>
      <c r="BCC11" s="31"/>
      <c r="BCD11" s="76"/>
      <c r="BCE11" s="78">
        <f t="shared" si="150"/>
        <v>0</v>
      </c>
      <c r="BCG11" s="31"/>
      <c r="BCH11" s="312"/>
      <c r="BCI11" s="140"/>
      <c r="BCJ11" s="31"/>
      <c r="BCK11" s="76"/>
      <c r="BCL11" s="78">
        <f t="shared" si="151"/>
        <v>0</v>
      </c>
      <c r="BCN11" s="427"/>
      <c r="BCO11" s="230"/>
      <c r="BCP11" s="105"/>
      <c r="BCQ11" s="384"/>
      <c r="BCR11" s="140"/>
      <c r="BCS11" s="78">
        <f t="shared" si="152"/>
        <v>4327.5</v>
      </c>
      <c r="BCU11" s="495">
        <v>41316</v>
      </c>
      <c r="BCV11" s="230" t="s">
        <v>1439</v>
      </c>
      <c r="BCW11" s="105">
        <v>15024</v>
      </c>
      <c r="BCX11" s="49">
        <v>41317</v>
      </c>
      <c r="BCY11" s="140">
        <v>14022</v>
      </c>
      <c r="BCZ11" s="78">
        <f t="shared" si="153"/>
        <v>3066</v>
      </c>
      <c r="BDB11" s="323"/>
      <c r="BDC11" s="312"/>
      <c r="BDD11" s="105"/>
      <c r="BDE11" s="49"/>
      <c r="BDF11" s="76"/>
      <c r="BDG11" s="78">
        <f t="shared" si="154"/>
        <v>0</v>
      </c>
      <c r="BDI11" s="427"/>
      <c r="BDJ11" s="484"/>
      <c r="BDK11" s="303"/>
      <c r="BDL11" s="140"/>
      <c r="BDM11" s="496"/>
      <c r="BDN11" s="140"/>
      <c r="BDO11" s="78">
        <f t="shared" si="155"/>
        <v>308</v>
      </c>
      <c r="BDQ11" s="49">
        <v>41515</v>
      </c>
      <c r="BDR11" s="816" t="s">
        <v>3869</v>
      </c>
      <c r="BDS11" s="230" t="s">
        <v>3200</v>
      </c>
      <c r="BDT11" s="105">
        <v>1891</v>
      </c>
      <c r="BDU11" s="49">
        <v>41530</v>
      </c>
      <c r="BDV11" s="140">
        <v>1891</v>
      </c>
      <c r="BDW11" s="78">
        <f t="shared" si="156"/>
        <v>0</v>
      </c>
      <c r="BDY11" s="49"/>
      <c r="BDZ11" s="230"/>
      <c r="BEA11" s="105"/>
      <c r="BEB11" s="49"/>
      <c r="BEC11" s="140"/>
      <c r="BED11" s="78">
        <f t="shared" si="157"/>
        <v>0</v>
      </c>
      <c r="BEF11" s="49"/>
      <c r="BEG11" s="230"/>
      <c r="BEH11" s="105"/>
      <c r="BEI11" s="49"/>
      <c r="BEJ11" s="140"/>
      <c r="BEK11" s="78">
        <f t="shared" si="158"/>
        <v>0</v>
      </c>
      <c r="BEM11" s="323"/>
      <c r="BEN11" s="312"/>
      <c r="BEO11" s="76"/>
      <c r="BEP11" s="31"/>
      <c r="BEQ11" s="76"/>
      <c r="BER11" s="78">
        <f t="shared" si="159"/>
        <v>0</v>
      </c>
      <c r="BET11" s="323"/>
      <c r="BEU11" s="312"/>
      <c r="BEV11" s="22"/>
      <c r="BEW11" s="49"/>
      <c r="BEX11" s="140"/>
      <c r="BEY11" s="78">
        <f t="shared" si="160"/>
        <v>1065</v>
      </c>
      <c r="BFA11" s="322"/>
      <c r="BFB11" s="303"/>
      <c r="BFC11" s="391"/>
      <c r="BFD11" s="865">
        <v>41512</v>
      </c>
      <c r="BFE11" s="391">
        <v>1000</v>
      </c>
      <c r="BFF11" s="132">
        <f t="shared" si="161"/>
        <v>7166</v>
      </c>
      <c r="BFH11" s="323"/>
      <c r="BFI11" s="1476"/>
      <c r="BFJ11" s="140"/>
      <c r="BFK11" s="407"/>
      <c r="BFL11" s="76"/>
      <c r="BFM11" s="78">
        <f t="shared" si="162"/>
        <v>0</v>
      </c>
      <c r="BFO11" s="31"/>
      <c r="BFP11" s="1476"/>
      <c r="BFQ11" s="140"/>
      <c r="BFR11" s="31"/>
      <c r="BFS11" s="76"/>
      <c r="BFT11" s="78">
        <f t="shared" si="163"/>
        <v>0</v>
      </c>
      <c r="BFV11" s="322"/>
      <c r="BFW11" s="230"/>
      <c r="BFX11" s="105"/>
      <c r="BFY11" s="322"/>
      <c r="BFZ11" s="140"/>
      <c r="BGA11" s="78">
        <f t="shared" si="164"/>
        <v>43828.5</v>
      </c>
      <c r="BGC11" s="427">
        <v>41471</v>
      </c>
      <c r="BGD11" s="303" t="s">
        <v>3178</v>
      </c>
      <c r="BGE11" s="140">
        <v>22051</v>
      </c>
      <c r="BGF11" s="427">
        <v>41480</v>
      </c>
      <c r="BGG11" s="140">
        <v>21916</v>
      </c>
      <c r="BGH11" s="78">
        <f t="shared" si="165"/>
        <v>1190.5999999999913</v>
      </c>
      <c r="BGJ11" s="31"/>
      <c r="BGK11" s="312"/>
      <c r="BGL11" s="22"/>
      <c r="BGM11" s="31"/>
      <c r="BGN11" s="76"/>
      <c r="BGO11" s="78">
        <f t="shared" si="166"/>
        <v>0</v>
      </c>
      <c r="BGQ11" s="407"/>
      <c r="BGR11" s="836"/>
      <c r="BGS11" s="724"/>
      <c r="BGT11" s="829" t="s">
        <v>1133</v>
      </c>
      <c r="BGU11" s="724"/>
      <c r="BGV11" s="132">
        <f t="shared" si="167"/>
        <v>663.79999999999927</v>
      </c>
      <c r="BGX11" s="427"/>
      <c r="BGY11" s="49"/>
      <c r="BGZ11" s="230"/>
      <c r="BHA11" s="105"/>
      <c r="BHB11" s="49"/>
      <c r="BHC11" s="140"/>
      <c r="BHD11" s="78">
        <f t="shared" si="168"/>
        <v>6511</v>
      </c>
      <c r="BHF11" s="322"/>
      <c r="BHG11" s="230"/>
      <c r="BHH11" s="105"/>
      <c r="BHI11" s="322"/>
      <c r="BHJ11" s="262"/>
      <c r="BHK11" s="78">
        <f t="shared" si="169"/>
        <v>6434</v>
      </c>
      <c r="BHM11" s="323"/>
      <c r="BHN11" s="337"/>
      <c r="BHO11" s="312"/>
      <c r="BHP11" s="105"/>
      <c r="BHQ11" s="323"/>
      <c r="BHR11" s="780"/>
      <c r="BHS11" s="78">
        <f t="shared" si="170"/>
        <v>0</v>
      </c>
      <c r="BHU11" s="49">
        <v>41513</v>
      </c>
      <c r="BHV11" s="309" t="s">
        <v>4035</v>
      </c>
      <c r="BHW11" s="303" t="s">
        <v>3270</v>
      </c>
      <c r="BHX11" s="140">
        <v>33665.5</v>
      </c>
      <c r="BHY11" s="49">
        <v>41545</v>
      </c>
      <c r="BHZ11" s="262">
        <v>33665.5</v>
      </c>
      <c r="BIA11" s="78">
        <f t="shared" si="171"/>
        <v>0</v>
      </c>
      <c r="BIC11" s="407"/>
      <c r="BID11" s="1476"/>
      <c r="BIE11" s="785"/>
      <c r="BIG11" s="780"/>
      <c r="BIH11" s="78">
        <f t="shared" si="172"/>
        <v>0</v>
      </c>
      <c r="BIJ11" s="322"/>
      <c r="BIK11" s="303"/>
      <c r="BIL11" s="140"/>
      <c r="BIM11" s="49"/>
      <c r="BIN11" s="140"/>
      <c r="BIO11" s="78">
        <f t="shared" si="173"/>
        <v>0</v>
      </c>
      <c r="BIQ11" s="427"/>
      <c r="BIR11" s="303"/>
      <c r="BIS11" s="140"/>
      <c r="BIT11" s="49"/>
      <c r="BIU11" s="140"/>
      <c r="BIV11" s="78">
        <f t="shared" si="174"/>
        <v>3000</v>
      </c>
      <c r="BIX11" s="323">
        <v>41498</v>
      </c>
      <c r="BIY11" s="1467" t="s">
        <v>4300</v>
      </c>
      <c r="BIZ11" s="782" t="s">
        <v>3238</v>
      </c>
      <c r="BJA11" s="140">
        <v>13781.3</v>
      </c>
      <c r="BJB11" s="31"/>
      <c r="BJC11" s="76"/>
      <c r="BJD11" s="78">
        <f t="shared" ref="BJD11:BJD43" si="253">BJD10+BJA11-BJC11</f>
        <v>13781.3</v>
      </c>
      <c r="BJF11" s="31"/>
      <c r="BJG11" s="312"/>
      <c r="BJH11" s="22"/>
      <c r="BJI11" s="31"/>
      <c r="BJJ11" s="76"/>
      <c r="BJK11" s="78">
        <f t="shared" ref="BJK11:BJK43" si="254">BJK10+BJH11-BJJ11</f>
        <v>0</v>
      </c>
      <c r="BJM11" s="427"/>
      <c r="BJN11" s="230"/>
      <c r="BJO11" s="105"/>
      <c r="BJP11" s="49"/>
      <c r="BJQ11" s="140"/>
      <c r="BJR11" s="78">
        <f t="shared" si="175"/>
        <v>0</v>
      </c>
      <c r="BJT11" s="407">
        <v>41547</v>
      </c>
      <c r="BJU11" s="740"/>
      <c r="BJV11" s="312" t="s">
        <v>4256</v>
      </c>
      <c r="BJW11" s="22">
        <v>4921</v>
      </c>
      <c r="BJX11" s="49"/>
      <c r="BJY11" s="140"/>
      <c r="BJZ11" s="78">
        <f t="shared" si="176"/>
        <v>16334</v>
      </c>
      <c r="BKB11" s="427"/>
      <c r="BKC11" s="230"/>
      <c r="BKD11" s="140"/>
      <c r="BKE11" s="49"/>
      <c r="BKF11" s="140"/>
      <c r="BKG11" s="78">
        <f t="shared" si="177"/>
        <v>9118</v>
      </c>
      <c r="BKI11" s="427"/>
      <c r="BKJ11" s="230"/>
      <c r="BKK11" s="105"/>
      <c r="BKL11" s="49"/>
      <c r="BKM11" s="140"/>
      <c r="BKN11" s="78">
        <f t="shared" si="178"/>
        <v>0</v>
      </c>
      <c r="BKP11" s="427"/>
      <c r="BKQ11" s="230"/>
      <c r="BKR11" s="105"/>
      <c r="BKS11" s="49"/>
      <c r="BKT11" s="140"/>
      <c r="BKU11" s="78">
        <f t="shared" si="179"/>
        <v>15188.5</v>
      </c>
      <c r="BKW11" s="427"/>
      <c r="BKX11" s="230"/>
      <c r="BKY11" s="105"/>
      <c r="BKZ11" s="49"/>
      <c r="BLA11" s="140"/>
      <c r="BLB11" s="78">
        <f t="shared" si="180"/>
        <v>0</v>
      </c>
      <c r="BLD11" s="427"/>
      <c r="BLE11" s="303"/>
      <c r="BLF11" s="140"/>
      <c r="BLG11" s="49"/>
      <c r="BLH11" s="140"/>
      <c r="BLI11" s="78">
        <f t="shared" si="181"/>
        <v>0</v>
      </c>
      <c r="BLK11" s="427"/>
      <c r="BLL11" s="791"/>
      <c r="BLM11" s="140"/>
      <c r="BLN11" s="49"/>
      <c r="BLO11" s="140"/>
      <c r="BLP11" s="78">
        <f t="shared" si="182"/>
        <v>0</v>
      </c>
      <c r="BLR11" s="427"/>
      <c r="BLS11" s="303"/>
      <c r="BLT11" s="140"/>
      <c r="BLU11" s="427"/>
      <c r="BLV11" s="140"/>
      <c r="BLW11" s="78">
        <f t="shared" si="183"/>
        <v>2393</v>
      </c>
      <c r="BLY11" s="407"/>
      <c r="BLZ11" s="312"/>
      <c r="BMA11" s="76"/>
      <c r="BMB11" s="407"/>
      <c r="BMC11" s="76"/>
      <c r="BMD11" s="78">
        <f t="shared" si="184"/>
        <v>0</v>
      </c>
      <c r="BMF11" s="31"/>
      <c r="BMG11" s="312"/>
      <c r="BMH11" s="22"/>
      <c r="BMI11" s="31"/>
      <c r="BMJ11" s="76"/>
      <c r="BMK11" s="78">
        <f t="shared" si="185"/>
        <v>0</v>
      </c>
      <c r="BMM11" s="31">
        <v>41544</v>
      </c>
      <c r="BMN11" s="782" t="s">
        <v>4177</v>
      </c>
      <c r="BMO11" s="351">
        <v>2018</v>
      </c>
      <c r="BMP11" s="31"/>
      <c r="BMQ11" s="140"/>
      <c r="BMR11" s="78">
        <f t="shared" si="228"/>
        <v>2018</v>
      </c>
      <c r="BMT11" s="322"/>
      <c r="BMU11" s="303"/>
      <c r="BMV11" s="721"/>
      <c r="BMW11" s="1474">
        <v>41387</v>
      </c>
      <c r="BMX11" s="140">
        <v>9270.5</v>
      </c>
      <c r="BMY11" s="78">
        <f t="shared" si="229"/>
        <v>11989</v>
      </c>
      <c r="BNA11" s="49"/>
      <c r="BNB11" s="230"/>
      <c r="BNC11" s="105"/>
      <c r="BND11" s="49"/>
      <c r="BNE11" s="140"/>
      <c r="BNF11" s="78">
        <f t="shared" si="230"/>
        <v>0</v>
      </c>
      <c r="BNH11" s="49"/>
      <c r="BNI11" s="309"/>
      <c r="BNJ11" s="230"/>
      <c r="BNK11" s="105"/>
      <c r="BNL11" s="49"/>
      <c r="BNM11" s="140"/>
      <c r="BNN11" s="78">
        <f t="shared" si="231"/>
        <v>0</v>
      </c>
      <c r="BNP11" s="31"/>
      <c r="BNQ11" s="312"/>
      <c r="BNR11" s="140"/>
      <c r="BNS11" s="31"/>
      <c r="BNT11" s="76"/>
      <c r="BNU11" s="78">
        <f t="shared" si="232"/>
        <v>0</v>
      </c>
      <c r="BNW11" s="31"/>
      <c r="BNX11" s="312"/>
      <c r="BNY11" s="22"/>
      <c r="BNZ11" s="31"/>
      <c r="BOA11" s="76"/>
      <c r="BOB11" s="78">
        <f t="shared" si="233"/>
        <v>0</v>
      </c>
      <c r="BOD11" s="49"/>
      <c r="BOE11" s="230"/>
      <c r="BOF11" s="105"/>
      <c r="BOG11" s="49"/>
      <c r="BOH11" s="140"/>
      <c r="BOI11" s="78">
        <f t="shared" si="234"/>
        <v>1785.5</v>
      </c>
      <c r="BOK11" s="322"/>
      <c r="BOL11" s="303"/>
      <c r="BOM11" s="140"/>
      <c r="BON11" s="49"/>
      <c r="BOO11" s="140"/>
      <c r="BOP11" s="78">
        <f t="shared" si="235"/>
        <v>0</v>
      </c>
      <c r="BOR11" s="407"/>
      <c r="BOS11" s="312"/>
      <c r="BOT11" s="22"/>
      <c r="BOU11" s="31"/>
      <c r="BOV11" s="76"/>
      <c r="BOW11" s="78">
        <f t="shared" si="236"/>
        <v>0</v>
      </c>
      <c r="BOY11" s="407"/>
      <c r="BOZ11" s="312"/>
      <c r="BPA11" s="22"/>
      <c r="BPB11" s="31"/>
      <c r="BPC11" s="76"/>
      <c r="BPD11" s="78">
        <f t="shared" si="250"/>
        <v>210</v>
      </c>
      <c r="BPF11" s="49"/>
      <c r="BPG11" s="230"/>
      <c r="BPH11" s="807"/>
      <c r="BPI11" s="49"/>
      <c r="BPJ11" s="140"/>
      <c r="BPK11" s="78">
        <f t="shared" si="186"/>
        <v>0</v>
      </c>
      <c r="BPM11" s="49"/>
      <c r="BPN11" s="230"/>
      <c r="BPO11" s="807"/>
      <c r="BPP11" s="49"/>
      <c r="BPQ11" s="140"/>
      <c r="BPR11" s="78">
        <f t="shared" si="187"/>
        <v>0</v>
      </c>
      <c r="BPT11" s="31"/>
      <c r="BPU11" s="337"/>
      <c r="BPV11" s="312"/>
      <c r="BPW11" s="809"/>
      <c r="BPX11" s="31"/>
      <c r="BPY11" s="76"/>
      <c r="BPZ11" s="78">
        <f t="shared" si="188"/>
        <v>118</v>
      </c>
      <c r="BQA11" s="76"/>
      <c r="BQB11" s="322"/>
      <c r="BQC11" s="303"/>
      <c r="BQD11" s="140"/>
      <c r="BQE11" s="49">
        <v>41472</v>
      </c>
      <c r="BQF11" s="140">
        <v>1000</v>
      </c>
      <c r="BQG11" s="78">
        <f t="shared" si="189"/>
        <v>12615.5</v>
      </c>
      <c r="BQI11" s="322"/>
      <c r="BQJ11" s="230"/>
      <c r="BQK11" s="105"/>
      <c r="BQL11" s="427"/>
      <c r="BQM11" s="140"/>
      <c r="BQN11" s="78">
        <f t="shared" si="190"/>
        <v>0</v>
      </c>
      <c r="BQQ11" s="889"/>
      <c r="BQR11" s="351"/>
      <c r="BQS11" s="407"/>
      <c r="BQT11" s="780"/>
      <c r="BQU11" s="78">
        <f t="shared" si="191"/>
        <v>0</v>
      </c>
      <c r="BQW11" s="31"/>
      <c r="BQX11" s="312"/>
      <c r="BQY11" s="22"/>
      <c r="BQZ11" s="31"/>
      <c r="BRA11" s="76"/>
      <c r="BRB11" s="78">
        <f t="shared" si="192"/>
        <v>2077</v>
      </c>
      <c r="BRD11" s="31"/>
      <c r="BRE11" s="337"/>
      <c r="BRF11" s="782"/>
      <c r="BRG11" s="76"/>
      <c r="BRH11" s="31"/>
      <c r="BRI11" s="76"/>
      <c r="BRJ11" s="78">
        <f t="shared" si="193"/>
        <v>1966</v>
      </c>
      <c r="BRL11" s="407"/>
      <c r="BRM11" s="312"/>
      <c r="BRN11" s="22"/>
      <c r="BRO11" s="31"/>
      <c r="BRP11" s="76"/>
      <c r="BRQ11" s="78">
        <f t="shared" si="194"/>
        <v>0</v>
      </c>
      <c r="BRS11" s="407"/>
      <c r="BRT11" s="312"/>
      <c r="BRU11" s="22"/>
      <c r="BRV11" s="31"/>
      <c r="BRW11" s="76"/>
      <c r="BRX11" s="78">
        <f t="shared" si="195"/>
        <v>0</v>
      </c>
      <c r="BRZ11" s="49"/>
      <c r="BSA11" s="230"/>
      <c r="BSB11" s="105"/>
      <c r="BSC11" s="49"/>
      <c r="BSD11" s="140"/>
      <c r="BSE11" s="78">
        <f t="shared" si="196"/>
        <v>0</v>
      </c>
      <c r="BSG11" s="407"/>
      <c r="BSH11" s="312"/>
      <c r="BSI11" s="22"/>
      <c r="BSJ11" s="31"/>
      <c r="BSK11" s="76"/>
      <c r="BSL11" s="78">
        <f t="shared" si="197"/>
        <v>0</v>
      </c>
      <c r="BSN11" s="407"/>
      <c r="BSO11" s="312"/>
      <c r="BSP11" s="22"/>
      <c r="BSQ11" s="31"/>
      <c r="BSR11" s="76"/>
      <c r="BSS11" s="78">
        <f t="shared" si="198"/>
        <v>0</v>
      </c>
      <c r="BSU11" s="31"/>
      <c r="BSV11" s="312"/>
      <c r="BSW11" s="22"/>
      <c r="BSX11" s="31"/>
      <c r="BSY11" s="76"/>
      <c r="BSZ11" s="78">
        <f t="shared" si="199"/>
        <v>0</v>
      </c>
      <c r="BTB11" s="31"/>
      <c r="BTC11" s="312"/>
      <c r="BTD11" s="22"/>
      <c r="BTE11" s="31"/>
      <c r="BTF11" s="76"/>
      <c r="BTG11" s="78">
        <f t="shared" si="200"/>
        <v>0</v>
      </c>
      <c r="BTI11" s="31"/>
      <c r="BTJ11" s="312"/>
      <c r="BTK11" s="22"/>
      <c r="BTL11" s="31"/>
      <c r="BTM11" s="76"/>
      <c r="BTN11" s="78">
        <f t="shared" si="201"/>
        <v>0</v>
      </c>
      <c r="BTP11" s="31"/>
      <c r="BTQ11" s="312"/>
      <c r="BTR11" s="22"/>
      <c r="BTS11" s="31"/>
      <c r="BTT11" s="76"/>
      <c r="BTU11" s="78">
        <f t="shared" si="202"/>
        <v>0</v>
      </c>
    </row>
    <row r="12" spans="1:1894" x14ac:dyDescent="0.25">
      <c r="A12" s="31"/>
      <c r="B12" s="312"/>
      <c r="C12" s="22"/>
      <c r="D12" s="31"/>
      <c r="E12" s="76"/>
      <c r="F12" s="78">
        <f t="shared" si="2"/>
        <v>0</v>
      </c>
      <c r="H12" s="31"/>
      <c r="I12" s="312"/>
      <c r="J12" s="22"/>
      <c r="K12" s="31"/>
      <c r="L12" s="76"/>
      <c r="M12" s="78">
        <f t="shared" si="3"/>
        <v>0</v>
      </c>
      <c r="O12" s="31"/>
      <c r="P12" s="312"/>
      <c r="Q12" s="22"/>
      <c r="R12" s="31"/>
      <c r="S12" s="76"/>
      <c r="T12" s="78">
        <f t="shared" si="4"/>
        <v>0</v>
      </c>
      <c r="V12" s="31"/>
      <c r="W12" s="312"/>
      <c r="X12" s="22"/>
      <c r="Y12" s="31"/>
      <c r="Z12" s="76"/>
      <c r="AA12" s="78">
        <f t="shared" si="5"/>
        <v>0</v>
      </c>
      <c r="AC12" s="407">
        <v>41514</v>
      </c>
      <c r="AD12" s="312" t="s">
        <v>3240</v>
      </c>
      <c r="AE12" s="22">
        <v>2731</v>
      </c>
      <c r="AF12" s="407">
        <v>41519</v>
      </c>
      <c r="AG12" s="76">
        <v>2731</v>
      </c>
      <c r="AH12" s="78">
        <f t="shared" si="6"/>
        <v>0</v>
      </c>
      <c r="AJ12" s="322"/>
      <c r="AK12" s="230"/>
      <c r="AL12" s="105"/>
      <c r="AM12" s="322">
        <v>41403</v>
      </c>
      <c r="AN12" s="140">
        <v>95067</v>
      </c>
      <c r="AO12" s="78">
        <f t="shared" si="7"/>
        <v>41726.140000000014</v>
      </c>
      <c r="AQ12" s="31"/>
      <c r="AR12" s="312"/>
      <c r="AS12" s="22"/>
      <c r="AT12" s="31"/>
      <c r="AU12" s="76"/>
      <c r="AV12" s="78">
        <f t="shared" si="8"/>
        <v>0</v>
      </c>
      <c r="AX12" s="323"/>
      <c r="AY12" s="312"/>
      <c r="AZ12" s="22"/>
      <c r="BA12" s="31"/>
      <c r="BB12" s="76"/>
      <c r="BC12" s="78">
        <f t="shared" si="9"/>
        <v>37222</v>
      </c>
      <c r="BE12" s="427"/>
      <c r="BF12" s="230"/>
      <c r="BG12" s="105"/>
      <c r="BH12" s="49"/>
      <c r="BI12" s="140"/>
      <c r="BJ12" s="78">
        <f t="shared" si="10"/>
        <v>0</v>
      </c>
      <c r="BL12" s="323"/>
      <c r="BM12" s="312"/>
      <c r="BN12" s="22"/>
      <c r="BO12" s="31"/>
      <c r="BP12" s="76"/>
      <c r="BQ12" s="78">
        <f t="shared" si="11"/>
        <v>0</v>
      </c>
      <c r="BR12" s="32" t="s">
        <v>1126</v>
      </c>
      <c r="BS12" s="427"/>
      <c r="BT12" s="484"/>
      <c r="BU12" s="230"/>
      <c r="BV12" s="105"/>
      <c r="BW12" s="49"/>
      <c r="BX12" s="140"/>
      <c r="BY12" s="78">
        <f t="shared" si="12"/>
        <v>0</v>
      </c>
      <c r="CA12" s="427"/>
      <c r="CB12" s="303"/>
      <c r="CC12" s="140"/>
      <c r="CD12" s="49"/>
      <c r="CE12" s="140"/>
      <c r="CF12" s="78">
        <f t="shared" si="13"/>
        <v>0</v>
      </c>
      <c r="CH12" s="427"/>
      <c r="CI12" s="303"/>
      <c r="CJ12" s="140"/>
      <c r="CK12" s="49"/>
      <c r="CL12" s="140"/>
      <c r="CM12" s="78">
        <f t="shared" si="14"/>
        <v>0</v>
      </c>
      <c r="CO12" s="407">
        <v>40689</v>
      </c>
      <c r="CP12" s="740"/>
      <c r="CQ12" s="312" t="s">
        <v>1127</v>
      </c>
      <c r="CR12" s="22">
        <v>1163</v>
      </c>
      <c r="CT12" s="76"/>
      <c r="CU12" s="78">
        <f t="shared" si="15"/>
        <v>342087</v>
      </c>
      <c r="CX12" s="913"/>
      <c r="CY12" s="782"/>
      <c r="CZ12" s="140"/>
      <c r="DA12" s="427"/>
      <c r="DB12" s="140"/>
      <c r="DC12" s="78">
        <f t="shared" si="16"/>
        <v>9551430.3000000007</v>
      </c>
      <c r="DE12" s="322"/>
      <c r="DF12" s="230"/>
      <c r="DG12" s="105"/>
      <c r="DH12" s="49"/>
      <c r="DI12" s="140"/>
      <c r="DJ12" s="78">
        <f t="shared" si="17"/>
        <v>1013</v>
      </c>
      <c r="DL12" s="322"/>
      <c r="DM12" s="230"/>
      <c r="DN12" s="105"/>
      <c r="DO12" s="1852"/>
      <c r="DP12" s="140"/>
      <c r="DQ12" s="78">
        <f t="shared" si="18"/>
        <v>0</v>
      </c>
      <c r="DS12" s="49"/>
      <c r="DT12" s="230"/>
      <c r="DU12" s="105"/>
      <c r="DV12" s="49"/>
      <c r="DW12" s="140"/>
      <c r="DX12" s="78">
        <f t="shared" si="19"/>
        <v>1750.5</v>
      </c>
      <c r="DZ12" s="322"/>
      <c r="EA12" s="230"/>
      <c r="EB12" s="105"/>
      <c r="EC12" s="49"/>
      <c r="ED12" s="140"/>
      <c r="EE12" s="78">
        <f t="shared" si="20"/>
        <v>0</v>
      </c>
      <c r="EG12" s="427"/>
      <c r="EH12" s="303"/>
      <c r="EI12" s="140"/>
      <c r="EJ12" s="49"/>
      <c r="EK12" s="140"/>
      <c r="EL12" s="78">
        <f t="shared" si="21"/>
        <v>0</v>
      </c>
      <c r="EN12" s="427"/>
      <c r="EO12" s="230"/>
      <c r="EP12" s="105"/>
      <c r="EQ12" s="346"/>
      <c r="ER12" s="140"/>
      <c r="ES12" s="78">
        <f t="shared" si="22"/>
        <v>0</v>
      </c>
      <c r="EU12" s="49"/>
      <c r="EV12" s="783"/>
      <c r="EW12" s="230"/>
      <c r="EX12" s="105"/>
      <c r="EY12" s="309"/>
      <c r="EZ12" s="140"/>
      <c r="FA12" s="78">
        <f t="shared" si="23"/>
        <v>0</v>
      </c>
      <c r="FC12" s="427"/>
      <c r="FD12" s="309"/>
      <c r="FE12" s="230"/>
      <c r="FF12" s="105"/>
      <c r="FG12" s="49"/>
      <c r="FH12" s="140"/>
      <c r="FI12" s="78">
        <f t="shared" si="24"/>
        <v>40277.530000000006</v>
      </c>
      <c r="FK12" s="427"/>
      <c r="FL12" s="309"/>
      <c r="FM12" s="230"/>
      <c r="FN12" s="105"/>
      <c r="FO12" s="259"/>
      <c r="FP12" s="140"/>
      <c r="FQ12" s="78">
        <f t="shared" si="25"/>
        <v>8038.1</v>
      </c>
      <c r="FS12" s="31"/>
      <c r="FT12" s="230"/>
      <c r="FU12" s="105"/>
      <c r="FV12" s="49"/>
      <c r="FW12" s="140"/>
      <c r="FX12" s="78">
        <f t="shared" si="203"/>
        <v>0</v>
      </c>
      <c r="FZ12" s="427">
        <v>41496</v>
      </c>
      <c r="GA12" s="484" t="s">
        <v>3275</v>
      </c>
      <c r="GB12" s="230" t="s">
        <v>3276</v>
      </c>
      <c r="GC12" s="105">
        <v>22114.5</v>
      </c>
      <c r="GD12" s="484">
        <v>41522</v>
      </c>
      <c r="GE12" s="105">
        <v>22114.5</v>
      </c>
      <c r="GF12" s="78">
        <f t="shared" si="26"/>
        <v>28912.5</v>
      </c>
      <c r="GH12" s="49"/>
      <c r="GI12" s="230"/>
      <c r="GJ12" s="105"/>
      <c r="GK12" s="49"/>
      <c r="GL12" s="140"/>
      <c r="GM12" s="78">
        <f t="shared" si="27"/>
        <v>24</v>
      </c>
      <c r="GO12" s="427"/>
      <c r="GP12" s="309"/>
      <c r="GQ12" s="230"/>
      <c r="GR12" s="105"/>
      <c r="GS12" s="49"/>
      <c r="GT12" s="140"/>
      <c r="GU12" s="78">
        <f t="shared" si="28"/>
        <v>2511.6000000000004</v>
      </c>
      <c r="GW12" s="427"/>
      <c r="GX12" s="230"/>
      <c r="GY12" s="105"/>
      <c r="GZ12" s="322"/>
      <c r="HA12" s="140"/>
      <c r="HB12" s="78">
        <f t="shared" si="29"/>
        <v>5990.5</v>
      </c>
      <c r="HD12" s="322"/>
      <c r="HE12" s="230"/>
      <c r="HF12" s="105"/>
      <c r="HG12" s="49"/>
      <c r="HH12" s="140"/>
      <c r="HI12" s="78">
        <f t="shared" si="30"/>
        <v>41275.5</v>
      </c>
      <c r="HK12" s="427"/>
      <c r="HL12" s="230"/>
      <c r="HM12" s="105"/>
      <c r="HN12" s="346"/>
      <c r="HO12" s="140"/>
      <c r="HP12" s="78">
        <f t="shared" si="31"/>
        <v>3000</v>
      </c>
      <c r="HR12" s="322"/>
      <c r="HS12" s="230"/>
      <c r="HT12" s="105"/>
      <c r="HU12" s="49"/>
      <c r="HV12" s="140"/>
      <c r="HW12" s="132">
        <f t="shared" si="32"/>
        <v>0</v>
      </c>
      <c r="HY12" s="322"/>
      <c r="HZ12" s="230"/>
      <c r="IA12" s="105"/>
      <c r="IB12" s="49"/>
      <c r="IC12" s="140"/>
      <c r="ID12" s="132">
        <f t="shared" si="33"/>
        <v>0</v>
      </c>
      <c r="IF12" s="322">
        <v>41529</v>
      </c>
      <c r="IG12" s="303"/>
      <c r="IH12" s="140">
        <v>20195</v>
      </c>
      <c r="II12" s="427"/>
      <c r="IJ12" s="140"/>
      <c r="IK12" s="78">
        <f t="shared" si="34"/>
        <v>34695</v>
      </c>
      <c r="IM12" s="407"/>
      <c r="IN12" s="312"/>
      <c r="IO12" s="834"/>
      <c r="IP12" s="49"/>
      <c r="IQ12" s="140"/>
      <c r="IR12" s="78">
        <f t="shared" si="35"/>
        <v>402</v>
      </c>
      <c r="IT12" s="427"/>
      <c r="IU12" s="230"/>
      <c r="IV12" s="105"/>
      <c r="IW12" s="49"/>
      <c r="IX12" s="140"/>
      <c r="IY12" s="78">
        <f t="shared" si="36"/>
        <v>21278.5</v>
      </c>
      <c r="JA12" s="323">
        <v>41508</v>
      </c>
      <c r="JB12" s="782" t="s">
        <v>3341</v>
      </c>
      <c r="JC12" s="704">
        <v>2450</v>
      </c>
      <c r="JD12" s="323">
        <v>41522</v>
      </c>
      <c r="JE12" s="704">
        <v>2450</v>
      </c>
      <c r="JF12" s="78">
        <f t="shared" si="37"/>
        <v>0</v>
      </c>
      <c r="JH12" s="323"/>
      <c r="JI12" s="782"/>
      <c r="JJ12" s="704"/>
      <c r="JK12" s="323"/>
      <c r="JL12" s="704"/>
      <c r="JM12" s="78">
        <f t="shared" si="38"/>
        <v>30400</v>
      </c>
      <c r="JO12" s="323"/>
      <c r="JP12" s="782"/>
      <c r="JQ12" s="704"/>
      <c r="JR12" s="798"/>
      <c r="JS12" s="76"/>
      <c r="JT12" s="78">
        <f t="shared" si="39"/>
        <v>30400</v>
      </c>
      <c r="JV12" s="850"/>
      <c r="JW12" s="851"/>
      <c r="JX12" s="863"/>
      <c r="JY12" s="852">
        <v>40859</v>
      </c>
      <c r="JZ12" s="853">
        <v>35000</v>
      </c>
      <c r="KA12" s="854">
        <f t="shared" si="40"/>
        <v>29970.5</v>
      </c>
      <c r="KC12" s="322"/>
      <c r="KD12" s="230"/>
      <c r="KE12" s="105"/>
      <c r="KF12" s="49"/>
      <c r="KG12" s="140"/>
      <c r="KH12" s="78">
        <f t="shared" si="41"/>
        <v>0</v>
      </c>
      <c r="KJ12" s="323"/>
      <c r="KK12" s="1467"/>
      <c r="KL12" s="312"/>
      <c r="KM12" s="22"/>
      <c r="KN12" s="31"/>
      <c r="KO12" s="76"/>
      <c r="KP12" s="78">
        <f t="shared" si="42"/>
        <v>26852</v>
      </c>
      <c r="KR12" s="322"/>
      <c r="KS12" s="230"/>
      <c r="KT12" s="105"/>
      <c r="KU12" s="49"/>
      <c r="KV12" s="140"/>
      <c r="KW12" s="78">
        <f t="shared" si="43"/>
        <v>0</v>
      </c>
      <c r="KY12" s="322"/>
      <c r="KZ12" s="230"/>
      <c r="LA12" s="105"/>
      <c r="LB12" s="50"/>
      <c r="LC12" s="140"/>
      <c r="LD12" s="78">
        <f t="shared" si="44"/>
        <v>0</v>
      </c>
      <c r="LF12" s="31"/>
      <c r="LG12" s="312"/>
      <c r="LH12" s="22"/>
      <c r="LI12" s="31"/>
      <c r="LJ12" s="76"/>
      <c r="LK12" s="78">
        <f t="shared" si="45"/>
        <v>7881.5</v>
      </c>
      <c r="LM12" s="31"/>
      <c r="LN12" s="312"/>
      <c r="LO12" s="22"/>
      <c r="LP12" s="31"/>
      <c r="LQ12" s="76"/>
      <c r="LR12" s="78">
        <f t="shared" si="46"/>
        <v>0</v>
      </c>
      <c r="LT12" s="49"/>
      <c r="LU12" s="230"/>
      <c r="LV12" s="105"/>
      <c r="LW12" s="49"/>
      <c r="LX12" s="140"/>
      <c r="LY12" s="78">
        <f t="shared" si="47"/>
        <v>0</v>
      </c>
      <c r="MA12" s="49"/>
      <c r="MB12" s="230"/>
      <c r="MC12" s="105"/>
      <c r="MD12" s="49"/>
      <c r="ME12" s="140"/>
      <c r="MF12" s="78">
        <f t="shared" si="48"/>
        <v>0</v>
      </c>
      <c r="MH12" s="427"/>
      <c r="MI12" s="230"/>
      <c r="MJ12" s="105"/>
      <c r="MK12" s="49"/>
      <c r="ML12" s="140"/>
      <c r="MM12" s="78">
        <f t="shared" si="49"/>
        <v>0</v>
      </c>
      <c r="MO12" s="427"/>
      <c r="MP12" s="230"/>
      <c r="MQ12" s="105"/>
      <c r="MR12" s="346"/>
      <c r="MS12" s="140"/>
      <c r="MT12" s="78">
        <f t="shared" si="50"/>
        <v>0</v>
      </c>
      <c r="MV12" s="407"/>
      <c r="MW12" s="312"/>
      <c r="MX12" s="22"/>
      <c r="MY12" s="688"/>
      <c r="MZ12" s="76"/>
      <c r="NA12" s="78">
        <f t="shared" si="51"/>
        <v>0</v>
      </c>
      <c r="NC12" s="31"/>
      <c r="ND12" s="312"/>
      <c r="NE12" s="22"/>
      <c r="NF12" s="688"/>
      <c r="NG12" s="76"/>
      <c r="NH12" s="78">
        <f t="shared" si="52"/>
        <v>0</v>
      </c>
      <c r="NJ12" s="31"/>
      <c r="NK12" s="312"/>
      <c r="NL12" s="22"/>
      <c r="NM12" s="31"/>
      <c r="NN12" s="76"/>
      <c r="NO12" s="78">
        <f t="shared" si="53"/>
        <v>0</v>
      </c>
      <c r="NQ12" s="427"/>
      <c r="NR12" s="230"/>
      <c r="NS12" s="105"/>
      <c r="NT12" s="427"/>
      <c r="NU12" s="140"/>
      <c r="NV12" s="78">
        <f t="shared" si="54"/>
        <v>0</v>
      </c>
      <c r="NX12" s="427"/>
      <c r="NY12" s="230"/>
      <c r="NZ12" s="698"/>
      <c r="OA12" s="49"/>
      <c r="OB12" s="140"/>
      <c r="OC12" s="78">
        <f t="shared" si="55"/>
        <v>14934.5</v>
      </c>
      <c r="OE12" s="427">
        <v>41509</v>
      </c>
      <c r="OF12" s="816" t="s">
        <v>3871</v>
      </c>
      <c r="OG12" s="230" t="s">
        <v>3277</v>
      </c>
      <c r="OH12" s="105">
        <v>30117</v>
      </c>
      <c r="OI12" s="49">
        <v>41530</v>
      </c>
      <c r="OJ12" s="140">
        <v>30117</v>
      </c>
      <c r="OK12" s="132">
        <f t="shared" si="0"/>
        <v>856.99999999999636</v>
      </c>
      <c r="OM12" s="407"/>
      <c r="ON12" s="312"/>
      <c r="OO12" s="22"/>
      <c r="OP12" s="31"/>
      <c r="OQ12" s="76"/>
      <c r="OR12" s="78">
        <f t="shared" si="56"/>
        <v>0</v>
      </c>
      <c r="OT12" s="31"/>
      <c r="OU12" s="312"/>
      <c r="OV12" s="22"/>
      <c r="OW12" s="31"/>
      <c r="OX12" s="76"/>
      <c r="OY12" s="78">
        <f t="shared" si="57"/>
        <v>0</v>
      </c>
      <c r="PA12" s="322">
        <v>41547</v>
      </c>
      <c r="PB12" s="791" t="s">
        <v>4271</v>
      </c>
      <c r="PC12" s="140">
        <v>1308</v>
      </c>
      <c r="PD12" s="49"/>
      <c r="PE12" s="52"/>
      <c r="PF12" s="78">
        <f t="shared" si="58"/>
        <v>7976</v>
      </c>
      <c r="PH12" s="322"/>
      <c r="PI12" s="791"/>
      <c r="PJ12" s="140"/>
      <c r="PK12" s="49"/>
      <c r="PL12" s="140"/>
      <c r="PM12" s="78">
        <f t="shared" si="59"/>
        <v>7976</v>
      </c>
      <c r="PO12" s="844">
        <v>41173</v>
      </c>
      <c r="PP12" s="845" t="s">
        <v>1128</v>
      </c>
      <c r="PQ12" s="800" t="s">
        <v>1129</v>
      </c>
      <c r="PR12" s="819">
        <v>35195.33</v>
      </c>
      <c r="PS12" s="822">
        <v>41175</v>
      </c>
      <c r="PT12" s="724">
        <v>34919.730000000003</v>
      </c>
      <c r="PU12" s="78">
        <f t="shared" si="60"/>
        <v>6321.8499999999985</v>
      </c>
      <c r="PW12" s="322"/>
      <c r="PX12" s="230"/>
      <c r="PY12" s="105"/>
      <c r="PZ12" s="309"/>
      <c r="QA12" s="140"/>
      <c r="QB12" s="132">
        <f t="shared" si="61"/>
        <v>9904</v>
      </c>
      <c r="QC12" s="245"/>
      <c r="QD12" s="322">
        <v>41515</v>
      </c>
      <c r="QE12" s="312" t="s">
        <v>3194</v>
      </c>
      <c r="QF12" s="22">
        <v>40786.800000000003</v>
      </c>
      <c r="QG12" s="31">
        <v>41517</v>
      </c>
      <c r="QH12" s="76">
        <v>20000</v>
      </c>
      <c r="QI12" s="78">
        <f t="shared" si="62"/>
        <v>20786.800000000003</v>
      </c>
      <c r="QK12" s="31"/>
      <c r="QL12" s="312"/>
      <c r="QM12" s="22"/>
      <c r="QN12" s="31"/>
      <c r="QO12" s="76"/>
      <c r="QP12" s="78">
        <f t="shared" si="63"/>
        <v>0</v>
      </c>
      <c r="QR12" s="49"/>
      <c r="QS12" s="1476"/>
      <c r="QT12" s="140"/>
      <c r="QU12" s="49"/>
      <c r="QV12" s="140"/>
      <c r="QW12" s="78">
        <f t="shared" si="64"/>
        <v>0</v>
      </c>
      <c r="QY12" s="49"/>
      <c r="QZ12" s="1476"/>
      <c r="RA12" s="140"/>
      <c r="RB12" s="49"/>
      <c r="RC12" s="140"/>
      <c r="RD12" s="78">
        <f t="shared" si="65"/>
        <v>0</v>
      </c>
      <c r="RF12" s="407"/>
      <c r="RG12" s="740"/>
      <c r="RH12" s="782"/>
      <c r="RI12" s="1318"/>
      <c r="RJ12" s="805"/>
      <c r="RK12" s="704"/>
      <c r="RL12" s="78">
        <f t="shared" si="66"/>
        <v>604.5</v>
      </c>
      <c r="RN12" s="427"/>
      <c r="RO12" s="230"/>
      <c r="RP12" s="105"/>
      <c r="RQ12" s="49"/>
      <c r="RR12" s="351"/>
      <c r="RS12" s="78">
        <f t="shared" si="67"/>
        <v>0</v>
      </c>
      <c r="RU12" s="407"/>
      <c r="RV12" s="312"/>
      <c r="RW12" s="22"/>
      <c r="RX12" s="31"/>
      <c r="RY12" s="795"/>
      <c r="RZ12" s="78">
        <f t="shared" si="68"/>
        <v>0</v>
      </c>
      <c r="SB12" s="31"/>
      <c r="SC12" s="312"/>
      <c r="SD12" s="22"/>
      <c r="SE12" s="31"/>
      <c r="SF12" s="795"/>
      <c r="SG12" s="78">
        <f t="shared" si="69"/>
        <v>0</v>
      </c>
      <c r="SI12" s="31"/>
      <c r="SJ12" s="312"/>
      <c r="SK12" s="22"/>
      <c r="SL12" s="31"/>
      <c r="SM12" s="795"/>
      <c r="SN12" s="78">
        <f t="shared" si="70"/>
        <v>0</v>
      </c>
      <c r="SP12" s="31"/>
      <c r="SQ12" s="312"/>
      <c r="SR12" s="22"/>
      <c r="SS12" s="31"/>
      <c r="ST12" s="795"/>
      <c r="SU12" s="78">
        <f t="shared" si="71"/>
        <v>0</v>
      </c>
      <c r="SW12" s="31"/>
      <c r="SX12" s="312"/>
      <c r="SY12" s="22"/>
      <c r="SZ12" s="31"/>
      <c r="TA12" s="795"/>
      <c r="TB12" s="78">
        <f t="shared" si="72"/>
        <v>0</v>
      </c>
      <c r="TD12" s="31"/>
      <c r="TE12" s="312"/>
      <c r="TF12" s="22"/>
      <c r="TG12" s="31"/>
      <c r="TH12" s="795"/>
      <c r="TI12" s="78">
        <f t="shared" si="73"/>
        <v>0</v>
      </c>
      <c r="TK12" s="49"/>
      <c r="TL12" s="230"/>
      <c r="TM12" s="105"/>
      <c r="TN12" s="49"/>
      <c r="TO12" s="351"/>
      <c r="TP12" s="78">
        <f t="shared" si="74"/>
        <v>9651.5</v>
      </c>
      <c r="TR12" s="31"/>
      <c r="TS12" s="312"/>
      <c r="TT12" s="22"/>
      <c r="TU12" s="31"/>
      <c r="TV12" s="795"/>
      <c r="TW12" s="78">
        <f t="shared" si="75"/>
        <v>0</v>
      </c>
      <c r="TY12" s="407"/>
      <c r="TZ12" s="312"/>
      <c r="UA12" s="22"/>
      <c r="UB12" s="31"/>
      <c r="UC12" s="795"/>
      <c r="UD12" s="78">
        <f t="shared" si="76"/>
        <v>0</v>
      </c>
      <c r="UF12" s="427"/>
      <c r="UG12" s="230"/>
      <c r="UH12" s="105"/>
      <c r="UI12" s="49"/>
      <c r="UJ12" s="391"/>
      <c r="UK12" s="78">
        <f t="shared" si="77"/>
        <v>-2822</v>
      </c>
      <c r="UM12" s="427"/>
      <c r="UN12" s="230"/>
      <c r="UO12" s="105"/>
      <c r="UP12" s="49"/>
      <c r="UQ12" s="391"/>
      <c r="UR12" s="78">
        <f t="shared" si="78"/>
        <v>0</v>
      </c>
      <c r="UT12" s="322"/>
      <c r="UU12" s="49"/>
      <c r="UV12" s="105"/>
      <c r="UW12" s="322"/>
      <c r="UX12" s="351"/>
      <c r="UY12" s="78">
        <f t="shared" si="79"/>
        <v>2243</v>
      </c>
      <c r="VA12" s="427"/>
      <c r="VB12" s="230"/>
      <c r="VC12" s="105"/>
      <c r="VD12" s="49"/>
      <c r="VE12" s="351"/>
      <c r="VF12" s="78">
        <f t="shared" si="80"/>
        <v>0</v>
      </c>
      <c r="VH12" s="31"/>
      <c r="VI12" s="312"/>
      <c r="VJ12" s="105"/>
      <c r="VK12" s="49"/>
      <c r="VL12" s="351"/>
      <c r="VM12" s="78">
        <f t="shared" si="81"/>
        <v>1169.5</v>
      </c>
      <c r="VO12" s="31"/>
      <c r="VP12" s="312"/>
      <c r="VQ12" s="22"/>
      <c r="VR12" s="31"/>
      <c r="VS12" s="795"/>
      <c r="VT12" s="78">
        <f t="shared" si="82"/>
        <v>0</v>
      </c>
      <c r="VV12" s="427"/>
      <c r="VW12" s="230"/>
      <c r="VX12" s="105"/>
      <c r="VY12" s="49">
        <v>41542</v>
      </c>
      <c r="VZ12" s="391">
        <v>1800</v>
      </c>
      <c r="WA12" s="78">
        <f t="shared" si="83"/>
        <v>26810</v>
      </c>
      <c r="WC12" s="322"/>
      <c r="WD12" s="230"/>
      <c r="WE12" s="105"/>
      <c r="WF12" s="49"/>
      <c r="WG12" s="351"/>
      <c r="WH12" s="78">
        <f t="shared" si="84"/>
        <v>151</v>
      </c>
      <c r="WJ12" s="427"/>
      <c r="WK12" s="230"/>
      <c r="WL12" s="105"/>
      <c r="WM12" s="427"/>
      <c r="WN12" s="140"/>
      <c r="WO12" s="78">
        <f t="shared" si="85"/>
        <v>22886.5</v>
      </c>
      <c r="WQ12" s="49"/>
      <c r="WR12" s="230"/>
      <c r="WS12" s="105"/>
      <c r="WT12" s="49"/>
      <c r="WU12" s="140"/>
      <c r="WV12" s="78">
        <f t="shared" si="86"/>
        <v>0</v>
      </c>
      <c r="WX12" s="427"/>
      <c r="WY12" s="230"/>
      <c r="WZ12" s="105"/>
      <c r="XA12" s="49"/>
      <c r="XB12" s="140"/>
      <c r="XC12" s="78">
        <f t="shared" si="87"/>
        <v>27657.5</v>
      </c>
      <c r="XE12" s="427"/>
      <c r="XF12" s="230"/>
      <c r="XG12" s="105"/>
      <c r="XH12" s="49"/>
      <c r="XI12" s="140"/>
      <c r="XJ12" s="78">
        <f t="shared" si="88"/>
        <v>0</v>
      </c>
      <c r="XL12" s="407"/>
      <c r="XM12" s="312"/>
      <c r="XN12" s="22"/>
      <c r="XO12" s="31"/>
      <c r="XP12" s="76"/>
      <c r="XQ12" s="78">
        <f t="shared" si="89"/>
        <v>0</v>
      </c>
      <c r="XS12" s="322"/>
      <c r="XT12" s="360"/>
      <c r="XU12" s="230"/>
      <c r="XV12" s="105"/>
      <c r="XW12" s="49"/>
      <c r="XX12" s="140"/>
      <c r="XY12" s="78">
        <f t="shared" si="90"/>
        <v>55941.83</v>
      </c>
      <c r="YA12" s="322"/>
      <c r="YB12" s="230"/>
      <c r="YC12" s="105"/>
      <c r="YD12" s="427">
        <v>41470</v>
      </c>
      <c r="YE12" s="140">
        <v>100</v>
      </c>
      <c r="YF12" s="78">
        <f t="shared" si="91"/>
        <v>2121</v>
      </c>
      <c r="YH12" s="407">
        <v>41541</v>
      </c>
      <c r="YI12" s="740"/>
      <c r="YJ12" s="312" t="s">
        <v>4146</v>
      </c>
      <c r="YK12" s="105">
        <v>1496</v>
      </c>
      <c r="YL12" s="787">
        <v>41543</v>
      </c>
      <c r="YM12" s="76">
        <v>1458</v>
      </c>
      <c r="YN12" s="78">
        <f t="shared" si="92"/>
        <v>2542.7000000000007</v>
      </c>
      <c r="YP12" s="323"/>
      <c r="YQ12" s="738"/>
      <c r="YR12" s="22"/>
      <c r="YS12" s="31"/>
      <c r="YT12" s="76"/>
      <c r="YU12" s="78">
        <f t="shared" si="251"/>
        <v>2405.5</v>
      </c>
      <c r="YW12" s="322">
        <v>41547</v>
      </c>
      <c r="YX12" s="230" t="s">
        <v>4257</v>
      </c>
      <c r="YY12" s="105">
        <v>10780</v>
      </c>
      <c r="YZ12" s="49"/>
      <c r="ZA12" s="140"/>
      <c r="ZB12" s="78">
        <f t="shared" si="93"/>
        <v>13442.44</v>
      </c>
      <c r="ZD12" s="407"/>
      <c r="ZE12" s="312"/>
      <c r="ZF12" s="22"/>
      <c r="ZG12" s="31"/>
      <c r="ZH12" s="76"/>
      <c r="ZI12" s="78">
        <f t="shared" si="237"/>
        <v>0</v>
      </c>
      <c r="ZK12" s="407"/>
      <c r="ZL12" s="312"/>
      <c r="ZM12" s="22"/>
      <c r="ZN12" s="31"/>
      <c r="ZO12" s="76"/>
      <c r="ZP12" s="78">
        <f t="shared" si="238"/>
        <v>0</v>
      </c>
      <c r="ZR12" s="322"/>
      <c r="ZS12" s="318"/>
      <c r="ZT12" s="303"/>
      <c r="ZU12" s="140"/>
      <c r="ZV12" s="322"/>
      <c r="ZW12" s="140"/>
      <c r="ZX12" s="78">
        <f t="shared" si="94"/>
        <v>2062.3999999999996</v>
      </c>
      <c r="ZZ12" s="322"/>
      <c r="AAA12" s="303"/>
      <c r="AAB12" s="391"/>
      <c r="AAC12" s="322"/>
      <c r="AAD12" s="140"/>
      <c r="AAE12" s="78">
        <f t="shared" si="95"/>
        <v>0</v>
      </c>
      <c r="AAG12" s="427"/>
      <c r="AAH12" s="1476"/>
      <c r="AAI12" s="140"/>
      <c r="AAJ12" s="322"/>
      <c r="AAK12" s="140"/>
      <c r="AAL12" s="78">
        <f t="shared" si="96"/>
        <v>2828</v>
      </c>
      <c r="AAN12" s="322"/>
      <c r="AAO12" s="1476"/>
      <c r="AAP12" s="698"/>
      <c r="AAQ12" s="49"/>
      <c r="AAR12" s="140"/>
      <c r="AAS12" s="78">
        <f t="shared" si="97"/>
        <v>22790</v>
      </c>
      <c r="AAU12" s="427"/>
      <c r="AAV12" s="230"/>
      <c r="AAW12" s="105"/>
      <c r="AAX12" s="427"/>
      <c r="AAY12" s="140"/>
      <c r="AAZ12" s="78">
        <f t="shared" si="98"/>
        <v>0</v>
      </c>
      <c r="ABB12" s="427"/>
      <c r="ABC12" s="230"/>
      <c r="ABD12" s="105"/>
      <c r="ABE12" s="49"/>
      <c r="ABF12" s="140"/>
      <c r="ABG12" s="78">
        <f t="shared" si="99"/>
        <v>0</v>
      </c>
      <c r="ABI12" s="407"/>
      <c r="ABJ12" s="1476"/>
      <c r="ABK12" s="140"/>
      <c r="ABL12" s="31"/>
      <c r="ABM12" s="76"/>
      <c r="ABN12" s="78">
        <f t="shared" si="100"/>
        <v>0</v>
      </c>
      <c r="ABP12" s="407"/>
      <c r="ABQ12" s="1476"/>
      <c r="ABR12" s="140"/>
      <c r="ABS12" s="31"/>
      <c r="ABT12" s="76"/>
      <c r="ABU12" s="78">
        <f t="shared" si="101"/>
        <v>0</v>
      </c>
      <c r="ABW12" s="427"/>
      <c r="ABX12" s="1476"/>
      <c r="ABY12" s="140"/>
      <c r="ABZ12" s="309"/>
      <c r="ACA12" s="140"/>
      <c r="ACB12" s="78">
        <f t="shared" si="102"/>
        <v>0</v>
      </c>
      <c r="ACD12" s="427"/>
      <c r="ACE12" s="484"/>
      <c r="ACF12" s="230"/>
      <c r="ACG12" s="105"/>
      <c r="ACH12" s="346"/>
      <c r="ACI12" s="140"/>
      <c r="ACJ12" s="78">
        <f t="shared" si="103"/>
        <v>0</v>
      </c>
      <c r="ACL12" s="49"/>
      <c r="ACM12" s="230"/>
      <c r="ACN12" s="105"/>
      <c r="ACO12" s="49"/>
      <c r="ACP12" s="140"/>
      <c r="ACQ12" s="78">
        <f t="shared" ref="ACQ12:ACQ43" si="255">ACQ11+ACN12-ACP12</f>
        <v>8172</v>
      </c>
      <c r="ACS12" s="797"/>
      <c r="ACT12" s="312"/>
      <c r="ACU12" s="22"/>
      <c r="ACV12" s="31"/>
      <c r="ACW12" s="76"/>
      <c r="ACX12" s="78">
        <f t="shared" si="104"/>
        <v>70699</v>
      </c>
      <c r="ADA12" s="769"/>
      <c r="ADB12" s="312"/>
      <c r="ADC12" s="22"/>
      <c r="ADD12" s="31"/>
      <c r="ADE12" s="76"/>
      <c r="ADF12" s="78">
        <f t="shared" ref="ADF12:ADF43" si="256">ADF11+ADC12-ADE12</f>
        <v>0</v>
      </c>
      <c r="ADH12" s="323"/>
      <c r="ADI12" s="312"/>
      <c r="ADJ12" s="22"/>
      <c r="ADK12" s="407"/>
      <c r="ADL12" s="77"/>
      <c r="ADM12" s="78">
        <f t="shared" ref="ADM12:ADM43" si="257">ADM11+ADJ12-ADL12</f>
        <v>0</v>
      </c>
      <c r="ADO12" s="407"/>
      <c r="ADP12" s="312"/>
      <c r="ADQ12" s="22"/>
      <c r="ADR12" s="31"/>
      <c r="ADS12" s="76"/>
      <c r="ADT12" s="78">
        <f t="shared" ref="ADT12:ADT43" si="258">ADT11+ADQ12-ADS12</f>
        <v>42311</v>
      </c>
      <c r="ADV12" s="322">
        <v>41543</v>
      </c>
      <c r="ADW12" s="303" t="s">
        <v>4160</v>
      </c>
      <c r="ADX12" s="140">
        <v>6059</v>
      </c>
      <c r="ADY12" s="322"/>
      <c r="ADZ12" s="140"/>
      <c r="AEA12" s="78">
        <f t="shared" si="252"/>
        <v>6159.5</v>
      </c>
      <c r="AEC12" s="49"/>
      <c r="AED12" s="230"/>
      <c r="AEE12" s="105"/>
      <c r="AEF12" s="49"/>
      <c r="AEG12" s="140"/>
      <c r="AEH12" s="78">
        <f t="shared" si="1"/>
        <v>0</v>
      </c>
      <c r="AEJ12" s="49"/>
      <c r="AEK12" s="230"/>
      <c r="AEL12" s="105"/>
      <c r="AEM12" s="49"/>
      <c r="AEN12" s="140"/>
      <c r="AEO12" s="78">
        <f t="shared" si="105"/>
        <v>1957</v>
      </c>
      <c r="AEQ12" s="31"/>
      <c r="AER12" s="312"/>
      <c r="AES12" s="22"/>
      <c r="AET12" s="31"/>
      <c r="AEU12" s="76"/>
      <c r="AEV12" s="78">
        <f t="shared" si="106"/>
        <v>0</v>
      </c>
      <c r="AEX12" s="323"/>
      <c r="AEY12" s="312"/>
      <c r="AEZ12" s="22"/>
      <c r="AFA12" s="31"/>
      <c r="AFB12" s="76"/>
      <c r="AFC12" s="78">
        <f t="shared" si="107"/>
        <v>0</v>
      </c>
      <c r="AFE12" s="323"/>
      <c r="AFF12" s="312"/>
      <c r="AFG12" s="22"/>
      <c r="AFH12" s="31"/>
      <c r="AFI12" s="76"/>
      <c r="AFJ12" s="78">
        <f t="shared" si="108"/>
        <v>0</v>
      </c>
      <c r="AFL12" s="31"/>
      <c r="AFM12" s="312"/>
      <c r="AFN12" s="22"/>
      <c r="AFO12" s="31"/>
      <c r="AFP12" s="76"/>
      <c r="AFQ12" s="78">
        <f t="shared" si="109"/>
        <v>0</v>
      </c>
      <c r="AFS12" s="31">
        <v>41532</v>
      </c>
      <c r="AFT12" s="312" t="s">
        <v>4107</v>
      </c>
      <c r="AFU12" s="22">
        <v>11786</v>
      </c>
      <c r="AFV12" s="31"/>
      <c r="AFW12" s="76"/>
      <c r="AFX12" s="78">
        <f t="shared" si="110"/>
        <v>26864.400000000001</v>
      </c>
      <c r="AFZ12" s="31"/>
      <c r="AGA12" s="312"/>
      <c r="AGB12" s="22"/>
      <c r="AGC12" s="31"/>
      <c r="AGD12" s="76"/>
      <c r="AGE12" s="78">
        <f t="shared" si="111"/>
        <v>0</v>
      </c>
      <c r="AGG12" s="323"/>
      <c r="AGH12" s="1476"/>
      <c r="AGI12" s="140"/>
      <c r="AGJ12" s="31"/>
      <c r="AGK12" s="76"/>
      <c r="AGL12" s="78">
        <f t="shared" si="112"/>
        <v>6283.5</v>
      </c>
      <c r="AGN12" s="427"/>
      <c r="AGO12" s="230"/>
      <c r="AGP12" s="105"/>
      <c r="AGQ12" s="49"/>
      <c r="AGR12" s="140"/>
      <c r="AGS12" s="78">
        <f t="shared" si="113"/>
        <v>39189.599999999999</v>
      </c>
      <c r="AGW12" s="303"/>
      <c r="AGX12" s="140"/>
      <c r="AGY12" s="323"/>
      <c r="AGZ12" s="76"/>
      <c r="AHA12" s="78">
        <f t="shared" si="114"/>
        <v>2343</v>
      </c>
      <c r="AHC12" s="407"/>
      <c r="AHD12" s="866"/>
      <c r="AHE12" s="22"/>
      <c r="AHF12" s="31"/>
      <c r="AHG12" s="76"/>
      <c r="AHH12" s="78">
        <f t="shared" si="115"/>
        <v>0</v>
      </c>
      <c r="AHJ12" s="407"/>
      <c r="AHK12" s="312"/>
      <c r="AHL12" s="22"/>
      <c r="AHM12" s="31"/>
      <c r="AHN12" s="76"/>
      <c r="AHO12" s="78">
        <f t="shared" si="116"/>
        <v>3656</v>
      </c>
      <c r="AHQ12" s="427">
        <v>41499</v>
      </c>
      <c r="AHR12" s="484"/>
      <c r="AHS12" s="230" t="s">
        <v>3212</v>
      </c>
      <c r="AHT12" s="698">
        <v>9560</v>
      </c>
      <c r="AHU12" s="49">
        <v>41524</v>
      </c>
      <c r="AHV12" s="861">
        <v>9560</v>
      </c>
      <c r="AHW12" s="78">
        <f t="shared" si="117"/>
        <v>6387</v>
      </c>
      <c r="AHY12" s="427">
        <v>41547</v>
      </c>
      <c r="AHZ12" s="230" t="s">
        <v>4225</v>
      </c>
      <c r="AIA12" s="105">
        <v>2176</v>
      </c>
      <c r="AIB12" s="49"/>
      <c r="AIC12" s="140"/>
      <c r="AID12" s="78">
        <f t="shared" si="118"/>
        <v>2612</v>
      </c>
      <c r="AIF12" s="427"/>
      <c r="AIG12" s="230"/>
      <c r="AIH12" s="105"/>
      <c r="AII12" s="49"/>
      <c r="AIJ12" s="140"/>
      <c r="AIK12" s="78">
        <f t="shared" si="119"/>
        <v>23042</v>
      </c>
      <c r="AIM12" s="427"/>
      <c r="AIN12" s="230"/>
      <c r="AIO12" s="105"/>
      <c r="AIP12" s="49"/>
      <c r="AIQ12" s="140"/>
      <c r="AIR12" s="78">
        <f t="shared" si="120"/>
        <v>504</v>
      </c>
      <c r="AIT12" s="801">
        <v>40330</v>
      </c>
      <c r="AIU12" s="784" t="s">
        <v>1130</v>
      </c>
      <c r="AIV12" s="22">
        <v>4950</v>
      </c>
      <c r="AIW12" s="31"/>
      <c r="AIX12" s="76"/>
      <c r="AIY12" s="78">
        <f t="shared" si="121"/>
        <v>32217.5</v>
      </c>
      <c r="AJA12" s="49"/>
      <c r="AJB12" s="230"/>
      <c r="AJC12" s="105"/>
      <c r="AJD12" s="49"/>
      <c r="AJE12" s="140"/>
      <c r="AJF12" s="78">
        <f t="shared" si="122"/>
        <v>25028.5</v>
      </c>
      <c r="AJH12" s="322"/>
      <c r="AJI12" s="230"/>
      <c r="AJJ12" s="105"/>
      <c r="AJK12" s="49"/>
      <c r="AJL12" s="140"/>
      <c r="AJM12" s="78">
        <f t="shared" si="123"/>
        <v>0</v>
      </c>
      <c r="AJO12" s="322"/>
      <c r="AJP12" s="230"/>
      <c r="AJQ12" s="105"/>
      <c r="AJR12" s="49">
        <v>40959</v>
      </c>
      <c r="AJS12" s="140">
        <v>500</v>
      </c>
      <c r="AJT12" s="78">
        <f t="shared" si="124"/>
        <v>11055.5</v>
      </c>
      <c r="AJV12" s="31"/>
      <c r="AJW12" s="337"/>
      <c r="AJX12" s="312"/>
      <c r="AJY12" s="22"/>
      <c r="AJZ12" s="31"/>
      <c r="AKA12" s="76"/>
      <c r="AKB12" s="78">
        <f t="shared" si="125"/>
        <v>0</v>
      </c>
      <c r="AKD12" s="407"/>
      <c r="AKE12" s="312"/>
      <c r="AKF12" s="22"/>
      <c r="AKG12" s="31"/>
      <c r="AKH12" s="76"/>
      <c r="AKI12" s="78">
        <f t="shared" si="126"/>
        <v>0</v>
      </c>
      <c r="AKK12" s="427"/>
      <c r="AKL12" s="484"/>
      <c r="AKM12" s="230"/>
      <c r="AKN12" s="105"/>
      <c r="AKO12" s="49"/>
      <c r="AKP12" s="140"/>
      <c r="AKQ12" s="78">
        <f t="shared" si="127"/>
        <v>0</v>
      </c>
      <c r="AKS12" s="427">
        <v>41547</v>
      </c>
      <c r="AKT12" s="230" t="s">
        <v>4262</v>
      </c>
      <c r="AKU12" s="105">
        <v>10835.5</v>
      </c>
      <c r="AKV12" s="49"/>
      <c r="AKW12" s="140"/>
      <c r="AKX12" s="78">
        <f t="shared" si="128"/>
        <v>11244.5</v>
      </c>
      <c r="AKZ12" s="407"/>
      <c r="ALA12" s="312"/>
      <c r="ALB12" s="22"/>
      <c r="ALC12" s="31"/>
      <c r="ALD12" s="76"/>
      <c r="ALE12" s="78">
        <f t="shared" si="129"/>
        <v>0</v>
      </c>
      <c r="ALG12" s="427"/>
      <c r="ALH12" s="230"/>
      <c r="ALI12" s="105"/>
      <c r="ALJ12" s="434"/>
      <c r="ALK12" s="140"/>
      <c r="ALL12" s="78">
        <f t="shared" si="130"/>
        <v>3598.5</v>
      </c>
      <c r="ALN12" s="427"/>
      <c r="ALO12" s="230"/>
      <c r="ALP12" s="698"/>
      <c r="ALQ12" s="49">
        <v>41113</v>
      </c>
      <c r="ALR12" s="76">
        <v>100</v>
      </c>
      <c r="ALS12" s="78">
        <f t="shared" si="131"/>
        <v>37151</v>
      </c>
      <c r="ALU12" s="407"/>
      <c r="ALV12" s="312"/>
      <c r="ALW12" s="22"/>
      <c r="ALX12" s="31"/>
      <c r="ALY12" s="76"/>
      <c r="ALZ12" s="78">
        <f t="shared" si="132"/>
        <v>0</v>
      </c>
      <c r="AMB12" s="427"/>
      <c r="AMC12" s="230"/>
      <c r="AMD12" s="105"/>
      <c r="AME12" s="427"/>
      <c r="AMF12" s="140"/>
      <c r="AMG12" s="78">
        <f t="shared" si="133"/>
        <v>0</v>
      </c>
      <c r="AMI12" s="407"/>
      <c r="AMJ12" s="312"/>
      <c r="AMK12" s="22"/>
      <c r="AML12" s="31"/>
      <c r="AMM12" s="76"/>
      <c r="AMN12" s="78">
        <f t="shared" si="134"/>
        <v>0</v>
      </c>
      <c r="AMP12" s="323"/>
      <c r="AMQ12" s="312"/>
      <c r="AMR12" s="834"/>
      <c r="AMS12" s="812"/>
      <c r="AMT12" s="76"/>
      <c r="AMU12" s="813">
        <f t="shared" si="204"/>
        <v>0</v>
      </c>
      <c r="AMW12" s="31"/>
      <c r="AMX12" s="312"/>
      <c r="AMY12" s="834"/>
      <c r="AMZ12" s="812"/>
      <c r="ANA12" s="76"/>
      <c r="ANB12" s="813">
        <f t="shared" si="205"/>
        <v>0</v>
      </c>
      <c r="AND12" s="322"/>
      <c r="ANE12" s="230"/>
      <c r="ANF12" s="807"/>
      <c r="ANG12" s="394"/>
      <c r="ANH12" s="140"/>
      <c r="ANI12" s="813">
        <f t="shared" si="206"/>
        <v>187.60000000000002</v>
      </c>
      <c r="ANK12" s="31"/>
      <c r="ANL12" s="31"/>
      <c r="ANM12" s="312"/>
      <c r="ANN12" s="834"/>
      <c r="ANO12" s="812"/>
      <c r="ANP12" s="76"/>
      <c r="ANQ12" s="813">
        <f t="shared" si="207"/>
        <v>0</v>
      </c>
      <c r="ANS12" s="427">
        <v>41509</v>
      </c>
      <c r="ANT12" s="484"/>
      <c r="ANU12" s="230" t="s">
        <v>3245</v>
      </c>
      <c r="ANV12" s="807">
        <v>51057.5</v>
      </c>
      <c r="ANW12" s="98">
        <v>41516</v>
      </c>
      <c r="ANX12" s="140">
        <v>50000</v>
      </c>
      <c r="ANY12" s="813">
        <f t="shared" si="208"/>
        <v>1788.5</v>
      </c>
      <c r="AOA12" s="427"/>
      <c r="AOB12" s="904"/>
      <c r="AOC12" s="807"/>
      <c r="AOD12" s="98"/>
      <c r="AOE12" s="140"/>
      <c r="AOF12" s="813">
        <f t="shared" si="209"/>
        <v>0</v>
      </c>
      <c r="AOH12" s="49"/>
      <c r="AOI12" s="230"/>
      <c r="AOJ12" s="808"/>
      <c r="AOK12" s="98"/>
      <c r="AOL12" s="140"/>
      <c r="AOM12" s="813">
        <f t="shared" si="210"/>
        <v>1894</v>
      </c>
      <c r="AOO12" s="49"/>
      <c r="AOP12" s="230"/>
      <c r="AOQ12" s="808"/>
      <c r="AOR12" s="462"/>
      <c r="AOS12" s="140"/>
      <c r="AOT12" s="813">
        <f>AOT11+AOQ12-AOS12</f>
        <v>0</v>
      </c>
      <c r="AOV12" s="49"/>
      <c r="AOW12" s="230"/>
      <c r="AOX12" s="807"/>
      <c r="AOY12" s="98"/>
      <c r="AOZ12" s="351"/>
      <c r="APA12" s="78">
        <f t="shared" si="135"/>
        <v>0</v>
      </c>
      <c r="APC12" s="407"/>
      <c r="APD12" s="312"/>
      <c r="APE12" s="834"/>
      <c r="APF12" s="812"/>
      <c r="APG12" s="76"/>
      <c r="APH12" s="813">
        <f t="shared" si="212"/>
        <v>0</v>
      </c>
      <c r="APJ12" s="421"/>
      <c r="APK12" s="230"/>
      <c r="APL12" s="808"/>
      <c r="APM12" s="98"/>
      <c r="APN12" s="140"/>
      <c r="APO12" s="813">
        <f t="shared" si="213"/>
        <v>0</v>
      </c>
      <c r="APQ12" s="49"/>
      <c r="APR12" s="230"/>
      <c r="APS12" s="808"/>
      <c r="APT12" s="98"/>
      <c r="APU12" s="140"/>
      <c r="APV12" s="813">
        <f t="shared" si="214"/>
        <v>0</v>
      </c>
      <c r="APX12" s="49"/>
      <c r="APY12" s="230"/>
      <c r="APZ12" s="807"/>
      <c r="AQA12" s="98"/>
      <c r="AQB12" s="140"/>
      <c r="AQC12" s="813">
        <f t="shared" si="215"/>
        <v>0</v>
      </c>
      <c r="AQE12" s="49"/>
      <c r="AQF12" s="230"/>
      <c r="AQG12" s="807"/>
      <c r="AQH12" s="98"/>
      <c r="AQI12" s="140"/>
      <c r="AQJ12" s="813">
        <f t="shared" si="216"/>
        <v>0</v>
      </c>
      <c r="AQL12" s="323"/>
      <c r="AQM12" s="312"/>
      <c r="AQN12" s="834"/>
      <c r="AQO12" s="812"/>
      <c r="AQP12" s="76"/>
      <c r="AQQ12" s="813">
        <f t="shared" si="217"/>
        <v>0</v>
      </c>
      <c r="AQS12" s="323"/>
      <c r="AQT12" s="312"/>
      <c r="AQU12" s="834"/>
      <c r="AQV12" s="812"/>
      <c r="AQW12" s="76"/>
      <c r="AQX12" s="813">
        <f t="shared" si="218"/>
        <v>0</v>
      </c>
      <c r="AQZ12" s="323"/>
      <c r="ARA12" s="312"/>
      <c r="ARB12" s="834"/>
      <c r="ARC12" s="812"/>
      <c r="ARD12" s="76"/>
      <c r="ARE12" s="813">
        <f t="shared" si="219"/>
        <v>977</v>
      </c>
      <c r="ARG12" s="427"/>
      <c r="ARH12" s="230"/>
      <c r="ARI12" s="808"/>
      <c r="ARJ12" s="98"/>
      <c r="ARK12" s="140"/>
      <c r="ARL12" s="813">
        <f t="shared" si="220"/>
        <v>0</v>
      </c>
      <c r="ARN12" s="407"/>
      <c r="ARO12" s="817"/>
      <c r="ARP12" s="351"/>
      <c r="ARQ12" s="812"/>
      <c r="ARR12" s="76"/>
      <c r="ARS12" s="813">
        <f t="shared" si="221"/>
        <v>0</v>
      </c>
      <c r="ARU12" s="407"/>
      <c r="ARV12" s="312"/>
      <c r="ARW12" s="834"/>
      <c r="ARX12" s="812"/>
      <c r="ARY12" s="76"/>
      <c r="ARZ12" s="813">
        <f t="shared" si="222"/>
        <v>0</v>
      </c>
      <c r="ASB12" s="407"/>
      <c r="ASC12" s="312"/>
      <c r="ASD12" s="834"/>
      <c r="ASE12" s="812"/>
      <c r="ASF12" s="76"/>
      <c r="ASG12" s="813">
        <f t="shared" si="223"/>
        <v>0</v>
      </c>
      <c r="ASI12" s="427"/>
      <c r="ASJ12" s="303"/>
      <c r="ASK12" s="140"/>
      <c r="ASL12" s="49"/>
      <c r="ASM12" s="140"/>
      <c r="ASN12" s="78">
        <f t="shared" si="239"/>
        <v>0</v>
      </c>
      <c r="ASP12" s="427"/>
      <c r="ASQ12" s="484"/>
      <c r="ASR12" s="230"/>
      <c r="ASS12" s="105"/>
      <c r="AST12" s="49"/>
      <c r="ASU12" s="140"/>
      <c r="ASV12" s="78">
        <f t="shared" si="240"/>
        <v>0</v>
      </c>
      <c r="ASX12" s="407"/>
      <c r="ASY12" s="312"/>
      <c r="ASZ12" s="105"/>
      <c r="ATA12" s="49"/>
      <c r="ATB12" s="140"/>
      <c r="ATC12" s="78">
        <f t="shared" si="241"/>
        <v>19160</v>
      </c>
      <c r="ATE12" s="322"/>
      <c r="ATF12" s="230"/>
      <c r="ATG12" s="105"/>
      <c r="ATH12" s="49"/>
      <c r="ATI12" s="140"/>
      <c r="ATJ12" s="78">
        <f t="shared" si="242"/>
        <v>0</v>
      </c>
      <c r="ATL12" s="427">
        <v>41535</v>
      </c>
      <c r="ATM12" s="484"/>
      <c r="ATN12" s="1476" t="s">
        <v>4115</v>
      </c>
      <c r="ATO12" s="140">
        <v>2359</v>
      </c>
      <c r="ATP12" s="49">
        <v>41540</v>
      </c>
      <c r="ATQ12" s="140">
        <v>1000</v>
      </c>
      <c r="ATR12" s="78">
        <f t="shared" si="243"/>
        <v>4059</v>
      </c>
      <c r="ATT12" s="407"/>
      <c r="ATU12" s="740"/>
      <c r="ATV12" s="312"/>
      <c r="ATW12" s="22"/>
      <c r="ATX12" s="31"/>
      <c r="ATY12" s="76"/>
      <c r="ATZ12" s="78">
        <f t="shared" si="244"/>
        <v>0</v>
      </c>
      <c r="AUA12" s="76"/>
      <c r="AUB12" s="407"/>
      <c r="AUC12" s="1476"/>
      <c r="AUD12" s="351"/>
      <c r="AUE12" s="31"/>
      <c r="AUF12" s="76"/>
      <c r="AUG12" s="78">
        <f t="shared" si="245"/>
        <v>4480</v>
      </c>
      <c r="AUI12" s="546">
        <v>41517</v>
      </c>
      <c r="AUJ12" s="782" t="s">
        <v>3175</v>
      </c>
      <c r="AUK12" s="140">
        <v>8610</v>
      </c>
      <c r="AUL12" s="49">
        <v>41519</v>
      </c>
      <c r="AUM12" s="140">
        <v>8610</v>
      </c>
      <c r="AUN12" s="78">
        <f t="shared" si="246"/>
        <v>0</v>
      </c>
      <c r="AUP12" s="427"/>
      <c r="AUQ12" s="230"/>
      <c r="AUR12" s="262"/>
      <c r="AUS12" s="49"/>
      <c r="AUT12" s="140"/>
      <c r="AUU12" s="78">
        <f t="shared" si="247"/>
        <v>3312</v>
      </c>
      <c r="AUW12" s="427"/>
      <c r="AUX12" s="230"/>
      <c r="AUY12" s="262"/>
      <c r="AUZ12" s="49"/>
      <c r="AVA12" s="140"/>
      <c r="AVB12" s="78">
        <f t="shared" si="248"/>
        <v>1010</v>
      </c>
      <c r="AVD12" s="427"/>
      <c r="AVE12" s="303"/>
      <c r="AVF12" s="262"/>
      <c r="AVG12" s="49"/>
      <c r="AVH12" s="140"/>
      <c r="AVI12" s="78">
        <f t="shared" si="249"/>
        <v>0</v>
      </c>
      <c r="AVK12" s="427"/>
      <c r="AVL12" s="230"/>
      <c r="AVM12" s="105"/>
      <c r="AVN12" s="49"/>
      <c r="AVO12" s="140"/>
      <c r="AVP12" s="78">
        <f t="shared" si="224"/>
        <v>0</v>
      </c>
      <c r="AVR12" s="427"/>
      <c r="AVS12" s="230"/>
      <c r="AVT12" s="105"/>
      <c r="AVU12" s="49"/>
      <c r="AVV12" s="140"/>
      <c r="AVW12" s="78">
        <f t="shared" si="225"/>
        <v>0</v>
      </c>
      <c r="AVY12" s="427"/>
      <c r="AVZ12" s="303"/>
      <c r="AWA12" s="140"/>
      <c r="AWB12" s="49"/>
      <c r="AWC12" s="351"/>
      <c r="AWD12" s="78">
        <f t="shared" si="226"/>
        <v>0</v>
      </c>
      <c r="AWF12" s="49"/>
      <c r="AWG12" s="309"/>
      <c r="AWH12" s="303"/>
      <c r="AWI12" s="140"/>
      <c r="AWJ12" s="49"/>
      <c r="AWK12" s="140"/>
      <c r="AWL12" s="78">
        <f t="shared" si="227"/>
        <v>448440.18</v>
      </c>
      <c r="AWN12" s="407"/>
      <c r="AWO12" s="740"/>
      <c r="AWP12" s="312"/>
      <c r="AWQ12" s="22"/>
      <c r="AWR12" s="31"/>
      <c r="AWS12" s="76"/>
      <c r="AWT12" s="78">
        <f t="shared" ref="AWT12:AWT43" si="259">AWT11+AWQ12-AWS12</f>
        <v>11251</v>
      </c>
      <c r="AWV12" s="407"/>
      <c r="AWW12" s="312"/>
      <c r="AWX12" s="834"/>
      <c r="AWY12" s="31"/>
      <c r="AWZ12" s="76"/>
      <c r="AXA12" s="78">
        <f t="shared" ref="AXA12:AXA43" si="260">AXA11+AWX12-AWZ12</f>
        <v>0</v>
      </c>
      <c r="AXC12" s="407"/>
      <c r="AXD12" s="312"/>
      <c r="AXE12" s="22"/>
      <c r="AXF12" s="31"/>
      <c r="AXG12" s="76"/>
      <c r="AXH12" s="78">
        <f t="shared" ref="AXH12:AXH43" si="261">AXH11+AXE12-AXG12</f>
        <v>0</v>
      </c>
      <c r="AXJ12" s="31"/>
      <c r="AXK12" s="312"/>
      <c r="AXL12" s="22"/>
      <c r="AXM12" s="31"/>
      <c r="AXN12" s="76"/>
      <c r="AXO12" s="78">
        <f t="shared" ref="AXO12:AXO43" si="262">AXO11+AXL12-AXN12</f>
        <v>0</v>
      </c>
      <c r="AXQ12" s="427"/>
      <c r="AXR12" s="303"/>
      <c r="AXS12" s="1953"/>
      <c r="AXT12" s="1298"/>
      <c r="AXU12" s="262"/>
      <c r="AXV12" s="78">
        <f t="shared" si="136"/>
        <v>7392</v>
      </c>
      <c r="AXX12" s="427"/>
      <c r="AXY12" s="230"/>
      <c r="AXZ12" s="105"/>
      <c r="AYA12" s="49"/>
      <c r="AYB12" s="140"/>
      <c r="AYC12" s="78">
        <f t="shared" si="137"/>
        <v>0</v>
      </c>
      <c r="AYE12" s="427"/>
      <c r="AYF12" s="230"/>
      <c r="AYG12" s="105"/>
      <c r="AYH12" s="49"/>
      <c r="AYI12" s="140"/>
      <c r="AYJ12" s="78">
        <f t="shared" si="138"/>
        <v>0</v>
      </c>
      <c r="AYL12" s="49"/>
      <c r="AYM12" s="230"/>
      <c r="AYN12" s="105"/>
      <c r="AYO12" s="49"/>
      <c r="AYP12" s="140"/>
      <c r="AYQ12" s="78">
        <f t="shared" si="139"/>
        <v>0</v>
      </c>
      <c r="AYS12" s="407"/>
      <c r="AYT12" s="312"/>
      <c r="AYU12" s="22"/>
      <c r="AYV12" s="31"/>
      <c r="AYW12" s="76"/>
      <c r="AYX12" s="78">
        <f t="shared" si="140"/>
        <v>0</v>
      </c>
      <c r="AYZ12" s="49"/>
      <c r="AZA12" s="230"/>
      <c r="AZB12" s="105"/>
      <c r="AZC12" s="49"/>
      <c r="AZD12" s="140"/>
      <c r="AZE12" s="78">
        <f t="shared" si="141"/>
        <v>0</v>
      </c>
      <c r="AZG12" s="322"/>
      <c r="AZH12" s="230"/>
      <c r="AZI12" s="105"/>
      <c r="AZJ12" s="49"/>
      <c r="AZK12" s="351"/>
      <c r="AZL12" s="78">
        <f t="shared" si="142"/>
        <v>5180.28</v>
      </c>
      <c r="AZN12" s="322"/>
      <c r="AZO12" s="230"/>
      <c r="AZP12" s="105"/>
      <c r="AZQ12" s="49"/>
      <c r="AZR12" s="351"/>
      <c r="AZS12" s="78">
        <f t="shared" si="143"/>
        <v>0</v>
      </c>
      <c r="AZU12" s="323"/>
      <c r="AZV12" s="782"/>
      <c r="AZW12" s="704"/>
      <c r="AZX12" s="407">
        <v>41542</v>
      </c>
      <c r="AZY12" s="704">
        <v>2598</v>
      </c>
      <c r="AZZ12" s="78">
        <f t="shared" si="144"/>
        <v>-52</v>
      </c>
      <c r="BAB12" s="407"/>
      <c r="BAC12" s="312"/>
      <c r="BAD12" s="22"/>
      <c r="BAE12" s="407"/>
      <c r="BAF12" s="76"/>
      <c r="BAG12" s="78">
        <f t="shared" si="145"/>
        <v>3325</v>
      </c>
      <c r="BAI12" s="427"/>
      <c r="BAJ12" s="230"/>
      <c r="BAK12" s="105"/>
      <c r="BAL12" s="49">
        <v>41172</v>
      </c>
      <c r="BAM12" s="724">
        <v>14013</v>
      </c>
      <c r="BAN12" s="78">
        <f t="shared" si="146"/>
        <v>839.20000000000073</v>
      </c>
      <c r="BAP12" s="49"/>
      <c r="BAQ12" s="230"/>
      <c r="BAR12" s="105"/>
      <c r="BAS12" s="49"/>
      <c r="BAT12" s="140"/>
      <c r="BAU12" s="78">
        <f t="shared" ref="BAU12:BAU43" si="263">BAU11+BAR12-BAT12</f>
        <v>0</v>
      </c>
      <c r="BAW12" s="49"/>
      <c r="BAX12" s="230"/>
      <c r="BAY12" s="105"/>
      <c r="BAZ12" s="49"/>
      <c r="BBA12" s="140"/>
      <c r="BBB12" s="78">
        <f t="shared" ref="BBB12:BBB43" si="264">BBB11+BAY12-BBA12</f>
        <v>1292</v>
      </c>
      <c r="BBD12" s="322">
        <v>41522</v>
      </c>
      <c r="BBE12" s="786"/>
      <c r="BBF12" s="303" t="s">
        <v>3529</v>
      </c>
      <c r="BBG12" s="140">
        <v>133344</v>
      </c>
      <c r="BBH12" s="323">
        <v>41527</v>
      </c>
      <c r="BBI12" s="931">
        <v>133344</v>
      </c>
      <c r="BBJ12" s="132">
        <f t="shared" si="147"/>
        <v>6.5</v>
      </c>
      <c r="BBL12" s="31"/>
      <c r="BBM12" s="312"/>
      <c r="BBN12" s="22"/>
      <c r="BBO12" s="31"/>
      <c r="BBP12" s="76"/>
      <c r="BBQ12" s="78">
        <f t="shared" si="148"/>
        <v>0</v>
      </c>
      <c r="BBS12" s="49"/>
      <c r="BBT12" s="230"/>
      <c r="BBU12" s="140"/>
      <c r="BBV12" s="857"/>
      <c r="BBW12" s="140"/>
      <c r="BBX12" s="78">
        <f t="shared" si="149"/>
        <v>0</v>
      </c>
      <c r="BBZ12" s="31"/>
      <c r="BCA12" s="312"/>
      <c r="BCB12" s="22"/>
      <c r="BCC12" s="31"/>
      <c r="BCD12" s="76"/>
      <c r="BCE12" s="78">
        <f t="shared" si="150"/>
        <v>0</v>
      </c>
      <c r="BCG12" s="31"/>
      <c r="BCH12" s="312"/>
      <c r="BCI12" s="22"/>
      <c r="BCJ12" s="31"/>
      <c r="BCK12" s="76"/>
      <c r="BCL12" s="78">
        <f t="shared" si="151"/>
        <v>0</v>
      </c>
      <c r="BCN12" s="427"/>
      <c r="BCO12" s="230"/>
      <c r="BCP12" s="105"/>
      <c r="BCQ12" s="384"/>
      <c r="BCR12" s="140"/>
      <c r="BCS12" s="78">
        <f t="shared" si="152"/>
        <v>4327.5</v>
      </c>
      <c r="BCU12" s="427"/>
      <c r="BCV12" s="230"/>
      <c r="BCW12" s="804"/>
      <c r="BCX12" s="805"/>
      <c r="BCY12" s="140"/>
      <c r="BCZ12" s="78">
        <f t="shared" si="153"/>
        <v>3066</v>
      </c>
      <c r="BDB12" s="323"/>
      <c r="BDC12" s="312"/>
      <c r="BDD12" s="105"/>
      <c r="BDE12" s="49"/>
      <c r="BDF12" s="76"/>
      <c r="BDG12" s="78">
        <f t="shared" si="154"/>
        <v>0</v>
      </c>
      <c r="BDI12" s="496"/>
      <c r="BDJ12" s="484"/>
      <c r="BDK12" s="230"/>
      <c r="BDL12" s="105"/>
      <c r="BDM12" s="427"/>
      <c r="BDN12" s="140"/>
      <c r="BDO12" s="78">
        <f t="shared" si="155"/>
        <v>308</v>
      </c>
      <c r="BDQ12" s="49">
        <v>41543</v>
      </c>
      <c r="BDR12" s="816"/>
      <c r="BDS12" s="230" t="s">
        <v>4169</v>
      </c>
      <c r="BDT12" s="140">
        <v>2970</v>
      </c>
      <c r="BDU12" s="49"/>
      <c r="BDV12" s="140"/>
      <c r="BDW12" s="78">
        <f t="shared" si="156"/>
        <v>2970</v>
      </c>
      <c r="BDY12" s="49"/>
      <c r="BDZ12" s="230"/>
      <c r="BEA12" s="140"/>
      <c r="BEB12" s="49"/>
      <c r="BEC12" s="140"/>
      <c r="BED12" s="78">
        <f t="shared" si="157"/>
        <v>0</v>
      </c>
      <c r="BEF12" s="49"/>
      <c r="BEG12" s="1476"/>
      <c r="BEH12" s="391"/>
      <c r="BEI12" s="49"/>
      <c r="BEJ12" s="140"/>
      <c r="BEK12" s="78">
        <f t="shared" si="158"/>
        <v>0</v>
      </c>
      <c r="BEM12" s="322"/>
      <c r="BEN12" s="230"/>
      <c r="BEO12" s="140"/>
      <c r="BEP12" s="49"/>
      <c r="BEQ12" s="140"/>
      <c r="BER12" s="78">
        <f t="shared" si="159"/>
        <v>0</v>
      </c>
      <c r="BET12" s="322"/>
      <c r="BEU12" s="230"/>
      <c r="BEV12" s="105"/>
      <c r="BEW12" s="31"/>
      <c r="BEX12" s="76"/>
      <c r="BEY12" s="78">
        <f t="shared" si="160"/>
        <v>1065</v>
      </c>
      <c r="BFA12" s="322"/>
      <c r="BFB12" s="230"/>
      <c r="BFC12" s="105"/>
      <c r="BFD12" s="865">
        <v>41532</v>
      </c>
      <c r="BFE12" s="391">
        <v>400</v>
      </c>
      <c r="BFF12" s="132">
        <f t="shared" si="161"/>
        <v>6766</v>
      </c>
      <c r="BFH12" s="323"/>
      <c r="BFI12" s="312"/>
      <c r="BFJ12" s="140"/>
      <c r="BFK12" s="407"/>
      <c r="BFL12" s="76"/>
      <c r="BFM12" s="78">
        <f t="shared" si="162"/>
        <v>0</v>
      </c>
      <c r="BFO12" s="31"/>
      <c r="BFP12" s="312"/>
      <c r="BFQ12" s="140"/>
      <c r="BFR12" s="31"/>
      <c r="BFS12" s="76"/>
      <c r="BFT12" s="78">
        <f t="shared" si="163"/>
        <v>0</v>
      </c>
      <c r="BFV12" s="322"/>
      <c r="BFW12" s="899"/>
      <c r="BFX12" s="105"/>
      <c r="BFY12" s="322"/>
      <c r="BFZ12" s="140"/>
      <c r="BGA12" s="78">
        <f t="shared" si="164"/>
        <v>43828.5</v>
      </c>
      <c r="BGC12" s="427"/>
      <c r="BGD12" s="303"/>
      <c r="BGE12" s="721"/>
      <c r="BGF12" s="862"/>
      <c r="BGG12" s="140"/>
      <c r="BGH12" s="78">
        <f t="shared" si="165"/>
        <v>1190.5999999999913</v>
      </c>
      <c r="BGJ12" s="31"/>
      <c r="BGK12" s="312"/>
      <c r="BGL12" s="22"/>
      <c r="BGM12" s="31"/>
      <c r="BGN12" s="76"/>
      <c r="BGO12" s="78">
        <f t="shared" si="166"/>
        <v>0</v>
      </c>
      <c r="BGQ12" s="427"/>
      <c r="BGR12" s="303"/>
      <c r="BGS12" s="140"/>
      <c r="BGT12" s="49"/>
      <c r="BGU12" s="140"/>
      <c r="BGV12" s="78">
        <f t="shared" si="167"/>
        <v>663.79999999999927</v>
      </c>
      <c r="BGX12" s="407"/>
      <c r="BGY12" s="31"/>
      <c r="BGZ12" s="312"/>
      <c r="BHA12" s="22"/>
      <c r="BHB12" s="31"/>
      <c r="BHC12" s="76"/>
      <c r="BHD12" s="78">
        <f t="shared" si="168"/>
        <v>6511</v>
      </c>
      <c r="BHF12" s="322"/>
      <c r="BHG12" s="1476"/>
      <c r="BHH12" s="698"/>
      <c r="BHI12" s="322"/>
      <c r="BHJ12" s="262"/>
      <c r="BHK12" s="78">
        <f t="shared" si="169"/>
        <v>6434</v>
      </c>
      <c r="BHM12" s="323"/>
      <c r="BHN12" s="337"/>
      <c r="BHO12" s="1476"/>
      <c r="BHP12" s="785"/>
      <c r="BHQ12" s="323"/>
      <c r="BHR12" s="780"/>
      <c r="BHS12" s="78">
        <f t="shared" si="170"/>
        <v>0</v>
      </c>
      <c r="BHU12" s="49">
        <v>41516</v>
      </c>
      <c r="BHV12" s="309" t="s">
        <v>4036</v>
      </c>
      <c r="BHW12" s="303" t="s">
        <v>3281</v>
      </c>
      <c r="BHX12" s="140">
        <v>37306.6</v>
      </c>
      <c r="BHY12" s="49">
        <v>41545</v>
      </c>
      <c r="BHZ12" s="262">
        <v>37306.6</v>
      </c>
      <c r="BIA12" s="78">
        <f t="shared" si="171"/>
        <v>0</v>
      </c>
      <c r="BIC12" s="407"/>
      <c r="BID12" s="312"/>
      <c r="BIE12" s="105"/>
      <c r="BIG12" s="780"/>
      <c r="BIH12" s="78">
        <f t="shared" si="172"/>
        <v>0</v>
      </c>
      <c r="BIJ12" s="322"/>
      <c r="BIK12" s="303"/>
      <c r="BIL12" s="140"/>
      <c r="BIM12" s="49"/>
      <c r="BIN12" s="140"/>
      <c r="BIO12" s="78">
        <f t="shared" si="173"/>
        <v>0</v>
      </c>
      <c r="BIQ12" s="427"/>
      <c r="BIR12" s="303"/>
      <c r="BIS12" s="140"/>
      <c r="BIT12" s="49"/>
      <c r="BIU12" s="140"/>
      <c r="BIV12" s="78">
        <f t="shared" si="174"/>
        <v>3000</v>
      </c>
      <c r="BIX12" s="323">
        <v>41502</v>
      </c>
      <c r="BIY12" s="1467" t="s">
        <v>4007</v>
      </c>
      <c r="BIZ12" s="782" t="s">
        <v>3249</v>
      </c>
      <c r="BJA12" s="76">
        <v>21967</v>
      </c>
      <c r="BJB12" s="31">
        <v>41543</v>
      </c>
      <c r="BJC12" s="76">
        <v>21967</v>
      </c>
      <c r="BJD12" s="78">
        <f t="shared" si="253"/>
        <v>13781.300000000003</v>
      </c>
      <c r="BJF12" s="31"/>
      <c r="BJG12" s="312"/>
      <c r="BJH12" s="22"/>
      <c r="BJI12" s="31"/>
      <c r="BJJ12" s="76"/>
      <c r="BJK12" s="78">
        <f t="shared" si="254"/>
        <v>0</v>
      </c>
      <c r="BJM12" s="407"/>
      <c r="BJN12" s="312"/>
      <c r="BJO12" s="22"/>
      <c r="BJP12" s="31"/>
      <c r="BJQ12" s="76"/>
      <c r="BJR12" s="78">
        <f t="shared" si="175"/>
        <v>0</v>
      </c>
      <c r="BJT12" s="323"/>
      <c r="BJU12" s="738"/>
      <c r="BJV12" s="1853"/>
      <c r="BJW12" s="140"/>
      <c r="BJX12" s="49"/>
      <c r="BJY12" s="140"/>
      <c r="BJZ12" s="78">
        <f t="shared" si="176"/>
        <v>16334</v>
      </c>
      <c r="BKB12" s="427"/>
      <c r="BKC12" s="230"/>
      <c r="BKD12" s="140"/>
      <c r="BKE12" s="49"/>
      <c r="BKF12" s="140"/>
      <c r="BKG12" s="78">
        <f t="shared" si="177"/>
        <v>9118</v>
      </c>
      <c r="BKI12" s="427"/>
      <c r="BKJ12" s="230"/>
      <c r="BKK12" s="140"/>
      <c r="BKL12" s="49"/>
      <c r="BKM12" s="140"/>
      <c r="BKN12" s="78">
        <f t="shared" si="178"/>
        <v>0</v>
      </c>
      <c r="BKP12" s="427"/>
      <c r="BKQ12" s="230"/>
      <c r="BKR12" s="140"/>
      <c r="BKS12" s="49"/>
      <c r="BKT12" s="140"/>
      <c r="BKU12" s="78">
        <f t="shared" si="179"/>
        <v>15188.5</v>
      </c>
      <c r="BKW12" s="407"/>
      <c r="BKX12" s="312"/>
      <c r="BKY12" s="22"/>
      <c r="BKZ12" s="323"/>
      <c r="BLA12" s="76"/>
      <c r="BLB12" s="78">
        <f t="shared" si="180"/>
        <v>0</v>
      </c>
      <c r="BLD12" s="427"/>
      <c r="BLE12" s="230"/>
      <c r="BLF12" s="105"/>
      <c r="BLG12" s="49"/>
      <c r="BLH12" s="140"/>
      <c r="BLI12" s="78">
        <f t="shared" si="181"/>
        <v>0</v>
      </c>
      <c r="BLK12" s="427"/>
      <c r="BLL12" s="230"/>
      <c r="BLM12" s="105"/>
      <c r="BLN12" s="49"/>
      <c r="BLO12" s="140"/>
      <c r="BLP12" s="78">
        <f t="shared" si="182"/>
        <v>0</v>
      </c>
      <c r="BLR12" s="427"/>
      <c r="BLS12" s="230"/>
      <c r="BLT12" s="105"/>
      <c r="BLU12" s="427"/>
      <c r="BLV12" s="140"/>
      <c r="BLW12" s="78">
        <f t="shared" si="183"/>
        <v>2393</v>
      </c>
      <c r="BLY12" s="407"/>
      <c r="BLZ12" s="312"/>
      <c r="BMA12" s="22"/>
      <c r="BMB12" s="407"/>
      <c r="BMC12" s="76"/>
      <c r="BMD12" s="78">
        <f t="shared" si="184"/>
        <v>0</v>
      </c>
      <c r="BMF12" s="31"/>
      <c r="BMG12" s="312"/>
      <c r="BMH12" s="22"/>
      <c r="BMI12" s="31"/>
      <c r="BMJ12" s="76"/>
      <c r="BMK12" s="78">
        <f t="shared" si="185"/>
        <v>0</v>
      </c>
      <c r="BMM12" s="31">
        <v>41546</v>
      </c>
      <c r="BMN12" s="782" t="s">
        <v>4201</v>
      </c>
      <c r="BMO12" s="795">
        <v>9078.5</v>
      </c>
      <c r="BMP12" s="31"/>
      <c r="BMQ12" s="76"/>
      <c r="BMR12" s="78">
        <f t="shared" si="228"/>
        <v>11096.5</v>
      </c>
      <c r="BMT12" s="322"/>
      <c r="BMU12" s="303"/>
      <c r="BMV12" s="140"/>
      <c r="BMW12" s="259"/>
      <c r="BMX12" s="140"/>
      <c r="BMY12" s="78">
        <f t="shared" si="229"/>
        <v>11989</v>
      </c>
      <c r="BNA12" s="49"/>
      <c r="BNB12" s="230"/>
      <c r="BNC12" s="105"/>
      <c r="BND12" s="49"/>
      <c r="BNE12" s="140"/>
      <c r="BNF12" s="78">
        <f t="shared" si="230"/>
        <v>0</v>
      </c>
      <c r="BNH12" s="49"/>
      <c r="BNI12" s="309"/>
      <c r="BNJ12" s="230"/>
      <c r="BNK12" s="105"/>
      <c r="BNL12" s="49"/>
      <c r="BNM12" s="140"/>
      <c r="BNN12" s="78">
        <f t="shared" si="231"/>
        <v>0</v>
      </c>
      <c r="BNP12" s="31"/>
      <c r="BNQ12" s="312"/>
      <c r="BNR12" s="22"/>
      <c r="BNS12" s="31"/>
      <c r="BNT12" s="76"/>
      <c r="BNU12" s="78">
        <f t="shared" si="232"/>
        <v>0</v>
      </c>
      <c r="BNW12" s="31"/>
      <c r="BNX12" s="312"/>
      <c r="BNY12" s="22"/>
      <c r="BNZ12" s="31"/>
      <c r="BOA12" s="76"/>
      <c r="BOB12" s="78">
        <f t="shared" si="233"/>
        <v>0</v>
      </c>
      <c r="BOD12" s="49"/>
      <c r="BOE12" s="230"/>
      <c r="BOF12" s="105"/>
      <c r="BOG12" s="49"/>
      <c r="BOH12" s="140"/>
      <c r="BOI12" s="78">
        <f t="shared" si="234"/>
        <v>1785.5</v>
      </c>
      <c r="BOK12" s="322"/>
      <c r="BOL12" s="230"/>
      <c r="BOM12" s="140"/>
      <c r="BON12" s="49"/>
      <c r="BOO12" s="140"/>
      <c r="BOP12" s="78">
        <f t="shared" si="235"/>
        <v>0</v>
      </c>
      <c r="BOR12" s="407"/>
      <c r="BOS12" s="312"/>
      <c r="BOT12" s="22"/>
      <c r="BOU12" s="31"/>
      <c r="BOV12" s="76"/>
      <c r="BOW12" s="78">
        <f t="shared" si="236"/>
        <v>0</v>
      </c>
      <c r="BOY12" s="407"/>
      <c r="BOZ12" s="312"/>
      <c r="BPA12" s="22"/>
      <c r="BPB12" s="31"/>
      <c r="BPC12" s="76"/>
      <c r="BPD12" s="78">
        <f t="shared" si="250"/>
        <v>210</v>
      </c>
      <c r="BPF12" s="49"/>
      <c r="BPG12" s="230"/>
      <c r="BPH12" s="105"/>
      <c r="BPI12" s="49"/>
      <c r="BPJ12" s="140"/>
      <c r="BPK12" s="78">
        <f t="shared" si="186"/>
        <v>0</v>
      </c>
      <c r="BPM12" s="49"/>
      <c r="BPN12" s="230"/>
      <c r="BPO12" s="105"/>
      <c r="BPP12" s="49"/>
      <c r="BPQ12" s="140"/>
      <c r="BPR12" s="78">
        <f t="shared" si="187"/>
        <v>0</v>
      </c>
      <c r="BPT12" s="31"/>
      <c r="BPU12" s="337"/>
      <c r="BPV12" s="312"/>
      <c r="BPW12" s="22"/>
      <c r="BPX12" s="31"/>
      <c r="BPY12" s="76"/>
      <c r="BPZ12" s="78">
        <f t="shared" si="188"/>
        <v>118</v>
      </c>
      <c r="BQA12" s="76"/>
      <c r="BQB12" s="322"/>
      <c r="BQC12" s="303"/>
      <c r="BQD12" s="140"/>
      <c r="BQE12" s="49">
        <v>41486</v>
      </c>
      <c r="BQF12" s="140">
        <v>1000</v>
      </c>
      <c r="BQG12" s="78">
        <f t="shared" si="189"/>
        <v>11615.5</v>
      </c>
      <c r="BQI12" s="322"/>
      <c r="BQJ12" s="230"/>
      <c r="BQK12" s="105"/>
      <c r="BQL12" s="427"/>
      <c r="BQM12" s="140"/>
      <c r="BQN12" s="78">
        <f t="shared" si="190"/>
        <v>0</v>
      </c>
      <c r="BQQ12" s="782"/>
      <c r="BQR12" s="351"/>
      <c r="BQS12" s="407"/>
      <c r="BQT12" s="780"/>
      <c r="BQU12" s="78">
        <f t="shared" si="191"/>
        <v>0</v>
      </c>
      <c r="BQW12" s="31"/>
      <c r="BQX12" s="312"/>
      <c r="BQY12" s="22"/>
      <c r="BQZ12" s="31"/>
      <c r="BRA12" s="76"/>
      <c r="BRB12" s="78">
        <f t="shared" si="192"/>
        <v>2077</v>
      </c>
      <c r="BRD12" s="31"/>
      <c r="BRE12" s="337"/>
      <c r="BRF12" s="782"/>
      <c r="BRG12" s="76"/>
      <c r="BRH12" s="31"/>
      <c r="BRI12" s="76"/>
      <c r="BRJ12" s="78">
        <f t="shared" si="193"/>
        <v>1966</v>
      </c>
      <c r="BRL12" s="407"/>
      <c r="BRM12" s="312"/>
      <c r="BRN12" s="22"/>
      <c r="BRO12" s="31"/>
      <c r="BRP12" s="76"/>
      <c r="BRQ12" s="78">
        <f t="shared" si="194"/>
        <v>0</v>
      </c>
      <c r="BRS12" s="407"/>
      <c r="BRT12" s="312"/>
      <c r="BRU12" s="22"/>
      <c r="BRV12" s="31"/>
      <c r="BRW12" s="76"/>
      <c r="BRX12" s="78">
        <f t="shared" si="195"/>
        <v>0</v>
      </c>
      <c r="BRZ12" s="49"/>
      <c r="BSA12" s="230"/>
      <c r="BSB12" s="105"/>
      <c r="BSC12" s="49"/>
      <c r="BSD12" s="140"/>
      <c r="BSE12" s="78">
        <f t="shared" si="196"/>
        <v>0</v>
      </c>
      <c r="BSG12" s="407"/>
      <c r="BSH12" s="312"/>
      <c r="BSI12" s="22"/>
      <c r="BSJ12" s="31"/>
      <c r="BSK12" s="76"/>
      <c r="BSL12" s="78">
        <f t="shared" si="197"/>
        <v>0</v>
      </c>
      <c r="BSN12" s="407"/>
      <c r="BSO12" s="312"/>
      <c r="BSP12" s="22"/>
      <c r="BSQ12" s="31"/>
      <c r="BSR12" s="76"/>
      <c r="BSS12" s="78">
        <f t="shared" si="198"/>
        <v>0</v>
      </c>
      <c r="BSU12" s="31"/>
      <c r="BSV12" s="312"/>
      <c r="BSW12" s="22"/>
      <c r="BSX12" s="31"/>
      <c r="BSY12" s="76"/>
      <c r="BSZ12" s="78">
        <f t="shared" si="199"/>
        <v>0</v>
      </c>
      <c r="BTB12" s="31"/>
      <c r="BTC12" s="312"/>
      <c r="BTD12" s="22"/>
      <c r="BTE12" s="31"/>
      <c r="BTF12" s="76"/>
      <c r="BTG12" s="78">
        <f t="shared" si="200"/>
        <v>0</v>
      </c>
      <c r="BTI12" s="31"/>
      <c r="BTJ12" s="312"/>
      <c r="BTK12" s="22"/>
      <c r="BTL12" s="31"/>
      <c r="BTM12" s="76"/>
      <c r="BTN12" s="78">
        <f t="shared" si="201"/>
        <v>0</v>
      </c>
      <c r="BTP12" s="31"/>
      <c r="BTQ12" s="312"/>
      <c r="BTR12" s="22"/>
      <c r="BTS12" s="31"/>
      <c r="BTT12" s="76"/>
      <c r="BTU12" s="78">
        <f t="shared" si="202"/>
        <v>0</v>
      </c>
    </row>
    <row r="13" spans="1:1894" x14ac:dyDescent="0.25">
      <c r="A13" s="31"/>
      <c r="B13" s="1476"/>
      <c r="C13" s="140"/>
      <c r="D13" s="31"/>
      <c r="E13" s="76"/>
      <c r="F13" s="78">
        <f t="shared" si="2"/>
        <v>0</v>
      </c>
      <c r="H13" s="31"/>
      <c r="I13" s="1476"/>
      <c r="J13" s="140"/>
      <c r="K13" s="31"/>
      <c r="L13" s="76"/>
      <c r="M13" s="78">
        <f t="shared" si="3"/>
        <v>0</v>
      </c>
      <c r="O13" s="31"/>
      <c r="P13" s="1476"/>
      <c r="Q13" s="140"/>
      <c r="R13" s="31"/>
      <c r="S13" s="76"/>
      <c r="T13" s="78">
        <f t="shared" si="4"/>
        <v>0</v>
      </c>
      <c r="V13" s="31"/>
      <c r="W13" s="1476"/>
      <c r="X13" s="140"/>
      <c r="Y13" s="31"/>
      <c r="Z13" s="76"/>
      <c r="AA13" s="78">
        <f t="shared" si="5"/>
        <v>0</v>
      </c>
      <c r="AC13" s="407">
        <v>41515</v>
      </c>
      <c r="AD13" s="312" t="s">
        <v>3252</v>
      </c>
      <c r="AE13" s="22">
        <v>3457.5</v>
      </c>
      <c r="AF13" s="407">
        <v>41519</v>
      </c>
      <c r="AG13" s="76">
        <v>1888</v>
      </c>
      <c r="AH13" s="78">
        <f t="shared" si="6"/>
        <v>1569.5</v>
      </c>
      <c r="AJ13" s="322"/>
      <c r="AK13" s="230"/>
      <c r="AL13" s="105"/>
      <c r="AM13" s="322"/>
      <c r="AN13" s="140"/>
      <c r="AO13" s="78">
        <f t="shared" si="7"/>
        <v>41726.140000000014</v>
      </c>
      <c r="AQ13" s="31"/>
      <c r="AR13" s="1476"/>
      <c r="AS13" s="140"/>
      <c r="AT13" s="31"/>
      <c r="AU13" s="76"/>
      <c r="AV13" s="78">
        <f t="shared" si="8"/>
        <v>0</v>
      </c>
      <c r="AX13" s="323"/>
      <c r="AY13" s="1476"/>
      <c r="AZ13" s="140"/>
      <c r="BA13" s="31"/>
      <c r="BB13" s="76"/>
      <c r="BC13" s="78">
        <f t="shared" si="9"/>
        <v>37222</v>
      </c>
      <c r="BE13" s="427"/>
      <c r="BF13" s="1476"/>
      <c r="BG13" s="140"/>
      <c r="BH13" s="49"/>
      <c r="BI13" s="140"/>
      <c r="BJ13" s="78">
        <f t="shared" si="10"/>
        <v>0</v>
      </c>
      <c r="BL13" s="323"/>
      <c r="BM13" s="312"/>
      <c r="BN13" s="22"/>
      <c r="BO13" s="31"/>
      <c r="BP13" s="76"/>
      <c r="BQ13" s="78">
        <f t="shared" si="11"/>
        <v>0</v>
      </c>
      <c r="BS13" s="427"/>
      <c r="BT13" s="484"/>
      <c r="BU13" s="230"/>
      <c r="BV13" s="105"/>
      <c r="BW13" s="49"/>
      <c r="BX13" s="140"/>
      <c r="BY13" s="78">
        <f t="shared" si="12"/>
        <v>0</v>
      </c>
      <c r="CA13" s="427"/>
      <c r="CB13" s="303"/>
      <c r="CC13" s="140"/>
      <c r="CD13" s="49"/>
      <c r="CE13" s="140"/>
      <c r="CF13" s="78">
        <f t="shared" si="13"/>
        <v>0</v>
      </c>
      <c r="CH13" s="427"/>
      <c r="CI13" s="303"/>
      <c r="CJ13" s="140"/>
      <c r="CK13" s="49"/>
      <c r="CL13" s="140"/>
      <c r="CM13" s="78">
        <f t="shared" si="14"/>
        <v>0</v>
      </c>
      <c r="CO13" s="407">
        <v>40695</v>
      </c>
      <c r="CP13" s="740"/>
      <c r="CQ13" s="867" t="s">
        <v>1131</v>
      </c>
      <c r="CR13" s="140">
        <v>47900</v>
      </c>
      <c r="CT13" s="76"/>
      <c r="CU13" s="78">
        <f t="shared" si="15"/>
        <v>389987</v>
      </c>
      <c r="CX13" s="913"/>
      <c r="CY13" s="782"/>
      <c r="CZ13" s="140"/>
      <c r="DA13" s="427"/>
      <c r="DB13" s="140"/>
      <c r="DC13" s="78">
        <f t="shared" si="16"/>
        <v>9551430.3000000007</v>
      </c>
      <c r="DE13" s="322">
        <v>41547</v>
      </c>
      <c r="DF13" s="230" t="s">
        <v>4249</v>
      </c>
      <c r="DG13" s="105">
        <v>6722</v>
      </c>
      <c r="DH13" s="49"/>
      <c r="DI13" s="140"/>
      <c r="DJ13" s="78">
        <f t="shared" si="17"/>
        <v>7735</v>
      </c>
      <c r="DL13" s="322"/>
      <c r="DM13" s="230"/>
      <c r="DN13" s="105"/>
      <c r="DO13" s="49"/>
      <c r="DP13" s="140"/>
      <c r="DQ13" s="78">
        <f t="shared" si="18"/>
        <v>0</v>
      </c>
      <c r="DS13" s="49"/>
      <c r="DT13" s="230"/>
      <c r="DU13" s="262"/>
      <c r="DV13" s="49"/>
      <c r="DW13" s="140"/>
      <c r="DX13" s="78">
        <f t="shared" si="19"/>
        <v>1750.5</v>
      </c>
      <c r="DZ13" s="322"/>
      <c r="EA13" s="230"/>
      <c r="EB13" s="105"/>
      <c r="EC13" s="49"/>
      <c r="ED13" s="140"/>
      <c r="EE13" s="78">
        <f t="shared" si="20"/>
        <v>0</v>
      </c>
      <c r="EG13" s="427"/>
      <c r="EH13" s="303"/>
      <c r="EI13" s="140"/>
      <c r="EJ13" s="49"/>
      <c r="EK13" s="140"/>
      <c r="EL13" s="78">
        <f t="shared" si="21"/>
        <v>0</v>
      </c>
      <c r="EN13" s="427"/>
      <c r="EO13" s="230"/>
      <c r="EP13" s="105"/>
      <c r="EQ13" s="49"/>
      <c r="ER13" s="140"/>
      <c r="ES13" s="78">
        <f t="shared" si="22"/>
        <v>0</v>
      </c>
      <c r="EU13" s="49"/>
      <c r="EV13" s="309"/>
      <c r="EW13" s="230"/>
      <c r="EX13" s="105"/>
      <c r="EY13" s="309"/>
      <c r="EZ13" s="140"/>
      <c r="FA13" s="78">
        <f t="shared" si="23"/>
        <v>0</v>
      </c>
      <c r="FC13" s="427"/>
      <c r="FD13" s="309"/>
      <c r="FE13" s="1476"/>
      <c r="FF13" s="140"/>
      <c r="FG13" s="49"/>
      <c r="FH13" s="140"/>
      <c r="FI13" s="78">
        <f t="shared" si="24"/>
        <v>40277.530000000006</v>
      </c>
      <c r="FK13" s="427"/>
      <c r="FL13" s="309"/>
      <c r="FM13" s="230"/>
      <c r="FN13" s="105"/>
      <c r="FO13" s="259"/>
      <c r="FP13" s="140"/>
      <c r="FQ13" s="78">
        <f t="shared" si="25"/>
        <v>8038.1</v>
      </c>
      <c r="FS13" s="31"/>
      <c r="FT13" s="1476"/>
      <c r="FU13" s="140"/>
      <c r="FV13" s="49"/>
      <c r="FW13" s="140"/>
      <c r="FX13" s="78">
        <f t="shared" si="203"/>
        <v>0</v>
      </c>
      <c r="FZ13" s="407">
        <v>41501</v>
      </c>
      <c r="GA13" s="484" t="s">
        <v>3285</v>
      </c>
      <c r="GB13" s="312" t="s">
        <v>3286</v>
      </c>
      <c r="GC13" s="22">
        <v>24725</v>
      </c>
      <c r="GD13" s="484">
        <v>41522</v>
      </c>
      <c r="GE13" s="22">
        <v>24725</v>
      </c>
      <c r="GF13" s="78">
        <f t="shared" si="26"/>
        <v>28912.5</v>
      </c>
      <c r="GH13" s="49"/>
      <c r="GI13" s="1476"/>
      <c r="GJ13" s="140"/>
      <c r="GK13" s="49"/>
      <c r="GL13" s="140"/>
      <c r="GM13" s="78">
        <f t="shared" si="27"/>
        <v>24</v>
      </c>
      <c r="GO13" s="427">
        <v>41547</v>
      </c>
      <c r="GP13" s="309"/>
      <c r="GQ13" s="230" t="s">
        <v>4252</v>
      </c>
      <c r="GR13" s="391">
        <v>6293</v>
      </c>
      <c r="GS13" s="49"/>
      <c r="GT13" s="140"/>
      <c r="GU13" s="78">
        <f t="shared" si="28"/>
        <v>8804.6</v>
      </c>
      <c r="GW13" s="427"/>
      <c r="GX13" s="230"/>
      <c r="GY13" s="105"/>
      <c r="GZ13" s="322"/>
      <c r="HA13" s="140"/>
      <c r="HB13" s="78">
        <f t="shared" si="29"/>
        <v>5990.5</v>
      </c>
      <c r="HD13" s="322"/>
      <c r="HE13" s="230"/>
      <c r="HF13" s="698"/>
      <c r="HG13" s="49"/>
      <c r="HH13" s="140"/>
      <c r="HI13" s="78">
        <f t="shared" si="30"/>
        <v>41275.5</v>
      </c>
      <c r="HK13" s="427"/>
      <c r="HL13" s="1476"/>
      <c r="HM13" s="140"/>
      <c r="HN13" s="49"/>
      <c r="HO13" s="140"/>
      <c r="HP13" s="78">
        <f t="shared" si="31"/>
        <v>3000</v>
      </c>
      <c r="HR13" s="322"/>
      <c r="HS13" s="230"/>
      <c r="HT13" s="698"/>
      <c r="HU13" s="49"/>
      <c r="HV13" s="140"/>
      <c r="HW13" s="78">
        <f t="shared" si="32"/>
        <v>0</v>
      </c>
      <c r="HY13" s="322"/>
      <c r="HZ13" s="230"/>
      <c r="IA13" s="698"/>
      <c r="IB13" s="49"/>
      <c r="IC13" s="140"/>
      <c r="ID13" s="78">
        <f t="shared" si="33"/>
        <v>0</v>
      </c>
      <c r="IF13" s="322">
        <v>41532</v>
      </c>
      <c r="IG13" s="303"/>
      <c r="IH13" s="140">
        <v>6000</v>
      </c>
      <c r="II13" s="427"/>
      <c r="IJ13" s="140"/>
      <c r="IK13" s="78">
        <f t="shared" si="34"/>
        <v>40695</v>
      </c>
      <c r="IM13" s="407"/>
      <c r="IN13" s="312"/>
      <c r="IO13" s="834"/>
      <c r="IP13" s="49"/>
      <c r="IQ13" s="140"/>
      <c r="IR13" s="78">
        <f t="shared" si="35"/>
        <v>402</v>
      </c>
      <c r="IT13" s="427"/>
      <c r="IU13" s="230"/>
      <c r="IV13" s="105"/>
      <c r="IW13" s="49"/>
      <c r="IX13" s="140"/>
      <c r="IY13" s="78">
        <f t="shared" si="36"/>
        <v>21278.5</v>
      </c>
      <c r="JA13" s="323">
        <v>41509</v>
      </c>
      <c r="JB13" s="782" t="s">
        <v>3342</v>
      </c>
      <c r="JC13" s="704">
        <v>7000</v>
      </c>
      <c r="JD13" s="323">
        <v>41522</v>
      </c>
      <c r="JE13" s="704">
        <v>7000</v>
      </c>
      <c r="JF13" s="78">
        <f t="shared" si="37"/>
        <v>0</v>
      </c>
      <c r="JH13" s="323"/>
      <c r="JI13" s="782"/>
      <c r="JJ13" s="704"/>
      <c r="JK13" s="323"/>
      <c r="JL13" s="704"/>
      <c r="JM13" s="78">
        <f t="shared" si="38"/>
        <v>30400</v>
      </c>
      <c r="JO13" s="307"/>
      <c r="JP13" s="782"/>
      <c r="JQ13" s="76"/>
      <c r="JR13" s="798"/>
      <c r="JS13" s="704"/>
      <c r="JT13" s="78">
        <f t="shared" si="39"/>
        <v>30400</v>
      </c>
      <c r="JV13" s="850"/>
      <c r="JW13" s="851"/>
      <c r="JX13" s="863"/>
      <c r="JY13" s="852">
        <v>40880</v>
      </c>
      <c r="JZ13" s="853">
        <v>5000</v>
      </c>
      <c r="KA13" s="854">
        <f t="shared" si="40"/>
        <v>24970.5</v>
      </c>
      <c r="KC13" s="322"/>
      <c r="KD13" s="230"/>
      <c r="KE13" s="105"/>
      <c r="KF13" s="49"/>
      <c r="KG13" s="140"/>
      <c r="KH13" s="78">
        <f t="shared" si="41"/>
        <v>0</v>
      </c>
      <c r="KJ13" s="323"/>
      <c r="KK13" s="1467"/>
      <c r="KL13" s="312"/>
      <c r="KM13" s="22"/>
      <c r="KN13" s="31"/>
      <c r="KO13" s="76"/>
      <c r="KP13" s="78">
        <f t="shared" si="42"/>
        <v>26852</v>
      </c>
      <c r="KR13" s="323"/>
      <c r="KS13" s="1476"/>
      <c r="KT13" s="140"/>
      <c r="KU13" s="31"/>
      <c r="KV13" s="76"/>
      <c r="KW13" s="78">
        <f t="shared" si="43"/>
        <v>0</v>
      </c>
      <c r="KY13" s="322"/>
      <c r="KZ13" s="230"/>
      <c r="LA13" s="105"/>
      <c r="LB13" s="49"/>
      <c r="LC13" s="140"/>
      <c r="LD13" s="78">
        <f t="shared" si="44"/>
        <v>0</v>
      </c>
      <c r="LI13" s="31"/>
      <c r="LJ13" s="76"/>
      <c r="LK13" s="78">
        <f t="shared" si="45"/>
        <v>7881.5</v>
      </c>
      <c r="LM13" s="31"/>
      <c r="LN13" s="1476"/>
      <c r="LO13" s="140"/>
      <c r="LP13" s="31"/>
      <c r="LQ13" s="76"/>
      <c r="LR13" s="78">
        <f t="shared" si="46"/>
        <v>0</v>
      </c>
      <c r="LT13" s="49"/>
      <c r="LU13" s="789"/>
      <c r="LV13" s="140"/>
      <c r="LW13" s="346"/>
      <c r="LX13" s="140"/>
      <c r="LY13" s="78">
        <f t="shared" si="47"/>
        <v>0</v>
      </c>
      <c r="MA13" s="49"/>
      <c r="MB13" s="789"/>
      <c r="MC13" s="140"/>
      <c r="MD13" s="346"/>
      <c r="ME13" s="140"/>
      <c r="MF13" s="78">
        <f t="shared" si="48"/>
        <v>0</v>
      </c>
      <c r="MH13" s="407"/>
      <c r="MI13" s="1476"/>
      <c r="MJ13" s="140"/>
      <c r="MK13" s="31"/>
      <c r="ML13" s="76"/>
      <c r="MM13" s="78">
        <f t="shared" si="49"/>
        <v>0</v>
      </c>
      <c r="MO13" s="427"/>
      <c r="MP13" s="1476"/>
      <c r="MQ13" s="140"/>
      <c r="MR13" s="49"/>
      <c r="MS13" s="140"/>
      <c r="MT13" s="78">
        <f t="shared" si="50"/>
        <v>0</v>
      </c>
      <c r="MV13" s="407"/>
      <c r="MW13" s="1476"/>
      <c r="MX13" s="140"/>
      <c r="MY13" s="688"/>
      <c r="MZ13" s="76"/>
      <c r="NA13" s="78">
        <f t="shared" si="51"/>
        <v>0</v>
      </c>
      <c r="NC13" s="31"/>
      <c r="ND13" s="1476"/>
      <c r="NE13" s="140"/>
      <c r="NF13" s="688"/>
      <c r="NG13" s="76"/>
      <c r="NH13" s="78">
        <f t="shared" si="52"/>
        <v>0</v>
      </c>
      <c r="NJ13" s="31"/>
      <c r="NK13" s="1476"/>
      <c r="NL13" s="140"/>
      <c r="NM13" s="31"/>
      <c r="NN13" s="76"/>
      <c r="NO13" s="78">
        <f t="shared" si="53"/>
        <v>0</v>
      </c>
      <c r="NQ13" s="427"/>
      <c r="NR13" s="1476"/>
      <c r="NS13" s="140"/>
      <c r="NT13" s="427"/>
      <c r="NU13" s="140"/>
      <c r="NV13" s="78">
        <f t="shared" si="54"/>
        <v>0</v>
      </c>
      <c r="NX13" s="427"/>
      <c r="NY13" s="230"/>
      <c r="NZ13" s="698"/>
      <c r="OA13" s="49"/>
      <c r="OB13" s="140"/>
      <c r="OC13" s="78">
        <f t="shared" si="55"/>
        <v>14934.5</v>
      </c>
      <c r="OE13" s="407">
        <v>41512</v>
      </c>
      <c r="OF13" s="738" t="s">
        <v>3870</v>
      </c>
      <c r="OG13" s="312" t="s">
        <v>3287</v>
      </c>
      <c r="OH13" s="22">
        <v>24128</v>
      </c>
      <c r="OI13" s="49">
        <v>41530</v>
      </c>
      <c r="OJ13" s="140">
        <v>24128</v>
      </c>
      <c r="OK13" s="78">
        <f t="shared" si="0"/>
        <v>856.99999999999636</v>
      </c>
      <c r="OM13" s="407"/>
      <c r="ON13" s="1476"/>
      <c r="OO13" s="140"/>
      <c r="OP13" s="31"/>
      <c r="OQ13" s="76"/>
      <c r="OR13" s="78">
        <f t="shared" si="56"/>
        <v>0</v>
      </c>
      <c r="OT13" s="31"/>
      <c r="OU13" s="1476"/>
      <c r="OV13" s="140"/>
      <c r="OW13" s="31"/>
      <c r="OX13" s="76"/>
      <c r="OY13" s="78">
        <f t="shared" si="57"/>
        <v>0</v>
      </c>
      <c r="PA13" s="322"/>
      <c r="PB13" s="791"/>
      <c r="PC13" s="140"/>
      <c r="PD13" s="49"/>
      <c r="PE13" s="140"/>
      <c r="PF13" s="78">
        <f t="shared" si="58"/>
        <v>7976</v>
      </c>
      <c r="PH13" s="322"/>
      <c r="PI13" s="791"/>
      <c r="PJ13" s="140"/>
      <c r="PK13" s="49"/>
      <c r="PL13" s="140"/>
      <c r="PM13" s="78">
        <f t="shared" si="59"/>
        <v>7976</v>
      </c>
      <c r="PO13" s="844"/>
      <c r="PP13" s="845"/>
      <c r="PQ13" s="800"/>
      <c r="PR13" s="819"/>
      <c r="PS13" s="822"/>
      <c r="PT13" s="724"/>
      <c r="PU13" s="78">
        <f t="shared" si="60"/>
        <v>6321.8499999999985</v>
      </c>
      <c r="PW13" s="322"/>
      <c r="PX13" s="303"/>
      <c r="PY13" s="140"/>
      <c r="PZ13" s="309"/>
      <c r="QA13" s="140"/>
      <c r="QB13" s="132">
        <f t="shared" si="61"/>
        <v>9904</v>
      </c>
      <c r="QC13" s="245"/>
      <c r="QD13" s="322"/>
      <c r="QE13" s="1476"/>
      <c r="QF13" s="140"/>
      <c r="QG13" s="49">
        <v>41518</v>
      </c>
      <c r="QH13" s="76">
        <v>20786.8</v>
      </c>
      <c r="QI13" s="78">
        <f t="shared" si="62"/>
        <v>0</v>
      </c>
      <c r="QK13" s="31"/>
      <c r="QL13" s="312"/>
      <c r="QM13" s="22"/>
      <c r="QN13" s="31"/>
      <c r="QO13" s="76"/>
      <c r="QP13" s="78">
        <f t="shared" si="63"/>
        <v>0</v>
      </c>
      <c r="QR13" s="49"/>
      <c r="QS13" s="230"/>
      <c r="QT13" s="105"/>
      <c r="QU13" s="49"/>
      <c r="QV13" s="140"/>
      <c r="QW13" s="78">
        <f t="shared" si="64"/>
        <v>0</v>
      </c>
      <c r="QY13" s="49"/>
      <c r="QZ13" s="230"/>
      <c r="RA13" s="105"/>
      <c r="RB13" s="49"/>
      <c r="RC13" s="140"/>
      <c r="RD13" s="78">
        <f t="shared" si="65"/>
        <v>0</v>
      </c>
      <c r="RF13" s="427">
        <v>41485</v>
      </c>
      <c r="RG13" s="484"/>
      <c r="RH13" s="230" t="s">
        <v>3303</v>
      </c>
      <c r="RI13" s="105">
        <v>9402</v>
      </c>
      <c r="RJ13" s="49">
        <v>41499</v>
      </c>
      <c r="RK13" s="391">
        <v>2000</v>
      </c>
      <c r="RL13" s="78">
        <f t="shared" si="66"/>
        <v>8006.5</v>
      </c>
      <c r="RN13" s="427"/>
      <c r="RO13" s="230"/>
      <c r="RP13" s="262"/>
      <c r="RQ13" s="49"/>
      <c r="RR13" s="351"/>
      <c r="RS13" s="78">
        <f t="shared" si="67"/>
        <v>0</v>
      </c>
      <c r="RU13" s="407"/>
      <c r="RV13" s="312"/>
      <c r="RW13" s="780"/>
      <c r="RX13" s="31"/>
      <c r="RY13" s="795"/>
      <c r="RZ13" s="78">
        <f t="shared" si="68"/>
        <v>0</v>
      </c>
      <c r="SB13" s="31"/>
      <c r="SC13" s="312"/>
      <c r="SD13" s="780"/>
      <c r="SE13" s="31"/>
      <c r="SF13" s="795"/>
      <c r="SG13" s="78">
        <f t="shared" si="69"/>
        <v>0</v>
      </c>
      <c r="SI13" s="31"/>
      <c r="SJ13" s="312"/>
      <c r="SK13" s="780"/>
      <c r="SL13" s="31"/>
      <c r="SM13" s="795"/>
      <c r="SN13" s="78">
        <f t="shared" si="70"/>
        <v>0</v>
      </c>
      <c r="SP13" s="31"/>
      <c r="SQ13" s="312"/>
      <c r="SR13" s="780"/>
      <c r="SS13" s="31"/>
      <c r="ST13" s="795"/>
      <c r="SU13" s="78">
        <f t="shared" si="71"/>
        <v>0</v>
      </c>
      <c r="SW13" s="31"/>
      <c r="SX13" s="312"/>
      <c r="SY13" s="780"/>
      <c r="SZ13" s="31"/>
      <c r="TA13" s="795"/>
      <c r="TB13" s="78">
        <f t="shared" si="72"/>
        <v>0</v>
      </c>
      <c r="TD13" s="31"/>
      <c r="TE13" s="312"/>
      <c r="TF13" s="780"/>
      <c r="TG13" s="31"/>
      <c r="TH13" s="795"/>
      <c r="TI13" s="78">
        <f t="shared" si="73"/>
        <v>0</v>
      </c>
      <c r="TK13" s="49"/>
      <c r="TL13" s="230"/>
      <c r="TM13" s="105"/>
      <c r="TN13" s="346"/>
      <c r="TO13" s="351"/>
      <c r="TP13" s="78">
        <f t="shared" si="74"/>
        <v>9651.5</v>
      </c>
      <c r="TR13" s="31"/>
      <c r="TS13" s="312"/>
      <c r="TT13" s="780"/>
      <c r="TU13" s="31"/>
      <c r="TV13" s="795"/>
      <c r="TW13" s="78">
        <f t="shared" si="75"/>
        <v>0</v>
      </c>
      <c r="TY13" s="407"/>
      <c r="TZ13" s="312"/>
      <c r="UA13" s="780"/>
      <c r="UB13" s="31"/>
      <c r="UC13" s="795"/>
      <c r="UD13" s="78">
        <f t="shared" si="76"/>
        <v>0</v>
      </c>
      <c r="UF13" s="427"/>
      <c r="UG13" s="230"/>
      <c r="UH13" s="105"/>
      <c r="UI13" s="49"/>
      <c r="UJ13" s="391"/>
      <c r="UK13" s="78">
        <f t="shared" si="77"/>
        <v>-2822</v>
      </c>
      <c r="UM13" s="427"/>
      <c r="UN13" s="318"/>
      <c r="UO13" s="105"/>
      <c r="UP13" s="49"/>
      <c r="UQ13" s="351"/>
      <c r="UR13" s="78">
        <f t="shared" si="78"/>
        <v>0</v>
      </c>
      <c r="UT13" s="322"/>
      <c r="UU13" s="230"/>
      <c r="UV13" s="262"/>
      <c r="UW13" s="322"/>
      <c r="UX13" s="351"/>
      <c r="UY13" s="78">
        <f t="shared" si="79"/>
        <v>2243</v>
      </c>
      <c r="VA13" s="427"/>
      <c r="VB13" s="230"/>
      <c r="VC13" s="262"/>
      <c r="VD13" s="49"/>
      <c r="VE13" s="351"/>
      <c r="VF13" s="78">
        <f t="shared" si="80"/>
        <v>0</v>
      </c>
      <c r="VH13" s="31"/>
      <c r="VI13" s="312"/>
      <c r="VJ13" s="780"/>
      <c r="VK13" s="31"/>
      <c r="VL13" s="795"/>
      <c r="VM13" s="78">
        <f t="shared" si="81"/>
        <v>1169.5</v>
      </c>
      <c r="VO13" s="31"/>
      <c r="VP13" s="312"/>
      <c r="VQ13" s="780"/>
      <c r="VR13" s="31"/>
      <c r="VS13" s="795"/>
      <c r="VT13" s="78">
        <f t="shared" si="82"/>
        <v>0</v>
      </c>
      <c r="VV13" s="427"/>
      <c r="VW13" s="230"/>
      <c r="VX13" s="105"/>
      <c r="VY13" s="49">
        <v>41543</v>
      </c>
      <c r="VZ13" s="391">
        <v>500</v>
      </c>
      <c r="WA13" s="78">
        <f t="shared" si="83"/>
        <v>26310</v>
      </c>
      <c r="WC13" s="322"/>
      <c r="WD13" s="230"/>
      <c r="WE13" s="262"/>
      <c r="WF13" s="49"/>
      <c r="WG13" s="351"/>
      <c r="WH13" s="78">
        <f t="shared" si="84"/>
        <v>151</v>
      </c>
      <c r="WJ13" s="427"/>
      <c r="WK13" s="1476"/>
      <c r="WL13" s="140"/>
      <c r="WM13" s="427"/>
      <c r="WN13" s="140"/>
      <c r="WO13" s="78">
        <f t="shared" si="85"/>
        <v>22886.5</v>
      </c>
      <c r="WQ13" s="49"/>
      <c r="WR13" s="1476"/>
      <c r="WS13" s="140"/>
      <c r="WT13" s="49"/>
      <c r="WU13" s="140"/>
      <c r="WV13" s="78">
        <f t="shared" si="86"/>
        <v>0</v>
      </c>
      <c r="WX13" s="427"/>
      <c r="WY13" s="1476"/>
      <c r="WZ13" s="140"/>
      <c r="XA13" s="49"/>
      <c r="XB13" s="52"/>
      <c r="XC13" s="78">
        <f t="shared" si="87"/>
        <v>27657.5</v>
      </c>
      <c r="XE13" s="427"/>
      <c r="XF13" s="1476"/>
      <c r="XG13" s="140"/>
      <c r="XH13" s="49"/>
      <c r="XI13" s="140"/>
      <c r="XJ13" s="78">
        <f t="shared" si="88"/>
        <v>0</v>
      </c>
      <c r="XL13" s="407"/>
      <c r="XM13" s="1476"/>
      <c r="XN13" s="140"/>
      <c r="XO13" s="31"/>
      <c r="XP13" s="76"/>
      <c r="XQ13" s="78">
        <f t="shared" si="89"/>
        <v>0</v>
      </c>
      <c r="XS13" s="322"/>
      <c r="XT13" s="360"/>
      <c r="XU13" s="230"/>
      <c r="XV13" s="105"/>
      <c r="XW13" s="49"/>
      <c r="XX13" s="140"/>
      <c r="XY13" s="78">
        <f t="shared" si="90"/>
        <v>55941.83</v>
      </c>
      <c r="YA13" s="323"/>
      <c r="YB13" s="312"/>
      <c r="YC13" s="22"/>
      <c r="YD13" s="427">
        <v>41477</v>
      </c>
      <c r="YE13" s="262">
        <v>200</v>
      </c>
      <c r="YF13" s="78">
        <f t="shared" si="91"/>
        <v>1921</v>
      </c>
      <c r="YH13" s="427">
        <v>41544</v>
      </c>
      <c r="YI13" s="484"/>
      <c r="YJ13" s="230" t="s">
        <v>4175</v>
      </c>
      <c r="YK13" s="105">
        <v>2341</v>
      </c>
      <c r="YL13" s="787"/>
      <c r="YM13" s="140"/>
      <c r="YN13" s="78">
        <f t="shared" si="92"/>
        <v>4883.7000000000007</v>
      </c>
      <c r="YP13" s="323"/>
      <c r="YQ13" s="1476"/>
      <c r="YR13" s="140"/>
      <c r="YS13" s="31"/>
      <c r="YT13" s="76"/>
      <c r="YU13" s="78">
        <f t="shared" si="251"/>
        <v>2405.5</v>
      </c>
      <c r="YW13" s="322"/>
      <c r="YX13" s="1476"/>
      <c r="YY13" s="140"/>
      <c r="YZ13" s="49"/>
      <c r="ZA13" s="140"/>
      <c r="ZB13" s="78">
        <f t="shared" si="93"/>
        <v>13442.44</v>
      </c>
      <c r="ZD13" s="407"/>
      <c r="ZE13" s="1476"/>
      <c r="ZF13" s="140"/>
      <c r="ZG13" s="31"/>
      <c r="ZH13" s="76"/>
      <c r="ZI13" s="78">
        <f t="shared" si="237"/>
        <v>0</v>
      </c>
      <c r="ZK13" s="407"/>
      <c r="ZL13" s="1476"/>
      <c r="ZM13" s="140"/>
      <c r="ZN13" s="31"/>
      <c r="ZO13" s="76"/>
      <c r="ZP13" s="78">
        <f t="shared" si="238"/>
        <v>0</v>
      </c>
      <c r="ZR13" s="322"/>
      <c r="ZS13" s="318"/>
      <c r="ZT13" s="303"/>
      <c r="ZU13" s="140"/>
      <c r="ZV13" s="322"/>
      <c r="ZW13" s="140"/>
      <c r="ZX13" s="78">
        <f t="shared" si="94"/>
        <v>2062.3999999999996</v>
      </c>
      <c r="ZZ13" s="322"/>
      <c r="AAA13" s="303"/>
      <c r="AAB13" s="391"/>
      <c r="AAC13" s="322"/>
      <c r="AAD13" s="140"/>
      <c r="AAE13" s="78">
        <f t="shared" si="95"/>
        <v>0</v>
      </c>
      <c r="AAG13" s="427"/>
      <c r="AAH13" s="1476"/>
      <c r="AAI13" s="140"/>
      <c r="AAJ13" s="322"/>
      <c r="AAK13" s="140"/>
      <c r="AAL13" s="78">
        <f t="shared" si="96"/>
        <v>2828</v>
      </c>
      <c r="AAN13" s="322"/>
      <c r="AAO13" s="230"/>
      <c r="AAP13" s="351"/>
      <c r="AAQ13" s="49"/>
      <c r="AAR13" s="140"/>
      <c r="AAS13" s="78">
        <f t="shared" si="97"/>
        <v>22790</v>
      </c>
      <c r="AAU13" s="427"/>
      <c r="AAV13" s="1476"/>
      <c r="AAW13" s="140"/>
      <c r="AAX13" s="427"/>
      <c r="AAY13" s="140"/>
      <c r="AAZ13" s="78">
        <f t="shared" si="98"/>
        <v>0</v>
      </c>
      <c r="ABB13" s="427"/>
      <c r="ABC13" s="1476"/>
      <c r="ABD13" s="140"/>
      <c r="ABE13" s="49"/>
      <c r="ABF13" s="140"/>
      <c r="ABG13" s="78">
        <f t="shared" si="99"/>
        <v>0</v>
      </c>
      <c r="ABI13" s="407"/>
      <c r="ABJ13" s="1476"/>
      <c r="ABK13" s="140"/>
      <c r="ABL13" s="31"/>
      <c r="ABM13" s="76"/>
      <c r="ABN13" s="78">
        <f t="shared" si="100"/>
        <v>0</v>
      </c>
      <c r="ABP13" s="407"/>
      <c r="ABQ13" s="1476"/>
      <c r="ABR13" s="140"/>
      <c r="ABS13" s="31"/>
      <c r="ABT13" s="76"/>
      <c r="ABU13" s="78">
        <f t="shared" si="101"/>
        <v>0</v>
      </c>
      <c r="ABW13" s="427"/>
      <c r="ABX13" s="1476"/>
      <c r="ABY13" s="140"/>
      <c r="ABZ13" s="49"/>
      <c r="ACA13" s="140"/>
      <c r="ACB13" s="78">
        <f t="shared" si="102"/>
        <v>0</v>
      </c>
      <c r="ACD13" s="427"/>
      <c r="ACE13" s="484"/>
      <c r="ACF13" s="230"/>
      <c r="ACG13" s="105"/>
      <c r="ACH13" s="49"/>
      <c r="ACI13" s="140"/>
      <c r="ACJ13" s="78">
        <f t="shared" si="103"/>
        <v>0</v>
      </c>
      <c r="ACL13" s="49"/>
      <c r="ACM13" s="1476"/>
      <c r="ACN13" s="140"/>
      <c r="ACO13" s="49"/>
      <c r="ACP13" s="140"/>
      <c r="ACQ13" s="78">
        <f t="shared" si="255"/>
        <v>8172</v>
      </c>
      <c r="ACS13" s="640"/>
      <c r="ACT13" s="312"/>
      <c r="ACU13" s="22"/>
      <c r="ACV13" s="31"/>
      <c r="ACW13" s="76"/>
      <c r="ACX13" s="78">
        <f t="shared" si="104"/>
        <v>70699</v>
      </c>
      <c r="ADA13" s="868"/>
      <c r="ADB13" s="312"/>
      <c r="ADC13" s="704"/>
      <c r="ADD13" s="31"/>
      <c r="ADE13" s="76"/>
      <c r="ADF13" s="78">
        <f t="shared" si="256"/>
        <v>0</v>
      </c>
      <c r="ADH13" s="323"/>
      <c r="ADI13" s="139"/>
      <c r="ADJ13" s="140"/>
      <c r="ADK13" s="407"/>
      <c r="ADL13" s="76"/>
      <c r="ADM13" s="78">
        <f t="shared" si="257"/>
        <v>0</v>
      </c>
      <c r="ADP13" s="1476"/>
      <c r="ADQ13" s="140"/>
      <c r="ADR13" s="31"/>
      <c r="ADS13" s="76"/>
      <c r="ADT13" s="78">
        <f t="shared" si="258"/>
        <v>42311</v>
      </c>
      <c r="ADV13" s="322">
        <v>41546</v>
      </c>
      <c r="ADW13" s="230" t="s">
        <v>4202</v>
      </c>
      <c r="ADX13" s="105">
        <v>9796</v>
      </c>
      <c r="ADY13" s="322"/>
      <c r="ADZ13" s="140"/>
      <c r="AEA13" s="78">
        <f t="shared" si="252"/>
        <v>15955.5</v>
      </c>
      <c r="AEC13" s="49"/>
      <c r="AED13" s="230"/>
      <c r="AEE13" s="105"/>
      <c r="AEF13" s="49"/>
      <c r="AEG13" s="140"/>
      <c r="AEH13" s="78">
        <f t="shared" si="1"/>
        <v>0</v>
      </c>
      <c r="AEJ13" s="49"/>
      <c r="AEK13" s="1476"/>
      <c r="AEL13" s="140"/>
      <c r="AEM13" s="49"/>
      <c r="AEN13" s="140"/>
      <c r="AEO13" s="78">
        <f t="shared" si="105"/>
        <v>1957</v>
      </c>
      <c r="AEQ13" s="31"/>
      <c r="AER13" s="1476"/>
      <c r="AES13" s="140"/>
      <c r="AET13" s="31"/>
      <c r="AEU13" s="76"/>
      <c r="AEV13" s="78">
        <f t="shared" si="106"/>
        <v>0</v>
      </c>
      <c r="AEX13" s="65"/>
      <c r="AEY13" s="1476"/>
      <c r="AEZ13" s="140"/>
      <c r="AFA13" s="31"/>
      <c r="AFB13" s="76"/>
      <c r="AFC13" s="78">
        <f t="shared" si="107"/>
        <v>0</v>
      </c>
      <c r="AFE13" s="323"/>
      <c r="AFF13" s="1476"/>
      <c r="AFG13" s="140"/>
      <c r="AFH13" s="31"/>
      <c r="AFI13" s="76"/>
      <c r="AFJ13" s="78">
        <f t="shared" si="108"/>
        <v>0</v>
      </c>
      <c r="AFL13" s="31"/>
      <c r="AFM13" s="1476"/>
      <c r="AFN13" s="140"/>
      <c r="AFO13" s="31"/>
      <c r="AFP13" s="76"/>
      <c r="AFQ13" s="78">
        <f t="shared" si="109"/>
        <v>0</v>
      </c>
      <c r="AFS13" s="31">
        <v>41539</v>
      </c>
      <c r="AFT13" s="312" t="s">
        <v>4132</v>
      </c>
      <c r="AFU13" s="22">
        <v>23319</v>
      </c>
      <c r="AFV13" s="31"/>
      <c r="AFW13" s="76"/>
      <c r="AFX13" s="78">
        <f t="shared" si="110"/>
        <v>50183.4</v>
      </c>
      <c r="AFZ13" s="31"/>
      <c r="AGA13" s="1476"/>
      <c r="AGB13" s="140"/>
      <c r="AGC13" s="31"/>
      <c r="AGD13" s="76"/>
      <c r="AGE13" s="78">
        <f t="shared" si="111"/>
        <v>0</v>
      </c>
      <c r="AGG13" s="323"/>
      <c r="AGH13" s="1476"/>
      <c r="AGI13" s="140"/>
      <c r="AGJ13" s="31"/>
      <c r="AGK13" s="76"/>
      <c r="AGL13" s="78">
        <f t="shared" si="112"/>
        <v>6283.5</v>
      </c>
      <c r="AGN13" s="427"/>
      <c r="AGO13" s="1476"/>
      <c r="AGP13" s="140"/>
      <c r="AGQ13" s="49"/>
      <c r="AGR13" s="140"/>
      <c r="AGS13" s="78">
        <f t="shared" si="113"/>
        <v>39189.599999999999</v>
      </c>
      <c r="AGT13" s="312"/>
      <c r="AGW13" s="782"/>
      <c r="AGX13" s="76"/>
      <c r="AGY13" s="323"/>
      <c r="AGZ13" s="76"/>
      <c r="AHA13" s="78">
        <f t="shared" si="114"/>
        <v>2343</v>
      </c>
      <c r="AHC13" s="407"/>
      <c r="AHD13" s="1476"/>
      <c r="AHE13" s="780"/>
      <c r="AHF13" s="31"/>
      <c r="AHG13" s="76"/>
      <c r="AHH13" s="78">
        <f t="shared" si="115"/>
        <v>0</v>
      </c>
      <c r="AHJ13" s="407"/>
      <c r="AHK13" s="1476"/>
      <c r="AHL13" s="780"/>
      <c r="AHM13" s="31"/>
      <c r="AHN13" s="76"/>
      <c r="AHO13" s="78">
        <f t="shared" si="116"/>
        <v>3656</v>
      </c>
      <c r="AHQ13" s="427">
        <v>41500</v>
      </c>
      <c r="AHR13" s="484"/>
      <c r="AHS13" s="1476" t="s">
        <v>3220</v>
      </c>
      <c r="AHT13" s="391">
        <v>6534.5</v>
      </c>
      <c r="AHU13" s="49">
        <v>41527</v>
      </c>
      <c r="AHV13" s="52">
        <v>2646.5</v>
      </c>
      <c r="AHW13" s="78">
        <f t="shared" si="117"/>
        <v>10275</v>
      </c>
      <c r="AHY13" s="427"/>
      <c r="AHZ13" s="1476"/>
      <c r="AIA13" s="262"/>
      <c r="AIB13" s="49"/>
      <c r="AIC13" s="140"/>
      <c r="AID13" s="78">
        <f t="shared" si="118"/>
        <v>2612</v>
      </c>
      <c r="AIF13" s="427"/>
      <c r="AIG13" s="230"/>
      <c r="AIH13" s="105"/>
      <c r="AII13" s="49"/>
      <c r="AIJ13" s="140"/>
      <c r="AIK13" s="78">
        <f t="shared" si="119"/>
        <v>23042</v>
      </c>
      <c r="AIM13" s="427"/>
      <c r="AIN13" s="230"/>
      <c r="AIO13" s="105"/>
      <c r="AIP13" s="49"/>
      <c r="AIQ13" s="140"/>
      <c r="AIR13" s="78">
        <f t="shared" si="120"/>
        <v>504</v>
      </c>
      <c r="AIT13" s="801">
        <v>40331</v>
      </c>
      <c r="AIU13" s="784" t="s">
        <v>1132</v>
      </c>
      <c r="AIV13" s="22">
        <v>4973.5</v>
      </c>
      <c r="AIW13" s="31"/>
      <c r="AIX13" s="76"/>
      <c r="AIY13" s="78">
        <f t="shared" si="121"/>
        <v>37191</v>
      </c>
      <c r="AJA13" s="49"/>
      <c r="AJB13" s="230"/>
      <c r="AJC13" s="105"/>
      <c r="AJD13" s="49"/>
      <c r="AJE13" s="140"/>
      <c r="AJF13" s="132">
        <f t="shared" si="122"/>
        <v>25028.5</v>
      </c>
      <c r="AJH13" s="322"/>
      <c r="AJI13" s="230"/>
      <c r="AJJ13" s="105"/>
      <c r="AJK13" s="49"/>
      <c r="AJL13" s="140"/>
      <c r="AJM13" s="78">
        <f t="shared" si="123"/>
        <v>0</v>
      </c>
      <c r="AJO13" s="322"/>
      <c r="AJP13" s="230"/>
      <c r="AJQ13" s="105"/>
      <c r="AJR13" s="49">
        <v>40964</v>
      </c>
      <c r="AJS13" s="140">
        <v>1000</v>
      </c>
      <c r="AJT13" s="78">
        <f t="shared" si="124"/>
        <v>10055.5</v>
      </c>
      <c r="AJV13" s="31"/>
      <c r="AJW13" s="337"/>
      <c r="AJX13" s="312"/>
      <c r="AJY13" s="105"/>
      <c r="AJZ13" s="31"/>
      <c r="AKA13" s="76"/>
      <c r="AKB13" s="78">
        <f t="shared" si="125"/>
        <v>0</v>
      </c>
      <c r="AKD13" s="407"/>
      <c r="AKE13" s="312"/>
      <c r="AKF13" s="105"/>
      <c r="AKG13" s="31"/>
      <c r="AKH13" s="76"/>
      <c r="AKI13" s="78">
        <f t="shared" si="126"/>
        <v>0</v>
      </c>
      <c r="AKK13" s="427"/>
      <c r="AKL13" s="484"/>
      <c r="AKM13" s="230"/>
      <c r="AKN13" s="105"/>
      <c r="AKO13" s="49"/>
      <c r="AKP13" s="140"/>
      <c r="AKQ13" s="78">
        <f t="shared" si="127"/>
        <v>0</v>
      </c>
      <c r="AKS13" s="427"/>
      <c r="AKT13" s="230"/>
      <c r="AKU13" s="105"/>
      <c r="AKV13" s="49"/>
      <c r="AKW13" s="140"/>
      <c r="AKX13" s="78">
        <f t="shared" si="128"/>
        <v>11244.5</v>
      </c>
      <c r="AKZ13" s="407"/>
      <c r="ALA13" s="312"/>
      <c r="ALB13" s="22"/>
      <c r="ALC13" s="31"/>
      <c r="ALD13" s="76"/>
      <c r="ALE13" s="78">
        <f t="shared" si="129"/>
        <v>0</v>
      </c>
      <c r="ALG13" s="427"/>
      <c r="ALH13" s="230"/>
      <c r="ALI13" s="105"/>
      <c r="ALJ13" s="49"/>
      <c r="ALK13" s="140"/>
      <c r="ALL13" s="78">
        <f t="shared" si="130"/>
        <v>3598.5</v>
      </c>
      <c r="ALN13" s="427"/>
      <c r="ALO13" s="230"/>
      <c r="ALP13" s="698"/>
      <c r="ALQ13" s="31"/>
      <c r="ALR13" s="76"/>
      <c r="ALS13" s="78">
        <f t="shared" si="131"/>
        <v>37151</v>
      </c>
      <c r="ALU13" s="407"/>
      <c r="ALV13" s="312"/>
      <c r="ALW13" s="22"/>
      <c r="ALX13" s="31"/>
      <c r="ALY13" s="76"/>
      <c r="ALZ13" s="78">
        <f t="shared" si="132"/>
        <v>0</v>
      </c>
      <c r="AMB13" s="427"/>
      <c r="AMC13" s="230"/>
      <c r="AMD13" s="105"/>
      <c r="AME13" s="427"/>
      <c r="AMF13" s="140"/>
      <c r="AMG13" s="78">
        <f t="shared" si="133"/>
        <v>0</v>
      </c>
      <c r="AMI13" s="407"/>
      <c r="AMJ13" s="312"/>
      <c r="AMK13" s="22"/>
      <c r="AML13" s="31"/>
      <c r="AMM13" s="76"/>
      <c r="AMN13" s="78">
        <f t="shared" si="134"/>
        <v>0</v>
      </c>
      <c r="AMP13" s="323"/>
      <c r="AMQ13" s="1476"/>
      <c r="AMR13" s="809"/>
      <c r="AMS13" s="812"/>
      <c r="AMT13" s="76"/>
      <c r="AMU13" s="813">
        <f t="shared" si="204"/>
        <v>0</v>
      </c>
      <c r="AMW13" s="31"/>
      <c r="AMX13" s="1476"/>
      <c r="AMY13" s="807"/>
      <c r="AMZ13" s="98"/>
      <c r="ANA13" s="76"/>
      <c r="ANB13" s="813">
        <f t="shared" si="205"/>
        <v>0</v>
      </c>
      <c r="AND13" s="322">
        <v>41543</v>
      </c>
      <c r="ANE13" s="230" t="s">
        <v>4165</v>
      </c>
      <c r="ANF13" s="807">
        <v>20472</v>
      </c>
      <c r="ANG13" s="394">
        <v>41544</v>
      </c>
      <c r="ANH13" s="140">
        <v>5000</v>
      </c>
      <c r="ANI13" s="813">
        <f t="shared" si="206"/>
        <v>15659.599999999999</v>
      </c>
      <c r="ANK13" s="31"/>
      <c r="ANL13" s="31"/>
      <c r="ANM13" s="312"/>
      <c r="ANN13" s="834"/>
      <c r="ANO13" s="812"/>
      <c r="ANP13" s="76"/>
      <c r="ANQ13" s="813">
        <f t="shared" si="207"/>
        <v>0</v>
      </c>
      <c r="ANS13" s="427"/>
      <c r="ANT13" s="484"/>
      <c r="ANU13" s="230"/>
      <c r="ANV13" s="807"/>
      <c r="ANW13" s="98">
        <v>41520</v>
      </c>
      <c r="ANX13" s="140">
        <v>1057.5</v>
      </c>
      <c r="ANY13" s="813">
        <f t="shared" si="208"/>
        <v>731</v>
      </c>
      <c r="AOA13" s="427"/>
      <c r="AOB13" s="230"/>
      <c r="AOC13" s="807"/>
      <c r="AOD13" s="98"/>
      <c r="AOE13" s="140"/>
      <c r="AOF13" s="813">
        <f t="shared" si="209"/>
        <v>0</v>
      </c>
      <c r="AOH13" s="49"/>
      <c r="AOI13" s="1476"/>
      <c r="AOJ13" s="807"/>
      <c r="AOK13" s="98"/>
      <c r="AOL13" s="140"/>
      <c r="AOM13" s="813">
        <f t="shared" si="210"/>
        <v>1894</v>
      </c>
      <c r="AOO13" s="49"/>
      <c r="AOP13" s="230"/>
      <c r="AOQ13" s="808"/>
      <c r="AOR13" s="98"/>
      <c r="AOS13" s="140"/>
      <c r="AOT13" s="813">
        <f t="shared" si="211"/>
        <v>0</v>
      </c>
      <c r="AOV13" s="49"/>
      <c r="AOW13" s="230"/>
      <c r="AOX13" s="807"/>
      <c r="AOY13" s="98"/>
      <c r="AOZ13" s="140"/>
      <c r="APA13" s="78">
        <f t="shared" si="135"/>
        <v>0</v>
      </c>
      <c r="APC13" s="407"/>
      <c r="APD13" s="1476"/>
      <c r="APE13" s="809"/>
      <c r="APF13" s="812"/>
      <c r="APG13" s="76"/>
      <c r="APH13" s="813">
        <f t="shared" si="212"/>
        <v>0</v>
      </c>
      <c r="APJ13" s="322"/>
      <c r="APK13" s="1476"/>
      <c r="APL13" s="807"/>
      <c r="APM13" s="98"/>
      <c r="APN13" s="140"/>
      <c r="APO13" s="813">
        <f t="shared" si="213"/>
        <v>0</v>
      </c>
      <c r="APQ13" s="49"/>
      <c r="APR13" s="1476"/>
      <c r="APS13" s="807"/>
      <c r="APT13" s="98"/>
      <c r="APU13" s="140"/>
      <c r="APV13" s="813">
        <f t="shared" si="214"/>
        <v>0</v>
      </c>
      <c r="APX13" s="31"/>
      <c r="APY13" s="1476"/>
      <c r="APZ13" s="809"/>
      <c r="AQA13" s="812"/>
      <c r="AQB13" s="76"/>
      <c r="AQC13" s="813">
        <f t="shared" si="215"/>
        <v>0</v>
      </c>
      <c r="AQE13" s="31"/>
      <c r="AQF13" s="1476"/>
      <c r="AQG13" s="809"/>
      <c r="AQH13" s="812"/>
      <c r="AQI13" s="76"/>
      <c r="AQJ13" s="813">
        <f t="shared" si="216"/>
        <v>0</v>
      </c>
      <c r="AQL13" s="323"/>
      <c r="AQM13" s="1476"/>
      <c r="AQN13" s="809"/>
      <c r="AQO13" s="812"/>
      <c r="AQP13" s="76"/>
      <c r="AQQ13" s="813">
        <f t="shared" si="217"/>
        <v>0</v>
      </c>
      <c r="AQS13" s="323"/>
      <c r="AQT13" s="1476"/>
      <c r="AQU13" s="809"/>
      <c r="AQV13" s="812"/>
      <c r="AQW13" s="76"/>
      <c r="AQX13" s="813">
        <f t="shared" si="218"/>
        <v>0</v>
      </c>
      <c r="AQZ13" s="323"/>
      <c r="ARA13" s="1476"/>
      <c r="ARB13" s="809"/>
      <c r="ARC13" s="812"/>
      <c r="ARD13" s="76"/>
      <c r="ARE13" s="813">
        <f t="shared" si="219"/>
        <v>977</v>
      </c>
      <c r="ARG13" s="427"/>
      <c r="ARH13" s="1476"/>
      <c r="ARI13" s="807"/>
      <c r="ARJ13" s="98"/>
      <c r="ARK13" s="140"/>
      <c r="ARL13" s="813">
        <f t="shared" si="220"/>
        <v>0</v>
      </c>
      <c r="ARN13" s="407"/>
      <c r="ARO13" s="1476"/>
      <c r="ARP13" s="809"/>
      <c r="ARQ13" s="812"/>
      <c r="ARR13" s="76"/>
      <c r="ARS13" s="813">
        <f t="shared" si="221"/>
        <v>0</v>
      </c>
      <c r="ARU13" s="407"/>
      <c r="ARV13" s="1476"/>
      <c r="ARW13" s="809"/>
      <c r="ARX13" s="812"/>
      <c r="ARY13" s="76"/>
      <c r="ARZ13" s="813">
        <f t="shared" si="222"/>
        <v>0</v>
      </c>
      <c r="ASB13" s="427"/>
      <c r="ASC13" s="1476"/>
      <c r="ASD13" s="807"/>
      <c r="ASE13" s="98"/>
      <c r="ASF13" s="140"/>
      <c r="ASG13" s="813">
        <f t="shared" si="223"/>
        <v>0</v>
      </c>
      <c r="ASI13" s="427"/>
      <c r="ASJ13" s="303"/>
      <c r="ASK13" s="140"/>
      <c r="ASL13" s="49"/>
      <c r="ASM13" s="140"/>
      <c r="ASN13" s="78">
        <f t="shared" si="239"/>
        <v>0</v>
      </c>
      <c r="ASP13" s="427"/>
      <c r="ASQ13" s="484"/>
      <c r="ASR13" s="1476"/>
      <c r="ASS13" s="140"/>
      <c r="AST13" s="49"/>
      <c r="ASU13" s="140"/>
      <c r="ASV13" s="78">
        <f t="shared" si="240"/>
        <v>0</v>
      </c>
      <c r="ASX13" s="427"/>
      <c r="ASY13" s="230"/>
      <c r="ASZ13" s="105"/>
      <c r="ATA13" s="49"/>
      <c r="ATB13" s="140"/>
      <c r="ATC13" s="78">
        <f t="shared" si="241"/>
        <v>19160</v>
      </c>
      <c r="ATE13" s="322"/>
      <c r="ATF13" s="230"/>
      <c r="ATG13" s="140"/>
      <c r="ATH13" s="49"/>
      <c r="ATI13" s="140"/>
      <c r="ATJ13" s="78">
        <f t="shared" si="242"/>
        <v>0</v>
      </c>
      <c r="ATL13" s="407"/>
      <c r="ATM13" s="740"/>
      <c r="ATN13" s="312"/>
      <c r="ATO13" s="140"/>
      <c r="ATP13" s="31">
        <v>41542</v>
      </c>
      <c r="ATQ13" s="76">
        <v>1352</v>
      </c>
      <c r="ATR13" s="78">
        <f t="shared" si="243"/>
        <v>2707</v>
      </c>
      <c r="ATT13" s="407"/>
      <c r="ATU13" s="740"/>
      <c r="ATV13" s="312"/>
      <c r="ATW13" s="140"/>
      <c r="ATX13" s="31"/>
      <c r="ATY13" s="76"/>
      <c r="ATZ13" s="78">
        <f t="shared" si="244"/>
        <v>0</v>
      </c>
      <c r="AUA13" s="76"/>
      <c r="AUB13" s="407"/>
      <c r="AUC13" s="312"/>
      <c r="AUD13" s="785"/>
      <c r="AUE13" s="31"/>
      <c r="AUF13" s="76"/>
      <c r="AUG13" s="78">
        <f t="shared" si="245"/>
        <v>4480</v>
      </c>
      <c r="AUI13" s="427">
        <v>41536</v>
      </c>
      <c r="AUJ13" s="230" t="s">
        <v>4119</v>
      </c>
      <c r="AUK13" s="105">
        <v>5960</v>
      </c>
      <c r="AUL13" s="49"/>
      <c r="AUM13" s="140"/>
      <c r="AUN13" s="78">
        <f t="shared" si="246"/>
        <v>5960</v>
      </c>
      <c r="AUP13" s="427"/>
      <c r="AUQ13" s="230"/>
      <c r="AUR13" s="262"/>
      <c r="AUS13" s="49"/>
      <c r="AUT13" s="140"/>
      <c r="AUU13" s="78">
        <f t="shared" si="247"/>
        <v>3312</v>
      </c>
      <c r="AUW13" s="427"/>
      <c r="AUX13" s="230"/>
      <c r="AUY13" s="262"/>
      <c r="AUZ13" s="49"/>
      <c r="AVA13" s="140"/>
      <c r="AVB13" s="78">
        <f t="shared" si="248"/>
        <v>1010</v>
      </c>
      <c r="AVD13" s="427"/>
      <c r="AVE13" s="303"/>
      <c r="AVF13" s="262"/>
      <c r="AVG13" s="49"/>
      <c r="AVH13" s="140"/>
      <c r="AVI13" s="78">
        <f t="shared" si="249"/>
        <v>0</v>
      </c>
      <c r="AVK13" s="427"/>
      <c r="AVL13" s="1476"/>
      <c r="AVM13" s="140"/>
      <c r="AVN13" s="49"/>
      <c r="AVO13" s="140"/>
      <c r="AVP13" s="78">
        <f t="shared" si="224"/>
        <v>0</v>
      </c>
      <c r="AVR13" s="427"/>
      <c r="AVS13" s="1476"/>
      <c r="AVT13" s="140"/>
      <c r="AVU13" s="49"/>
      <c r="AVV13" s="140"/>
      <c r="AVW13" s="78">
        <f t="shared" si="225"/>
        <v>0</v>
      </c>
      <c r="AVY13" s="427"/>
      <c r="AVZ13" s="303"/>
      <c r="AWA13" s="140"/>
      <c r="AWB13" s="49"/>
      <c r="AWC13" s="351"/>
      <c r="AWD13" s="78">
        <f t="shared" si="226"/>
        <v>0</v>
      </c>
      <c r="AWF13" s="49"/>
      <c r="AWG13" s="309"/>
      <c r="AWH13" s="303"/>
      <c r="AWI13" s="140"/>
      <c r="AWJ13" s="49"/>
      <c r="AWK13" s="140"/>
      <c r="AWL13" s="78">
        <f t="shared" si="227"/>
        <v>448440.18</v>
      </c>
      <c r="AWN13" s="407"/>
      <c r="AWO13" s="740"/>
      <c r="AWP13" s="312"/>
      <c r="AWQ13" s="22"/>
      <c r="AWR13" s="31"/>
      <c r="AWS13" s="76"/>
      <c r="AWT13" s="78">
        <f t="shared" si="259"/>
        <v>11251</v>
      </c>
      <c r="AWV13" s="407"/>
      <c r="AWW13" s="312"/>
      <c r="AWX13" s="22"/>
      <c r="AWY13" s="31"/>
      <c r="AWZ13" s="76"/>
      <c r="AXA13" s="78">
        <f t="shared" si="260"/>
        <v>0</v>
      </c>
      <c r="AXC13" s="407"/>
      <c r="AXD13" s="312"/>
      <c r="AXE13" s="22"/>
      <c r="AXF13" s="31"/>
      <c r="AXG13" s="76"/>
      <c r="AXH13" s="78">
        <f t="shared" si="261"/>
        <v>0</v>
      </c>
      <c r="AXJ13" s="31"/>
      <c r="AXK13" s="312"/>
      <c r="AXL13" s="22"/>
      <c r="AXM13" s="31"/>
      <c r="AXN13" s="76"/>
      <c r="AXO13" s="78">
        <f t="shared" si="262"/>
        <v>0</v>
      </c>
      <c r="AXQ13" s="427">
        <v>41517</v>
      </c>
      <c r="AXR13" s="303" t="s">
        <v>3198</v>
      </c>
      <c r="AXS13" s="391">
        <v>15038</v>
      </c>
      <c r="AXT13" s="49">
        <v>41527</v>
      </c>
      <c r="AXU13" s="780">
        <v>15038</v>
      </c>
      <c r="AXV13" s="78">
        <f t="shared" si="136"/>
        <v>7392</v>
      </c>
      <c r="AXX13" s="427"/>
      <c r="AXY13" s="230"/>
      <c r="AXZ13" s="105"/>
      <c r="AYA13" s="49"/>
      <c r="AYB13" s="140"/>
      <c r="AYC13" s="78">
        <f t="shared" si="137"/>
        <v>0</v>
      </c>
      <c r="AYE13" s="427"/>
      <c r="AYF13" s="230"/>
      <c r="AYG13" s="105"/>
      <c r="AYH13" s="49"/>
      <c r="AYI13" s="140"/>
      <c r="AYJ13" s="78">
        <f t="shared" si="138"/>
        <v>0</v>
      </c>
      <c r="AYL13" s="49"/>
      <c r="AYM13" s="230"/>
      <c r="AYN13" s="105"/>
      <c r="AYO13" s="49"/>
      <c r="AYP13" s="140"/>
      <c r="AYQ13" s="78">
        <f t="shared" si="139"/>
        <v>0</v>
      </c>
      <c r="AYS13" s="407"/>
      <c r="AYT13" s="312"/>
      <c r="AYU13" s="22"/>
      <c r="AYV13" s="31"/>
      <c r="AYW13" s="76"/>
      <c r="AYX13" s="78">
        <f t="shared" si="140"/>
        <v>0</v>
      </c>
      <c r="AYZ13" s="49"/>
      <c r="AZA13" s="230"/>
      <c r="AZB13" s="105"/>
      <c r="AZC13" s="49"/>
      <c r="AZD13" s="140"/>
      <c r="AZE13" s="78">
        <f t="shared" si="141"/>
        <v>0</v>
      </c>
      <c r="AZG13" s="322"/>
      <c r="AZH13" s="230"/>
      <c r="AZI13" s="105"/>
      <c r="AZJ13" s="49"/>
      <c r="AZK13" s="351"/>
      <c r="AZL13" s="78">
        <f t="shared" si="142"/>
        <v>5180.28</v>
      </c>
      <c r="AZN13" s="322"/>
      <c r="AZO13" s="318"/>
      <c r="AZP13" s="105"/>
      <c r="AZQ13" s="49"/>
      <c r="AZR13" s="351"/>
      <c r="AZS13" s="78">
        <f t="shared" si="143"/>
        <v>0</v>
      </c>
      <c r="AZU13" s="323">
        <v>41547</v>
      </c>
      <c r="AZV13" s="817" t="s">
        <v>4219</v>
      </c>
      <c r="AZW13" s="391">
        <v>5576</v>
      </c>
      <c r="AZX13" s="717"/>
      <c r="AZY13" s="795"/>
      <c r="AZZ13" s="78">
        <f t="shared" si="144"/>
        <v>5524</v>
      </c>
      <c r="BAB13" s="407"/>
      <c r="BAC13" s="312"/>
      <c r="BAD13" s="22"/>
      <c r="BAE13" s="407"/>
      <c r="BAF13" s="76"/>
      <c r="BAG13" s="78">
        <f t="shared" si="145"/>
        <v>3325</v>
      </c>
      <c r="BAI13" s="427"/>
      <c r="BAJ13" s="230"/>
      <c r="BAK13" s="105"/>
      <c r="BAL13" s="49"/>
      <c r="BAM13" s="140"/>
      <c r="BAN13" s="78">
        <f t="shared" si="146"/>
        <v>839.20000000000073</v>
      </c>
      <c r="BAP13" s="49"/>
      <c r="BAQ13" s="230"/>
      <c r="BAR13" s="105"/>
      <c r="BAS13" s="49"/>
      <c r="BAT13" s="140"/>
      <c r="BAU13" s="78">
        <f t="shared" si="263"/>
        <v>0</v>
      </c>
      <c r="BAW13" s="49"/>
      <c r="BAX13" s="230"/>
      <c r="BAY13" s="105"/>
      <c r="BAZ13" s="49"/>
      <c r="BBA13" s="140"/>
      <c r="BBB13" s="78">
        <f t="shared" si="264"/>
        <v>1292</v>
      </c>
      <c r="BBD13" s="343">
        <v>41524</v>
      </c>
      <c r="BBE13" s="1854"/>
      <c r="BBF13" s="303" t="s">
        <v>3639</v>
      </c>
      <c r="BBG13" s="140">
        <v>213600</v>
      </c>
      <c r="BBH13" s="394">
        <v>41534</v>
      </c>
      <c r="BBI13" s="391">
        <v>213600</v>
      </c>
      <c r="BBJ13" s="132">
        <f t="shared" si="147"/>
        <v>6.5</v>
      </c>
      <c r="BBL13" s="31"/>
      <c r="BBM13" s="312"/>
      <c r="BBN13" s="22"/>
      <c r="BBO13" s="31"/>
      <c r="BBP13" s="76"/>
      <c r="BBQ13" s="78">
        <f t="shared" si="148"/>
        <v>0</v>
      </c>
      <c r="BBS13" s="49"/>
      <c r="BBT13" s="230"/>
      <c r="BBU13" s="105"/>
      <c r="BBV13" s="427"/>
      <c r="BBW13" s="140"/>
      <c r="BBX13" s="78">
        <f t="shared" si="149"/>
        <v>0</v>
      </c>
      <c r="BBZ13" s="31"/>
      <c r="BCA13" s="312"/>
      <c r="BCB13" s="22"/>
      <c r="BCC13" s="31"/>
      <c r="BCD13" s="76"/>
      <c r="BCE13" s="78">
        <f t="shared" si="150"/>
        <v>0</v>
      </c>
      <c r="BCG13" s="31"/>
      <c r="BCH13" s="312"/>
      <c r="BCI13" s="22"/>
      <c r="BCJ13" s="31"/>
      <c r="BCK13" s="76"/>
      <c r="BCL13" s="78">
        <f t="shared" si="151"/>
        <v>0</v>
      </c>
      <c r="BCN13" s="427"/>
      <c r="BCO13" s="230"/>
      <c r="BCP13" s="105"/>
      <c r="BCQ13" s="49"/>
      <c r="BCR13" s="140"/>
      <c r="BCS13" s="78">
        <f t="shared" si="152"/>
        <v>4327.5</v>
      </c>
      <c r="BCU13" s="427">
        <v>41479</v>
      </c>
      <c r="BCV13" s="303" t="s">
        <v>3199</v>
      </c>
      <c r="BCW13" s="140">
        <v>8192.5</v>
      </c>
      <c r="BCX13" s="49">
        <v>41493</v>
      </c>
      <c r="BCY13" s="140">
        <v>8192.5</v>
      </c>
      <c r="BCZ13" s="78">
        <f t="shared" si="153"/>
        <v>3066</v>
      </c>
      <c r="BDB13" s="323"/>
      <c r="BDC13" s="312"/>
      <c r="BDD13" s="22"/>
      <c r="BDE13" s="31"/>
      <c r="BDF13" s="76"/>
      <c r="BDG13" s="78">
        <f t="shared" si="154"/>
        <v>0</v>
      </c>
      <c r="BDI13" s="427"/>
      <c r="BDJ13" s="484"/>
      <c r="BDK13" s="230"/>
      <c r="BDL13" s="140"/>
      <c r="BDM13" s="427"/>
      <c r="BDN13" s="140"/>
      <c r="BDO13" s="78">
        <f t="shared" si="155"/>
        <v>308</v>
      </c>
      <c r="BDQ13" s="49"/>
      <c r="BDR13" s="816"/>
      <c r="BDS13" s="230"/>
      <c r="BDT13" s="105"/>
      <c r="BDU13" s="49"/>
      <c r="BDV13" s="140"/>
      <c r="BDW13" s="78">
        <f t="shared" si="156"/>
        <v>2970</v>
      </c>
      <c r="BDY13" s="49"/>
      <c r="BDZ13" s="230"/>
      <c r="BEA13" s="105"/>
      <c r="BEB13" s="49"/>
      <c r="BEC13" s="140"/>
      <c r="BED13" s="78">
        <f t="shared" si="157"/>
        <v>0</v>
      </c>
      <c r="BEF13" s="49"/>
      <c r="BEG13" s="230"/>
      <c r="BEH13" s="105"/>
      <c r="BEI13" s="49"/>
      <c r="BEJ13" s="140"/>
      <c r="BEK13" s="78">
        <f t="shared" si="158"/>
        <v>0</v>
      </c>
      <c r="BEM13" s="322"/>
      <c r="BEN13" s="230"/>
      <c r="BEO13" s="105"/>
      <c r="BEP13" s="49"/>
      <c r="BEQ13" s="140"/>
      <c r="BER13" s="78">
        <f t="shared" si="159"/>
        <v>0</v>
      </c>
      <c r="BET13" s="323"/>
      <c r="BEU13" s="312"/>
      <c r="BEV13" s="22"/>
      <c r="BEW13" s="31"/>
      <c r="BEX13" s="76"/>
      <c r="BEY13" s="78">
        <f t="shared" si="160"/>
        <v>1065</v>
      </c>
      <c r="BFA13" s="322"/>
      <c r="BFB13" s="230"/>
      <c r="BFC13" s="105"/>
      <c r="BFD13" s="427">
        <v>41536</v>
      </c>
      <c r="BFE13" s="391">
        <v>5000</v>
      </c>
      <c r="BFF13" s="132">
        <f t="shared" si="161"/>
        <v>1766</v>
      </c>
      <c r="BFH13" s="323"/>
      <c r="BFI13" s="312"/>
      <c r="BFJ13" s="140"/>
      <c r="BFK13" s="407"/>
      <c r="BFL13" s="76"/>
      <c r="BFM13" s="78">
        <f t="shared" si="162"/>
        <v>0</v>
      </c>
      <c r="BFO13" s="31"/>
      <c r="BFP13" s="312"/>
      <c r="BFQ13" s="140"/>
      <c r="BFR13" s="31"/>
      <c r="BFS13" s="76"/>
      <c r="BFT13" s="78">
        <f t="shared" si="163"/>
        <v>0</v>
      </c>
      <c r="BFV13" s="322"/>
      <c r="BFW13" s="230"/>
      <c r="BFX13" s="105"/>
      <c r="BFY13" s="322"/>
      <c r="BFZ13" s="140"/>
      <c r="BGA13" s="78">
        <f t="shared" si="164"/>
        <v>43828.5</v>
      </c>
      <c r="BGC13" s="427">
        <v>41473</v>
      </c>
      <c r="BGD13" s="303" t="s">
        <v>3201</v>
      </c>
      <c r="BGE13" s="140">
        <v>39000</v>
      </c>
      <c r="BGF13" s="427">
        <v>41480</v>
      </c>
      <c r="BGG13" s="140">
        <v>38840</v>
      </c>
      <c r="BGH13" s="78">
        <f t="shared" si="165"/>
        <v>1350.5999999999913</v>
      </c>
      <c r="BGJ13" s="31"/>
      <c r="BGK13" s="312"/>
      <c r="BGL13" s="22"/>
      <c r="BGM13" s="31"/>
      <c r="BGN13" s="76"/>
      <c r="BGO13" s="78">
        <f t="shared" si="166"/>
        <v>0</v>
      </c>
      <c r="BGQ13" s="427">
        <v>41355</v>
      </c>
      <c r="BGR13" s="303" t="s">
        <v>1553</v>
      </c>
      <c r="BGS13" s="140">
        <v>8522</v>
      </c>
      <c r="BGT13" s="49">
        <v>41356</v>
      </c>
      <c r="BGU13" s="140">
        <v>5871</v>
      </c>
      <c r="BGV13" s="78">
        <f t="shared" si="167"/>
        <v>3314.7999999999993</v>
      </c>
      <c r="BGX13" s="407"/>
      <c r="BGY13" s="31"/>
      <c r="BGZ13" s="738"/>
      <c r="BHA13" s="22"/>
      <c r="BHB13" s="65"/>
      <c r="BHC13" s="76"/>
      <c r="BHD13" s="78">
        <f t="shared" si="168"/>
        <v>6511</v>
      </c>
      <c r="BHF13" s="322"/>
      <c r="BHG13" s="1476"/>
      <c r="BHH13" s="698"/>
      <c r="BHI13" s="322"/>
      <c r="BHJ13" s="262"/>
      <c r="BHK13" s="78">
        <f t="shared" si="169"/>
        <v>6434</v>
      </c>
      <c r="BHM13" s="323"/>
      <c r="BHN13" s="337"/>
      <c r="BHO13" s="1476"/>
      <c r="BHP13" s="785"/>
      <c r="BHQ13" s="323"/>
      <c r="BHR13" s="780"/>
      <c r="BHS13" s="78">
        <f t="shared" si="170"/>
        <v>0</v>
      </c>
      <c r="BHU13" s="31">
        <v>41517</v>
      </c>
      <c r="BHV13" s="337" t="s">
        <v>4037</v>
      </c>
      <c r="BHW13" s="782" t="s">
        <v>3290</v>
      </c>
      <c r="BHX13" s="140">
        <v>11072</v>
      </c>
      <c r="BHY13" s="49">
        <v>41545</v>
      </c>
      <c r="BHZ13" s="262">
        <v>11072</v>
      </c>
      <c r="BIA13" s="78">
        <f t="shared" si="171"/>
        <v>0</v>
      </c>
      <c r="BIC13" s="407"/>
      <c r="BID13" s="1476"/>
      <c r="BIE13" s="785"/>
      <c r="BIG13" s="780"/>
      <c r="BIH13" s="78">
        <f t="shared" si="172"/>
        <v>0</v>
      </c>
      <c r="BIJ13" s="322"/>
      <c r="BIK13" s="303"/>
      <c r="BIL13" s="140"/>
      <c r="BIM13" s="49"/>
      <c r="BIN13" s="140"/>
      <c r="BIO13" s="78">
        <f t="shared" si="173"/>
        <v>0</v>
      </c>
      <c r="BIQ13" s="427"/>
      <c r="BIR13" s="303"/>
      <c r="BIS13" s="140"/>
      <c r="BIT13" s="49"/>
      <c r="BIU13" s="140"/>
      <c r="BIV13" s="78">
        <f t="shared" si="174"/>
        <v>3000</v>
      </c>
      <c r="BIX13" s="323">
        <v>41505</v>
      </c>
      <c r="BIY13" s="1467" t="s">
        <v>4008</v>
      </c>
      <c r="BIZ13" s="782" t="s">
        <v>3260</v>
      </c>
      <c r="BJA13" s="140">
        <v>16784</v>
      </c>
      <c r="BJB13" s="31">
        <v>41543</v>
      </c>
      <c r="BJC13" s="76">
        <v>16784</v>
      </c>
      <c r="BJD13" s="78">
        <f t="shared" si="253"/>
        <v>13781.300000000003</v>
      </c>
      <c r="BJF13" s="31"/>
      <c r="BJG13" s="312"/>
      <c r="BJH13" s="22"/>
      <c r="BJI13" s="31"/>
      <c r="BJJ13" s="76"/>
      <c r="BJK13" s="78">
        <f t="shared" si="254"/>
        <v>0</v>
      </c>
      <c r="BJM13" s="407"/>
      <c r="BJN13" s="312"/>
      <c r="BJO13" s="22"/>
      <c r="BJP13" s="31"/>
      <c r="BJQ13" s="76"/>
      <c r="BJR13" s="78">
        <f t="shared" si="175"/>
        <v>0</v>
      </c>
      <c r="BJT13" s="407"/>
      <c r="BJU13" s="740"/>
      <c r="BJV13" s="312"/>
      <c r="BJW13" s="22"/>
      <c r="BJX13" s="31"/>
      <c r="BJY13" s="76"/>
      <c r="BJZ13" s="78">
        <f t="shared" si="176"/>
        <v>16334</v>
      </c>
      <c r="BKB13" s="407"/>
      <c r="BKC13" s="312"/>
      <c r="BKD13" s="22"/>
      <c r="BKE13" s="31"/>
      <c r="BKF13" s="76"/>
      <c r="BKG13" s="78">
        <f t="shared" si="177"/>
        <v>9118</v>
      </c>
      <c r="BKI13" s="427"/>
      <c r="BKJ13" s="230"/>
      <c r="BKK13" s="105"/>
      <c r="BKL13" s="49"/>
      <c r="BKM13" s="140"/>
      <c r="BKN13" s="78">
        <f t="shared" si="178"/>
        <v>0</v>
      </c>
      <c r="BKP13" s="427"/>
      <c r="BKQ13" s="230"/>
      <c r="BKR13" s="105"/>
      <c r="BKS13" s="49"/>
      <c r="BKT13" s="140"/>
      <c r="BKU13" s="78">
        <f t="shared" si="179"/>
        <v>15188.5</v>
      </c>
      <c r="BKW13" s="407"/>
      <c r="BKX13" s="312"/>
      <c r="BKY13" s="22"/>
      <c r="BKZ13" s="323"/>
      <c r="BLA13" s="76"/>
      <c r="BLB13" s="78">
        <f t="shared" si="180"/>
        <v>0</v>
      </c>
      <c r="BLD13" s="427"/>
      <c r="BLE13" s="230"/>
      <c r="BLF13" s="105"/>
      <c r="BLG13" s="49"/>
      <c r="BLH13" s="140"/>
      <c r="BLI13" s="78">
        <f t="shared" si="181"/>
        <v>0</v>
      </c>
      <c r="BLK13" s="427"/>
      <c r="BLL13" s="230"/>
      <c r="BLM13" s="105"/>
      <c r="BLN13" s="49"/>
      <c r="BLO13" s="140"/>
      <c r="BLP13" s="78">
        <f t="shared" si="182"/>
        <v>0</v>
      </c>
      <c r="BLR13" s="427"/>
      <c r="BLS13" s="230"/>
      <c r="BLT13" s="105"/>
      <c r="BLU13" s="427"/>
      <c r="BLV13" s="140"/>
      <c r="BLW13" s="78">
        <f t="shared" si="183"/>
        <v>2393</v>
      </c>
      <c r="BLY13" s="407"/>
      <c r="BLZ13" s="312"/>
      <c r="BMA13" s="22"/>
      <c r="BMB13" s="407"/>
      <c r="BMC13" s="76"/>
      <c r="BMD13" s="78">
        <f t="shared" si="184"/>
        <v>0</v>
      </c>
      <c r="BMF13" s="31"/>
      <c r="BMG13" s="312"/>
      <c r="BMH13" s="22"/>
      <c r="BMI13" s="31"/>
      <c r="BMJ13" s="76"/>
      <c r="BMK13" s="78">
        <f t="shared" si="185"/>
        <v>0</v>
      </c>
      <c r="BMM13" s="31">
        <v>41545</v>
      </c>
      <c r="BMN13" s="312" t="s">
        <v>4211</v>
      </c>
      <c r="BMO13" s="785">
        <v>1770</v>
      </c>
      <c r="BMP13" s="31"/>
      <c r="BMQ13" s="76"/>
      <c r="BMR13" s="78">
        <f t="shared" si="228"/>
        <v>12866.5</v>
      </c>
      <c r="BMT13" s="322">
        <v>41452</v>
      </c>
      <c r="BMU13" s="230" t="s">
        <v>2232</v>
      </c>
      <c r="BMV13" s="105">
        <v>23102</v>
      </c>
      <c r="BMW13" s="49">
        <v>41455</v>
      </c>
      <c r="BMX13" s="140">
        <v>1982</v>
      </c>
      <c r="BMY13" s="78">
        <f t="shared" si="229"/>
        <v>33109</v>
      </c>
      <c r="BNA13" s="49"/>
      <c r="BNB13" s="230"/>
      <c r="BNC13" s="105"/>
      <c r="BND13" s="49"/>
      <c r="BNE13" s="140"/>
      <c r="BNF13" s="78">
        <f t="shared" si="230"/>
        <v>0</v>
      </c>
      <c r="BNH13" s="49"/>
      <c r="BNI13" s="309"/>
      <c r="BNJ13" s="230"/>
      <c r="BNK13" s="105"/>
      <c r="BNL13" s="49"/>
      <c r="BNM13" s="140"/>
      <c r="BNN13" s="78">
        <f t="shared" si="231"/>
        <v>0</v>
      </c>
      <c r="BNP13" s="31"/>
      <c r="BNQ13" s="312"/>
      <c r="BNR13" s="22"/>
      <c r="BNS13" s="31"/>
      <c r="BNT13" s="76"/>
      <c r="BNU13" s="78">
        <f t="shared" si="232"/>
        <v>0</v>
      </c>
      <c r="BNW13" s="31"/>
      <c r="BNX13" s="312"/>
      <c r="BNY13" s="22"/>
      <c r="BNZ13" s="31"/>
      <c r="BOA13" s="76"/>
      <c r="BOB13" s="78">
        <f t="shared" si="233"/>
        <v>0</v>
      </c>
      <c r="BOD13" s="49"/>
      <c r="BOE13" s="230"/>
      <c r="BOF13" s="105"/>
      <c r="BOG13" s="49"/>
      <c r="BOH13" s="140"/>
      <c r="BOI13" s="78">
        <f t="shared" si="234"/>
        <v>1785.5</v>
      </c>
      <c r="BOK13" s="322"/>
      <c r="BOL13" s="303"/>
      <c r="BOM13" s="140"/>
      <c r="BON13" s="49"/>
      <c r="BOO13" s="140"/>
      <c r="BOP13" s="78">
        <f t="shared" si="235"/>
        <v>0</v>
      </c>
      <c r="BOR13" s="407"/>
      <c r="BOS13" s="312"/>
      <c r="BOT13" s="22"/>
      <c r="BOU13" s="31"/>
      <c r="BOV13" s="76"/>
      <c r="BOW13" s="78">
        <f t="shared" si="236"/>
        <v>0</v>
      </c>
      <c r="BOY13" s="407"/>
      <c r="BOZ13" s="312"/>
      <c r="BPA13" s="22"/>
      <c r="BPB13" s="31"/>
      <c r="BPC13" s="76"/>
      <c r="BPD13" s="78">
        <f t="shared" si="250"/>
        <v>210</v>
      </c>
      <c r="BPF13" s="49"/>
      <c r="BPG13" s="230"/>
      <c r="BPH13" s="807"/>
      <c r="BPI13" s="49"/>
      <c r="BPJ13" s="140"/>
      <c r="BPK13" s="78">
        <f t="shared" si="186"/>
        <v>0</v>
      </c>
      <c r="BPM13" s="49"/>
      <c r="BPN13" s="230"/>
      <c r="BPO13" s="807"/>
      <c r="BPP13" s="49"/>
      <c r="BPQ13" s="140"/>
      <c r="BPR13" s="78">
        <f t="shared" si="187"/>
        <v>0</v>
      </c>
      <c r="BPT13" s="31"/>
      <c r="BPU13" s="337"/>
      <c r="BPV13" s="312"/>
      <c r="BPW13" s="809"/>
      <c r="BPX13" s="31"/>
      <c r="BPY13" s="76"/>
      <c r="BPZ13" s="78">
        <f t="shared" si="188"/>
        <v>118</v>
      </c>
      <c r="BQA13" s="76"/>
      <c r="BQB13" s="322"/>
      <c r="BQC13" s="303"/>
      <c r="BQD13" s="140"/>
      <c r="BQE13" s="49">
        <v>41528</v>
      </c>
      <c r="BQF13" s="140">
        <v>3000</v>
      </c>
      <c r="BQG13" s="78">
        <f t="shared" si="189"/>
        <v>8615.5</v>
      </c>
      <c r="BQI13" s="322"/>
      <c r="BQJ13" s="230"/>
      <c r="BQK13" s="105"/>
      <c r="BQL13" s="427"/>
      <c r="BQM13" s="140"/>
      <c r="BQN13" s="78">
        <f t="shared" si="190"/>
        <v>0</v>
      </c>
      <c r="BQQ13" s="782"/>
      <c r="BQR13" s="351"/>
      <c r="BQS13" s="407"/>
      <c r="BQT13" s="780"/>
      <c r="BQU13" s="78">
        <f t="shared" si="191"/>
        <v>0</v>
      </c>
      <c r="BQW13" s="31"/>
      <c r="BQX13" s="312"/>
      <c r="BQY13" s="22"/>
      <c r="BQZ13" s="31"/>
      <c r="BRA13" s="76"/>
      <c r="BRB13" s="78">
        <f t="shared" si="192"/>
        <v>2077</v>
      </c>
      <c r="BRD13" s="31"/>
      <c r="BRE13" s="337"/>
      <c r="BRF13" s="303"/>
      <c r="BRG13" s="140"/>
      <c r="BRH13" s="31"/>
      <c r="BRI13" s="76"/>
      <c r="BRJ13" s="78">
        <f t="shared" si="193"/>
        <v>1966</v>
      </c>
      <c r="BRL13" s="407"/>
      <c r="BRM13" s="312"/>
      <c r="BRN13" s="22"/>
      <c r="BRO13" s="31"/>
      <c r="BRP13" s="76"/>
      <c r="BRQ13" s="78">
        <f t="shared" si="194"/>
        <v>0</v>
      </c>
      <c r="BRS13" s="322"/>
      <c r="BRT13" s="230"/>
      <c r="BRU13" s="105"/>
      <c r="BRV13" s="31"/>
      <c r="BRW13" s="76"/>
      <c r="BRX13" s="78">
        <f t="shared" si="195"/>
        <v>0</v>
      </c>
      <c r="BRZ13" s="49"/>
      <c r="BSA13" s="230"/>
      <c r="BSB13" s="105"/>
      <c r="BSC13" s="49"/>
      <c r="BSD13" s="140"/>
      <c r="BSE13" s="78">
        <f t="shared" si="196"/>
        <v>0</v>
      </c>
      <c r="BSG13" s="407"/>
      <c r="BSH13" s="312"/>
      <c r="BSI13" s="22"/>
      <c r="BSJ13" s="31"/>
      <c r="BSK13" s="76"/>
      <c r="BSL13" s="78">
        <f t="shared" si="197"/>
        <v>0</v>
      </c>
      <c r="BSN13" s="407"/>
      <c r="BSO13" s="312"/>
      <c r="BSP13" s="22"/>
      <c r="BSQ13" s="31"/>
      <c r="BSR13" s="76"/>
      <c r="BSS13" s="78">
        <f t="shared" si="198"/>
        <v>0</v>
      </c>
      <c r="BSU13" s="31"/>
      <c r="BSV13" s="312"/>
      <c r="BSW13" s="22"/>
      <c r="BSX13" s="31"/>
      <c r="BSY13" s="76"/>
      <c r="BSZ13" s="78">
        <f t="shared" si="199"/>
        <v>0</v>
      </c>
      <c r="BTB13" s="31"/>
      <c r="BTC13" s="312"/>
      <c r="BTD13" s="22"/>
      <c r="BTE13" s="31"/>
      <c r="BTF13" s="76"/>
      <c r="BTG13" s="78">
        <f t="shared" si="200"/>
        <v>0</v>
      </c>
      <c r="BTI13" s="31"/>
      <c r="BTJ13" s="312"/>
      <c r="BTK13" s="22"/>
      <c r="BTL13" s="31"/>
      <c r="BTM13" s="76"/>
      <c r="BTN13" s="78">
        <f t="shared" si="201"/>
        <v>0</v>
      </c>
      <c r="BTP13" s="31"/>
      <c r="BTQ13" s="312"/>
      <c r="BTR13" s="22"/>
      <c r="BTS13" s="31"/>
      <c r="BTT13" s="76"/>
      <c r="BTU13" s="78">
        <f t="shared" si="202"/>
        <v>0</v>
      </c>
    </row>
    <row r="14" spans="1:1894" x14ac:dyDescent="0.25">
      <c r="A14" s="31"/>
      <c r="B14" s="1476"/>
      <c r="C14" s="140"/>
      <c r="D14" s="31"/>
      <c r="E14" s="76"/>
      <c r="F14" s="78">
        <f t="shared" si="2"/>
        <v>0</v>
      </c>
      <c r="H14" s="31"/>
      <c r="I14" s="1476"/>
      <c r="J14" s="140"/>
      <c r="K14" s="31"/>
      <c r="L14" s="76"/>
      <c r="M14" s="78">
        <f t="shared" si="3"/>
        <v>0</v>
      </c>
      <c r="O14" s="31"/>
      <c r="P14" s="1476"/>
      <c r="Q14" s="140"/>
      <c r="R14" s="31"/>
      <c r="S14" s="76"/>
      <c r="T14" s="78">
        <f t="shared" si="4"/>
        <v>0</v>
      </c>
      <c r="V14" s="31"/>
      <c r="W14" s="1476"/>
      <c r="X14" s="140"/>
      <c r="Y14" s="31"/>
      <c r="Z14" s="76"/>
      <c r="AA14" s="78">
        <f t="shared" si="5"/>
        <v>0</v>
      </c>
      <c r="AC14" s="407"/>
      <c r="AD14" s="312"/>
      <c r="AE14" s="22"/>
      <c r="AF14" s="407">
        <v>41520</v>
      </c>
      <c r="AG14" s="76">
        <v>1569.5</v>
      </c>
      <c r="AH14" s="78">
        <f t="shared" si="6"/>
        <v>0</v>
      </c>
      <c r="AJ14" s="323">
        <v>41378</v>
      </c>
      <c r="AK14" s="312" t="s">
        <v>1921</v>
      </c>
      <c r="AL14" s="22">
        <v>10080</v>
      </c>
      <c r="AM14" s="323">
        <v>41381</v>
      </c>
      <c r="AN14" s="76">
        <v>9792</v>
      </c>
      <c r="AO14" s="78">
        <f t="shared" si="7"/>
        <v>42014.140000000014</v>
      </c>
      <c r="AQ14" s="31"/>
      <c r="AR14" s="1476"/>
      <c r="AS14" s="140"/>
      <c r="AT14" s="31"/>
      <c r="AU14" s="76"/>
      <c r="AV14" s="78">
        <f t="shared" si="8"/>
        <v>0</v>
      </c>
      <c r="AX14" s="323"/>
      <c r="AY14" s="1476"/>
      <c r="AZ14" s="140"/>
      <c r="BA14" s="31"/>
      <c r="BB14" s="76"/>
      <c r="BC14" s="78">
        <f t="shared" si="9"/>
        <v>37222</v>
      </c>
      <c r="BE14" s="427"/>
      <c r="BF14" s="1476"/>
      <c r="BG14" s="140"/>
      <c r="BH14" s="49"/>
      <c r="BI14" s="140"/>
      <c r="BJ14" s="78">
        <f t="shared" si="10"/>
        <v>0</v>
      </c>
      <c r="BL14" s="323"/>
      <c r="BM14" s="1476"/>
      <c r="BN14" s="140"/>
      <c r="BO14" s="31"/>
      <c r="BP14" s="76"/>
      <c r="BQ14" s="78">
        <f t="shared" si="11"/>
        <v>0</v>
      </c>
      <c r="BS14" s="427"/>
      <c r="BT14" s="484"/>
      <c r="BU14" s="230"/>
      <c r="BV14" s="105"/>
      <c r="BW14" s="49"/>
      <c r="BX14" s="140"/>
      <c r="BY14" s="78">
        <f t="shared" si="12"/>
        <v>0</v>
      </c>
      <c r="CA14" s="427"/>
      <c r="CB14" s="303"/>
      <c r="CC14" s="140"/>
      <c r="CD14" s="49"/>
      <c r="CE14" s="140"/>
      <c r="CF14" s="78">
        <f t="shared" si="13"/>
        <v>0</v>
      </c>
      <c r="CH14" s="427"/>
      <c r="CI14" s="303"/>
      <c r="CJ14" s="140"/>
      <c r="CK14" s="49"/>
      <c r="CL14" s="140"/>
      <c r="CM14" s="78">
        <f t="shared" si="14"/>
        <v>0</v>
      </c>
      <c r="CO14" s="407">
        <v>40730</v>
      </c>
      <c r="CP14" s="740"/>
      <c r="CQ14" s="867" t="s">
        <v>1134</v>
      </c>
      <c r="CR14" s="140">
        <v>37422</v>
      </c>
      <c r="CS14" s="870" t="s">
        <v>1135</v>
      </c>
      <c r="CT14" s="76">
        <v>427409</v>
      </c>
      <c r="CU14" s="78">
        <f t="shared" si="15"/>
        <v>0</v>
      </c>
      <c r="CX14" s="913"/>
      <c r="CY14" s="782"/>
      <c r="CZ14" s="140"/>
      <c r="DA14" s="427"/>
      <c r="DB14" s="140"/>
      <c r="DC14" s="78">
        <f t="shared" si="16"/>
        <v>9551430.3000000007</v>
      </c>
      <c r="DE14" s="322"/>
      <c r="DF14" s="230"/>
      <c r="DG14" s="105"/>
      <c r="DH14" s="49"/>
      <c r="DI14" s="140"/>
      <c r="DJ14" s="132">
        <f t="shared" si="17"/>
        <v>7735</v>
      </c>
      <c r="DL14" s="322"/>
      <c r="DM14" s="230"/>
      <c r="DN14" s="105"/>
      <c r="DO14" s="346"/>
      <c r="DP14" s="140"/>
      <c r="DQ14" s="132">
        <f t="shared" si="18"/>
        <v>0</v>
      </c>
      <c r="DS14" s="49"/>
      <c r="DT14" s="230"/>
      <c r="DU14" s="262"/>
      <c r="DV14" s="49"/>
      <c r="DW14" s="140"/>
      <c r="DX14" s="78">
        <f t="shared" si="19"/>
        <v>1750.5</v>
      </c>
      <c r="DZ14" s="322"/>
      <c r="EA14" s="230"/>
      <c r="EB14" s="698"/>
      <c r="EC14" s="49"/>
      <c r="ED14" s="140"/>
      <c r="EE14" s="78">
        <f t="shared" si="20"/>
        <v>0</v>
      </c>
      <c r="EG14" s="427"/>
      <c r="EH14" s="303"/>
      <c r="EI14" s="140"/>
      <c r="EJ14" s="49"/>
      <c r="EK14" s="140"/>
      <c r="EL14" s="78">
        <f t="shared" si="21"/>
        <v>0</v>
      </c>
      <c r="EN14" s="427"/>
      <c r="EO14" s="230"/>
      <c r="EP14" s="105"/>
      <c r="EQ14" s="346"/>
      <c r="ER14" s="140"/>
      <c r="ES14" s="78">
        <f t="shared" si="22"/>
        <v>0</v>
      </c>
      <c r="EU14" s="49"/>
      <c r="EV14" s="309"/>
      <c r="EW14" s="230"/>
      <c r="EX14" s="105"/>
      <c r="EY14" s="309"/>
      <c r="EZ14" s="140"/>
      <c r="FA14" s="78">
        <f t="shared" si="23"/>
        <v>0</v>
      </c>
      <c r="FC14" s="427"/>
      <c r="FD14" s="309"/>
      <c r="FE14" s="1476"/>
      <c r="FF14" s="140"/>
      <c r="FG14" s="49"/>
      <c r="FH14" s="140"/>
      <c r="FI14" s="78">
        <f t="shared" si="24"/>
        <v>40277.530000000006</v>
      </c>
      <c r="FK14" s="427"/>
      <c r="FL14" s="309"/>
      <c r="FM14" s="230"/>
      <c r="FN14" s="105"/>
      <c r="FO14" s="309"/>
      <c r="FP14" s="140"/>
      <c r="FQ14" s="78">
        <f t="shared" si="25"/>
        <v>8038.1</v>
      </c>
      <c r="FS14" s="31"/>
      <c r="FT14" s="1476"/>
      <c r="FU14" s="140"/>
      <c r="FV14" s="49"/>
      <c r="FW14" s="140"/>
      <c r="FX14" s="78">
        <f t="shared" si="203"/>
        <v>0</v>
      </c>
      <c r="FZ14" s="407">
        <v>41501</v>
      </c>
      <c r="GA14" s="484" t="s">
        <v>3294</v>
      </c>
      <c r="GB14" s="312" t="s">
        <v>3295</v>
      </c>
      <c r="GC14" s="22">
        <v>26028</v>
      </c>
      <c r="GD14" s="484">
        <v>41522</v>
      </c>
      <c r="GE14" s="22">
        <v>26028</v>
      </c>
      <c r="GF14" s="78">
        <f t="shared" si="26"/>
        <v>28912.5</v>
      </c>
      <c r="GH14" s="49"/>
      <c r="GI14" s="1476"/>
      <c r="GJ14" s="140"/>
      <c r="GK14" s="49"/>
      <c r="GL14" s="140"/>
      <c r="GM14" s="78">
        <f t="shared" si="27"/>
        <v>24</v>
      </c>
      <c r="GO14" s="427"/>
      <c r="GP14" s="245"/>
      <c r="GQ14" s="1476"/>
      <c r="GR14" s="391"/>
      <c r="GS14" s="49"/>
      <c r="GT14" s="140"/>
      <c r="GU14" s="78">
        <f t="shared" si="28"/>
        <v>8804.6</v>
      </c>
      <c r="GW14" s="427"/>
      <c r="GX14" s="230"/>
      <c r="GY14" s="698"/>
      <c r="GZ14" s="322"/>
      <c r="HA14" s="140"/>
      <c r="HB14" s="78">
        <f t="shared" si="29"/>
        <v>5990.5</v>
      </c>
      <c r="HD14" s="322"/>
      <c r="HE14" s="1476"/>
      <c r="HF14" s="698"/>
      <c r="HG14" s="49"/>
      <c r="HH14" s="140"/>
      <c r="HI14" s="78">
        <f t="shared" si="30"/>
        <v>41275.5</v>
      </c>
      <c r="HK14" s="427"/>
      <c r="HL14" s="1476"/>
      <c r="HM14" s="140"/>
      <c r="HN14" s="346"/>
      <c r="HO14" s="140"/>
      <c r="HP14" s="78">
        <f t="shared" si="31"/>
        <v>3000</v>
      </c>
      <c r="HR14" s="322"/>
      <c r="HS14" s="1476"/>
      <c r="HT14" s="698"/>
      <c r="HU14" s="49"/>
      <c r="HV14" s="140"/>
      <c r="HW14" s="78">
        <f t="shared" si="32"/>
        <v>0</v>
      </c>
      <c r="HY14" s="322"/>
      <c r="HZ14" s="1476"/>
      <c r="IA14" s="698"/>
      <c r="IB14" s="49"/>
      <c r="IC14" s="140"/>
      <c r="ID14" s="78">
        <f t="shared" si="33"/>
        <v>0</v>
      </c>
      <c r="IF14" s="322">
        <v>41538</v>
      </c>
      <c r="IG14" s="303" t="s">
        <v>3978</v>
      </c>
      <c r="IH14" s="140"/>
      <c r="II14" s="427"/>
      <c r="IJ14" s="140"/>
      <c r="IK14" s="78">
        <f t="shared" si="34"/>
        <v>40695</v>
      </c>
      <c r="IM14" s="407"/>
      <c r="IN14" s="1476"/>
      <c r="IO14" s="809"/>
      <c r="IP14" s="49"/>
      <c r="IQ14" s="140"/>
      <c r="IR14" s="78">
        <f t="shared" si="35"/>
        <v>402</v>
      </c>
      <c r="IT14" s="427"/>
      <c r="IU14" s="230"/>
      <c r="IV14" s="105"/>
      <c r="IW14" s="346"/>
      <c r="IX14" s="140"/>
      <c r="IY14" s="78">
        <f t="shared" si="36"/>
        <v>21278.5</v>
      </c>
      <c r="JA14" s="323">
        <v>41510</v>
      </c>
      <c r="JB14" s="782" t="s">
        <v>3343</v>
      </c>
      <c r="JC14" s="704">
        <v>7000</v>
      </c>
      <c r="JD14" s="323">
        <v>41522</v>
      </c>
      <c r="JE14" s="704">
        <v>7000</v>
      </c>
      <c r="JF14" s="78">
        <f t="shared" si="37"/>
        <v>0</v>
      </c>
      <c r="JH14" s="323"/>
      <c r="JI14" s="782"/>
      <c r="JJ14" s="704"/>
      <c r="JK14" s="323"/>
      <c r="JL14" s="704"/>
      <c r="JM14" s="78">
        <f t="shared" si="38"/>
        <v>30400</v>
      </c>
      <c r="JO14" s="323"/>
      <c r="JP14" s="782"/>
      <c r="JQ14" s="704"/>
      <c r="JR14" s="798"/>
      <c r="JS14" s="76"/>
      <c r="JT14" s="78">
        <f t="shared" si="39"/>
        <v>30400</v>
      </c>
      <c r="JV14" s="850"/>
      <c r="JW14" s="851"/>
      <c r="JX14" s="863"/>
      <c r="JY14" s="852">
        <v>40910</v>
      </c>
      <c r="JZ14" s="853">
        <v>3010</v>
      </c>
      <c r="KA14" s="854">
        <f t="shared" si="40"/>
        <v>21960.5</v>
      </c>
      <c r="KC14" s="322"/>
      <c r="KD14" s="230"/>
      <c r="KE14" s="105"/>
      <c r="KF14" s="49"/>
      <c r="KG14" s="140"/>
      <c r="KH14" s="78">
        <f t="shared" si="41"/>
        <v>0</v>
      </c>
      <c r="KJ14" s="323"/>
      <c r="KK14" s="1467"/>
      <c r="KL14" s="312"/>
      <c r="KM14" s="22"/>
      <c r="KN14" s="31"/>
      <c r="KO14" s="76"/>
      <c r="KP14" s="78">
        <f t="shared" si="42"/>
        <v>26852</v>
      </c>
      <c r="KS14" s="1476"/>
      <c r="KT14" s="140"/>
      <c r="KU14" s="31"/>
      <c r="KV14" s="76"/>
      <c r="KW14" s="78">
        <f t="shared" si="43"/>
        <v>0</v>
      </c>
      <c r="KY14" s="322"/>
      <c r="KZ14" s="230"/>
      <c r="LA14" s="105"/>
      <c r="LB14" s="49"/>
      <c r="LC14" s="140"/>
      <c r="LD14" s="78">
        <f t="shared" si="44"/>
        <v>0</v>
      </c>
      <c r="LI14" s="31"/>
      <c r="LJ14" s="76"/>
      <c r="LK14" s="78">
        <f t="shared" si="45"/>
        <v>7881.5</v>
      </c>
      <c r="LM14" s="31"/>
      <c r="LN14" s="1476"/>
      <c r="LO14" s="140"/>
      <c r="LP14" s="31"/>
      <c r="LQ14" s="76"/>
      <c r="LR14" s="78">
        <f t="shared" si="46"/>
        <v>0</v>
      </c>
      <c r="LT14" s="49"/>
      <c r="LU14" s="789"/>
      <c r="LV14" s="140"/>
      <c r="LW14" s="49"/>
      <c r="LX14" s="140"/>
      <c r="LY14" s="78">
        <f t="shared" si="47"/>
        <v>0</v>
      </c>
      <c r="MA14" s="49"/>
      <c r="MB14" s="789"/>
      <c r="MC14" s="140"/>
      <c r="MD14" s="49"/>
      <c r="ME14" s="140"/>
      <c r="MF14" s="78">
        <f t="shared" si="48"/>
        <v>0</v>
      </c>
      <c r="MH14" s="407"/>
      <c r="MI14" s="1476"/>
      <c r="MJ14" s="140"/>
      <c r="MK14" s="31"/>
      <c r="ML14" s="76"/>
      <c r="MM14" s="78">
        <f t="shared" si="49"/>
        <v>0</v>
      </c>
      <c r="MO14" s="427"/>
      <c r="MP14" s="1476"/>
      <c r="MQ14" s="140"/>
      <c r="MR14" s="346"/>
      <c r="MS14" s="140"/>
      <c r="MT14" s="78">
        <f t="shared" si="50"/>
        <v>0</v>
      </c>
      <c r="MV14" s="407"/>
      <c r="MW14" s="1476"/>
      <c r="MX14" s="140"/>
      <c r="MY14" s="688"/>
      <c r="MZ14" s="76"/>
      <c r="NA14" s="78">
        <f t="shared" si="51"/>
        <v>0</v>
      </c>
      <c r="NC14" s="31"/>
      <c r="ND14" s="1476"/>
      <c r="NE14" s="140"/>
      <c r="NF14" s="688"/>
      <c r="NG14" s="76"/>
      <c r="NH14" s="78">
        <f t="shared" si="52"/>
        <v>0</v>
      </c>
      <c r="NJ14" s="31"/>
      <c r="NK14" s="1476"/>
      <c r="NL14" s="140"/>
      <c r="NM14" s="31"/>
      <c r="NN14" s="76"/>
      <c r="NO14" s="78">
        <f t="shared" si="53"/>
        <v>0</v>
      </c>
      <c r="NQ14" s="407"/>
      <c r="NR14" s="1476"/>
      <c r="NS14" s="140"/>
      <c r="NT14" s="407"/>
      <c r="NU14" s="76"/>
      <c r="NV14" s="78">
        <f t="shared" si="54"/>
        <v>0</v>
      </c>
      <c r="NX14" s="407"/>
      <c r="NY14" s="312"/>
      <c r="NZ14" s="785"/>
      <c r="OA14" s="31"/>
      <c r="OB14" s="76"/>
      <c r="OC14" s="78">
        <f t="shared" si="55"/>
        <v>14934.5</v>
      </c>
      <c r="OE14" s="407">
        <v>41516</v>
      </c>
      <c r="OF14" s="738" t="s">
        <v>3872</v>
      </c>
      <c r="OG14" s="312" t="s">
        <v>3296</v>
      </c>
      <c r="OH14" s="22">
        <v>26455.8</v>
      </c>
      <c r="OI14" s="49">
        <v>41530</v>
      </c>
      <c r="OJ14" s="140">
        <v>26455</v>
      </c>
      <c r="OK14" s="78">
        <f t="shared" si="0"/>
        <v>857.79999999999563</v>
      </c>
      <c r="OM14" s="407"/>
      <c r="ON14" s="1476"/>
      <c r="OO14" s="140"/>
      <c r="OP14" s="31"/>
      <c r="OQ14" s="76"/>
      <c r="OR14" s="78">
        <f t="shared" si="56"/>
        <v>0</v>
      </c>
      <c r="OT14" s="31"/>
      <c r="OU14" s="1476"/>
      <c r="OV14" s="140"/>
      <c r="OW14" s="31"/>
      <c r="OX14" s="76"/>
      <c r="OY14" s="78">
        <f t="shared" si="57"/>
        <v>0</v>
      </c>
      <c r="PA14" s="322"/>
      <c r="PB14" s="791"/>
      <c r="PC14" s="140"/>
      <c r="PD14" s="49"/>
      <c r="PE14" s="140"/>
      <c r="PF14" s="78">
        <f t="shared" si="58"/>
        <v>7976</v>
      </c>
      <c r="PH14" s="322"/>
      <c r="PI14" s="791"/>
      <c r="PJ14" s="140"/>
      <c r="PK14" s="49"/>
      <c r="PL14" s="140"/>
      <c r="PM14" s="78">
        <f t="shared" si="59"/>
        <v>7976</v>
      </c>
      <c r="PO14" s="322">
        <v>41219</v>
      </c>
      <c r="PP14" s="792"/>
      <c r="PQ14" s="303" t="s">
        <v>1141</v>
      </c>
      <c r="PR14" s="140">
        <v>59348.93</v>
      </c>
      <c r="PS14" s="309">
        <v>41220</v>
      </c>
      <c r="PT14" s="140">
        <v>61372.92</v>
      </c>
      <c r="PU14" s="78">
        <f t="shared" si="60"/>
        <v>4297.8600000000006</v>
      </c>
      <c r="PW14" s="322"/>
      <c r="PX14" s="303"/>
      <c r="PY14" s="140"/>
      <c r="PZ14" s="309"/>
      <c r="QA14" s="140"/>
      <c r="QB14" s="132">
        <f t="shared" si="61"/>
        <v>9904</v>
      </c>
      <c r="QC14" s="245"/>
      <c r="QD14" s="322">
        <v>41517</v>
      </c>
      <c r="QE14" s="230" t="s">
        <v>3211</v>
      </c>
      <c r="QF14" s="105">
        <v>30645.5</v>
      </c>
      <c r="QG14" s="49">
        <v>41518</v>
      </c>
      <c r="QH14" s="140">
        <v>30645.5</v>
      </c>
      <c r="QI14" s="78">
        <f t="shared" si="62"/>
        <v>0</v>
      </c>
      <c r="QK14" s="31"/>
      <c r="QL14" s="1476"/>
      <c r="QM14" s="140"/>
      <c r="QN14" s="31"/>
      <c r="QO14" s="76"/>
      <c r="QP14" s="78">
        <f t="shared" si="63"/>
        <v>0</v>
      </c>
      <c r="QR14" s="31"/>
      <c r="QS14" s="312"/>
      <c r="QT14" s="704"/>
      <c r="QU14" s="31"/>
      <c r="QV14" s="76"/>
      <c r="QW14" s="78">
        <f t="shared" si="64"/>
        <v>0</v>
      </c>
      <c r="RB14" s="31"/>
      <c r="RC14" s="76"/>
      <c r="RD14" s="78">
        <f t="shared" si="65"/>
        <v>0</v>
      </c>
      <c r="RF14" s="427"/>
      <c r="RG14" s="484"/>
      <c r="RH14" s="230"/>
      <c r="RI14" s="105"/>
      <c r="RJ14" s="49">
        <v>41504</v>
      </c>
      <c r="RK14" s="351">
        <v>2802</v>
      </c>
      <c r="RL14" s="78">
        <f t="shared" si="66"/>
        <v>5204.5</v>
      </c>
      <c r="RN14" s="427"/>
      <c r="RO14" s="230"/>
      <c r="RP14" s="262"/>
      <c r="RQ14" s="49"/>
      <c r="RR14" s="351"/>
      <c r="RS14" s="78">
        <f t="shared" si="67"/>
        <v>0</v>
      </c>
      <c r="RU14" s="427"/>
      <c r="RV14" s="230"/>
      <c r="RW14" s="105"/>
      <c r="RX14" s="49"/>
      <c r="RY14" s="351"/>
      <c r="RZ14" s="78">
        <f t="shared" si="68"/>
        <v>0</v>
      </c>
      <c r="SB14" s="49"/>
      <c r="SC14" s="230"/>
      <c r="SD14" s="105"/>
      <c r="SE14" s="49"/>
      <c r="SF14" s="351"/>
      <c r="SG14" s="78">
        <f t="shared" si="69"/>
        <v>0</v>
      </c>
      <c r="SI14" s="49"/>
      <c r="SJ14" s="230"/>
      <c r="SK14" s="105"/>
      <c r="SL14" s="49"/>
      <c r="SM14" s="351"/>
      <c r="SN14" s="78">
        <f t="shared" si="70"/>
        <v>0</v>
      </c>
      <c r="SP14" s="49"/>
      <c r="SQ14" s="230"/>
      <c r="SR14" s="105"/>
      <c r="SS14" s="49"/>
      <c r="ST14" s="351"/>
      <c r="SU14" s="78">
        <f t="shared" si="71"/>
        <v>0</v>
      </c>
      <c r="SW14" s="49"/>
      <c r="SX14" s="230"/>
      <c r="SY14" s="105"/>
      <c r="SZ14" s="49"/>
      <c r="TA14" s="351"/>
      <c r="TB14" s="78">
        <f t="shared" si="72"/>
        <v>0</v>
      </c>
      <c r="TD14" s="49"/>
      <c r="TE14" s="230"/>
      <c r="TF14" s="105"/>
      <c r="TG14" s="49"/>
      <c r="TH14" s="351"/>
      <c r="TI14" s="78">
        <f t="shared" si="73"/>
        <v>0</v>
      </c>
      <c r="TK14" s="49"/>
      <c r="TL14" s="230"/>
      <c r="TM14" s="105"/>
      <c r="TN14" s="49"/>
      <c r="TO14" s="351"/>
      <c r="TP14" s="78">
        <f t="shared" si="74"/>
        <v>9651.5</v>
      </c>
      <c r="TR14" s="49"/>
      <c r="TS14" s="230"/>
      <c r="TT14" s="105"/>
      <c r="TU14" s="49"/>
      <c r="TV14" s="351"/>
      <c r="TW14" s="78">
        <f t="shared" si="75"/>
        <v>0</v>
      </c>
      <c r="TY14" s="427"/>
      <c r="TZ14" s="230"/>
      <c r="UA14" s="105"/>
      <c r="UB14" s="49"/>
      <c r="UC14" s="351"/>
      <c r="UD14" s="78">
        <f t="shared" si="76"/>
        <v>0</v>
      </c>
      <c r="UF14" s="427"/>
      <c r="UG14" s="230"/>
      <c r="UH14" s="105"/>
      <c r="UI14" s="49"/>
      <c r="UJ14" s="351"/>
      <c r="UK14" s="78">
        <f t="shared" si="77"/>
        <v>-2822</v>
      </c>
      <c r="UM14" s="427"/>
      <c r="UN14" s="230"/>
      <c r="UO14" s="105"/>
      <c r="UP14" s="49"/>
      <c r="UQ14" s="351"/>
      <c r="UR14" s="78">
        <f t="shared" si="78"/>
        <v>0</v>
      </c>
      <c r="UT14" s="322"/>
      <c r="UU14" s="1476"/>
      <c r="UV14" s="105"/>
      <c r="UW14" s="322"/>
      <c r="UX14" s="351"/>
      <c r="UY14" s="78">
        <f t="shared" si="79"/>
        <v>2243</v>
      </c>
      <c r="VA14" s="427"/>
      <c r="VB14" s="230"/>
      <c r="VC14" s="105"/>
      <c r="VD14" s="49"/>
      <c r="VE14" s="351"/>
      <c r="VF14" s="78">
        <f t="shared" si="80"/>
        <v>0</v>
      </c>
      <c r="VH14" s="49"/>
      <c r="VI14" s="230"/>
      <c r="VJ14" s="105"/>
      <c r="VK14" s="49"/>
      <c r="VL14" s="351"/>
      <c r="VM14" s="78">
        <f t="shared" si="81"/>
        <v>1169.5</v>
      </c>
      <c r="VO14" s="49"/>
      <c r="VP14" s="230"/>
      <c r="VQ14" s="105"/>
      <c r="VR14" s="49"/>
      <c r="VS14" s="351"/>
      <c r="VT14" s="78">
        <f t="shared" si="82"/>
        <v>0</v>
      </c>
      <c r="VV14" s="427"/>
      <c r="VW14" s="230"/>
      <c r="VX14" s="262"/>
      <c r="VY14" s="49">
        <v>41545</v>
      </c>
      <c r="VZ14" s="351">
        <v>500</v>
      </c>
      <c r="WA14" s="78">
        <f t="shared" si="83"/>
        <v>25810</v>
      </c>
      <c r="WC14" s="322"/>
      <c r="WD14" s="230"/>
      <c r="WE14" s="262"/>
      <c r="WF14" s="49"/>
      <c r="WG14" s="351"/>
      <c r="WH14" s="78">
        <f t="shared" si="84"/>
        <v>151</v>
      </c>
      <c r="WJ14" s="427"/>
      <c r="WK14" s="1476"/>
      <c r="WL14" s="140"/>
      <c r="WM14" s="857"/>
      <c r="WN14" s="140"/>
      <c r="WO14" s="78">
        <f t="shared" si="85"/>
        <v>22886.5</v>
      </c>
      <c r="WQ14" s="49"/>
      <c r="WR14" s="1476"/>
      <c r="WS14" s="140"/>
      <c r="WT14" s="49"/>
      <c r="WU14" s="140"/>
      <c r="WV14" s="78">
        <f t="shared" si="86"/>
        <v>0</v>
      </c>
      <c r="WX14" s="427"/>
      <c r="WY14" s="1476"/>
      <c r="WZ14" s="140"/>
      <c r="XA14" s="49"/>
      <c r="XB14" s="140"/>
      <c r="XC14" s="78">
        <f t="shared" si="87"/>
        <v>27657.5</v>
      </c>
      <c r="XE14" s="427"/>
      <c r="XF14" s="1476"/>
      <c r="XG14" s="140"/>
      <c r="XH14" s="49"/>
      <c r="XI14" s="140"/>
      <c r="XJ14" s="78">
        <f t="shared" si="88"/>
        <v>0</v>
      </c>
      <c r="XL14" s="407"/>
      <c r="XM14" s="1476"/>
      <c r="XN14" s="140"/>
      <c r="XO14" s="31"/>
      <c r="XP14" s="76"/>
      <c r="XQ14" s="78">
        <f t="shared" si="89"/>
        <v>0</v>
      </c>
      <c r="XS14" s="322"/>
      <c r="XT14" s="360"/>
      <c r="XU14" s="1476"/>
      <c r="XV14" s="140"/>
      <c r="XW14" s="49"/>
      <c r="XX14" s="140"/>
      <c r="XY14" s="78">
        <f t="shared" si="90"/>
        <v>55941.83</v>
      </c>
      <c r="YA14" s="322"/>
      <c r="YB14" s="230"/>
      <c r="YC14" s="105"/>
      <c r="YD14" s="427">
        <v>41500</v>
      </c>
      <c r="YE14" s="140">
        <v>200</v>
      </c>
      <c r="YF14" s="78">
        <f t="shared" si="91"/>
        <v>1721</v>
      </c>
      <c r="YH14" s="427"/>
      <c r="YI14" s="484"/>
      <c r="YJ14" s="1476"/>
      <c r="YK14" s="140"/>
      <c r="YL14" s="787"/>
      <c r="YM14" s="52"/>
      <c r="YN14" s="78">
        <f t="shared" si="92"/>
        <v>4883.7000000000007</v>
      </c>
      <c r="YP14" s="323"/>
      <c r="YQ14" s="1476"/>
      <c r="YR14" s="140"/>
      <c r="YS14" s="31"/>
      <c r="YT14" s="76"/>
      <c r="YU14" s="78">
        <f t="shared" si="251"/>
        <v>2405.5</v>
      </c>
      <c r="YW14" s="322"/>
      <c r="YX14" s="1476"/>
      <c r="YY14" s="140"/>
      <c r="YZ14" s="49"/>
      <c r="ZA14" s="140"/>
      <c r="ZB14" s="78">
        <f t="shared" si="93"/>
        <v>13442.44</v>
      </c>
      <c r="ZD14" s="407"/>
      <c r="ZE14" s="1476"/>
      <c r="ZF14" s="140"/>
      <c r="ZG14" s="31"/>
      <c r="ZH14" s="76"/>
      <c r="ZI14" s="78">
        <f t="shared" si="237"/>
        <v>0</v>
      </c>
      <c r="ZK14" s="407"/>
      <c r="ZL14" s="1476"/>
      <c r="ZM14" s="140"/>
      <c r="ZN14" s="31"/>
      <c r="ZO14" s="76"/>
      <c r="ZP14" s="78">
        <f t="shared" si="238"/>
        <v>0</v>
      </c>
      <c r="ZR14" s="322">
        <v>41478</v>
      </c>
      <c r="ZS14" s="318"/>
      <c r="ZT14" s="303" t="s">
        <v>3205</v>
      </c>
      <c r="ZU14" s="140">
        <v>2653</v>
      </c>
      <c r="ZV14" s="322"/>
      <c r="ZW14" s="140"/>
      <c r="ZX14" s="78">
        <f t="shared" si="94"/>
        <v>4715.3999999999996</v>
      </c>
      <c r="ZZ14" s="322"/>
      <c r="AAA14" s="955"/>
      <c r="AAB14" s="391"/>
      <c r="AAC14" s="322"/>
      <c r="AAD14" s="140"/>
      <c r="AAE14" s="78">
        <f t="shared" si="95"/>
        <v>0</v>
      </c>
      <c r="AAG14" s="427"/>
      <c r="AAH14" s="230"/>
      <c r="AAI14" s="105"/>
      <c r="AAJ14" s="322"/>
      <c r="AAK14" s="140"/>
      <c r="AAL14" s="78">
        <f t="shared" si="96"/>
        <v>2828</v>
      </c>
      <c r="AAN14" s="322"/>
      <c r="AAO14" s="1476"/>
      <c r="AAP14" s="351"/>
      <c r="AAQ14" s="49"/>
      <c r="AAR14" s="140"/>
      <c r="AAS14" s="78">
        <f t="shared" si="97"/>
        <v>22790</v>
      </c>
      <c r="AAU14" s="407"/>
      <c r="AAV14" s="1476"/>
      <c r="AAW14" s="140"/>
      <c r="AAX14" s="407"/>
      <c r="AAY14" s="76"/>
      <c r="AAZ14" s="78">
        <f t="shared" si="98"/>
        <v>0</v>
      </c>
      <c r="ABB14" s="427"/>
      <c r="ABC14" s="1538"/>
      <c r="ABD14" s="140"/>
      <c r="ABE14" s="49"/>
      <c r="ABF14" s="52"/>
      <c r="ABG14" s="78">
        <f t="shared" si="99"/>
        <v>0</v>
      </c>
      <c r="ABI14" s="427"/>
      <c r="ABJ14" s="1476"/>
      <c r="ABK14" s="140"/>
      <c r="ABL14" s="49"/>
      <c r="ABM14" s="140"/>
      <c r="ABN14" s="78">
        <f t="shared" si="100"/>
        <v>0</v>
      </c>
      <c r="ABP14" s="407"/>
      <c r="ABQ14" s="1476"/>
      <c r="ABR14" s="140"/>
      <c r="ABS14" s="31"/>
      <c r="ABT14" s="76"/>
      <c r="ABU14" s="78">
        <f t="shared" si="101"/>
        <v>0</v>
      </c>
      <c r="ABW14" s="427"/>
      <c r="ABX14" s="1476"/>
      <c r="ABY14" s="140"/>
      <c r="ABZ14" s="49"/>
      <c r="ACA14" s="140"/>
      <c r="ACB14" s="78">
        <f t="shared" si="102"/>
        <v>0</v>
      </c>
      <c r="ACD14" s="407"/>
      <c r="ACE14" s="740"/>
      <c r="ACF14" s="1476"/>
      <c r="ACG14" s="140"/>
      <c r="ACH14" s="31"/>
      <c r="ACI14" s="76"/>
      <c r="ACJ14" s="78">
        <f t="shared" si="103"/>
        <v>0</v>
      </c>
      <c r="ACL14" s="49"/>
      <c r="ACM14" s="1476"/>
      <c r="ACN14" s="140"/>
      <c r="ACO14" s="49"/>
      <c r="ACP14" s="140"/>
      <c r="ACQ14" s="78">
        <f t="shared" si="255"/>
        <v>8172</v>
      </c>
      <c r="ACS14" s="31"/>
      <c r="ACT14" s="312"/>
      <c r="ACU14" s="22"/>
      <c r="ACV14" s="31"/>
      <c r="ACW14" s="76"/>
      <c r="ACX14" s="78">
        <f t="shared" si="104"/>
        <v>70699</v>
      </c>
      <c r="ADA14" s="868"/>
      <c r="ADB14" s="312"/>
      <c r="ADC14" s="704"/>
      <c r="ADD14" s="31"/>
      <c r="ADE14" s="76"/>
      <c r="ADF14" s="78">
        <f t="shared" si="256"/>
        <v>0</v>
      </c>
      <c r="ADH14" s="323"/>
      <c r="ADI14" s="1476"/>
      <c r="ADJ14" s="140"/>
      <c r="ADK14" s="407"/>
      <c r="ADL14" s="76"/>
      <c r="ADM14" s="78">
        <f t="shared" si="257"/>
        <v>0</v>
      </c>
      <c r="ADP14" s="1476"/>
      <c r="ADQ14" s="140"/>
      <c r="ADR14" s="31"/>
      <c r="ADS14" s="76"/>
      <c r="ADT14" s="78">
        <f t="shared" si="258"/>
        <v>42311</v>
      </c>
      <c r="ADV14" s="322">
        <v>41545</v>
      </c>
      <c r="ADW14" s="230" t="s">
        <v>4210</v>
      </c>
      <c r="ADX14" s="105">
        <v>9582</v>
      </c>
      <c r="ADY14" s="322"/>
      <c r="ADZ14" s="140"/>
      <c r="AEA14" s="78">
        <f t="shared" si="252"/>
        <v>25537.5</v>
      </c>
      <c r="AEC14" s="49"/>
      <c r="AED14" s="1476"/>
      <c r="AEE14" s="140"/>
      <c r="AEF14" s="49"/>
      <c r="AEG14" s="140"/>
      <c r="AEH14" s="78">
        <f t="shared" si="1"/>
        <v>0</v>
      </c>
      <c r="AEJ14" s="49"/>
      <c r="AEK14" s="230"/>
      <c r="AEL14" s="391"/>
      <c r="AEM14" s="346"/>
      <c r="AEN14" s="140"/>
      <c r="AEO14" s="78">
        <f t="shared" si="105"/>
        <v>1957</v>
      </c>
      <c r="AET14" s="31"/>
      <c r="AEU14" s="76"/>
      <c r="AEV14" s="78">
        <f t="shared" si="106"/>
        <v>0</v>
      </c>
      <c r="AEX14" s="31"/>
      <c r="AEY14" s="1476"/>
      <c r="AEZ14" s="140"/>
      <c r="AFA14" s="31"/>
      <c r="AFB14" s="76"/>
      <c r="AFC14" s="78">
        <f t="shared" si="107"/>
        <v>0</v>
      </c>
      <c r="AFE14" s="323"/>
      <c r="AFF14" s="1476"/>
      <c r="AFG14" s="140"/>
      <c r="AFH14" s="31"/>
      <c r="AFI14" s="76"/>
      <c r="AFJ14" s="78">
        <f t="shared" si="108"/>
        <v>0</v>
      </c>
      <c r="AFL14" s="31"/>
      <c r="AFM14" s="1476"/>
      <c r="AFN14" s="140"/>
      <c r="AFO14" s="31"/>
      <c r="AFP14" s="76"/>
      <c r="AFQ14" s="78">
        <f t="shared" si="109"/>
        <v>0</v>
      </c>
      <c r="AFS14" s="31">
        <v>41544</v>
      </c>
      <c r="AFT14" s="1476" t="s">
        <v>4178</v>
      </c>
      <c r="AFU14" s="140">
        <v>12279</v>
      </c>
      <c r="AFV14" s="31"/>
      <c r="AFW14" s="76"/>
      <c r="AFX14" s="78">
        <f t="shared" si="110"/>
        <v>62462.400000000001</v>
      </c>
      <c r="AFZ14" s="31"/>
      <c r="AGA14" s="1476"/>
      <c r="AGB14" s="140"/>
      <c r="AGC14" s="31"/>
      <c r="AGD14" s="76"/>
      <c r="AGE14" s="78">
        <f t="shared" si="111"/>
        <v>0</v>
      </c>
      <c r="AGG14" s="323"/>
      <c r="AGH14" s="1476"/>
      <c r="AGI14" s="140"/>
      <c r="AGJ14" s="31"/>
      <c r="AGK14" s="76"/>
      <c r="AGL14" s="78">
        <f t="shared" si="112"/>
        <v>6283.5</v>
      </c>
      <c r="AGN14" s="427"/>
      <c r="AGO14" s="1476"/>
      <c r="AGP14" s="140"/>
      <c r="AGQ14" s="49"/>
      <c r="AGR14" s="140"/>
      <c r="AGS14" s="78">
        <f t="shared" si="113"/>
        <v>39189.599999999999</v>
      </c>
      <c r="AGW14" s="303"/>
      <c r="AGX14" s="780"/>
      <c r="AGY14" s="323"/>
      <c r="AGZ14" s="76"/>
      <c r="AHA14" s="78">
        <f t="shared" si="114"/>
        <v>2343</v>
      </c>
      <c r="AHC14" s="407"/>
      <c r="AHD14" s="1476"/>
      <c r="AHE14" s="780"/>
      <c r="AHF14" s="31"/>
      <c r="AHG14" s="76"/>
      <c r="AHH14" s="78">
        <f t="shared" si="115"/>
        <v>0</v>
      </c>
      <c r="AHJ14" s="407"/>
      <c r="AHK14" s="1476"/>
      <c r="AHL14" s="780"/>
      <c r="AHM14" s="31"/>
      <c r="AHN14" s="76"/>
      <c r="AHO14" s="78">
        <f t="shared" si="116"/>
        <v>3656</v>
      </c>
      <c r="AHQ14" s="427"/>
      <c r="AHR14" s="484"/>
      <c r="AHS14" s="230"/>
      <c r="AHT14" s="804"/>
      <c r="AHU14" s="805"/>
      <c r="AHV14" s="140"/>
      <c r="AHW14" s="78">
        <f t="shared" si="117"/>
        <v>10275</v>
      </c>
      <c r="AHY14" s="427"/>
      <c r="AHZ14" s="1476"/>
      <c r="AIA14" s="262"/>
      <c r="AIB14" s="49"/>
      <c r="AIC14" s="140"/>
      <c r="AID14" s="78">
        <f t="shared" si="118"/>
        <v>2612</v>
      </c>
      <c r="AIF14" s="427"/>
      <c r="AIG14" s="230"/>
      <c r="AIH14" s="105"/>
      <c r="AII14" s="49"/>
      <c r="AIJ14" s="140"/>
      <c r="AIK14" s="78">
        <f t="shared" si="119"/>
        <v>23042</v>
      </c>
      <c r="AIM14" s="427"/>
      <c r="AIN14" s="230"/>
      <c r="AIO14" s="105"/>
      <c r="AIP14" s="49"/>
      <c r="AIQ14" s="140"/>
      <c r="AIR14" s="78">
        <f t="shared" si="120"/>
        <v>504</v>
      </c>
      <c r="AIT14" s="801">
        <v>40334</v>
      </c>
      <c r="AIU14" s="784" t="s">
        <v>1137</v>
      </c>
      <c r="AIV14" s="22">
        <v>3476</v>
      </c>
      <c r="AIW14" s="31"/>
      <c r="AIX14" s="76"/>
      <c r="AIY14" s="78">
        <f t="shared" si="121"/>
        <v>40667</v>
      </c>
      <c r="AJA14" s="49"/>
      <c r="AJB14" s="230"/>
      <c r="AJC14" s="105"/>
      <c r="AJD14" s="49"/>
      <c r="AJE14" s="140"/>
      <c r="AJF14" s="78">
        <f t="shared" si="122"/>
        <v>25028.5</v>
      </c>
      <c r="AJH14" s="322"/>
      <c r="AJI14" s="230"/>
      <c r="AJJ14" s="105"/>
      <c r="AJK14" s="49"/>
      <c r="AJL14" s="140"/>
      <c r="AJM14" s="78">
        <f t="shared" si="123"/>
        <v>0</v>
      </c>
      <c r="AJO14" s="322"/>
      <c r="AJP14" s="230"/>
      <c r="AJQ14" s="105"/>
      <c r="AJR14" s="49">
        <v>40969</v>
      </c>
      <c r="AJS14" s="140">
        <v>500</v>
      </c>
      <c r="AJT14" s="78">
        <f t="shared" si="124"/>
        <v>9555.5</v>
      </c>
      <c r="AJV14" s="31"/>
      <c r="AJW14" s="337"/>
      <c r="AJX14" s="312"/>
      <c r="AJY14" s="105"/>
      <c r="AJZ14" s="31"/>
      <c r="AKA14" s="76"/>
      <c r="AKB14" s="78">
        <f t="shared" si="125"/>
        <v>0</v>
      </c>
      <c r="AKD14" s="407"/>
      <c r="AKE14" s="312"/>
      <c r="AKF14" s="105"/>
      <c r="AKG14" s="31"/>
      <c r="AKH14" s="76"/>
      <c r="AKI14" s="78">
        <f t="shared" si="126"/>
        <v>0</v>
      </c>
      <c r="AKK14" s="427"/>
      <c r="AKL14" s="484"/>
      <c r="AKM14" s="230"/>
      <c r="AKN14" s="105"/>
      <c r="AKO14" s="49"/>
      <c r="AKP14" s="140"/>
      <c r="AKQ14" s="78">
        <f t="shared" si="127"/>
        <v>0</v>
      </c>
      <c r="AKS14" s="427"/>
      <c r="AKT14" s="230"/>
      <c r="AKU14" s="105"/>
      <c r="AKV14" s="49"/>
      <c r="AKW14" s="140"/>
      <c r="AKX14" s="78">
        <f t="shared" si="128"/>
        <v>11244.5</v>
      </c>
      <c r="AKZ14" s="407"/>
      <c r="ALA14" s="784"/>
      <c r="ALB14" s="105"/>
      <c r="ALC14" s="31"/>
      <c r="ALD14" s="76"/>
      <c r="ALE14" s="78">
        <f t="shared" si="129"/>
        <v>0</v>
      </c>
      <c r="ALG14" s="427"/>
      <c r="ALH14" s="230"/>
      <c r="ALI14" s="105"/>
      <c r="ALJ14" s="49"/>
      <c r="ALK14" s="140"/>
      <c r="ALL14" s="78">
        <f t="shared" si="130"/>
        <v>3598.5</v>
      </c>
      <c r="ALN14" s="427"/>
      <c r="ALO14" s="230"/>
      <c r="ALP14" s="698"/>
      <c r="ALQ14" s="49"/>
      <c r="ALR14" s="76"/>
      <c r="ALS14" s="78">
        <f t="shared" si="131"/>
        <v>37151</v>
      </c>
      <c r="ALU14" s="407"/>
      <c r="ALV14" s="312"/>
      <c r="ALW14" s="22"/>
      <c r="ALX14" s="31"/>
      <c r="ALY14" s="140"/>
      <c r="ALZ14" s="78">
        <f t="shared" si="132"/>
        <v>0</v>
      </c>
      <c r="AMB14" s="427"/>
      <c r="AMC14" s="230"/>
      <c r="AMD14" s="105"/>
      <c r="AME14" s="427"/>
      <c r="AMF14" s="140"/>
      <c r="AMG14" s="78">
        <f t="shared" si="133"/>
        <v>0</v>
      </c>
      <c r="AMI14" s="407"/>
      <c r="AMJ14" s="312"/>
      <c r="AMK14" s="22"/>
      <c r="AML14" s="31"/>
      <c r="AMM14" s="140"/>
      <c r="AMN14" s="78">
        <f t="shared" si="134"/>
        <v>0</v>
      </c>
      <c r="AMP14" s="323"/>
      <c r="AMQ14" s="1476"/>
      <c r="AMR14" s="809"/>
      <c r="AMS14" s="812"/>
      <c r="AMT14" s="76"/>
      <c r="AMU14" s="813">
        <f t="shared" si="204"/>
        <v>0</v>
      </c>
      <c r="AMW14" s="31"/>
      <c r="AMX14" s="1476"/>
      <c r="AMY14" s="807"/>
      <c r="AMZ14" s="98"/>
      <c r="ANA14" s="76"/>
      <c r="ANB14" s="813">
        <f t="shared" si="205"/>
        <v>0</v>
      </c>
      <c r="AND14" s="322"/>
      <c r="ANE14" s="230"/>
      <c r="ANF14" s="807"/>
      <c r="ANG14" s="394">
        <v>41545</v>
      </c>
      <c r="ANH14" s="140">
        <v>3000</v>
      </c>
      <c r="ANI14" s="813">
        <f t="shared" si="206"/>
        <v>12659.599999999999</v>
      </c>
      <c r="ANK14" s="31"/>
      <c r="ANL14" s="337"/>
      <c r="ANM14" s="1476"/>
      <c r="ANN14" s="809"/>
      <c r="ANO14" s="812"/>
      <c r="ANP14" s="76"/>
      <c r="ANQ14" s="813">
        <f t="shared" si="207"/>
        <v>0</v>
      </c>
      <c r="ANS14" s="427">
        <v>41509</v>
      </c>
      <c r="ANT14" s="484"/>
      <c r="ANU14" s="230" t="s">
        <v>3269</v>
      </c>
      <c r="ANV14" s="807">
        <v>26271</v>
      </c>
      <c r="ANW14" s="98">
        <v>41520</v>
      </c>
      <c r="ANX14" s="140">
        <v>26271</v>
      </c>
      <c r="ANY14" s="813">
        <f t="shared" si="208"/>
        <v>731</v>
      </c>
      <c r="AOA14" s="427"/>
      <c r="AOB14" s="1476"/>
      <c r="AOC14" s="807"/>
      <c r="AOD14" s="98"/>
      <c r="AOE14" s="140"/>
      <c r="AOF14" s="813">
        <f t="shared" si="209"/>
        <v>0</v>
      </c>
      <c r="AOH14" s="49"/>
      <c r="AOI14" s="1476"/>
      <c r="AOJ14" s="807"/>
      <c r="AOK14" s="98"/>
      <c r="AOL14" s="140"/>
      <c r="AOM14" s="813">
        <f t="shared" si="210"/>
        <v>1894</v>
      </c>
      <c r="AOO14" s="49"/>
      <c r="AOP14" s="230"/>
      <c r="AOQ14" s="808"/>
      <c r="AOR14" s="98"/>
      <c r="AOS14" s="140"/>
      <c r="AOT14" s="813">
        <f t="shared" si="211"/>
        <v>0</v>
      </c>
      <c r="AOV14" s="49"/>
      <c r="AOW14" s="230"/>
      <c r="AOX14" s="807"/>
      <c r="AOY14" s="98"/>
      <c r="AOZ14" s="140"/>
      <c r="APA14" s="78">
        <f t="shared" si="135"/>
        <v>0</v>
      </c>
      <c r="APC14" s="407"/>
      <c r="APD14" s="1476"/>
      <c r="APE14" s="809"/>
      <c r="APF14" s="812"/>
      <c r="APG14" s="76"/>
      <c r="APH14" s="813">
        <f t="shared" si="212"/>
        <v>0</v>
      </c>
      <c r="APJ14" s="322"/>
      <c r="APK14" s="1476"/>
      <c r="APL14" s="807"/>
      <c r="APM14" s="98"/>
      <c r="APN14" s="140"/>
      <c r="APO14" s="813">
        <f t="shared" si="213"/>
        <v>0</v>
      </c>
      <c r="APQ14" s="49"/>
      <c r="APR14" s="1476"/>
      <c r="APS14" s="807"/>
      <c r="APT14" s="98"/>
      <c r="APU14" s="140"/>
      <c r="APV14" s="813">
        <f t="shared" si="214"/>
        <v>0</v>
      </c>
      <c r="APX14" s="31"/>
      <c r="APY14" s="1476"/>
      <c r="APZ14" s="809"/>
      <c r="AQA14" s="812"/>
      <c r="AQB14" s="76"/>
      <c r="AQC14" s="813">
        <f t="shared" si="215"/>
        <v>0</v>
      </c>
      <c r="AQE14" s="31"/>
      <c r="AQF14" s="1476"/>
      <c r="AQG14" s="809"/>
      <c r="AQH14" s="812"/>
      <c r="AQI14" s="76"/>
      <c r="AQJ14" s="813">
        <f t="shared" si="216"/>
        <v>0</v>
      </c>
      <c r="AQL14" s="323"/>
      <c r="AQM14" s="1476"/>
      <c r="AQN14" s="809"/>
      <c r="AQO14" s="812"/>
      <c r="AQP14" s="76"/>
      <c r="AQQ14" s="813">
        <f t="shared" si="217"/>
        <v>0</v>
      </c>
      <c r="AQS14" s="323"/>
      <c r="AQT14" s="1476"/>
      <c r="AQU14" s="809"/>
      <c r="AQV14" s="812"/>
      <c r="AQW14" s="76"/>
      <c r="AQX14" s="813">
        <f t="shared" si="218"/>
        <v>0</v>
      </c>
      <c r="AQZ14" s="323"/>
      <c r="ARA14" s="1476"/>
      <c r="ARB14" s="809"/>
      <c r="ARC14" s="812"/>
      <c r="ARD14" s="76"/>
      <c r="ARE14" s="813">
        <f t="shared" si="219"/>
        <v>977</v>
      </c>
      <c r="ARG14" s="427"/>
      <c r="ARH14" s="1476"/>
      <c r="ARI14" s="807"/>
      <c r="ARJ14" s="98"/>
      <c r="ARK14" s="140"/>
      <c r="ARL14" s="813">
        <f t="shared" si="220"/>
        <v>0</v>
      </c>
      <c r="ARN14" s="407"/>
      <c r="ARO14" s="1476"/>
      <c r="ARP14" s="809"/>
      <c r="ARQ14" s="812"/>
      <c r="ARR14" s="76"/>
      <c r="ARS14" s="813">
        <f t="shared" si="221"/>
        <v>0</v>
      </c>
      <c r="ARU14" s="407"/>
      <c r="ARV14" s="1476"/>
      <c r="ARW14" s="809"/>
      <c r="ARX14" s="812"/>
      <c r="ARY14" s="76"/>
      <c r="ARZ14" s="813">
        <f t="shared" si="222"/>
        <v>0</v>
      </c>
      <c r="ASB14" s="427"/>
      <c r="ASC14" s="230"/>
      <c r="ASD14" s="808"/>
      <c r="ASE14" s="98"/>
      <c r="ASF14" s="140"/>
      <c r="ASG14" s="813">
        <f t="shared" si="223"/>
        <v>0</v>
      </c>
      <c r="ASI14" s="427"/>
      <c r="ASJ14" s="303"/>
      <c r="ASK14" s="140"/>
      <c r="ASL14" s="49"/>
      <c r="ASM14" s="140"/>
      <c r="ASN14" s="78">
        <f t="shared" si="239"/>
        <v>0</v>
      </c>
      <c r="ASP14" s="427"/>
      <c r="ASQ14" s="484"/>
      <c r="ASR14" s="1476"/>
      <c r="ASS14" s="140"/>
      <c r="AST14" s="49"/>
      <c r="ASU14" s="140"/>
      <c r="ASV14" s="78">
        <f t="shared" si="240"/>
        <v>0</v>
      </c>
      <c r="ASX14" s="427"/>
      <c r="ASY14" s="230"/>
      <c r="ASZ14" s="105"/>
      <c r="ATA14" s="49"/>
      <c r="ATB14" s="140"/>
      <c r="ATC14" s="78">
        <f t="shared" si="241"/>
        <v>19160</v>
      </c>
      <c r="ATE14" s="421"/>
      <c r="ATF14" s="230"/>
      <c r="ATG14" s="140"/>
      <c r="ATH14" s="49"/>
      <c r="ATI14" s="140"/>
      <c r="ATJ14" s="78">
        <f t="shared" si="242"/>
        <v>0</v>
      </c>
      <c r="ATL14" s="407"/>
      <c r="ATM14" s="740"/>
      <c r="ATN14" s="312"/>
      <c r="ATO14" s="140"/>
      <c r="ATP14" s="31"/>
      <c r="ATQ14" s="76"/>
      <c r="ATR14" s="78">
        <f t="shared" si="243"/>
        <v>2707</v>
      </c>
      <c r="ATT14" s="407"/>
      <c r="ATU14" s="740"/>
      <c r="ATV14" s="312"/>
      <c r="ATW14" s="140"/>
      <c r="ATX14" s="31"/>
      <c r="ATY14" s="76"/>
      <c r="ATZ14" s="78">
        <f t="shared" si="244"/>
        <v>0</v>
      </c>
      <c r="AUA14" s="76"/>
      <c r="AUB14" s="407"/>
      <c r="AUC14" s="1476"/>
      <c r="AUD14" s="704"/>
      <c r="AUE14" s="31"/>
      <c r="AUF14" s="76"/>
      <c r="AUG14" s="78">
        <f>AUG13+AUD14-AUF14</f>
        <v>4480</v>
      </c>
      <c r="AUI14" s="427">
        <v>41540</v>
      </c>
      <c r="AUJ14" s="230" t="s">
        <v>4140</v>
      </c>
      <c r="AUK14" s="262">
        <v>6209</v>
      </c>
      <c r="AUL14" s="49"/>
      <c r="AUM14" s="140"/>
      <c r="AUN14" s="78">
        <f t="shared" si="246"/>
        <v>12169</v>
      </c>
      <c r="AUP14" s="427"/>
      <c r="AUQ14" s="230"/>
      <c r="AUR14" s="105"/>
      <c r="AUS14" s="49"/>
      <c r="AUT14" s="140"/>
      <c r="AUU14" s="78">
        <f t="shared" si="247"/>
        <v>3312</v>
      </c>
      <c r="AUW14" s="427"/>
      <c r="AUX14" s="230"/>
      <c r="AUY14" s="105"/>
      <c r="AUZ14" s="49"/>
      <c r="AVA14" s="140"/>
      <c r="AVB14" s="78">
        <f t="shared" si="248"/>
        <v>1010</v>
      </c>
      <c r="AVD14" s="427"/>
      <c r="AVE14" s="303"/>
      <c r="AVF14" s="140"/>
      <c r="AVG14" s="49"/>
      <c r="AVH14" s="140"/>
      <c r="AVI14" s="78">
        <f t="shared" si="249"/>
        <v>0</v>
      </c>
      <c r="AVK14" s="407"/>
      <c r="AVL14" s="1476"/>
      <c r="AVM14" s="140"/>
      <c r="AVN14" s="31"/>
      <c r="AVO14" s="76"/>
      <c r="AVP14" s="78">
        <f t="shared" si="224"/>
        <v>0</v>
      </c>
      <c r="AVR14" s="407"/>
      <c r="AVS14" s="1476"/>
      <c r="AVT14" s="140"/>
      <c r="AVU14" s="31"/>
      <c r="AVV14" s="76"/>
      <c r="AVW14" s="78">
        <f t="shared" si="225"/>
        <v>0</v>
      </c>
      <c r="AVY14" s="427"/>
      <c r="AVZ14" s="303"/>
      <c r="AWA14" s="140"/>
      <c r="AWB14" s="49"/>
      <c r="AWC14" s="351"/>
      <c r="AWD14" s="78">
        <f t="shared" si="226"/>
        <v>0</v>
      </c>
      <c r="AWF14" s="49"/>
      <c r="AWG14" s="309"/>
      <c r="AWH14" s="303"/>
      <c r="AWI14" s="140"/>
      <c r="AWJ14" s="49"/>
      <c r="AWK14" s="140"/>
      <c r="AWL14" s="78">
        <f t="shared" si="227"/>
        <v>448440.18</v>
      </c>
      <c r="AWN14" s="407"/>
      <c r="AWO14" s="740"/>
      <c r="AWP14" s="312"/>
      <c r="AWQ14" s="22"/>
      <c r="AWR14" s="31"/>
      <c r="AWS14" s="76"/>
      <c r="AWT14" s="78">
        <f t="shared" si="259"/>
        <v>11251</v>
      </c>
      <c r="AWV14" s="407"/>
      <c r="AWW14" s="312"/>
      <c r="AWX14" s="22"/>
      <c r="AWY14" s="31"/>
      <c r="AWZ14" s="76"/>
      <c r="AXA14" s="78">
        <f t="shared" si="260"/>
        <v>0</v>
      </c>
      <c r="AXC14" s="407"/>
      <c r="AXD14" s="312"/>
      <c r="AXE14" s="22"/>
      <c r="AXF14" s="31"/>
      <c r="AXG14" s="76"/>
      <c r="AXH14" s="78">
        <f t="shared" si="261"/>
        <v>0</v>
      </c>
      <c r="AXJ14" s="31"/>
      <c r="AXK14" s="312"/>
      <c r="AXL14" s="22"/>
      <c r="AXM14" s="31"/>
      <c r="AXN14" s="76"/>
      <c r="AXO14" s="78">
        <f t="shared" si="262"/>
        <v>0</v>
      </c>
      <c r="AXQ14" s="427">
        <v>41531</v>
      </c>
      <c r="AXR14" s="303" t="s">
        <v>4101</v>
      </c>
      <c r="AXS14" s="351">
        <v>34115</v>
      </c>
      <c r="AXT14" s="49">
        <v>41536</v>
      </c>
      <c r="AXU14" s="140">
        <v>2115</v>
      </c>
      <c r="AXV14" s="78">
        <f t="shared" si="136"/>
        <v>39392</v>
      </c>
      <c r="AXX14" s="427"/>
      <c r="AXY14" s="230"/>
      <c r="AXZ14" s="105"/>
      <c r="AYA14" s="49"/>
      <c r="AYB14" s="140"/>
      <c r="AYC14" s="78">
        <f t="shared" si="137"/>
        <v>0</v>
      </c>
      <c r="AYE14" s="427"/>
      <c r="AYF14" s="230"/>
      <c r="AYG14" s="105"/>
      <c r="AYH14" s="49"/>
      <c r="AYI14" s="140"/>
      <c r="AYJ14" s="78">
        <f t="shared" si="138"/>
        <v>0</v>
      </c>
      <c r="AYL14" s="49"/>
      <c r="AYM14" s="230"/>
      <c r="AYN14" s="105"/>
      <c r="AYO14" s="49"/>
      <c r="AYP14" s="140"/>
      <c r="AYQ14" s="78">
        <f t="shared" si="139"/>
        <v>0</v>
      </c>
      <c r="AYS14" s="407"/>
      <c r="AYT14" s="312"/>
      <c r="AYU14" s="22"/>
      <c r="AYV14" s="31"/>
      <c r="AYW14" s="76"/>
      <c r="AYX14" s="78">
        <f t="shared" si="140"/>
        <v>0</v>
      </c>
      <c r="AYZ14" s="49"/>
      <c r="AZA14" s="230"/>
      <c r="AZB14" s="105"/>
      <c r="AZC14" s="49"/>
      <c r="AZD14" s="140"/>
      <c r="AZE14" s="78">
        <f t="shared" si="141"/>
        <v>0</v>
      </c>
      <c r="AZG14" s="322"/>
      <c r="AZH14" s="230"/>
      <c r="AZI14" s="105"/>
      <c r="AZJ14" s="49"/>
      <c r="AZK14" s="351"/>
      <c r="AZL14" s="78">
        <f t="shared" si="142"/>
        <v>5180.28</v>
      </c>
      <c r="AZN14" s="322"/>
      <c r="AZO14" s="230"/>
      <c r="AZP14" s="105"/>
      <c r="AZQ14" s="49"/>
      <c r="AZR14" s="351"/>
      <c r="AZS14" s="78">
        <f t="shared" si="143"/>
        <v>0</v>
      </c>
      <c r="AZU14" s="323"/>
      <c r="AZV14" s="817"/>
      <c r="AZW14" s="391"/>
      <c r="AZX14" s="427"/>
      <c r="AZY14" s="704"/>
      <c r="AZZ14" s="78">
        <f t="shared" si="144"/>
        <v>5524</v>
      </c>
      <c r="BAB14" s="407"/>
      <c r="BAC14" s="312"/>
      <c r="BAD14" s="22"/>
      <c r="BAE14" s="407"/>
      <c r="BAF14" s="76"/>
      <c r="BAG14" s="78">
        <f t="shared" si="145"/>
        <v>3325</v>
      </c>
      <c r="BAI14" s="427">
        <v>41501</v>
      </c>
      <c r="BAJ14" s="230" t="s">
        <v>3221</v>
      </c>
      <c r="BAK14" s="105">
        <v>24002</v>
      </c>
      <c r="BAL14" s="49">
        <v>41502</v>
      </c>
      <c r="BAM14" s="140">
        <v>14000</v>
      </c>
      <c r="BAN14" s="78">
        <f t="shared" si="146"/>
        <v>10841.2</v>
      </c>
      <c r="BAP14" s="49"/>
      <c r="BAQ14" s="230"/>
      <c r="BAR14" s="105"/>
      <c r="BAS14" s="49"/>
      <c r="BAT14" s="140"/>
      <c r="BAU14" s="78">
        <f t="shared" si="263"/>
        <v>0</v>
      </c>
      <c r="BAW14" s="49"/>
      <c r="BAX14" s="899"/>
      <c r="BAY14" s="105"/>
      <c r="BAZ14" s="49"/>
      <c r="BBA14" s="140"/>
      <c r="BBB14" s="78">
        <f t="shared" si="264"/>
        <v>1292</v>
      </c>
      <c r="BBD14" s="343">
        <v>41524</v>
      </c>
      <c r="BBE14" s="1854"/>
      <c r="BBF14" s="303" t="s">
        <v>3640</v>
      </c>
      <c r="BBG14" s="140">
        <v>217112</v>
      </c>
      <c r="BBH14" s="394">
        <v>41534</v>
      </c>
      <c r="BBI14" s="391">
        <v>217112</v>
      </c>
      <c r="BBJ14" s="132">
        <f t="shared" si="147"/>
        <v>6.5</v>
      </c>
      <c r="BBL14" s="31"/>
      <c r="BBM14" s="312"/>
      <c r="BBN14" s="22"/>
      <c r="BBO14" s="31"/>
      <c r="BBP14" s="76"/>
      <c r="BBQ14" s="78">
        <f t="shared" si="148"/>
        <v>0</v>
      </c>
      <c r="BBS14" s="49"/>
      <c r="BBT14" s="230"/>
      <c r="BBU14" s="105"/>
      <c r="BBV14" s="427"/>
      <c r="BBW14" s="140"/>
      <c r="BBX14" s="78">
        <f t="shared" si="149"/>
        <v>0</v>
      </c>
      <c r="BBZ14" s="31"/>
      <c r="BCA14" s="312"/>
      <c r="BCB14" s="22"/>
      <c r="BCC14" s="31"/>
      <c r="BCD14" s="76"/>
      <c r="BCE14" s="78">
        <f t="shared" si="150"/>
        <v>0</v>
      </c>
      <c r="BCG14" s="31"/>
      <c r="BCH14" s="312"/>
      <c r="BCI14" s="22"/>
      <c r="BCJ14" s="31"/>
      <c r="BCK14" s="76"/>
      <c r="BCL14" s="78">
        <f t="shared" si="151"/>
        <v>0</v>
      </c>
      <c r="BCN14" s="427"/>
      <c r="BCO14" s="230"/>
      <c r="BCP14" s="105"/>
      <c r="BCQ14" s="49"/>
      <c r="BCR14" s="140"/>
      <c r="BCS14" s="132">
        <f t="shared" si="152"/>
        <v>4327.5</v>
      </c>
      <c r="BCU14" s="427">
        <v>41512</v>
      </c>
      <c r="BCV14" s="303" t="s">
        <v>3207</v>
      </c>
      <c r="BCW14" s="140">
        <v>16342</v>
      </c>
      <c r="BCX14" s="49">
        <v>41521</v>
      </c>
      <c r="BCY14" s="140">
        <v>16342</v>
      </c>
      <c r="BCZ14" s="78">
        <f t="shared" si="153"/>
        <v>3066</v>
      </c>
      <c r="BDB14" s="323"/>
      <c r="BDC14" s="312"/>
      <c r="BDD14" s="22"/>
      <c r="BDE14" s="31"/>
      <c r="BDF14" s="76"/>
      <c r="BDG14" s="78">
        <f t="shared" si="154"/>
        <v>0</v>
      </c>
      <c r="BDI14" s="427"/>
      <c r="BDJ14" s="484"/>
      <c r="BDK14" s="230"/>
      <c r="BDL14" s="140"/>
      <c r="BDM14" s="427"/>
      <c r="BDN14" s="140"/>
      <c r="BDO14" s="78">
        <f t="shared" si="155"/>
        <v>308</v>
      </c>
      <c r="BDQ14" s="49"/>
      <c r="BDR14" s="816"/>
      <c r="BDS14" s="230"/>
      <c r="BDT14" s="105"/>
      <c r="BDU14" s="49"/>
      <c r="BDV14" s="140"/>
      <c r="BDW14" s="78">
        <f t="shared" si="156"/>
        <v>2970</v>
      </c>
      <c r="BDY14" s="49"/>
      <c r="BDZ14" s="230"/>
      <c r="BEA14" s="105"/>
      <c r="BEB14" s="49"/>
      <c r="BEC14" s="140"/>
      <c r="BED14" s="78">
        <f t="shared" si="157"/>
        <v>0</v>
      </c>
      <c r="BEF14" s="49"/>
      <c r="BEG14" s="230"/>
      <c r="BEH14" s="105"/>
      <c r="BEI14" s="49"/>
      <c r="BEJ14" s="140"/>
      <c r="BEK14" s="78">
        <f t="shared" si="158"/>
        <v>0</v>
      </c>
      <c r="BEM14" s="322"/>
      <c r="BEN14" s="230"/>
      <c r="BEO14" s="105"/>
      <c r="BEP14" s="49"/>
      <c r="BEQ14" s="140"/>
      <c r="BER14" s="78">
        <f t="shared" si="159"/>
        <v>0</v>
      </c>
      <c r="BET14" s="323"/>
      <c r="BEU14" s="312"/>
      <c r="BEV14" s="22"/>
      <c r="BEW14" s="31"/>
      <c r="BEX14" s="76"/>
      <c r="BEY14" s="78">
        <f t="shared" si="160"/>
        <v>1065</v>
      </c>
      <c r="BFA14" s="322"/>
      <c r="BFB14" s="230"/>
      <c r="BFC14" s="105"/>
      <c r="BFD14" s="865">
        <v>41538</v>
      </c>
      <c r="BFE14" s="391">
        <v>1766</v>
      </c>
      <c r="BFF14" s="132">
        <f t="shared" si="161"/>
        <v>0</v>
      </c>
      <c r="BFH14" s="323"/>
      <c r="BFI14" s="312"/>
      <c r="BFJ14" s="22"/>
      <c r="BFK14" s="407"/>
      <c r="BFL14" s="76"/>
      <c r="BFM14" s="78">
        <f t="shared" si="162"/>
        <v>0</v>
      </c>
      <c r="BFO14" s="31"/>
      <c r="BFP14" s="312"/>
      <c r="BFQ14" s="22"/>
      <c r="BFR14" s="31"/>
      <c r="BFS14" s="76"/>
      <c r="BFT14" s="78">
        <f t="shared" si="163"/>
        <v>0</v>
      </c>
      <c r="BFV14" s="322"/>
      <c r="BFW14" s="230"/>
      <c r="BFX14" s="105"/>
      <c r="BFY14" s="322"/>
      <c r="BFZ14" s="140"/>
      <c r="BGA14" s="78">
        <f t="shared" si="164"/>
        <v>43828.5</v>
      </c>
      <c r="BGC14" s="427"/>
      <c r="BGD14" s="303"/>
      <c r="BGE14" s="721"/>
      <c r="BGF14" s="862"/>
      <c r="BGG14" s="140"/>
      <c r="BGH14" s="78">
        <f t="shared" si="165"/>
        <v>1350.5999999999913</v>
      </c>
      <c r="BGJ14" s="31"/>
      <c r="BGK14" s="312"/>
      <c r="BGL14" s="22"/>
      <c r="BGM14" s="31"/>
      <c r="BGN14" s="76"/>
      <c r="BGO14" s="78">
        <f t="shared" si="166"/>
        <v>0</v>
      </c>
      <c r="BGQ14" s="407"/>
      <c r="BGR14" s="782"/>
      <c r="BGS14" s="140"/>
      <c r="BGT14" s="49">
        <v>41470</v>
      </c>
      <c r="BGU14" s="76">
        <v>300</v>
      </c>
      <c r="BGV14" s="78">
        <f t="shared" si="167"/>
        <v>3014.7999999999993</v>
      </c>
      <c r="BGX14" s="407"/>
      <c r="BGY14" s="31"/>
      <c r="BGZ14" s="312"/>
      <c r="BHA14" s="22"/>
      <c r="BHB14" s="31"/>
      <c r="BHC14" s="76"/>
      <c r="BHD14" s="78">
        <f t="shared" si="168"/>
        <v>6511</v>
      </c>
      <c r="BHF14" s="322"/>
      <c r="BHG14" s="1476"/>
      <c r="BHH14" s="698"/>
      <c r="BHI14" s="322"/>
      <c r="BHJ14" s="262"/>
      <c r="BHK14" s="78">
        <f t="shared" si="169"/>
        <v>6434</v>
      </c>
      <c r="BHM14" s="323"/>
      <c r="BHN14" s="337"/>
      <c r="BHO14" s="1476"/>
      <c r="BHP14" s="785"/>
      <c r="BHQ14" s="323"/>
      <c r="BHR14" s="780"/>
      <c r="BHS14" s="78">
        <f t="shared" si="170"/>
        <v>0</v>
      </c>
      <c r="BHU14" s="49">
        <v>41522</v>
      </c>
      <c r="BHV14" s="309"/>
      <c r="BHW14" s="303" t="s">
        <v>4075</v>
      </c>
      <c r="BHX14" s="140">
        <v>15838</v>
      </c>
      <c r="BHY14" s="49"/>
      <c r="BHZ14" s="262"/>
      <c r="BIA14" s="78">
        <f t="shared" si="171"/>
        <v>15838</v>
      </c>
      <c r="BIC14" s="407"/>
      <c r="BID14" s="1476"/>
      <c r="BIE14" s="785"/>
      <c r="BIG14" s="780"/>
      <c r="BIH14" s="78">
        <f t="shared" si="172"/>
        <v>0</v>
      </c>
      <c r="BIJ14" s="323"/>
      <c r="BIK14" s="312"/>
      <c r="BIL14" s="785"/>
      <c r="BIM14" s="49"/>
      <c r="BIN14" s="140"/>
      <c r="BIO14" s="78">
        <f t="shared" si="173"/>
        <v>0</v>
      </c>
      <c r="BIQ14" s="407"/>
      <c r="BIR14" s="312"/>
      <c r="BIS14" s="785"/>
      <c r="BIT14" s="49"/>
      <c r="BIU14" s="140"/>
      <c r="BIV14" s="78">
        <f t="shared" si="174"/>
        <v>3000</v>
      </c>
      <c r="BIX14" s="323">
        <v>41509</v>
      </c>
      <c r="BIY14" s="1467" t="s">
        <v>4301</v>
      </c>
      <c r="BIZ14" s="782" t="s">
        <v>3271</v>
      </c>
      <c r="BJA14" s="140">
        <v>13151</v>
      </c>
      <c r="BJB14" s="31"/>
      <c r="BJC14" s="76"/>
      <c r="BJD14" s="78">
        <f t="shared" si="253"/>
        <v>26932.300000000003</v>
      </c>
      <c r="BJF14" s="31"/>
      <c r="BJG14" s="312"/>
      <c r="BJH14" s="22"/>
      <c r="BJI14" s="31"/>
      <c r="BJJ14" s="76"/>
      <c r="BJK14" s="78">
        <f t="shared" si="254"/>
        <v>0</v>
      </c>
      <c r="BJM14" s="407"/>
      <c r="BJN14" s="312"/>
      <c r="BJO14" s="22"/>
      <c r="BJP14" s="31"/>
      <c r="BJQ14" s="76"/>
      <c r="BJR14" s="78">
        <f t="shared" si="175"/>
        <v>0</v>
      </c>
      <c r="BJT14" s="407"/>
      <c r="BJU14" s="740"/>
      <c r="BJV14" s="312"/>
      <c r="BJW14" s="22"/>
      <c r="BJX14" s="31"/>
      <c r="BJY14" s="76"/>
      <c r="BJZ14" s="78">
        <f t="shared" si="176"/>
        <v>16334</v>
      </c>
      <c r="BKB14" s="407"/>
      <c r="BKC14" s="312"/>
      <c r="BKD14" s="22"/>
      <c r="BKE14" s="31"/>
      <c r="BKF14" s="76"/>
      <c r="BKG14" s="78">
        <f t="shared" si="177"/>
        <v>9118</v>
      </c>
      <c r="BKI14" s="407"/>
      <c r="BKJ14" s="312"/>
      <c r="BKK14" s="22"/>
      <c r="BKL14" s="31"/>
      <c r="BKM14" s="76"/>
      <c r="BKN14" s="78">
        <f t="shared" si="178"/>
        <v>0</v>
      </c>
      <c r="BKP14" s="407"/>
      <c r="BKQ14" s="312"/>
      <c r="BKR14" s="22"/>
      <c r="BKS14" s="31"/>
      <c r="BKT14" s="76"/>
      <c r="BKU14" s="78">
        <f t="shared" si="179"/>
        <v>15188.5</v>
      </c>
      <c r="BKW14" s="407"/>
      <c r="BKX14" s="312"/>
      <c r="BKY14" s="22"/>
      <c r="BKZ14" s="323"/>
      <c r="BLA14" s="76"/>
      <c r="BLB14" s="78">
        <f t="shared" si="180"/>
        <v>0</v>
      </c>
      <c r="BLD14" s="427"/>
      <c r="BLE14" s="230"/>
      <c r="BLF14" s="105"/>
      <c r="BLG14" s="49"/>
      <c r="BLH14" s="140"/>
      <c r="BLI14" s="78">
        <f t="shared" si="181"/>
        <v>0</v>
      </c>
      <c r="BLK14" s="427"/>
      <c r="BLL14" s="230"/>
      <c r="BLM14" s="105"/>
      <c r="BLN14" s="49"/>
      <c r="BLO14" s="140"/>
      <c r="BLP14" s="78">
        <f t="shared" si="182"/>
        <v>0</v>
      </c>
      <c r="BLR14" s="427"/>
      <c r="BLS14" s="230"/>
      <c r="BLT14" s="105"/>
      <c r="BLU14" s="427"/>
      <c r="BLV14" s="140"/>
      <c r="BLW14" s="78">
        <f t="shared" si="183"/>
        <v>2393</v>
      </c>
      <c r="BLY14" s="322"/>
      <c r="BLZ14" s="1476"/>
      <c r="BMA14" s="698"/>
      <c r="BMB14" s="427"/>
      <c r="BMC14" s="262"/>
      <c r="BMD14" s="78">
        <f t="shared" si="184"/>
        <v>0</v>
      </c>
      <c r="BMF14" s="31"/>
      <c r="BMG14" s="312"/>
      <c r="BMH14" s="22"/>
      <c r="BMI14" s="31"/>
      <c r="BMJ14" s="76"/>
      <c r="BMK14" s="78">
        <f t="shared" si="185"/>
        <v>0</v>
      </c>
      <c r="BMM14" s="31">
        <v>41547</v>
      </c>
      <c r="BMN14" s="312" t="s">
        <v>4230</v>
      </c>
      <c r="BMO14" s="105">
        <v>1958</v>
      </c>
      <c r="BMP14" s="31"/>
      <c r="BMQ14" s="76"/>
      <c r="BMR14" s="78">
        <f t="shared" si="228"/>
        <v>14824.5</v>
      </c>
      <c r="BMT14" s="322"/>
      <c r="BMU14" s="230"/>
      <c r="BMV14" s="1588"/>
      <c r="BMW14" s="1586" t="s">
        <v>2238</v>
      </c>
      <c r="BMX14" s="1590">
        <v>0</v>
      </c>
      <c r="BMY14" s="78">
        <f t="shared" si="229"/>
        <v>33109</v>
      </c>
      <c r="BNA14" s="49"/>
      <c r="BNB14" s="230"/>
      <c r="BNC14" s="105"/>
      <c r="BND14" s="49"/>
      <c r="BNE14" s="140"/>
      <c r="BNF14" s="78">
        <f t="shared" si="230"/>
        <v>0</v>
      </c>
      <c r="BNH14" s="49"/>
      <c r="BNI14" s="309"/>
      <c r="BNJ14" s="230"/>
      <c r="BNK14" s="105"/>
      <c r="BNL14" s="49"/>
      <c r="BNM14" s="140"/>
      <c r="BNN14" s="78">
        <f t="shared" si="231"/>
        <v>0</v>
      </c>
      <c r="BNP14" s="31"/>
      <c r="BNQ14" s="312"/>
      <c r="BNR14" s="22"/>
      <c r="BNS14" s="31"/>
      <c r="BNT14" s="76"/>
      <c r="BNU14" s="78">
        <f t="shared" si="232"/>
        <v>0</v>
      </c>
      <c r="BNW14" s="31"/>
      <c r="BNX14" s="312"/>
      <c r="BNY14" s="22"/>
      <c r="BNZ14" s="31"/>
      <c r="BOA14" s="76"/>
      <c r="BOB14" s="78">
        <f t="shared" si="233"/>
        <v>0</v>
      </c>
      <c r="BOD14" s="49"/>
      <c r="BOE14" s="230"/>
      <c r="BOF14" s="105"/>
      <c r="BOG14" s="49"/>
      <c r="BOH14" s="140"/>
      <c r="BOI14" s="78">
        <f t="shared" si="234"/>
        <v>1785.5</v>
      </c>
      <c r="BOK14" s="322"/>
      <c r="BOL14" s="303"/>
      <c r="BOM14" s="140"/>
      <c r="BON14" s="49"/>
      <c r="BOO14" s="140"/>
      <c r="BOP14" s="78">
        <f t="shared" si="235"/>
        <v>0</v>
      </c>
      <c r="BOR14" s="407"/>
      <c r="BOS14" s="312"/>
      <c r="BOT14" s="22"/>
      <c r="BOU14" s="31"/>
      <c r="BOV14" s="76"/>
      <c r="BOW14" s="78">
        <f t="shared" si="236"/>
        <v>0</v>
      </c>
      <c r="BOY14" s="407"/>
      <c r="BOZ14" s="312"/>
      <c r="BPA14" s="22"/>
      <c r="BPB14" s="31"/>
      <c r="BPC14" s="76"/>
      <c r="BPD14" s="78">
        <f t="shared" si="250"/>
        <v>210</v>
      </c>
      <c r="BPF14" s="49"/>
      <c r="BPG14" s="230"/>
      <c r="BPH14" s="105"/>
      <c r="BPI14" s="49"/>
      <c r="BPJ14" s="140"/>
      <c r="BPK14" s="78">
        <f t="shared" si="186"/>
        <v>0</v>
      </c>
      <c r="BPM14" s="49"/>
      <c r="BPN14" s="230"/>
      <c r="BPO14" s="105"/>
      <c r="BPP14" s="49"/>
      <c r="BPQ14" s="140"/>
      <c r="BPR14" s="78">
        <f t="shared" si="187"/>
        <v>0</v>
      </c>
      <c r="BPT14" s="31"/>
      <c r="BPU14" s="337"/>
      <c r="BPV14" s="312"/>
      <c r="BPW14" s="22"/>
      <c r="BPX14" s="31"/>
      <c r="BPY14" s="76"/>
      <c r="BPZ14" s="78">
        <f t="shared" si="188"/>
        <v>118</v>
      </c>
      <c r="BQA14" s="76"/>
      <c r="BQB14" s="322"/>
      <c r="BQC14" s="303"/>
      <c r="BQD14" s="140"/>
      <c r="BQE14" s="49"/>
      <c r="BQF14" s="140"/>
      <c r="BQG14" s="78">
        <f t="shared" si="189"/>
        <v>8615.5</v>
      </c>
      <c r="BQI14" s="322"/>
      <c r="BQJ14" s="303"/>
      <c r="BQK14" s="140"/>
      <c r="BQL14" s="427"/>
      <c r="BQM14" s="140"/>
      <c r="BQN14" s="78">
        <f t="shared" si="190"/>
        <v>0</v>
      </c>
      <c r="BQQ14" s="782"/>
      <c r="BQR14" s="351"/>
      <c r="BQS14" s="407"/>
      <c r="BQT14" s="780"/>
      <c r="BQU14" s="78">
        <f t="shared" si="191"/>
        <v>0</v>
      </c>
      <c r="BQW14" s="31"/>
      <c r="BQX14" s="312"/>
      <c r="BQY14" s="22"/>
      <c r="BQZ14" s="31"/>
      <c r="BRA14" s="76"/>
      <c r="BRB14" s="78">
        <f t="shared" si="192"/>
        <v>2077</v>
      </c>
      <c r="BRD14" s="31"/>
      <c r="BRE14" s="337"/>
      <c r="BRF14" s="782"/>
      <c r="BRG14" s="76"/>
      <c r="BRH14" s="31"/>
      <c r="BRI14" s="76"/>
      <c r="BRJ14" s="78">
        <f t="shared" si="193"/>
        <v>1966</v>
      </c>
      <c r="BRL14" s="407"/>
      <c r="BRM14" s="312"/>
      <c r="BRN14" s="22"/>
      <c r="BRO14" s="31"/>
      <c r="BRP14" s="76"/>
      <c r="BRQ14" s="78">
        <f t="shared" si="194"/>
        <v>0</v>
      </c>
      <c r="BRS14" s="407"/>
      <c r="BRT14" s="312"/>
      <c r="BRU14" s="22"/>
      <c r="BRV14" s="31"/>
      <c r="BRW14" s="76"/>
      <c r="BRX14" s="78">
        <f t="shared" si="195"/>
        <v>0</v>
      </c>
      <c r="BRZ14" s="49"/>
      <c r="BSA14" s="230"/>
      <c r="BSB14" s="105"/>
      <c r="BSC14" s="49"/>
      <c r="BSD14" s="140"/>
      <c r="BSE14" s="78">
        <f t="shared" si="196"/>
        <v>0</v>
      </c>
      <c r="BSG14" s="407"/>
      <c r="BSH14" s="312"/>
      <c r="BSI14" s="22"/>
      <c r="BSJ14" s="31"/>
      <c r="BSK14" s="76"/>
      <c r="BSL14" s="78">
        <f t="shared" si="197"/>
        <v>0</v>
      </c>
      <c r="BSN14" s="407"/>
      <c r="BSO14" s="312"/>
      <c r="BSP14" s="22"/>
      <c r="BSQ14" s="31"/>
      <c r="BSR14" s="76"/>
      <c r="BSS14" s="78">
        <f t="shared" si="198"/>
        <v>0</v>
      </c>
      <c r="BSU14" s="31"/>
      <c r="BSV14" s="312"/>
      <c r="BSW14" s="22"/>
      <c r="BSX14" s="31"/>
      <c r="BSY14" s="76"/>
      <c r="BSZ14" s="78">
        <f t="shared" si="199"/>
        <v>0</v>
      </c>
      <c r="BTB14" s="31"/>
      <c r="BTC14" s="312"/>
      <c r="BTD14" s="22"/>
      <c r="BTE14" s="31"/>
      <c r="BTF14" s="76"/>
      <c r="BTG14" s="78">
        <f t="shared" si="200"/>
        <v>0</v>
      </c>
      <c r="BTI14" s="31"/>
      <c r="BTJ14" s="312"/>
      <c r="BTK14" s="22"/>
      <c r="BTL14" s="31"/>
      <c r="BTM14" s="76"/>
      <c r="BTN14" s="78">
        <f t="shared" si="201"/>
        <v>0</v>
      </c>
      <c r="BTP14" s="31"/>
      <c r="BTQ14" s="312"/>
      <c r="BTR14" s="22"/>
      <c r="BTS14" s="31"/>
      <c r="BTT14" s="76"/>
      <c r="BTU14" s="78">
        <f t="shared" si="202"/>
        <v>0</v>
      </c>
    </row>
    <row r="15" spans="1:1894" x14ac:dyDescent="0.25">
      <c r="A15" s="31"/>
      <c r="B15" s="312"/>
      <c r="C15" s="22"/>
      <c r="D15" s="31"/>
      <c r="E15" s="76"/>
      <c r="F15" s="78">
        <f t="shared" si="2"/>
        <v>0</v>
      </c>
      <c r="H15" s="31"/>
      <c r="I15" s="312"/>
      <c r="J15" s="22"/>
      <c r="K15" s="31"/>
      <c r="L15" s="76"/>
      <c r="M15" s="78">
        <f t="shared" si="3"/>
        <v>0</v>
      </c>
      <c r="O15" s="31"/>
      <c r="P15" s="312"/>
      <c r="Q15" s="22"/>
      <c r="R15" s="31"/>
      <c r="S15" s="76"/>
      <c r="T15" s="78">
        <f t="shared" si="4"/>
        <v>0</v>
      </c>
      <c r="V15" s="31"/>
      <c r="W15" s="312"/>
      <c r="X15" s="22"/>
      <c r="Y15" s="31"/>
      <c r="Z15" s="76"/>
      <c r="AA15" s="78">
        <f t="shared" si="5"/>
        <v>0</v>
      </c>
      <c r="AC15" s="407">
        <v>41516</v>
      </c>
      <c r="AD15" s="312" t="s">
        <v>3263</v>
      </c>
      <c r="AE15" s="22">
        <v>3058.5</v>
      </c>
      <c r="AF15" s="407">
        <v>41518</v>
      </c>
      <c r="AG15" s="76">
        <v>650</v>
      </c>
      <c r="AH15" s="78">
        <f t="shared" si="6"/>
        <v>2408.5</v>
      </c>
      <c r="AJ15" s="323"/>
      <c r="AK15" s="312"/>
      <c r="AL15" s="804"/>
      <c r="AM15" s="1313"/>
      <c r="AN15" s="76"/>
      <c r="AO15" s="78">
        <f t="shared" si="7"/>
        <v>42014.140000000014</v>
      </c>
      <c r="AQ15" s="31"/>
      <c r="AR15" s="312"/>
      <c r="AS15" s="22"/>
      <c r="AT15" s="31"/>
      <c r="AU15" s="76"/>
      <c r="AV15" s="78">
        <f t="shared" si="8"/>
        <v>0</v>
      </c>
      <c r="AX15" s="323"/>
      <c r="AY15" s="312"/>
      <c r="AZ15" s="22"/>
      <c r="BA15" s="31"/>
      <c r="BB15" s="76"/>
      <c r="BC15" s="78">
        <f t="shared" si="9"/>
        <v>37222</v>
      </c>
      <c r="BE15" s="427"/>
      <c r="BF15" s="230"/>
      <c r="BG15" s="105"/>
      <c r="BH15" s="49"/>
      <c r="BI15" s="140"/>
      <c r="BJ15" s="78">
        <f t="shared" si="10"/>
        <v>0</v>
      </c>
      <c r="BL15" s="323"/>
      <c r="BM15" s="312"/>
      <c r="BN15" s="22"/>
      <c r="BO15" s="31"/>
      <c r="BP15" s="76"/>
      <c r="BQ15" s="78">
        <f t="shared" si="11"/>
        <v>0</v>
      </c>
      <c r="BS15" s="427"/>
      <c r="BT15" s="484"/>
      <c r="BU15" s="230"/>
      <c r="BV15" s="105"/>
      <c r="BW15" s="49"/>
      <c r="BX15" s="140"/>
      <c r="BY15" s="78">
        <f t="shared" si="12"/>
        <v>0</v>
      </c>
      <c r="CA15" s="427"/>
      <c r="CB15" s="303"/>
      <c r="CC15" s="140"/>
      <c r="CD15" s="49"/>
      <c r="CE15" s="140"/>
      <c r="CF15" s="78">
        <f t="shared" si="13"/>
        <v>0</v>
      </c>
      <c r="CH15" s="427"/>
      <c r="CI15" s="303"/>
      <c r="CJ15" s="140"/>
      <c r="CK15" s="49"/>
      <c r="CL15" s="140"/>
      <c r="CM15" s="78">
        <f t="shared" si="14"/>
        <v>0</v>
      </c>
      <c r="CP15" s="740"/>
      <c r="CQ15" s="312"/>
      <c r="CR15" s="22"/>
      <c r="CT15" s="76"/>
      <c r="CU15" s="78">
        <f t="shared" si="15"/>
        <v>0</v>
      </c>
      <c r="CX15" s="913"/>
      <c r="CY15" s="782"/>
      <c r="CZ15" s="140"/>
      <c r="DA15" s="427"/>
      <c r="DB15" s="140"/>
      <c r="DC15" s="78">
        <f t="shared" si="16"/>
        <v>9551430.3000000007</v>
      </c>
      <c r="DE15" s="322"/>
      <c r="DF15" s="230"/>
      <c r="DG15" s="105"/>
      <c r="DH15" s="49"/>
      <c r="DI15" s="140"/>
      <c r="DJ15" s="78">
        <f t="shared" si="17"/>
        <v>7735</v>
      </c>
      <c r="DL15" s="322"/>
      <c r="DM15" s="230"/>
      <c r="DN15" s="105"/>
      <c r="DO15" s="49"/>
      <c r="DP15" s="140"/>
      <c r="DQ15" s="78">
        <f t="shared" si="18"/>
        <v>0</v>
      </c>
      <c r="DS15" s="49"/>
      <c r="DT15" s="230"/>
      <c r="DU15" s="105"/>
      <c r="DV15" s="49"/>
      <c r="DW15" s="140"/>
      <c r="DX15" s="78">
        <f t="shared" si="19"/>
        <v>1750.5</v>
      </c>
      <c r="DZ15" s="322"/>
      <c r="EA15" s="230"/>
      <c r="EB15" s="698"/>
      <c r="EC15" s="49"/>
      <c r="ED15" s="140"/>
      <c r="EE15" s="78">
        <f t="shared" si="20"/>
        <v>0</v>
      </c>
      <c r="EG15" s="427"/>
      <c r="EH15" s="303"/>
      <c r="EI15" s="140"/>
      <c r="EJ15" s="49"/>
      <c r="EK15" s="140"/>
      <c r="EL15" s="78">
        <f t="shared" si="21"/>
        <v>0</v>
      </c>
      <c r="EN15" s="427"/>
      <c r="EO15" s="230"/>
      <c r="EP15" s="105"/>
      <c r="EQ15" s="49"/>
      <c r="ER15" s="140"/>
      <c r="ES15" s="78">
        <f t="shared" si="22"/>
        <v>0</v>
      </c>
      <c r="EU15" s="49"/>
      <c r="EV15" s="309"/>
      <c r="EW15" s="230"/>
      <c r="EX15" s="105"/>
      <c r="EY15" s="309"/>
      <c r="EZ15" s="140"/>
      <c r="FA15" s="78">
        <f t="shared" si="23"/>
        <v>0</v>
      </c>
      <c r="FC15" s="427"/>
      <c r="FD15" s="309"/>
      <c r="FE15" s="230"/>
      <c r="FF15" s="105"/>
      <c r="FG15" s="49"/>
      <c r="FH15" s="140"/>
      <c r="FI15" s="78">
        <f t="shared" si="24"/>
        <v>40277.530000000006</v>
      </c>
      <c r="FK15" s="427"/>
      <c r="FL15" s="309"/>
      <c r="FM15" s="230"/>
      <c r="FN15" s="105"/>
      <c r="FO15" s="204"/>
      <c r="FP15" s="140"/>
      <c r="FQ15" s="78">
        <f t="shared" si="25"/>
        <v>8038.1</v>
      </c>
      <c r="FS15" s="31"/>
      <c r="FT15" s="1476"/>
      <c r="FU15" s="140"/>
      <c r="FV15" s="49"/>
      <c r="FW15" s="140"/>
      <c r="FX15" s="78">
        <f t="shared" si="203"/>
        <v>0</v>
      </c>
      <c r="FZ15" s="427">
        <v>41501</v>
      </c>
      <c r="GA15" s="484" t="s">
        <v>3300</v>
      </c>
      <c r="GB15" s="230" t="s">
        <v>3301</v>
      </c>
      <c r="GC15" s="105">
        <v>20714</v>
      </c>
      <c r="GD15" s="484">
        <v>41522</v>
      </c>
      <c r="GE15" s="105">
        <v>20714</v>
      </c>
      <c r="GF15" s="78">
        <f t="shared" si="26"/>
        <v>28912.5</v>
      </c>
      <c r="GH15" s="49"/>
      <c r="GI15" s="230"/>
      <c r="GJ15" s="105"/>
      <c r="GK15" s="49"/>
      <c r="GL15" s="140"/>
      <c r="GM15" s="78">
        <f t="shared" si="27"/>
        <v>24</v>
      </c>
      <c r="GO15" s="427"/>
      <c r="GP15" s="49"/>
      <c r="GQ15" s="230"/>
      <c r="GR15" s="105"/>
      <c r="GS15" s="49"/>
      <c r="GT15" s="140"/>
      <c r="GU15" s="78">
        <f t="shared" si="28"/>
        <v>8804.6</v>
      </c>
      <c r="GW15" s="427"/>
      <c r="GX15" s="230"/>
      <c r="GY15" s="698"/>
      <c r="GZ15" s="322"/>
      <c r="HA15" s="140"/>
      <c r="HB15" s="78">
        <f t="shared" si="29"/>
        <v>5990.5</v>
      </c>
      <c r="HD15" s="322"/>
      <c r="HE15" s="230"/>
      <c r="HF15" s="105"/>
      <c r="HG15" s="49"/>
      <c r="HH15" s="140"/>
      <c r="HI15" s="78">
        <f t="shared" si="30"/>
        <v>41275.5</v>
      </c>
      <c r="HK15" s="427"/>
      <c r="HL15" s="230"/>
      <c r="HM15" s="105"/>
      <c r="HN15" s="49"/>
      <c r="HO15" s="140"/>
      <c r="HP15" s="78">
        <f t="shared" si="31"/>
        <v>3000</v>
      </c>
      <c r="HR15" s="322"/>
      <c r="HS15" s="1476"/>
      <c r="HT15" s="698"/>
      <c r="HU15" s="49"/>
      <c r="HV15" s="140"/>
      <c r="HW15" s="78">
        <f t="shared" si="32"/>
        <v>0</v>
      </c>
      <c r="HY15" s="322"/>
      <c r="HZ15" s="1476"/>
      <c r="IA15" s="698"/>
      <c r="IB15" s="49"/>
      <c r="IC15" s="140"/>
      <c r="ID15" s="78">
        <f t="shared" si="33"/>
        <v>0</v>
      </c>
      <c r="IF15" s="322"/>
      <c r="IG15" s="303" t="s">
        <v>4129</v>
      </c>
      <c r="IH15" s="140">
        <v>4750</v>
      </c>
      <c r="II15" s="427">
        <v>41546</v>
      </c>
      <c r="IJ15" s="140">
        <v>1100</v>
      </c>
      <c r="IK15" s="78">
        <f t="shared" si="34"/>
        <v>44345</v>
      </c>
      <c r="IM15" s="427"/>
      <c r="IN15" s="230"/>
      <c r="IO15" s="105"/>
      <c r="IP15" s="49"/>
      <c r="IQ15" s="140"/>
      <c r="IR15" s="78">
        <f t="shared" si="35"/>
        <v>402</v>
      </c>
      <c r="IT15" s="427"/>
      <c r="IU15" s="230"/>
      <c r="IV15" s="105"/>
      <c r="IW15" s="49"/>
      <c r="IX15" s="140"/>
      <c r="IY15" s="78">
        <f t="shared" si="36"/>
        <v>21278.5</v>
      </c>
      <c r="JA15" s="323">
        <v>41511</v>
      </c>
      <c r="JB15" s="782" t="s">
        <v>3344</v>
      </c>
      <c r="JC15" s="704">
        <v>3500</v>
      </c>
      <c r="JD15" s="323">
        <v>41522</v>
      </c>
      <c r="JE15" s="704">
        <v>3500</v>
      </c>
      <c r="JF15" s="78">
        <f t="shared" si="37"/>
        <v>0</v>
      </c>
      <c r="JH15" s="323"/>
      <c r="JI15" s="782"/>
      <c r="JJ15" s="704"/>
      <c r="JK15" s="323"/>
      <c r="JL15" s="704"/>
      <c r="JM15" s="78">
        <f t="shared" si="38"/>
        <v>30400</v>
      </c>
      <c r="JO15" s="323"/>
      <c r="JP15" s="782"/>
      <c r="JQ15" s="76"/>
      <c r="JR15" s="798"/>
      <c r="JS15" s="704"/>
      <c r="JT15" s="78">
        <f t="shared" si="39"/>
        <v>30400</v>
      </c>
      <c r="JV15" s="427"/>
      <c r="JW15" s="230"/>
      <c r="JX15" s="105"/>
      <c r="JY15" s="322">
        <v>40971</v>
      </c>
      <c r="JZ15" s="140">
        <v>5000</v>
      </c>
      <c r="KA15" s="132">
        <f t="shared" si="40"/>
        <v>16960.5</v>
      </c>
      <c r="KC15" s="322"/>
      <c r="KD15" s="230"/>
      <c r="KE15" s="105"/>
      <c r="KF15" s="49"/>
      <c r="KG15" s="140"/>
      <c r="KH15" s="78">
        <f t="shared" si="41"/>
        <v>0</v>
      </c>
      <c r="KJ15" s="323"/>
      <c r="KK15" s="1467"/>
      <c r="KL15" s="312"/>
      <c r="KM15" s="105"/>
      <c r="KN15" s="49"/>
      <c r="KO15" s="76"/>
      <c r="KP15" s="78">
        <f t="shared" si="42"/>
        <v>26852</v>
      </c>
      <c r="KR15" s="323"/>
      <c r="KS15" s="312"/>
      <c r="KT15" s="22"/>
      <c r="KU15" s="31"/>
      <c r="KV15" s="76"/>
      <c r="KW15" s="78">
        <f t="shared" si="43"/>
        <v>0</v>
      </c>
      <c r="KY15" s="322"/>
      <c r="KZ15" s="230"/>
      <c r="LA15" s="105"/>
      <c r="LB15" s="49"/>
      <c r="LC15" s="140"/>
      <c r="LD15" s="78">
        <f t="shared" si="44"/>
        <v>0</v>
      </c>
      <c r="LF15" s="312"/>
      <c r="LG15" s="312"/>
      <c r="LH15" s="22"/>
      <c r="LI15" s="31"/>
      <c r="LJ15" s="76"/>
      <c r="LK15" s="78">
        <f t="shared" si="45"/>
        <v>7881.5</v>
      </c>
      <c r="LM15" s="31"/>
      <c r="LN15" s="312"/>
      <c r="LO15" s="22"/>
      <c r="LP15" s="31"/>
      <c r="LQ15" s="76"/>
      <c r="LR15" s="78">
        <f t="shared" si="46"/>
        <v>0</v>
      </c>
      <c r="LT15" s="31"/>
      <c r="LU15" s="312"/>
      <c r="LV15" s="22"/>
      <c r="LW15" s="31"/>
      <c r="LX15" s="76"/>
      <c r="LY15" s="78">
        <f t="shared" si="47"/>
        <v>0</v>
      </c>
      <c r="MA15" s="31"/>
      <c r="MB15" s="312"/>
      <c r="MC15" s="22"/>
      <c r="MD15" s="31"/>
      <c r="ME15" s="76"/>
      <c r="MF15" s="78">
        <f t="shared" si="48"/>
        <v>0</v>
      </c>
      <c r="MH15" s="407"/>
      <c r="MI15" s="312"/>
      <c r="MJ15" s="22"/>
      <c r="MK15" s="31"/>
      <c r="ML15" s="76"/>
      <c r="MM15" s="78">
        <f t="shared" si="49"/>
        <v>0</v>
      </c>
      <c r="MO15" s="427"/>
      <c r="MP15" s="230"/>
      <c r="MQ15" s="105"/>
      <c r="MR15" s="49"/>
      <c r="MS15" s="140"/>
      <c r="MT15" s="78">
        <f t="shared" si="50"/>
        <v>0</v>
      </c>
      <c r="MV15" s="407"/>
      <c r="MW15" s="312"/>
      <c r="MX15" s="22"/>
      <c r="MY15" s="688"/>
      <c r="MZ15" s="76"/>
      <c r="NA15" s="78">
        <f t="shared" si="51"/>
        <v>0</v>
      </c>
      <c r="NC15" s="31"/>
      <c r="ND15" s="312"/>
      <c r="NE15" s="22"/>
      <c r="NF15" s="688"/>
      <c r="NG15" s="76"/>
      <c r="NH15" s="78">
        <f t="shared" si="52"/>
        <v>0</v>
      </c>
      <c r="NJ15" s="31"/>
      <c r="NK15" s="312"/>
      <c r="NL15" s="22"/>
      <c r="NM15" s="31"/>
      <c r="NN15" s="76"/>
      <c r="NO15" s="78">
        <f t="shared" si="53"/>
        <v>0</v>
      </c>
      <c r="NQ15" s="407"/>
      <c r="NR15" s="312"/>
      <c r="NS15" s="22"/>
      <c r="NT15" s="407"/>
      <c r="NU15" s="76"/>
      <c r="NV15" s="78">
        <f t="shared" si="54"/>
        <v>0</v>
      </c>
      <c r="NX15" s="407"/>
      <c r="NY15" s="312"/>
      <c r="NZ15" s="22"/>
      <c r="OA15" s="31"/>
      <c r="OB15" s="76"/>
      <c r="OC15" s="78">
        <f t="shared" si="55"/>
        <v>14934.5</v>
      </c>
      <c r="OE15" s="407">
        <v>41517</v>
      </c>
      <c r="OF15" s="738" t="s">
        <v>3932</v>
      </c>
      <c r="OG15" s="312" t="s">
        <v>3302</v>
      </c>
      <c r="OH15" s="22">
        <v>13568</v>
      </c>
      <c r="OI15" s="49">
        <v>41537</v>
      </c>
      <c r="OJ15" s="140">
        <v>13568</v>
      </c>
      <c r="OK15" s="78">
        <f t="shared" si="0"/>
        <v>857.79999999999563</v>
      </c>
      <c r="OM15" s="407"/>
      <c r="ON15" s="312"/>
      <c r="OO15" s="22"/>
      <c r="OP15" s="31"/>
      <c r="OQ15" s="76"/>
      <c r="OR15" s="78">
        <f t="shared" si="56"/>
        <v>0</v>
      </c>
      <c r="OT15" s="31"/>
      <c r="OU15" s="312"/>
      <c r="OV15" s="22"/>
      <c r="OW15" s="31"/>
      <c r="OX15" s="76"/>
      <c r="OY15" s="78">
        <f t="shared" si="57"/>
        <v>0</v>
      </c>
      <c r="PA15" s="322"/>
      <c r="PB15" s="791"/>
      <c r="PC15" s="140"/>
      <c r="PD15" s="49"/>
      <c r="PE15" s="140"/>
      <c r="PF15" s="78">
        <f t="shared" si="58"/>
        <v>7976</v>
      </c>
      <c r="PH15" s="322"/>
      <c r="PI15" s="791"/>
      <c r="PJ15" s="140"/>
      <c r="PK15" s="49"/>
      <c r="PL15" s="140"/>
      <c r="PM15" s="78">
        <f t="shared" si="59"/>
        <v>7976</v>
      </c>
      <c r="PO15" s="322"/>
      <c r="PP15" s="792"/>
      <c r="PQ15" s="879"/>
      <c r="PR15" s="880"/>
      <c r="PS15" s="881" t="s">
        <v>1146</v>
      </c>
      <c r="PT15" s="140"/>
      <c r="PU15" s="78">
        <f t="shared" si="60"/>
        <v>4297.8600000000006</v>
      </c>
      <c r="PW15" s="322"/>
      <c r="PX15" s="303"/>
      <c r="PY15" s="140"/>
      <c r="PZ15" s="309"/>
      <c r="QA15" s="140"/>
      <c r="QB15" s="132">
        <f t="shared" si="61"/>
        <v>9904</v>
      </c>
      <c r="QC15" s="245"/>
      <c r="QD15" s="322">
        <v>41524</v>
      </c>
      <c r="QE15" s="230" t="s">
        <v>4081</v>
      </c>
      <c r="QF15" s="105">
        <v>34219</v>
      </c>
      <c r="QG15" s="49">
        <v>41530</v>
      </c>
      <c r="QH15" s="140">
        <v>30979</v>
      </c>
      <c r="QI15" s="78">
        <f t="shared" si="62"/>
        <v>3240</v>
      </c>
      <c r="QK15" s="31"/>
      <c r="QL15" s="312"/>
      <c r="QM15" s="22"/>
      <c r="QN15" s="31"/>
      <c r="QO15" s="76"/>
      <c r="QP15" s="78">
        <f t="shared" si="63"/>
        <v>0</v>
      </c>
      <c r="QR15" s="312"/>
      <c r="QS15" s="312"/>
      <c r="QT15" s="785"/>
      <c r="QU15" s="31"/>
      <c r="QV15" s="76"/>
      <c r="QW15" s="78">
        <f t="shared" si="64"/>
        <v>0</v>
      </c>
      <c r="QY15" s="312"/>
      <c r="QZ15" s="312"/>
      <c r="RA15" s="22"/>
      <c r="RB15" s="31"/>
      <c r="RC15" s="76"/>
      <c r="RD15" s="78">
        <f t="shared" si="65"/>
        <v>0</v>
      </c>
      <c r="RF15" s="427"/>
      <c r="RG15" s="484"/>
      <c r="RH15" s="230"/>
      <c r="RI15" s="105"/>
      <c r="RJ15" s="49">
        <v>41515</v>
      </c>
      <c r="RK15" s="140">
        <v>2000</v>
      </c>
      <c r="RL15" s="78">
        <f t="shared" si="66"/>
        <v>3204.5</v>
      </c>
      <c r="RN15" s="427"/>
      <c r="RO15" s="1476"/>
      <c r="RP15" s="140"/>
      <c r="RQ15" s="49"/>
      <c r="RR15" s="351"/>
      <c r="RS15" s="78">
        <f t="shared" si="67"/>
        <v>0</v>
      </c>
      <c r="RU15" s="427"/>
      <c r="RV15" s="1476"/>
      <c r="RW15" s="140"/>
      <c r="RX15" s="49"/>
      <c r="RY15" s="351"/>
      <c r="RZ15" s="78">
        <f t="shared" si="68"/>
        <v>0</v>
      </c>
      <c r="SB15" s="49"/>
      <c r="SC15" s="1476"/>
      <c r="SD15" s="140"/>
      <c r="SE15" s="49"/>
      <c r="SF15" s="351"/>
      <c r="SG15" s="78">
        <f t="shared" si="69"/>
        <v>0</v>
      </c>
      <c r="SI15" s="49"/>
      <c r="SJ15" s="1476"/>
      <c r="SK15" s="140"/>
      <c r="SL15" s="49"/>
      <c r="SM15" s="351"/>
      <c r="SN15" s="78">
        <f t="shared" si="70"/>
        <v>0</v>
      </c>
      <c r="SP15" s="49"/>
      <c r="SQ15" s="1476"/>
      <c r="SR15" s="140"/>
      <c r="SS15" s="49"/>
      <c r="ST15" s="351"/>
      <c r="SU15" s="78">
        <f t="shared" si="71"/>
        <v>0</v>
      </c>
      <c r="SW15" s="49"/>
      <c r="SX15" s="1476"/>
      <c r="SY15" s="140"/>
      <c r="SZ15" s="49"/>
      <c r="TA15" s="351"/>
      <c r="TB15" s="78">
        <f t="shared" si="72"/>
        <v>0</v>
      </c>
      <c r="TD15" s="49"/>
      <c r="TE15" s="1476"/>
      <c r="TF15" s="140"/>
      <c r="TG15" s="49"/>
      <c r="TH15" s="351"/>
      <c r="TI15" s="78">
        <f t="shared" si="73"/>
        <v>0</v>
      </c>
      <c r="TK15" s="49"/>
      <c r="TL15" s="1476"/>
      <c r="TM15" s="140"/>
      <c r="TN15" s="49"/>
      <c r="TO15" s="351"/>
      <c r="TP15" s="78">
        <f t="shared" si="74"/>
        <v>9651.5</v>
      </c>
      <c r="TR15" s="49"/>
      <c r="TS15" s="1476"/>
      <c r="TT15" s="140"/>
      <c r="TU15" s="49"/>
      <c r="TV15" s="351"/>
      <c r="TW15" s="78">
        <f t="shared" si="75"/>
        <v>0</v>
      </c>
      <c r="TY15" s="427"/>
      <c r="TZ15" s="1476"/>
      <c r="UA15" s="140"/>
      <c r="UB15" s="49"/>
      <c r="UC15" s="351"/>
      <c r="UD15" s="78">
        <f t="shared" si="76"/>
        <v>0</v>
      </c>
      <c r="UF15" s="427"/>
      <c r="UG15" s="1476"/>
      <c r="UH15" s="140"/>
      <c r="UI15" s="49"/>
      <c r="UJ15" s="351"/>
      <c r="UK15" s="78">
        <f t="shared" si="77"/>
        <v>-2822</v>
      </c>
      <c r="UM15" s="427"/>
      <c r="UN15" s="1476"/>
      <c r="UO15" s="140"/>
      <c r="UP15" s="49"/>
      <c r="UQ15" s="351"/>
      <c r="UR15" s="78">
        <f t="shared" si="78"/>
        <v>0</v>
      </c>
      <c r="UT15" s="322"/>
      <c r="UU15" s="230"/>
      <c r="UV15" s="140"/>
      <c r="UW15" s="322"/>
      <c r="UX15" s="351"/>
      <c r="UY15" s="78">
        <f t="shared" si="79"/>
        <v>2243</v>
      </c>
      <c r="VA15" s="427"/>
      <c r="VB15" s="1476"/>
      <c r="VC15" s="140"/>
      <c r="VD15" s="49"/>
      <c r="VE15" s="351"/>
      <c r="VF15" s="78">
        <f t="shared" si="80"/>
        <v>0</v>
      </c>
      <c r="VH15" s="49"/>
      <c r="VI15" s="1476"/>
      <c r="VJ15" s="140"/>
      <c r="VK15" s="49"/>
      <c r="VL15" s="351"/>
      <c r="VM15" s="78">
        <f t="shared" si="81"/>
        <v>1169.5</v>
      </c>
      <c r="VO15" s="49"/>
      <c r="VP15" s="1476"/>
      <c r="VQ15" s="140"/>
      <c r="VR15" s="49"/>
      <c r="VS15" s="351"/>
      <c r="VT15" s="78">
        <f t="shared" si="82"/>
        <v>0</v>
      </c>
      <c r="VV15" s="427"/>
      <c r="VW15" s="230"/>
      <c r="VX15" s="262"/>
      <c r="VY15" s="49"/>
      <c r="VZ15" s="351"/>
      <c r="WA15" s="78">
        <f t="shared" si="83"/>
        <v>25810</v>
      </c>
      <c r="WC15" s="322"/>
      <c r="WD15" s="1476"/>
      <c r="WE15" s="140"/>
      <c r="WF15" s="49"/>
      <c r="WG15" s="351"/>
      <c r="WH15" s="78">
        <f t="shared" si="84"/>
        <v>151</v>
      </c>
      <c r="WJ15" s="427"/>
      <c r="WK15" s="1476"/>
      <c r="WL15" s="140"/>
      <c r="WM15" s="427"/>
      <c r="WN15" s="140"/>
      <c r="WO15" s="78">
        <f t="shared" si="85"/>
        <v>22886.5</v>
      </c>
      <c r="WQ15" s="49"/>
      <c r="WR15" s="230"/>
      <c r="WS15" s="105"/>
      <c r="WT15" s="49"/>
      <c r="WU15" s="140"/>
      <c r="WV15" s="78">
        <f t="shared" si="86"/>
        <v>0</v>
      </c>
      <c r="WX15" s="427"/>
      <c r="WY15" s="1476"/>
      <c r="WZ15" s="140"/>
      <c r="XA15" s="49"/>
      <c r="XB15" s="140"/>
      <c r="XC15" s="78">
        <f t="shared" si="87"/>
        <v>27657.5</v>
      </c>
      <c r="XE15" s="407"/>
      <c r="XF15" s="312"/>
      <c r="XG15" s="22"/>
      <c r="XH15" s="31"/>
      <c r="XI15" s="76"/>
      <c r="XJ15" s="78">
        <f t="shared" si="88"/>
        <v>0</v>
      </c>
      <c r="XL15" s="407"/>
      <c r="XM15" s="312"/>
      <c r="XN15" s="22"/>
      <c r="XO15" s="31"/>
      <c r="XP15" s="76"/>
      <c r="XQ15" s="78">
        <f t="shared" si="89"/>
        <v>0</v>
      </c>
      <c r="XS15" s="322"/>
      <c r="XT15" s="360"/>
      <c r="XU15" s="230"/>
      <c r="XV15" s="105"/>
      <c r="XW15" s="49"/>
      <c r="XX15" s="140"/>
      <c r="XY15" s="78">
        <f t="shared" si="90"/>
        <v>55941.83</v>
      </c>
      <c r="YA15" s="323"/>
      <c r="YB15" s="312"/>
      <c r="YC15" s="22"/>
      <c r="YD15" s="427">
        <v>41505</v>
      </c>
      <c r="YE15" s="262">
        <v>200</v>
      </c>
      <c r="YF15" s="78">
        <f t="shared" si="91"/>
        <v>1521</v>
      </c>
      <c r="YH15" s="427"/>
      <c r="YI15" s="484"/>
      <c r="YJ15" s="230"/>
      <c r="YK15" s="105"/>
      <c r="YL15" s="1287"/>
      <c r="YM15" s="140"/>
      <c r="YN15" s="78">
        <f t="shared" si="92"/>
        <v>4883.7000000000007</v>
      </c>
      <c r="YP15" s="323"/>
      <c r="YQ15" s="312"/>
      <c r="YR15" s="22"/>
      <c r="YS15" s="31"/>
      <c r="YT15" s="76"/>
      <c r="YU15" s="78">
        <f t="shared" si="251"/>
        <v>2405.5</v>
      </c>
      <c r="YW15" s="322"/>
      <c r="YX15" s="230"/>
      <c r="YY15" s="105"/>
      <c r="YZ15" s="49"/>
      <c r="ZA15" s="140"/>
      <c r="ZB15" s="78">
        <f t="shared" si="93"/>
        <v>13442.44</v>
      </c>
      <c r="ZD15" s="407"/>
      <c r="ZE15" s="312"/>
      <c r="ZF15" s="22"/>
      <c r="ZG15" s="31"/>
      <c r="ZH15" s="76"/>
      <c r="ZI15" s="78">
        <f t="shared" si="237"/>
        <v>0</v>
      </c>
      <c r="ZK15" s="407"/>
      <c r="ZL15" s="312"/>
      <c r="ZM15" s="22"/>
      <c r="ZN15" s="31"/>
      <c r="ZO15" s="76"/>
      <c r="ZP15" s="78">
        <f t="shared" si="238"/>
        <v>0</v>
      </c>
      <c r="ZR15" s="322">
        <v>41498</v>
      </c>
      <c r="ZS15" s="318"/>
      <c r="ZT15" s="303" t="s">
        <v>3256</v>
      </c>
      <c r="ZU15" s="140">
        <v>163289</v>
      </c>
      <c r="ZV15" s="322">
        <v>41540</v>
      </c>
      <c r="ZW15" s="140">
        <v>163289</v>
      </c>
      <c r="ZX15" s="78">
        <f t="shared" si="94"/>
        <v>4715.3999999999942</v>
      </c>
      <c r="ZZ15" s="322"/>
      <c r="AAA15" s="955"/>
      <c r="AAB15" s="391"/>
      <c r="AAC15" s="322"/>
      <c r="AAD15" s="140"/>
      <c r="AAE15" s="78">
        <f t="shared" si="95"/>
        <v>0</v>
      </c>
      <c r="AAG15" s="427"/>
      <c r="AAH15" s="230"/>
      <c r="AAI15" s="105"/>
      <c r="AAJ15" s="322"/>
      <c r="AAK15" s="140"/>
      <c r="AAL15" s="78">
        <f t="shared" si="96"/>
        <v>2828</v>
      </c>
      <c r="AAN15" s="322"/>
      <c r="AAO15" s="230"/>
      <c r="AAP15" s="698"/>
      <c r="AAQ15" s="49"/>
      <c r="AAR15" s="140"/>
      <c r="AAS15" s="78">
        <f t="shared" si="97"/>
        <v>22790</v>
      </c>
      <c r="AAU15" s="407"/>
      <c r="AAV15" s="312"/>
      <c r="AAW15" s="22"/>
      <c r="AAX15" s="407"/>
      <c r="AAY15" s="76"/>
      <c r="AAZ15" s="78">
        <f t="shared" si="98"/>
        <v>0</v>
      </c>
      <c r="ABB15" s="427"/>
      <c r="ABC15" s="1476"/>
      <c r="ABD15" s="140"/>
      <c r="ABE15" s="49"/>
      <c r="ABF15" s="140"/>
      <c r="ABG15" s="78">
        <f t="shared" si="99"/>
        <v>0</v>
      </c>
      <c r="ABI15" s="427"/>
      <c r="ABJ15" s="1476"/>
      <c r="ABK15" s="140"/>
      <c r="ABL15" s="49"/>
      <c r="ABM15" s="140"/>
      <c r="ABN15" s="78">
        <f t="shared" si="100"/>
        <v>0</v>
      </c>
      <c r="ABP15" s="407"/>
      <c r="ABQ15" s="312"/>
      <c r="ABR15" s="22"/>
      <c r="ABS15" s="31"/>
      <c r="ABT15" s="76"/>
      <c r="ABU15" s="78">
        <f t="shared" si="101"/>
        <v>0</v>
      </c>
      <c r="ABW15" s="427"/>
      <c r="ABX15" s="230"/>
      <c r="ABY15" s="105"/>
      <c r="ABZ15" s="49"/>
      <c r="ACA15" s="140"/>
      <c r="ACB15" s="78">
        <f t="shared" si="102"/>
        <v>0</v>
      </c>
      <c r="ACD15" s="407"/>
      <c r="ACE15" s="740"/>
      <c r="ACF15" s="312"/>
      <c r="ACG15" s="22"/>
      <c r="ACH15" s="31"/>
      <c r="ACI15" s="76"/>
      <c r="ACJ15" s="78">
        <f t="shared" si="103"/>
        <v>0</v>
      </c>
      <c r="ACL15" s="49"/>
      <c r="ACM15" s="230"/>
      <c r="ACN15" s="105"/>
      <c r="ACO15" s="49"/>
      <c r="ACP15" s="140"/>
      <c r="ACQ15" s="78">
        <f t="shared" si="255"/>
        <v>8172</v>
      </c>
      <c r="ACS15" s="31"/>
      <c r="ACT15" s="312"/>
      <c r="ACU15" s="22"/>
      <c r="ACV15" s="31"/>
      <c r="ACW15" s="76"/>
      <c r="ACX15" s="78">
        <f t="shared" si="104"/>
        <v>70699</v>
      </c>
      <c r="ADA15" s="769"/>
      <c r="ADB15" s="312"/>
      <c r="ADC15" s="785"/>
      <c r="ADD15" s="31"/>
      <c r="ADE15" s="76"/>
      <c r="ADF15" s="78">
        <f t="shared" si="256"/>
        <v>0</v>
      </c>
      <c r="ADH15" s="323"/>
      <c r="ADI15" s="312"/>
      <c r="ADJ15" s="22"/>
      <c r="ADK15" s="407"/>
      <c r="ADL15" s="76"/>
      <c r="ADM15" s="78">
        <f t="shared" si="257"/>
        <v>0</v>
      </c>
      <c r="ADO15" s="407"/>
      <c r="ADP15" s="312"/>
      <c r="ADQ15" s="22"/>
      <c r="ADR15" s="31"/>
      <c r="ADS15" s="76"/>
      <c r="ADT15" s="78">
        <f t="shared" si="258"/>
        <v>42311</v>
      </c>
      <c r="ADV15" s="322">
        <v>41547</v>
      </c>
      <c r="ADW15" s="230" t="s">
        <v>4229</v>
      </c>
      <c r="ADX15" s="105">
        <v>6113</v>
      </c>
      <c r="ADY15" s="322"/>
      <c r="ADZ15" s="140"/>
      <c r="AEA15" s="78">
        <f t="shared" si="252"/>
        <v>31650.5</v>
      </c>
      <c r="AEC15" s="49"/>
      <c r="AED15" s="230"/>
      <c r="AEE15" s="105"/>
      <c r="AEF15" s="49"/>
      <c r="AEG15" s="140"/>
      <c r="AEH15" s="78">
        <f t="shared" si="1"/>
        <v>0</v>
      </c>
      <c r="AEJ15" s="49"/>
      <c r="AEK15" s="230"/>
      <c r="AEL15" s="698"/>
      <c r="AEM15" s="49"/>
      <c r="AEN15" s="140"/>
      <c r="AEO15" s="78">
        <f t="shared" si="105"/>
        <v>1957</v>
      </c>
      <c r="AEQ15" s="312"/>
      <c r="AER15" s="312"/>
      <c r="AES15" s="22"/>
      <c r="AET15" s="31"/>
      <c r="AEU15" s="76"/>
      <c r="AEV15" s="78">
        <f t="shared" si="106"/>
        <v>0</v>
      </c>
      <c r="AEX15" s="31"/>
      <c r="AEY15" s="312"/>
      <c r="AEZ15" s="22"/>
      <c r="AFA15" s="31"/>
      <c r="AFB15" s="76"/>
      <c r="AFC15" s="78">
        <f t="shared" si="107"/>
        <v>0</v>
      </c>
      <c r="AFE15" s="323"/>
      <c r="AFF15" s="312"/>
      <c r="AFG15" s="22"/>
      <c r="AFH15" s="31"/>
      <c r="AFI15" s="76"/>
      <c r="AFJ15" s="78">
        <f t="shared" si="108"/>
        <v>0</v>
      </c>
      <c r="AFL15" s="31"/>
      <c r="AFM15" s="312"/>
      <c r="AFN15" s="22"/>
      <c r="AFO15" s="31"/>
      <c r="AFP15" s="76"/>
      <c r="AFQ15" s="78">
        <f t="shared" si="109"/>
        <v>0</v>
      </c>
      <c r="AFS15" s="31">
        <v>41546</v>
      </c>
      <c r="AFT15" s="1476" t="s">
        <v>4217</v>
      </c>
      <c r="AFU15" s="140">
        <v>13133</v>
      </c>
      <c r="AFV15" s="31"/>
      <c r="AFW15" s="76"/>
      <c r="AFX15" s="78">
        <f t="shared" si="110"/>
        <v>75595.399999999994</v>
      </c>
      <c r="AFZ15" s="31"/>
      <c r="AGA15" s="312"/>
      <c r="AGB15" s="22"/>
      <c r="AGC15" s="31"/>
      <c r="AGD15" s="76"/>
      <c r="AGE15" s="78">
        <f t="shared" si="111"/>
        <v>0</v>
      </c>
      <c r="AGG15" s="323"/>
      <c r="AGH15" s="1476"/>
      <c r="AGI15" s="140"/>
      <c r="AGJ15" s="31"/>
      <c r="AGK15" s="76"/>
      <c r="AGL15" s="78">
        <f t="shared" si="112"/>
        <v>6283.5</v>
      </c>
      <c r="AGN15" s="427"/>
      <c r="AGO15" s="230"/>
      <c r="AGP15" s="105"/>
      <c r="AGQ15" s="49"/>
      <c r="AGR15" s="140"/>
      <c r="AGS15" s="78">
        <f t="shared" si="113"/>
        <v>39189.599999999999</v>
      </c>
      <c r="AGW15" s="312"/>
      <c r="AGX15" s="22"/>
      <c r="AGY15" s="323"/>
      <c r="AGZ15" s="76"/>
      <c r="AHA15" s="78">
        <f t="shared" si="114"/>
        <v>2343</v>
      </c>
      <c r="AHC15" s="407"/>
      <c r="AHD15" s="312"/>
      <c r="AHE15" s="22"/>
      <c r="AHF15" s="31"/>
      <c r="AHG15" s="76"/>
      <c r="AHH15" s="78">
        <f t="shared" si="115"/>
        <v>0</v>
      </c>
      <c r="AHJ15" s="407"/>
      <c r="AHK15" s="312"/>
      <c r="AHL15" s="22"/>
      <c r="AHM15" s="31"/>
      <c r="AHN15" s="76"/>
      <c r="AHO15" s="78">
        <f t="shared" si="116"/>
        <v>3656</v>
      </c>
      <c r="AHQ15" s="427">
        <v>41503</v>
      </c>
      <c r="AHR15" s="484"/>
      <c r="AHS15" s="230" t="s">
        <v>3226</v>
      </c>
      <c r="AHT15" s="105">
        <v>7008</v>
      </c>
      <c r="AHU15" s="49">
        <v>41527</v>
      </c>
      <c r="AHV15" s="140">
        <v>3888</v>
      </c>
      <c r="AHW15" s="78">
        <f t="shared" si="117"/>
        <v>13395</v>
      </c>
      <c r="AHY15" s="427"/>
      <c r="AHZ15" s="1476"/>
      <c r="AIA15" s="391"/>
      <c r="AIB15" s="49"/>
      <c r="AIC15" s="140"/>
      <c r="AID15" s="78">
        <f t="shared" si="118"/>
        <v>2612</v>
      </c>
      <c r="AIF15" s="427"/>
      <c r="AIG15" s="230"/>
      <c r="AIH15" s="105"/>
      <c r="AII15" s="49"/>
      <c r="AIJ15" s="140"/>
      <c r="AIK15" s="78">
        <f t="shared" si="119"/>
        <v>23042</v>
      </c>
      <c r="AIM15" s="427"/>
      <c r="AIN15" s="899"/>
      <c r="AIO15" s="105"/>
      <c r="AIP15" s="49"/>
      <c r="AIQ15" s="140"/>
      <c r="AIR15" s="78">
        <f t="shared" si="120"/>
        <v>504</v>
      </c>
      <c r="AIT15" s="801">
        <v>40341</v>
      </c>
      <c r="AIU15" s="784" t="s">
        <v>1138</v>
      </c>
      <c r="AIV15" s="22">
        <v>6258</v>
      </c>
      <c r="AIW15" s="31"/>
      <c r="AIX15" s="76"/>
      <c r="AIY15" s="78">
        <f t="shared" si="121"/>
        <v>46925</v>
      </c>
      <c r="AJA15" s="49"/>
      <c r="AJB15" s="230"/>
      <c r="AJC15" s="105"/>
      <c r="AJD15" s="346"/>
      <c r="AJE15" s="140"/>
      <c r="AJF15" s="78">
        <f t="shared" si="122"/>
        <v>25028.5</v>
      </c>
      <c r="AJH15" s="322"/>
      <c r="AJI15" s="230"/>
      <c r="AJJ15" s="105"/>
      <c r="AJK15" s="49"/>
      <c r="AJL15" s="140"/>
      <c r="AJM15" s="78">
        <f t="shared" si="123"/>
        <v>0</v>
      </c>
      <c r="AJO15" s="322"/>
      <c r="AJP15" s="230"/>
      <c r="AJQ15" s="105"/>
      <c r="AJR15" s="49">
        <v>40977</v>
      </c>
      <c r="AJS15" s="140">
        <v>1000</v>
      </c>
      <c r="AJT15" s="78">
        <f t="shared" si="124"/>
        <v>8555.5</v>
      </c>
      <c r="AJV15" s="31"/>
      <c r="AJW15" s="337"/>
      <c r="AJX15" s="312"/>
      <c r="AJY15" s="22"/>
      <c r="AJZ15" s="31"/>
      <c r="AKA15" s="76"/>
      <c r="AKB15" s="78">
        <f t="shared" si="125"/>
        <v>0</v>
      </c>
      <c r="AKD15" s="407"/>
      <c r="AKE15" s="312"/>
      <c r="AKF15" s="22"/>
      <c r="AKG15" s="31"/>
      <c r="AKH15" s="76"/>
      <c r="AKI15" s="78">
        <f t="shared" si="126"/>
        <v>0</v>
      </c>
      <c r="AKK15" s="427"/>
      <c r="AKL15" s="484"/>
      <c r="AKM15" s="230"/>
      <c r="AKN15" s="105"/>
      <c r="AKO15" s="49"/>
      <c r="AKP15" s="140"/>
      <c r="AKQ15" s="78">
        <f t="shared" si="127"/>
        <v>0</v>
      </c>
      <c r="AKS15" s="427"/>
      <c r="AKT15" s="230"/>
      <c r="AKU15" s="105"/>
      <c r="AKV15" s="49"/>
      <c r="AKW15" s="140"/>
      <c r="AKX15" s="78">
        <f t="shared" si="128"/>
        <v>11244.5</v>
      </c>
      <c r="AKZ15" s="407"/>
      <c r="ALA15" s="312"/>
      <c r="ALB15" s="22"/>
      <c r="ALC15" s="31"/>
      <c r="ALD15" s="76"/>
      <c r="ALE15" s="78">
        <f t="shared" si="129"/>
        <v>0</v>
      </c>
      <c r="ALG15" s="427"/>
      <c r="ALH15" s="230"/>
      <c r="ALI15" s="105"/>
      <c r="ALJ15" s="49"/>
      <c r="ALK15" s="52"/>
      <c r="ALL15" s="78">
        <f t="shared" si="130"/>
        <v>3598.5</v>
      </c>
      <c r="ALN15" s="427"/>
      <c r="ALO15" s="230"/>
      <c r="ALP15" s="698"/>
      <c r="ALQ15" s="49"/>
      <c r="ALR15" s="140"/>
      <c r="ALS15" s="78">
        <f t="shared" si="131"/>
        <v>37151</v>
      </c>
      <c r="ALU15" s="407"/>
      <c r="ALV15" s="312"/>
      <c r="ALW15" s="22"/>
      <c r="ALX15" s="31"/>
      <c r="ALY15" s="76"/>
      <c r="ALZ15" s="78">
        <f t="shared" si="132"/>
        <v>0</v>
      </c>
      <c r="AMB15" s="427"/>
      <c r="AMC15" s="230"/>
      <c r="AMD15" s="105"/>
      <c r="AME15" s="427"/>
      <c r="AMF15" s="140"/>
      <c r="AMG15" s="78">
        <f t="shared" si="133"/>
        <v>0</v>
      </c>
      <c r="AMI15" s="407"/>
      <c r="AMJ15" s="312"/>
      <c r="AMK15" s="22"/>
      <c r="AML15" s="31"/>
      <c r="AMM15" s="76"/>
      <c r="AMN15" s="78">
        <f t="shared" si="134"/>
        <v>0</v>
      </c>
      <c r="AMP15" s="323"/>
      <c r="AMQ15" s="312"/>
      <c r="AMR15" s="809"/>
      <c r="AMS15" s="812"/>
      <c r="AMT15" s="76"/>
      <c r="AMU15" s="813">
        <f t="shared" si="204"/>
        <v>0</v>
      </c>
      <c r="AMW15" s="31"/>
      <c r="AMX15" s="312"/>
      <c r="AMY15" s="807"/>
      <c r="AMZ15" s="98"/>
      <c r="ANA15" s="76"/>
      <c r="ANB15" s="813">
        <f t="shared" si="205"/>
        <v>0</v>
      </c>
      <c r="AND15" s="322"/>
      <c r="ANE15" s="230"/>
      <c r="ANF15" s="807"/>
      <c r="ANG15" s="394"/>
      <c r="ANH15" s="140"/>
      <c r="ANI15" s="813">
        <f t="shared" si="206"/>
        <v>12659.599999999999</v>
      </c>
      <c r="ANK15" s="31"/>
      <c r="ANL15" s="337"/>
      <c r="ANM15" s="312"/>
      <c r="ANN15" s="809"/>
      <c r="ANO15" s="812"/>
      <c r="ANP15" s="76"/>
      <c r="ANQ15" s="813">
        <f t="shared" si="207"/>
        <v>0</v>
      </c>
      <c r="ANS15" s="427">
        <v>41512</v>
      </c>
      <c r="ANT15" s="484"/>
      <c r="ANU15" s="230" t="s">
        <v>3279</v>
      </c>
      <c r="ANV15" s="807">
        <v>50957</v>
      </c>
      <c r="ANW15" s="98">
        <v>41520</v>
      </c>
      <c r="ANX15" s="140">
        <v>50957</v>
      </c>
      <c r="ANY15" s="813">
        <f t="shared" si="208"/>
        <v>731</v>
      </c>
      <c r="AOA15" s="427"/>
      <c r="AOB15" s="230"/>
      <c r="AOC15" s="807"/>
      <c r="AOD15" s="98"/>
      <c r="AOE15" s="140"/>
      <c r="AOF15" s="813">
        <f t="shared" si="209"/>
        <v>0</v>
      </c>
      <c r="AOH15" s="49"/>
      <c r="AOI15" s="230"/>
      <c r="AOJ15" s="807"/>
      <c r="AOK15" s="98"/>
      <c r="AOL15" s="140"/>
      <c r="AOM15" s="813">
        <f t="shared" si="210"/>
        <v>1894</v>
      </c>
      <c r="AOO15" s="49"/>
      <c r="AOP15" s="230"/>
      <c r="AOQ15" s="808"/>
      <c r="AOR15" s="98"/>
      <c r="AOS15" s="140"/>
      <c r="AOT15" s="813">
        <f t="shared" si="211"/>
        <v>0</v>
      </c>
      <c r="AOV15" s="49"/>
      <c r="AOW15" s="230"/>
      <c r="AOX15" s="807"/>
      <c r="AOY15" s="98"/>
      <c r="AOZ15" s="140"/>
      <c r="APA15" s="78">
        <f t="shared" si="135"/>
        <v>0</v>
      </c>
      <c r="APC15" s="407"/>
      <c r="APD15" s="312"/>
      <c r="APE15" s="809"/>
      <c r="APF15" s="812"/>
      <c r="APG15" s="76"/>
      <c r="APH15" s="813">
        <f t="shared" si="212"/>
        <v>0</v>
      </c>
      <c r="APJ15" s="322"/>
      <c r="APK15" s="230"/>
      <c r="APL15" s="807"/>
      <c r="APM15" s="98"/>
      <c r="APN15" s="140"/>
      <c r="APO15" s="813">
        <f t="shared" si="213"/>
        <v>0</v>
      </c>
      <c r="APQ15" s="49"/>
      <c r="APR15" s="1476"/>
      <c r="APS15" s="807"/>
      <c r="APT15" s="98"/>
      <c r="APU15" s="140"/>
      <c r="APV15" s="813">
        <f t="shared" si="214"/>
        <v>0</v>
      </c>
      <c r="APX15" s="31"/>
      <c r="APY15" s="312"/>
      <c r="APZ15" s="809"/>
      <c r="AQA15" s="812"/>
      <c r="AQB15" s="76"/>
      <c r="AQC15" s="813">
        <f t="shared" si="215"/>
        <v>0</v>
      </c>
      <c r="AQE15" s="31"/>
      <c r="AQF15" s="312"/>
      <c r="AQG15" s="809"/>
      <c r="AQH15" s="812"/>
      <c r="AQI15" s="76"/>
      <c r="AQJ15" s="813">
        <f t="shared" si="216"/>
        <v>0</v>
      </c>
      <c r="AQL15" s="323"/>
      <c r="AQM15" s="312"/>
      <c r="AQN15" s="809"/>
      <c r="AQO15" s="812"/>
      <c r="AQP15" s="76"/>
      <c r="AQQ15" s="813">
        <f t="shared" si="217"/>
        <v>0</v>
      </c>
      <c r="AQS15" s="323"/>
      <c r="AQT15" s="312"/>
      <c r="AQU15" s="809"/>
      <c r="AQV15" s="812"/>
      <c r="AQW15" s="76"/>
      <c r="AQX15" s="813">
        <f t="shared" si="218"/>
        <v>0</v>
      </c>
      <c r="AQZ15" s="323"/>
      <c r="ARA15" s="312"/>
      <c r="ARB15" s="809"/>
      <c r="ARC15" s="812"/>
      <c r="ARD15" s="76"/>
      <c r="ARE15" s="813">
        <f t="shared" si="219"/>
        <v>977</v>
      </c>
      <c r="ARG15" s="427"/>
      <c r="ARH15" s="230"/>
      <c r="ARI15" s="807"/>
      <c r="ARJ15" s="98"/>
      <c r="ARK15" s="140"/>
      <c r="ARL15" s="813">
        <f t="shared" si="220"/>
        <v>0</v>
      </c>
      <c r="ARN15" s="407"/>
      <c r="ARO15" s="312"/>
      <c r="ARP15" s="809"/>
      <c r="ARQ15" s="812"/>
      <c r="ARR15" s="76"/>
      <c r="ARS15" s="813">
        <f t="shared" si="221"/>
        <v>0</v>
      </c>
      <c r="ARU15" s="407"/>
      <c r="ARV15" s="312"/>
      <c r="ARW15" s="809"/>
      <c r="ARX15" s="812"/>
      <c r="ARY15" s="76"/>
      <c r="ARZ15" s="813">
        <f t="shared" si="222"/>
        <v>0</v>
      </c>
      <c r="ASB15" s="427"/>
      <c r="ASC15" s="230"/>
      <c r="ASD15" s="808"/>
      <c r="ASE15" s="98"/>
      <c r="ASF15" s="140"/>
      <c r="ASG15" s="813">
        <f t="shared" si="223"/>
        <v>0</v>
      </c>
      <c r="ASI15" s="427"/>
      <c r="ASJ15" s="303"/>
      <c r="ASK15" s="140"/>
      <c r="ASL15" s="49"/>
      <c r="ASM15" s="140"/>
      <c r="ASN15" s="78">
        <f t="shared" si="239"/>
        <v>0</v>
      </c>
      <c r="ASP15" s="427"/>
      <c r="ASQ15" s="484"/>
      <c r="ASR15" s="230"/>
      <c r="ASS15" s="105"/>
      <c r="AST15" s="49"/>
      <c r="ASU15" s="52"/>
      <c r="ASV15" s="78">
        <f t="shared" si="240"/>
        <v>0</v>
      </c>
      <c r="ASX15" s="427"/>
      <c r="ASY15" s="230"/>
      <c r="ASZ15" s="105"/>
      <c r="ATA15" s="49"/>
      <c r="ATB15" s="140"/>
      <c r="ATC15" s="78">
        <f t="shared" si="241"/>
        <v>19160</v>
      </c>
      <c r="ATE15" s="322"/>
      <c r="ATF15" s="230"/>
      <c r="ATG15" s="105"/>
      <c r="ATH15" s="49"/>
      <c r="ATI15" s="140"/>
      <c r="ATJ15" s="78">
        <f t="shared" si="242"/>
        <v>0</v>
      </c>
      <c r="ATL15" s="407">
        <v>41540</v>
      </c>
      <c r="ATM15" s="740"/>
      <c r="ATN15" s="312" t="s">
        <v>4139</v>
      </c>
      <c r="ATO15" s="22">
        <v>2968</v>
      </c>
      <c r="ATP15" s="31"/>
      <c r="ATQ15" s="76"/>
      <c r="ATR15" s="78">
        <f t="shared" si="243"/>
        <v>5675</v>
      </c>
      <c r="ATT15" s="407"/>
      <c r="ATU15" s="740"/>
      <c r="ATV15" s="312"/>
      <c r="ATW15" s="22"/>
      <c r="ATX15" s="31"/>
      <c r="ATY15" s="76"/>
      <c r="ATZ15" s="78">
        <f t="shared" si="244"/>
        <v>0</v>
      </c>
      <c r="AUA15" s="76"/>
      <c r="AUB15" s="407"/>
      <c r="AUC15" s="1476"/>
      <c r="AUD15" s="704"/>
      <c r="AUE15" s="31"/>
      <c r="AUF15" s="76"/>
      <c r="AUG15" s="78">
        <f t="shared" si="245"/>
        <v>4480</v>
      </c>
      <c r="AUI15" s="427">
        <v>41543</v>
      </c>
      <c r="AUJ15" s="230" t="s">
        <v>4156</v>
      </c>
      <c r="AUK15" s="262">
        <v>2014.5</v>
      </c>
      <c r="AUL15" s="49"/>
      <c r="AUM15" s="140"/>
      <c r="AUN15" s="78">
        <f t="shared" si="246"/>
        <v>14183.5</v>
      </c>
      <c r="AUP15" s="427"/>
      <c r="AUQ15" s="230"/>
      <c r="AUR15" s="105"/>
      <c r="AUS15" s="49"/>
      <c r="AUT15" s="140"/>
      <c r="AUU15" s="78">
        <f t="shared" si="247"/>
        <v>3312</v>
      </c>
      <c r="AUW15" s="427"/>
      <c r="AUX15" s="230"/>
      <c r="AUY15" s="105"/>
      <c r="AUZ15" s="49"/>
      <c r="AVA15" s="140"/>
      <c r="AVB15" s="78">
        <f t="shared" si="248"/>
        <v>1010</v>
      </c>
      <c r="AVD15" s="427"/>
      <c r="AVE15" s="303"/>
      <c r="AVF15" s="140"/>
      <c r="AVG15" s="49"/>
      <c r="AVH15" s="140"/>
      <c r="AVI15" s="78">
        <f t="shared" si="249"/>
        <v>0</v>
      </c>
      <c r="AVK15" s="407"/>
      <c r="AVL15" s="312"/>
      <c r="AVM15" s="22"/>
      <c r="AVN15" s="31"/>
      <c r="AVO15" s="76"/>
      <c r="AVP15" s="78">
        <f t="shared" si="224"/>
        <v>0</v>
      </c>
      <c r="AVR15" s="407"/>
      <c r="AVS15" s="312"/>
      <c r="AVT15" s="22"/>
      <c r="AVU15" s="31"/>
      <c r="AVV15" s="76"/>
      <c r="AVW15" s="78">
        <f t="shared" si="225"/>
        <v>0</v>
      </c>
      <c r="AVY15" s="427"/>
      <c r="AVZ15" s="303"/>
      <c r="AWA15" s="140"/>
      <c r="AWB15" s="49"/>
      <c r="AWC15" s="351"/>
      <c r="AWD15" s="78">
        <f t="shared" si="226"/>
        <v>0</v>
      </c>
      <c r="AWF15" s="49"/>
      <c r="AWG15" s="309"/>
      <c r="AWH15" s="303"/>
      <c r="AWI15" s="140"/>
      <c r="AWJ15" s="49"/>
      <c r="AWK15" s="140"/>
      <c r="AWL15" s="78">
        <f t="shared" si="227"/>
        <v>448440.18</v>
      </c>
      <c r="AWN15" s="407"/>
      <c r="AWO15" s="740"/>
      <c r="AWP15" s="312"/>
      <c r="AWQ15" s="22"/>
      <c r="AWR15" s="31"/>
      <c r="AWS15" s="76"/>
      <c r="AWT15" s="78">
        <f t="shared" si="259"/>
        <v>11251</v>
      </c>
      <c r="AWV15" s="407"/>
      <c r="AWW15" s="312"/>
      <c r="AWX15" s="22"/>
      <c r="AWY15" s="31"/>
      <c r="AWZ15" s="76"/>
      <c r="AXA15" s="78">
        <f t="shared" si="260"/>
        <v>0</v>
      </c>
      <c r="AXC15" s="407"/>
      <c r="AXD15" s="312"/>
      <c r="AXE15" s="22"/>
      <c r="AXF15" s="31"/>
      <c r="AXG15" s="76"/>
      <c r="AXH15" s="78">
        <f t="shared" si="261"/>
        <v>0</v>
      </c>
      <c r="AXJ15" s="31"/>
      <c r="AXK15" s="312"/>
      <c r="AXL15" s="22"/>
      <c r="AXM15" s="1973"/>
      <c r="AXN15" s="76"/>
      <c r="AXO15" s="78">
        <f t="shared" si="262"/>
        <v>0</v>
      </c>
      <c r="AXQ15" s="427"/>
      <c r="AXR15" s="230"/>
      <c r="AXS15" s="105"/>
      <c r="AXT15" s="49">
        <v>41541</v>
      </c>
      <c r="AXU15" s="140">
        <v>3000</v>
      </c>
      <c r="AXV15" s="78">
        <f t="shared" si="136"/>
        <v>36392</v>
      </c>
      <c r="AXX15" s="427"/>
      <c r="AXY15" s="230"/>
      <c r="AXZ15" s="105"/>
      <c r="AYA15" s="49"/>
      <c r="AYB15" s="140"/>
      <c r="AYC15" s="78">
        <f t="shared" si="137"/>
        <v>0</v>
      </c>
      <c r="AYE15" s="427"/>
      <c r="AYF15" s="230"/>
      <c r="AYG15" s="105"/>
      <c r="AYH15" s="49"/>
      <c r="AYI15" s="140"/>
      <c r="AYJ15" s="78">
        <f t="shared" si="138"/>
        <v>0</v>
      </c>
      <c r="AYL15" s="49"/>
      <c r="AYM15" s="230"/>
      <c r="AYN15" s="105"/>
      <c r="AYO15" s="49"/>
      <c r="AYP15" s="140"/>
      <c r="AYQ15" s="78">
        <f t="shared" si="139"/>
        <v>0</v>
      </c>
      <c r="AYS15" s="407"/>
      <c r="AYT15" s="312"/>
      <c r="AYU15" s="22"/>
      <c r="AYV15" s="31"/>
      <c r="AYW15" s="76"/>
      <c r="AYX15" s="78">
        <f t="shared" si="140"/>
        <v>0</v>
      </c>
      <c r="AYZ15" s="49"/>
      <c r="AZA15" s="230"/>
      <c r="AZB15" s="105"/>
      <c r="AZC15" s="49"/>
      <c r="AZD15" s="140"/>
      <c r="AZE15" s="78">
        <f t="shared" si="141"/>
        <v>0</v>
      </c>
      <c r="AZG15" s="322"/>
      <c r="AZH15" s="230"/>
      <c r="AZI15" s="105"/>
      <c r="AZJ15" s="49"/>
      <c r="AZK15" s="351"/>
      <c r="AZL15" s="78">
        <f t="shared" si="142"/>
        <v>5180.28</v>
      </c>
      <c r="AZN15" s="322"/>
      <c r="AZO15" s="230"/>
      <c r="AZP15" s="105"/>
      <c r="AZQ15" s="49"/>
      <c r="AZR15" s="351"/>
      <c r="AZS15" s="78">
        <f t="shared" si="143"/>
        <v>0</v>
      </c>
      <c r="AZU15" s="323"/>
      <c r="AZV15" s="817"/>
      <c r="AZW15" s="704"/>
      <c r="AZX15" s="407"/>
      <c r="AZY15" s="704"/>
      <c r="AZZ15" s="78">
        <f t="shared" si="144"/>
        <v>5524</v>
      </c>
      <c r="BAB15" s="407"/>
      <c r="BAC15" s="312"/>
      <c r="BAD15" s="22"/>
      <c r="BAE15" s="407"/>
      <c r="BAF15" s="76"/>
      <c r="BAG15" s="78">
        <f t="shared" si="145"/>
        <v>3325</v>
      </c>
      <c r="BAI15" s="427"/>
      <c r="BAJ15" s="230"/>
      <c r="BAK15" s="105"/>
      <c r="BAL15" s="49">
        <v>41504</v>
      </c>
      <c r="BAM15" s="140">
        <v>10000</v>
      </c>
      <c r="BAN15" s="78">
        <f t="shared" si="146"/>
        <v>841.20000000000073</v>
      </c>
      <c r="BAP15" s="49"/>
      <c r="BAQ15" s="230"/>
      <c r="BAR15" s="105"/>
      <c r="BAS15" s="49"/>
      <c r="BAT15" s="140"/>
      <c r="BAU15" s="78">
        <f t="shared" si="263"/>
        <v>0</v>
      </c>
      <c r="BAW15" s="49"/>
      <c r="BAX15" s="230"/>
      <c r="BAY15" s="105"/>
      <c r="BAZ15" s="49"/>
      <c r="BBA15" s="140"/>
      <c r="BBB15" s="78">
        <f t="shared" si="264"/>
        <v>1292</v>
      </c>
      <c r="BBD15" s="322">
        <v>41528</v>
      </c>
      <c r="BBE15" s="786"/>
      <c r="BBF15" s="303" t="s">
        <v>3855</v>
      </c>
      <c r="BBG15" s="140">
        <v>172721</v>
      </c>
      <c r="BBH15" s="394">
        <v>41534</v>
      </c>
      <c r="BBI15" s="408">
        <v>172721</v>
      </c>
      <c r="BBJ15" s="132">
        <f t="shared" si="147"/>
        <v>6.5</v>
      </c>
      <c r="BBL15" s="31"/>
      <c r="BBM15" s="312"/>
      <c r="BBN15" s="22"/>
      <c r="BBO15" s="31"/>
      <c r="BBP15" s="76"/>
      <c r="BBQ15" s="78">
        <f t="shared" si="148"/>
        <v>0</v>
      </c>
      <c r="BBS15" s="49"/>
      <c r="BBT15" s="230"/>
      <c r="BBU15" s="105"/>
      <c r="BBV15" s="857"/>
      <c r="BBW15" s="140"/>
      <c r="BBX15" s="78">
        <f t="shared" si="149"/>
        <v>0</v>
      </c>
      <c r="BBZ15" s="31"/>
      <c r="BCA15" s="312"/>
      <c r="BCB15" s="22"/>
      <c r="BCC15" s="31"/>
      <c r="BCD15" s="76"/>
      <c r="BCE15" s="78">
        <f t="shared" si="150"/>
        <v>0</v>
      </c>
      <c r="BCG15" s="31"/>
      <c r="BCH15" s="312"/>
      <c r="BCI15" s="22"/>
      <c r="BCJ15" s="31"/>
      <c r="BCK15" s="76"/>
      <c r="BCL15" s="78">
        <f t="shared" si="151"/>
        <v>0</v>
      </c>
      <c r="BCN15" s="427"/>
      <c r="BCO15" s="230"/>
      <c r="BCP15" s="105"/>
      <c r="BCQ15" s="49"/>
      <c r="BCR15" s="140"/>
      <c r="BCS15" s="78">
        <f t="shared" si="152"/>
        <v>4327.5</v>
      </c>
      <c r="BCU15" s="427">
        <v>41517</v>
      </c>
      <c r="BCV15" s="230" t="s">
        <v>3213</v>
      </c>
      <c r="BCW15" s="105">
        <v>28603</v>
      </c>
      <c r="BCX15" s="49">
        <v>41519</v>
      </c>
      <c r="BCY15" s="140">
        <v>10000</v>
      </c>
      <c r="BCZ15" s="78">
        <f t="shared" si="153"/>
        <v>21669</v>
      </c>
      <c r="BDB15" s="323"/>
      <c r="BDC15" s="312"/>
      <c r="BDD15" s="22"/>
      <c r="BDE15" s="31"/>
      <c r="BDF15" s="76"/>
      <c r="BDG15" s="78">
        <f t="shared" si="154"/>
        <v>0</v>
      </c>
      <c r="BDI15" s="427"/>
      <c r="BDJ15" s="484"/>
      <c r="BDK15" s="230"/>
      <c r="BDL15" s="105"/>
      <c r="BDM15" s="427"/>
      <c r="BDN15" s="140"/>
      <c r="BDO15" s="78">
        <f t="shared" si="155"/>
        <v>308</v>
      </c>
      <c r="BDQ15" s="49"/>
      <c r="BDR15" s="816"/>
      <c r="BDS15" s="230"/>
      <c r="BDT15" s="105"/>
      <c r="BDU15" s="49"/>
      <c r="BDV15" s="140"/>
      <c r="BDW15" s="78">
        <f t="shared" si="156"/>
        <v>2970</v>
      </c>
      <c r="BDY15" s="49"/>
      <c r="BDZ15" s="230"/>
      <c r="BEA15" s="105"/>
      <c r="BEB15" s="49"/>
      <c r="BEC15" s="140"/>
      <c r="BED15" s="78">
        <f t="shared" si="157"/>
        <v>0</v>
      </c>
      <c r="BEF15" s="49"/>
      <c r="BEG15" s="230"/>
      <c r="BEH15" s="105"/>
      <c r="BEI15" s="49"/>
      <c r="BEJ15" s="140"/>
      <c r="BEK15" s="78">
        <f t="shared" si="158"/>
        <v>0</v>
      </c>
      <c r="BEM15" s="322"/>
      <c r="BEN15" s="230"/>
      <c r="BEO15" s="105"/>
      <c r="BEP15" s="49"/>
      <c r="BEQ15" s="140"/>
      <c r="BER15" s="78">
        <f t="shared" si="159"/>
        <v>0</v>
      </c>
      <c r="BET15" s="323"/>
      <c r="BEU15" s="312"/>
      <c r="BEV15" s="22"/>
      <c r="BEW15" s="31"/>
      <c r="BEX15" s="76"/>
      <c r="BEY15" s="78">
        <f t="shared" si="160"/>
        <v>1065</v>
      </c>
      <c r="BFA15" s="322"/>
      <c r="BFB15" s="230"/>
      <c r="BFC15" s="140"/>
      <c r="BFD15" s="427"/>
      <c r="BFE15" s="52"/>
      <c r="BFF15" s="132">
        <f t="shared" si="161"/>
        <v>0</v>
      </c>
      <c r="BFH15" s="323"/>
      <c r="BFI15" s="312"/>
      <c r="BFJ15" s="22"/>
      <c r="BFK15" s="407"/>
      <c r="BFL15" s="76"/>
      <c r="BFM15" s="78">
        <f t="shared" si="162"/>
        <v>0</v>
      </c>
      <c r="BFO15" s="31"/>
      <c r="BFP15" s="312"/>
      <c r="BFQ15" s="22"/>
      <c r="BFR15" s="31"/>
      <c r="BFS15" s="76"/>
      <c r="BFT15" s="78">
        <f t="shared" si="163"/>
        <v>0</v>
      </c>
      <c r="BFV15" s="322"/>
      <c r="BFW15" s="230"/>
      <c r="BFX15" s="105"/>
      <c r="BFY15" s="322"/>
      <c r="BFZ15" s="140"/>
      <c r="BGA15" s="78">
        <f t="shared" si="164"/>
        <v>43828.5</v>
      </c>
      <c r="BGC15" s="427">
        <v>41510</v>
      </c>
      <c r="BGD15" s="230" t="s">
        <v>3236</v>
      </c>
      <c r="BGE15" s="105">
        <v>39483</v>
      </c>
      <c r="BGF15" s="427">
        <v>41529</v>
      </c>
      <c r="BGG15" s="140">
        <v>39483</v>
      </c>
      <c r="BGH15" s="78">
        <f t="shared" si="165"/>
        <v>1350.5999999999913</v>
      </c>
      <c r="BGJ15" s="31"/>
      <c r="BGK15" s="312"/>
      <c r="BGL15" s="22"/>
      <c r="BGM15" s="31"/>
      <c r="BGN15" s="76"/>
      <c r="BGO15" s="78">
        <f t="shared" si="166"/>
        <v>0</v>
      </c>
      <c r="BGQ15" s="407"/>
      <c r="BGR15" s="782"/>
      <c r="BGS15" s="140"/>
      <c r="BGT15" s="49">
        <v>41477</v>
      </c>
      <c r="BGU15" s="140">
        <v>300</v>
      </c>
      <c r="BGV15" s="78">
        <f t="shared" si="167"/>
        <v>2714.7999999999993</v>
      </c>
      <c r="BGX15" s="407"/>
      <c r="BGY15" s="31"/>
      <c r="BGZ15" s="312"/>
      <c r="BHA15" s="22"/>
      <c r="BHB15" s="31"/>
      <c r="BHC15" s="76"/>
      <c r="BHD15" s="78">
        <f t="shared" si="168"/>
        <v>6511</v>
      </c>
      <c r="BHF15" s="322"/>
      <c r="BHG15" s="230"/>
      <c r="BHH15" s="105"/>
      <c r="BHI15" s="533"/>
      <c r="BHJ15" s="140"/>
      <c r="BHK15" s="78">
        <f t="shared" si="169"/>
        <v>6434</v>
      </c>
      <c r="BHM15" s="322"/>
      <c r="BHN15" s="309"/>
      <c r="BHO15" s="230"/>
      <c r="BHP15" s="105"/>
      <c r="BHQ15" s="322"/>
      <c r="BHR15" s="140"/>
      <c r="BHS15" s="78">
        <f t="shared" si="170"/>
        <v>0</v>
      </c>
      <c r="BHU15" s="49">
        <v>41522</v>
      </c>
      <c r="BHV15" s="309"/>
      <c r="BHW15" s="303" t="s">
        <v>4079</v>
      </c>
      <c r="BHX15" s="140">
        <v>25520</v>
      </c>
      <c r="BHY15" s="31"/>
      <c r="BHZ15" s="76"/>
      <c r="BIA15" s="78">
        <f t="shared" si="171"/>
        <v>41358</v>
      </c>
      <c r="BIC15" s="427"/>
      <c r="BID15" s="230"/>
      <c r="BIE15" s="105"/>
      <c r="BIG15" s="76"/>
      <c r="BIH15" s="78">
        <f t="shared" si="172"/>
        <v>0</v>
      </c>
      <c r="BIJ15" s="323"/>
      <c r="BIK15" s="312"/>
      <c r="BIL15" s="785"/>
      <c r="BIM15" s="49"/>
      <c r="BIN15" s="140"/>
      <c r="BIO15" s="78">
        <f t="shared" si="173"/>
        <v>0</v>
      </c>
      <c r="BIQ15" s="407"/>
      <c r="BIR15" s="312"/>
      <c r="BIS15" s="785"/>
      <c r="BIT15" s="49"/>
      <c r="BIU15" s="140"/>
      <c r="BIV15" s="78">
        <f t="shared" si="174"/>
        <v>3000</v>
      </c>
      <c r="BIX15" s="323">
        <v>41512</v>
      </c>
      <c r="BIY15" s="1467" t="s">
        <v>4302</v>
      </c>
      <c r="BIZ15" s="782" t="s">
        <v>3282</v>
      </c>
      <c r="BJA15" s="140">
        <v>12744.75</v>
      </c>
      <c r="BJB15" s="31"/>
      <c r="BJC15" s="76"/>
      <c r="BJD15" s="78">
        <f t="shared" si="253"/>
        <v>39677.050000000003</v>
      </c>
      <c r="BJF15" s="31"/>
      <c r="BJG15" s="312"/>
      <c r="BJH15" s="22"/>
      <c r="BJI15" s="31"/>
      <c r="BJJ15" s="76"/>
      <c r="BJK15" s="78">
        <f t="shared" si="254"/>
        <v>0</v>
      </c>
      <c r="BJM15" s="407"/>
      <c r="BJN15" s="312"/>
      <c r="BJO15" s="22"/>
      <c r="BJP15" s="31"/>
      <c r="BJQ15" s="76"/>
      <c r="BJR15" s="78">
        <f t="shared" si="175"/>
        <v>0</v>
      </c>
      <c r="BJT15" s="407"/>
      <c r="BJU15" s="740"/>
      <c r="BJV15" s="312"/>
      <c r="BJW15" s="22"/>
      <c r="BJX15" s="31"/>
      <c r="BJY15" s="76"/>
      <c r="BJZ15" s="78">
        <f t="shared" si="176"/>
        <v>16334</v>
      </c>
      <c r="BKB15" s="407"/>
      <c r="BKC15" s="312"/>
      <c r="BKD15" s="22"/>
      <c r="BKE15" s="31"/>
      <c r="BKF15" s="76"/>
      <c r="BKG15" s="78">
        <f t="shared" si="177"/>
        <v>9118</v>
      </c>
      <c r="BKI15" s="407"/>
      <c r="BKJ15" s="312"/>
      <c r="BKK15" s="22"/>
      <c r="BKL15" s="31"/>
      <c r="BKM15" s="76"/>
      <c r="BKN15" s="78">
        <f t="shared" si="178"/>
        <v>0</v>
      </c>
      <c r="BKP15" s="407"/>
      <c r="BKQ15" s="312"/>
      <c r="BKR15" s="22"/>
      <c r="BKS15" s="31"/>
      <c r="BKT15" s="76"/>
      <c r="BKU15" s="78">
        <f t="shared" si="179"/>
        <v>15188.5</v>
      </c>
      <c r="BKW15" s="407"/>
      <c r="BKX15" s="312"/>
      <c r="BKY15" s="22"/>
      <c r="BKZ15" s="323"/>
      <c r="BLA15" s="76"/>
      <c r="BLB15" s="78">
        <f t="shared" si="180"/>
        <v>0</v>
      </c>
      <c r="BLD15" s="427"/>
      <c r="BLE15" s="230"/>
      <c r="BLF15" s="105"/>
      <c r="BLG15" s="49"/>
      <c r="BLH15" s="140"/>
      <c r="BLI15" s="78">
        <f t="shared" si="181"/>
        <v>0</v>
      </c>
      <c r="BLK15" s="427"/>
      <c r="BLL15" s="230"/>
      <c r="BLM15" s="105"/>
      <c r="BLN15" s="49"/>
      <c r="BLO15" s="140"/>
      <c r="BLP15" s="78">
        <f t="shared" si="182"/>
        <v>0</v>
      </c>
      <c r="BLR15" s="427"/>
      <c r="BLS15" s="230"/>
      <c r="BLT15" s="105"/>
      <c r="BLU15" s="427"/>
      <c r="BLV15" s="140"/>
      <c r="BLW15" s="78">
        <f t="shared" si="183"/>
        <v>2393</v>
      </c>
      <c r="BLY15" s="407"/>
      <c r="BLZ15" s="312"/>
      <c r="BMA15" s="22"/>
      <c r="BMB15" s="407"/>
      <c r="BMC15" s="76"/>
      <c r="BMD15" s="78">
        <f t="shared" si="184"/>
        <v>0</v>
      </c>
      <c r="BMF15" s="31"/>
      <c r="BMG15" s="312"/>
      <c r="BMH15" s="22"/>
      <c r="BMI15" s="31"/>
      <c r="BMJ15" s="76"/>
      <c r="BMK15" s="78">
        <f t="shared" si="185"/>
        <v>0</v>
      </c>
      <c r="BMM15" s="31"/>
      <c r="BMN15" s="312"/>
      <c r="BMO15" s="785"/>
      <c r="BMP15" s="31"/>
      <c r="BMQ15" s="76"/>
      <c r="BMR15" s="78">
        <f t="shared" si="228"/>
        <v>14824.5</v>
      </c>
      <c r="BMT15" s="322"/>
      <c r="BMU15" s="230"/>
      <c r="BMV15" s="804"/>
      <c r="BMW15" s="805">
        <v>41457</v>
      </c>
      <c r="BMX15" s="140">
        <v>21000</v>
      </c>
      <c r="BMY15" s="78">
        <f t="shared" si="229"/>
        <v>12109</v>
      </c>
      <c r="BNA15" s="49"/>
      <c r="BNB15" s="230"/>
      <c r="BNC15" s="105"/>
      <c r="BND15" s="49"/>
      <c r="BNE15" s="140"/>
      <c r="BNF15" s="78">
        <f t="shared" si="230"/>
        <v>0</v>
      </c>
      <c r="BNH15" s="49"/>
      <c r="BNI15" s="309"/>
      <c r="BNJ15" s="230"/>
      <c r="BNK15" s="105"/>
      <c r="BNL15" s="49"/>
      <c r="BNM15" s="140"/>
      <c r="BNN15" s="78">
        <f t="shared" si="231"/>
        <v>0</v>
      </c>
      <c r="BNP15" s="31"/>
      <c r="BNQ15" s="312"/>
      <c r="BNR15" s="22"/>
      <c r="BNS15" s="31"/>
      <c r="BNT15" s="76"/>
      <c r="BNU15" s="78">
        <f t="shared" si="232"/>
        <v>0</v>
      </c>
      <c r="BNW15" s="31"/>
      <c r="BNX15" s="312"/>
      <c r="BNY15" s="22"/>
      <c r="BNZ15" s="31"/>
      <c r="BOA15" s="76"/>
      <c r="BOB15" s="78">
        <f t="shared" si="233"/>
        <v>0</v>
      </c>
      <c r="BOD15" s="49"/>
      <c r="BOE15" s="230"/>
      <c r="BOF15" s="105"/>
      <c r="BOG15" s="49"/>
      <c r="BOH15" s="140"/>
      <c r="BOI15" s="78">
        <f t="shared" si="234"/>
        <v>1785.5</v>
      </c>
      <c r="BOK15" s="322"/>
      <c r="BOL15" s="303"/>
      <c r="BOM15" s="140"/>
      <c r="BON15" s="49"/>
      <c r="BOO15" s="140"/>
      <c r="BOP15" s="78">
        <f t="shared" si="235"/>
        <v>0</v>
      </c>
      <c r="BOR15" s="407"/>
      <c r="BOS15" s="312"/>
      <c r="BOT15" s="22"/>
      <c r="BOU15" s="31"/>
      <c r="BOV15" s="76"/>
      <c r="BOW15" s="78">
        <f t="shared" si="236"/>
        <v>0</v>
      </c>
      <c r="BOY15" s="407"/>
      <c r="BOZ15" s="312"/>
      <c r="BPA15" s="22"/>
      <c r="BPB15" s="31"/>
      <c r="BPC15" s="76"/>
      <c r="BPD15" s="78">
        <f t="shared" si="250"/>
        <v>210</v>
      </c>
      <c r="BPF15" s="31"/>
      <c r="BPG15" s="312"/>
      <c r="BPH15" s="22"/>
      <c r="BPI15" s="31"/>
      <c r="BPJ15" s="76"/>
      <c r="BPK15" s="78">
        <f t="shared" si="186"/>
        <v>0</v>
      </c>
      <c r="BPM15" s="31"/>
      <c r="BPN15" s="312"/>
      <c r="BPO15" s="22"/>
      <c r="BPP15" s="31"/>
      <c r="BPQ15" s="76"/>
      <c r="BPR15" s="78">
        <f t="shared" si="187"/>
        <v>0</v>
      </c>
      <c r="BPT15" s="31"/>
      <c r="BPU15" s="337"/>
      <c r="BPV15" s="312"/>
      <c r="BPW15" s="22"/>
      <c r="BPX15" s="31"/>
      <c r="BPY15" s="76"/>
      <c r="BPZ15" s="78">
        <f t="shared" si="188"/>
        <v>118</v>
      </c>
      <c r="BQA15" s="76"/>
      <c r="BQB15" s="322">
        <v>41505</v>
      </c>
      <c r="BQC15" s="303" t="s">
        <v>3239</v>
      </c>
      <c r="BQD15" s="140">
        <v>3944.5</v>
      </c>
      <c r="BQE15" s="49">
        <v>41521</v>
      </c>
      <c r="BQF15" s="140">
        <v>3944.5</v>
      </c>
      <c r="BQG15" s="78">
        <f t="shared" si="189"/>
        <v>8615.5</v>
      </c>
      <c r="BQI15" s="322"/>
      <c r="BQJ15" s="303"/>
      <c r="BQK15" s="140"/>
      <c r="BQL15" s="427"/>
      <c r="BQM15" s="140"/>
      <c r="BQN15" s="78">
        <f t="shared" si="190"/>
        <v>0</v>
      </c>
      <c r="BQQ15" s="782"/>
      <c r="BQR15" s="351"/>
      <c r="BQS15" s="407"/>
      <c r="BQT15" s="780"/>
      <c r="BQU15" s="78">
        <f t="shared" si="191"/>
        <v>0</v>
      </c>
      <c r="BQW15" s="31"/>
      <c r="BQX15" s="312"/>
      <c r="BQY15" s="22"/>
      <c r="BQZ15" s="31"/>
      <c r="BRA15" s="76"/>
      <c r="BRB15" s="78">
        <f t="shared" si="192"/>
        <v>2077</v>
      </c>
      <c r="BRD15" s="31"/>
      <c r="BRE15" s="337"/>
      <c r="BRF15" s="782"/>
      <c r="BRG15" s="76"/>
      <c r="BRH15" s="31"/>
      <c r="BRI15" s="76"/>
      <c r="BRJ15" s="78">
        <f t="shared" si="193"/>
        <v>1966</v>
      </c>
      <c r="BRL15" s="407"/>
      <c r="BRM15" s="312"/>
      <c r="BRN15" s="22"/>
      <c r="BRO15" s="31"/>
      <c r="BRP15" s="76"/>
      <c r="BRQ15" s="78">
        <f t="shared" si="194"/>
        <v>0</v>
      </c>
      <c r="BRS15" s="407"/>
      <c r="BRT15" s="312"/>
      <c r="BRU15" s="22"/>
      <c r="BRV15" s="31"/>
      <c r="BRW15" s="76"/>
      <c r="BRX15" s="78">
        <f t="shared" si="195"/>
        <v>0</v>
      </c>
      <c r="BRZ15" s="49"/>
      <c r="BSA15" s="230"/>
      <c r="BSB15" s="105"/>
      <c r="BSC15" s="49"/>
      <c r="BSD15" s="140"/>
      <c r="BSE15" s="78">
        <f t="shared" si="196"/>
        <v>0</v>
      </c>
      <c r="BSG15" s="407"/>
      <c r="BSH15" s="312"/>
      <c r="BSI15" s="22"/>
      <c r="BSJ15" s="31"/>
      <c r="BSK15" s="76"/>
      <c r="BSL15" s="78">
        <f t="shared" si="197"/>
        <v>0</v>
      </c>
      <c r="BSN15" s="407"/>
      <c r="BSO15" s="312"/>
      <c r="BSP15" s="22"/>
      <c r="BSQ15" s="31"/>
      <c r="BSR15" s="76"/>
      <c r="BSS15" s="78">
        <f t="shared" si="198"/>
        <v>0</v>
      </c>
      <c r="BSU15" s="31"/>
      <c r="BSV15" s="312"/>
      <c r="BSW15" s="22"/>
      <c r="BSX15" s="31"/>
      <c r="BSY15" s="76"/>
      <c r="BSZ15" s="78">
        <f t="shared" si="199"/>
        <v>0</v>
      </c>
      <c r="BTB15" s="31"/>
      <c r="BTC15" s="312"/>
      <c r="BTD15" s="22"/>
      <c r="BTE15" s="31"/>
      <c r="BTF15" s="76"/>
      <c r="BTG15" s="78">
        <f t="shared" si="200"/>
        <v>0</v>
      </c>
      <c r="BTI15" s="31"/>
      <c r="BTJ15" s="312"/>
      <c r="BTK15" s="22"/>
      <c r="BTL15" s="31"/>
      <c r="BTM15" s="76"/>
      <c r="BTN15" s="78">
        <f t="shared" si="201"/>
        <v>0</v>
      </c>
      <c r="BTP15" s="31"/>
      <c r="BTQ15" s="312"/>
      <c r="BTR15" s="22"/>
      <c r="BTS15" s="31"/>
      <c r="BTT15" s="76"/>
      <c r="BTU15" s="78">
        <f t="shared" si="202"/>
        <v>0</v>
      </c>
    </row>
    <row r="16" spans="1:1894" ht="15.75" thickBot="1" x14ac:dyDescent="0.3">
      <c r="A16" s="31"/>
      <c r="B16" s="312"/>
      <c r="C16" s="22"/>
      <c r="D16" s="31"/>
      <c r="E16" s="76"/>
      <c r="F16" s="78">
        <f t="shared" si="2"/>
        <v>0</v>
      </c>
      <c r="H16" s="31"/>
      <c r="I16" s="312"/>
      <c r="J16" s="22"/>
      <c r="K16" s="31"/>
      <c r="L16" s="76"/>
      <c r="M16" s="78">
        <f t="shared" si="3"/>
        <v>0</v>
      </c>
      <c r="O16" s="31"/>
      <c r="P16" s="312"/>
      <c r="Q16" s="22"/>
      <c r="R16" s="31"/>
      <c r="S16" s="76"/>
      <c r="T16" s="78">
        <f t="shared" si="4"/>
        <v>0</v>
      </c>
      <c r="V16" s="31"/>
      <c r="W16" s="312"/>
      <c r="X16" s="22"/>
      <c r="Y16" s="31"/>
      <c r="Z16" s="76"/>
      <c r="AA16" s="78">
        <f t="shared" si="5"/>
        <v>0</v>
      </c>
      <c r="AC16" s="407"/>
      <c r="AD16" s="312"/>
      <c r="AE16" s="22"/>
      <c r="AF16" s="407">
        <v>41519</v>
      </c>
      <c r="AG16" s="76">
        <v>2408.5</v>
      </c>
      <c r="AH16" s="78">
        <f t="shared" si="6"/>
        <v>0</v>
      </c>
      <c r="AJ16" s="322">
        <v>41458</v>
      </c>
      <c r="AK16" s="230" t="s">
        <v>3217</v>
      </c>
      <c r="AL16" s="105">
        <v>78643</v>
      </c>
      <c r="AM16" s="401">
        <v>41477</v>
      </c>
      <c r="AN16" s="140">
        <v>13081</v>
      </c>
      <c r="AO16" s="78">
        <f t="shared" si="7"/>
        <v>107576.14000000001</v>
      </c>
      <c r="AQ16" s="31"/>
      <c r="AR16" s="312"/>
      <c r="AS16" s="22"/>
      <c r="AT16" s="31"/>
      <c r="AU16" s="76"/>
      <c r="AV16" s="78">
        <f t="shared" si="8"/>
        <v>0</v>
      </c>
      <c r="AX16" s="323"/>
      <c r="AY16" s="312"/>
      <c r="AZ16" s="22"/>
      <c r="BA16" s="31"/>
      <c r="BB16" s="76"/>
      <c r="BC16" s="78">
        <f t="shared" si="9"/>
        <v>37222</v>
      </c>
      <c r="BE16" s="427"/>
      <c r="BF16" s="230"/>
      <c r="BG16" s="105"/>
      <c r="BH16" s="49"/>
      <c r="BI16" s="140"/>
      <c r="BJ16" s="78">
        <f t="shared" si="10"/>
        <v>0</v>
      </c>
      <c r="BL16" s="323"/>
      <c r="BM16" s="312"/>
      <c r="BN16" s="22"/>
      <c r="BO16" s="31"/>
      <c r="BP16" s="76"/>
      <c r="BQ16" s="78">
        <f t="shared" si="11"/>
        <v>0</v>
      </c>
      <c r="BS16" s="427"/>
      <c r="BT16" s="427"/>
      <c r="BU16" s="230"/>
      <c r="BV16" s="105"/>
      <c r="BW16" s="49"/>
      <c r="BX16" s="140"/>
      <c r="BY16" s="78">
        <f t="shared" si="12"/>
        <v>0</v>
      </c>
      <c r="CA16" s="427"/>
      <c r="CB16" s="303"/>
      <c r="CC16" s="140"/>
      <c r="CD16" s="49"/>
      <c r="CE16" s="140"/>
      <c r="CF16" s="78">
        <f t="shared" si="13"/>
        <v>0</v>
      </c>
      <c r="CH16" s="427"/>
      <c r="CI16" s="303"/>
      <c r="CJ16" s="140"/>
      <c r="CK16" s="49"/>
      <c r="CL16" s="140"/>
      <c r="CM16" s="78">
        <f t="shared" si="14"/>
        <v>0</v>
      </c>
      <c r="CO16" s="871">
        <v>41035</v>
      </c>
      <c r="CP16" s="871"/>
      <c r="CQ16" s="872" t="s">
        <v>1139</v>
      </c>
      <c r="CR16" s="873"/>
      <c r="CS16" s="874" t="s">
        <v>1140</v>
      </c>
      <c r="CT16" s="848"/>
      <c r="CU16" s="78">
        <f t="shared" si="15"/>
        <v>0</v>
      </c>
      <c r="CX16" s="913"/>
      <c r="CY16" s="782"/>
      <c r="CZ16" s="140"/>
      <c r="DA16" s="427"/>
      <c r="DB16" s="140"/>
      <c r="DC16" s="78">
        <f t="shared" si="16"/>
        <v>9551430.3000000007</v>
      </c>
      <c r="DE16" s="322"/>
      <c r="DF16" s="230"/>
      <c r="DG16" s="105"/>
      <c r="DH16" s="49"/>
      <c r="DI16" s="140"/>
      <c r="DJ16" s="78">
        <f t="shared" si="17"/>
        <v>7735</v>
      </c>
      <c r="DL16" s="322"/>
      <c r="DM16" s="230"/>
      <c r="DN16" s="105"/>
      <c r="DO16" s="49"/>
      <c r="DP16" s="140"/>
      <c r="DQ16" s="78">
        <f t="shared" si="18"/>
        <v>0</v>
      </c>
      <c r="DS16" s="49"/>
      <c r="DT16" s="230"/>
      <c r="DU16" s="105"/>
      <c r="DV16" s="49"/>
      <c r="DW16" s="140"/>
      <c r="DX16" s="78">
        <f t="shared" si="19"/>
        <v>1750.5</v>
      </c>
      <c r="DZ16" s="322"/>
      <c r="EA16" s="230"/>
      <c r="EB16" s="105"/>
      <c r="EC16" s="49"/>
      <c r="ED16" s="140"/>
      <c r="EE16" s="78">
        <f t="shared" si="20"/>
        <v>0</v>
      </c>
      <c r="EG16" s="427"/>
      <c r="EH16" s="303"/>
      <c r="EI16" s="140"/>
      <c r="EJ16" s="49"/>
      <c r="EK16" s="140"/>
      <c r="EL16" s="78">
        <f t="shared" si="21"/>
        <v>0</v>
      </c>
      <c r="EN16" s="427"/>
      <c r="EO16" s="230"/>
      <c r="EP16" s="105"/>
      <c r="EQ16" s="49"/>
      <c r="ER16" s="140"/>
      <c r="ES16" s="78">
        <f t="shared" si="22"/>
        <v>0</v>
      </c>
      <c r="EU16" s="49"/>
      <c r="EV16" s="309"/>
      <c r="EW16" s="230"/>
      <c r="EX16" s="105"/>
      <c r="EY16" s="309"/>
      <c r="EZ16" s="140"/>
      <c r="FA16" s="78">
        <f t="shared" si="23"/>
        <v>0</v>
      </c>
      <c r="FC16" s="427"/>
      <c r="FD16" s="309"/>
      <c r="FE16" s="230"/>
      <c r="FF16" s="105"/>
      <c r="FG16" s="49"/>
      <c r="FH16" s="140"/>
      <c r="FI16" s="78">
        <f t="shared" si="24"/>
        <v>40277.530000000006</v>
      </c>
      <c r="FK16" s="427"/>
      <c r="FL16" s="309"/>
      <c r="FM16" s="230"/>
      <c r="FN16" s="105"/>
      <c r="FO16" s="309"/>
      <c r="FP16" s="140"/>
      <c r="FQ16" s="78">
        <f t="shared" si="25"/>
        <v>8038.1</v>
      </c>
      <c r="FS16" s="31"/>
      <c r="FT16" s="1476"/>
      <c r="FU16" s="140"/>
      <c r="FV16" s="49"/>
      <c r="FW16" s="140"/>
      <c r="FX16" s="78">
        <f t="shared" si="203"/>
        <v>0</v>
      </c>
      <c r="FZ16" s="427">
        <v>41502</v>
      </c>
      <c r="GA16" s="484" t="s">
        <v>3307</v>
      </c>
      <c r="GB16" s="230" t="s">
        <v>3308</v>
      </c>
      <c r="GC16" s="105">
        <v>3876</v>
      </c>
      <c r="GD16" s="484">
        <v>41522</v>
      </c>
      <c r="GE16" s="105">
        <v>3876</v>
      </c>
      <c r="GF16" s="78">
        <f t="shared" si="26"/>
        <v>28912.5</v>
      </c>
      <c r="GH16" s="49"/>
      <c r="GI16" s="230"/>
      <c r="GJ16" s="105"/>
      <c r="GK16" s="49"/>
      <c r="GL16" s="140"/>
      <c r="GM16" s="78">
        <f t="shared" si="27"/>
        <v>24</v>
      </c>
      <c r="GO16" s="427"/>
      <c r="GP16" s="245"/>
      <c r="GQ16" s="230"/>
      <c r="GR16" s="391"/>
      <c r="GS16" s="49"/>
      <c r="GT16" s="140"/>
      <c r="GU16" s="78">
        <f t="shared" si="28"/>
        <v>8804.6</v>
      </c>
      <c r="GW16" s="427"/>
      <c r="GX16" s="899"/>
      <c r="GY16" s="698"/>
      <c r="GZ16" s="322"/>
      <c r="HA16" s="140"/>
      <c r="HB16" s="78">
        <f t="shared" si="29"/>
        <v>5990.5</v>
      </c>
      <c r="HD16" s="322"/>
      <c r="HE16" s="230"/>
      <c r="HF16" s="698"/>
      <c r="HG16" s="49"/>
      <c r="HH16" s="140"/>
      <c r="HI16" s="78">
        <f t="shared" si="30"/>
        <v>41275.5</v>
      </c>
      <c r="HK16" s="427"/>
      <c r="HL16" s="230"/>
      <c r="HM16" s="105"/>
      <c r="HN16" s="49"/>
      <c r="HO16" s="140"/>
      <c r="HP16" s="78">
        <f t="shared" si="31"/>
        <v>3000</v>
      </c>
      <c r="HR16" s="322"/>
      <c r="HS16" s="230"/>
      <c r="HT16" s="698"/>
      <c r="HU16" s="49"/>
      <c r="HV16" s="140"/>
      <c r="HW16" s="78">
        <f t="shared" si="32"/>
        <v>0</v>
      </c>
      <c r="HY16" s="322"/>
      <c r="HZ16" s="230"/>
      <c r="IA16" s="698"/>
      <c r="IB16" s="49"/>
      <c r="IC16" s="140"/>
      <c r="ID16" s="78">
        <f t="shared" si="33"/>
        <v>0</v>
      </c>
      <c r="IF16" s="322"/>
      <c r="IG16" s="303"/>
      <c r="IH16" s="140"/>
      <c r="II16" s="427">
        <v>41548</v>
      </c>
      <c r="IJ16" s="140">
        <v>150</v>
      </c>
      <c r="IK16" s="78">
        <f t="shared" si="34"/>
        <v>44195</v>
      </c>
      <c r="IM16" s="427"/>
      <c r="IN16" s="230"/>
      <c r="IO16" s="105"/>
      <c r="IP16" s="49"/>
      <c r="IQ16" s="140"/>
      <c r="IR16" s="78">
        <f t="shared" si="35"/>
        <v>402</v>
      </c>
      <c r="IT16" s="427"/>
      <c r="IU16" s="230"/>
      <c r="IV16" s="105"/>
      <c r="IW16" s="49"/>
      <c r="IX16" s="140"/>
      <c r="IY16" s="78">
        <f t="shared" si="36"/>
        <v>21278.5</v>
      </c>
      <c r="JA16" s="323">
        <v>41512</v>
      </c>
      <c r="JB16" s="782" t="s">
        <v>3345</v>
      </c>
      <c r="JC16" s="704">
        <v>2800</v>
      </c>
      <c r="JD16" s="323">
        <v>41522</v>
      </c>
      <c r="JE16" s="704">
        <v>2800</v>
      </c>
      <c r="JF16" s="78">
        <f t="shared" si="37"/>
        <v>0</v>
      </c>
      <c r="JH16" s="323"/>
      <c r="JI16" s="782"/>
      <c r="JJ16" s="704"/>
      <c r="JK16" s="323"/>
      <c r="JL16" s="704"/>
      <c r="JM16" s="78">
        <f t="shared" si="38"/>
        <v>30400</v>
      </c>
      <c r="JO16" s="323"/>
      <c r="JP16" s="782"/>
      <c r="JQ16" s="704"/>
      <c r="JR16" s="798"/>
      <c r="JS16" s="704"/>
      <c r="JT16" s="78">
        <f t="shared" si="39"/>
        <v>30400</v>
      </c>
      <c r="JV16" s="427"/>
      <c r="JW16" s="230"/>
      <c r="JX16" s="105"/>
      <c r="JY16" s="322">
        <v>41008</v>
      </c>
      <c r="JZ16" s="140">
        <v>16960.5</v>
      </c>
      <c r="KA16" s="132">
        <f t="shared" si="40"/>
        <v>0</v>
      </c>
      <c r="KC16" s="322"/>
      <c r="KD16" s="230"/>
      <c r="KE16" s="105"/>
      <c r="KF16" s="49"/>
      <c r="KG16" s="140"/>
      <c r="KH16" s="78">
        <f t="shared" si="41"/>
        <v>0</v>
      </c>
      <c r="KJ16" s="323"/>
      <c r="KK16" s="1467"/>
      <c r="KL16" s="312"/>
      <c r="KM16" s="22"/>
      <c r="KN16" s="31"/>
      <c r="KO16" s="76"/>
      <c r="KP16" s="78">
        <f t="shared" si="42"/>
        <v>26852</v>
      </c>
      <c r="KR16" s="323"/>
      <c r="KS16" s="312"/>
      <c r="KT16" s="22"/>
      <c r="KU16" s="31"/>
      <c r="KV16" s="76"/>
      <c r="KW16" s="78">
        <f t="shared" si="43"/>
        <v>0</v>
      </c>
      <c r="KY16" s="322"/>
      <c r="KZ16" s="230"/>
      <c r="LA16" s="105"/>
      <c r="LB16" s="49"/>
      <c r="LC16" s="140"/>
      <c r="LD16" s="78">
        <f t="shared" si="44"/>
        <v>0</v>
      </c>
      <c r="LF16" s="312"/>
      <c r="LG16" s="312"/>
      <c r="LH16" s="22"/>
      <c r="LI16" s="31"/>
      <c r="LJ16" s="76"/>
      <c r="LK16" s="78">
        <f t="shared" si="45"/>
        <v>7881.5</v>
      </c>
      <c r="LM16" s="31"/>
      <c r="LN16" s="312"/>
      <c r="LO16" s="22"/>
      <c r="LP16" s="31"/>
      <c r="LQ16" s="76"/>
      <c r="LR16" s="78">
        <f t="shared" si="46"/>
        <v>0</v>
      </c>
      <c r="LT16" s="312"/>
      <c r="LU16" s="312"/>
      <c r="LV16" s="22"/>
      <c r="LW16" s="31"/>
      <c r="LX16" s="76"/>
      <c r="LY16" s="78">
        <f t="shared" si="47"/>
        <v>0</v>
      </c>
      <c r="MA16" s="312"/>
      <c r="MB16" s="312"/>
      <c r="MC16" s="22"/>
      <c r="MD16" s="31"/>
      <c r="ME16" s="76"/>
      <c r="MF16" s="78">
        <f t="shared" si="48"/>
        <v>0</v>
      </c>
      <c r="MH16" s="407"/>
      <c r="MI16" s="312"/>
      <c r="MJ16" s="22"/>
      <c r="MK16" s="31"/>
      <c r="ML16" s="76"/>
      <c r="MM16" s="78">
        <f t="shared" si="49"/>
        <v>0</v>
      </c>
      <c r="MO16" s="427"/>
      <c r="MP16" s="230"/>
      <c r="MQ16" s="105"/>
      <c r="MR16" s="49"/>
      <c r="MS16" s="140"/>
      <c r="MT16" s="78">
        <f t="shared" si="50"/>
        <v>0</v>
      </c>
      <c r="MV16" s="407"/>
      <c r="MW16" s="312"/>
      <c r="MX16" s="22"/>
      <c r="MY16" s="688"/>
      <c r="MZ16" s="76"/>
      <c r="NA16" s="78">
        <f t="shared" si="51"/>
        <v>0</v>
      </c>
      <c r="NC16" s="31"/>
      <c r="ND16" s="312"/>
      <c r="NE16" s="22"/>
      <c r="NF16" s="688"/>
      <c r="NG16" s="76"/>
      <c r="NH16" s="78">
        <f t="shared" si="52"/>
        <v>0</v>
      </c>
      <c r="NJ16" s="31"/>
      <c r="NK16" s="312"/>
      <c r="NL16" s="22"/>
      <c r="NM16" s="31"/>
      <c r="NN16" s="76"/>
      <c r="NO16" s="78">
        <f t="shared" si="53"/>
        <v>0</v>
      </c>
      <c r="NQ16" s="407"/>
      <c r="NR16" s="312"/>
      <c r="NS16" s="22"/>
      <c r="NT16" s="407"/>
      <c r="NU16" s="76"/>
      <c r="NV16" s="78">
        <f t="shared" si="54"/>
        <v>0</v>
      </c>
      <c r="NX16" s="407"/>
      <c r="NY16" s="312"/>
      <c r="NZ16" s="22"/>
      <c r="OA16" s="31"/>
      <c r="OB16" s="76"/>
      <c r="OC16" s="78">
        <f t="shared" si="55"/>
        <v>14934.5</v>
      </c>
      <c r="OE16" s="427">
        <v>41529</v>
      </c>
      <c r="OF16" s="816"/>
      <c r="OG16" s="230" t="s">
        <v>4094</v>
      </c>
      <c r="OH16" s="105">
        <v>40201.5</v>
      </c>
      <c r="OI16" s="49"/>
      <c r="OJ16" s="140"/>
      <c r="OK16" s="78">
        <f t="shared" si="0"/>
        <v>41059.299999999996</v>
      </c>
      <c r="OM16" s="407"/>
      <c r="ON16" s="312"/>
      <c r="OO16" s="22"/>
      <c r="OP16" s="31"/>
      <c r="OQ16" s="76"/>
      <c r="OR16" s="78">
        <f t="shared" si="56"/>
        <v>0</v>
      </c>
      <c r="OT16" s="31"/>
      <c r="OU16" s="312"/>
      <c r="OV16" s="22"/>
      <c r="OW16" s="31"/>
      <c r="OX16" s="76"/>
      <c r="OY16" s="78">
        <f t="shared" si="57"/>
        <v>0</v>
      </c>
      <c r="PA16" s="322"/>
      <c r="PB16" s="791"/>
      <c r="PC16" s="140"/>
      <c r="PD16" s="49"/>
      <c r="PE16" s="140"/>
      <c r="PF16" s="78">
        <f t="shared" si="58"/>
        <v>7976</v>
      </c>
      <c r="PH16" s="322"/>
      <c r="PI16" s="791"/>
      <c r="PJ16" s="140"/>
      <c r="PK16" s="49"/>
      <c r="PL16" s="140"/>
      <c r="PM16" s="78">
        <f t="shared" si="59"/>
        <v>7976</v>
      </c>
      <c r="PO16" s="322">
        <v>41418</v>
      </c>
      <c r="PP16" s="864" t="s">
        <v>2151</v>
      </c>
      <c r="PQ16" s="230" t="s">
        <v>2073</v>
      </c>
      <c r="PR16" s="105">
        <v>36800</v>
      </c>
      <c r="PS16" s="309">
        <v>41426</v>
      </c>
      <c r="PT16" s="140">
        <v>35392</v>
      </c>
      <c r="PU16" s="78">
        <f t="shared" si="60"/>
        <v>5705.8600000000006</v>
      </c>
      <c r="PW16" s="322"/>
      <c r="PX16" s="303"/>
      <c r="PY16" s="140"/>
      <c r="PZ16" s="309"/>
      <c r="QA16" s="140"/>
      <c r="QB16" s="132">
        <f t="shared" si="61"/>
        <v>9904</v>
      </c>
      <c r="QC16" s="245"/>
      <c r="QD16" s="322"/>
      <c r="QE16" s="230"/>
      <c r="QF16" s="105"/>
      <c r="QG16" s="346" t="s">
        <v>4082</v>
      </c>
      <c r="QH16" s="140">
        <v>2478.6</v>
      </c>
      <c r="QI16" s="78">
        <f t="shared" si="62"/>
        <v>761.40000000000009</v>
      </c>
      <c r="QK16" s="31"/>
      <c r="QL16" s="312"/>
      <c r="QM16" s="22"/>
      <c r="QN16" s="31"/>
      <c r="QO16" s="76"/>
      <c r="QP16" s="78">
        <f t="shared" si="63"/>
        <v>0</v>
      </c>
      <c r="QR16" s="312"/>
      <c r="QS16" s="312"/>
      <c r="QT16" s="785"/>
      <c r="QU16" s="31"/>
      <c r="QV16" s="76"/>
      <c r="QW16" s="78">
        <f t="shared" si="64"/>
        <v>0</v>
      </c>
      <c r="QY16" s="312"/>
      <c r="QZ16" s="312"/>
      <c r="RA16" s="22"/>
      <c r="RB16" s="31"/>
      <c r="RC16" s="76"/>
      <c r="RD16" s="78">
        <f t="shared" si="65"/>
        <v>0</v>
      </c>
      <c r="RF16" s="427"/>
      <c r="RG16" s="484"/>
      <c r="RH16" s="230"/>
      <c r="RI16" s="804"/>
      <c r="RJ16" s="805"/>
      <c r="RK16" s="140"/>
      <c r="RL16" s="78">
        <f t="shared" si="66"/>
        <v>3204.5</v>
      </c>
      <c r="RN16" s="427"/>
      <c r="RO16" s="1476"/>
      <c r="RP16" s="140"/>
      <c r="RQ16" s="49"/>
      <c r="RR16" s="351"/>
      <c r="RS16" s="78">
        <f t="shared" si="67"/>
        <v>0</v>
      </c>
      <c r="RU16" s="427"/>
      <c r="RV16" s="1476"/>
      <c r="RW16" s="140"/>
      <c r="RX16" s="49"/>
      <c r="RY16" s="351"/>
      <c r="RZ16" s="78">
        <f t="shared" si="68"/>
        <v>0</v>
      </c>
      <c r="SB16" s="49"/>
      <c r="SC16" s="1476"/>
      <c r="SD16" s="140"/>
      <c r="SE16" s="49"/>
      <c r="SF16" s="351"/>
      <c r="SG16" s="78">
        <f t="shared" si="69"/>
        <v>0</v>
      </c>
      <c r="SI16" s="49"/>
      <c r="SJ16" s="1476"/>
      <c r="SK16" s="140"/>
      <c r="SL16" s="49"/>
      <c r="SM16" s="351"/>
      <c r="SN16" s="78">
        <f t="shared" si="70"/>
        <v>0</v>
      </c>
      <c r="SP16" s="49"/>
      <c r="SQ16" s="1476"/>
      <c r="SR16" s="140"/>
      <c r="SS16" s="49"/>
      <c r="ST16" s="351"/>
      <c r="SU16" s="78">
        <f t="shared" si="71"/>
        <v>0</v>
      </c>
      <c r="SW16" s="49"/>
      <c r="SX16" s="1476"/>
      <c r="SY16" s="140"/>
      <c r="SZ16" s="49"/>
      <c r="TA16" s="351"/>
      <c r="TB16" s="78">
        <f t="shared" si="72"/>
        <v>0</v>
      </c>
      <c r="TD16" s="49"/>
      <c r="TE16" s="1476"/>
      <c r="TF16" s="140"/>
      <c r="TG16" s="49"/>
      <c r="TH16" s="351"/>
      <c r="TI16" s="78">
        <f t="shared" si="73"/>
        <v>0</v>
      </c>
      <c r="TK16" s="49"/>
      <c r="TL16" s="1476"/>
      <c r="TM16" s="140"/>
      <c r="TN16" s="49"/>
      <c r="TO16" s="351"/>
      <c r="TP16" s="78">
        <f t="shared" si="74"/>
        <v>9651.5</v>
      </c>
      <c r="TR16" s="49"/>
      <c r="TS16" s="1476"/>
      <c r="TT16" s="140"/>
      <c r="TU16" s="49"/>
      <c r="TV16" s="351"/>
      <c r="TW16" s="78">
        <f t="shared" si="75"/>
        <v>0</v>
      </c>
      <c r="TY16" s="427"/>
      <c r="TZ16" s="1476"/>
      <c r="UA16" s="140"/>
      <c r="UB16" s="49"/>
      <c r="UC16" s="351"/>
      <c r="UD16" s="78">
        <f t="shared" si="76"/>
        <v>0</v>
      </c>
      <c r="UF16" s="427"/>
      <c r="UG16" s="1476"/>
      <c r="UH16" s="140"/>
      <c r="UI16" s="49"/>
      <c r="UJ16" s="351"/>
      <c r="UK16" s="78">
        <f t="shared" si="77"/>
        <v>-2822</v>
      </c>
      <c r="UM16" s="427"/>
      <c r="UN16" s="1476"/>
      <c r="UO16" s="140"/>
      <c r="UP16" s="49"/>
      <c r="UQ16" s="351"/>
      <c r="UR16" s="78">
        <f t="shared" si="78"/>
        <v>0</v>
      </c>
      <c r="UT16" s="322"/>
      <c r="UU16" s="1476"/>
      <c r="UV16" s="140"/>
      <c r="UW16" s="322"/>
      <c r="UX16" s="351"/>
      <c r="UY16" s="78">
        <f t="shared" si="79"/>
        <v>2243</v>
      </c>
      <c r="VA16" s="427"/>
      <c r="VB16" s="1476"/>
      <c r="VC16" s="140"/>
      <c r="VD16" s="49"/>
      <c r="VE16" s="351"/>
      <c r="VF16" s="78">
        <f t="shared" si="80"/>
        <v>0</v>
      </c>
      <c r="VH16" s="31"/>
      <c r="VI16" s="312"/>
      <c r="VJ16" s="22"/>
      <c r="VK16" s="49"/>
      <c r="VL16" s="351"/>
      <c r="VM16" s="78">
        <f t="shared" si="81"/>
        <v>1169.5</v>
      </c>
      <c r="VO16" s="49"/>
      <c r="VP16" s="1476"/>
      <c r="VQ16" s="391"/>
      <c r="VR16" s="49"/>
      <c r="VS16" s="351"/>
      <c r="VT16" s="78">
        <f t="shared" si="82"/>
        <v>0</v>
      </c>
      <c r="VV16" s="427"/>
      <c r="VW16" s="230"/>
      <c r="VX16" s="105"/>
      <c r="VY16" s="49"/>
      <c r="VZ16" s="351"/>
      <c r="WA16" s="78">
        <f t="shared" si="83"/>
        <v>25810</v>
      </c>
      <c r="WC16" s="322"/>
      <c r="WD16" s="1476"/>
      <c r="WE16" s="140"/>
      <c r="WF16" s="49"/>
      <c r="WG16" s="351"/>
      <c r="WH16" s="78">
        <f t="shared" si="84"/>
        <v>151</v>
      </c>
      <c r="WJ16" s="427"/>
      <c r="WK16" s="230"/>
      <c r="WL16" s="105"/>
      <c r="WM16" s="427"/>
      <c r="WN16" s="140"/>
      <c r="WO16" s="78">
        <f t="shared" si="85"/>
        <v>22886.5</v>
      </c>
      <c r="WQ16" s="49"/>
      <c r="WR16" s="230"/>
      <c r="WS16" s="105"/>
      <c r="WT16" s="49"/>
      <c r="WU16" s="140"/>
      <c r="WV16" s="78">
        <f t="shared" si="86"/>
        <v>0</v>
      </c>
      <c r="WX16" s="427"/>
      <c r="WY16" s="230"/>
      <c r="WZ16" s="105"/>
      <c r="XA16" s="49"/>
      <c r="XB16" s="140"/>
      <c r="XC16" s="78">
        <f t="shared" si="87"/>
        <v>27657.5</v>
      </c>
      <c r="XE16" s="407"/>
      <c r="XF16" s="312"/>
      <c r="XG16" s="22"/>
      <c r="XH16" s="31"/>
      <c r="XI16" s="76"/>
      <c r="XJ16" s="78">
        <f t="shared" si="88"/>
        <v>0</v>
      </c>
      <c r="XL16" s="407"/>
      <c r="XM16" s="312"/>
      <c r="XN16" s="22"/>
      <c r="XO16" s="31"/>
      <c r="XP16" s="76"/>
      <c r="XQ16" s="78">
        <f t="shared" si="89"/>
        <v>0</v>
      </c>
      <c r="XS16" s="322"/>
      <c r="XT16" s="360"/>
      <c r="XU16" s="230"/>
      <c r="XV16" s="105"/>
      <c r="XW16" s="49"/>
      <c r="XX16" s="140"/>
      <c r="XY16" s="78">
        <f t="shared" si="90"/>
        <v>55941.83</v>
      </c>
      <c r="YA16" s="322"/>
      <c r="YB16" s="230"/>
      <c r="YC16" s="105"/>
      <c r="YD16" s="427">
        <v>41512</v>
      </c>
      <c r="YE16" s="140">
        <v>200</v>
      </c>
      <c r="YF16" s="78">
        <f t="shared" si="91"/>
        <v>1321</v>
      </c>
      <c r="YH16" s="427"/>
      <c r="YI16" s="484"/>
      <c r="YJ16" s="230"/>
      <c r="YK16" s="391"/>
      <c r="YL16" s="1287"/>
      <c r="YM16" s="140"/>
      <c r="YN16" s="78">
        <f t="shared" si="92"/>
        <v>4883.7000000000007</v>
      </c>
      <c r="YP16" s="323"/>
      <c r="YQ16" s="312"/>
      <c r="YR16" s="22"/>
      <c r="YS16" s="31"/>
      <c r="YT16" s="76"/>
      <c r="YU16" s="78">
        <f t="shared" si="251"/>
        <v>2405.5</v>
      </c>
      <c r="YW16" s="322"/>
      <c r="YX16" s="230"/>
      <c r="YY16" s="105"/>
      <c r="YZ16" s="49"/>
      <c r="ZA16" s="140"/>
      <c r="ZB16" s="78">
        <f t="shared" si="93"/>
        <v>13442.44</v>
      </c>
      <c r="ZD16" s="407"/>
      <c r="ZE16" s="312"/>
      <c r="ZF16" s="22"/>
      <c r="ZG16" s="31"/>
      <c r="ZH16" s="76"/>
      <c r="ZI16" s="78">
        <f t="shared" si="237"/>
        <v>0</v>
      </c>
      <c r="ZK16" s="407"/>
      <c r="ZL16" s="312"/>
      <c r="ZM16" s="22"/>
      <c r="ZN16" s="31"/>
      <c r="ZO16" s="76"/>
      <c r="ZP16" s="78">
        <f t="shared" si="238"/>
        <v>0</v>
      </c>
      <c r="ZR16" s="322">
        <v>41499</v>
      </c>
      <c r="ZS16" s="318"/>
      <c r="ZT16" s="303" t="s">
        <v>3267</v>
      </c>
      <c r="ZU16" s="140">
        <v>1955</v>
      </c>
      <c r="ZV16" s="322"/>
      <c r="ZW16" s="140"/>
      <c r="ZX16" s="78">
        <f t="shared" si="94"/>
        <v>6670.3999999999942</v>
      </c>
      <c r="ZZ16" s="322"/>
      <c r="AAA16" s="521"/>
      <c r="AAB16" s="351"/>
      <c r="AAC16" s="322"/>
      <c r="AAD16" s="140"/>
      <c r="AAE16" s="78">
        <f t="shared" si="95"/>
        <v>0</v>
      </c>
      <c r="AAG16" s="427"/>
      <c r="AAH16" s="230"/>
      <c r="AAI16" s="105"/>
      <c r="AAJ16" s="322"/>
      <c r="AAK16" s="140"/>
      <c r="AAL16" s="78">
        <f t="shared" si="96"/>
        <v>2828</v>
      </c>
      <c r="AAN16" s="322"/>
      <c r="AAO16" s="230"/>
      <c r="AAP16" s="698"/>
      <c r="AAQ16" s="49"/>
      <c r="AAR16" s="140"/>
      <c r="AAS16" s="78">
        <f t="shared" si="97"/>
        <v>22790</v>
      </c>
      <c r="AAU16" s="407"/>
      <c r="AAV16" s="738"/>
      <c r="AAW16" s="22"/>
      <c r="AAX16" s="407"/>
      <c r="AAY16" s="76"/>
      <c r="AAZ16" s="78">
        <f t="shared" si="98"/>
        <v>0</v>
      </c>
      <c r="ABB16" s="427"/>
      <c r="ABC16" s="1476"/>
      <c r="ABD16" s="140"/>
      <c r="ABE16" s="49"/>
      <c r="ABF16" s="140"/>
      <c r="ABG16" s="78">
        <f t="shared" si="99"/>
        <v>0</v>
      </c>
      <c r="ABI16" s="427"/>
      <c r="ABJ16" s="1476"/>
      <c r="ABK16" s="140"/>
      <c r="ABL16" s="49"/>
      <c r="ABM16" s="140"/>
      <c r="ABN16" s="78">
        <f t="shared" si="100"/>
        <v>0</v>
      </c>
      <c r="ABP16" s="407"/>
      <c r="ABQ16" s="312"/>
      <c r="ABR16" s="22"/>
      <c r="ABS16" s="31"/>
      <c r="ABT16" s="76"/>
      <c r="ABU16" s="78">
        <f t="shared" si="101"/>
        <v>0</v>
      </c>
      <c r="ABW16" s="407"/>
      <c r="ABX16" s="312"/>
      <c r="ABY16" s="22"/>
      <c r="ABZ16" s="31"/>
      <c r="ACA16" s="76"/>
      <c r="ACB16" s="78">
        <f t="shared" si="102"/>
        <v>0</v>
      </c>
      <c r="ACD16" s="407"/>
      <c r="ACE16" s="740"/>
      <c r="ACF16" s="312"/>
      <c r="ACG16" s="22"/>
      <c r="ACH16" s="31"/>
      <c r="ACI16" s="76"/>
      <c r="ACJ16" s="78">
        <f t="shared" si="103"/>
        <v>0</v>
      </c>
      <c r="ACL16" s="49"/>
      <c r="ACM16" s="230"/>
      <c r="ACN16" s="105"/>
      <c r="ACO16" s="49"/>
      <c r="ACP16" s="140"/>
      <c r="ACQ16" s="78">
        <f t="shared" si="255"/>
        <v>8172</v>
      </c>
      <c r="ACS16" s="31"/>
      <c r="ACT16" s="312"/>
      <c r="ACU16" s="105"/>
      <c r="ACV16" s="31"/>
      <c r="ACW16" s="76"/>
      <c r="ACX16" s="78">
        <f t="shared" si="104"/>
        <v>70699</v>
      </c>
      <c r="ADA16" s="769"/>
      <c r="ADB16" s="312"/>
      <c r="ADC16" s="785"/>
      <c r="ADD16" s="31"/>
      <c r="ADE16" s="76"/>
      <c r="ADF16" s="78">
        <f t="shared" si="256"/>
        <v>0</v>
      </c>
      <c r="ADH16" s="323"/>
      <c r="ADI16" s="312"/>
      <c r="ADJ16" s="22"/>
      <c r="ADK16" s="407"/>
      <c r="ADL16" s="76"/>
      <c r="ADM16" s="78">
        <f t="shared" si="257"/>
        <v>0</v>
      </c>
      <c r="ADO16" s="407"/>
      <c r="ADP16" s="312"/>
      <c r="ADQ16" s="22"/>
      <c r="ADR16" s="31"/>
      <c r="ADS16" s="76"/>
      <c r="ADT16" s="78">
        <f t="shared" si="258"/>
        <v>42311</v>
      </c>
      <c r="ADV16" s="322"/>
      <c r="ADW16" s="230"/>
      <c r="ADX16" s="926"/>
      <c r="ADY16" s="322"/>
      <c r="ADZ16" s="140"/>
      <c r="AEA16" s="78">
        <f t="shared" si="252"/>
        <v>31650.5</v>
      </c>
      <c r="AEC16" s="49"/>
      <c r="AED16" s="230"/>
      <c r="AEE16" s="105"/>
      <c r="AEF16" s="49"/>
      <c r="AEG16" s="140"/>
      <c r="AEH16" s="78">
        <f t="shared" si="1"/>
        <v>0</v>
      </c>
      <c r="AEJ16" s="49"/>
      <c r="AEK16" s="230"/>
      <c r="AEL16" s="698"/>
      <c r="AEM16" s="49"/>
      <c r="AEN16" s="140"/>
      <c r="AEO16" s="78">
        <f t="shared" si="105"/>
        <v>1957</v>
      </c>
      <c r="AEQ16" s="312"/>
      <c r="AER16" s="312"/>
      <c r="AES16" s="22"/>
      <c r="AET16" s="31"/>
      <c r="AEU16" s="76"/>
      <c r="AEV16" s="78">
        <f t="shared" si="106"/>
        <v>0</v>
      </c>
      <c r="AEX16" s="31"/>
      <c r="AEY16" s="312"/>
      <c r="AEZ16" s="22"/>
      <c r="AFA16" s="31"/>
      <c r="AFB16" s="76"/>
      <c r="AFC16" s="78">
        <f t="shared" si="107"/>
        <v>0</v>
      </c>
      <c r="AFE16" s="323"/>
      <c r="AFF16" s="312"/>
      <c r="AFG16" s="22"/>
      <c r="AFH16" s="31"/>
      <c r="AFI16" s="76"/>
      <c r="AFJ16" s="78">
        <f t="shared" si="108"/>
        <v>0</v>
      </c>
      <c r="AFL16" s="31"/>
      <c r="AFM16" s="312"/>
      <c r="AFN16" s="22"/>
      <c r="AFO16" s="31"/>
      <c r="AFP16" s="76"/>
      <c r="AFQ16" s="78">
        <f t="shared" si="109"/>
        <v>0</v>
      </c>
      <c r="AFS16" s="31"/>
      <c r="AFT16" s="312"/>
      <c r="AFU16" s="22"/>
      <c r="AFV16" s="31"/>
      <c r="AFW16" s="76"/>
      <c r="AFX16" s="78">
        <f t="shared" si="110"/>
        <v>75595.399999999994</v>
      </c>
      <c r="AFZ16" s="31"/>
      <c r="AGA16" s="312"/>
      <c r="AGB16" s="22"/>
      <c r="AGC16" s="31"/>
      <c r="AGD16" s="76"/>
      <c r="AGE16" s="78">
        <f t="shared" si="111"/>
        <v>0</v>
      </c>
      <c r="AGG16" s="323"/>
      <c r="AGH16" s="312"/>
      <c r="AGI16" s="22"/>
      <c r="AGJ16" s="31"/>
      <c r="AGK16" s="76"/>
      <c r="AGL16" s="78">
        <f t="shared" si="112"/>
        <v>6283.5</v>
      </c>
      <c r="AGN16" s="427"/>
      <c r="AGO16" s="230"/>
      <c r="AGP16" s="105"/>
      <c r="AGQ16" s="49"/>
      <c r="AGR16" s="140"/>
      <c r="AGS16" s="78">
        <f t="shared" si="113"/>
        <v>39189.599999999999</v>
      </c>
      <c r="AGW16" s="312"/>
      <c r="AGX16" s="22"/>
      <c r="AGY16" s="323"/>
      <c r="AGZ16" s="76"/>
      <c r="AHA16" s="78">
        <f t="shared" si="114"/>
        <v>2343</v>
      </c>
      <c r="AHC16" s="407"/>
      <c r="AHD16" s="312"/>
      <c r="AHE16" s="22"/>
      <c r="AHF16" s="31"/>
      <c r="AHG16" s="76"/>
      <c r="AHH16" s="78">
        <f t="shared" si="115"/>
        <v>0</v>
      </c>
      <c r="AHJ16" s="407"/>
      <c r="AHK16" s="312"/>
      <c r="AHL16" s="22"/>
      <c r="AHM16" s="31"/>
      <c r="AHN16" s="76"/>
      <c r="AHO16" s="78">
        <f t="shared" si="116"/>
        <v>3656</v>
      </c>
      <c r="AHQ16" s="427"/>
      <c r="AHR16" s="484"/>
      <c r="AHS16" s="230"/>
      <c r="AHT16" s="105"/>
      <c r="AHU16" s="49">
        <v>41529</v>
      </c>
      <c r="AHV16" s="140">
        <v>3120</v>
      </c>
      <c r="AHW16" s="78">
        <f t="shared" si="117"/>
        <v>10275</v>
      </c>
      <c r="AHY16" s="427"/>
      <c r="AHZ16" s="230"/>
      <c r="AIA16" s="105"/>
      <c r="AIB16" s="49"/>
      <c r="AIC16" s="140"/>
      <c r="AID16" s="78">
        <f t="shared" si="118"/>
        <v>2612</v>
      </c>
      <c r="AIF16" s="427"/>
      <c r="AIG16" s="230"/>
      <c r="AIH16" s="105"/>
      <c r="AII16" s="49"/>
      <c r="AIJ16" s="140"/>
      <c r="AIK16" s="78">
        <f t="shared" si="119"/>
        <v>23042</v>
      </c>
      <c r="AIM16" s="427"/>
      <c r="AIN16" s="230"/>
      <c r="AIO16" s="105"/>
      <c r="AIP16" s="49"/>
      <c r="AIQ16" s="140"/>
      <c r="AIR16" s="78">
        <f t="shared" si="120"/>
        <v>504</v>
      </c>
      <c r="AIT16" s="801">
        <v>40343</v>
      </c>
      <c r="AIU16" s="114" t="s">
        <v>1142</v>
      </c>
      <c r="AIV16" s="105">
        <v>5635.5</v>
      </c>
      <c r="AIW16" s="31"/>
      <c r="AIX16" s="76"/>
      <c r="AIY16" s="78">
        <f t="shared" si="121"/>
        <v>52560.5</v>
      </c>
      <c r="AJA16" s="49"/>
      <c r="AJB16" s="230"/>
      <c r="AJC16" s="105"/>
      <c r="AJD16" s="49"/>
      <c r="AJE16" s="140"/>
      <c r="AJF16" s="78">
        <f t="shared" si="122"/>
        <v>25028.5</v>
      </c>
      <c r="AJH16" s="322"/>
      <c r="AJI16" s="230"/>
      <c r="AJJ16" s="105"/>
      <c r="AJK16" s="49"/>
      <c r="AJL16" s="140"/>
      <c r="AJM16" s="78">
        <f t="shared" si="123"/>
        <v>0</v>
      </c>
      <c r="AJO16" s="322"/>
      <c r="AJP16" s="230"/>
      <c r="AJQ16" s="105"/>
      <c r="AJR16" s="49">
        <v>40988</v>
      </c>
      <c r="AJS16" s="140">
        <v>500</v>
      </c>
      <c r="AJT16" s="78">
        <f t="shared" si="124"/>
        <v>8055.5</v>
      </c>
      <c r="AJV16" s="312"/>
      <c r="AJW16" s="738"/>
      <c r="AJX16" s="312"/>
      <c r="AJY16" s="22"/>
      <c r="AJZ16" s="31"/>
      <c r="AKA16" s="76"/>
      <c r="AKB16" s="78">
        <f t="shared" si="125"/>
        <v>0</v>
      </c>
      <c r="AKD16" s="407"/>
      <c r="AKE16" s="312"/>
      <c r="AKF16" s="22"/>
      <c r="AKG16" s="31"/>
      <c r="AKH16" s="76"/>
      <c r="AKI16" s="78">
        <f t="shared" si="126"/>
        <v>0</v>
      </c>
      <c r="AKK16" s="427"/>
      <c r="AKL16" s="484"/>
      <c r="AKM16" s="230"/>
      <c r="AKN16" s="105"/>
      <c r="AKO16" s="49"/>
      <c r="AKP16" s="140"/>
      <c r="AKQ16" s="78">
        <f t="shared" si="127"/>
        <v>0</v>
      </c>
      <c r="AKS16" s="427"/>
      <c r="AKT16" s="230"/>
      <c r="AKU16" s="105"/>
      <c r="AKV16" s="49"/>
      <c r="AKW16" s="140"/>
      <c r="AKX16" s="78">
        <f t="shared" si="128"/>
        <v>11244.5</v>
      </c>
      <c r="AKZ16" s="407"/>
      <c r="ALA16" s="312"/>
      <c r="ALB16" s="22"/>
      <c r="ALC16" s="31"/>
      <c r="ALD16" s="76"/>
      <c r="ALE16" s="78">
        <f t="shared" si="129"/>
        <v>0</v>
      </c>
      <c r="ALG16" s="407"/>
      <c r="ALH16" s="312"/>
      <c r="ALI16" s="22"/>
      <c r="ALJ16" s="31"/>
      <c r="ALK16" s="76"/>
      <c r="ALL16" s="78">
        <f t="shared" si="130"/>
        <v>3598.5</v>
      </c>
      <c r="ALN16" s="427"/>
      <c r="ALO16" s="230"/>
      <c r="ALP16" s="698"/>
      <c r="ALQ16" s="49"/>
      <c r="ALR16" s="140"/>
      <c r="ALS16" s="78">
        <f t="shared" si="131"/>
        <v>37151</v>
      </c>
      <c r="ALU16" s="407"/>
      <c r="ALV16" s="312"/>
      <c r="ALW16" s="105"/>
      <c r="ALX16" s="31"/>
      <c r="ALY16" s="76"/>
      <c r="ALZ16" s="78">
        <f t="shared" si="132"/>
        <v>0</v>
      </c>
      <c r="AMB16" s="427"/>
      <c r="AMC16" s="230"/>
      <c r="AMD16" s="105"/>
      <c r="AME16" s="857"/>
      <c r="AMF16" s="140"/>
      <c r="AMG16" s="78">
        <f t="shared" si="133"/>
        <v>0</v>
      </c>
      <c r="AMI16" s="407"/>
      <c r="AMJ16" s="312"/>
      <c r="AMK16" s="105"/>
      <c r="AML16" s="31"/>
      <c r="AMM16" s="76"/>
      <c r="AMN16" s="78">
        <f t="shared" si="134"/>
        <v>0</v>
      </c>
      <c r="AMP16" s="323"/>
      <c r="AMQ16" s="312"/>
      <c r="AMR16" s="809"/>
      <c r="AMS16" s="812"/>
      <c r="AMT16" s="76"/>
      <c r="AMU16" s="813">
        <f t="shared" si="204"/>
        <v>0</v>
      </c>
      <c r="AMW16" s="31"/>
      <c r="AMX16" s="312"/>
      <c r="AMY16" s="809"/>
      <c r="AMZ16" s="812"/>
      <c r="ANA16" s="76"/>
      <c r="ANB16" s="813">
        <f t="shared" si="205"/>
        <v>0</v>
      </c>
      <c r="AND16" s="322"/>
      <c r="ANE16" s="230"/>
      <c r="ANF16" s="807"/>
      <c r="ANG16" s="394"/>
      <c r="ANH16" s="140"/>
      <c r="ANI16" s="813">
        <f t="shared" si="206"/>
        <v>12659.599999999999</v>
      </c>
      <c r="ANK16" s="31"/>
      <c r="ANL16" s="337"/>
      <c r="ANM16" s="312"/>
      <c r="ANN16" s="809"/>
      <c r="ANO16" s="812"/>
      <c r="ANP16" s="76"/>
      <c r="ANQ16" s="813">
        <f t="shared" si="207"/>
        <v>0</v>
      </c>
      <c r="ANS16" s="427">
        <v>41514</v>
      </c>
      <c r="ANT16" s="484"/>
      <c r="ANU16" s="230" t="s">
        <v>3289</v>
      </c>
      <c r="ANV16" s="807">
        <v>74200</v>
      </c>
      <c r="ANW16" s="98">
        <v>41520</v>
      </c>
      <c r="ANX16" s="140">
        <v>74200</v>
      </c>
      <c r="ANY16" s="813">
        <f t="shared" si="208"/>
        <v>731</v>
      </c>
      <c r="AOA16" s="427"/>
      <c r="AOB16" s="230"/>
      <c r="AOC16" s="807"/>
      <c r="AOD16" s="98"/>
      <c r="AOE16" s="140"/>
      <c r="AOF16" s="813">
        <f t="shared" si="209"/>
        <v>0</v>
      </c>
      <c r="AOH16" s="31"/>
      <c r="AOI16" s="312"/>
      <c r="AOJ16" s="809"/>
      <c r="AOK16" s="812"/>
      <c r="AOL16" s="76"/>
      <c r="AOM16" s="813">
        <f t="shared" si="210"/>
        <v>1894</v>
      </c>
      <c r="AOO16" s="49"/>
      <c r="AOP16" s="1476"/>
      <c r="AOQ16" s="807"/>
      <c r="AOR16" s="98"/>
      <c r="AOS16" s="140"/>
      <c r="AOT16" s="813">
        <f t="shared" si="211"/>
        <v>0</v>
      </c>
      <c r="AOV16" s="49"/>
      <c r="AOW16" s="230"/>
      <c r="AOX16" s="807"/>
      <c r="AOY16" s="98"/>
      <c r="AOZ16" s="140"/>
      <c r="APA16" s="78">
        <f t="shared" si="135"/>
        <v>0</v>
      </c>
      <c r="APC16" s="407"/>
      <c r="APD16" s="312"/>
      <c r="APE16" s="809"/>
      <c r="APF16" s="812"/>
      <c r="APG16" s="76"/>
      <c r="APH16" s="813">
        <f t="shared" si="212"/>
        <v>0</v>
      </c>
      <c r="APJ16" s="322"/>
      <c r="APK16" s="230"/>
      <c r="APL16" s="807"/>
      <c r="APM16" s="98"/>
      <c r="APN16" s="140"/>
      <c r="APO16" s="813">
        <f t="shared" si="213"/>
        <v>0</v>
      </c>
      <c r="APQ16" s="49"/>
      <c r="APR16" s="230"/>
      <c r="APS16" s="807"/>
      <c r="APT16" s="98"/>
      <c r="APU16" s="140"/>
      <c r="APV16" s="813">
        <f t="shared" si="214"/>
        <v>0</v>
      </c>
      <c r="APX16" s="31"/>
      <c r="APY16" s="312"/>
      <c r="APZ16" s="809"/>
      <c r="AQA16" s="812"/>
      <c r="AQB16" s="76"/>
      <c r="AQC16" s="813">
        <f t="shared" si="215"/>
        <v>0</v>
      </c>
      <c r="AQE16" s="31"/>
      <c r="AQF16" s="876"/>
      <c r="AQG16" s="809"/>
      <c r="AQH16" s="812"/>
      <c r="AQI16" s="76"/>
      <c r="AQJ16" s="813">
        <f t="shared" si="216"/>
        <v>0</v>
      </c>
      <c r="AQL16" s="323"/>
      <c r="AQM16" s="312"/>
      <c r="AQN16" s="809"/>
      <c r="AQO16" s="812"/>
      <c r="AQP16" s="76"/>
      <c r="AQQ16" s="813">
        <f t="shared" si="217"/>
        <v>0</v>
      </c>
      <c r="AQS16" s="323"/>
      <c r="AQT16" s="312"/>
      <c r="AQU16" s="809"/>
      <c r="AQV16" s="812"/>
      <c r="AQW16" s="76"/>
      <c r="AQX16" s="813">
        <f t="shared" si="218"/>
        <v>0</v>
      </c>
      <c r="AQZ16" s="323"/>
      <c r="ARA16" s="312"/>
      <c r="ARB16" s="809"/>
      <c r="ARC16" s="812"/>
      <c r="ARD16" s="76"/>
      <c r="ARE16" s="813">
        <f t="shared" si="219"/>
        <v>977</v>
      </c>
      <c r="ARG16" s="427"/>
      <c r="ARH16" s="230"/>
      <c r="ARI16" s="807"/>
      <c r="ARJ16" s="98"/>
      <c r="ARK16" s="140"/>
      <c r="ARL16" s="813">
        <f t="shared" si="220"/>
        <v>0</v>
      </c>
      <c r="ARN16" s="407"/>
      <c r="ARO16" s="312"/>
      <c r="ARP16" s="809"/>
      <c r="ARQ16" s="812"/>
      <c r="ARR16" s="76"/>
      <c r="ARS16" s="813">
        <f t="shared" si="221"/>
        <v>0</v>
      </c>
      <c r="ARU16" s="407"/>
      <c r="ARV16" s="312"/>
      <c r="ARW16" s="809"/>
      <c r="ARX16" s="812"/>
      <c r="ARY16" s="76"/>
      <c r="ARZ16" s="813">
        <f t="shared" si="222"/>
        <v>0</v>
      </c>
      <c r="ASB16" s="427"/>
      <c r="ASC16" s="230"/>
      <c r="ASD16" s="808"/>
      <c r="ASE16" s="98"/>
      <c r="ASF16" s="140"/>
      <c r="ASG16" s="813">
        <f t="shared" si="223"/>
        <v>0</v>
      </c>
      <c r="ASI16" s="427"/>
      <c r="ASJ16" s="303"/>
      <c r="ASK16" s="140"/>
      <c r="ASL16" s="49"/>
      <c r="ASM16" s="140"/>
      <c r="ASN16" s="78">
        <f t="shared" si="239"/>
        <v>0</v>
      </c>
      <c r="ASP16" s="427"/>
      <c r="ASQ16" s="484"/>
      <c r="ASR16" s="230"/>
      <c r="ASS16" s="105"/>
      <c r="AST16" s="49"/>
      <c r="ASU16" s="52"/>
      <c r="ASV16" s="78">
        <f t="shared" si="240"/>
        <v>0</v>
      </c>
      <c r="ASX16" s="427"/>
      <c r="ASY16" s="230"/>
      <c r="ASZ16" s="105"/>
      <c r="ATA16" s="49"/>
      <c r="ATB16" s="140"/>
      <c r="ATC16" s="78">
        <f t="shared" si="241"/>
        <v>19160</v>
      </c>
      <c r="ATE16" s="322"/>
      <c r="ATF16" s="230"/>
      <c r="ATG16" s="105"/>
      <c r="ATH16" s="49"/>
      <c r="ATI16" s="140"/>
      <c r="ATJ16" s="78">
        <f t="shared" si="242"/>
        <v>0</v>
      </c>
      <c r="ATL16" s="407"/>
      <c r="ATM16" s="740"/>
      <c r="ATN16" s="312"/>
      <c r="ATO16" s="22"/>
      <c r="ATP16" s="31"/>
      <c r="ATQ16" s="76"/>
      <c r="ATR16" s="78">
        <f t="shared" si="243"/>
        <v>5675</v>
      </c>
      <c r="ATT16" s="407"/>
      <c r="ATU16" s="740"/>
      <c r="ATV16" s="312"/>
      <c r="ATW16" s="22"/>
      <c r="ATX16" s="31"/>
      <c r="ATY16" s="76"/>
      <c r="ATZ16" s="78">
        <f t="shared" si="244"/>
        <v>0</v>
      </c>
      <c r="AUA16" s="76"/>
      <c r="AUB16" s="407"/>
      <c r="AUC16" s="312"/>
      <c r="AUD16" s="785"/>
      <c r="AUE16" s="31"/>
      <c r="AUF16" s="76"/>
      <c r="AUG16" s="78">
        <f t="shared" si="245"/>
        <v>4480</v>
      </c>
      <c r="AUI16" s="427">
        <v>41545</v>
      </c>
      <c r="AUJ16" s="230" t="s">
        <v>4195</v>
      </c>
      <c r="AUK16" s="262">
        <v>5486</v>
      </c>
      <c r="AUL16" s="49"/>
      <c r="AUM16" s="140"/>
      <c r="AUN16" s="78">
        <f t="shared" si="246"/>
        <v>19669.5</v>
      </c>
      <c r="AUP16" s="427"/>
      <c r="AUQ16" s="230"/>
      <c r="AUR16" s="105"/>
      <c r="AUS16" s="49"/>
      <c r="AUT16" s="140"/>
      <c r="AUU16" s="78">
        <f t="shared" si="247"/>
        <v>3312</v>
      </c>
      <c r="AUW16" s="427"/>
      <c r="AUX16" s="230"/>
      <c r="AUY16" s="105"/>
      <c r="AUZ16" s="49"/>
      <c r="AVA16" s="140"/>
      <c r="AVB16" s="78">
        <f t="shared" si="248"/>
        <v>1010</v>
      </c>
      <c r="AVD16" s="427"/>
      <c r="AVE16" s="303"/>
      <c r="AVF16" s="140"/>
      <c r="AVG16" s="49"/>
      <c r="AVH16" s="140"/>
      <c r="AVI16" s="78">
        <f t="shared" si="249"/>
        <v>0</v>
      </c>
      <c r="AVK16" s="407"/>
      <c r="AVL16" s="312"/>
      <c r="AVM16" s="22"/>
      <c r="AVN16" s="31"/>
      <c r="AVO16" s="76"/>
      <c r="AVP16" s="78">
        <f t="shared" si="224"/>
        <v>0</v>
      </c>
      <c r="AVR16" s="407"/>
      <c r="AVS16" s="312"/>
      <c r="AVT16" s="22"/>
      <c r="AVU16" s="31"/>
      <c r="AVV16" s="76"/>
      <c r="AVW16" s="78">
        <f t="shared" si="225"/>
        <v>0</v>
      </c>
      <c r="AVY16" s="427"/>
      <c r="AVZ16" s="303"/>
      <c r="AWA16" s="140"/>
      <c r="AWB16" s="49"/>
      <c r="AWC16" s="351"/>
      <c r="AWD16" s="78">
        <f t="shared" si="226"/>
        <v>0</v>
      </c>
      <c r="AWF16" s="49"/>
      <c r="AWG16" s="309"/>
      <c r="AWH16" s="303"/>
      <c r="AWI16" s="140"/>
      <c r="AWJ16" s="49"/>
      <c r="AWK16" s="140"/>
      <c r="AWL16" s="78">
        <f t="shared" si="227"/>
        <v>448440.18</v>
      </c>
      <c r="AWN16" s="407"/>
      <c r="AWO16" s="740"/>
      <c r="AWP16" s="312"/>
      <c r="AWQ16" s="22"/>
      <c r="AWR16" s="31"/>
      <c r="AWS16" s="76"/>
      <c r="AWT16" s="78">
        <f t="shared" si="259"/>
        <v>11251</v>
      </c>
      <c r="AWV16" s="407"/>
      <c r="AWW16" s="312"/>
      <c r="AWX16" s="22"/>
      <c r="AWY16" s="31"/>
      <c r="AWZ16" s="76"/>
      <c r="AXA16" s="78">
        <f t="shared" si="260"/>
        <v>0</v>
      </c>
      <c r="AXC16" s="407"/>
      <c r="AXD16" s="312"/>
      <c r="AXE16" s="22"/>
      <c r="AXF16" s="31"/>
      <c r="AXG16" s="76"/>
      <c r="AXH16" s="78">
        <f t="shared" si="261"/>
        <v>0</v>
      </c>
      <c r="AXJ16" s="31"/>
      <c r="AXK16" s="312"/>
      <c r="AXL16" s="22"/>
      <c r="AXM16" s="31"/>
      <c r="AXN16" s="76"/>
      <c r="AXO16" s="78">
        <f t="shared" si="262"/>
        <v>0</v>
      </c>
      <c r="AXQ16" s="427"/>
      <c r="AXR16" s="230"/>
      <c r="AXS16" s="105"/>
      <c r="AXT16" s="50">
        <v>41542</v>
      </c>
      <c r="AXU16" s="140">
        <v>1000</v>
      </c>
      <c r="AXV16" s="78">
        <f t="shared" si="136"/>
        <v>35392</v>
      </c>
      <c r="AXX16" s="427"/>
      <c r="AXY16" s="230"/>
      <c r="AXZ16" s="105"/>
      <c r="AYA16" s="49"/>
      <c r="AYB16" s="140"/>
      <c r="AYC16" s="78">
        <f t="shared" si="137"/>
        <v>0</v>
      </c>
      <c r="AYE16" s="427"/>
      <c r="AYF16" s="230"/>
      <c r="AYG16" s="105"/>
      <c r="AYH16" s="346"/>
      <c r="AYI16" s="140"/>
      <c r="AYJ16" s="78">
        <f t="shared" si="138"/>
        <v>0</v>
      </c>
      <c r="AYL16" s="407"/>
      <c r="AYM16" s="312"/>
      <c r="AYN16" s="22"/>
      <c r="AYO16" s="31"/>
      <c r="AYP16" s="76"/>
      <c r="AYQ16" s="78">
        <f t="shared" si="139"/>
        <v>0</v>
      </c>
      <c r="AYS16" s="407"/>
      <c r="AYT16" s="312"/>
      <c r="AYU16" s="22"/>
      <c r="AYV16" s="31"/>
      <c r="AYW16" s="76"/>
      <c r="AYX16" s="78">
        <f t="shared" si="140"/>
        <v>0</v>
      </c>
      <c r="AYZ16" s="49"/>
      <c r="AZA16" s="230"/>
      <c r="AZB16" s="105"/>
      <c r="AZC16" s="49"/>
      <c r="AZD16" s="140"/>
      <c r="AZE16" s="78">
        <f t="shared" si="141"/>
        <v>0</v>
      </c>
      <c r="AZG16" s="322"/>
      <c r="AZH16" s="230"/>
      <c r="AZI16" s="105"/>
      <c r="AZJ16" s="49"/>
      <c r="AZK16" s="140"/>
      <c r="AZL16" s="78">
        <f t="shared" si="142"/>
        <v>5180.28</v>
      </c>
      <c r="AZN16" s="322"/>
      <c r="AZO16" s="230"/>
      <c r="AZP16" s="105"/>
      <c r="AZQ16" s="49"/>
      <c r="AZR16" s="140"/>
      <c r="AZS16" s="78">
        <f t="shared" si="143"/>
        <v>0</v>
      </c>
      <c r="AZU16" s="323"/>
      <c r="AZV16" s="817"/>
      <c r="AZW16" s="704"/>
      <c r="AZX16" s="427"/>
      <c r="AZY16" s="351"/>
      <c r="AZZ16" s="78">
        <f t="shared" si="144"/>
        <v>5524</v>
      </c>
      <c r="BAB16" s="407"/>
      <c r="BAC16" s="312"/>
      <c r="BAD16" s="22"/>
      <c r="BAE16" s="407"/>
      <c r="BAF16" s="76"/>
      <c r="BAG16" s="78">
        <f t="shared" si="145"/>
        <v>3325</v>
      </c>
      <c r="BAI16" s="427"/>
      <c r="BAJ16" s="230"/>
      <c r="BAK16" s="105"/>
      <c r="BAL16" s="49">
        <v>41544</v>
      </c>
      <c r="BAM16" s="140">
        <v>2</v>
      </c>
      <c r="BAN16" s="78">
        <f t="shared" si="146"/>
        <v>839.20000000000073</v>
      </c>
      <c r="BAP16" s="49"/>
      <c r="BAQ16" s="230"/>
      <c r="BAR16" s="105"/>
      <c r="BAS16" s="49"/>
      <c r="BAT16" s="140"/>
      <c r="BAU16" s="78">
        <f t="shared" si="263"/>
        <v>0</v>
      </c>
      <c r="BAW16" s="49"/>
      <c r="BAX16" s="230"/>
      <c r="BAY16" s="105"/>
      <c r="BAZ16" s="49"/>
      <c r="BBA16" s="140"/>
      <c r="BBB16" s="78">
        <f t="shared" si="264"/>
        <v>1292</v>
      </c>
      <c r="BBD16" s="322">
        <v>41528</v>
      </c>
      <c r="BBE16" s="786"/>
      <c r="BBF16" s="303" t="s">
        <v>3856</v>
      </c>
      <c r="BBG16" s="140">
        <v>149688</v>
      </c>
      <c r="BBH16" s="394">
        <v>41534</v>
      </c>
      <c r="BBI16" s="140">
        <v>149688</v>
      </c>
      <c r="BBJ16" s="132">
        <f t="shared" si="147"/>
        <v>6.5</v>
      </c>
      <c r="BBL16" s="31"/>
      <c r="BBM16" s="312"/>
      <c r="BBN16" s="22"/>
      <c r="BBO16" s="31"/>
      <c r="BBP16" s="76"/>
      <c r="BBQ16" s="78">
        <f t="shared" si="148"/>
        <v>0</v>
      </c>
      <c r="BBS16" s="49"/>
      <c r="BBT16" s="230"/>
      <c r="BBU16" s="105"/>
      <c r="BBV16" s="427"/>
      <c r="BBW16" s="140"/>
      <c r="BBX16" s="78">
        <f t="shared" si="149"/>
        <v>0</v>
      </c>
      <c r="BBZ16" s="31"/>
      <c r="BCA16" s="312"/>
      <c r="BCB16" s="22"/>
      <c r="BCC16" s="31"/>
      <c r="BCD16" s="76"/>
      <c r="BCE16" s="78">
        <f t="shared" si="150"/>
        <v>0</v>
      </c>
      <c r="BCG16" s="31"/>
      <c r="BCH16" s="312"/>
      <c r="BCI16" s="22"/>
      <c r="BCJ16" s="31"/>
      <c r="BCK16" s="76"/>
      <c r="BCL16" s="78">
        <f t="shared" si="151"/>
        <v>0</v>
      </c>
      <c r="BCN16" s="427"/>
      <c r="BCO16" s="230"/>
      <c r="BCP16" s="105"/>
      <c r="BCQ16" s="49"/>
      <c r="BCR16" s="140"/>
      <c r="BCS16" s="78">
        <f t="shared" si="152"/>
        <v>4327.5</v>
      </c>
      <c r="BCU16" s="427"/>
      <c r="BCV16" s="230"/>
      <c r="BCW16" s="105"/>
      <c r="BCX16" s="49">
        <v>41541</v>
      </c>
      <c r="BCY16" s="140">
        <v>18603</v>
      </c>
      <c r="BCZ16" s="78">
        <f t="shared" si="153"/>
        <v>3066</v>
      </c>
      <c r="BDB16" s="323"/>
      <c r="BDC16" s="312"/>
      <c r="BDD16" s="22"/>
      <c r="BDE16" s="31"/>
      <c r="BDF16" s="76"/>
      <c r="BDG16" s="78">
        <f t="shared" si="154"/>
        <v>0</v>
      </c>
      <c r="BDI16" s="427"/>
      <c r="BDJ16" s="484"/>
      <c r="BDK16" s="230"/>
      <c r="BDL16" s="105"/>
      <c r="BDM16" s="857"/>
      <c r="BDN16" s="140"/>
      <c r="BDO16" s="78">
        <f t="shared" si="155"/>
        <v>308</v>
      </c>
      <c r="BDQ16" s="49"/>
      <c r="BDR16" s="816"/>
      <c r="BDS16" s="230"/>
      <c r="BDT16" s="105"/>
      <c r="BDU16" s="49"/>
      <c r="BDV16" s="140"/>
      <c r="BDW16" s="78">
        <f t="shared" si="156"/>
        <v>2970</v>
      </c>
      <c r="BDY16" s="49"/>
      <c r="BDZ16" s="230"/>
      <c r="BEA16" s="105"/>
      <c r="BEB16" s="49"/>
      <c r="BEC16" s="140"/>
      <c r="BED16" s="78">
        <f t="shared" si="157"/>
        <v>0</v>
      </c>
      <c r="BEF16" s="49"/>
      <c r="BEG16" s="230"/>
      <c r="BEH16" s="105"/>
      <c r="BEI16" s="49"/>
      <c r="BEJ16" s="140"/>
      <c r="BEK16" s="78">
        <f t="shared" si="158"/>
        <v>0</v>
      </c>
      <c r="BEM16" s="322"/>
      <c r="BEN16" s="230"/>
      <c r="BEO16" s="105"/>
      <c r="BEP16" s="49"/>
      <c r="BEQ16" s="140"/>
      <c r="BER16" s="78">
        <f t="shared" si="159"/>
        <v>0</v>
      </c>
      <c r="BET16" s="323"/>
      <c r="BEU16" s="312"/>
      <c r="BEV16" s="22"/>
      <c r="BEW16" s="31"/>
      <c r="BEX16" s="76"/>
      <c r="BEY16" s="78">
        <f t="shared" si="160"/>
        <v>1065</v>
      </c>
      <c r="BFA16" s="322">
        <v>41485</v>
      </c>
      <c r="BFB16" s="230" t="s">
        <v>3222</v>
      </c>
      <c r="BFC16" s="105">
        <v>11719</v>
      </c>
      <c r="BFD16" s="865">
        <v>41532</v>
      </c>
      <c r="BFE16" s="391">
        <v>11719</v>
      </c>
      <c r="BFF16" s="132">
        <f t="shared" si="161"/>
        <v>0</v>
      </c>
      <c r="BFH16" s="323"/>
      <c r="BFI16" s="312"/>
      <c r="BFJ16" s="22"/>
      <c r="BFK16" s="407"/>
      <c r="BFL16" s="77"/>
      <c r="BFM16" s="78">
        <f t="shared" si="162"/>
        <v>0</v>
      </c>
      <c r="BFO16" s="31"/>
      <c r="BFP16" s="312"/>
      <c r="BFQ16" s="22"/>
      <c r="BFR16" s="31"/>
      <c r="BFS16" s="76"/>
      <c r="BFT16" s="78">
        <f t="shared" si="163"/>
        <v>0</v>
      </c>
      <c r="BFV16" s="322"/>
      <c r="BFW16" s="230"/>
      <c r="BFX16" s="105"/>
      <c r="BFY16" s="322"/>
      <c r="BFZ16" s="140"/>
      <c r="BGA16" s="78">
        <f t="shared" si="164"/>
        <v>43828.5</v>
      </c>
      <c r="BGC16" s="717">
        <v>41515</v>
      </c>
      <c r="BGD16" s="303" t="s">
        <v>3247</v>
      </c>
      <c r="BGE16" s="351">
        <v>39786</v>
      </c>
      <c r="BGF16" s="427">
        <v>41529</v>
      </c>
      <c r="BGG16" s="838">
        <v>39786</v>
      </c>
      <c r="BGH16" s="78">
        <f t="shared" si="165"/>
        <v>1350.5999999999913</v>
      </c>
      <c r="BGJ16" s="31"/>
      <c r="BGK16" s="312"/>
      <c r="BGL16" s="22"/>
      <c r="BGM16" s="31"/>
      <c r="BGN16" s="76"/>
      <c r="BGO16" s="78">
        <f t="shared" si="166"/>
        <v>0</v>
      </c>
      <c r="BGQ16" s="407"/>
      <c r="BGR16" s="782"/>
      <c r="BGS16" s="140"/>
      <c r="BGT16" s="49">
        <v>41486</v>
      </c>
      <c r="BGU16" s="140">
        <v>300</v>
      </c>
      <c r="BGV16" s="78">
        <f t="shared" si="167"/>
        <v>2414.7999999999993</v>
      </c>
      <c r="BGX16" s="407"/>
      <c r="BGY16" s="31"/>
      <c r="BGZ16" s="312"/>
      <c r="BHA16" s="22"/>
      <c r="BHB16" s="31"/>
      <c r="BHC16" s="76"/>
      <c r="BHD16" s="78">
        <f t="shared" si="168"/>
        <v>6511</v>
      </c>
      <c r="BHF16" s="322"/>
      <c r="BHG16" s="230"/>
      <c r="BHH16" s="105"/>
      <c r="BHI16" s="322"/>
      <c r="BHJ16" s="140"/>
      <c r="BHK16" s="78">
        <f t="shared" si="169"/>
        <v>6434</v>
      </c>
      <c r="BHM16" s="323"/>
      <c r="BHN16" s="337"/>
      <c r="BHO16" s="312"/>
      <c r="BHP16" s="22"/>
      <c r="BHQ16" s="323"/>
      <c r="BHR16" s="76"/>
      <c r="BHS16" s="78">
        <f t="shared" si="170"/>
        <v>0</v>
      </c>
      <c r="BHU16" s="49">
        <v>41526</v>
      </c>
      <c r="BHV16" s="309"/>
      <c r="BHW16" s="303" t="s">
        <v>4085</v>
      </c>
      <c r="BHX16" s="140">
        <v>43298.8</v>
      </c>
      <c r="BHY16" s="31"/>
      <c r="BHZ16" s="76"/>
      <c r="BIA16" s="78">
        <f t="shared" si="171"/>
        <v>84656.8</v>
      </c>
      <c r="BIC16" s="407"/>
      <c r="BID16" s="312"/>
      <c r="BIE16" s="22"/>
      <c r="BIG16" s="76"/>
      <c r="BIH16" s="78">
        <f t="shared" si="172"/>
        <v>0</v>
      </c>
      <c r="BIJ16" s="323"/>
      <c r="BIK16" s="312"/>
      <c r="BIL16" s="785"/>
      <c r="BIM16" s="49"/>
      <c r="BIN16" s="140"/>
      <c r="BIO16" s="78">
        <f t="shared" si="173"/>
        <v>0</v>
      </c>
      <c r="BIQ16" s="407"/>
      <c r="BIR16" s="312"/>
      <c r="BIS16" s="785"/>
      <c r="BIT16" s="49"/>
      <c r="BIU16" s="140"/>
      <c r="BIV16" s="78">
        <f t="shared" si="174"/>
        <v>3000</v>
      </c>
      <c r="BIX16" s="323">
        <v>41516</v>
      </c>
      <c r="BIY16" s="1467" t="s">
        <v>4303</v>
      </c>
      <c r="BIZ16" s="782" t="s">
        <v>3291</v>
      </c>
      <c r="BJA16" s="140">
        <v>9358.1</v>
      </c>
      <c r="BJB16" s="31"/>
      <c r="BJC16" s="76"/>
      <c r="BJD16" s="78">
        <f t="shared" si="253"/>
        <v>49035.15</v>
      </c>
      <c r="BJF16" s="31"/>
      <c r="BJG16" s="312"/>
      <c r="BJH16" s="22"/>
      <c r="BJI16" s="31"/>
      <c r="BJJ16" s="76"/>
      <c r="BJK16" s="78">
        <f t="shared" si="254"/>
        <v>0</v>
      </c>
      <c r="BJM16" s="407"/>
      <c r="BJN16" s="312"/>
      <c r="BJO16" s="22"/>
      <c r="BJP16" s="31"/>
      <c r="BJQ16" s="76"/>
      <c r="BJR16" s="78">
        <f t="shared" si="175"/>
        <v>0</v>
      </c>
      <c r="BJT16" s="407"/>
      <c r="BJU16" s="740"/>
      <c r="BJV16" s="312"/>
      <c r="BJW16" s="22"/>
      <c r="BJX16" s="31"/>
      <c r="BJY16" s="76"/>
      <c r="BJZ16" s="78">
        <f t="shared" si="176"/>
        <v>16334</v>
      </c>
      <c r="BKB16" s="407"/>
      <c r="BKC16" s="312"/>
      <c r="BKD16" s="22"/>
      <c r="BKE16" s="31"/>
      <c r="BKF16" s="76"/>
      <c r="BKG16" s="78">
        <f t="shared" si="177"/>
        <v>9118</v>
      </c>
      <c r="BKI16" s="407"/>
      <c r="BKJ16" s="312"/>
      <c r="BKK16" s="22"/>
      <c r="BKL16" s="31"/>
      <c r="BKM16" s="76"/>
      <c r="BKN16" s="78">
        <f t="shared" si="178"/>
        <v>0</v>
      </c>
      <c r="BKP16" s="407"/>
      <c r="BKQ16" s="312"/>
      <c r="BKR16" s="22"/>
      <c r="BKS16" s="31"/>
      <c r="BKT16" s="76"/>
      <c r="BKU16" s="78">
        <f t="shared" si="179"/>
        <v>15188.5</v>
      </c>
      <c r="BKW16" s="407"/>
      <c r="BKX16" s="312"/>
      <c r="BKY16" s="22"/>
      <c r="BKZ16" s="323"/>
      <c r="BLA16" s="76"/>
      <c r="BLB16" s="78">
        <f t="shared" si="180"/>
        <v>0</v>
      </c>
      <c r="BLD16" s="427"/>
      <c r="BLE16" s="230"/>
      <c r="BLF16" s="105"/>
      <c r="BLG16" s="259"/>
      <c r="BLH16" s="140"/>
      <c r="BLI16" s="78">
        <f t="shared" si="181"/>
        <v>0</v>
      </c>
      <c r="BLK16" s="427"/>
      <c r="BLL16" s="303"/>
      <c r="BLM16" s="140"/>
      <c r="BLN16" s="49"/>
      <c r="BLO16" s="140"/>
      <c r="BLP16" s="78">
        <f t="shared" si="182"/>
        <v>0</v>
      </c>
      <c r="BLR16" s="427"/>
      <c r="BLS16" s="303"/>
      <c r="BLT16" s="140"/>
      <c r="BLU16" s="427"/>
      <c r="BLV16" s="140"/>
      <c r="BLW16" s="78">
        <f t="shared" si="183"/>
        <v>2393</v>
      </c>
      <c r="BLY16" s="407"/>
      <c r="BLZ16" s="312"/>
      <c r="BMA16" s="22"/>
      <c r="BMB16" s="407"/>
      <c r="BMC16" s="76"/>
      <c r="BMD16" s="78">
        <f t="shared" si="184"/>
        <v>0</v>
      </c>
      <c r="BMF16" s="31"/>
      <c r="BMG16" s="312"/>
      <c r="BMH16" s="22"/>
      <c r="BMI16" s="31"/>
      <c r="BMJ16" s="76"/>
      <c r="BMK16" s="78">
        <f t="shared" si="185"/>
        <v>0</v>
      </c>
      <c r="BMM16" s="31"/>
      <c r="BMN16" s="312"/>
      <c r="BMO16" s="785"/>
      <c r="BMP16" s="31"/>
      <c r="BMQ16" s="76"/>
      <c r="BMR16" s="78">
        <f t="shared" si="228"/>
        <v>14824.5</v>
      </c>
      <c r="BMT16" s="322"/>
      <c r="BMU16" s="230"/>
      <c r="BMV16" s="105"/>
      <c r="BMW16" s="49"/>
      <c r="BMX16" s="140"/>
      <c r="BMY16" s="78">
        <f t="shared" si="229"/>
        <v>12109</v>
      </c>
      <c r="BNA16" s="49"/>
      <c r="BNB16" s="230"/>
      <c r="BNC16" s="105"/>
      <c r="BND16" s="49"/>
      <c r="BNE16" s="140"/>
      <c r="BNF16" s="78">
        <f t="shared" si="230"/>
        <v>0</v>
      </c>
      <c r="BNH16" s="49"/>
      <c r="BNI16" s="309"/>
      <c r="BNJ16" s="230"/>
      <c r="BNK16" s="105"/>
      <c r="BNL16" s="49"/>
      <c r="BNM16" s="140"/>
      <c r="BNN16" s="78">
        <f t="shared" si="231"/>
        <v>0</v>
      </c>
      <c r="BNP16" s="31"/>
      <c r="BNQ16" s="312"/>
      <c r="BNR16" s="22"/>
      <c r="BNS16" s="31"/>
      <c r="BNT16" s="76"/>
      <c r="BNU16" s="78">
        <f t="shared" si="232"/>
        <v>0</v>
      </c>
      <c r="BNW16" s="31"/>
      <c r="BNX16" s="312"/>
      <c r="BNY16" s="22"/>
      <c r="BNZ16" s="31"/>
      <c r="BOA16" s="76"/>
      <c r="BOB16" s="78">
        <f t="shared" si="233"/>
        <v>0</v>
      </c>
      <c r="BOD16" s="31"/>
      <c r="BOE16" s="312"/>
      <c r="BOF16" s="22"/>
      <c r="BOG16" s="31"/>
      <c r="BOH16" s="76"/>
      <c r="BOI16" s="78">
        <f t="shared" si="234"/>
        <v>1785.5</v>
      </c>
      <c r="BOK16" s="322"/>
      <c r="BOL16" s="303"/>
      <c r="BOM16" s="140"/>
      <c r="BON16" s="49"/>
      <c r="BOO16" s="140"/>
      <c r="BOP16" s="78">
        <f t="shared" si="235"/>
        <v>0</v>
      </c>
      <c r="BOR16" s="407"/>
      <c r="BOS16" s="312"/>
      <c r="BOT16" s="22"/>
      <c r="BOU16" s="31"/>
      <c r="BOV16" s="76"/>
      <c r="BOW16" s="78">
        <f t="shared" si="236"/>
        <v>0</v>
      </c>
      <c r="BOY16" s="407"/>
      <c r="BOZ16" s="312"/>
      <c r="BPA16" s="22"/>
      <c r="BPB16" s="31"/>
      <c r="BPC16" s="76"/>
      <c r="BPD16" s="78">
        <f t="shared" si="250"/>
        <v>210</v>
      </c>
      <c r="BPF16" s="31"/>
      <c r="BPG16" s="312"/>
      <c r="BPH16" s="22"/>
      <c r="BPI16" s="31"/>
      <c r="BPJ16" s="76"/>
      <c r="BPK16" s="78">
        <f t="shared" si="186"/>
        <v>0</v>
      </c>
      <c r="BPM16" s="31"/>
      <c r="BPN16" s="312"/>
      <c r="BPO16" s="22"/>
      <c r="BPP16" s="31"/>
      <c r="BPQ16" s="76"/>
      <c r="BPR16" s="78">
        <f t="shared" si="187"/>
        <v>0</v>
      </c>
      <c r="BPU16" s="933"/>
      <c r="BPV16" s="31"/>
      <c r="BPW16" s="22"/>
      <c r="BPX16" s="31"/>
      <c r="BPY16" s="76"/>
      <c r="BPZ16" s="78">
        <f t="shared" si="188"/>
        <v>118</v>
      </c>
      <c r="BQA16" s="76"/>
      <c r="BQB16" s="323">
        <v>41506</v>
      </c>
      <c r="BQC16" s="312" t="s">
        <v>3251</v>
      </c>
      <c r="BQD16" s="22">
        <v>1842</v>
      </c>
      <c r="BQE16" s="49">
        <v>41521</v>
      </c>
      <c r="BQF16" s="140">
        <v>1842</v>
      </c>
      <c r="BQG16" s="78">
        <f t="shared" si="189"/>
        <v>8615.5</v>
      </c>
      <c r="BQI16" s="322"/>
      <c r="BQJ16" s="303"/>
      <c r="BQK16" s="140"/>
      <c r="BQL16" s="427"/>
      <c r="BQM16" s="140"/>
      <c r="BQN16" s="78">
        <f t="shared" si="190"/>
        <v>0</v>
      </c>
      <c r="BQQ16" s="782"/>
      <c r="BQR16" s="351"/>
      <c r="BQS16" s="407"/>
      <c r="BQT16" s="780"/>
      <c r="BQU16" s="78">
        <f t="shared" si="191"/>
        <v>0</v>
      </c>
      <c r="BQW16" s="31"/>
      <c r="BQX16" s="312"/>
      <c r="BQY16" s="22"/>
      <c r="BQZ16" s="31"/>
      <c r="BRA16" s="76"/>
      <c r="BRB16" s="78">
        <f t="shared" si="192"/>
        <v>2077</v>
      </c>
      <c r="BRD16" s="31"/>
      <c r="BRE16" s="337"/>
      <c r="BRF16" s="782"/>
      <c r="BRG16" s="76"/>
      <c r="BRH16" s="31"/>
      <c r="BRI16" s="76"/>
      <c r="BRJ16" s="78">
        <f t="shared" si="193"/>
        <v>1966</v>
      </c>
      <c r="BRL16" s="407"/>
      <c r="BRM16" s="312"/>
      <c r="BRN16" s="22"/>
      <c r="BRO16" s="31"/>
      <c r="BRP16" s="76"/>
      <c r="BRQ16" s="78">
        <f t="shared" si="194"/>
        <v>0</v>
      </c>
      <c r="BRS16" s="407"/>
      <c r="BRT16" s="312"/>
      <c r="BRU16" s="22"/>
      <c r="BRV16" s="31"/>
      <c r="BRW16" s="76"/>
      <c r="BRX16" s="78">
        <f t="shared" si="195"/>
        <v>0</v>
      </c>
      <c r="BRZ16" s="49"/>
      <c r="BSA16" s="230"/>
      <c r="BSB16" s="105"/>
      <c r="BSC16" s="49"/>
      <c r="BSD16" s="140"/>
      <c r="BSE16" s="78">
        <f t="shared" si="196"/>
        <v>0</v>
      </c>
      <c r="BSG16" s="407"/>
      <c r="BSH16" s="312"/>
      <c r="BSI16" s="22"/>
      <c r="BSJ16" s="31"/>
      <c r="BSK16" s="76"/>
      <c r="BSL16" s="78">
        <f t="shared" si="197"/>
        <v>0</v>
      </c>
      <c r="BSN16" s="407"/>
      <c r="BSO16" s="312"/>
      <c r="BSP16" s="22"/>
      <c r="BSQ16" s="31"/>
      <c r="BSR16" s="76"/>
      <c r="BSS16" s="78">
        <f t="shared" si="198"/>
        <v>0</v>
      </c>
      <c r="BSU16" s="31"/>
      <c r="BSV16" s="312"/>
      <c r="BSW16" s="22"/>
      <c r="BSX16" s="31"/>
      <c r="BSY16" s="76"/>
      <c r="BSZ16" s="78">
        <f t="shared" si="199"/>
        <v>0</v>
      </c>
      <c r="BTB16" s="31"/>
      <c r="BTC16" s="312"/>
      <c r="BTD16" s="22"/>
      <c r="BTE16" s="31"/>
      <c r="BTF16" s="76"/>
      <c r="BTG16" s="78">
        <f t="shared" si="200"/>
        <v>0</v>
      </c>
      <c r="BTI16" s="31"/>
      <c r="BTJ16" s="312"/>
      <c r="BTK16" s="22"/>
      <c r="BTL16" s="31"/>
      <c r="BTM16" s="76"/>
      <c r="BTN16" s="78">
        <f t="shared" si="201"/>
        <v>0</v>
      </c>
      <c r="BTP16" s="31"/>
      <c r="BTQ16" s="312"/>
      <c r="BTR16" s="22"/>
      <c r="BTS16" s="31"/>
      <c r="BTT16" s="76"/>
      <c r="BTU16" s="78">
        <f t="shared" si="202"/>
        <v>0</v>
      </c>
    </row>
    <row r="17" spans="1:1893" ht="15.75" thickTop="1" x14ac:dyDescent="0.25">
      <c r="A17" s="31"/>
      <c r="B17" s="312"/>
      <c r="C17" s="22"/>
      <c r="D17" s="31"/>
      <c r="E17" s="76"/>
      <c r="F17" s="78">
        <f t="shared" si="2"/>
        <v>0</v>
      </c>
      <c r="H17" s="31"/>
      <c r="I17" s="312"/>
      <c r="J17" s="22"/>
      <c r="K17" s="31"/>
      <c r="L17" s="76"/>
      <c r="M17" s="78">
        <f t="shared" si="3"/>
        <v>0</v>
      </c>
      <c r="O17" s="31"/>
      <c r="P17" s="312"/>
      <c r="Q17" s="22"/>
      <c r="R17" s="31"/>
      <c r="S17" s="76"/>
      <c r="T17" s="78">
        <f t="shared" si="4"/>
        <v>0</v>
      </c>
      <c r="V17" s="31"/>
      <c r="W17" s="312"/>
      <c r="X17" s="22"/>
      <c r="Y17" s="31"/>
      <c r="Z17" s="76"/>
      <c r="AA17" s="78">
        <f t="shared" si="5"/>
        <v>0</v>
      </c>
      <c r="AC17" s="407">
        <v>41517</v>
      </c>
      <c r="AD17" s="312" t="s">
        <v>3273</v>
      </c>
      <c r="AE17" s="22">
        <v>6341</v>
      </c>
      <c r="AF17" s="427">
        <v>41520</v>
      </c>
      <c r="AG17" s="76">
        <v>350</v>
      </c>
      <c r="AH17" s="78">
        <f t="shared" si="6"/>
        <v>5991</v>
      </c>
      <c r="AJ17" s="322"/>
      <c r="AK17" s="230"/>
      <c r="AL17" s="804"/>
      <c r="AM17" s="1591">
        <v>41485</v>
      </c>
      <c r="AN17" s="140">
        <v>44061.5</v>
      </c>
      <c r="AO17" s="78">
        <f t="shared" si="7"/>
        <v>63514.640000000014</v>
      </c>
      <c r="AQ17" s="31"/>
      <c r="AR17" s="312"/>
      <c r="AS17" s="22"/>
      <c r="AT17" s="31"/>
      <c r="AU17" s="76"/>
      <c r="AV17" s="78">
        <f t="shared" si="8"/>
        <v>0</v>
      </c>
      <c r="AX17" s="323"/>
      <c r="AY17" s="312"/>
      <c r="AZ17" s="22"/>
      <c r="BA17" s="31"/>
      <c r="BB17" s="76"/>
      <c r="BC17" s="78">
        <f t="shared" si="9"/>
        <v>37222</v>
      </c>
      <c r="BE17" s="427"/>
      <c r="BF17" s="230"/>
      <c r="BG17" s="105"/>
      <c r="BH17" s="49"/>
      <c r="BI17" s="140"/>
      <c r="BJ17" s="78">
        <f t="shared" si="10"/>
        <v>0</v>
      </c>
      <c r="BL17" s="323"/>
      <c r="BM17" s="312"/>
      <c r="BN17" s="22"/>
      <c r="BO17" s="31"/>
      <c r="BP17" s="76"/>
      <c r="BQ17" s="78">
        <f t="shared" si="11"/>
        <v>0</v>
      </c>
      <c r="BS17" s="427"/>
      <c r="BT17" s="427"/>
      <c r="BU17" s="230"/>
      <c r="BV17" s="105"/>
      <c r="BW17" s="49"/>
      <c r="BX17" s="140"/>
      <c r="BY17" s="78">
        <f t="shared" si="12"/>
        <v>0</v>
      </c>
      <c r="CA17" s="427"/>
      <c r="CB17" s="303"/>
      <c r="CC17" s="140"/>
      <c r="CD17" s="49"/>
      <c r="CE17" s="140"/>
      <c r="CF17" s="78">
        <f t="shared" si="13"/>
        <v>0</v>
      </c>
      <c r="CH17" s="427"/>
      <c r="CI17" s="303"/>
      <c r="CJ17" s="140"/>
      <c r="CK17" s="49"/>
      <c r="CL17" s="140"/>
      <c r="CM17" s="78">
        <f t="shared" si="14"/>
        <v>0</v>
      </c>
      <c r="CO17" s="550">
        <v>41079</v>
      </c>
      <c r="CP17" s="871"/>
      <c r="CQ17" s="230" t="s">
        <v>1143</v>
      </c>
      <c r="CR17" s="105">
        <v>0</v>
      </c>
      <c r="CS17" s="878" t="s">
        <v>1144</v>
      </c>
      <c r="CT17" s="848"/>
      <c r="CU17" s="78">
        <f t="shared" si="15"/>
        <v>0</v>
      </c>
      <c r="CX17" s="913"/>
      <c r="CY17" s="782"/>
      <c r="CZ17" s="140"/>
      <c r="DA17" s="427"/>
      <c r="DB17" s="140"/>
      <c r="DC17" s="78">
        <f t="shared" si="16"/>
        <v>9551430.3000000007</v>
      </c>
      <c r="DE17" s="322"/>
      <c r="DF17" s="230"/>
      <c r="DG17" s="698"/>
      <c r="DH17" s="49"/>
      <c r="DI17" s="140"/>
      <c r="DJ17" s="78">
        <f t="shared" si="17"/>
        <v>7735</v>
      </c>
      <c r="DL17" s="322"/>
      <c r="DM17" s="230"/>
      <c r="DN17" s="698"/>
      <c r="DO17" s="49"/>
      <c r="DP17" s="140"/>
      <c r="DQ17" s="78">
        <f t="shared" si="18"/>
        <v>0</v>
      </c>
      <c r="DS17" s="49"/>
      <c r="DT17" s="230"/>
      <c r="DU17" s="698"/>
      <c r="DV17" s="49"/>
      <c r="DW17" s="140"/>
      <c r="DX17" s="78">
        <f t="shared" si="19"/>
        <v>1750.5</v>
      </c>
      <c r="DZ17" s="322"/>
      <c r="EA17" s="230"/>
      <c r="EB17" s="105"/>
      <c r="EC17" s="49"/>
      <c r="ED17" s="140"/>
      <c r="EE17" s="78">
        <f t="shared" si="20"/>
        <v>0</v>
      </c>
      <c r="EG17" s="427"/>
      <c r="EH17" s="303"/>
      <c r="EI17" s="140"/>
      <c r="EJ17" s="49"/>
      <c r="EK17" s="140"/>
      <c r="EL17" s="78">
        <f t="shared" si="21"/>
        <v>0</v>
      </c>
      <c r="EN17" s="407"/>
      <c r="EO17" s="782"/>
      <c r="EP17" s="76"/>
      <c r="EQ17" s="31"/>
      <c r="ER17" s="76"/>
      <c r="ES17" s="78">
        <f t="shared" si="22"/>
        <v>0</v>
      </c>
      <c r="EU17" s="49"/>
      <c r="EV17" s="309"/>
      <c r="EW17" s="303"/>
      <c r="EX17" s="140"/>
      <c r="EY17" s="309"/>
      <c r="EZ17" s="140"/>
      <c r="FA17" s="78">
        <f t="shared" si="23"/>
        <v>0</v>
      </c>
      <c r="FC17" s="427"/>
      <c r="FD17" s="309"/>
      <c r="FE17" s="230"/>
      <c r="FF17" s="105"/>
      <c r="FG17" s="49"/>
      <c r="FH17" s="140"/>
      <c r="FI17" s="78">
        <f t="shared" si="24"/>
        <v>40277.530000000006</v>
      </c>
      <c r="FK17" s="427"/>
      <c r="FL17" s="309"/>
      <c r="FM17" s="230"/>
      <c r="FN17" s="105"/>
      <c r="FO17" s="309"/>
      <c r="FP17" s="140"/>
      <c r="FQ17" s="78">
        <f t="shared" si="25"/>
        <v>8038.1</v>
      </c>
      <c r="FS17" s="31"/>
      <c r="FT17" s="230"/>
      <c r="FU17" s="105"/>
      <c r="FV17" s="49"/>
      <c r="FW17" s="140"/>
      <c r="FX17" s="78">
        <f t="shared" si="203"/>
        <v>0</v>
      </c>
      <c r="FZ17" s="427">
        <v>41503</v>
      </c>
      <c r="GA17" s="484" t="s">
        <v>3312</v>
      </c>
      <c r="GB17" s="230" t="s">
        <v>3313</v>
      </c>
      <c r="GC17" s="105">
        <v>5967.5</v>
      </c>
      <c r="GD17" s="484">
        <v>41522</v>
      </c>
      <c r="GE17" s="105">
        <v>5967.5</v>
      </c>
      <c r="GF17" s="78">
        <f t="shared" si="26"/>
        <v>28912.5</v>
      </c>
      <c r="GH17" s="49"/>
      <c r="GI17" s="230"/>
      <c r="GJ17" s="105"/>
      <c r="GK17" s="49"/>
      <c r="GL17" s="140"/>
      <c r="GM17" s="78">
        <f t="shared" si="27"/>
        <v>24</v>
      </c>
      <c r="GO17" s="407"/>
      <c r="GP17" s="312"/>
      <c r="GQ17" s="312"/>
      <c r="GR17" s="785"/>
      <c r="GS17" s="31"/>
      <c r="GT17" s="76"/>
      <c r="GU17" s="78">
        <f t="shared" si="28"/>
        <v>8804.6</v>
      </c>
      <c r="GW17" s="427"/>
      <c r="GX17" s="230"/>
      <c r="GY17" s="698"/>
      <c r="GZ17" s="322"/>
      <c r="HA17" s="140"/>
      <c r="HB17" s="78">
        <f t="shared" si="29"/>
        <v>5990.5</v>
      </c>
      <c r="HD17" s="323"/>
      <c r="HE17" s="312"/>
      <c r="HF17" s="785"/>
      <c r="HG17" s="31"/>
      <c r="HH17" s="76"/>
      <c r="HI17" s="78">
        <f t="shared" si="30"/>
        <v>41275.5</v>
      </c>
      <c r="HK17" s="427"/>
      <c r="HL17" s="230"/>
      <c r="HM17" s="105"/>
      <c r="HN17" s="49"/>
      <c r="HO17" s="140"/>
      <c r="HP17" s="78">
        <f t="shared" si="31"/>
        <v>3000</v>
      </c>
      <c r="HR17" s="323"/>
      <c r="HS17" s="312"/>
      <c r="HT17" s="785"/>
      <c r="HU17" s="31"/>
      <c r="HV17" s="76"/>
      <c r="HW17" s="78">
        <f t="shared" si="32"/>
        <v>0</v>
      </c>
      <c r="HY17" s="323"/>
      <c r="HZ17" s="312"/>
      <c r="IA17" s="785"/>
      <c r="IB17" s="31"/>
      <c r="IC17" s="76"/>
      <c r="ID17" s="78">
        <f t="shared" si="33"/>
        <v>0</v>
      </c>
      <c r="IF17" s="322"/>
      <c r="IG17" s="303"/>
      <c r="IH17" s="1465"/>
      <c r="II17" s="1468"/>
      <c r="IJ17" s="1465"/>
      <c r="IK17" s="78">
        <f t="shared" si="34"/>
        <v>44195</v>
      </c>
      <c r="IM17" s="427"/>
      <c r="IN17" s="230"/>
      <c r="IO17" s="808"/>
      <c r="IP17" s="49"/>
      <c r="IQ17" s="140"/>
      <c r="IR17" s="78">
        <f t="shared" si="35"/>
        <v>402</v>
      </c>
      <c r="IT17" s="427"/>
      <c r="IU17" s="230"/>
      <c r="IV17" s="105"/>
      <c r="IW17" s="49"/>
      <c r="IX17" s="140"/>
      <c r="IY17" s="78">
        <f t="shared" si="36"/>
        <v>21278.5</v>
      </c>
      <c r="JA17" s="323">
        <v>41513</v>
      </c>
      <c r="JB17" s="782" t="s">
        <v>3346</v>
      </c>
      <c r="JC17" s="704">
        <v>2800</v>
      </c>
      <c r="JD17" s="323">
        <v>41522</v>
      </c>
      <c r="JE17" s="704">
        <v>2800</v>
      </c>
      <c r="JF17" s="78">
        <f t="shared" si="37"/>
        <v>0</v>
      </c>
      <c r="JH17" s="323"/>
      <c r="JI17" s="782"/>
      <c r="JJ17" s="704"/>
      <c r="JK17" s="323"/>
      <c r="JL17" s="704"/>
      <c r="JM17" s="78">
        <f t="shared" si="38"/>
        <v>30400</v>
      </c>
      <c r="JO17" s="323"/>
      <c r="JP17" s="782"/>
      <c r="JQ17" s="704"/>
      <c r="JR17" s="798"/>
      <c r="JS17" s="704"/>
      <c r="JT17" s="78">
        <f t="shared" si="39"/>
        <v>30400</v>
      </c>
      <c r="JV17" s="427">
        <v>40743</v>
      </c>
      <c r="JW17" s="230" t="s">
        <v>1145</v>
      </c>
      <c r="JX17" s="803">
        <v>54745.36</v>
      </c>
      <c r="JY17" s="322">
        <v>41069</v>
      </c>
      <c r="JZ17" s="140">
        <v>9049.7900000000009</v>
      </c>
      <c r="KA17" s="132">
        <f t="shared" si="40"/>
        <v>45695.57</v>
      </c>
      <c r="KC17" s="323"/>
      <c r="KD17" s="312"/>
      <c r="KE17" s="22"/>
      <c r="KF17" s="31"/>
      <c r="KG17" s="76"/>
      <c r="KH17" s="78">
        <f t="shared" si="41"/>
        <v>0</v>
      </c>
      <c r="KJ17" s="323"/>
      <c r="KK17" s="1467"/>
      <c r="KL17" s="312"/>
      <c r="KM17" s="22"/>
      <c r="KN17" s="31"/>
      <c r="KO17" s="76"/>
      <c r="KP17" s="78">
        <f t="shared" si="42"/>
        <v>26852</v>
      </c>
      <c r="KR17" s="323"/>
      <c r="KS17" s="312"/>
      <c r="KT17" s="22"/>
      <c r="KU17" s="31"/>
      <c r="KV17" s="76"/>
      <c r="KW17" s="78">
        <f t="shared" si="43"/>
        <v>0</v>
      </c>
      <c r="KY17" s="322"/>
      <c r="KZ17" s="230"/>
      <c r="LA17" s="105"/>
      <c r="LB17" s="49"/>
      <c r="LC17" s="140"/>
      <c r="LD17" s="78">
        <f t="shared" si="44"/>
        <v>0</v>
      </c>
      <c r="LF17" s="312"/>
      <c r="LG17" s="312"/>
      <c r="LH17" s="22"/>
      <c r="LI17" s="31"/>
      <c r="LJ17" s="76"/>
      <c r="LK17" s="78">
        <f t="shared" si="45"/>
        <v>7881.5</v>
      </c>
      <c r="LM17" s="31"/>
      <c r="LN17" s="312"/>
      <c r="LO17" s="22"/>
      <c r="LP17" s="31"/>
      <c r="LQ17" s="76"/>
      <c r="LR17" s="78">
        <f t="shared" si="46"/>
        <v>0</v>
      </c>
      <c r="LT17" s="312"/>
      <c r="LU17" s="312"/>
      <c r="LV17" s="22"/>
      <c r="LW17" s="31"/>
      <c r="LX17" s="76"/>
      <c r="LY17" s="78">
        <f t="shared" si="47"/>
        <v>0</v>
      </c>
      <c r="MA17" s="312"/>
      <c r="MB17" s="312"/>
      <c r="MC17" s="22"/>
      <c r="MD17" s="31"/>
      <c r="ME17" s="76"/>
      <c r="MF17" s="78">
        <f t="shared" si="48"/>
        <v>0</v>
      </c>
      <c r="MH17" s="407"/>
      <c r="MI17" s="312"/>
      <c r="MJ17" s="22"/>
      <c r="MK17" s="31"/>
      <c r="ML17" s="76"/>
      <c r="MM17" s="78">
        <f t="shared" si="49"/>
        <v>0</v>
      </c>
      <c r="MO17" s="427"/>
      <c r="MP17" s="230"/>
      <c r="MQ17" s="105"/>
      <c r="MR17" s="49"/>
      <c r="MS17" s="140"/>
      <c r="MT17" s="78">
        <f t="shared" si="50"/>
        <v>0</v>
      </c>
      <c r="MV17" s="407"/>
      <c r="MW17" s="312"/>
      <c r="MX17" s="22"/>
      <c r="MY17" s="688"/>
      <c r="MZ17" s="76"/>
      <c r="NA17" s="78">
        <f t="shared" si="51"/>
        <v>0</v>
      </c>
      <c r="NC17" s="794"/>
      <c r="ND17" s="312"/>
      <c r="NE17" s="22"/>
      <c r="NF17" s="688"/>
      <c r="NG17" s="76"/>
      <c r="NH17" s="78">
        <f t="shared" si="52"/>
        <v>0</v>
      </c>
      <c r="NJ17" s="794"/>
      <c r="NK17" s="312"/>
      <c r="NL17" s="22"/>
      <c r="NM17" s="31"/>
      <c r="NN17" s="76"/>
      <c r="NO17" s="78">
        <f t="shared" si="53"/>
        <v>0</v>
      </c>
      <c r="NQ17" s="407"/>
      <c r="NR17" s="312"/>
      <c r="NS17" s="22"/>
      <c r="NT17" s="407"/>
      <c r="NU17" s="76"/>
      <c r="NV17" s="78">
        <f t="shared" si="54"/>
        <v>0</v>
      </c>
      <c r="NX17" s="407"/>
      <c r="NY17" s="312"/>
      <c r="NZ17" s="22"/>
      <c r="OA17" s="31"/>
      <c r="OB17" s="76"/>
      <c r="OC17" s="78">
        <f t="shared" si="55"/>
        <v>14934.5</v>
      </c>
      <c r="OE17" s="407">
        <v>41533</v>
      </c>
      <c r="OF17" s="738"/>
      <c r="OG17" s="312" t="s">
        <v>4111</v>
      </c>
      <c r="OH17" s="22">
        <v>20773.060000000001</v>
      </c>
      <c r="OI17" s="49"/>
      <c r="OJ17" s="140"/>
      <c r="OK17" s="78">
        <f t="shared" si="0"/>
        <v>61832.36</v>
      </c>
      <c r="OM17" s="407"/>
      <c r="ON17" s="312"/>
      <c r="OO17" s="22"/>
      <c r="OP17" s="31"/>
      <c r="OQ17" s="76"/>
      <c r="OR17" s="78">
        <f t="shared" si="56"/>
        <v>0</v>
      </c>
      <c r="OT17" s="31"/>
      <c r="OU17" s="312"/>
      <c r="OV17" s="22"/>
      <c r="OW17" s="31"/>
      <c r="OX17" s="76"/>
      <c r="OY17" s="78">
        <f t="shared" si="57"/>
        <v>0</v>
      </c>
      <c r="PA17" s="322"/>
      <c r="PB17" s="1855"/>
      <c r="PC17" s="140"/>
      <c r="PD17" s="49"/>
      <c r="PE17" s="140"/>
      <c r="PF17" s="78">
        <f t="shared" si="58"/>
        <v>7976</v>
      </c>
      <c r="PH17" s="322"/>
      <c r="PI17" s="791"/>
      <c r="PJ17" s="140"/>
      <c r="PK17" s="49"/>
      <c r="PL17" s="140"/>
      <c r="PM17" s="78">
        <f t="shared" si="59"/>
        <v>7976</v>
      </c>
      <c r="PO17" s="322"/>
      <c r="PP17" s="864"/>
      <c r="PQ17" s="230"/>
      <c r="PR17" s="804"/>
      <c r="PS17" s="1470"/>
      <c r="PT17" s="140"/>
      <c r="PU17" s="78">
        <f t="shared" si="60"/>
        <v>5705.8600000000006</v>
      </c>
      <c r="PW17" s="322"/>
      <c r="PX17" s="303"/>
      <c r="PY17" s="140"/>
      <c r="PZ17" s="309"/>
      <c r="QA17" s="140"/>
      <c r="QB17" s="132">
        <f t="shared" si="61"/>
        <v>9904</v>
      </c>
      <c r="QC17" s="245"/>
      <c r="QD17" s="322"/>
      <c r="QE17" s="312"/>
      <c r="QF17" s="22"/>
      <c r="QG17" s="31"/>
      <c r="QH17" s="76"/>
      <c r="QI17" s="78">
        <f t="shared" si="62"/>
        <v>761.40000000000009</v>
      </c>
      <c r="QK17" s="31"/>
      <c r="QL17" s="312"/>
      <c r="QM17" s="22"/>
      <c r="QN17" s="31"/>
      <c r="QO17" s="76"/>
      <c r="QP17" s="78">
        <f t="shared" si="63"/>
        <v>0</v>
      </c>
      <c r="QR17" s="312"/>
      <c r="QS17" s="312"/>
      <c r="QT17" s="785"/>
      <c r="QU17" s="31"/>
      <c r="QV17" s="76"/>
      <c r="QW17" s="78">
        <f t="shared" si="64"/>
        <v>0</v>
      </c>
      <c r="QY17" s="312"/>
      <c r="QZ17" s="312"/>
      <c r="RA17" s="22"/>
      <c r="RB17" s="31"/>
      <c r="RC17" s="76"/>
      <c r="RD17" s="78">
        <f t="shared" si="65"/>
        <v>0</v>
      </c>
      <c r="RF17" s="427">
        <v>41503</v>
      </c>
      <c r="RG17" s="484"/>
      <c r="RH17" s="230" t="s">
        <v>3322</v>
      </c>
      <c r="RI17" s="105">
        <v>8400</v>
      </c>
      <c r="RJ17" s="49">
        <v>41528</v>
      </c>
      <c r="RK17" s="351">
        <v>1000</v>
      </c>
      <c r="RL17" s="78">
        <f t="shared" si="66"/>
        <v>10604.5</v>
      </c>
      <c r="RN17" s="407"/>
      <c r="RO17" s="312"/>
      <c r="RP17" s="22"/>
      <c r="RQ17" s="31"/>
      <c r="RR17" s="795"/>
      <c r="RS17" s="78">
        <f t="shared" si="67"/>
        <v>0</v>
      </c>
      <c r="RU17" s="407"/>
      <c r="RV17" s="312"/>
      <c r="RW17" s="22"/>
      <c r="RX17" s="31"/>
      <c r="RY17" s="795"/>
      <c r="RZ17" s="78">
        <f t="shared" si="68"/>
        <v>0</v>
      </c>
      <c r="SB17" s="31"/>
      <c r="SC17" s="312"/>
      <c r="SD17" s="22"/>
      <c r="SE17" s="31"/>
      <c r="SF17" s="795"/>
      <c r="SG17" s="78">
        <f t="shared" si="69"/>
        <v>0</v>
      </c>
      <c r="SI17" s="31"/>
      <c r="SJ17" s="312"/>
      <c r="SK17" s="22"/>
      <c r="SL17" s="31"/>
      <c r="SM17" s="795"/>
      <c r="SN17" s="78">
        <f t="shared" si="70"/>
        <v>0</v>
      </c>
      <c r="SP17" s="31"/>
      <c r="SQ17" s="312"/>
      <c r="SR17" s="22"/>
      <c r="SS17" s="31"/>
      <c r="ST17" s="795"/>
      <c r="SU17" s="78">
        <f t="shared" si="71"/>
        <v>0</v>
      </c>
      <c r="SW17" s="31"/>
      <c r="SX17" s="312"/>
      <c r="SY17" s="22"/>
      <c r="SZ17" s="31"/>
      <c r="TA17" s="795"/>
      <c r="TB17" s="78">
        <f t="shared" si="72"/>
        <v>0</v>
      </c>
      <c r="TD17" s="31"/>
      <c r="TE17" s="312"/>
      <c r="TF17" s="22"/>
      <c r="TG17" s="31"/>
      <c r="TH17" s="795"/>
      <c r="TI17" s="78">
        <f t="shared" si="73"/>
        <v>0</v>
      </c>
      <c r="TK17" s="31"/>
      <c r="TL17" s="312"/>
      <c r="TM17" s="22"/>
      <c r="TN17" s="31"/>
      <c r="TO17" s="795"/>
      <c r="TP17" s="78">
        <f t="shared" si="74"/>
        <v>9651.5</v>
      </c>
      <c r="TR17" s="31"/>
      <c r="TS17" s="312"/>
      <c r="TT17" s="22"/>
      <c r="TU17" s="31"/>
      <c r="TV17" s="795"/>
      <c r="TW17" s="78">
        <f t="shared" si="75"/>
        <v>0</v>
      </c>
      <c r="TY17" s="407"/>
      <c r="TZ17" s="312"/>
      <c r="UA17" s="22"/>
      <c r="UB17" s="31"/>
      <c r="UC17" s="795"/>
      <c r="UD17" s="78">
        <f t="shared" si="76"/>
        <v>0</v>
      </c>
      <c r="UF17" s="427"/>
      <c r="UG17" s="1476"/>
      <c r="UH17" s="140"/>
      <c r="UI17" s="49"/>
      <c r="UJ17" s="351"/>
      <c r="UK17" s="78">
        <f t="shared" si="77"/>
        <v>-2822</v>
      </c>
      <c r="UM17" s="427"/>
      <c r="UN17" s="1476"/>
      <c r="UO17" s="140"/>
      <c r="UP17" s="49"/>
      <c r="UQ17" s="351"/>
      <c r="UR17" s="78">
        <f t="shared" si="78"/>
        <v>0</v>
      </c>
      <c r="UT17" s="322"/>
      <c r="UU17" s="230"/>
      <c r="UV17" s="105"/>
      <c r="UW17" s="322"/>
      <c r="UX17" s="351"/>
      <c r="UY17" s="78">
        <f t="shared" si="79"/>
        <v>2243</v>
      </c>
      <c r="VA17" s="427"/>
      <c r="VB17" s="1476"/>
      <c r="VC17" s="140"/>
      <c r="VD17" s="49"/>
      <c r="VE17" s="351"/>
      <c r="VF17" s="78">
        <f t="shared" si="80"/>
        <v>0</v>
      </c>
      <c r="VH17" s="31"/>
      <c r="VI17" s="312"/>
      <c r="VJ17" s="22"/>
      <c r="VK17" s="31"/>
      <c r="VL17" s="795"/>
      <c r="VM17" s="78">
        <f t="shared" si="81"/>
        <v>1169.5</v>
      </c>
      <c r="VO17" s="31"/>
      <c r="VP17" s="312"/>
      <c r="VQ17" s="22"/>
      <c r="VR17" s="31"/>
      <c r="VS17" s="795"/>
      <c r="VT17" s="78">
        <f t="shared" si="82"/>
        <v>0</v>
      </c>
      <c r="VV17" s="427"/>
      <c r="VW17" s="1476"/>
      <c r="VX17" s="140"/>
      <c r="VY17" s="49"/>
      <c r="VZ17" s="351"/>
      <c r="WA17" s="78">
        <f t="shared" si="83"/>
        <v>25810</v>
      </c>
      <c r="WC17" s="322"/>
      <c r="WD17" s="1476"/>
      <c r="WE17" s="140"/>
      <c r="WF17" s="49"/>
      <c r="WG17" s="351"/>
      <c r="WH17" s="78">
        <f t="shared" si="84"/>
        <v>151</v>
      </c>
      <c r="WJ17" s="427"/>
      <c r="WK17" s="230"/>
      <c r="WL17" s="105"/>
      <c r="WM17" s="427"/>
      <c r="WN17" s="140"/>
      <c r="WO17" s="78">
        <f t="shared" si="85"/>
        <v>22886.5</v>
      </c>
      <c r="WQ17" s="49"/>
      <c r="WR17" s="230"/>
      <c r="WS17" s="105"/>
      <c r="WT17" s="49"/>
      <c r="WU17" s="140"/>
      <c r="WV17" s="78">
        <f t="shared" si="86"/>
        <v>0</v>
      </c>
      <c r="WX17" s="427"/>
      <c r="WY17" s="230"/>
      <c r="WZ17" s="105"/>
      <c r="XA17" s="49"/>
      <c r="XB17" s="140"/>
      <c r="XC17" s="78">
        <f t="shared" si="87"/>
        <v>27657.5</v>
      </c>
      <c r="XE17" s="407"/>
      <c r="XF17" s="312"/>
      <c r="XG17" s="22"/>
      <c r="XH17" s="31"/>
      <c r="XI17" s="76"/>
      <c r="XJ17" s="78">
        <f t="shared" si="88"/>
        <v>0</v>
      </c>
      <c r="XL17" s="407"/>
      <c r="XM17" s="312"/>
      <c r="XN17" s="22"/>
      <c r="XO17" s="31"/>
      <c r="XP17" s="76"/>
      <c r="XQ17" s="78">
        <f t="shared" si="89"/>
        <v>0</v>
      </c>
      <c r="XS17" s="322"/>
      <c r="XT17" s="360"/>
      <c r="XU17" s="230"/>
      <c r="XV17" s="105"/>
      <c r="XW17" s="49"/>
      <c r="XX17" s="140"/>
      <c r="XY17" s="78">
        <f t="shared" si="90"/>
        <v>55941.83</v>
      </c>
      <c r="YA17" s="323"/>
      <c r="YB17" s="312"/>
      <c r="YC17" s="22"/>
      <c r="YD17" s="427">
        <v>41519</v>
      </c>
      <c r="YE17" s="262">
        <v>200</v>
      </c>
      <c r="YF17" s="78">
        <f t="shared" si="91"/>
        <v>1121</v>
      </c>
      <c r="YH17" s="427"/>
      <c r="YI17" s="484"/>
      <c r="YJ17" s="230"/>
      <c r="YK17" s="698"/>
      <c r="YL17" s="442"/>
      <c r="YM17" s="140"/>
      <c r="YN17" s="78">
        <f t="shared" si="92"/>
        <v>4883.7000000000007</v>
      </c>
      <c r="YP17" s="323"/>
      <c r="YQ17" s="312"/>
      <c r="YR17" s="22"/>
      <c r="YS17" s="31"/>
      <c r="YT17" s="76"/>
      <c r="YU17" s="78">
        <f t="shared" si="251"/>
        <v>2405.5</v>
      </c>
      <c r="YW17" s="322"/>
      <c r="YX17" s="230"/>
      <c r="YY17" s="105"/>
      <c r="YZ17" s="49"/>
      <c r="ZA17" s="140"/>
      <c r="ZB17" s="78">
        <f t="shared" si="93"/>
        <v>13442.44</v>
      </c>
      <c r="ZD17" s="407"/>
      <c r="ZE17" s="312"/>
      <c r="ZF17" s="22"/>
      <c r="ZG17" s="31"/>
      <c r="ZH17" s="76"/>
      <c r="ZI17" s="78">
        <f t="shared" si="237"/>
        <v>0</v>
      </c>
      <c r="ZK17" s="407"/>
      <c r="ZL17" s="312"/>
      <c r="ZM17" s="22"/>
      <c r="ZN17" s="31"/>
      <c r="ZO17" s="76"/>
      <c r="ZP17" s="78">
        <f t="shared" si="238"/>
        <v>0</v>
      </c>
      <c r="ZR17" s="322">
        <v>41500</v>
      </c>
      <c r="ZS17" s="858"/>
      <c r="ZT17" s="303" t="s">
        <v>3278</v>
      </c>
      <c r="ZU17" s="140">
        <v>26067.15</v>
      </c>
      <c r="ZV17" s="322">
        <v>41540</v>
      </c>
      <c r="ZW17" s="140">
        <v>26067.15</v>
      </c>
      <c r="ZX17" s="78">
        <f t="shared" si="94"/>
        <v>6670.3999999999942</v>
      </c>
      <c r="ZZ17" s="322"/>
      <c r="AAA17" s="230"/>
      <c r="AAB17" s="105"/>
      <c r="AAC17" s="322"/>
      <c r="AAD17" s="140"/>
      <c r="AAE17" s="78">
        <f t="shared" si="95"/>
        <v>0</v>
      </c>
      <c r="AAG17" s="427"/>
      <c r="AAH17" s="230"/>
      <c r="AAI17" s="105"/>
      <c r="AAJ17" s="322"/>
      <c r="AAK17" s="140"/>
      <c r="AAL17" s="78">
        <f t="shared" si="96"/>
        <v>2828</v>
      </c>
      <c r="AAN17" s="322"/>
      <c r="AAO17" s="230"/>
      <c r="AAP17" s="698"/>
      <c r="AAQ17" s="49"/>
      <c r="AAR17" s="140"/>
      <c r="AAS17" s="78">
        <f t="shared" si="97"/>
        <v>22790</v>
      </c>
      <c r="AAU17" s="407"/>
      <c r="AAV17" s="312"/>
      <c r="AAW17" s="22"/>
      <c r="AAX17" s="31"/>
      <c r="AAY17" s="76"/>
      <c r="AAZ17" s="78">
        <f t="shared" si="98"/>
        <v>0</v>
      </c>
      <c r="ABB17" s="427"/>
      <c r="ABC17" s="230"/>
      <c r="ABD17" s="105"/>
      <c r="ABE17" s="49"/>
      <c r="ABF17" s="140"/>
      <c r="ABG17" s="78">
        <f t="shared" si="99"/>
        <v>0</v>
      </c>
      <c r="ABI17" s="427"/>
      <c r="ABJ17" s="230"/>
      <c r="ABK17" s="105"/>
      <c r="ABL17" s="49"/>
      <c r="ABM17" s="140"/>
      <c r="ABN17" s="78">
        <f t="shared" si="100"/>
        <v>0</v>
      </c>
      <c r="ABP17" s="407"/>
      <c r="ABQ17" s="312"/>
      <c r="ABR17" s="22"/>
      <c r="ABS17" s="31"/>
      <c r="ABT17" s="76"/>
      <c r="ABU17" s="78">
        <f t="shared" si="101"/>
        <v>0</v>
      </c>
      <c r="ABW17" s="407"/>
      <c r="ABX17" s="312"/>
      <c r="ABY17" s="22"/>
      <c r="ABZ17" s="31"/>
      <c r="ACA17" s="76"/>
      <c r="ACB17" s="78">
        <f t="shared" si="102"/>
        <v>0</v>
      </c>
      <c r="ACD17" s="407"/>
      <c r="ACE17" s="740"/>
      <c r="ACF17" s="312"/>
      <c r="ACG17" s="22"/>
      <c r="ACH17" s="31"/>
      <c r="ACI17" s="76"/>
      <c r="ACJ17" s="78">
        <f t="shared" si="103"/>
        <v>0</v>
      </c>
      <c r="ACL17" s="49"/>
      <c r="ACM17" s="230"/>
      <c r="ACN17" s="105"/>
      <c r="ACO17" s="49"/>
      <c r="ACP17" s="140"/>
      <c r="ACQ17" s="78">
        <f t="shared" si="255"/>
        <v>8172</v>
      </c>
      <c r="ACS17" s="31"/>
      <c r="ACT17" s="312"/>
      <c r="ACU17" s="105"/>
      <c r="ACV17" s="31"/>
      <c r="ACW17" s="76"/>
      <c r="ACX17" s="78">
        <f t="shared" si="104"/>
        <v>70699</v>
      </c>
      <c r="ADA17" s="769"/>
      <c r="ADB17" s="312"/>
      <c r="ADC17" s="785"/>
      <c r="ADD17" s="31"/>
      <c r="ADE17" s="76"/>
      <c r="ADF17" s="78">
        <f t="shared" si="256"/>
        <v>0</v>
      </c>
      <c r="ADH17" s="323"/>
      <c r="ADI17" s="312"/>
      <c r="ADJ17" s="22"/>
      <c r="ADK17" s="407"/>
      <c r="ADL17" s="76"/>
      <c r="ADM17" s="78">
        <f t="shared" si="257"/>
        <v>0</v>
      </c>
      <c r="ADO17" s="407"/>
      <c r="ADP17" s="312"/>
      <c r="ADQ17" s="22"/>
      <c r="ADR17" s="31"/>
      <c r="ADS17" s="76"/>
      <c r="ADT17" s="78">
        <f t="shared" si="258"/>
        <v>42311</v>
      </c>
      <c r="ADV17" s="322"/>
      <c r="ADW17" s="230"/>
      <c r="ADX17" s="105"/>
      <c r="ADY17" s="322"/>
      <c r="ADZ17" s="140"/>
      <c r="AEA17" s="78">
        <f t="shared" si="252"/>
        <v>31650.5</v>
      </c>
      <c r="AEC17" s="49"/>
      <c r="AED17" s="230"/>
      <c r="AEE17" s="105"/>
      <c r="AEF17" s="49"/>
      <c r="AEG17" s="140"/>
      <c r="AEH17" s="78">
        <f t="shared" si="1"/>
        <v>0</v>
      </c>
      <c r="AEJ17" s="49"/>
      <c r="AEK17" s="230"/>
      <c r="AEL17" s="698"/>
      <c r="AEM17" s="49"/>
      <c r="AEN17" s="140"/>
      <c r="AEO17" s="78">
        <f t="shared" si="105"/>
        <v>1957</v>
      </c>
      <c r="AEQ17" s="312"/>
      <c r="AER17" s="312"/>
      <c r="AES17" s="22"/>
      <c r="AET17" s="31"/>
      <c r="AEU17" s="76"/>
      <c r="AEV17" s="78">
        <f t="shared" si="106"/>
        <v>0</v>
      </c>
      <c r="AEX17" s="31"/>
      <c r="AEY17" s="312"/>
      <c r="AEZ17" s="22"/>
      <c r="AFA17" s="31"/>
      <c r="AFB17" s="76"/>
      <c r="AFC17" s="78">
        <f t="shared" si="107"/>
        <v>0</v>
      </c>
      <c r="AFE17" s="323"/>
      <c r="AFF17" s="312"/>
      <c r="AFG17" s="22"/>
      <c r="AFH17" s="31"/>
      <c r="AFI17" s="76"/>
      <c r="AFJ17" s="78">
        <f t="shared" si="108"/>
        <v>0</v>
      </c>
      <c r="AFL17" s="31"/>
      <c r="AFM17" s="312"/>
      <c r="AFN17" s="22"/>
      <c r="AFO17" s="31"/>
      <c r="AFP17" s="76"/>
      <c r="AFQ17" s="78">
        <f t="shared" si="109"/>
        <v>0</v>
      </c>
      <c r="AFS17" s="31"/>
      <c r="AFT17" s="312"/>
      <c r="AFU17" s="22"/>
      <c r="AFV17" s="31"/>
      <c r="AFW17" s="76"/>
      <c r="AFX17" s="78">
        <f t="shared" si="110"/>
        <v>75595.399999999994</v>
      </c>
      <c r="AFZ17" s="31"/>
      <c r="AGA17" s="312"/>
      <c r="AGB17" s="22"/>
      <c r="AGC17" s="31"/>
      <c r="AGD17" s="76"/>
      <c r="AGE17" s="78">
        <f t="shared" si="111"/>
        <v>0</v>
      </c>
      <c r="AGG17" s="323"/>
      <c r="AGH17" s="312"/>
      <c r="AGI17" s="22"/>
      <c r="AGJ17" s="31"/>
      <c r="AGK17" s="76"/>
      <c r="AGL17" s="78">
        <f t="shared" si="112"/>
        <v>6283.5</v>
      </c>
      <c r="AGN17" s="427"/>
      <c r="AGO17" s="230"/>
      <c r="AGP17" s="105"/>
      <c r="AGQ17" s="49"/>
      <c r="AGR17" s="140"/>
      <c r="AGS17" s="78">
        <f t="shared" si="113"/>
        <v>39189.599999999999</v>
      </c>
      <c r="AGV17" s="1467"/>
      <c r="AGW17" s="312"/>
      <c r="AGX17" s="22"/>
      <c r="AGY17" s="323"/>
      <c r="AGZ17" s="76"/>
      <c r="AHA17" s="78">
        <f t="shared" si="114"/>
        <v>2343</v>
      </c>
      <c r="AHC17" s="407"/>
      <c r="AHD17" s="312"/>
      <c r="AHE17" s="22"/>
      <c r="AHF17" s="31"/>
      <c r="AHG17" s="76"/>
      <c r="AHH17" s="78">
        <f t="shared" si="115"/>
        <v>0</v>
      </c>
      <c r="AHJ17" s="407"/>
      <c r="AHK17" s="312"/>
      <c r="AHL17" s="22"/>
      <c r="AHM17" s="31"/>
      <c r="AHN17" s="76"/>
      <c r="AHO17" s="78">
        <f t="shared" si="116"/>
        <v>3656</v>
      </c>
      <c r="AHQ17" s="427">
        <v>41505</v>
      </c>
      <c r="AHR17" s="484"/>
      <c r="AHS17" s="230" t="s">
        <v>3868</v>
      </c>
      <c r="AHT17" s="105">
        <v>3691</v>
      </c>
      <c r="AHU17" s="49">
        <v>41530</v>
      </c>
      <c r="AHV17" s="140">
        <v>3691</v>
      </c>
      <c r="AHW17" s="78">
        <f t="shared" si="117"/>
        <v>10275</v>
      </c>
      <c r="AHY17" s="427"/>
      <c r="AHZ17" s="230"/>
      <c r="AIA17" s="105"/>
      <c r="AIB17" s="49"/>
      <c r="AIC17" s="140"/>
      <c r="AID17" s="78">
        <f t="shared" si="118"/>
        <v>2612</v>
      </c>
      <c r="AIF17" s="427"/>
      <c r="AIG17" s="230"/>
      <c r="AIH17" s="105"/>
      <c r="AII17" s="49"/>
      <c r="AIJ17" s="140"/>
      <c r="AIK17" s="78">
        <f t="shared" si="119"/>
        <v>23042</v>
      </c>
      <c r="AIM17" s="427"/>
      <c r="AIN17" s="230"/>
      <c r="AIO17" s="105"/>
      <c r="AIP17" s="49"/>
      <c r="AIQ17" s="140"/>
      <c r="AIR17" s="78">
        <f t="shared" si="120"/>
        <v>504</v>
      </c>
      <c r="AIT17" s="801"/>
      <c r="AIU17" s="784"/>
      <c r="AIV17" s="22"/>
      <c r="AIW17" s="31"/>
      <c r="AIX17" s="76"/>
      <c r="AIY17" s="78">
        <f t="shared" si="121"/>
        <v>52560.5</v>
      </c>
      <c r="AJA17" s="49"/>
      <c r="AJB17" s="230"/>
      <c r="AJC17" s="105"/>
      <c r="AJD17" s="49"/>
      <c r="AJE17" s="140"/>
      <c r="AJF17" s="78">
        <f t="shared" si="122"/>
        <v>25028.5</v>
      </c>
      <c r="AJH17" s="322"/>
      <c r="AJI17" s="230"/>
      <c r="AJJ17" s="105"/>
      <c r="AJK17" s="49"/>
      <c r="AJL17" s="140"/>
      <c r="AJM17" s="78">
        <f t="shared" si="123"/>
        <v>0</v>
      </c>
      <c r="AJO17" s="322"/>
      <c r="AJP17" s="230"/>
      <c r="AJQ17" s="105"/>
      <c r="AJR17" s="49">
        <v>40992</v>
      </c>
      <c r="AJS17" s="140">
        <v>1000</v>
      </c>
      <c r="AJT17" s="78">
        <f t="shared" si="124"/>
        <v>7055.5</v>
      </c>
      <c r="AJV17" s="312"/>
      <c r="AJW17" s="738"/>
      <c r="AJX17" s="312"/>
      <c r="AJY17" s="22"/>
      <c r="AJZ17" s="31"/>
      <c r="AKA17" s="76"/>
      <c r="AKB17" s="78">
        <f t="shared" si="125"/>
        <v>0</v>
      </c>
      <c r="AKD17" s="407"/>
      <c r="AKE17" s="312"/>
      <c r="AKF17" s="22"/>
      <c r="AKG17" s="31"/>
      <c r="AKH17" s="76"/>
      <c r="AKI17" s="78">
        <f t="shared" si="126"/>
        <v>0</v>
      </c>
      <c r="AKK17" s="427"/>
      <c r="AKL17" s="484"/>
      <c r="AKM17" s="230"/>
      <c r="AKN17" s="105"/>
      <c r="AKO17" s="49"/>
      <c r="AKP17" s="140"/>
      <c r="AKQ17" s="78">
        <f t="shared" si="127"/>
        <v>0</v>
      </c>
      <c r="AKS17" s="427"/>
      <c r="AKT17" s="230"/>
      <c r="AKU17" s="105"/>
      <c r="AKV17" s="49"/>
      <c r="AKW17" s="140"/>
      <c r="AKX17" s="78">
        <f t="shared" si="128"/>
        <v>11244.5</v>
      </c>
      <c r="AKZ17" s="407"/>
      <c r="ALA17" s="312"/>
      <c r="ALB17" s="22"/>
      <c r="ALC17" s="31"/>
      <c r="ALD17" s="76"/>
      <c r="ALE17" s="78">
        <f t="shared" si="129"/>
        <v>0</v>
      </c>
      <c r="ALG17" s="407"/>
      <c r="ALH17" s="312"/>
      <c r="ALI17" s="22"/>
      <c r="ALJ17" s="31"/>
      <c r="ALK17" s="77"/>
      <c r="ALL17" s="78">
        <f t="shared" si="130"/>
        <v>3598.5</v>
      </c>
      <c r="ALN17" s="427"/>
      <c r="ALO17" s="230"/>
      <c r="ALP17" s="698"/>
      <c r="ALQ17" s="49"/>
      <c r="ALR17" s="140"/>
      <c r="ALS17" s="78">
        <f t="shared" si="131"/>
        <v>37151</v>
      </c>
      <c r="ALU17" s="407"/>
      <c r="ALV17" s="312"/>
      <c r="ALW17" s="22"/>
      <c r="ALX17" s="31"/>
      <c r="ALY17" s="76"/>
      <c r="ALZ17" s="78">
        <f t="shared" si="132"/>
        <v>0</v>
      </c>
      <c r="AMB17" s="407"/>
      <c r="AMC17" s="312"/>
      <c r="AMD17" s="22"/>
      <c r="AME17" s="407"/>
      <c r="AMF17" s="76"/>
      <c r="AMG17" s="78">
        <f t="shared" si="133"/>
        <v>0</v>
      </c>
      <c r="AMI17" s="407"/>
      <c r="AMJ17" s="312"/>
      <c r="AMK17" s="22"/>
      <c r="AML17" s="31"/>
      <c r="AMM17" s="76"/>
      <c r="AMN17" s="78">
        <f t="shared" si="134"/>
        <v>0</v>
      </c>
      <c r="AMP17" s="323"/>
      <c r="AMQ17" s="312"/>
      <c r="AMR17" s="809"/>
      <c r="AMS17" s="812"/>
      <c r="AMT17" s="76"/>
      <c r="AMU17" s="813">
        <f t="shared" si="204"/>
        <v>0</v>
      </c>
      <c r="AMW17" s="31"/>
      <c r="AMX17" s="312"/>
      <c r="AMY17" s="807"/>
      <c r="AMZ17" s="98"/>
      <c r="ANA17" s="76"/>
      <c r="ANB17" s="813">
        <f t="shared" si="205"/>
        <v>0</v>
      </c>
      <c r="AND17" s="322"/>
      <c r="ANE17" s="230"/>
      <c r="ANF17" s="807"/>
      <c r="ANG17" s="394"/>
      <c r="ANH17" s="140"/>
      <c r="ANI17" s="813">
        <f t="shared" si="206"/>
        <v>12659.599999999999</v>
      </c>
      <c r="ANK17" s="31"/>
      <c r="ANL17" s="337"/>
      <c r="ANM17" s="312"/>
      <c r="ANN17" s="809"/>
      <c r="ANO17" s="812"/>
      <c r="ANP17" s="76"/>
      <c r="ANQ17" s="813">
        <f t="shared" si="207"/>
        <v>0</v>
      </c>
      <c r="ANS17" s="427">
        <v>41521</v>
      </c>
      <c r="ANT17" s="484"/>
      <c r="ANU17" s="230" t="s">
        <v>4073</v>
      </c>
      <c r="ANV17" s="807">
        <v>90224</v>
      </c>
      <c r="ANW17" s="98"/>
      <c r="ANX17" s="140"/>
      <c r="ANY17" s="813">
        <f t="shared" si="208"/>
        <v>90955</v>
      </c>
      <c r="AOA17" s="427"/>
      <c r="AOB17" s="230"/>
      <c r="AOC17" s="807"/>
      <c r="AOD17" s="98"/>
      <c r="AOE17" s="140"/>
      <c r="AOF17" s="813">
        <f t="shared" si="209"/>
        <v>0</v>
      </c>
      <c r="AOH17" s="31"/>
      <c r="AOI17" s="312"/>
      <c r="AOJ17" s="807"/>
      <c r="AOK17" s="98"/>
      <c r="AOL17" s="76"/>
      <c r="AOM17" s="813">
        <f t="shared" si="210"/>
        <v>1894</v>
      </c>
      <c r="AOO17" s="49"/>
      <c r="AOP17" s="230"/>
      <c r="AOQ17" s="807"/>
      <c r="AOR17" s="98"/>
      <c r="AOS17" s="140"/>
      <c r="AOT17" s="813">
        <f t="shared" si="211"/>
        <v>0</v>
      </c>
      <c r="AOV17" s="49"/>
      <c r="AOW17" s="230"/>
      <c r="AOX17" s="807"/>
      <c r="AOY17" s="98"/>
      <c r="AOZ17" s="140"/>
      <c r="APA17" s="78">
        <f t="shared" si="135"/>
        <v>0</v>
      </c>
      <c r="APC17" s="407"/>
      <c r="APD17" s="312"/>
      <c r="APE17" s="809"/>
      <c r="APF17" s="812"/>
      <c r="APG17" s="76"/>
      <c r="APH17" s="813">
        <f t="shared" si="212"/>
        <v>0</v>
      </c>
      <c r="APJ17" s="322"/>
      <c r="APK17" s="230"/>
      <c r="APL17" s="807"/>
      <c r="APM17" s="98"/>
      <c r="APN17" s="52"/>
      <c r="APO17" s="813">
        <f t="shared" si="213"/>
        <v>0</v>
      </c>
      <c r="APQ17" s="31"/>
      <c r="APR17" s="312"/>
      <c r="APS17" s="809"/>
      <c r="APT17" s="812"/>
      <c r="APU17" s="76"/>
      <c r="APV17" s="813">
        <f t="shared" si="214"/>
        <v>0</v>
      </c>
      <c r="APX17" s="31"/>
      <c r="APY17" s="312"/>
      <c r="APZ17" s="809"/>
      <c r="AQA17" s="812"/>
      <c r="AQB17" s="76"/>
      <c r="AQC17" s="813">
        <f t="shared" si="215"/>
        <v>0</v>
      </c>
      <c r="AQE17" s="31"/>
      <c r="AQF17" s="876"/>
      <c r="AQG17" s="809"/>
      <c r="AQH17" s="812"/>
      <c r="AQI17" s="76"/>
      <c r="AQJ17" s="813">
        <f t="shared" si="216"/>
        <v>0</v>
      </c>
      <c r="AQL17" s="323"/>
      <c r="AQM17" s="312"/>
      <c r="AQN17" s="809"/>
      <c r="AQO17" s="812"/>
      <c r="AQP17" s="76"/>
      <c r="AQQ17" s="813">
        <f t="shared" si="217"/>
        <v>0</v>
      </c>
      <c r="AQS17" s="323"/>
      <c r="AQT17" s="312"/>
      <c r="AQU17" s="809"/>
      <c r="AQV17" s="812"/>
      <c r="AQW17" s="76"/>
      <c r="AQX17" s="813">
        <f t="shared" si="218"/>
        <v>0</v>
      </c>
      <c r="AQZ17" s="323"/>
      <c r="ARA17" s="312"/>
      <c r="ARB17" s="809"/>
      <c r="ARC17" s="812"/>
      <c r="ARD17" s="76"/>
      <c r="ARE17" s="813">
        <f t="shared" si="219"/>
        <v>977</v>
      </c>
      <c r="ARG17" s="427"/>
      <c r="ARH17" s="230"/>
      <c r="ARI17" s="807"/>
      <c r="ARJ17" s="98"/>
      <c r="ARK17" s="140"/>
      <c r="ARL17" s="813">
        <f t="shared" si="220"/>
        <v>0</v>
      </c>
      <c r="ARN17" s="407"/>
      <c r="ARO17" s="312"/>
      <c r="ARP17" s="809"/>
      <c r="ARQ17" s="812"/>
      <c r="ARR17" s="76"/>
      <c r="ARS17" s="813">
        <f t="shared" si="221"/>
        <v>0</v>
      </c>
      <c r="ARU17" s="407"/>
      <c r="ARV17" s="312"/>
      <c r="ARW17" s="809"/>
      <c r="ARX17" s="812"/>
      <c r="ARY17" s="76"/>
      <c r="ARZ17" s="813">
        <f t="shared" si="222"/>
        <v>0</v>
      </c>
      <c r="ASB17" s="407"/>
      <c r="ASC17" s="1476"/>
      <c r="ASD17" s="809"/>
      <c r="ASE17" s="812"/>
      <c r="ASF17" s="76"/>
      <c r="ASG17" s="813">
        <f t="shared" si="223"/>
        <v>0</v>
      </c>
      <c r="ASI17" s="427"/>
      <c r="ASJ17" s="303"/>
      <c r="ASK17" s="140"/>
      <c r="ASL17" s="49"/>
      <c r="ASM17" s="140"/>
      <c r="ASN17" s="78">
        <f t="shared" si="239"/>
        <v>0</v>
      </c>
      <c r="ASP17" s="427"/>
      <c r="ASQ17" s="484"/>
      <c r="ASR17" s="230"/>
      <c r="ASS17" s="105"/>
      <c r="AST17" s="49"/>
      <c r="ASU17" s="140"/>
      <c r="ASV17" s="78">
        <f t="shared" si="240"/>
        <v>0</v>
      </c>
      <c r="ASX17" s="427"/>
      <c r="ASY17" s="230"/>
      <c r="ASZ17" s="105"/>
      <c r="ATA17" s="49"/>
      <c r="ATB17" s="140"/>
      <c r="ATC17" s="78">
        <f t="shared" si="241"/>
        <v>19160</v>
      </c>
      <c r="ATE17" s="421"/>
      <c r="ATF17" s="230"/>
      <c r="ATG17" s="105"/>
      <c r="ATH17" s="49"/>
      <c r="ATI17" s="140"/>
      <c r="ATJ17" s="78">
        <f t="shared" si="242"/>
        <v>0</v>
      </c>
      <c r="ATL17" s="407"/>
      <c r="ATM17" s="740"/>
      <c r="ATN17" s="312"/>
      <c r="ATO17" s="22"/>
      <c r="ATP17" s="31"/>
      <c r="ATQ17" s="76"/>
      <c r="ATR17" s="78">
        <f t="shared" si="243"/>
        <v>5675</v>
      </c>
      <c r="ATT17" s="407"/>
      <c r="ATU17" s="740"/>
      <c r="ATV17" s="312"/>
      <c r="ATW17" s="22"/>
      <c r="ATX17" s="31"/>
      <c r="ATY17" s="76"/>
      <c r="ATZ17" s="78">
        <f t="shared" si="244"/>
        <v>0</v>
      </c>
      <c r="AUA17" s="76"/>
      <c r="AUB17" s="407"/>
      <c r="AUC17" s="312"/>
      <c r="AUD17" s="785"/>
      <c r="AUE17" s="31"/>
      <c r="AUF17" s="76"/>
      <c r="AUG17" s="78">
        <f t="shared" si="245"/>
        <v>4480</v>
      </c>
      <c r="AUI17" s="427">
        <v>41547</v>
      </c>
      <c r="AUJ17" s="230" t="s">
        <v>4272</v>
      </c>
      <c r="AUK17" s="698">
        <v>4000</v>
      </c>
      <c r="AUL17" s="49"/>
      <c r="AUM17" s="140"/>
      <c r="AUN17" s="78">
        <f t="shared" si="246"/>
        <v>23669.5</v>
      </c>
      <c r="AUP17" s="427"/>
      <c r="AUQ17" s="230"/>
      <c r="AUR17" s="105"/>
      <c r="AUS17" s="49"/>
      <c r="AUT17" s="140"/>
      <c r="AUU17" s="78">
        <f t="shared" si="247"/>
        <v>3312</v>
      </c>
      <c r="AUW17" s="427"/>
      <c r="AUX17" s="230"/>
      <c r="AUY17" s="105"/>
      <c r="AUZ17" s="49"/>
      <c r="AVA17" s="140"/>
      <c r="AVB17" s="78">
        <f t="shared" si="248"/>
        <v>1010</v>
      </c>
      <c r="AVD17" s="427"/>
      <c r="AVE17" s="303"/>
      <c r="AVF17" s="140"/>
      <c r="AVG17" s="49"/>
      <c r="AVH17" s="140"/>
      <c r="AVI17" s="78">
        <f t="shared" si="249"/>
        <v>0</v>
      </c>
      <c r="AVK17" s="407"/>
      <c r="AVL17" s="312"/>
      <c r="AVM17" s="22"/>
      <c r="AVN17" s="31"/>
      <c r="AVO17" s="76"/>
      <c r="AVP17" s="78">
        <f t="shared" si="224"/>
        <v>0</v>
      </c>
      <c r="AVR17" s="407"/>
      <c r="AVS17" s="312"/>
      <c r="AVT17" s="22"/>
      <c r="AVU17" s="31"/>
      <c r="AVV17" s="76"/>
      <c r="AVW17" s="78">
        <f t="shared" si="225"/>
        <v>0</v>
      </c>
      <c r="AVY17" s="427"/>
      <c r="AVZ17" s="303"/>
      <c r="AWA17" s="140"/>
      <c r="AWB17" s="49"/>
      <c r="AWC17" s="351"/>
      <c r="AWD17" s="78">
        <f t="shared" si="226"/>
        <v>0</v>
      </c>
      <c r="AWF17" s="49"/>
      <c r="AWG17" s="309"/>
      <c r="AWH17" s="303"/>
      <c r="AWI17" s="140"/>
      <c r="AWJ17" s="49"/>
      <c r="AWK17" s="140"/>
      <c r="AWL17" s="78">
        <f t="shared" si="227"/>
        <v>448440.18</v>
      </c>
      <c r="AWN17" s="407"/>
      <c r="AWO17" s="740"/>
      <c r="AWP17" s="782"/>
      <c r="AWQ17" s="76"/>
      <c r="AWR17" s="31"/>
      <c r="AWS17" s="76"/>
      <c r="AWT17" s="78">
        <f t="shared" si="259"/>
        <v>11251</v>
      </c>
      <c r="AWV17" s="407"/>
      <c r="AWW17" s="782"/>
      <c r="AWX17" s="76"/>
      <c r="AWY17" s="31"/>
      <c r="AWZ17" s="76"/>
      <c r="AXA17" s="78">
        <f t="shared" si="260"/>
        <v>0</v>
      </c>
      <c r="AXC17" s="407"/>
      <c r="AXD17" s="782"/>
      <c r="AXE17" s="76"/>
      <c r="AXF17" s="31"/>
      <c r="AXG17" s="76"/>
      <c r="AXH17" s="78">
        <f t="shared" si="261"/>
        <v>0</v>
      </c>
      <c r="AXJ17" s="31"/>
      <c r="AXK17" s="782"/>
      <c r="AXL17" s="76"/>
      <c r="AXM17" s="31"/>
      <c r="AXN17" s="76"/>
      <c r="AXO17" s="78">
        <f t="shared" si="262"/>
        <v>0</v>
      </c>
      <c r="AXQ17" s="427"/>
      <c r="AXR17" s="303"/>
      <c r="AXS17" s="140"/>
      <c r="AXT17" s="309">
        <v>41543</v>
      </c>
      <c r="AXU17" s="140">
        <v>1000</v>
      </c>
      <c r="AXV17" s="78">
        <f t="shared" si="136"/>
        <v>34392</v>
      </c>
      <c r="AXX17" s="427"/>
      <c r="AXY17" s="303"/>
      <c r="AXZ17" s="140"/>
      <c r="AYA17" s="309"/>
      <c r="AYB17" s="140"/>
      <c r="AYC17" s="78">
        <f t="shared" si="137"/>
        <v>0</v>
      </c>
      <c r="AYE17" s="427"/>
      <c r="AYF17" s="303"/>
      <c r="AYG17" s="140"/>
      <c r="AYH17" s="309"/>
      <c r="AYI17" s="140"/>
      <c r="AYJ17" s="78">
        <f t="shared" si="138"/>
        <v>0</v>
      </c>
      <c r="AYL17" s="407"/>
      <c r="AYM17" s="312"/>
      <c r="AYN17" s="22"/>
      <c r="AYO17" s="31"/>
      <c r="AYP17" s="76"/>
      <c r="AYQ17" s="78">
        <f t="shared" si="139"/>
        <v>0</v>
      </c>
      <c r="AYS17" s="407"/>
      <c r="AYT17" s="782"/>
      <c r="AYU17" s="76"/>
      <c r="AYV17" s="31"/>
      <c r="AYW17" s="76"/>
      <c r="AYX17" s="78">
        <f t="shared" si="140"/>
        <v>0</v>
      </c>
      <c r="AYZ17" s="49"/>
      <c r="AZA17" s="303"/>
      <c r="AZB17" s="140"/>
      <c r="AZC17" s="49"/>
      <c r="AZD17" s="140"/>
      <c r="AZE17" s="78">
        <f t="shared" si="141"/>
        <v>0</v>
      </c>
      <c r="AZG17" s="322"/>
      <c r="AZH17" s="303"/>
      <c r="AZI17" s="140"/>
      <c r="AZJ17" s="49"/>
      <c r="AZK17" s="140"/>
      <c r="AZL17" s="78">
        <f t="shared" si="142"/>
        <v>5180.28</v>
      </c>
      <c r="AZN17" s="322"/>
      <c r="AZO17" s="303"/>
      <c r="AZP17" s="140"/>
      <c r="AZQ17" s="49"/>
      <c r="AZR17" s="140"/>
      <c r="AZS17" s="78">
        <f t="shared" si="143"/>
        <v>0</v>
      </c>
      <c r="AZU17" s="322"/>
      <c r="AZV17" s="230"/>
      <c r="AZW17" s="105"/>
      <c r="AZX17" s="427"/>
      <c r="AZY17" s="351"/>
      <c r="AZZ17" s="78">
        <f t="shared" si="144"/>
        <v>5524</v>
      </c>
      <c r="BAB17" s="407"/>
      <c r="BAC17" s="782"/>
      <c r="BAD17" s="76"/>
      <c r="BAE17" s="407"/>
      <c r="BAF17" s="77"/>
      <c r="BAG17" s="78">
        <f t="shared" si="145"/>
        <v>3325</v>
      </c>
      <c r="BAI17" s="427">
        <v>41516</v>
      </c>
      <c r="BAJ17" s="303" t="s">
        <v>3246</v>
      </c>
      <c r="BAK17" s="140">
        <v>19064</v>
      </c>
      <c r="BAL17" s="49">
        <v>41519</v>
      </c>
      <c r="BAM17" s="140">
        <v>19064</v>
      </c>
      <c r="BAN17" s="78">
        <f t="shared" si="146"/>
        <v>839.20000000000073</v>
      </c>
      <c r="BAP17" s="49"/>
      <c r="BAQ17" s="303"/>
      <c r="BAR17" s="140"/>
      <c r="BAS17" s="49"/>
      <c r="BAT17" s="140"/>
      <c r="BAU17" s="78">
        <f t="shared" si="263"/>
        <v>0</v>
      </c>
      <c r="BAW17" s="49"/>
      <c r="BAX17" s="303"/>
      <c r="BAY17" s="140"/>
      <c r="BAZ17" s="49"/>
      <c r="BBA17" s="140"/>
      <c r="BBB17" s="78">
        <f t="shared" si="264"/>
        <v>1292</v>
      </c>
      <c r="BBD17" s="322">
        <v>41528</v>
      </c>
      <c r="BBE17" s="786"/>
      <c r="BBF17" s="303" t="s">
        <v>3857</v>
      </c>
      <c r="BBG17" s="140">
        <v>126819</v>
      </c>
      <c r="BBH17" s="394">
        <v>41534</v>
      </c>
      <c r="BBI17" s="140">
        <v>126819</v>
      </c>
      <c r="BBJ17" s="132">
        <f t="shared" si="147"/>
        <v>6.5</v>
      </c>
      <c r="BBL17" s="31"/>
      <c r="BBM17" s="782"/>
      <c r="BBN17" s="76"/>
      <c r="BBO17" s="31"/>
      <c r="BBP17" s="76"/>
      <c r="BBQ17" s="78">
        <f t="shared" si="148"/>
        <v>0</v>
      </c>
      <c r="BBS17" s="49"/>
      <c r="BBT17" s="303"/>
      <c r="BBU17" s="140"/>
      <c r="BBV17" s="427"/>
      <c r="BBW17" s="140"/>
      <c r="BBX17" s="78">
        <f t="shared" si="149"/>
        <v>0</v>
      </c>
      <c r="BBZ17" s="31"/>
      <c r="BCA17" s="782"/>
      <c r="BCB17" s="76"/>
      <c r="BCC17" s="31"/>
      <c r="BCD17" s="76"/>
      <c r="BCE17" s="78">
        <f t="shared" si="150"/>
        <v>0</v>
      </c>
      <c r="BCG17" s="31"/>
      <c r="BCH17" s="782"/>
      <c r="BCI17" s="76"/>
      <c r="BCJ17" s="31"/>
      <c r="BCK17" s="76"/>
      <c r="BCL17" s="78">
        <f t="shared" si="151"/>
        <v>0</v>
      </c>
      <c r="BCN17" s="407"/>
      <c r="BCO17" s="782"/>
      <c r="BCP17" s="76"/>
      <c r="BCQ17" s="31"/>
      <c r="BCR17" s="76"/>
      <c r="BCS17" s="78">
        <f t="shared" si="152"/>
        <v>4327.5</v>
      </c>
      <c r="BCU17" s="427">
        <v>41547</v>
      </c>
      <c r="BCV17" s="230" t="s">
        <v>4223</v>
      </c>
      <c r="BCW17" s="105">
        <v>19769.5</v>
      </c>
      <c r="BCX17" s="49"/>
      <c r="BCY17" s="140"/>
      <c r="BCZ17" s="78">
        <f t="shared" si="153"/>
        <v>22835.5</v>
      </c>
      <c r="BDB17" s="323"/>
      <c r="BDC17" s="782"/>
      <c r="BDD17" s="140"/>
      <c r="BDE17" s="49"/>
      <c r="BDF17" s="76"/>
      <c r="BDG17" s="78">
        <f t="shared" si="154"/>
        <v>0</v>
      </c>
      <c r="BDI17" s="427"/>
      <c r="BDJ17" s="484"/>
      <c r="BDK17" s="230"/>
      <c r="BDL17" s="105"/>
      <c r="BDM17" s="427"/>
      <c r="BDN17" s="140"/>
      <c r="BDO17" s="78">
        <f t="shared" si="155"/>
        <v>308</v>
      </c>
      <c r="BDQ17" s="49"/>
      <c r="BDR17" s="816"/>
      <c r="BDS17" s="303"/>
      <c r="BDT17" s="140"/>
      <c r="BDU17" s="49"/>
      <c r="BDV17" s="140"/>
      <c r="BDW17" s="78">
        <f t="shared" si="156"/>
        <v>2970</v>
      </c>
      <c r="BDY17" s="49"/>
      <c r="BDZ17" s="303"/>
      <c r="BEA17" s="140"/>
      <c r="BEB17" s="49"/>
      <c r="BEC17" s="140"/>
      <c r="BED17" s="78">
        <f t="shared" si="157"/>
        <v>0</v>
      </c>
      <c r="BEF17" s="49"/>
      <c r="BEG17" s="303"/>
      <c r="BEH17" s="140"/>
      <c r="BEI17" s="49"/>
      <c r="BEJ17" s="140"/>
      <c r="BEK17" s="78">
        <f t="shared" si="158"/>
        <v>0</v>
      </c>
      <c r="BEM17" s="323"/>
      <c r="BEN17" s="782"/>
      <c r="BEO17" s="76"/>
      <c r="BEP17" s="31"/>
      <c r="BEQ17" s="76"/>
      <c r="BER17" s="78">
        <f t="shared" si="159"/>
        <v>0</v>
      </c>
      <c r="BET17" s="323"/>
      <c r="BEU17" s="782"/>
      <c r="BEV17" s="76"/>
      <c r="BEW17" s="31"/>
      <c r="BEX17" s="76"/>
      <c r="BEY17" s="78">
        <f t="shared" si="160"/>
        <v>1065</v>
      </c>
      <c r="BFA17" s="322">
        <v>41489</v>
      </c>
      <c r="BFB17" s="230" t="s">
        <v>3228</v>
      </c>
      <c r="BFC17" s="140">
        <v>12378.5</v>
      </c>
      <c r="BFD17" s="427">
        <v>41538</v>
      </c>
      <c r="BFE17" s="140">
        <v>6500</v>
      </c>
      <c r="BFF17" s="78">
        <f t="shared" si="161"/>
        <v>5878.5</v>
      </c>
      <c r="BFH17" s="323"/>
      <c r="BFI17" s="782"/>
      <c r="BFJ17" s="76"/>
      <c r="BFK17" s="407"/>
      <c r="BFL17" s="76"/>
      <c r="BFM17" s="78">
        <f t="shared" si="162"/>
        <v>0</v>
      </c>
      <c r="BFO17" s="31"/>
      <c r="BFP17" s="782"/>
      <c r="BFQ17" s="76"/>
      <c r="BFR17" s="31"/>
      <c r="BFS17" s="76"/>
      <c r="BFT17" s="78">
        <f t="shared" si="163"/>
        <v>0</v>
      </c>
      <c r="BFV17" s="322"/>
      <c r="BFW17" s="303"/>
      <c r="BFX17" s="140"/>
      <c r="BFY17" s="322"/>
      <c r="BFZ17" s="140"/>
      <c r="BGA17" s="78">
        <f t="shared" si="164"/>
        <v>43828.5</v>
      </c>
      <c r="BGC17" s="717">
        <v>41517</v>
      </c>
      <c r="BGD17" s="303" t="s">
        <v>3258</v>
      </c>
      <c r="BGE17" s="351">
        <v>38816</v>
      </c>
      <c r="BGF17" s="427">
        <v>41529</v>
      </c>
      <c r="BGG17" s="140">
        <v>38816</v>
      </c>
      <c r="BGH17" s="78">
        <f t="shared" si="165"/>
        <v>1350.5999999999913</v>
      </c>
      <c r="BGJ17" s="31"/>
      <c r="BGK17" s="782"/>
      <c r="BGL17" s="76"/>
      <c r="BGM17" s="31"/>
      <c r="BGN17" s="76"/>
      <c r="BGO17" s="78">
        <f t="shared" si="166"/>
        <v>0</v>
      </c>
      <c r="BGQ17" s="407"/>
      <c r="BGR17" s="782"/>
      <c r="BGS17" s="140"/>
      <c r="BGT17" s="49">
        <v>41500</v>
      </c>
      <c r="BGU17" s="140">
        <v>300</v>
      </c>
      <c r="BGV17" s="78">
        <f t="shared" si="167"/>
        <v>2114.7999999999993</v>
      </c>
      <c r="BGX17" s="407"/>
      <c r="BGY17" s="31"/>
      <c r="BGZ17" s="782"/>
      <c r="BHA17" s="76"/>
      <c r="BHB17" s="31"/>
      <c r="BHC17" s="76"/>
      <c r="BHD17" s="78">
        <f t="shared" si="168"/>
        <v>6511</v>
      </c>
      <c r="BHF17" s="322"/>
      <c r="BHG17" s="303"/>
      <c r="BHH17" s="140"/>
      <c r="BHI17" s="322"/>
      <c r="BHJ17" s="140"/>
      <c r="BHK17" s="78">
        <f t="shared" si="169"/>
        <v>6434</v>
      </c>
      <c r="BHM17" s="323"/>
      <c r="BHN17" s="337"/>
      <c r="BHO17" s="782"/>
      <c r="BHP17" s="76"/>
      <c r="BHQ17" s="323"/>
      <c r="BHR17" s="76"/>
      <c r="BHS17" s="78">
        <f t="shared" si="170"/>
        <v>0</v>
      </c>
      <c r="BHU17" s="49">
        <v>41530</v>
      </c>
      <c r="BHV17" s="309"/>
      <c r="BHW17" s="303" t="s">
        <v>4280</v>
      </c>
      <c r="BHX17" s="140">
        <v>55211.7</v>
      </c>
      <c r="BHY17" s="31"/>
      <c r="BHZ17" s="76"/>
      <c r="BIA17" s="78">
        <f t="shared" si="171"/>
        <v>139868.5</v>
      </c>
      <c r="BIC17" s="407"/>
      <c r="BID17" s="782"/>
      <c r="BIE17" s="76"/>
      <c r="BIG17" s="76"/>
      <c r="BIH17" s="78">
        <f t="shared" si="172"/>
        <v>0</v>
      </c>
      <c r="BIJ17" s="322"/>
      <c r="BIK17" s="230"/>
      <c r="BIL17" s="105"/>
      <c r="BIM17" s="49"/>
      <c r="BIN17" s="140"/>
      <c r="BIO17" s="78">
        <f t="shared" si="173"/>
        <v>0</v>
      </c>
      <c r="BIQ17" s="427"/>
      <c r="BIR17" s="230"/>
      <c r="BIS17" s="105"/>
      <c r="BIT17" s="49"/>
      <c r="BIU17" s="140"/>
      <c r="BIV17" s="78">
        <f t="shared" si="174"/>
        <v>3000</v>
      </c>
      <c r="BIX17" s="323">
        <v>41519</v>
      </c>
      <c r="BIY17" s="1467" t="s">
        <v>4304</v>
      </c>
      <c r="BIZ17" s="782" t="s">
        <v>4071</v>
      </c>
      <c r="BJA17" s="76">
        <v>14905</v>
      </c>
      <c r="BJB17" s="31"/>
      <c r="BJC17" s="76"/>
      <c r="BJD17" s="78">
        <f t="shared" si="253"/>
        <v>63940.15</v>
      </c>
      <c r="BJF17" s="31"/>
      <c r="BJG17" s="782"/>
      <c r="BJH17" s="76"/>
      <c r="BJI17" s="31"/>
      <c r="BJJ17" s="76"/>
      <c r="BJK17" s="78">
        <f t="shared" si="254"/>
        <v>0</v>
      </c>
      <c r="BJM17" s="407"/>
      <c r="BJN17" s="782"/>
      <c r="BJO17" s="76"/>
      <c r="BJP17" s="31"/>
      <c r="BJQ17" s="76"/>
      <c r="BJR17" s="78">
        <f t="shared" si="175"/>
        <v>0</v>
      </c>
      <c r="BJT17" s="407"/>
      <c r="BJU17" s="740"/>
      <c r="BJV17" s="782"/>
      <c r="BJW17" s="76"/>
      <c r="BJX17" s="31"/>
      <c r="BJY17" s="76"/>
      <c r="BJZ17" s="78">
        <f t="shared" si="176"/>
        <v>16334</v>
      </c>
      <c r="BKB17" s="407"/>
      <c r="BKC17" s="782"/>
      <c r="BKD17" s="76"/>
      <c r="BKE17" s="31"/>
      <c r="BKF17" s="76"/>
      <c r="BKG17" s="78">
        <f t="shared" si="177"/>
        <v>9118</v>
      </c>
      <c r="BKI17" s="407"/>
      <c r="BKJ17" s="782"/>
      <c r="BKK17" s="76"/>
      <c r="BKL17" s="31"/>
      <c r="BKM17" s="76"/>
      <c r="BKN17" s="78">
        <f t="shared" si="178"/>
        <v>0</v>
      </c>
      <c r="BKP17" s="407"/>
      <c r="BKQ17" s="782"/>
      <c r="BKR17" s="76"/>
      <c r="BKS17" s="31"/>
      <c r="BKT17" s="76"/>
      <c r="BKU17" s="78">
        <f t="shared" si="179"/>
        <v>15188.5</v>
      </c>
      <c r="BKW17" s="407"/>
      <c r="BKX17" s="782"/>
      <c r="BKY17" s="76"/>
      <c r="BKZ17" s="323"/>
      <c r="BLA17" s="76"/>
      <c r="BLB17" s="78">
        <f t="shared" si="180"/>
        <v>0</v>
      </c>
      <c r="BLD17" s="427"/>
      <c r="BLE17" s="230"/>
      <c r="BLF17" s="105"/>
      <c r="BLG17" s="49"/>
      <c r="BLH17" s="140"/>
      <c r="BLI17" s="78">
        <f t="shared" si="181"/>
        <v>0</v>
      </c>
      <c r="BLK17" s="427"/>
      <c r="BLL17" s="303"/>
      <c r="BLM17" s="140"/>
      <c r="BLN17" s="259"/>
      <c r="BLO17" s="140"/>
      <c r="BLP17" s="78">
        <f t="shared" si="182"/>
        <v>0</v>
      </c>
      <c r="BLR17" s="427"/>
      <c r="BLS17" s="303"/>
      <c r="BLT17" s="140"/>
      <c r="BLU17" s="496"/>
      <c r="BLV17" s="140"/>
      <c r="BLW17" s="78">
        <f t="shared" si="183"/>
        <v>2393</v>
      </c>
      <c r="BLY17" s="407"/>
      <c r="BLZ17" s="782"/>
      <c r="BMA17" s="76"/>
      <c r="BMB17" s="407"/>
      <c r="BMC17" s="76"/>
      <c r="BMD17" s="78">
        <f t="shared" si="184"/>
        <v>0</v>
      </c>
      <c r="BMF17" s="31"/>
      <c r="BMG17" s="782"/>
      <c r="BMH17" s="76"/>
      <c r="BMI17" s="31"/>
      <c r="BMJ17" s="76"/>
      <c r="BMK17" s="78">
        <f t="shared" si="185"/>
        <v>0</v>
      </c>
      <c r="BMM17" s="31"/>
      <c r="BMN17" s="312"/>
      <c r="BMO17" s="785"/>
      <c r="BMP17" s="31"/>
      <c r="BMQ17" s="76"/>
      <c r="BMR17" s="78">
        <f t="shared" si="228"/>
        <v>14824.5</v>
      </c>
      <c r="BMT17" s="322">
        <v>41515</v>
      </c>
      <c r="BMU17" s="230" t="s">
        <v>3250</v>
      </c>
      <c r="BMV17" s="105">
        <v>51322</v>
      </c>
      <c r="BMW17" s="259">
        <v>41521</v>
      </c>
      <c r="BMX17" s="140">
        <v>29800</v>
      </c>
      <c r="BMY17" s="78">
        <f t="shared" si="229"/>
        <v>33631</v>
      </c>
      <c r="BNA17" s="49"/>
      <c r="BNB17" s="303"/>
      <c r="BNC17" s="140"/>
      <c r="BND17" s="49"/>
      <c r="BNE17" s="140"/>
      <c r="BNF17" s="78">
        <f t="shared" si="230"/>
        <v>0</v>
      </c>
      <c r="BNH17" s="49"/>
      <c r="BNI17" s="309"/>
      <c r="BNJ17" s="303"/>
      <c r="BNK17" s="140"/>
      <c r="BNL17" s="49"/>
      <c r="BNM17" s="140"/>
      <c r="BNN17" s="78">
        <f t="shared" si="231"/>
        <v>0</v>
      </c>
      <c r="BNP17" s="31"/>
      <c r="BNQ17" s="312"/>
      <c r="BNR17" s="22"/>
      <c r="BNS17" s="31"/>
      <c r="BNT17" s="76"/>
      <c r="BNU17" s="78">
        <f t="shared" si="232"/>
        <v>0</v>
      </c>
      <c r="BNW17" s="31"/>
      <c r="BNX17" s="312"/>
      <c r="BNY17" s="22"/>
      <c r="BNZ17" s="31"/>
      <c r="BOA17" s="76"/>
      <c r="BOB17" s="78">
        <f t="shared" si="233"/>
        <v>0</v>
      </c>
      <c r="BOD17" s="31"/>
      <c r="BOE17" s="782"/>
      <c r="BOF17" s="76"/>
      <c r="BOG17" s="31"/>
      <c r="BOH17" s="76"/>
      <c r="BOI17" s="78">
        <f t="shared" si="234"/>
        <v>1785.5</v>
      </c>
      <c r="BOK17" s="322"/>
      <c r="BOL17" s="303"/>
      <c r="BOM17" s="140"/>
      <c r="BON17" s="49"/>
      <c r="BOO17" s="140"/>
      <c r="BOP17" s="78">
        <f t="shared" si="235"/>
        <v>0</v>
      </c>
      <c r="BOR17" s="407"/>
      <c r="BOS17" s="782"/>
      <c r="BOT17" s="76"/>
      <c r="BOU17" s="31"/>
      <c r="BOV17" s="76"/>
      <c r="BOW17" s="78">
        <f t="shared" si="236"/>
        <v>0</v>
      </c>
      <c r="BOY17" s="407"/>
      <c r="BOZ17" s="782"/>
      <c r="BPA17" s="76"/>
      <c r="BPB17" s="31"/>
      <c r="BPC17" s="76"/>
      <c r="BPD17" s="78">
        <f t="shared" si="250"/>
        <v>210</v>
      </c>
      <c r="BPF17" s="31"/>
      <c r="BPG17" s="782"/>
      <c r="BPH17" s="76"/>
      <c r="BPI17" s="31"/>
      <c r="BPJ17" s="76"/>
      <c r="BPK17" s="78">
        <f t="shared" si="186"/>
        <v>0</v>
      </c>
      <c r="BPM17" s="31"/>
      <c r="BPN17" s="782"/>
      <c r="BPO17" s="76"/>
      <c r="BPP17" s="31"/>
      <c r="BPQ17" s="76"/>
      <c r="BPR17" s="78">
        <f t="shared" si="187"/>
        <v>0</v>
      </c>
      <c r="BPU17" s="933"/>
      <c r="BPV17" s="31"/>
      <c r="BPW17" s="76"/>
      <c r="BPX17" s="31"/>
      <c r="BPY17" s="76"/>
      <c r="BPZ17" s="78">
        <f t="shared" si="188"/>
        <v>118</v>
      </c>
      <c r="BQA17" s="76"/>
      <c r="BQB17" s="323">
        <v>41507</v>
      </c>
      <c r="BQC17" s="312" t="s">
        <v>3262</v>
      </c>
      <c r="BQD17" s="22">
        <v>1834</v>
      </c>
      <c r="BQE17" s="49">
        <v>41521</v>
      </c>
      <c r="BQF17" s="140">
        <v>1834</v>
      </c>
      <c r="BQG17" s="78">
        <f t="shared" si="189"/>
        <v>8615.5</v>
      </c>
      <c r="BQI17" s="322"/>
      <c r="BQJ17" s="303"/>
      <c r="BQK17" s="140"/>
      <c r="BQL17" s="427"/>
      <c r="BQM17" s="140"/>
      <c r="BQN17" s="78">
        <f t="shared" si="190"/>
        <v>0</v>
      </c>
      <c r="BQQ17" s="782"/>
      <c r="BQR17" s="351"/>
      <c r="BQS17" s="493"/>
      <c r="BQT17" s="780"/>
      <c r="BQU17" s="78">
        <f t="shared" si="191"/>
        <v>0</v>
      </c>
      <c r="BQW17" s="31"/>
      <c r="BQX17" s="782"/>
      <c r="BQY17" s="76"/>
      <c r="BQZ17" s="31"/>
      <c r="BRA17" s="76"/>
      <c r="BRB17" s="78">
        <f t="shared" si="192"/>
        <v>2077</v>
      </c>
      <c r="BRD17" s="31"/>
      <c r="BRE17" s="337"/>
      <c r="BRF17" s="782"/>
      <c r="BRG17" s="76"/>
      <c r="BRH17" s="31"/>
      <c r="BRI17" s="76"/>
      <c r="BRJ17" s="78">
        <f t="shared" si="193"/>
        <v>1966</v>
      </c>
      <c r="BRL17" s="407"/>
      <c r="BRM17" s="782"/>
      <c r="BRN17" s="76"/>
      <c r="BRO17" s="31"/>
      <c r="BRP17" s="76"/>
      <c r="BRQ17" s="78">
        <f t="shared" si="194"/>
        <v>0</v>
      </c>
      <c r="BRS17" s="407"/>
      <c r="BRT17" s="782"/>
      <c r="BRU17" s="76"/>
      <c r="BRV17" s="31"/>
      <c r="BRW17" s="76"/>
      <c r="BRX17" s="78">
        <f t="shared" si="195"/>
        <v>0</v>
      </c>
      <c r="BRZ17" s="49"/>
      <c r="BSA17" s="303"/>
      <c r="BSB17" s="140"/>
      <c r="BSC17" s="49"/>
      <c r="BSD17" s="140"/>
      <c r="BSE17" s="78">
        <f t="shared" si="196"/>
        <v>0</v>
      </c>
      <c r="BSG17" s="407"/>
      <c r="BSH17" s="782"/>
      <c r="BSI17" s="76"/>
      <c r="BSJ17" s="31"/>
      <c r="BSK17" s="76"/>
      <c r="BSL17" s="78">
        <f t="shared" si="197"/>
        <v>0</v>
      </c>
      <c r="BSN17" s="407"/>
      <c r="BSO17" s="782"/>
      <c r="BSP17" s="76"/>
      <c r="BSQ17" s="31"/>
      <c r="BSR17" s="76"/>
      <c r="BSS17" s="78">
        <f t="shared" si="198"/>
        <v>0</v>
      </c>
      <c r="BSU17" s="31"/>
      <c r="BSV17" s="782"/>
      <c r="BSW17" s="76"/>
      <c r="BSX17" s="31"/>
      <c r="BSY17" s="76"/>
      <c r="BSZ17" s="78">
        <f t="shared" si="199"/>
        <v>0</v>
      </c>
      <c r="BTB17" s="31"/>
      <c r="BTC17" s="782"/>
      <c r="BTD17" s="76"/>
      <c r="BTE17" s="31"/>
      <c r="BTF17" s="76"/>
      <c r="BTG17" s="78">
        <f t="shared" si="200"/>
        <v>0</v>
      </c>
      <c r="BTI17" s="31"/>
      <c r="BTJ17" s="782"/>
      <c r="BTK17" s="76"/>
      <c r="BTL17" s="31"/>
      <c r="BTM17" s="76"/>
      <c r="BTN17" s="78">
        <f t="shared" si="201"/>
        <v>0</v>
      </c>
      <c r="BTP17" s="31"/>
      <c r="BTQ17" s="782"/>
      <c r="BTR17" s="76"/>
      <c r="BTS17" s="31"/>
      <c r="BTT17" s="76"/>
      <c r="BTU17" s="78">
        <f t="shared" si="202"/>
        <v>0</v>
      </c>
    </row>
    <row r="18" spans="1:1893" x14ac:dyDescent="0.25">
      <c r="A18" s="31"/>
      <c r="B18" s="312"/>
      <c r="C18" s="22"/>
      <c r="D18" s="31"/>
      <c r="E18" s="76"/>
      <c r="F18" s="78">
        <f t="shared" si="2"/>
        <v>0</v>
      </c>
      <c r="H18" s="31"/>
      <c r="I18" s="312"/>
      <c r="J18" s="22"/>
      <c r="K18" s="31"/>
      <c r="L18" s="76"/>
      <c r="M18" s="78">
        <f t="shared" si="3"/>
        <v>0</v>
      </c>
      <c r="O18" s="31"/>
      <c r="P18" s="312"/>
      <c r="Q18" s="22"/>
      <c r="R18" s="31"/>
      <c r="S18" s="76"/>
      <c r="T18" s="78">
        <f t="shared" si="4"/>
        <v>0</v>
      </c>
      <c r="V18" s="31"/>
      <c r="W18" s="312"/>
      <c r="X18" s="22"/>
      <c r="Y18" s="31"/>
      <c r="Z18" s="76"/>
      <c r="AA18" s="78">
        <f t="shared" si="5"/>
        <v>0</v>
      </c>
      <c r="AC18" s="723"/>
      <c r="AD18" s="817"/>
      <c r="AE18" s="1950"/>
      <c r="AF18" s="1951">
        <v>41521</v>
      </c>
      <c r="AG18" s="76">
        <v>600</v>
      </c>
      <c r="AH18" s="78">
        <f t="shared" si="6"/>
        <v>5391</v>
      </c>
      <c r="AJ18" s="322"/>
      <c r="AK18" s="230"/>
      <c r="AL18" s="105"/>
      <c r="AM18" s="322"/>
      <c r="AN18" s="140"/>
      <c r="AO18" s="78">
        <f t="shared" si="7"/>
        <v>63514.640000000014</v>
      </c>
      <c r="AQ18" s="31"/>
      <c r="AR18" s="312"/>
      <c r="AS18" s="22"/>
      <c r="AT18" s="31"/>
      <c r="AU18" s="76"/>
      <c r="AV18" s="78">
        <f t="shared" si="8"/>
        <v>0</v>
      </c>
      <c r="AX18" s="323"/>
      <c r="AY18" s="312"/>
      <c r="AZ18" s="22"/>
      <c r="BA18" s="31"/>
      <c r="BB18" s="76"/>
      <c r="BC18" s="78">
        <f t="shared" si="9"/>
        <v>37222</v>
      </c>
      <c r="BE18" s="427"/>
      <c r="BF18" s="230"/>
      <c r="BG18" s="105"/>
      <c r="BH18" s="49"/>
      <c r="BI18" s="140"/>
      <c r="BJ18" s="78">
        <f t="shared" si="10"/>
        <v>0</v>
      </c>
      <c r="BL18" s="323"/>
      <c r="BM18" s="312"/>
      <c r="BN18" s="22"/>
      <c r="BO18" s="31"/>
      <c r="BP18" s="76"/>
      <c r="BQ18" s="78">
        <f t="shared" si="11"/>
        <v>0</v>
      </c>
      <c r="BS18" s="427"/>
      <c r="BT18" s="427"/>
      <c r="BU18" s="230"/>
      <c r="BV18" s="105"/>
      <c r="BW18" s="49"/>
      <c r="BX18" s="140"/>
      <c r="BY18" s="78">
        <f t="shared" si="12"/>
        <v>0</v>
      </c>
      <c r="CA18" s="427"/>
      <c r="CB18" s="230"/>
      <c r="CC18" s="105"/>
      <c r="CD18" s="49"/>
      <c r="CE18" s="140"/>
      <c r="CF18" s="78">
        <f t="shared" si="13"/>
        <v>0</v>
      </c>
      <c r="CH18" s="427"/>
      <c r="CI18" s="230"/>
      <c r="CJ18" s="105"/>
      <c r="CK18" s="49"/>
      <c r="CL18" s="140"/>
      <c r="CM18" s="78">
        <f t="shared" si="14"/>
        <v>0</v>
      </c>
      <c r="CO18" s="797">
        <v>41079</v>
      </c>
      <c r="CP18" s="882"/>
      <c r="CQ18" s="883" t="s">
        <v>1147</v>
      </c>
      <c r="CR18" s="567">
        <v>218464</v>
      </c>
      <c r="CS18" s="797">
        <v>41132</v>
      </c>
      <c r="CT18" s="840">
        <v>212650</v>
      </c>
      <c r="CU18" s="884">
        <f t="shared" si="15"/>
        <v>5814</v>
      </c>
      <c r="CX18" s="913"/>
      <c r="CY18" s="782"/>
      <c r="CZ18" s="140"/>
      <c r="DA18" s="427"/>
      <c r="DB18" s="140"/>
      <c r="DC18" s="78">
        <f t="shared" si="16"/>
        <v>9551430.3000000007</v>
      </c>
      <c r="DE18" s="322"/>
      <c r="DF18" s="230"/>
      <c r="DG18" s="105"/>
      <c r="DH18" s="49"/>
      <c r="DI18" s="140"/>
      <c r="DJ18" s="78">
        <f t="shared" si="17"/>
        <v>7735</v>
      </c>
      <c r="DL18" s="322"/>
      <c r="DM18" s="230"/>
      <c r="DN18" s="105"/>
      <c r="DO18" s="49"/>
      <c r="DP18" s="140"/>
      <c r="DQ18" s="78">
        <f t="shared" si="18"/>
        <v>0</v>
      </c>
      <c r="DS18" s="49"/>
      <c r="DT18" s="230"/>
      <c r="DU18" s="105"/>
      <c r="DV18" s="49"/>
      <c r="DW18" s="140"/>
      <c r="DX18" s="78">
        <f t="shared" si="19"/>
        <v>1750.5</v>
      </c>
      <c r="DZ18" s="322"/>
      <c r="EA18" s="230"/>
      <c r="EB18" s="105"/>
      <c r="EC18" s="49"/>
      <c r="ED18" s="140"/>
      <c r="EE18" s="78">
        <f t="shared" si="20"/>
        <v>0</v>
      </c>
      <c r="EG18" s="427"/>
      <c r="EH18" s="303"/>
      <c r="EI18" s="140"/>
      <c r="EJ18" s="49"/>
      <c r="EK18" s="140"/>
      <c r="EL18" s="78">
        <f t="shared" si="21"/>
        <v>0</v>
      </c>
      <c r="EN18" s="407"/>
      <c r="EO18" s="312"/>
      <c r="EP18" s="22"/>
      <c r="EQ18" s="31"/>
      <c r="ER18" s="76"/>
      <c r="ES18" s="78">
        <f t="shared" si="22"/>
        <v>0</v>
      </c>
      <c r="EU18" s="49"/>
      <c r="EV18" s="309"/>
      <c r="EW18" s="230"/>
      <c r="EX18" s="105"/>
      <c r="EY18" s="309"/>
      <c r="EZ18" s="140"/>
      <c r="FA18" s="78">
        <f t="shared" si="23"/>
        <v>0</v>
      </c>
      <c r="FC18" s="427"/>
      <c r="FD18" s="309"/>
      <c r="FE18" s="230"/>
      <c r="FF18" s="105"/>
      <c r="FG18" s="49"/>
      <c r="FH18" s="140"/>
      <c r="FI18" s="78">
        <f t="shared" si="24"/>
        <v>40277.530000000006</v>
      </c>
      <c r="FK18" s="427"/>
      <c r="FL18" s="309"/>
      <c r="FM18" s="230"/>
      <c r="FN18" s="105"/>
      <c r="FO18" s="309"/>
      <c r="FP18" s="140"/>
      <c r="FQ18" s="78">
        <f t="shared" si="25"/>
        <v>8038.1</v>
      </c>
      <c r="FS18" s="31"/>
      <c r="FT18" s="230"/>
      <c r="FU18" s="105"/>
      <c r="FV18" s="49"/>
      <c r="FW18" s="140"/>
      <c r="FX18" s="78">
        <f t="shared" si="203"/>
        <v>0</v>
      </c>
      <c r="FZ18" s="407">
        <v>41507</v>
      </c>
      <c r="GA18" s="484" t="s">
        <v>3316</v>
      </c>
      <c r="GB18" s="312" t="s">
        <v>3317</v>
      </c>
      <c r="GC18" s="22">
        <v>24280</v>
      </c>
      <c r="GD18" s="484">
        <v>41522</v>
      </c>
      <c r="GE18" s="22">
        <v>24280</v>
      </c>
      <c r="GF18" s="78">
        <f t="shared" si="26"/>
        <v>28912.5</v>
      </c>
      <c r="GH18" s="49"/>
      <c r="GI18" s="230"/>
      <c r="GJ18" s="105"/>
      <c r="GK18" s="49"/>
      <c r="GL18" s="140"/>
      <c r="GM18" s="78">
        <f t="shared" si="27"/>
        <v>24</v>
      </c>
      <c r="GO18" s="407"/>
      <c r="GP18" s="312"/>
      <c r="GQ18" s="312"/>
      <c r="GR18" s="698"/>
      <c r="GS18" s="49"/>
      <c r="GT18" s="76"/>
      <c r="GU18" s="78">
        <f t="shared" si="28"/>
        <v>8804.6</v>
      </c>
      <c r="GW18" s="427"/>
      <c r="GX18" s="230"/>
      <c r="GY18" s="698"/>
      <c r="GZ18" s="322"/>
      <c r="HA18" s="140"/>
      <c r="HB18" s="78">
        <f t="shared" si="29"/>
        <v>5990.5</v>
      </c>
      <c r="HD18" s="323"/>
      <c r="HE18" s="312"/>
      <c r="HF18" s="785"/>
      <c r="HG18" s="31"/>
      <c r="HH18" s="76"/>
      <c r="HI18" s="78">
        <f t="shared" si="30"/>
        <v>41275.5</v>
      </c>
      <c r="HK18" s="427"/>
      <c r="HL18" s="230"/>
      <c r="HM18" s="105"/>
      <c r="HN18" s="49"/>
      <c r="HO18" s="140"/>
      <c r="HP18" s="78">
        <f t="shared" si="31"/>
        <v>3000</v>
      </c>
      <c r="HR18" s="323"/>
      <c r="HS18" s="312"/>
      <c r="HT18" s="785"/>
      <c r="HU18" s="31"/>
      <c r="HV18" s="76"/>
      <c r="HW18" s="78">
        <f t="shared" si="32"/>
        <v>0</v>
      </c>
      <c r="HY18" s="323"/>
      <c r="HZ18" s="312"/>
      <c r="IA18" s="785"/>
      <c r="IB18" s="31"/>
      <c r="IC18" s="76"/>
      <c r="ID18" s="78">
        <f t="shared" si="33"/>
        <v>0</v>
      </c>
      <c r="IF18" s="322"/>
      <c r="IG18" s="303"/>
      <c r="IH18" s="140"/>
      <c r="II18" s="427"/>
      <c r="IJ18" s="140"/>
      <c r="IK18" s="78">
        <f t="shared" si="34"/>
        <v>44195</v>
      </c>
      <c r="IM18" s="427"/>
      <c r="IN18" s="1476"/>
      <c r="IO18" s="807"/>
      <c r="IP18" s="49"/>
      <c r="IQ18" s="140"/>
      <c r="IR18" s="78">
        <f t="shared" si="35"/>
        <v>402</v>
      </c>
      <c r="IT18" s="427"/>
      <c r="IU18" s="1476"/>
      <c r="IV18" s="807"/>
      <c r="IW18" s="49"/>
      <c r="IX18" s="140"/>
      <c r="IY18" s="78">
        <f t="shared" si="36"/>
        <v>21278.5</v>
      </c>
      <c r="JA18" s="323">
        <v>41514</v>
      </c>
      <c r="JB18" s="782" t="s">
        <v>3347</v>
      </c>
      <c r="JC18" s="704">
        <v>2800</v>
      </c>
      <c r="JD18" s="323">
        <v>41522</v>
      </c>
      <c r="JE18" s="704">
        <v>2800</v>
      </c>
      <c r="JF18" s="78">
        <f t="shared" si="37"/>
        <v>0</v>
      </c>
      <c r="JH18" s="323"/>
      <c r="JI18" s="782"/>
      <c r="JJ18" s="704"/>
      <c r="JK18" s="323"/>
      <c r="JL18" s="704"/>
      <c r="JM18" s="78">
        <f t="shared" si="38"/>
        <v>30400</v>
      </c>
      <c r="JO18" s="323"/>
      <c r="JP18" s="782"/>
      <c r="JQ18" s="704"/>
      <c r="JR18" s="798"/>
      <c r="JS18" s="704"/>
      <c r="JT18" s="78">
        <f t="shared" si="39"/>
        <v>30400</v>
      </c>
      <c r="JV18" s="427"/>
      <c r="JW18" s="230"/>
      <c r="JX18" s="105"/>
      <c r="JY18" s="322">
        <v>41082</v>
      </c>
      <c r="JZ18" s="140">
        <v>5500</v>
      </c>
      <c r="KA18" s="132">
        <f t="shared" si="40"/>
        <v>40195.57</v>
      </c>
      <c r="KC18" s="323"/>
      <c r="KD18" s="1476"/>
      <c r="KE18" s="140"/>
      <c r="KF18" s="31"/>
      <c r="KG18" s="76"/>
      <c r="KH18" s="78">
        <f t="shared" si="41"/>
        <v>0</v>
      </c>
      <c r="KJ18" s="323"/>
      <c r="KK18" s="1467"/>
      <c r="KL18" s="1476"/>
      <c r="KM18" s="140"/>
      <c r="KN18" s="31"/>
      <c r="KO18" s="76"/>
      <c r="KP18" s="78">
        <f t="shared" si="42"/>
        <v>26852</v>
      </c>
      <c r="KR18" s="323"/>
      <c r="KS18" s="312"/>
      <c r="KT18" s="22"/>
      <c r="KU18" s="31"/>
      <c r="KV18" s="76"/>
      <c r="KW18" s="78">
        <f t="shared" si="43"/>
        <v>0</v>
      </c>
      <c r="KY18" s="322"/>
      <c r="KZ18" s="230"/>
      <c r="LA18" s="105"/>
      <c r="LB18" s="50"/>
      <c r="LC18" s="140"/>
      <c r="LD18" s="78">
        <f t="shared" si="44"/>
        <v>0</v>
      </c>
      <c r="LF18" s="312"/>
      <c r="LG18" s="312"/>
      <c r="LH18" s="22"/>
      <c r="LI18" s="31"/>
      <c r="LJ18" s="76"/>
      <c r="LK18" s="78">
        <f t="shared" si="45"/>
        <v>7881.5</v>
      </c>
      <c r="LM18" s="312"/>
      <c r="LN18" s="312"/>
      <c r="LO18" s="22"/>
      <c r="LP18" s="31"/>
      <c r="LQ18" s="76"/>
      <c r="LR18" s="78">
        <f t="shared" si="46"/>
        <v>0</v>
      </c>
      <c r="LT18" s="312"/>
      <c r="LU18" s="312"/>
      <c r="LV18" s="22"/>
      <c r="LW18" s="31"/>
      <c r="LX18" s="76"/>
      <c r="LY18" s="78">
        <f t="shared" si="47"/>
        <v>0</v>
      </c>
      <c r="MA18" s="312"/>
      <c r="MB18" s="312"/>
      <c r="MC18" s="22"/>
      <c r="MD18" s="31"/>
      <c r="ME18" s="76"/>
      <c r="MF18" s="78">
        <f t="shared" si="48"/>
        <v>0</v>
      </c>
      <c r="MH18" s="407"/>
      <c r="MI18" s="312"/>
      <c r="MJ18" s="22"/>
      <c r="MK18" s="31"/>
      <c r="ML18" s="76"/>
      <c r="MM18" s="78">
        <f t="shared" si="49"/>
        <v>0</v>
      </c>
      <c r="MO18" s="427"/>
      <c r="MP18" s="230"/>
      <c r="MQ18" s="105"/>
      <c r="MR18" s="49"/>
      <c r="MS18" s="140"/>
      <c r="MT18" s="78">
        <f t="shared" si="50"/>
        <v>0</v>
      </c>
      <c r="MV18" s="407"/>
      <c r="MW18" s="312"/>
      <c r="MX18" s="22"/>
      <c r="MY18" s="688"/>
      <c r="MZ18" s="76"/>
      <c r="NA18" s="78">
        <f t="shared" si="51"/>
        <v>0</v>
      </c>
      <c r="NC18" s="794"/>
      <c r="ND18" s="312"/>
      <c r="NE18" s="22"/>
      <c r="NF18" s="688"/>
      <c r="NG18" s="76"/>
      <c r="NH18" s="78">
        <f t="shared" si="52"/>
        <v>0</v>
      </c>
      <c r="NJ18" s="794"/>
      <c r="NK18" s="312"/>
      <c r="NL18" s="22"/>
      <c r="NM18" s="31"/>
      <c r="NN18" s="76"/>
      <c r="NO18" s="78">
        <f t="shared" si="53"/>
        <v>0</v>
      </c>
      <c r="NQ18" s="407"/>
      <c r="NR18" s="312"/>
      <c r="NS18" s="22"/>
      <c r="NT18" s="407"/>
      <c r="NU18" s="76"/>
      <c r="NV18" s="78">
        <f t="shared" si="54"/>
        <v>0</v>
      </c>
      <c r="NX18" s="407"/>
      <c r="NY18" s="312"/>
      <c r="NZ18" s="105"/>
      <c r="OA18" s="346"/>
      <c r="OB18" s="140"/>
      <c r="OC18" s="78">
        <f t="shared" si="55"/>
        <v>14934.5</v>
      </c>
      <c r="OE18" s="407">
        <v>41536</v>
      </c>
      <c r="OF18" s="738"/>
      <c r="OG18" s="312" t="s">
        <v>4118</v>
      </c>
      <c r="OH18" s="22">
        <v>36274.5</v>
      </c>
      <c r="OI18" s="49"/>
      <c r="OJ18" s="140"/>
      <c r="OK18" s="78">
        <f t="shared" si="0"/>
        <v>98106.86</v>
      </c>
      <c r="OM18" s="407"/>
      <c r="ON18" s="312"/>
      <c r="OO18" s="22"/>
      <c r="OP18" s="31"/>
      <c r="OQ18" s="76"/>
      <c r="OR18" s="78">
        <f t="shared" si="56"/>
        <v>0</v>
      </c>
      <c r="OT18" s="31"/>
      <c r="OU18" s="312"/>
      <c r="OV18" s="22"/>
      <c r="OW18" s="31"/>
      <c r="OX18" s="76"/>
      <c r="OY18" s="78">
        <f t="shared" si="57"/>
        <v>0</v>
      </c>
      <c r="PA18" s="322"/>
      <c r="PB18" s="791"/>
      <c r="PC18" s="140"/>
      <c r="PD18" s="49"/>
      <c r="PE18" s="140"/>
      <c r="PF18" s="78">
        <f t="shared" si="58"/>
        <v>7976</v>
      </c>
      <c r="PH18" s="322"/>
      <c r="PI18" s="791"/>
      <c r="PJ18" s="140"/>
      <c r="PK18" s="49"/>
      <c r="PL18" s="140"/>
      <c r="PM18" s="78">
        <f t="shared" si="59"/>
        <v>7976</v>
      </c>
      <c r="PO18" s="322">
        <v>41474</v>
      </c>
      <c r="PP18" s="792" t="s">
        <v>3234</v>
      </c>
      <c r="PQ18" s="230" t="s">
        <v>3235</v>
      </c>
      <c r="PR18" s="105">
        <v>77376</v>
      </c>
      <c r="PS18" s="309">
        <v>41479</v>
      </c>
      <c r="PT18" s="140">
        <v>73251.5</v>
      </c>
      <c r="PU18" s="78">
        <f t="shared" si="60"/>
        <v>9830.36</v>
      </c>
      <c r="PW18" s="322"/>
      <c r="PX18" s="303"/>
      <c r="PY18" s="140"/>
      <c r="PZ18" s="309"/>
      <c r="QA18" s="140"/>
      <c r="QB18" s="132">
        <f t="shared" si="61"/>
        <v>9904</v>
      </c>
      <c r="QC18" s="245"/>
      <c r="QD18" s="322">
        <v>41544</v>
      </c>
      <c r="QE18" s="312" t="s">
        <v>4179</v>
      </c>
      <c r="QF18" s="22">
        <v>25298</v>
      </c>
      <c r="QG18" s="31"/>
      <c r="QH18" s="76"/>
      <c r="QI18" s="78">
        <f t="shared" si="62"/>
        <v>26059.4</v>
      </c>
      <c r="QK18" s="31"/>
      <c r="QL18" s="312"/>
      <c r="QM18" s="22"/>
      <c r="QN18" s="31"/>
      <c r="QO18" s="76"/>
      <c r="QP18" s="78">
        <f t="shared" si="63"/>
        <v>0</v>
      </c>
      <c r="QR18" s="312"/>
      <c r="QS18" s="312"/>
      <c r="QT18" s="785"/>
      <c r="QU18" s="31"/>
      <c r="QV18" s="76"/>
      <c r="QW18" s="78">
        <f t="shared" si="64"/>
        <v>0</v>
      </c>
      <c r="QY18" s="312"/>
      <c r="QZ18" s="312"/>
      <c r="RA18" s="22"/>
      <c r="RB18" s="31"/>
      <c r="RC18" s="76"/>
      <c r="RD18" s="78">
        <f t="shared" si="65"/>
        <v>0</v>
      </c>
      <c r="RF18" s="427"/>
      <c r="RG18" s="484"/>
      <c r="RH18" s="230"/>
      <c r="RI18" s="105"/>
      <c r="RJ18" s="49">
        <v>41545</v>
      </c>
      <c r="RK18" s="351">
        <v>7400</v>
      </c>
      <c r="RL18" s="78">
        <f t="shared" si="66"/>
        <v>3204.5</v>
      </c>
      <c r="RN18" s="407"/>
      <c r="RO18" s="312"/>
      <c r="RP18" s="22"/>
      <c r="RQ18" s="31"/>
      <c r="RR18" s="795"/>
      <c r="RS18" s="78">
        <f t="shared" si="67"/>
        <v>0</v>
      </c>
      <c r="RU18" s="407"/>
      <c r="RV18" s="312"/>
      <c r="RW18" s="22"/>
      <c r="RX18" s="31"/>
      <c r="RY18" s="795"/>
      <c r="RZ18" s="78">
        <f t="shared" si="68"/>
        <v>0</v>
      </c>
      <c r="SB18" s="31"/>
      <c r="SC18" s="312"/>
      <c r="SD18" s="22"/>
      <c r="SE18" s="31"/>
      <c r="SF18" s="795"/>
      <c r="SG18" s="78">
        <f t="shared" si="69"/>
        <v>0</v>
      </c>
      <c r="SI18" s="31"/>
      <c r="SJ18" s="312"/>
      <c r="SK18" s="22"/>
      <c r="SL18" s="31"/>
      <c r="SM18" s="795"/>
      <c r="SN18" s="78">
        <f t="shared" si="70"/>
        <v>0</v>
      </c>
      <c r="SP18" s="31"/>
      <c r="SQ18" s="312"/>
      <c r="SR18" s="22"/>
      <c r="SS18" s="31"/>
      <c r="ST18" s="795"/>
      <c r="SU18" s="78">
        <f t="shared" si="71"/>
        <v>0</v>
      </c>
      <c r="SW18" s="31"/>
      <c r="SX18" s="312"/>
      <c r="SY18" s="22"/>
      <c r="SZ18" s="31"/>
      <c r="TA18" s="795"/>
      <c r="TB18" s="78">
        <f t="shared" si="72"/>
        <v>0</v>
      </c>
      <c r="TD18" s="31"/>
      <c r="TE18" s="312"/>
      <c r="TF18" s="22"/>
      <c r="TG18" s="31"/>
      <c r="TH18" s="795"/>
      <c r="TI18" s="78">
        <f t="shared" si="73"/>
        <v>0</v>
      </c>
      <c r="TK18" s="312"/>
      <c r="TL18" s="312"/>
      <c r="TM18" s="22"/>
      <c r="TN18" s="31"/>
      <c r="TO18" s="795"/>
      <c r="TP18" s="78">
        <f t="shared" si="74"/>
        <v>9651.5</v>
      </c>
      <c r="TR18" s="312"/>
      <c r="TS18" s="312"/>
      <c r="TT18" s="22"/>
      <c r="TU18" s="31"/>
      <c r="TV18" s="795"/>
      <c r="TW18" s="78">
        <f t="shared" si="75"/>
        <v>0</v>
      </c>
      <c r="TY18" s="407"/>
      <c r="TZ18" s="312"/>
      <c r="UA18" s="22"/>
      <c r="UB18" s="31"/>
      <c r="UC18" s="795"/>
      <c r="UD18" s="78">
        <f t="shared" si="76"/>
        <v>0</v>
      </c>
      <c r="UF18" s="427"/>
      <c r="UG18" s="230"/>
      <c r="UH18" s="105"/>
      <c r="UI18" s="49"/>
      <c r="UJ18" s="351"/>
      <c r="UK18" s="78">
        <f t="shared" si="77"/>
        <v>-2822</v>
      </c>
      <c r="UM18" s="427"/>
      <c r="UN18" s="230"/>
      <c r="UO18" s="105"/>
      <c r="UP18" s="49"/>
      <c r="UQ18" s="351"/>
      <c r="UR18" s="78">
        <f t="shared" si="78"/>
        <v>0</v>
      </c>
      <c r="UT18" s="322"/>
      <c r="UU18" s="230"/>
      <c r="UV18" s="105"/>
      <c r="UW18" s="322"/>
      <c r="UX18" s="351"/>
      <c r="UY18" s="78">
        <f t="shared" si="79"/>
        <v>2243</v>
      </c>
      <c r="VA18" s="427"/>
      <c r="VB18" s="230"/>
      <c r="VC18" s="105"/>
      <c r="VD18" s="49"/>
      <c r="VE18" s="351"/>
      <c r="VF18" s="78">
        <f t="shared" si="80"/>
        <v>0</v>
      </c>
      <c r="VH18" s="31"/>
      <c r="VI18" s="312"/>
      <c r="VJ18" s="140"/>
      <c r="VK18" s="31"/>
      <c r="VL18" s="795"/>
      <c r="VM18" s="78">
        <f t="shared" si="81"/>
        <v>1169.5</v>
      </c>
      <c r="VO18" s="31"/>
      <c r="VP18" s="312"/>
      <c r="VQ18" s="22"/>
      <c r="VR18" s="31"/>
      <c r="VS18" s="795"/>
      <c r="VT18" s="78">
        <f t="shared" si="82"/>
        <v>0</v>
      </c>
      <c r="VV18" s="407"/>
      <c r="VW18" s="312"/>
      <c r="VX18" s="22"/>
      <c r="VY18" s="31"/>
      <c r="VZ18" s="795"/>
      <c r="WA18" s="78">
        <f t="shared" si="83"/>
        <v>25810</v>
      </c>
      <c r="WC18" s="322"/>
      <c r="WD18" s="230"/>
      <c r="WE18" s="105"/>
      <c r="WF18" s="49"/>
      <c r="WG18" s="351"/>
      <c r="WH18" s="78">
        <f t="shared" si="84"/>
        <v>151</v>
      </c>
      <c r="WJ18" s="427"/>
      <c r="WK18" s="230"/>
      <c r="WL18" s="105"/>
      <c r="WM18" s="427"/>
      <c r="WN18" s="140"/>
      <c r="WO18" s="78">
        <f t="shared" si="85"/>
        <v>22886.5</v>
      </c>
      <c r="WQ18" s="31"/>
      <c r="WR18" s="312"/>
      <c r="WS18" s="22"/>
      <c r="WT18" s="31"/>
      <c r="WU18" s="76"/>
      <c r="WV18" s="78">
        <f t="shared" si="86"/>
        <v>0</v>
      </c>
      <c r="WX18" s="427"/>
      <c r="WY18" s="230"/>
      <c r="WZ18" s="105"/>
      <c r="XA18" s="49"/>
      <c r="XB18" s="140"/>
      <c r="XC18" s="78">
        <f t="shared" si="87"/>
        <v>27657.5</v>
      </c>
      <c r="XE18" s="407"/>
      <c r="XF18" s="312"/>
      <c r="XG18" s="22"/>
      <c r="XH18" s="31"/>
      <c r="XI18" s="76"/>
      <c r="XJ18" s="78">
        <f t="shared" si="88"/>
        <v>0</v>
      </c>
      <c r="XL18" s="407"/>
      <c r="XM18" s="312"/>
      <c r="XN18" s="22"/>
      <c r="XO18" s="31"/>
      <c r="XP18" s="76"/>
      <c r="XQ18" s="78">
        <f t="shared" si="89"/>
        <v>0</v>
      </c>
      <c r="XS18" s="322"/>
      <c r="XT18" s="360"/>
      <c r="XU18" s="230"/>
      <c r="XV18" s="105"/>
      <c r="XW18" s="49"/>
      <c r="XX18" s="140"/>
      <c r="XY18" s="78">
        <f t="shared" si="90"/>
        <v>55941.83</v>
      </c>
      <c r="YA18" s="322"/>
      <c r="YB18" s="230"/>
      <c r="YC18" s="105"/>
      <c r="YD18" s="427">
        <v>41531</v>
      </c>
      <c r="YE18" s="140">
        <v>200</v>
      </c>
      <c r="YF18" s="78">
        <f t="shared" si="91"/>
        <v>921</v>
      </c>
      <c r="YH18" s="427"/>
      <c r="YI18" s="484"/>
      <c r="YJ18" s="230"/>
      <c r="YK18" s="698"/>
      <c r="YL18" s="787"/>
      <c r="YM18" s="140"/>
      <c r="YN18" s="78">
        <f t="shared" si="92"/>
        <v>4883.7000000000007</v>
      </c>
      <c r="YP18" s="323"/>
      <c r="YQ18" s="312"/>
      <c r="YR18" s="22"/>
      <c r="YS18" s="31"/>
      <c r="YT18" s="76"/>
      <c r="YU18" s="78">
        <f t="shared" si="251"/>
        <v>2405.5</v>
      </c>
      <c r="YW18" s="322"/>
      <c r="YX18" s="230"/>
      <c r="YY18" s="105"/>
      <c r="YZ18" s="49"/>
      <c r="ZA18" s="140"/>
      <c r="ZB18" s="78">
        <f t="shared" si="93"/>
        <v>13442.44</v>
      </c>
      <c r="ZD18" s="407"/>
      <c r="ZE18" s="312"/>
      <c r="ZF18" s="22"/>
      <c r="ZG18" s="31"/>
      <c r="ZH18" s="76"/>
      <c r="ZI18" s="78">
        <f t="shared" si="237"/>
        <v>0</v>
      </c>
      <c r="ZK18" s="407"/>
      <c r="ZL18" s="312"/>
      <c r="ZM18" s="22"/>
      <c r="ZN18" s="31"/>
      <c r="ZO18" s="76"/>
      <c r="ZP18" s="78">
        <f t="shared" si="238"/>
        <v>0</v>
      </c>
      <c r="ZR18" s="322">
        <v>41501</v>
      </c>
      <c r="ZS18" s="858"/>
      <c r="ZT18" s="303" t="s">
        <v>3288</v>
      </c>
      <c r="ZU18" s="140">
        <v>226278</v>
      </c>
      <c r="ZV18" s="322">
        <v>41540</v>
      </c>
      <c r="ZW18" s="140">
        <v>226278</v>
      </c>
      <c r="ZX18" s="78">
        <f t="shared" si="94"/>
        <v>6670.3999999999942</v>
      </c>
      <c r="ZZ18" s="322"/>
      <c r="AAA18" s="230"/>
      <c r="AAB18" s="105"/>
      <c r="AAC18" s="322"/>
      <c r="AAD18" s="140"/>
      <c r="AAE18" s="78">
        <f t="shared" si="95"/>
        <v>0</v>
      </c>
      <c r="AAG18" s="427"/>
      <c r="AAH18" s="230"/>
      <c r="AAI18" s="105"/>
      <c r="AAJ18" s="322"/>
      <c r="AAK18" s="52"/>
      <c r="AAL18" s="78">
        <f t="shared" si="96"/>
        <v>2828</v>
      </c>
      <c r="AAN18" s="322"/>
      <c r="AAO18" s="230"/>
      <c r="AAP18" s="698"/>
      <c r="AAQ18" s="49"/>
      <c r="AAR18" s="140"/>
      <c r="AAS18" s="78">
        <f t="shared" si="97"/>
        <v>22790</v>
      </c>
      <c r="AAU18" s="407"/>
      <c r="AAV18" s="312"/>
      <c r="AAW18" s="22"/>
      <c r="AAX18" s="31"/>
      <c r="AAY18" s="76"/>
      <c r="AAZ18" s="78">
        <f t="shared" si="98"/>
        <v>0</v>
      </c>
      <c r="ABB18" s="427"/>
      <c r="ABC18" s="230"/>
      <c r="ABD18" s="105"/>
      <c r="ABE18" s="346"/>
      <c r="ABF18" s="140"/>
      <c r="ABG18" s="78">
        <f t="shared" si="99"/>
        <v>0</v>
      </c>
      <c r="ABI18" s="427"/>
      <c r="ABJ18" s="230"/>
      <c r="ABK18" s="105"/>
      <c r="ABL18" s="49"/>
      <c r="ABM18" s="140"/>
      <c r="ABN18" s="78">
        <f t="shared" si="100"/>
        <v>0</v>
      </c>
      <c r="ABP18" s="407"/>
      <c r="ABQ18" s="312"/>
      <c r="ABR18" s="22"/>
      <c r="ABS18" s="31"/>
      <c r="ABT18" s="76"/>
      <c r="ABU18" s="78">
        <f t="shared" si="101"/>
        <v>0</v>
      </c>
      <c r="ABW18" s="407"/>
      <c r="ABX18" s="312"/>
      <c r="ABY18" s="22"/>
      <c r="ABZ18" s="31"/>
      <c r="ACA18" s="76"/>
      <c r="ACB18" s="78">
        <f t="shared" si="102"/>
        <v>0</v>
      </c>
      <c r="ACD18" s="407"/>
      <c r="ACE18" s="740"/>
      <c r="ACF18" s="312"/>
      <c r="ACG18" s="22"/>
      <c r="ACH18" s="31"/>
      <c r="ACI18" s="76"/>
      <c r="ACJ18" s="78">
        <f t="shared" si="103"/>
        <v>0</v>
      </c>
      <c r="ACL18" s="49"/>
      <c r="ACM18" s="230"/>
      <c r="ACN18" s="105"/>
      <c r="ACO18" s="49"/>
      <c r="ACP18" s="140"/>
      <c r="ACQ18" s="78">
        <f t="shared" si="255"/>
        <v>8172</v>
      </c>
      <c r="ACS18" s="31"/>
      <c r="ACT18" s="312"/>
      <c r="ACU18" s="105"/>
      <c r="ACV18" s="31"/>
      <c r="ACW18" s="76"/>
      <c r="ACX18" s="78">
        <f t="shared" si="104"/>
        <v>70699</v>
      </c>
      <c r="ADA18" s="769"/>
      <c r="ADB18" s="312"/>
      <c r="ADC18" s="785"/>
      <c r="ADD18" s="31"/>
      <c r="ADE18" s="76"/>
      <c r="ADF18" s="78">
        <f t="shared" si="256"/>
        <v>0</v>
      </c>
      <c r="ADH18" s="323"/>
      <c r="ADI18" s="312"/>
      <c r="ADJ18" s="22"/>
      <c r="ADK18" s="407"/>
      <c r="ADL18" s="76"/>
      <c r="ADM18" s="78">
        <f t="shared" si="257"/>
        <v>0</v>
      </c>
      <c r="ADO18" s="407"/>
      <c r="ADP18" s="312"/>
      <c r="ADQ18" s="22"/>
      <c r="ADR18" s="31"/>
      <c r="ADS18" s="76"/>
      <c r="ADT18" s="78">
        <f t="shared" si="258"/>
        <v>42311</v>
      </c>
      <c r="ADV18" s="322"/>
      <c r="ADW18" s="230"/>
      <c r="ADX18" s="105"/>
      <c r="ADY18" s="533"/>
      <c r="ADZ18" s="140"/>
      <c r="AEA18" s="78">
        <f t="shared" si="252"/>
        <v>31650.5</v>
      </c>
      <c r="AEC18" s="49"/>
      <c r="AED18" s="230"/>
      <c r="AEE18" s="105"/>
      <c r="AEF18" s="49"/>
      <c r="AEG18" s="140"/>
      <c r="AEH18" s="78">
        <f t="shared" si="1"/>
        <v>0</v>
      </c>
      <c r="AEJ18" s="49"/>
      <c r="AEK18" s="230"/>
      <c r="AEL18" s="698"/>
      <c r="AEM18" s="49"/>
      <c r="AEN18" s="140"/>
      <c r="AEO18" s="78">
        <f t="shared" si="105"/>
        <v>1957</v>
      </c>
      <c r="AEQ18" s="312"/>
      <c r="AER18" s="312"/>
      <c r="AES18" s="22"/>
      <c r="AET18" s="31"/>
      <c r="AEU18" s="76"/>
      <c r="AEV18" s="78">
        <f t="shared" si="106"/>
        <v>0</v>
      </c>
      <c r="AEX18" s="31"/>
      <c r="AEY18" s="312"/>
      <c r="AEZ18" s="22"/>
      <c r="AFA18" s="31"/>
      <c r="AFB18" s="76"/>
      <c r="AFC18" s="78">
        <f t="shared" si="107"/>
        <v>0</v>
      </c>
      <c r="AFE18" s="323"/>
      <c r="AFF18" s="312"/>
      <c r="AFG18" s="22"/>
      <c r="AFH18" s="31"/>
      <c r="AFI18" s="76"/>
      <c r="AFJ18" s="78">
        <f t="shared" si="108"/>
        <v>0</v>
      </c>
      <c r="AFL18" s="31"/>
      <c r="AFM18" s="312"/>
      <c r="AFN18" s="22"/>
      <c r="AFO18" s="31"/>
      <c r="AFP18" s="76"/>
      <c r="AFQ18" s="78">
        <f t="shared" si="109"/>
        <v>0</v>
      </c>
      <c r="AFS18" s="31"/>
      <c r="AFT18" s="312"/>
      <c r="AFU18" s="22"/>
      <c r="AFV18" s="31"/>
      <c r="AFW18" s="76"/>
      <c r="AFX18" s="78">
        <f t="shared" si="110"/>
        <v>75595.399999999994</v>
      </c>
      <c r="AFZ18" s="31"/>
      <c r="AGA18" s="312"/>
      <c r="AGB18" s="22"/>
      <c r="AGC18" s="31"/>
      <c r="AGD18" s="76"/>
      <c r="AGE18" s="78">
        <f t="shared" si="111"/>
        <v>0</v>
      </c>
      <c r="AGG18" s="323"/>
      <c r="AGH18" s="312"/>
      <c r="AGI18" s="22"/>
      <c r="AGJ18" s="31"/>
      <c r="AGK18" s="76"/>
      <c r="AGL18" s="78">
        <f t="shared" si="112"/>
        <v>6283.5</v>
      </c>
      <c r="AGN18" s="427"/>
      <c r="AGO18" s="230"/>
      <c r="AGP18" s="105"/>
      <c r="AGQ18" s="49"/>
      <c r="AGR18" s="140"/>
      <c r="AGS18" s="78">
        <f t="shared" si="113"/>
        <v>39189.599999999999</v>
      </c>
      <c r="AGW18" s="312"/>
      <c r="AGX18" s="22"/>
      <c r="AGY18" s="323"/>
      <c r="AGZ18" s="76"/>
      <c r="AHA18" s="78">
        <f t="shared" si="114"/>
        <v>2343</v>
      </c>
      <c r="AHC18" s="407"/>
      <c r="AHD18" s="312"/>
      <c r="AHE18" s="22"/>
      <c r="AHF18" s="31"/>
      <c r="AHG18" s="76"/>
      <c r="AHH18" s="78">
        <f t="shared" si="115"/>
        <v>0</v>
      </c>
      <c r="AHJ18" s="407"/>
      <c r="AHK18" s="312"/>
      <c r="AHL18" s="22"/>
      <c r="AHM18" s="31"/>
      <c r="AHN18" s="76"/>
      <c r="AHO18" s="78">
        <f t="shared" si="116"/>
        <v>3656</v>
      </c>
      <c r="AHQ18" s="427">
        <v>41507</v>
      </c>
      <c r="AHR18" s="484"/>
      <c r="AHS18" s="230" t="s">
        <v>3244</v>
      </c>
      <c r="AHT18" s="698">
        <v>9189</v>
      </c>
      <c r="AHU18" s="49">
        <v>41545</v>
      </c>
      <c r="AHV18" s="140">
        <v>6092</v>
      </c>
      <c r="AHW18" s="78">
        <f t="shared" si="117"/>
        <v>13372</v>
      </c>
      <c r="AHY18" s="427"/>
      <c r="AHZ18" s="230"/>
      <c r="AIA18" s="105"/>
      <c r="AIB18" s="49"/>
      <c r="AIC18" s="140"/>
      <c r="AID18" s="78">
        <f t="shared" si="118"/>
        <v>2612</v>
      </c>
      <c r="AIF18" s="427"/>
      <c r="AIG18" s="230"/>
      <c r="AIH18" s="105"/>
      <c r="AII18" s="49"/>
      <c r="AIJ18" s="140"/>
      <c r="AIK18" s="78">
        <f t="shared" si="119"/>
        <v>23042</v>
      </c>
      <c r="AIM18" s="427"/>
      <c r="AIN18" s="230"/>
      <c r="AIO18" s="105"/>
      <c r="AIP18" s="49"/>
      <c r="AIQ18" s="140"/>
      <c r="AIR18" s="78">
        <f t="shared" si="120"/>
        <v>504</v>
      </c>
      <c r="AIT18" s="31"/>
      <c r="AIU18" s="784"/>
      <c r="AIV18" s="22"/>
      <c r="AIW18" s="31"/>
      <c r="AIX18" s="76"/>
      <c r="AIY18" s="78">
        <f t="shared" si="121"/>
        <v>52560.5</v>
      </c>
      <c r="AJA18" s="49"/>
      <c r="AJB18" s="230"/>
      <c r="AJC18" s="105"/>
      <c r="AJD18" s="49"/>
      <c r="AJE18" s="140"/>
      <c r="AJF18" s="78">
        <f t="shared" si="122"/>
        <v>25028.5</v>
      </c>
      <c r="AJH18" s="322"/>
      <c r="AJI18" s="230"/>
      <c r="AJJ18" s="105"/>
      <c r="AJK18" s="49"/>
      <c r="AJL18" s="140"/>
      <c r="AJM18" s="78">
        <f t="shared" si="123"/>
        <v>0</v>
      </c>
      <c r="AJO18" s="322"/>
      <c r="AJP18" s="230"/>
      <c r="AJQ18" s="105"/>
      <c r="AJR18" s="49">
        <v>41012</v>
      </c>
      <c r="AJS18" s="140">
        <v>2000</v>
      </c>
      <c r="AJT18" s="78">
        <f t="shared" si="124"/>
        <v>5055.5</v>
      </c>
      <c r="AJV18" s="312"/>
      <c r="AJW18" s="738"/>
      <c r="AJX18" s="312"/>
      <c r="AJY18" s="22"/>
      <c r="AJZ18" s="31"/>
      <c r="AKA18" s="76"/>
      <c r="AKB18" s="78">
        <f t="shared" si="125"/>
        <v>0</v>
      </c>
      <c r="AKD18" s="407"/>
      <c r="AKE18" s="312"/>
      <c r="AKF18" s="22"/>
      <c r="AKG18" s="31"/>
      <c r="AKH18" s="76"/>
      <c r="AKI18" s="78">
        <f t="shared" si="126"/>
        <v>0</v>
      </c>
      <c r="AKK18" s="427"/>
      <c r="AKL18" s="484"/>
      <c r="AKM18" s="230"/>
      <c r="AKN18" s="105"/>
      <c r="AKO18" s="49"/>
      <c r="AKP18" s="52"/>
      <c r="AKQ18" s="78">
        <f t="shared" si="127"/>
        <v>0</v>
      </c>
      <c r="AKS18" s="427"/>
      <c r="AKT18" s="230"/>
      <c r="AKU18" s="105"/>
      <c r="AKV18" s="49"/>
      <c r="AKW18" s="140"/>
      <c r="AKX18" s="78">
        <f t="shared" si="128"/>
        <v>11244.5</v>
      </c>
      <c r="AKZ18" s="407"/>
      <c r="ALA18" s="312"/>
      <c r="ALB18" s="22"/>
      <c r="ALC18" s="31"/>
      <c r="ALD18" s="76"/>
      <c r="ALE18" s="78">
        <f t="shared" si="129"/>
        <v>0</v>
      </c>
      <c r="ALG18" s="407"/>
      <c r="ALH18" s="312"/>
      <c r="ALI18" s="22"/>
      <c r="ALJ18" s="31"/>
      <c r="ALK18" s="76"/>
      <c r="ALL18" s="78">
        <f t="shared" si="130"/>
        <v>3598.5</v>
      </c>
      <c r="ALN18" s="427"/>
      <c r="ALO18" s="230"/>
      <c r="ALP18" s="698"/>
      <c r="ALQ18" s="49"/>
      <c r="ALR18" s="140"/>
      <c r="ALS18" s="78">
        <f t="shared" si="131"/>
        <v>37151</v>
      </c>
      <c r="ALU18" s="407"/>
      <c r="ALV18" s="312"/>
      <c r="ALW18" s="22"/>
      <c r="ALX18" s="31"/>
      <c r="ALY18" s="76"/>
      <c r="ALZ18" s="78">
        <f t="shared" si="132"/>
        <v>0</v>
      </c>
      <c r="AMB18" s="407"/>
      <c r="AMC18" s="312"/>
      <c r="AMD18" s="22"/>
      <c r="AME18" s="407"/>
      <c r="AMF18" s="76"/>
      <c r="AMG18" s="78">
        <f t="shared" si="133"/>
        <v>0</v>
      </c>
      <c r="AMI18" s="407"/>
      <c r="AMJ18" s="312"/>
      <c r="AMK18" s="22"/>
      <c r="AML18" s="31"/>
      <c r="AMM18" s="76"/>
      <c r="AMN18" s="78">
        <f t="shared" si="134"/>
        <v>0</v>
      </c>
      <c r="AMP18" s="323"/>
      <c r="AMQ18" s="312"/>
      <c r="AMR18" s="809"/>
      <c r="AMS18" s="812"/>
      <c r="AMT18" s="76"/>
      <c r="AMU18" s="813">
        <f t="shared" si="204"/>
        <v>0</v>
      </c>
      <c r="AMW18" s="31"/>
      <c r="AMX18" s="312"/>
      <c r="AMY18" s="809"/>
      <c r="AMZ18" s="812"/>
      <c r="ANA18" s="76"/>
      <c r="ANB18" s="813">
        <f t="shared" si="205"/>
        <v>0</v>
      </c>
      <c r="AND18" s="322"/>
      <c r="ANE18" s="230"/>
      <c r="ANF18" s="807"/>
      <c r="ANG18" s="394"/>
      <c r="ANH18" s="140"/>
      <c r="ANI18" s="813">
        <f t="shared" si="206"/>
        <v>12659.599999999999</v>
      </c>
      <c r="ANK18" s="31"/>
      <c r="ANL18" s="337"/>
      <c r="ANM18" s="312"/>
      <c r="ANN18" s="809"/>
      <c r="ANO18" s="812"/>
      <c r="ANP18" s="76"/>
      <c r="ANQ18" s="813">
        <f t="shared" si="207"/>
        <v>0</v>
      </c>
      <c r="ANS18" s="427">
        <v>41522</v>
      </c>
      <c r="ANT18" s="484"/>
      <c r="ANU18" s="230" t="s">
        <v>4077</v>
      </c>
      <c r="ANV18" s="807">
        <v>50328.5</v>
      </c>
      <c r="ANW18" s="98"/>
      <c r="ANX18" s="140"/>
      <c r="ANY18" s="813">
        <f t="shared" si="208"/>
        <v>141283.5</v>
      </c>
      <c r="AOA18" s="427"/>
      <c r="AOB18" s="230"/>
      <c r="AOC18" s="807"/>
      <c r="AOD18" s="98"/>
      <c r="AOE18" s="140"/>
      <c r="AOF18" s="813">
        <f t="shared" si="209"/>
        <v>0</v>
      </c>
      <c r="AOH18" s="31"/>
      <c r="AOI18" s="312"/>
      <c r="AOJ18" s="809"/>
      <c r="AOK18" s="812"/>
      <c r="AOL18" s="76"/>
      <c r="AOM18" s="813">
        <f t="shared" si="210"/>
        <v>1894</v>
      </c>
      <c r="AOO18" s="49"/>
      <c r="AOP18" s="230"/>
      <c r="AOQ18" s="807"/>
      <c r="AOR18" s="98"/>
      <c r="AOS18" s="140"/>
      <c r="AOT18" s="813">
        <f t="shared" si="211"/>
        <v>0</v>
      </c>
      <c r="AOV18" s="49"/>
      <c r="AOW18" s="230"/>
      <c r="AOX18" s="807"/>
      <c r="AOY18" s="98"/>
      <c r="AOZ18" s="140"/>
      <c r="APA18" s="78">
        <f t="shared" si="135"/>
        <v>0</v>
      </c>
      <c r="APC18" s="407"/>
      <c r="APD18" s="312"/>
      <c r="APE18" s="809"/>
      <c r="APF18" s="812"/>
      <c r="APG18" s="76"/>
      <c r="APH18" s="813">
        <f t="shared" si="212"/>
        <v>0</v>
      </c>
      <c r="APJ18" s="322"/>
      <c r="APK18" s="230"/>
      <c r="APL18" s="807"/>
      <c r="APM18" s="98"/>
      <c r="APN18" s="140"/>
      <c r="APO18" s="813">
        <f t="shared" si="213"/>
        <v>0</v>
      </c>
      <c r="APQ18" s="31"/>
      <c r="APR18" s="312"/>
      <c r="APS18" s="809"/>
      <c r="APT18" s="812"/>
      <c r="APU18" s="76"/>
      <c r="APV18" s="813">
        <f t="shared" si="214"/>
        <v>0</v>
      </c>
      <c r="APX18" s="31"/>
      <c r="APY18" s="312"/>
      <c r="APZ18" s="809"/>
      <c r="AQA18" s="812"/>
      <c r="AQB18" s="76"/>
      <c r="AQC18" s="813">
        <f t="shared" si="215"/>
        <v>0</v>
      </c>
      <c r="AQE18" s="31"/>
      <c r="AQF18" s="876"/>
      <c r="AQG18" s="809"/>
      <c r="AQH18" s="812"/>
      <c r="AQI18" s="76"/>
      <c r="AQJ18" s="813">
        <f t="shared" si="216"/>
        <v>0</v>
      </c>
      <c r="AQL18" s="323"/>
      <c r="AQM18" s="312"/>
      <c r="AQN18" s="809"/>
      <c r="AQO18" s="812"/>
      <c r="AQP18" s="76"/>
      <c r="AQQ18" s="813">
        <f t="shared" si="217"/>
        <v>0</v>
      </c>
      <c r="AQS18" s="323"/>
      <c r="AQT18" s="312"/>
      <c r="AQU18" s="809"/>
      <c r="AQV18" s="812"/>
      <c r="AQW18" s="76"/>
      <c r="AQX18" s="813">
        <f t="shared" si="218"/>
        <v>0</v>
      </c>
      <c r="AQZ18" s="323"/>
      <c r="ARA18" s="312"/>
      <c r="ARB18" s="809"/>
      <c r="ARC18" s="812"/>
      <c r="ARD18" s="76"/>
      <c r="ARE18" s="813">
        <f t="shared" si="219"/>
        <v>977</v>
      </c>
      <c r="ARG18" s="427"/>
      <c r="ARH18" s="230"/>
      <c r="ARI18" s="807"/>
      <c r="ARJ18" s="98"/>
      <c r="ARK18" s="140"/>
      <c r="ARL18" s="813">
        <f t="shared" si="220"/>
        <v>0</v>
      </c>
      <c r="ARN18" s="407"/>
      <c r="ARO18" s="312"/>
      <c r="ARP18" s="809"/>
      <c r="ARQ18" s="812"/>
      <c r="ARR18" s="76"/>
      <c r="ARS18" s="813">
        <f t="shared" si="221"/>
        <v>0</v>
      </c>
      <c r="ARU18" s="407"/>
      <c r="ARV18" s="312"/>
      <c r="ARW18" s="809"/>
      <c r="ARX18" s="812"/>
      <c r="ARY18" s="76"/>
      <c r="ARZ18" s="813">
        <f t="shared" si="222"/>
        <v>0</v>
      </c>
      <c r="ASB18" s="407"/>
      <c r="ASC18" s="312"/>
      <c r="ASD18" s="809"/>
      <c r="ASE18" s="812"/>
      <c r="ASF18" s="76"/>
      <c r="ASG18" s="813">
        <f t="shared" si="223"/>
        <v>0</v>
      </c>
      <c r="ASI18" s="427"/>
      <c r="ASJ18" s="303"/>
      <c r="ASK18" s="140"/>
      <c r="ASL18" s="49"/>
      <c r="ASM18" s="140"/>
      <c r="ASN18" s="78">
        <f t="shared" si="239"/>
        <v>0</v>
      </c>
      <c r="ASP18" s="427"/>
      <c r="ASQ18" s="484"/>
      <c r="ASR18" s="230"/>
      <c r="ASS18" s="105"/>
      <c r="AST18" s="49"/>
      <c r="ASU18" s="140"/>
      <c r="ASV18" s="78">
        <f t="shared" si="240"/>
        <v>0</v>
      </c>
      <c r="ASX18" s="427"/>
      <c r="ASY18" s="230"/>
      <c r="ASZ18" s="105"/>
      <c r="ATA18" s="49"/>
      <c r="ATB18" s="140"/>
      <c r="ATC18" s="78">
        <f t="shared" si="241"/>
        <v>19160</v>
      </c>
      <c r="ATE18" s="322"/>
      <c r="ATF18" s="230"/>
      <c r="ATG18" s="105"/>
      <c r="ATH18" s="49"/>
      <c r="ATI18" s="140"/>
      <c r="ATJ18" s="78">
        <f t="shared" si="242"/>
        <v>0</v>
      </c>
      <c r="ATL18" s="407"/>
      <c r="ATM18" s="740"/>
      <c r="ATN18" s="784"/>
      <c r="ATO18" s="22"/>
      <c r="ATP18" s="31"/>
      <c r="ATQ18" s="76"/>
      <c r="ATR18" s="78">
        <f t="shared" si="243"/>
        <v>5675</v>
      </c>
      <c r="ATT18" s="407"/>
      <c r="ATU18" s="740"/>
      <c r="ATV18" s="784"/>
      <c r="ATW18" s="22"/>
      <c r="ATX18" s="31"/>
      <c r="ATY18" s="76"/>
      <c r="ATZ18" s="78">
        <f t="shared" si="244"/>
        <v>0</v>
      </c>
      <c r="AUA18" s="76"/>
      <c r="AUB18" s="407"/>
      <c r="AUC18" s="312"/>
      <c r="AUD18" s="22"/>
      <c r="AUE18" s="31"/>
      <c r="AUF18" s="76"/>
      <c r="AUG18" s="78">
        <f t="shared" si="245"/>
        <v>4480</v>
      </c>
      <c r="AUI18" s="427"/>
      <c r="AUJ18" s="230"/>
      <c r="AUK18" s="698"/>
      <c r="AUL18" s="50"/>
      <c r="AUM18" s="140"/>
      <c r="AUN18" s="78">
        <f t="shared" si="246"/>
        <v>23669.5</v>
      </c>
      <c r="AUP18" s="427"/>
      <c r="AUQ18" s="230"/>
      <c r="AUR18" s="105"/>
      <c r="AUS18" s="49"/>
      <c r="AUT18" s="140"/>
      <c r="AUU18" s="78">
        <f t="shared" si="247"/>
        <v>3312</v>
      </c>
      <c r="AUW18" s="427"/>
      <c r="AUX18" s="230"/>
      <c r="AUY18" s="105"/>
      <c r="AUZ18" s="49"/>
      <c r="AVA18" s="140"/>
      <c r="AVB18" s="78">
        <f t="shared" si="248"/>
        <v>1010</v>
      </c>
      <c r="AVD18" s="427"/>
      <c r="AVE18" s="230"/>
      <c r="AVF18" s="105"/>
      <c r="AVG18" s="49"/>
      <c r="AVH18" s="140"/>
      <c r="AVI18" s="78">
        <f t="shared" si="249"/>
        <v>0</v>
      </c>
      <c r="AVK18" s="407"/>
      <c r="AVL18" s="312"/>
      <c r="AVM18" s="22"/>
      <c r="AVN18" s="31"/>
      <c r="AVO18" s="76"/>
      <c r="AVP18" s="78">
        <f t="shared" si="224"/>
        <v>0</v>
      </c>
      <c r="AVR18" s="407"/>
      <c r="AVS18" s="312"/>
      <c r="AVT18" s="22"/>
      <c r="AVU18" s="31"/>
      <c r="AVV18" s="76"/>
      <c r="AVW18" s="78">
        <f t="shared" si="225"/>
        <v>0</v>
      </c>
      <c r="AVY18" s="427"/>
      <c r="AVZ18" s="303"/>
      <c r="AWA18" s="140"/>
      <c r="AWB18" s="49"/>
      <c r="AWC18" s="351"/>
      <c r="AWD18" s="78">
        <f t="shared" si="226"/>
        <v>0</v>
      </c>
      <c r="AWF18" s="49"/>
      <c r="AWG18" s="309"/>
      <c r="AWH18" s="303"/>
      <c r="AWI18" s="140"/>
      <c r="AWJ18" s="49"/>
      <c r="AWK18" s="140"/>
      <c r="AWL18" s="78">
        <f t="shared" si="227"/>
        <v>448440.18</v>
      </c>
      <c r="AWN18" s="407"/>
      <c r="AWO18" s="740"/>
      <c r="AWP18" s="782"/>
      <c r="AWQ18" s="140"/>
      <c r="AWR18" s="31"/>
      <c r="AWS18" s="76"/>
      <c r="AWT18" s="78">
        <f t="shared" si="259"/>
        <v>11251</v>
      </c>
      <c r="AWV18" s="407"/>
      <c r="AWW18" s="782"/>
      <c r="AWX18" s="140"/>
      <c r="AWY18" s="31"/>
      <c r="AWZ18" s="76"/>
      <c r="AXA18" s="78">
        <f t="shared" si="260"/>
        <v>0</v>
      </c>
      <c r="AXC18" s="407"/>
      <c r="AXD18" s="782"/>
      <c r="AXE18" s="140"/>
      <c r="AXF18" s="31"/>
      <c r="AXG18" s="76"/>
      <c r="AXH18" s="78">
        <f t="shared" si="261"/>
        <v>0</v>
      </c>
      <c r="AXJ18" s="31"/>
      <c r="AXK18" s="782"/>
      <c r="AXL18" s="140"/>
      <c r="AXM18" s="31"/>
      <c r="AXN18" s="76"/>
      <c r="AXO18" s="78">
        <f t="shared" si="262"/>
        <v>0</v>
      </c>
      <c r="AXQ18" s="427"/>
      <c r="AXR18" s="303"/>
      <c r="AXS18" s="140"/>
      <c r="AXT18" s="309"/>
      <c r="AXU18" s="140"/>
      <c r="AXV18" s="78">
        <f t="shared" si="136"/>
        <v>34392</v>
      </c>
      <c r="AXX18" s="427"/>
      <c r="AXY18" s="303"/>
      <c r="AXZ18" s="140"/>
      <c r="AYA18" s="49"/>
      <c r="AYB18" s="140"/>
      <c r="AYC18" s="78">
        <f t="shared" si="137"/>
        <v>0</v>
      </c>
      <c r="AYE18" s="427"/>
      <c r="AYF18" s="303"/>
      <c r="AYG18" s="140"/>
      <c r="AYH18" s="49"/>
      <c r="AYI18" s="140"/>
      <c r="AYJ18" s="78">
        <f t="shared" si="138"/>
        <v>0</v>
      </c>
      <c r="AYL18" s="407"/>
      <c r="AYM18" s="782"/>
      <c r="AYN18" s="76"/>
      <c r="AYO18" s="31"/>
      <c r="AYP18" s="76"/>
      <c r="AYQ18" s="78">
        <f t="shared" si="139"/>
        <v>0</v>
      </c>
      <c r="AYS18" s="407"/>
      <c r="AYT18" s="782"/>
      <c r="AYU18" s="140"/>
      <c r="AYV18" s="61"/>
      <c r="AYW18" s="67"/>
      <c r="AYX18" s="78">
        <f t="shared" si="140"/>
        <v>0</v>
      </c>
      <c r="AYZ18" s="49"/>
      <c r="AZA18" s="303"/>
      <c r="AZB18" s="140"/>
      <c r="AZC18" s="259"/>
      <c r="AZD18" s="66"/>
      <c r="AZE18" s="78">
        <f t="shared" si="141"/>
        <v>0</v>
      </c>
      <c r="AZG18" s="322"/>
      <c r="AZH18" s="303"/>
      <c r="AZI18" s="140"/>
      <c r="AZJ18" s="49"/>
      <c r="AZK18" s="140"/>
      <c r="AZL18" s="78">
        <f t="shared" si="142"/>
        <v>5180.28</v>
      </c>
      <c r="AZN18" s="322"/>
      <c r="AZO18" s="303"/>
      <c r="AZP18" s="140"/>
      <c r="AZQ18" s="49"/>
      <c r="AZR18" s="140"/>
      <c r="AZS18" s="78">
        <f t="shared" si="143"/>
        <v>0</v>
      </c>
      <c r="AZU18" s="322"/>
      <c r="AZV18" s="230"/>
      <c r="AZW18" s="105"/>
      <c r="AZX18" s="427"/>
      <c r="AZY18" s="351"/>
      <c r="AZZ18" s="78">
        <f t="shared" si="144"/>
        <v>5524</v>
      </c>
      <c r="BAB18" s="407"/>
      <c r="BAC18" s="782"/>
      <c r="BAD18" s="76"/>
      <c r="BAE18" s="407"/>
      <c r="BAF18" s="77"/>
      <c r="BAG18" s="78">
        <f t="shared" si="145"/>
        <v>3325</v>
      </c>
      <c r="BAI18" s="427">
        <v>41544</v>
      </c>
      <c r="BAJ18" s="230" t="s">
        <v>4174</v>
      </c>
      <c r="BAK18" s="105">
        <v>39593</v>
      </c>
      <c r="BAL18" s="49"/>
      <c r="BAM18" s="140"/>
      <c r="BAN18" s="78">
        <f t="shared" si="146"/>
        <v>40432.199999999997</v>
      </c>
      <c r="BAP18" s="49"/>
      <c r="BAQ18" s="303"/>
      <c r="BAR18" s="140"/>
      <c r="BAS18" s="259"/>
      <c r="BAT18" s="66"/>
      <c r="BAU18" s="78">
        <f t="shared" si="263"/>
        <v>0</v>
      </c>
      <c r="BAW18" s="49"/>
      <c r="BAX18" s="303"/>
      <c r="BAY18" s="140"/>
      <c r="BAZ18" s="259"/>
      <c r="BBA18" s="66"/>
      <c r="BBB18" s="78">
        <f t="shared" si="264"/>
        <v>1292</v>
      </c>
      <c r="BBD18" s="322">
        <v>41528</v>
      </c>
      <c r="BBE18" s="786"/>
      <c r="BBF18" s="303" t="s">
        <v>3858</v>
      </c>
      <c r="BBG18" s="391">
        <v>1252</v>
      </c>
      <c r="BBH18" s="394">
        <v>41534</v>
      </c>
      <c r="BBI18" s="391">
        <v>1252</v>
      </c>
      <c r="BBJ18" s="132">
        <f t="shared" si="147"/>
        <v>6.5</v>
      </c>
      <c r="BBL18" s="31"/>
      <c r="BBM18" s="782"/>
      <c r="BBN18" s="140"/>
      <c r="BBO18" s="61"/>
      <c r="BBP18" s="67"/>
      <c r="BBQ18" s="78">
        <f t="shared" si="148"/>
        <v>0</v>
      </c>
      <c r="BBS18" s="49"/>
      <c r="BBT18" s="303"/>
      <c r="BBU18" s="140"/>
      <c r="BBV18" s="496"/>
      <c r="BBW18" s="66"/>
      <c r="BBX18" s="78">
        <f t="shared" si="149"/>
        <v>0</v>
      </c>
      <c r="BBZ18" s="31"/>
      <c r="BCA18" s="782"/>
      <c r="BCB18" s="140"/>
      <c r="BCC18" s="61"/>
      <c r="BCD18" s="67"/>
      <c r="BCE18" s="78">
        <f t="shared" si="150"/>
        <v>0</v>
      </c>
      <c r="BCG18" s="31"/>
      <c r="BCH18" s="782"/>
      <c r="BCI18" s="140"/>
      <c r="BCJ18" s="31"/>
      <c r="BCK18" s="76"/>
      <c r="BCL18" s="78">
        <f t="shared" si="151"/>
        <v>0</v>
      </c>
      <c r="BCN18" s="407"/>
      <c r="BCO18" s="782"/>
      <c r="BCP18" s="140"/>
      <c r="BCQ18" s="61"/>
      <c r="BCR18" s="67"/>
      <c r="BCS18" s="78">
        <f t="shared" si="152"/>
        <v>4327.5</v>
      </c>
      <c r="BCU18" s="427"/>
      <c r="BCV18" s="303"/>
      <c r="BCW18" s="140"/>
      <c r="BCX18" s="49"/>
      <c r="BCY18" s="140"/>
      <c r="BCZ18" s="78">
        <f t="shared" si="153"/>
        <v>22835.5</v>
      </c>
      <c r="BDB18" s="323"/>
      <c r="BDC18" s="782"/>
      <c r="BDD18" s="140"/>
      <c r="BDE18" s="259"/>
      <c r="BDF18" s="67"/>
      <c r="BDG18" s="78">
        <f t="shared" si="154"/>
        <v>0</v>
      </c>
      <c r="BDI18" s="427"/>
      <c r="BDJ18" s="484"/>
      <c r="BDK18" s="303"/>
      <c r="BDL18" s="140"/>
      <c r="BDM18" s="886"/>
      <c r="BDN18" s="66"/>
      <c r="BDO18" s="78">
        <f t="shared" si="155"/>
        <v>308</v>
      </c>
      <c r="BDQ18" s="49"/>
      <c r="BDR18" s="309"/>
      <c r="BDS18" s="303"/>
      <c r="BDT18" s="140"/>
      <c r="BDU18" s="49"/>
      <c r="BDV18" s="140"/>
      <c r="BDW18" s="78">
        <f t="shared" si="156"/>
        <v>2970</v>
      </c>
      <c r="BDY18" s="49"/>
      <c r="BDZ18" s="303"/>
      <c r="BEA18" s="140"/>
      <c r="BEB18" s="49"/>
      <c r="BEC18" s="140"/>
      <c r="BED18" s="78">
        <f t="shared" si="157"/>
        <v>0</v>
      </c>
      <c r="BEF18" s="31"/>
      <c r="BEG18" s="782"/>
      <c r="BEH18" s="140"/>
      <c r="BEI18" s="61"/>
      <c r="BEJ18" s="67"/>
      <c r="BEK18" s="78">
        <f t="shared" si="158"/>
        <v>0</v>
      </c>
      <c r="BEM18" s="323"/>
      <c r="BEN18" s="782"/>
      <c r="BEO18" s="140"/>
      <c r="BEP18" s="61"/>
      <c r="BEQ18" s="67"/>
      <c r="BER18" s="78">
        <f t="shared" si="159"/>
        <v>0</v>
      </c>
      <c r="BET18" s="323"/>
      <c r="BEU18" s="782"/>
      <c r="BEV18" s="140"/>
      <c r="BEW18" s="31"/>
      <c r="BEX18" s="76"/>
      <c r="BEY18" s="78">
        <f t="shared" si="160"/>
        <v>1065</v>
      </c>
      <c r="BFA18" s="322"/>
      <c r="BFB18" s="230"/>
      <c r="BFC18" s="105"/>
      <c r="BFD18" s="427">
        <v>41543</v>
      </c>
      <c r="BFE18" s="140">
        <v>3500</v>
      </c>
      <c r="BFF18" s="78">
        <f t="shared" si="161"/>
        <v>2378.5</v>
      </c>
      <c r="BFH18" s="323"/>
      <c r="BFI18" s="782"/>
      <c r="BFJ18" s="140"/>
      <c r="BFK18" s="494"/>
      <c r="BFL18" s="67"/>
      <c r="BFM18" s="78">
        <f t="shared" si="162"/>
        <v>0</v>
      </c>
      <c r="BFO18" s="31"/>
      <c r="BFP18" s="782"/>
      <c r="BFQ18" s="140"/>
      <c r="BFR18" s="61"/>
      <c r="BFS18" s="67"/>
      <c r="BFT18" s="78">
        <f t="shared" si="163"/>
        <v>0</v>
      </c>
      <c r="BFV18" s="322"/>
      <c r="BFW18" s="303"/>
      <c r="BFX18" s="140"/>
      <c r="BFY18" s="322"/>
      <c r="BFZ18" s="140"/>
      <c r="BGA18" s="78">
        <f t="shared" si="164"/>
        <v>43828.5</v>
      </c>
      <c r="BGC18" s="427">
        <v>41528</v>
      </c>
      <c r="BGD18" s="230" t="s">
        <v>4091</v>
      </c>
      <c r="BGE18" s="105">
        <v>1096.5</v>
      </c>
      <c r="BGF18" s="427">
        <v>41545</v>
      </c>
      <c r="BGG18" s="838">
        <v>1044</v>
      </c>
      <c r="BGH18" s="78">
        <f t="shared" si="165"/>
        <v>1403.0999999999913</v>
      </c>
      <c r="BGJ18" s="31"/>
      <c r="BGK18" s="782"/>
      <c r="BGL18" s="140"/>
      <c r="BGM18" s="31"/>
      <c r="BGN18" s="76"/>
      <c r="BGO18" s="78">
        <f t="shared" si="166"/>
        <v>0</v>
      </c>
      <c r="BGQ18" s="407"/>
      <c r="BGR18" s="782"/>
      <c r="BGS18" s="140"/>
      <c r="BGT18" s="49">
        <v>41506</v>
      </c>
      <c r="BGU18" s="140">
        <v>300</v>
      </c>
      <c r="BGV18" s="78">
        <f t="shared" si="167"/>
        <v>1814.7999999999993</v>
      </c>
      <c r="BGX18" s="407"/>
      <c r="BGY18" s="31"/>
      <c r="BGZ18" s="782"/>
      <c r="BHA18" s="140"/>
      <c r="BHB18" s="887"/>
      <c r="BHC18" s="573"/>
      <c r="BHD18" s="78">
        <f t="shared" si="168"/>
        <v>6511</v>
      </c>
      <c r="BHF18" s="322"/>
      <c r="BHG18" s="303"/>
      <c r="BHH18" s="140"/>
      <c r="BHI18" s="322"/>
      <c r="BHJ18" s="140"/>
      <c r="BHK18" s="78">
        <f t="shared" si="169"/>
        <v>6434</v>
      </c>
      <c r="BHM18" s="323"/>
      <c r="BHN18" s="337"/>
      <c r="BHO18" s="782"/>
      <c r="BHP18" s="76"/>
      <c r="BHQ18" s="323"/>
      <c r="BHR18" s="76"/>
      <c r="BHS18" s="78">
        <f t="shared" si="170"/>
        <v>0</v>
      </c>
      <c r="BHU18" s="49">
        <v>41533</v>
      </c>
      <c r="BHV18" s="309"/>
      <c r="BHW18" s="303" t="s">
        <v>4110</v>
      </c>
      <c r="BHX18" s="140">
        <v>35148.5</v>
      </c>
      <c r="BHY18" s="31"/>
      <c r="BHZ18" s="76"/>
      <c r="BIA18" s="78">
        <f t="shared" si="171"/>
        <v>175017</v>
      </c>
      <c r="BIC18" s="407"/>
      <c r="BID18" s="782"/>
      <c r="BIE18" s="76"/>
      <c r="BIG18" s="76"/>
      <c r="BIH18" s="78">
        <f t="shared" si="172"/>
        <v>0</v>
      </c>
      <c r="BIJ18" s="322"/>
      <c r="BIK18" s="230"/>
      <c r="BIL18" s="105"/>
      <c r="BIM18" s="49"/>
      <c r="BIN18" s="140"/>
      <c r="BIO18" s="78">
        <f t="shared" si="173"/>
        <v>0</v>
      </c>
      <c r="BIQ18" s="427"/>
      <c r="BIR18" s="230"/>
      <c r="BIS18" s="105"/>
      <c r="BIT18" s="49"/>
      <c r="BIU18" s="140"/>
      <c r="BIV18" s="78">
        <f t="shared" si="174"/>
        <v>3000</v>
      </c>
      <c r="BIX18" s="323">
        <v>41522</v>
      </c>
      <c r="BIY18" s="1467" t="s">
        <v>4306</v>
      </c>
      <c r="BIZ18" s="782" t="s">
        <v>4076</v>
      </c>
      <c r="BJA18" s="140">
        <v>8750</v>
      </c>
      <c r="BJB18" s="31"/>
      <c r="BJC18" s="76"/>
      <c r="BJD18" s="78">
        <f t="shared" si="253"/>
        <v>72690.149999999994</v>
      </c>
      <c r="BJF18" s="31"/>
      <c r="BJG18" s="782"/>
      <c r="BJH18" s="140"/>
      <c r="BJI18" s="31"/>
      <c r="BJJ18" s="76"/>
      <c r="BJK18" s="78">
        <f t="shared" si="254"/>
        <v>0</v>
      </c>
      <c r="BJM18" s="407"/>
      <c r="BJN18" s="782"/>
      <c r="BJO18" s="140"/>
      <c r="BJP18" s="31"/>
      <c r="BJQ18" s="76"/>
      <c r="BJR18" s="78">
        <f t="shared" si="175"/>
        <v>0</v>
      </c>
      <c r="BJT18" s="407"/>
      <c r="BJU18" s="740"/>
      <c r="BJV18" s="782"/>
      <c r="BJW18" s="140"/>
      <c r="BJX18" s="31"/>
      <c r="BJY18" s="76"/>
      <c r="BJZ18" s="78">
        <f t="shared" si="176"/>
        <v>16334</v>
      </c>
      <c r="BKB18" s="407"/>
      <c r="BKC18" s="782"/>
      <c r="BKD18" s="140"/>
      <c r="BKE18" s="31"/>
      <c r="BKF18" s="76"/>
      <c r="BKG18" s="78">
        <f t="shared" si="177"/>
        <v>9118</v>
      </c>
      <c r="BKI18" s="407"/>
      <c r="BKJ18" s="782"/>
      <c r="BKK18" s="140"/>
      <c r="BKL18" s="31"/>
      <c r="BKM18" s="67"/>
      <c r="BKN18" s="78">
        <f t="shared" si="178"/>
        <v>0</v>
      </c>
      <c r="BKP18" s="407"/>
      <c r="BKQ18" s="782"/>
      <c r="BKR18" s="140"/>
      <c r="BKS18" s="31"/>
      <c r="BKT18" s="67"/>
      <c r="BKU18" s="78">
        <f t="shared" si="179"/>
        <v>15188.5</v>
      </c>
      <c r="BKW18" s="407"/>
      <c r="BKX18" s="782"/>
      <c r="BKY18" s="140"/>
      <c r="BKZ18" s="61"/>
      <c r="BLA18" s="67"/>
      <c r="BLB18" s="78">
        <f t="shared" si="180"/>
        <v>0</v>
      </c>
      <c r="BLD18" s="427"/>
      <c r="BLE18" s="230"/>
      <c r="BLF18" s="105"/>
      <c r="BLG18" s="49"/>
      <c r="BLH18" s="140"/>
      <c r="BLI18" s="78">
        <f t="shared" si="181"/>
        <v>0</v>
      </c>
      <c r="BLK18" s="427"/>
      <c r="BLL18" s="230"/>
      <c r="BLM18" s="105"/>
      <c r="BLN18" s="49"/>
      <c r="BLO18" s="140"/>
      <c r="BLP18" s="78">
        <f t="shared" si="182"/>
        <v>0</v>
      </c>
      <c r="BLR18" s="427"/>
      <c r="BLS18" s="230"/>
      <c r="BLT18" s="105"/>
      <c r="BLU18" s="427"/>
      <c r="BLV18" s="140"/>
      <c r="BLW18" s="78">
        <f t="shared" si="183"/>
        <v>2393</v>
      </c>
      <c r="BLY18" s="407"/>
      <c r="BLZ18" s="782"/>
      <c r="BMA18" s="140"/>
      <c r="BMB18" s="494"/>
      <c r="BMC18" s="67"/>
      <c r="BMD18" s="78">
        <f t="shared" si="184"/>
        <v>0</v>
      </c>
      <c r="BMF18" s="31"/>
      <c r="BMG18" s="782"/>
      <c r="BMH18" s="140"/>
      <c r="BMI18" s="61"/>
      <c r="BMJ18" s="888"/>
      <c r="BMK18" s="78">
        <f t="shared" si="185"/>
        <v>0</v>
      </c>
      <c r="BMM18" s="31"/>
      <c r="BMN18" s="312"/>
      <c r="BMO18" s="785"/>
      <c r="BMP18" s="31"/>
      <c r="BMQ18" s="76"/>
      <c r="BMR18" s="78">
        <f t="shared" si="228"/>
        <v>14824.5</v>
      </c>
      <c r="BMT18" s="322"/>
      <c r="BMU18" s="303"/>
      <c r="BMV18" s="140"/>
      <c r="BMW18" s="346">
        <v>41523</v>
      </c>
      <c r="BMX18" s="140">
        <v>21522</v>
      </c>
      <c r="BMY18" s="78">
        <f t="shared" si="229"/>
        <v>12109</v>
      </c>
      <c r="BNA18" s="49"/>
      <c r="BNB18" s="303"/>
      <c r="BNC18" s="140"/>
      <c r="BND18" s="259"/>
      <c r="BNE18" s="66"/>
      <c r="BNF18" s="78">
        <f t="shared" si="230"/>
        <v>0</v>
      </c>
      <c r="BNH18" s="49"/>
      <c r="BNI18" s="309"/>
      <c r="BNJ18" s="303"/>
      <c r="BNK18" s="140"/>
      <c r="BNL18" s="259"/>
      <c r="BNM18" s="66"/>
      <c r="BNN18" s="78">
        <f t="shared" si="231"/>
        <v>0</v>
      </c>
      <c r="BNP18" s="31"/>
      <c r="BNQ18" s="782"/>
      <c r="BNR18" s="76"/>
      <c r="BNS18" s="31"/>
      <c r="BNT18" s="76"/>
      <c r="BNU18" s="78">
        <f t="shared" si="232"/>
        <v>0</v>
      </c>
      <c r="BNW18" s="31"/>
      <c r="BNX18" s="782"/>
      <c r="BNY18" s="76"/>
      <c r="BNZ18" s="31"/>
      <c r="BOA18" s="76"/>
      <c r="BOB18" s="78">
        <f t="shared" si="233"/>
        <v>0</v>
      </c>
      <c r="BOD18" s="31"/>
      <c r="BOE18" s="782"/>
      <c r="BOF18" s="140"/>
      <c r="BOG18" s="61"/>
      <c r="BOH18" s="67"/>
      <c r="BOI18" s="78">
        <f t="shared" si="234"/>
        <v>1785.5</v>
      </c>
      <c r="BOK18" s="322"/>
      <c r="BOL18" s="303"/>
      <c r="BOM18" s="140"/>
      <c r="BON18" s="49"/>
      <c r="BOO18" s="140"/>
      <c r="BOP18" s="78">
        <f t="shared" si="235"/>
        <v>0</v>
      </c>
      <c r="BOR18" s="407"/>
      <c r="BOS18" s="782"/>
      <c r="BOT18" s="140"/>
      <c r="BOU18" s="31"/>
      <c r="BOV18" s="76"/>
      <c r="BOW18" s="78">
        <f t="shared" si="236"/>
        <v>0</v>
      </c>
      <c r="BOY18" s="407"/>
      <c r="BOZ18" s="782"/>
      <c r="BPA18" s="140"/>
      <c r="BPB18" s="31"/>
      <c r="BPC18" s="76"/>
      <c r="BPD18" s="78">
        <f t="shared" si="250"/>
        <v>210</v>
      </c>
      <c r="BPF18" s="31"/>
      <c r="BPG18" s="782"/>
      <c r="BPH18" s="140"/>
      <c r="BPI18" s="31"/>
      <c r="BPJ18" s="76"/>
      <c r="BPK18" s="78">
        <f t="shared" si="186"/>
        <v>0</v>
      </c>
      <c r="BPM18" s="31"/>
      <c r="BPN18" s="782"/>
      <c r="BPO18" s="140"/>
      <c r="BPP18" s="31"/>
      <c r="BPQ18" s="76"/>
      <c r="BPR18" s="78">
        <f t="shared" si="187"/>
        <v>0</v>
      </c>
      <c r="BPU18" s="933"/>
      <c r="BPV18" s="31"/>
      <c r="BPW18" s="140"/>
      <c r="BPX18" s="61"/>
      <c r="BPY18" s="67"/>
      <c r="BPZ18" s="78">
        <f t="shared" si="188"/>
        <v>118</v>
      </c>
      <c r="BQA18" s="76"/>
      <c r="BQB18" s="323">
        <v>41507</v>
      </c>
      <c r="BQC18" s="312" t="s">
        <v>3272</v>
      </c>
      <c r="BQD18" s="22">
        <v>1914</v>
      </c>
      <c r="BQE18" s="49">
        <v>41521</v>
      </c>
      <c r="BQF18" s="140">
        <v>1914</v>
      </c>
      <c r="BQG18" s="78">
        <f t="shared" si="189"/>
        <v>8615.5</v>
      </c>
      <c r="BQI18" s="322"/>
      <c r="BQJ18" s="303"/>
      <c r="BQK18" s="140"/>
      <c r="BQL18" s="427"/>
      <c r="BQM18" s="140"/>
      <c r="BQN18" s="78">
        <f t="shared" si="190"/>
        <v>0</v>
      </c>
      <c r="BQQ18" s="782"/>
      <c r="BQR18" s="351"/>
      <c r="BQS18" s="407"/>
      <c r="BQT18" s="780"/>
      <c r="BQU18" s="78">
        <f t="shared" si="191"/>
        <v>0</v>
      </c>
      <c r="BQW18" s="31"/>
      <c r="BQX18" s="782"/>
      <c r="BQY18" s="140"/>
      <c r="BQZ18" s="61"/>
      <c r="BRA18" s="67"/>
      <c r="BRB18" s="78">
        <f t="shared" si="192"/>
        <v>2077</v>
      </c>
      <c r="BRD18" s="31"/>
      <c r="BRE18" s="337"/>
      <c r="BRF18" s="782"/>
      <c r="BRG18" s="140"/>
      <c r="BRH18" s="31"/>
      <c r="BRI18" s="76"/>
      <c r="BRJ18" s="78">
        <f t="shared" si="193"/>
        <v>1966</v>
      </c>
      <c r="BRL18" s="407"/>
      <c r="BRM18" s="782"/>
      <c r="BRN18" s="140"/>
      <c r="BRO18" s="61"/>
      <c r="BRP18" s="67"/>
      <c r="BRQ18" s="78">
        <f t="shared" si="194"/>
        <v>0</v>
      </c>
      <c r="BRS18" s="407"/>
      <c r="BRT18" s="782"/>
      <c r="BRU18" s="140"/>
      <c r="BRV18" s="31"/>
      <c r="BRW18" s="76"/>
      <c r="BRX18" s="78">
        <f t="shared" si="195"/>
        <v>0</v>
      </c>
      <c r="BRZ18" s="31"/>
      <c r="BSA18" s="782"/>
      <c r="BSB18" s="140"/>
      <c r="BSC18" s="61"/>
      <c r="BSD18" s="67"/>
      <c r="BSE18" s="78">
        <f t="shared" si="196"/>
        <v>0</v>
      </c>
      <c r="BSG18" s="407"/>
      <c r="BSH18" s="782"/>
      <c r="BSI18" s="76"/>
      <c r="BSJ18" s="887"/>
      <c r="BSK18" s="573"/>
      <c r="BSL18" s="78">
        <f t="shared" si="197"/>
        <v>0</v>
      </c>
      <c r="BSN18" s="407"/>
      <c r="BSO18" s="782"/>
      <c r="BSP18" s="76"/>
      <c r="BSQ18" s="887"/>
      <c r="BSR18" s="573"/>
      <c r="BSS18" s="78">
        <f t="shared" si="198"/>
        <v>0</v>
      </c>
      <c r="BSU18" s="31"/>
      <c r="BSV18" s="782"/>
      <c r="BSW18" s="140"/>
      <c r="BSX18" s="61"/>
      <c r="BSY18" s="67"/>
      <c r="BSZ18" s="78">
        <f t="shared" si="199"/>
        <v>0</v>
      </c>
      <c r="BTB18" s="31"/>
      <c r="BTC18" s="782"/>
      <c r="BTD18" s="140"/>
      <c r="BTE18" s="61"/>
      <c r="BTF18" s="67"/>
      <c r="BTG18" s="78">
        <f t="shared" si="200"/>
        <v>0</v>
      </c>
      <c r="BTI18" s="31"/>
      <c r="BTJ18" s="782"/>
      <c r="BTK18" s="140"/>
      <c r="BTL18" s="61"/>
      <c r="BTM18" s="67"/>
      <c r="BTN18" s="78">
        <f t="shared" si="201"/>
        <v>0</v>
      </c>
      <c r="BTP18" s="31"/>
      <c r="BTQ18" s="782"/>
      <c r="BTR18" s="140"/>
      <c r="BTS18" s="61"/>
      <c r="BTT18" s="67"/>
      <c r="BTU18" s="78">
        <f t="shared" si="202"/>
        <v>0</v>
      </c>
    </row>
    <row r="19" spans="1:1893" x14ac:dyDescent="0.25">
      <c r="A19" s="31"/>
      <c r="B19" s="312"/>
      <c r="C19" s="22"/>
      <c r="D19" s="31"/>
      <c r="E19" s="76"/>
      <c r="F19" s="78">
        <f t="shared" si="2"/>
        <v>0</v>
      </c>
      <c r="H19" s="31"/>
      <c r="I19" s="312"/>
      <c r="J19" s="22"/>
      <c r="K19" s="31"/>
      <c r="L19" s="76"/>
      <c r="M19" s="78">
        <f t="shared" si="3"/>
        <v>0</v>
      </c>
      <c r="O19" s="31"/>
      <c r="P19" s="312"/>
      <c r="Q19" s="22"/>
      <c r="R19" s="31"/>
      <c r="S19" s="76"/>
      <c r="T19" s="78">
        <f t="shared" si="4"/>
        <v>0</v>
      </c>
      <c r="V19" s="31"/>
      <c r="W19" s="312"/>
      <c r="X19" s="22"/>
      <c r="Y19" s="31"/>
      <c r="Z19" s="76"/>
      <c r="AA19" s="78">
        <f t="shared" si="5"/>
        <v>0</v>
      </c>
      <c r="AC19" s="407"/>
      <c r="AD19" s="312"/>
      <c r="AE19" s="22"/>
      <c r="AF19" s="407">
        <v>41523</v>
      </c>
      <c r="AG19" s="76">
        <v>3001</v>
      </c>
      <c r="AH19" s="78">
        <f t="shared" si="6"/>
        <v>2390</v>
      </c>
      <c r="AJ19" s="322">
        <v>41465</v>
      </c>
      <c r="AK19" s="230" t="s">
        <v>3241</v>
      </c>
      <c r="AL19" s="105">
        <v>168156</v>
      </c>
      <c r="AM19" s="322"/>
      <c r="AN19" s="140"/>
      <c r="AO19" s="78">
        <f t="shared" si="7"/>
        <v>231670.64</v>
      </c>
      <c r="AQ19" s="31"/>
      <c r="AR19" s="312"/>
      <c r="AS19" s="22"/>
      <c r="AT19" s="31"/>
      <c r="AU19" s="76"/>
      <c r="AV19" s="78">
        <f t="shared" si="8"/>
        <v>0</v>
      </c>
      <c r="AX19" s="323"/>
      <c r="AY19" s="312"/>
      <c r="AZ19" s="22"/>
      <c r="BA19" s="31"/>
      <c r="BB19" s="76"/>
      <c r="BC19" s="78">
        <f t="shared" si="9"/>
        <v>37222</v>
      </c>
      <c r="BE19" s="427"/>
      <c r="BF19" s="230"/>
      <c r="BG19" s="105"/>
      <c r="BH19" s="346"/>
      <c r="BI19" s="140"/>
      <c r="BJ19" s="132">
        <f t="shared" si="10"/>
        <v>0</v>
      </c>
      <c r="BL19" s="323"/>
      <c r="BM19" s="312"/>
      <c r="BN19" s="22"/>
      <c r="BO19" s="31"/>
      <c r="BP19" s="76"/>
      <c r="BQ19" s="78">
        <f t="shared" si="11"/>
        <v>0</v>
      </c>
      <c r="BS19" s="427"/>
      <c r="BT19" s="427"/>
      <c r="BU19" s="230"/>
      <c r="BV19" s="105"/>
      <c r="BW19" s="49"/>
      <c r="BX19" s="140"/>
      <c r="BY19" s="78">
        <f t="shared" si="12"/>
        <v>0</v>
      </c>
      <c r="CA19" s="427"/>
      <c r="CB19" s="230"/>
      <c r="CC19" s="105"/>
      <c r="CD19" s="49"/>
      <c r="CE19" s="140"/>
      <c r="CF19" s="78">
        <f t="shared" si="13"/>
        <v>0</v>
      </c>
      <c r="CH19" s="427"/>
      <c r="CI19" s="230"/>
      <c r="CJ19" s="105"/>
      <c r="CK19" s="49"/>
      <c r="CL19" s="140"/>
      <c r="CM19" s="78">
        <f t="shared" si="14"/>
        <v>0</v>
      </c>
      <c r="CO19" s="427">
        <v>41103</v>
      </c>
      <c r="CP19" s="484"/>
      <c r="CQ19" s="230" t="s">
        <v>1148</v>
      </c>
      <c r="CR19" s="841"/>
      <c r="CS19" s="799" t="s">
        <v>1149</v>
      </c>
      <c r="CT19" s="848"/>
      <c r="CU19" s="78">
        <f t="shared" si="15"/>
        <v>5814</v>
      </c>
      <c r="CX19" s="913"/>
      <c r="CY19" s="782"/>
      <c r="CZ19" s="140"/>
      <c r="DA19" s="427"/>
      <c r="DB19" s="140"/>
      <c r="DC19" s="78">
        <f t="shared" si="16"/>
        <v>9551430.3000000007</v>
      </c>
      <c r="DE19" s="322"/>
      <c r="DF19" s="230"/>
      <c r="DG19" s="105"/>
      <c r="DH19" s="49"/>
      <c r="DI19" s="140"/>
      <c r="DJ19" s="78">
        <f t="shared" si="17"/>
        <v>7735</v>
      </c>
      <c r="DL19" s="322"/>
      <c r="DM19" s="230"/>
      <c r="DN19" s="105"/>
      <c r="DO19" s="49"/>
      <c r="DP19" s="140"/>
      <c r="DQ19" s="78">
        <f t="shared" si="18"/>
        <v>0</v>
      </c>
      <c r="DS19" s="49"/>
      <c r="DT19" s="230"/>
      <c r="DU19" s="105"/>
      <c r="DV19" s="49"/>
      <c r="DW19" s="140"/>
      <c r="DX19" s="78">
        <f t="shared" si="19"/>
        <v>1750.5</v>
      </c>
      <c r="DZ19" s="322"/>
      <c r="EA19" s="230"/>
      <c r="EB19" s="105"/>
      <c r="EC19" s="49"/>
      <c r="ED19" s="140"/>
      <c r="EE19" s="78">
        <f t="shared" si="20"/>
        <v>0</v>
      </c>
      <c r="EG19" s="427"/>
      <c r="EH19" s="303"/>
      <c r="EI19" s="140"/>
      <c r="EJ19" s="49"/>
      <c r="EK19" s="140"/>
      <c r="EL19" s="78">
        <f t="shared" si="21"/>
        <v>0</v>
      </c>
      <c r="EN19" s="407"/>
      <c r="EO19" s="312"/>
      <c r="EP19" s="22"/>
      <c r="EQ19" s="31"/>
      <c r="ER19" s="76"/>
      <c r="ES19" s="78">
        <f t="shared" si="22"/>
        <v>0</v>
      </c>
      <c r="EU19" s="49"/>
      <c r="EV19" s="309"/>
      <c r="EW19" s="230"/>
      <c r="EX19" s="105"/>
      <c r="EY19" s="309"/>
      <c r="EZ19" s="140"/>
      <c r="FA19" s="78">
        <f t="shared" si="23"/>
        <v>0</v>
      </c>
      <c r="FC19" s="427"/>
      <c r="FD19" s="309"/>
      <c r="FE19" s="230"/>
      <c r="FF19" s="105"/>
      <c r="FG19" s="49"/>
      <c r="FH19" s="140"/>
      <c r="FI19" s="78">
        <f t="shared" si="24"/>
        <v>40277.530000000006</v>
      </c>
      <c r="FK19" s="407"/>
      <c r="FL19" s="337"/>
      <c r="FM19" s="312"/>
      <c r="FN19" s="22"/>
      <c r="FO19" s="31"/>
      <c r="FP19" s="76"/>
      <c r="FQ19" s="78">
        <f t="shared" si="25"/>
        <v>8038.1</v>
      </c>
      <c r="FS19" s="31"/>
      <c r="FT19" s="230"/>
      <c r="FU19" s="105"/>
      <c r="FV19" s="49"/>
      <c r="FW19" s="140"/>
      <c r="FX19" s="78">
        <f t="shared" si="203"/>
        <v>0</v>
      </c>
      <c r="FZ19" s="407">
        <v>41507</v>
      </c>
      <c r="GA19" s="484" t="s">
        <v>3320</v>
      </c>
      <c r="GB19" s="312" t="s">
        <v>3321</v>
      </c>
      <c r="GC19" s="22">
        <v>2300.5</v>
      </c>
      <c r="GD19" s="484">
        <v>41522</v>
      </c>
      <c r="GE19" s="22">
        <v>2300.5</v>
      </c>
      <c r="GF19" s="78">
        <f t="shared" si="26"/>
        <v>28912.5</v>
      </c>
      <c r="GH19" s="49"/>
      <c r="GI19" s="230"/>
      <c r="GJ19" s="105"/>
      <c r="GK19" s="49"/>
      <c r="GL19" s="140"/>
      <c r="GM19" s="78">
        <f t="shared" si="27"/>
        <v>24</v>
      </c>
      <c r="GN19" s="869"/>
      <c r="GO19" s="407"/>
      <c r="GP19" s="312"/>
      <c r="GQ19" s="312"/>
      <c r="GR19" s="785"/>
      <c r="GS19" s="31"/>
      <c r="GT19" s="76"/>
      <c r="GU19" s="78">
        <f t="shared" si="28"/>
        <v>8804.6</v>
      </c>
      <c r="GW19" s="427"/>
      <c r="GX19" s="230"/>
      <c r="GY19" s="698"/>
      <c r="GZ19" s="322"/>
      <c r="HA19" s="140"/>
      <c r="HB19" s="78">
        <f t="shared" si="29"/>
        <v>5990.5</v>
      </c>
      <c r="HD19" s="323"/>
      <c r="HE19" s="312"/>
      <c r="HF19" s="785"/>
      <c r="HG19" s="31"/>
      <c r="HH19" s="76"/>
      <c r="HI19" s="78">
        <f t="shared" si="30"/>
        <v>41275.5</v>
      </c>
      <c r="HK19" s="427"/>
      <c r="HL19" s="230"/>
      <c r="HM19" s="105"/>
      <c r="HN19" s="49"/>
      <c r="HO19" s="140"/>
      <c r="HP19" s="78">
        <f t="shared" si="31"/>
        <v>3000</v>
      </c>
      <c r="HR19" s="323"/>
      <c r="HS19" s="312"/>
      <c r="HT19" s="785"/>
      <c r="HU19" s="31"/>
      <c r="HV19" s="76"/>
      <c r="HW19" s="78">
        <f t="shared" si="32"/>
        <v>0</v>
      </c>
      <c r="HY19" s="323"/>
      <c r="HZ19" s="312"/>
      <c r="IA19" s="785"/>
      <c r="IB19" s="31"/>
      <c r="IC19" s="76"/>
      <c r="ID19" s="78">
        <f t="shared" si="33"/>
        <v>0</v>
      </c>
      <c r="IF19" s="322"/>
      <c r="IG19" s="303"/>
      <c r="IH19" s="140"/>
      <c r="II19" s="427"/>
      <c r="IJ19" s="140"/>
      <c r="IK19" s="78">
        <f t="shared" si="34"/>
        <v>44195</v>
      </c>
      <c r="IM19" s="427"/>
      <c r="IN19" s="1476"/>
      <c r="IO19" s="807"/>
      <c r="IP19" s="49"/>
      <c r="IQ19" s="140"/>
      <c r="IR19" s="78">
        <f t="shared" si="35"/>
        <v>402</v>
      </c>
      <c r="IT19" s="427"/>
      <c r="IU19" s="230"/>
      <c r="IV19" s="105"/>
      <c r="IW19" s="49"/>
      <c r="IX19" s="140"/>
      <c r="IY19" s="78">
        <f t="shared" si="36"/>
        <v>21278.5</v>
      </c>
      <c r="JA19" s="323">
        <v>41515</v>
      </c>
      <c r="JB19" s="312" t="s">
        <v>3348</v>
      </c>
      <c r="JC19" s="22">
        <v>3200</v>
      </c>
      <c r="JD19" s="323">
        <v>41522</v>
      </c>
      <c r="JE19" s="22">
        <v>3200</v>
      </c>
      <c r="JF19" s="78">
        <f t="shared" si="37"/>
        <v>0</v>
      </c>
      <c r="JH19" s="323"/>
      <c r="JI19" s="782"/>
      <c r="JJ19" s="704"/>
      <c r="JK19" s="323"/>
      <c r="JL19" s="704"/>
      <c r="JM19" s="78">
        <f t="shared" si="38"/>
        <v>30400</v>
      </c>
      <c r="JO19" s="323"/>
      <c r="JP19" s="782"/>
      <c r="JQ19" s="704"/>
      <c r="JR19" s="798"/>
      <c r="JS19" s="704"/>
      <c r="JT19" s="78">
        <f t="shared" si="39"/>
        <v>30400</v>
      </c>
      <c r="JV19" s="427"/>
      <c r="JW19" s="1476"/>
      <c r="JX19" s="140"/>
      <c r="JY19" s="322">
        <v>41088</v>
      </c>
      <c r="JZ19" s="140">
        <v>2500</v>
      </c>
      <c r="KA19" s="78">
        <f t="shared" si="40"/>
        <v>37695.57</v>
      </c>
      <c r="KC19" s="323"/>
      <c r="KD19" s="312"/>
      <c r="KE19" s="22"/>
      <c r="KF19" s="31"/>
      <c r="KG19" s="76"/>
      <c r="KH19" s="78">
        <f t="shared" si="41"/>
        <v>0</v>
      </c>
      <c r="KJ19" s="323"/>
      <c r="KK19" s="1467"/>
      <c r="KL19" s="312"/>
      <c r="KM19" s="22"/>
      <c r="KN19" s="31"/>
      <c r="KO19" s="76"/>
      <c r="KP19" s="78">
        <f t="shared" si="42"/>
        <v>26852</v>
      </c>
      <c r="KR19" s="323"/>
      <c r="KS19" s="312"/>
      <c r="KT19" s="22"/>
      <c r="KU19" s="31"/>
      <c r="KV19" s="76"/>
      <c r="KW19" s="78">
        <f t="shared" si="43"/>
        <v>0</v>
      </c>
      <c r="KY19" s="322"/>
      <c r="KZ19" s="230"/>
      <c r="LA19" s="105"/>
      <c r="LB19" s="49"/>
      <c r="LC19" s="140"/>
      <c r="LD19" s="78">
        <f t="shared" si="44"/>
        <v>0</v>
      </c>
      <c r="LF19" s="312"/>
      <c r="LG19" s="312"/>
      <c r="LH19" s="22"/>
      <c r="LI19" s="31"/>
      <c r="LJ19" s="76"/>
      <c r="LK19" s="78">
        <f t="shared" si="45"/>
        <v>7881.5</v>
      </c>
      <c r="LM19" s="312"/>
      <c r="LN19" s="312"/>
      <c r="LO19" s="22"/>
      <c r="LP19" s="31"/>
      <c r="LQ19" s="76"/>
      <c r="LR19" s="78">
        <f t="shared" si="46"/>
        <v>0</v>
      </c>
      <c r="LT19" s="312"/>
      <c r="LU19" s="312"/>
      <c r="LV19" s="22"/>
      <c r="LW19" s="31"/>
      <c r="LX19" s="76"/>
      <c r="LY19" s="78">
        <f t="shared" si="47"/>
        <v>0</v>
      </c>
      <c r="MA19" s="312"/>
      <c r="MB19" s="312"/>
      <c r="MC19" s="22"/>
      <c r="MD19" s="31"/>
      <c r="ME19" s="76"/>
      <c r="MF19" s="78">
        <f t="shared" si="48"/>
        <v>0</v>
      </c>
      <c r="MH19" s="407"/>
      <c r="MI19" s="312"/>
      <c r="MJ19" s="22"/>
      <c r="MK19" s="31"/>
      <c r="ML19" s="76"/>
      <c r="MM19" s="78">
        <f t="shared" si="49"/>
        <v>0</v>
      </c>
      <c r="MO19" s="427"/>
      <c r="MP19" s="230"/>
      <c r="MQ19" s="105"/>
      <c r="MR19" s="49"/>
      <c r="MS19" s="140"/>
      <c r="MT19" s="78">
        <f t="shared" si="50"/>
        <v>0</v>
      </c>
      <c r="MV19" s="407"/>
      <c r="MW19" s="312"/>
      <c r="MX19" s="22"/>
      <c r="MY19" s="688"/>
      <c r="MZ19" s="76"/>
      <c r="NA19" s="78">
        <f t="shared" si="51"/>
        <v>0</v>
      </c>
      <c r="NC19" s="794"/>
      <c r="ND19" s="312"/>
      <c r="NE19" s="22"/>
      <c r="NF19" s="688"/>
      <c r="NG19" s="76"/>
      <c r="NH19" s="78">
        <f t="shared" si="52"/>
        <v>0</v>
      </c>
      <c r="NJ19" s="794"/>
      <c r="NK19" s="312"/>
      <c r="NL19" s="22"/>
      <c r="NM19" s="31"/>
      <c r="NN19" s="76"/>
      <c r="NO19" s="78">
        <f t="shared" si="53"/>
        <v>0</v>
      </c>
      <c r="NQ19" s="407"/>
      <c r="NR19" s="312"/>
      <c r="NS19" s="22"/>
      <c r="NT19" s="407"/>
      <c r="NU19" s="76"/>
      <c r="NV19" s="78">
        <f t="shared" si="54"/>
        <v>0</v>
      </c>
      <c r="NX19" s="407"/>
      <c r="NY19" s="312"/>
      <c r="NZ19" s="22"/>
      <c r="OA19" s="31"/>
      <c r="OB19" s="76"/>
      <c r="OC19" s="78">
        <f t="shared" si="55"/>
        <v>14934.5</v>
      </c>
      <c r="OE19" s="49">
        <v>41540</v>
      </c>
      <c r="OF19" s="309"/>
      <c r="OG19" s="303" t="s">
        <v>4138</v>
      </c>
      <c r="OH19" s="140">
        <v>13838.5</v>
      </c>
      <c r="OI19" s="31"/>
      <c r="OJ19" s="76"/>
      <c r="OK19" s="78">
        <f t="shared" si="0"/>
        <v>111945.36</v>
      </c>
      <c r="OM19" s="407"/>
      <c r="ON19" s="312"/>
      <c r="OO19" s="22"/>
      <c r="OP19" s="31"/>
      <c r="OQ19" s="76"/>
      <c r="OR19" s="78">
        <f t="shared" si="56"/>
        <v>0</v>
      </c>
      <c r="OT19" s="312"/>
      <c r="OU19" s="312"/>
      <c r="OV19" s="22"/>
      <c r="OW19" s="31"/>
      <c r="OX19" s="76"/>
      <c r="OY19" s="78">
        <f t="shared" si="57"/>
        <v>0</v>
      </c>
      <c r="PA19" s="322"/>
      <c r="PB19" s="791"/>
      <c r="PC19" s="140"/>
      <c r="PD19" s="49"/>
      <c r="PE19" s="140"/>
      <c r="PF19" s="78">
        <f t="shared" si="58"/>
        <v>7976</v>
      </c>
      <c r="PH19" s="322"/>
      <c r="PI19" s="791"/>
      <c r="PJ19" s="140"/>
      <c r="PK19" s="49"/>
      <c r="PL19" s="140"/>
      <c r="PM19" s="78">
        <f t="shared" si="59"/>
        <v>7976</v>
      </c>
      <c r="PO19" s="322"/>
      <c r="PP19" s="792"/>
      <c r="PQ19" s="230"/>
      <c r="PR19" s="804"/>
      <c r="PS19" s="1470"/>
      <c r="PT19" s="140"/>
      <c r="PU19" s="132">
        <f t="shared" si="60"/>
        <v>9830.36</v>
      </c>
      <c r="PW19" s="322"/>
      <c r="PX19" s="303"/>
      <c r="PY19" s="140"/>
      <c r="PZ19" s="309"/>
      <c r="QA19" s="140"/>
      <c r="QB19" s="132">
        <f t="shared" si="61"/>
        <v>9904</v>
      </c>
      <c r="QC19" s="245"/>
      <c r="QD19" s="322">
        <v>41545</v>
      </c>
      <c r="QE19" s="312" t="s">
        <v>4213</v>
      </c>
      <c r="QF19" s="22">
        <v>4646.5</v>
      </c>
      <c r="QG19" s="31"/>
      <c r="QH19" s="76"/>
      <c r="QI19" s="78">
        <f t="shared" si="62"/>
        <v>30705.9</v>
      </c>
      <c r="QK19" s="31"/>
      <c r="QL19" s="312"/>
      <c r="QM19" s="22"/>
      <c r="QN19" s="31"/>
      <c r="QO19" s="76"/>
      <c r="QP19" s="78">
        <f t="shared" si="63"/>
        <v>0</v>
      </c>
      <c r="QR19" s="312"/>
      <c r="QS19" s="312"/>
      <c r="QT19" s="785"/>
      <c r="QU19" s="31"/>
      <c r="QV19" s="76"/>
      <c r="QW19" s="78">
        <f t="shared" si="64"/>
        <v>0</v>
      </c>
      <c r="QY19" s="312"/>
      <c r="QZ19" s="312"/>
      <c r="RA19" s="22"/>
      <c r="RB19" s="31"/>
      <c r="RC19" s="76"/>
      <c r="RD19" s="78">
        <f t="shared" si="65"/>
        <v>0</v>
      </c>
      <c r="RF19" s="427">
        <v>41544</v>
      </c>
      <c r="RG19" s="484"/>
      <c r="RH19" s="230" t="s">
        <v>4183</v>
      </c>
      <c r="RI19" s="105">
        <v>8901</v>
      </c>
      <c r="RJ19" s="49"/>
      <c r="RK19" s="140"/>
      <c r="RL19" s="78">
        <f t="shared" si="66"/>
        <v>12105.5</v>
      </c>
      <c r="RN19" s="407"/>
      <c r="RO19" s="312"/>
      <c r="RP19" s="22"/>
      <c r="RQ19" s="31"/>
      <c r="RR19" s="795"/>
      <c r="RS19" s="78">
        <f t="shared" si="67"/>
        <v>0</v>
      </c>
      <c r="RU19" s="407"/>
      <c r="RV19" s="312"/>
      <c r="RW19" s="22"/>
      <c r="RX19" s="31"/>
      <c r="RY19" s="795"/>
      <c r="RZ19" s="78">
        <f t="shared" si="68"/>
        <v>0</v>
      </c>
      <c r="SB19" s="31"/>
      <c r="SC19" s="312"/>
      <c r="SD19" s="22"/>
      <c r="SE19" s="31"/>
      <c r="SF19" s="795"/>
      <c r="SG19" s="78">
        <f t="shared" si="69"/>
        <v>0</v>
      </c>
      <c r="SI19" s="31"/>
      <c r="SJ19" s="312"/>
      <c r="SK19" s="22"/>
      <c r="SL19" s="31"/>
      <c r="SM19" s="795"/>
      <c r="SN19" s="78">
        <f t="shared" si="70"/>
        <v>0</v>
      </c>
      <c r="SP19" s="31"/>
      <c r="SQ19" s="312"/>
      <c r="SR19" s="22"/>
      <c r="SS19" s="31"/>
      <c r="ST19" s="795"/>
      <c r="SU19" s="78">
        <f t="shared" si="71"/>
        <v>0</v>
      </c>
      <c r="SW19" s="31"/>
      <c r="SX19" s="312"/>
      <c r="SY19" s="22"/>
      <c r="SZ19" s="31"/>
      <c r="TA19" s="795"/>
      <c r="TB19" s="78">
        <f t="shared" si="72"/>
        <v>0</v>
      </c>
      <c r="TD19" s="31"/>
      <c r="TE19" s="312"/>
      <c r="TF19" s="22"/>
      <c r="TG19" s="31"/>
      <c r="TH19" s="795"/>
      <c r="TI19" s="78">
        <f t="shared" si="73"/>
        <v>0</v>
      </c>
      <c r="TK19" s="312"/>
      <c r="TL19" s="312"/>
      <c r="TM19" s="22"/>
      <c r="TN19" s="31"/>
      <c r="TO19" s="795"/>
      <c r="TP19" s="78">
        <f t="shared" si="74"/>
        <v>9651.5</v>
      </c>
      <c r="TR19" s="312"/>
      <c r="TS19" s="312"/>
      <c r="TT19" s="22"/>
      <c r="TU19" s="31"/>
      <c r="TV19" s="795"/>
      <c r="TW19" s="78">
        <f t="shared" si="75"/>
        <v>0</v>
      </c>
      <c r="TY19" s="407"/>
      <c r="TZ19" s="312"/>
      <c r="UA19" s="22"/>
      <c r="UB19" s="31"/>
      <c r="UC19" s="795"/>
      <c r="UD19" s="78">
        <f t="shared" si="76"/>
        <v>0</v>
      </c>
      <c r="UF19" s="427"/>
      <c r="UG19" s="230"/>
      <c r="UH19" s="105"/>
      <c r="UI19" s="49"/>
      <c r="UJ19" s="351"/>
      <c r="UK19" s="78">
        <f t="shared" si="77"/>
        <v>-2822</v>
      </c>
      <c r="UM19" s="427"/>
      <c r="UN19" s="230"/>
      <c r="UO19" s="105"/>
      <c r="UP19" s="49"/>
      <c r="UQ19" s="351"/>
      <c r="UR19" s="78">
        <f t="shared" si="78"/>
        <v>0</v>
      </c>
      <c r="UT19" s="322"/>
      <c r="UU19" s="230"/>
      <c r="UV19" s="105"/>
      <c r="UW19" s="322"/>
      <c r="UX19" s="351"/>
      <c r="UY19" s="78">
        <f t="shared" si="79"/>
        <v>2243</v>
      </c>
      <c r="VA19" s="427"/>
      <c r="VB19" s="230"/>
      <c r="VC19" s="105"/>
      <c r="VD19" s="49"/>
      <c r="VE19" s="351"/>
      <c r="VF19" s="78">
        <f t="shared" si="80"/>
        <v>0</v>
      </c>
      <c r="VH19" s="31"/>
      <c r="VI19" s="312"/>
      <c r="VJ19" s="22"/>
      <c r="VK19" s="31"/>
      <c r="VL19" s="795"/>
      <c r="VM19" s="78">
        <f t="shared" si="81"/>
        <v>1169.5</v>
      </c>
      <c r="VO19" s="31"/>
      <c r="VP19" s="312"/>
      <c r="VQ19" s="22"/>
      <c r="VR19" s="31"/>
      <c r="VS19" s="795"/>
      <c r="VT19" s="78">
        <f t="shared" si="82"/>
        <v>0</v>
      </c>
      <c r="VV19" s="407"/>
      <c r="VW19" s="312"/>
      <c r="VX19" s="22"/>
      <c r="VY19" s="31"/>
      <c r="VZ19" s="795"/>
      <c r="WA19" s="78">
        <f t="shared" si="83"/>
        <v>25810</v>
      </c>
      <c r="WC19" s="322"/>
      <c r="WD19" s="230"/>
      <c r="WE19" s="105"/>
      <c r="WF19" s="49"/>
      <c r="WG19" s="351"/>
      <c r="WH19" s="78">
        <f t="shared" si="84"/>
        <v>151</v>
      </c>
      <c r="WJ19" s="427"/>
      <c r="WK19" s="230"/>
      <c r="WL19" s="105"/>
      <c r="WM19" s="427"/>
      <c r="WN19" s="140"/>
      <c r="WO19" s="78">
        <f t="shared" si="85"/>
        <v>22886.5</v>
      </c>
      <c r="WQ19" s="31"/>
      <c r="WR19" s="312"/>
      <c r="WS19" s="22"/>
      <c r="WT19" s="31"/>
      <c r="WU19" s="76"/>
      <c r="WV19" s="78">
        <f t="shared" si="86"/>
        <v>0</v>
      </c>
      <c r="WX19" s="407"/>
      <c r="WY19" s="312"/>
      <c r="WZ19" s="22"/>
      <c r="XA19" s="31"/>
      <c r="XB19" s="76"/>
      <c r="XC19" s="78">
        <f t="shared" si="87"/>
        <v>27657.5</v>
      </c>
      <c r="XE19" s="407"/>
      <c r="XF19" s="312"/>
      <c r="XG19" s="22"/>
      <c r="XH19" s="31"/>
      <c r="XI19" s="76"/>
      <c r="XJ19" s="78">
        <f t="shared" si="88"/>
        <v>0</v>
      </c>
      <c r="XL19" s="407"/>
      <c r="XM19" s="312"/>
      <c r="XN19" s="22"/>
      <c r="XO19" s="31"/>
      <c r="XP19" s="76"/>
      <c r="XQ19" s="78">
        <f t="shared" si="89"/>
        <v>0</v>
      </c>
      <c r="XS19" s="322"/>
      <c r="XT19" s="360"/>
      <c r="XU19" s="230"/>
      <c r="XV19" s="105"/>
      <c r="XW19" s="49"/>
      <c r="XX19" s="140"/>
      <c r="XY19" s="78">
        <f t="shared" si="90"/>
        <v>55941.83</v>
      </c>
      <c r="YA19" s="322"/>
      <c r="YB19" s="1476"/>
      <c r="YC19" s="140"/>
      <c r="YD19" s="427">
        <v>41543</v>
      </c>
      <c r="YE19" s="140">
        <v>200</v>
      </c>
      <c r="YF19" s="78">
        <f t="shared" si="91"/>
        <v>721</v>
      </c>
      <c r="YH19" s="427"/>
      <c r="YI19" s="484"/>
      <c r="YJ19" s="230"/>
      <c r="YK19" s="698"/>
      <c r="YL19" s="787"/>
      <c r="YM19" s="140"/>
      <c r="YN19" s="78">
        <f t="shared" si="92"/>
        <v>4883.7000000000007</v>
      </c>
      <c r="YP19" s="323"/>
      <c r="YQ19" s="312"/>
      <c r="YR19" s="22"/>
      <c r="YS19" s="31"/>
      <c r="YT19" s="76"/>
      <c r="YU19" s="78">
        <f t="shared" si="251"/>
        <v>2405.5</v>
      </c>
      <c r="YW19" s="322"/>
      <c r="YX19" s="230"/>
      <c r="YY19" s="105"/>
      <c r="YZ19" s="49"/>
      <c r="ZA19" s="140"/>
      <c r="ZB19" s="78">
        <f t="shared" si="93"/>
        <v>13442.44</v>
      </c>
      <c r="ZD19" s="407"/>
      <c r="ZE19" s="312"/>
      <c r="ZF19" s="22"/>
      <c r="ZG19" s="31"/>
      <c r="ZH19" s="76"/>
      <c r="ZI19" s="78">
        <f t="shared" si="237"/>
        <v>0</v>
      </c>
      <c r="ZK19" s="407"/>
      <c r="ZL19" s="312"/>
      <c r="ZM19" s="22"/>
      <c r="ZN19" s="31"/>
      <c r="ZO19" s="76"/>
      <c r="ZP19" s="78">
        <f t="shared" si="238"/>
        <v>0</v>
      </c>
      <c r="ZR19" s="322">
        <v>41501</v>
      </c>
      <c r="ZS19" s="858"/>
      <c r="ZT19" s="303" t="s">
        <v>3297</v>
      </c>
      <c r="ZU19" s="140">
        <v>8513.5</v>
      </c>
      <c r="ZV19" s="322">
        <v>41540</v>
      </c>
      <c r="ZW19" s="140">
        <v>8513.5</v>
      </c>
      <c r="ZX19" s="78">
        <f t="shared" si="94"/>
        <v>6670.3999999999942</v>
      </c>
      <c r="ZZ19" s="322"/>
      <c r="AAA19" s="303"/>
      <c r="AAB19" s="140"/>
      <c r="AAC19" s="322"/>
      <c r="AAD19" s="140"/>
      <c r="AAE19" s="78">
        <f t="shared" si="95"/>
        <v>0</v>
      </c>
      <c r="AAG19" s="427"/>
      <c r="AAH19" s="230"/>
      <c r="AAI19" s="105"/>
      <c r="AAJ19" s="322"/>
      <c r="AAK19" s="52"/>
      <c r="AAL19" s="78">
        <f t="shared" si="96"/>
        <v>2828</v>
      </c>
      <c r="AAN19" s="322"/>
      <c r="AAO19" s="230"/>
      <c r="AAP19" s="698"/>
      <c r="AAQ19" s="49"/>
      <c r="AAR19" s="140"/>
      <c r="AAS19" s="78">
        <f t="shared" si="97"/>
        <v>22790</v>
      </c>
      <c r="AAU19" s="407"/>
      <c r="AAV19" s="312"/>
      <c r="AAW19" s="22"/>
      <c r="AAX19" s="31"/>
      <c r="AAY19" s="76"/>
      <c r="AAZ19" s="78">
        <f t="shared" si="98"/>
        <v>0</v>
      </c>
      <c r="ABB19" s="427"/>
      <c r="ABC19" s="230"/>
      <c r="ABD19" s="105"/>
      <c r="ABE19" s="49"/>
      <c r="ABF19" s="140"/>
      <c r="ABG19" s="78">
        <f t="shared" si="99"/>
        <v>0</v>
      </c>
      <c r="ABI19" s="427"/>
      <c r="ABJ19" s="230"/>
      <c r="ABK19" s="105"/>
      <c r="ABL19" s="49"/>
      <c r="ABM19" s="140"/>
      <c r="ABN19" s="78">
        <f t="shared" si="100"/>
        <v>0</v>
      </c>
      <c r="ABP19" s="407"/>
      <c r="ABQ19" s="312"/>
      <c r="ABR19" s="22"/>
      <c r="ABS19" s="31"/>
      <c r="ABT19" s="76"/>
      <c r="ABU19" s="78">
        <f t="shared" si="101"/>
        <v>0</v>
      </c>
      <c r="ABW19" s="407"/>
      <c r="ABX19" s="312"/>
      <c r="ABY19" s="22"/>
      <c r="ABZ19" s="31"/>
      <c r="ACA19" s="76"/>
      <c r="ACB19" s="78">
        <f t="shared" si="102"/>
        <v>0</v>
      </c>
      <c r="ACD19" s="407"/>
      <c r="ACE19" s="740"/>
      <c r="ACF19" s="312"/>
      <c r="ACG19" s="22"/>
      <c r="ACH19" s="31"/>
      <c r="ACI19" s="76"/>
      <c r="ACJ19" s="78">
        <f t="shared" si="103"/>
        <v>0</v>
      </c>
      <c r="ACL19" s="49"/>
      <c r="ACM19" s="230"/>
      <c r="ACN19" s="105"/>
      <c r="ACO19" s="49"/>
      <c r="ACP19" s="140"/>
      <c r="ACQ19" s="78">
        <f t="shared" si="255"/>
        <v>8172</v>
      </c>
      <c r="ACS19" s="31"/>
      <c r="ACT19" s="312"/>
      <c r="ACU19" s="22"/>
      <c r="ACV19" s="31"/>
      <c r="ACW19" s="76"/>
      <c r="ACX19" s="78">
        <f t="shared" si="104"/>
        <v>70699</v>
      </c>
      <c r="ADA19" s="769"/>
      <c r="ADB19" s="312"/>
      <c r="ADC19" s="785"/>
      <c r="ADD19" s="31"/>
      <c r="ADE19" s="76"/>
      <c r="ADF19" s="78">
        <f t="shared" si="256"/>
        <v>0</v>
      </c>
      <c r="ADH19" s="323"/>
      <c r="ADI19" s="312"/>
      <c r="ADJ19" s="22"/>
      <c r="ADK19" s="407"/>
      <c r="ADL19" s="76"/>
      <c r="ADM19" s="78">
        <f t="shared" si="257"/>
        <v>0</v>
      </c>
      <c r="ADO19" s="407"/>
      <c r="ADP19" s="312"/>
      <c r="ADQ19" s="22"/>
      <c r="ADR19" s="31"/>
      <c r="ADS19" s="76"/>
      <c r="ADT19" s="78">
        <f t="shared" si="258"/>
        <v>42311</v>
      </c>
      <c r="ADV19" s="322"/>
      <c r="ADW19" s="230"/>
      <c r="ADX19" s="105"/>
      <c r="ADY19" s="322"/>
      <c r="ADZ19" s="140"/>
      <c r="AEA19" s="78">
        <f t="shared" si="252"/>
        <v>31650.5</v>
      </c>
      <c r="AEC19" s="49"/>
      <c r="AED19" s="230"/>
      <c r="AEE19" s="105"/>
      <c r="AEF19" s="49"/>
      <c r="AEG19" s="140"/>
      <c r="AEH19" s="78">
        <f t="shared" si="1"/>
        <v>0</v>
      </c>
      <c r="AEJ19" s="49"/>
      <c r="AEK19" s="230"/>
      <c r="AEL19" s="698"/>
      <c r="AEM19" s="49"/>
      <c r="AEN19" s="140"/>
      <c r="AEO19" s="78">
        <f t="shared" si="105"/>
        <v>1957</v>
      </c>
      <c r="AEQ19" s="312"/>
      <c r="AER19" s="312"/>
      <c r="AES19" s="22"/>
      <c r="AET19" s="31"/>
      <c r="AEU19" s="76"/>
      <c r="AEV19" s="78">
        <f t="shared" si="106"/>
        <v>0</v>
      </c>
      <c r="AEX19" s="31"/>
      <c r="AEY19" s="312"/>
      <c r="AEZ19" s="22"/>
      <c r="AFA19" s="31"/>
      <c r="AFB19" s="76"/>
      <c r="AFC19" s="78">
        <f t="shared" si="107"/>
        <v>0</v>
      </c>
      <c r="AFE19" s="323"/>
      <c r="AFF19" s="312"/>
      <c r="AFG19" s="22"/>
      <c r="AFH19" s="31"/>
      <c r="AFI19" s="76"/>
      <c r="AFJ19" s="78">
        <f t="shared" si="108"/>
        <v>0</v>
      </c>
      <c r="AFL19" s="31"/>
      <c r="AFM19" s="312"/>
      <c r="AFN19" s="22"/>
      <c r="AFO19" s="31"/>
      <c r="AFP19" s="76"/>
      <c r="AFQ19" s="78">
        <f t="shared" si="109"/>
        <v>0</v>
      </c>
      <c r="AFS19" s="31"/>
      <c r="AFT19" s="312"/>
      <c r="AFU19" s="22"/>
      <c r="AFV19" s="31"/>
      <c r="AFW19" s="76"/>
      <c r="AFX19" s="78">
        <f t="shared" si="110"/>
        <v>75595.399999999994</v>
      </c>
      <c r="AFZ19" s="31"/>
      <c r="AGA19" s="312"/>
      <c r="AGB19" s="22"/>
      <c r="AGC19" s="31"/>
      <c r="AGD19" s="76"/>
      <c r="AGE19" s="78">
        <f t="shared" si="111"/>
        <v>0</v>
      </c>
      <c r="AGG19" s="323"/>
      <c r="AGH19" s="312"/>
      <c r="AGI19" s="22"/>
      <c r="AGJ19" s="31"/>
      <c r="AGK19" s="76"/>
      <c r="AGL19" s="78">
        <f t="shared" si="112"/>
        <v>6283.5</v>
      </c>
      <c r="AGN19" s="427"/>
      <c r="AGO19" s="230"/>
      <c r="AGP19" s="105"/>
      <c r="AGQ19" s="49"/>
      <c r="AGR19" s="140"/>
      <c r="AGS19" s="78">
        <f t="shared" si="113"/>
        <v>39189.599999999999</v>
      </c>
      <c r="AGW19" s="312"/>
      <c r="AGX19" s="22"/>
      <c r="AGY19" s="323"/>
      <c r="AGZ19" s="76"/>
      <c r="AHA19" s="78">
        <f t="shared" si="114"/>
        <v>2343</v>
      </c>
      <c r="AHC19" s="407"/>
      <c r="AHD19" s="312"/>
      <c r="AHE19" s="22"/>
      <c r="AHF19" s="31"/>
      <c r="AHG19" s="76"/>
      <c r="AHH19" s="78">
        <f t="shared" si="115"/>
        <v>0</v>
      </c>
      <c r="AHJ19" s="407"/>
      <c r="AHK19" s="312"/>
      <c r="AHL19" s="22"/>
      <c r="AHM19" s="31"/>
      <c r="AHN19" s="76"/>
      <c r="AHO19" s="78">
        <f t="shared" si="116"/>
        <v>3656</v>
      </c>
      <c r="AHQ19" s="427"/>
      <c r="AHR19" s="427"/>
      <c r="AHS19" s="230"/>
      <c r="AHT19" s="1849"/>
      <c r="AHU19" s="805"/>
      <c r="AHV19" s="140"/>
      <c r="AHW19" s="78">
        <f t="shared" si="117"/>
        <v>13372</v>
      </c>
      <c r="AHY19" s="427"/>
      <c r="AHZ19" s="230"/>
      <c r="AIA19" s="105"/>
      <c r="AIB19" s="49"/>
      <c r="AIC19" s="140"/>
      <c r="AID19" s="78">
        <f t="shared" si="118"/>
        <v>2612</v>
      </c>
      <c r="AIF19" s="427"/>
      <c r="AIG19" s="230"/>
      <c r="AIH19" s="105"/>
      <c r="AII19" s="49"/>
      <c r="AIJ19" s="140"/>
      <c r="AIK19" s="78">
        <f t="shared" si="119"/>
        <v>23042</v>
      </c>
      <c r="AIM19" s="427"/>
      <c r="AIN19" s="230"/>
      <c r="AIO19" s="105"/>
      <c r="AIP19" s="49"/>
      <c r="AIQ19" s="140"/>
      <c r="AIR19" s="78">
        <f t="shared" si="120"/>
        <v>504</v>
      </c>
      <c r="AIT19" s="31"/>
      <c r="AIU19" s="784"/>
      <c r="AIV19" s="22"/>
      <c r="AIW19" s="31"/>
      <c r="AIX19" s="76"/>
      <c r="AIY19" s="78">
        <f t="shared" si="121"/>
        <v>52560.5</v>
      </c>
      <c r="AJA19" s="49"/>
      <c r="AJB19" s="230"/>
      <c r="AJC19" s="105"/>
      <c r="AJD19" s="49"/>
      <c r="AJE19" s="140"/>
      <c r="AJF19" s="78">
        <f t="shared" si="122"/>
        <v>25028.5</v>
      </c>
      <c r="AJH19" s="322"/>
      <c r="AJI19" s="230"/>
      <c r="AJJ19" s="105"/>
      <c r="AJK19" s="49"/>
      <c r="AJL19" s="52"/>
      <c r="AJM19" s="78">
        <f t="shared" si="123"/>
        <v>0</v>
      </c>
      <c r="AJO19" s="322"/>
      <c r="AJP19" s="230"/>
      <c r="AJQ19" s="105"/>
      <c r="AJR19" s="49">
        <v>41053</v>
      </c>
      <c r="AJS19" s="140">
        <v>2000</v>
      </c>
      <c r="AJT19" s="78">
        <f t="shared" si="124"/>
        <v>3055.5</v>
      </c>
      <c r="AJV19" s="312"/>
      <c r="AJW19" s="738"/>
      <c r="AJX19" s="312"/>
      <c r="AJY19" s="22"/>
      <c r="AJZ19" s="31"/>
      <c r="AKA19" s="76"/>
      <c r="AKB19" s="78">
        <f t="shared" si="125"/>
        <v>0</v>
      </c>
      <c r="AKD19" s="407"/>
      <c r="AKE19" s="312"/>
      <c r="AKF19" s="22"/>
      <c r="AKG19" s="31"/>
      <c r="AKH19" s="76"/>
      <c r="AKI19" s="78">
        <f t="shared" si="126"/>
        <v>0</v>
      </c>
      <c r="AKK19" s="427"/>
      <c r="AKL19" s="484"/>
      <c r="AKM19" s="230"/>
      <c r="AKN19" s="105"/>
      <c r="AKO19" s="49"/>
      <c r="AKP19" s="140"/>
      <c r="AKQ19" s="78">
        <f t="shared" si="127"/>
        <v>0</v>
      </c>
      <c r="AKS19" s="427"/>
      <c r="AKT19" s="230"/>
      <c r="AKU19" s="105"/>
      <c r="AKV19" s="49"/>
      <c r="AKW19" s="140"/>
      <c r="AKX19" s="78">
        <f t="shared" si="128"/>
        <v>11244.5</v>
      </c>
      <c r="AKZ19" s="407"/>
      <c r="ALA19" s="312"/>
      <c r="ALB19" s="22"/>
      <c r="ALC19" s="31"/>
      <c r="ALD19" s="76"/>
      <c r="ALE19" s="78">
        <f t="shared" si="129"/>
        <v>0</v>
      </c>
      <c r="ALG19" s="407"/>
      <c r="ALH19" s="312"/>
      <c r="ALI19" s="22"/>
      <c r="ALJ19" s="31"/>
      <c r="ALK19" s="76"/>
      <c r="ALL19" s="78">
        <f t="shared" si="130"/>
        <v>3598.5</v>
      </c>
      <c r="ALN19" s="427"/>
      <c r="ALO19" s="230"/>
      <c r="ALP19" s="698"/>
      <c r="ALQ19" s="49"/>
      <c r="ALR19" s="140"/>
      <c r="ALS19" s="78">
        <f t="shared" si="131"/>
        <v>37151</v>
      </c>
      <c r="ALU19" s="407"/>
      <c r="ALV19" s="312"/>
      <c r="ALW19" s="22"/>
      <c r="ALX19" s="49"/>
      <c r="ALY19" s="140"/>
      <c r="ALZ19" s="78">
        <f t="shared" si="132"/>
        <v>0</v>
      </c>
      <c r="AMB19" s="407"/>
      <c r="AMC19" s="312"/>
      <c r="AMD19" s="22"/>
      <c r="AME19" s="407"/>
      <c r="AMF19" s="76"/>
      <c r="AMG19" s="78">
        <f t="shared" si="133"/>
        <v>0</v>
      </c>
      <c r="AMI19" s="407"/>
      <c r="AMJ19" s="312"/>
      <c r="AMK19" s="22"/>
      <c r="AML19" s="49"/>
      <c r="AMM19" s="140"/>
      <c r="AMN19" s="78">
        <f t="shared" si="134"/>
        <v>0</v>
      </c>
      <c r="AMP19" s="323"/>
      <c r="AMQ19" s="312"/>
      <c r="AMR19" s="809"/>
      <c r="AMS19" s="812"/>
      <c r="AMT19" s="76"/>
      <c r="AMU19" s="813">
        <f t="shared" si="204"/>
        <v>0</v>
      </c>
      <c r="AMW19" s="31"/>
      <c r="AMX19" s="312"/>
      <c r="AMY19" s="809"/>
      <c r="AMZ19" s="812"/>
      <c r="ANA19" s="76"/>
      <c r="ANB19" s="813">
        <f t="shared" si="205"/>
        <v>0</v>
      </c>
      <c r="AND19" s="322"/>
      <c r="ANE19" s="230"/>
      <c r="ANF19" s="807"/>
      <c r="ANG19" s="394"/>
      <c r="ANH19" s="140"/>
      <c r="ANI19" s="813">
        <f t="shared" si="206"/>
        <v>12659.599999999999</v>
      </c>
      <c r="ANK19" s="31"/>
      <c r="ANL19" s="337"/>
      <c r="ANM19" s="312"/>
      <c r="ANN19" s="809"/>
      <c r="ANO19" s="812"/>
      <c r="ANP19" s="76"/>
      <c r="ANQ19" s="813">
        <f t="shared" si="207"/>
        <v>0</v>
      </c>
      <c r="ANS19" s="427">
        <v>41524</v>
      </c>
      <c r="ANT19" s="484"/>
      <c r="ANU19" s="230" t="s">
        <v>4080</v>
      </c>
      <c r="ANV19" s="807">
        <v>57925</v>
      </c>
      <c r="ANW19" s="98"/>
      <c r="ANX19" s="140"/>
      <c r="ANY19" s="813">
        <f t="shared" si="208"/>
        <v>199208.5</v>
      </c>
      <c r="AOA19" s="427"/>
      <c r="AOB19" s="230"/>
      <c r="AOC19" s="807"/>
      <c r="AOD19" s="98"/>
      <c r="AOE19" s="140"/>
      <c r="AOF19" s="813">
        <f t="shared" si="209"/>
        <v>0</v>
      </c>
      <c r="AOH19" s="31"/>
      <c r="AOI19" s="312"/>
      <c r="AOJ19" s="809"/>
      <c r="AOK19" s="812"/>
      <c r="AOL19" s="76"/>
      <c r="AOM19" s="813">
        <f t="shared" si="210"/>
        <v>1894</v>
      </c>
      <c r="AOO19" s="49"/>
      <c r="AOP19" s="230"/>
      <c r="AOQ19" s="807"/>
      <c r="AOR19" s="98"/>
      <c r="AOS19" s="140"/>
      <c r="AOT19" s="813">
        <f t="shared" si="211"/>
        <v>0</v>
      </c>
      <c r="AOV19" s="49"/>
      <c r="AOW19" s="230"/>
      <c r="AOX19" s="807"/>
      <c r="AOY19" s="98"/>
      <c r="AOZ19" s="140"/>
      <c r="APA19" s="78">
        <f t="shared" si="135"/>
        <v>0</v>
      </c>
      <c r="APC19" s="407"/>
      <c r="APD19" s="312"/>
      <c r="APE19" s="809"/>
      <c r="APF19" s="812"/>
      <c r="APG19" s="76"/>
      <c r="APH19" s="813">
        <f t="shared" si="212"/>
        <v>0</v>
      </c>
      <c r="APJ19" s="322"/>
      <c r="APK19" s="230"/>
      <c r="APL19" s="807"/>
      <c r="APM19" s="98"/>
      <c r="APN19" s="140"/>
      <c r="APO19" s="813">
        <f t="shared" si="213"/>
        <v>0</v>
      </c>
      <c r="APQ19" s="31"/>
      <c r="APR19" s="312"/>
      <c r="APS19" s="809"/>
      <c r="APT19" s="812"/>
      <c r="APU19" s="76"/>
      <c r="APV19" s="813">
        <f t="shared" si="214"/>
        <v>0</v>
      </c>
      <c r="APX19" s="31"/>
      <c r="APY19" s="312"/>
      <c r="APZ19" s="809"/>
      <c r="AQA19" s="812"/>
      <c r="AQB19" s="76"/>
      <c r="AQC19" s="813">
        <f t="shared" si="215"/>
        <v>0</v>
      </c>
      <c r="AQE19" s="31"/>
      <c r="AQF19" s="876"/>
      <c r="AQG19" s="809"/>
      <c r="AQH19" s="812"/>
      <c r="AQI19" s="76"/>
      <c r="AQJ19" s="813">
        <f t="shared" si="216"/>
        <v>0</v>
      </c>
      <c r="AQL19" s="323"/>
      <c r="AQM19" s="312"/>
      <c r="AQN19" s="809"/>
      <c r="AQO19" s="812"/>
      <c r="AQP19" s="76"/>
      <c r="AQQ19" s="813">
        <f t="shared" si="217"/>
        <v>0</v>
      </c>
      <c r="AQS19" s="323"/>
      <c r="AQT19" s="312"/>
      <c r="AQU19" s="809"/>
      <c r="AQV19" s="812"/>
      <c r="AQW19" s="76"/>
      <c r="AQX19" s="813">
        <f t="shared" si="218"/>
        <v>0</v>
      </c>
      <c r="AQZ19" s="323"/>
      <c r="ARA19" s="312"/>
      <c r="ARB19" s="809"/>
      <c r="ARC19" s="812"/>
      <c r="ARD19" s="76"/>
      <c r="ARE19" s="813">
        <f t="shared" si="219"/>
        <v>977</v>
      </c>
      <c r="ARG19" s="427"/>
      <c r="ARH19" s="230"/>
      <c r="ARI19" s="807"/>
      <c r="ARJ19" s="98"/>
      <c r="ARK19" s="140"/>
      <c r="ARL19" s="813">
        <f t="shared" si="220"/>
        <v>0</v>
      </c>
      <c r="ARN19" s="407"/>
      <c r="ARO19" s="312"/>
      <c r="ARP19" s="809"/>
      <c r="ARQ19" s="812"/>
      <c r="ARR19" s="76"/>
      <c r="ARS19" s="813">
        <f t="shared" si="221"/>
        <v>0</v>
      </c>
      <c r="ARU19" s="407"/>
      <c r="ARV19" s="312"/>
      <c r="ARW19" s="809"/>
      <c r="ARX19" s="812"/>
      <c r="ARY19" s="76"/>
      <c r="ARZ19" s="813">
        <f t="shared" si="222"/>
        <v>0</v>
      </c>
      <c r="ASB19" s="407"/>
      <c r="ASC19" s="312"/>
      <c r="ASD19" s="809"/>
      <c r="ASE19" s="812"/>
      <c r="ASF19" s="76"/>
      <c r="ASG19" s="813">
        <f t="shared" si="223"/>
        <v>0</v>
      </c>
      <c r="ASI19" s="427"/>
      <c r="ASJ19" s="303"/>
      <c r="ASK19" s="140"/>
      <c r="ASL19" s="49"/>
      <c r="ASM19" s="140"/>
      <c r="ASN19" s="78">
        <f t="shared" si="239"/>
        <v>0</v>
      </c>
      <c r="ASP19" s="427"/>
      <c r="ASQ19" s="484"/>
      <c r="ASR19" s="230"/>
      <c r="ASS19" s="105"/>
      <c r="AST19" s="49"/>
      <c r="ASU19" s="140"/>
      <c r="ASV19" s="78">
        <f t="shared" si="240"/>
        <v>0</v>
      </c>
      <c r="ASX19" s="427"/>
      <c r="ASY19" s="230"/>
      <c r="ASZ19" s="105"/>
      <c r="ATA19" s="49"/>
      <c r="ATB19" s="140"/>
      <c r="ATC19" s="78">
        <f t="shared" si="241"/>
        <v>19160</v>
      </c>
      <c r="ATE19" s="322"/>
      <c r="ATF19" s="230"/>
      <c r="ATG19" s="105"/>
      <c r="ATH19" s="49"/>
      <c r="ATI19" s="140"/>
      <c r="ATJ19" s="78">
        <f t="shared" si="242"/>
        <v>0</v>
      </c>
      <c r="ATL19" s="407"/>
      <c r="ATM19" s="740"/>
      <c r="ATN19" s="784"/>
      <c r="ATO19" s="22"/>
      <c r="ATP19" s="31"/>
      <c r="ATQ19" s="76"/>
      <c r="ATR19" s="78">
        <f t="shared" si="243"/>
        <v>5675</v>
      </c>
      <c r="ATT19" s="407"/>
      <c r="ATU19" s="740"/>
      <c r="ATV19" s="784"/>
      <c r="ATW19" s="22"/>
      <c r="ATX19" s="31"/>
      <c r="ATY19" s="76"/>
      <c r="ATZ19" s="78">
        <f t="shared" si="244"/>
        <v>0</v>
      </c>
      <c r="AUA19" s="76"/>
      <c r="AUB19" s="407"/>
      <c r="AUC19" s="312"/>
      <c r="AUD19" s="22"/>
      <c r="AUE19" s="31"/>
      <c r="AUF19" s="76"/>
      <c r="AUG19" s="78">
        <f t="shared" si="245"/>
        <v>4480</v>
      </c>
      <c r="AUI19" s="427"/>
      <c r="AUJ19" s="230"/>
      <c r="AUK19" s="698"/>
      <c r="AUL19" s="49"/>
      <c r="AUM19" s="140"/>
      <c r="AUN19" s="78">
        <f t="shared" si="246"/>
        <v>23669.5</v>
      </c>
      <c r="AUP19" s="427"/>
      <c r="AUQ19" s="230"/>
      <c r="AUR19" s="105"/>
      <c r="AUS19" s="49"/>
      <c r="AUT19" s="140"/>
      <c r="AUU19" s="78">
        <f t="shared" si="247"/>
        <v>3312</v>
      </c>
      <c r="AUW19" s="427"/>
      <c r="AUX19" s="230"/>
      <c r="AUY19" s="105"/>
      <c r="AUZ19" s="49"/>
      <c r="AVA19" s="140"/>
      <c r="AVB19" s="78">
        <f t="shared" si="248"/>
        <v>1010</v>
      </c>
      <c r="AVD19" s="427"/>
      <c r="AVE19" s="230"/>
      <c r="AVF19" s="105"/>
      <c r="AVG19" s="49"/>
      <c r="AVH19" s="140"/>
      <c r="AVI19" s="78">
        <f t="shared" si="249"/>
        <v>0</v>
      </c>
      <c r="AVK19" s="407"/>
      <c r="AVL19" s="312"/>
      <c r="AVM19" s="22"/>
      <c r="AVN19" s="31"/>
      <c r="AVO19" s="76"/>
      <c r="AVP19" s="78">
        <f t="shared" si="224"/>
        <v>0</v>
      </c>
      <c r="AVR19" s="407"/>
      <c r="AVS19" s="312"/>
      <c r="AVT19" s="22"/>
      <c r="AVU19" s="31"/>
      <c r="AVV19" s="76"/>
      <c r="AVW19" s="78">
        <f t="shared" si="225"/>
        <v>0</v>
      </c>
      <c r="AVY19" s="427"/>
      <c r="AVZ19" s="303"/>
      <c r="AWA19" s="140"/>
      <c r="AWB19" s="49"/>
      <c r="AWC19" s="351"/>
      <c r="AWD19" s="78">
        <f t="shared" si="226"/>
        <v>0</v>
      </c>
      <c r="AWF19" s="49"/>
      <c r="AWG19" s="309"/>
      <c r="AWH19" s="303"/>
      <c r="AWI19" s="140"/>
      <c r="AWJ19" s="49"/>
      <c r="AWK19" s="140"/>
      <c r="AWL19" s="78">
        <f t="shared" si="227"/>
        <v>448440.18</v>
      </c>
      <c r="AWN19" s="407"/>
      <c r="AWO19" s="740"/>
      <c r="AWP19" s="782"/>
      <c r="AWQ19" s="76"/>
      <c r="AWR19" s="49"/>
      <c r="AWS19" s="76"/>
      <c r="AWT19" s="78">
        <f t="shared" si="259"/>
        <v>11251</v>
      </c>
      <c r="AWV19" s="407"/>
      <c r="AWW19" s="782"/>
      <c r="AWX19" s="76"/>
      <c r="AWY19" s="49"/>
      <c r="AWZ19" s="76"/>
      <c r="AXA19" s="78">
        <f t="shared" si="260"/>
        <v>0</v>
      </c>
      <c r="AXC19" s="407"/>
      <c r="AXD19" s="782"/>
      <c r="AXE19" s="76"/>
      <c r="AXF19" s="49"/>
      <c r="AXG19" s="76"/>
      <c r="AXH19" s="78">
        <f t="shared" si="261"/>
        <v>0</v>
      </c>
      <c r="AXJ19" s="31"/>
      <c r="AXK19" s="782"/>
      <c r="AXL19" s="76"/>
      <c r="AXM19" s="49"/>
      <c r="AXN19" s="76"/>
      <c r="AXO19" s="78">
        <f t="shared" si="262"/>
        <v>0</v>
      </c>
      <c r="AXQ19" s="427"/>
      <c r="AXR19" s="303"/>
      <c r="AXS19" s="140"/>
      <c r="AXT19" s="49"/>
      <c r="AXU19" s="140"/>
      <c r="AXV19" s="78">
        <f t="shared" si="136"/>
        <v>34392</v>
      </c>
      <c r="AXX19" s="427"/>
      <c r="AXY19" s="303"/>
      <c r="AXZ19" s="140"/>
      <c r="AYA19" s="49"/>
      <c r="AYB19" s="140"/>
      <c r="AYC19" s="78">
        <f t="shared" si="137"/>
        <v>0</v>
      </c>
      <c r="AYE19" s="427"/>
      <c r="AYF19" s="303"/>
      <c r="AYG19" s="140"/>
      <c r="AYH19" s="49"/>
      <c r="AYI19" s="140"/>
      <c r="AYJ19" s="78">
        <f t="shared" si="138"/>
        <v>0</v>
      </c>
      <c r="AYL19" s="407"/>
      <c r="AYM19" s="782"/>
      <c r="AYN19" s="76"/>
      <c r="AYO19" s="49"/>
      <c r="AYP19" s="76"/>
      <c r="AYQ19" s="78">
        <f t="shared" si="139"/>
        <v>0</v>
      </c>
      <c r="AYS19" s="407"/>
      <c r="AYT19" s="782"/>
      <c r="AYU19" s="76"/>
      <c r="AYV19" s="259"/>
      <c r="AYW19" s="67"/>
      <c r="AYX19" s="78">
        <f t="shared" si="140"/>
        <v>0</v>
      </c>
      <c r="AYZ19" s="49"/>
      <c r="AZA19" s="303"/>
      <c r="AZB19" s="140"/>
      <c r="AZC19" s="259"/>
      <c r="AZD19" s="66"/>
      <c r="AZE19" s="78">
        <f t="shared" si="141"/>
        <v>0</v>
      </c>
      <c r="AZG19" s="322"/>
      <c r="AZH19" s="303"/>
      <c r="AZI19" s="140"/>
      <c r="AZJ19" s="49"/>
      <c r="AZK19" s="140"/>
      <c r="AZL19" s="78">
        <f t="shared" si="142"/>
        <v>5180.28</v>
      </c>
      <c r="AZN19" s="322"/>
      <c r="AZO19" s="303"/>
      <c r="AZP19" s="140"/>
      <c r="AZQ19" s="49"/>
      <c r="AZR19" s="140"/>
      <c r="AZS19" s="78">
        <f t="shared" si="143"/>
        <v>0</v>
      </c>
      <c r="AZU19" s="322"/>
      <c r="AZV19" s="303"/>
      <c r="AZW19" s="140"/>
      <c r="AZX19" s="427"/>
      <c r="AZY19" s="351"/>
      <c r="AZZ19" s="78">
        <f t="shared" si="144"/>
        <v>5524</v>
      </c>
      <c r="BAB19" s="407"/>
      <c r="BAC19" s="782"/>
      <c r="BAD19" s="76"/>
      <c r="BAE19" s="427"/>
      <c r="BAF19" s="76"/>
      <c r="BAG19" s="78">
        <f t="shared" si="145"/>
        <v>3325</v>
      </c>
      <c r="BAI19" s="427">
        <v>41545</v>
      </c>
      <c r="BAJ19" s="303" t="s">
        <v>4206</v>
      </c>
      <c r="BAK19" s="140">
        <v>15652</v>
      </c>
      <c r="BAL19" s="49"/>
      <c r="BAM19" s="140"/>
      <c r="BAN19" s="78">
        <f t="shared" si="146"/>
        <v>56084.2</v>
      </c>
      <c r="BAP19" s="49"/>
      <c r="BAQ19" s="303"/>
      <c r="BAR19" s="140"/>
      <c r="BAS19" s="259"/>
      <c r="BAT19" s="66"/>
      <c r="BAU19" s="78">
        <f t="shared" si="263"/>
        <v>0</v>
      </c>
      <c r="BAW19" s="49"/>
      <c r="BAX19" s="303"/>
      <c r="BAY19" s="140"/>
      <c r="BAZ19" s="259"/>
      <c r="BBA19" s="66"/>
      <c r="BBB19" s="78">
        <f t="shared" si="264"/>
        <v>1292</v>
      </c>
      <c r="BBD19" s="322">
        <v>41529</v>
      </c>
      <c r="BBE19" s="786"/>
      <c r="BBF19" s="303" t="s">
        <v>3862</v>
      </c>
      <c r="BBG19" s="351">
        <v>25042.5</v>
      </c>
      <c r="BBH19" s="394">
        <v>41534</v>
      </c>
      <c r="BBI19" s="391">
        <v>25042.5</v>
      </c>
      <c r="BBJ19" s="132">
        <f t="shared" si="147"/>
        <v>6.5</v>
      </c>
      <c r="BBL19" s="31"/>
      <c r="BBM19" s="782"/>
      <c r="BBN19" s="76"/>
      <c r="BBO19" s="259"/>
      <c r="BBP19" s="67"/>
      <c r="BBQ19" s="78">
        <f t="shared" si="148"/>
        <v>0</v>
      </c>
      <c r="BBS19" s="49"/>
      <c r="BBT19" s="303"/>
      <c r="BBU19" s="140"/>
      <c r="BBV19" s="886"/>
      <c r="BBW19" s="66"/>
      <c r="BBX19" s="78">
        <f t="shared" si="149"/>
        <v>0</v>
      </c>
      <c r="BBZ19" s="31"/>
      <c r="BCA19" s="782"/>
      <c r="BCB19" s="76"/>
      <c r="BCC19" s="259"/>
      <c r="BCD19" s="67"/>
      <c r="BCE19" s="78">
        <f t="shared" si="150"/>
        <v>0</v>
      </c>
      <c r="BCG19" s="31"/>
      <c r="BCH19" s="782"/>
      <c r="BCI19" s="76"/>
      <c r="BCJ19" s="49"/>
      <c r="BCK19" s="76"/>
      <c r="BCL19" s="78">
        <f t="shared" si="151"/>
        <v>0</v>
      </c>
      <c r="BCN19" s="407"/>
      <c r="BCO19" s="782"/>
      <c r="BCP19" s="76"/>
      <c r="BCQ19" s="259"/>
      <c r="BCR19" s="67"/>
      <c r="BCS19" s="78">
        <f t="shared" si="152"/>
        <v>4327.5</v>
      </c>
      <c r="BCU19" s="427"/>
      <c r="BCV19" s="303"/>
      <c r="BCW19" s="140"/>
      <c r="BCX19" s="49"/>
      <c r="BCY19" s="140"/>
      <c r="BCZ19" s="78">
        <f t="shared" si="153"/>
        <v>22835.5</v>
      </c>
      <c r="BDB19" s="323"/>
      <c r="BDC19" s="782"/>
      <c r="BDD19" s="76"/>
      <c r="BDE19" s="259"/>
      <c r="BDF19" s="67"/>
      <c r="BDG19" s="78">
        <f t="shared" si="154"/>
        <v>0</v>
      </c>
      <c r="BDI19" s="427"/>
      <c r="BDJ19" s="484"/>
      <c r="BDK19" s="303"/>
      <c r="BDL19" s="140"/>
      <c r="BDM19" s="886"/>
      <c r="BDN19" s="66"/>
      <c r="BDO19" s="78">
        <f t="shared" si="155"/>
        <v>308</v>
      </c>
      <c r="BDQ19" s="31"/>
      <c r="BDR19" s="337"/>
      <c r="BDS19" s="782"/>
      <c r="BDT19" s="140"/>
      <c r="BDU19" s="49"/>
      <c r="BDV19" s="76"/>
      <c r="BDW19" s="78">
        <f t="shared" si="156"/>
        <v>2970</v>
      </c>
      <c r="BDY19" s="31"/>
      <c r="BDZ19" s="782"/>
      <c r="BEA19" s="140"/>
      <c r="BEB19" s="49"/>
      <c r="BEC19" s="76"/>
      <c r="BED19" s="78">
        <f t="shared" si="157"/>
        <v>0</v>
      </c>
      <c r="BEF19" s="31"/>
      <c r="BEG19" s="782"/>
      <c r="BEH19" s="76"/>
      <c r="BEI19" s="259"/>
      <c r="BEJ19" s="67"/>
      <c r="BEK19" s="78">
        <f t="shared" si="158"/>
        <v>0</v>
      </c>
      <c r="BEM19" s="323"/>
      <c r="BEN19" s="782"/>
      <c r="BEO19" s="76"/>
      <c r="BEP19" s="259"/>
      <c r="BEQ19" s="67"/>
      <c r="BER19" s="78">
        <f t="shared" si="159"/>
        <v>0</v>
      </c>
      <c r="BET19" s="323"/>
      <c r="BEU19" s="782"/>
      <c r="BEV19" s="76"/>
      <c r="BEW19" s="49"/>
      <c r="BEX19" s="76"/>
      <c r="BEY19" s="78">
        <f t="shared" si="160"/>
        <v>1065</v>
      </c>
      <c r="BFA19" s="343"/>
      <c r="BFB19" s="230"/>
      <c r="BFC19" s="105"/>
      <c r="BFD19" s="427">
        <v>41545</v>
      </c>
      <c r="BFE19" s="140">
        <v>2378.5</v>
      </c>
      <c r="BFF19" s="78">
        <f t="shared" si="161"/>
        <v>0</v>
      </c>
      <c r="BFH19" s="323"/>
      <c r="BFI19" s="782"/>
      <c r="BFJ19" s="76"/>
      <c r="BFK19" s="496"/>
      <c r="BFL19" s="67"/>
      <c r="BFM19" s="78">
        <f t="shared" si="162"/>
        <v>0</v>
      </c>
      <c r="BFO19" s="31"/>
      <c r="BFP19" s="782"/>
      <c r="BFQ19" s="76"/>
      <c r="BFR19" s="259"/>
      <c r="BFS19" s="67"/>
      <c r="BFT19" s="78">
        <f t="shared" si="163"/>
        <v>0</v>
      </c>
      <c r="BFV19" s="322"/>
      <c r="BFW19" s="303"/>
      <c r="BFX19" s="140"/>
      <c r="BFY19" s="322"/>
      <c r="BFZ19" s="140"/>
      <c r="BGA19" s="78">
        <f t="shared" si="164"/>
        <v>43828.5</v>
      </c>
      <c r="BGC19" s="717"/>
      <c r="BGD19" s="303"/>
      <c r="BGE19" s="351"/>
      <c r="BGF19" s="427"/>
      <c r="BGG19" s="838"/>
      <c r="BGH19" s="78">
        <f t="shared" si="165"/>
        <v>1403.0999999999913</v>
      </c>
      <c r="BGJ19" s="31"/>
      <c r="BGK19" s="782"/>
      <c r="BGL19" s="76"/>
      <c r="BGM19" s="49"/>
      <c r="BGN19" s="76"/>
      <c r="BGO19" s="78">
        <f t="shared" si="166"/>
        <v>0</v>
      </c>
      <c r="BGQ19" s="407"/>
      <c r="BGR19" s="782"/>
      <c r="BGS19" s="140"/>
      <c r="BGT19" s="49">
        <v>41512</v>
      </c>
      <c r="BGU19" s="140">
        <v>300</v>
      </c>
      <c r="BGV19" s="78">
        <f t="shared" si="167"/>
        <v>1514.7999999999993</v>
      </c>
      <c r="BGX19" s="407"/>
      <c r="BGY19" s="31"/>
      <c r="BGZ19" s="782"/>
      <c r="BHA19" s="76"/>
      <c r="BHB19" s="564"/>
      <c r="BHC19" s="573"/>
      <c r="BHD19" s="78">
        <f t="shared" si="168"/>
        <v>6511</v>
      </c>
      <c r="BHF19" s="322"/>
      <c r="BHG19" s="303"/>
      <c r="BHH19" s="140"/>
      <c r="BHI19" s="322"/>
      <c r="BHJ19" s="140"/>
      <c r="BHK19" s="78">
        <f t="shared" si="169"/>
        <v>6434</v>
      </c>
      <c r="BHM19" s="323"/>
      <c r="BHN19" s="337"/>
      <c r="BHO19" s="782"/>
      <c r="BHP19" s="76"/>
      <c r="BHQ19" s="322"/>
      <c r="BHR19" s="76"/>
      <c r="BHS19" s="78">
        <f t="shared" si="170"/>
        <v>0</v>
      </c>
      <c r="BHU19" s="31">
        <v>41537</v>
      </c>
      <c r="BHV19" s="337"/>
      <c r="BHW19" s="782" t="s">
        <v>4126</v>
      </c>
      <c r="BHX19" s="140">
        <v>42503</v>
      </c>
      <c r="BHY19" s="49"/>
      <c r="BHZ19" s="140"/>
      <c r="BIA19" s="78">
        <f t="shared" si="171"/>
        <v>217520</v>
      </c>
      <c r="BIC19" s="407"/>
      <c r="BID19" s="782"/>
      <c r="BIE19" s="76"/>
      <c r="BIF19" s="427"/>
      <c r="BIG19" s="76"/>
      <c r="BIH19" s="78">
        <f t="shared" si="172"/>
        <v>0</v>
      </c>
      <c r="BIJ19" s="322"/>
      <c r="BIK19" s="303"/>
      <c r="BIL19" s="140"/>
      <c r="BIM19" s="49"/>
      <c r="BIN19" s="140"/>
      <c r="BIO19" s="78">
        <f t="shared" si="173"/>
        <v>0</v>
      </c>
      <c r="BIQ19" s="427"/>
      <c r="BIR19" s="303"/>
      <c r="BIS19" s="140"/>
      <c r="BIT19" s="49"/>
      <c r="BIU19" s="140"/>
      <c r="BIV19" s="78">
        <f t="shared" si="174"/>
        <v>3000</v>
      </c>
      <c r="BIX19" s="323">
        <v>41522</v>
      </c>
      <c r="BIY19" s="1467" t="s">
        <v>4305</v>
      </c>
      <c r="BIZ19" s="782" t="s">
        <v>4078</v>
      </c>
      <c r="BJA19" s="76">
        <v>7181</v>
      </c>
      <c r="BJB19" s="49"/>
      <c r="BJC19" s="76"/>
      <c r="BJD19" s="78">
        <f t="shared" si="253"/>
        <v>79871.149999999994</v>
      </c>
      <c r="BJF19" s="31"/>
      <c r="BJG19" s="782"/>
      <c r="BJH19" s="76"/>
      <c r="BJI19" s="49"/>
      <c r="BJJ19" s="76"/>
      <c r="BJK19" s="78">
        <f t="shared" si="254"/>
        <v>0</v>
      </c>
      <c r="BJM19" s="407"/>
      <c r="BJN19" s="782"/>
      <c r="BJO19" s="76"/>
      <c r="BJP19" s="49"/>
      <c r="BJQ19" s="76"/>
      <c r="BJR19" s="78">
        <f t="shared" si="175"/>
        <v>0</v>
      </c>
      <c r="BJT19" s="407"/>
      <c r="BJU19" s="740"/>
      <c r="BJV19" s="782"/>
      <c r="BJW19" s="76"/>
      <c r="BJX19" s="49"/>
      <c r="BJY19" s="76"/>
      <c r="BJZ19" s="78">
        <f t="shared" si="176"/>
        <v>16334</v>
      </c>
      <c r="BKB19" s="407"/>
      <c r="BKC19" s="782"/>
      <c r="BKD19" s="76"/>
      <c r="BKE19" s="49"/>
      <c r="BKF19" s="76"/>
      <c r="BKG19" s="78">
        <f t="shared" si="177"/>
        <v>9118</v>
      </c>
      <c r="BKI19" s="407"/>
      <c r="BKJ19" s="782"/>
      <c r="BKK19" s="76"/>
      <c r="BKL19" s="49"/>
      <c r="BKM19" s="67"/>
      <c r="BKN19" s="78">
        <f t="shared" si="178"/>
        <v>0</v>
      </c>
      <c r="BKP19" s="407"/>
      <c r="BKQ19" s="782"/>
      <c r="BKR19" s="76"/>
      <c r="BKS19" s="49"/>
      <c r="BKT19" s="67"/>
      <c r="BKU19" s="78">
        <f t="shared" si="179"/>
        <v>15188.5</v>
      </c>
      <c r="BKW19" s="407"/>
      <c r="BKX19" s="782"/>
      <c r="BKY19" s="76"/>
      <c r="BKZ19" s="259"/>
      <c r="BLA19" s="67"/>
      <c r="BLB19" s="78">
        <f t="shared" si="180"/>
        <v>0</v>
      </c>
      <c r="BLD19" s="427"/>
      <c r="BLE19" s="230"/>
      <c r="BLF19" s="105"/>
      <c r="BLG19" s="49"/>
      <c r="BLH19" s="140"/>
      <c r="BLI19" s="78">
        <f t="shared" si="181"/>
        <v>0</v>
      </c>
      <c r="BLK19" s="427"/>
      <c r="BLL19" s="230"/>
      <c r="BLM19" s="105"/>
      <c r="BLN19" s="49"/>
      <c r="BLO19" s="140"/>
      <c r="BLP19" s="78">
        <f t="shared" si="182"/>
        <v>0</v>
      </c>
      <c r="BLR19" s="427"/>
      <c r="BLS19" s="230"/>
      <c r="BLT19" s="105"/>
      <c r="BLU19" s="427"/>
      <c r="BLV19" s="140"/>
      <c r="BLW19" s="78">
        <f t="shared" si="183"/>
        <v>2393</v>
      </c>
      <c r="BLY19" s="407"/>
      <c r="BLZ19" s="782"/>
      <c r="BMA19" s="76"/>
      <c r="BMB19" s="496"/>
      <c r="BMC19" s="67"/>
      <c r="BMD19" s="78">
        <f t="shared" si="184"/>
        <v>0</v>
      </c>
      <c r="BMF19" s="31"/>
      <c r="BMG19" s="782"/>
      <c r="BMH19" s="76"/>
      <c r="BMI19" s="259"/>
      <c r="BMJ19" s="67"/>
      <c r="BMK19" s="78">
        <f t="shared" si="185"/>
        <v>0</v>
      </c>
      <c r="BMM19" s="31"/>
      <c r="BMN19" s="782"/>
      <c r="BMO19" s="795"/>
      <c r="BMP19" s="31"/>
      <c r="BMQ19" s="76"/>
      <c r="BMR19" s="78">
        <f t="shared" si="228"/>
        <v>14824.5</v>
      </c>
      <c r="BMT19" s="322">
        <v>41515</v>
      </c>
      <c r="BMU19" s="303" t="s">
        <v>3261</v>
      </c>
      <c r="BMV19" s="140">
        <v>7175</v>
      </c>
      <c r="BMW19" s="259">
        <v>41521</v>
      </c>
      <c r="BMX19" s="66">
        <v>7175</v>
      </c>
      <c r="BMY19" s="78">
        <f t="shared" si="229"/>
        <v>12109</v>
      </c>
      <c r="BNA19" s="49"/>
      <c r="BNB19" s="303"/>
      <c r="BNC19" s="140"/>
      <c r="BND19" s="259"/>
      <c r="BNE19" s="66"/>
      <c r="BNF19" s="78">
        <f t="shared" si="230"/>
        <v>0</v>
      </c>
      <c r="BNH19" s="49"/>
      <c r="BNI19" s="309"/>
      <c r="BNJ19" s="303"/>
      <c r="BNK19" s="140"/>
      <c r="BNL19" s="259"/>
      <c r="BNM19" s="66"/>
      <c r="BNN19" s="78">
        <f t="shared" si="231"/>
        <v>0</v>
      </c>
      <c r="BNP19" s="31"/>
      <c r="BNQ19" s="782"/>
      <c r="BNR19" s="140"/>
      <c r="BNS19" s="890"/>
      <c r="BNT19" s="76"/>
      <c r="BNU19" s="78">
        <f t="shared" si="232"/>
        <v>0</v>
      </c>
      <c r="BNW19" s="31"/>
      <c r="BNX19" s="782"/>
      <c r="BNY19" s="140"/>
      <c r="BNZ19" s="31"/>
      <c r="BOA19" s="76"/>
      <c r="BOB19" s="78">
        <f t="shared" si="233"/>
        <v>0</v>
      </c>
      <c r="BOD19" s="31"/>
      <c r="BOE19" s="782"/>
      <c r="BOF19" s="76"/>
      <c r="BOG19" s="259"/>
      <c r="BOH19" s="67"/>
      <c r="BOI19" s="78">
        <f t="shared" si="234"/>
        <v>1785.5</v>
      </c>
      <c r="BOK19" s="322"/>
      <c r="BOL19" s="303"/>
      <c r="BOM19" s="140"/>
      <c r="BON19" s="49"/>
      <c r="BOO19" s="140"/>
      <c r="BOP19" s="78">
        <f t="shared" si="235"/>
        <v>0</v>
      </c>
      <c r="BOR19" s="407"/>
      <c r="BOS19" s="782"/>
      <c r="BOT19" s="76"/>
      <c r="BOU19" s="49"/>
      <c r="BOV19" s="76"/>
      <c r="BOW19" s="78">
        <f t="shared" si="236"/>
        <v>0</v>
      </c>
      <c r="BOY19" s="407"/>
      <c r="BOZ19" s="782"/>
      <c r="BPA19" s="76"/>
      <c r="BPB19" s="49"/>
      <c r="BPC19" s="76"/>
      <c r="BPD19" s="78">
        <f t="shared" si="250"/>
        <v>210</v>
      </c>
      <c r="BPF19" s="31"/>
      <c r="BPG19" s="782"/>
      <c r="BPH19" s="76"/>
      <c r="BPI19" s="49"/>
      <c r="BPJ19" s="76"/>
      <c r="BPK19" s="78">
        <f t="shared" si="186"/>
        <v>0</v>
      </c>
      <c r="BPM19" s="31"/>
      <c r="BPN19" s="782"/>
      <c r="BPO19" s="76"/>
      <c r="BPP19" s="49"/>
      <c r="BPQ19" s="76"/>
      <c r="BPR19" s="78">
        <f t="shared" si="187"/>
        <v>0</v>
      </c>
      <c r="BPU19" s="933"/>
      <c r="BPV19" s="31"/>
      <c r="BPW19" s="76"/>
      <c r="BPX19" s="259"/>
      <c r="BPY19" s="67"/>
      <c r="BPZ19" s="78">
        <f t="shared" si="188"/>
        <v>118</v>
      </c>
      <c r="BQA19" s="76"/>
      <c r="BQB19" s="323">
        <v>41509</v>
      </c>
      <c r="BQC19" s="312" t="s">
        <v>3283</v>
      </c>
      <c r="BQD19" s="105">
        <v>12000</v>
      </c>
      <c r="BQE19" s="49">
        <v>41521</v>
      </c>
      <c r="BQF19" s="140">
        <v>12000</v>
      </c>
      <c r="BQG19" s="78">
        <f t="shared" si="189"/>
        <v>8615.5</v>
      </c>
      <c r="BQI19" s="322"/>
      <c r="BQJ19" s="303"/>
      <c r="BQK19" s="140"/>
      <c r="BQL19" s="427"/>
      <c r="BQM19" s="140"/>
      <c r="BQN19" s="78">
        <f t="shared" si="190"/>
        <v>0</v>
      </c>
      <c r="BQQ19" s="782"/>
      <c r="BQR19" s="351"/>
      <c r="BQS19" s="407"/>
      <c r="BQT19" s="780"/>
      <c r="BQU19" s="78">
        <f t="shared" si="191"/>
        <v>0</v>
      </c>
      <c r="BQW19" s="31"/>
      <c r="BQX19" s="782"/>
      <c r="BQY19" s="76"/>
      <c r="BQZ19" s="259"/>
      <c r="BRA19" s="67"/>
      <c r="BRB19" s="78">
        <f t="shared" si="192"/>
        <v>2077</v>
      </c>
      <c r="BRD19" s="31"/>
      <c r="BRE19" s="337"/>
      <c r="BRF19" s="782"/>
      <c r="BRG19" s="76"/>
      <c r="BRH19" s="49"/>
      <c r="BRI19" s="76"/>
      <c r="BRJ19" s="78">
        <f t="shared" si="193"/>
        <v>1966</v>
      </c>
      <c r="BRL19" s="407"/>
      <c r="BRM19" s="782"/>
      <c r="BRN19" s="76"/>
      <c r="BRO19" s="259"/>
      <c r="BRP19" s="67"/>
      <c r="BRQ19" s="78">
        <f t="shared" si="194"/>
        <v>0</v>
      </c>
      <c r="BRS19" s="407"/>
      <c r="BRT19" s="782"/>
      <c r="BRU19" s="140"/>
      <c r="BRV19" s="49"/>
      <c r="BRW19" s="76"/>
      <c r="BRX19" s="78">
        <f t="shared" si="195"/>
        <v>0</v>
      </c>
      <c r="BRZ19" s="31"/>
      <c r="BSA19" s="782"/>
      <c r="BSB19" s="76"/>
      <c r="BSC19" s="259"/>
      <c r="BSD19" s="67"/>
      <c r="BSE19" s="78">
        <f t="shared" si="196"/>
        <v>0</v>
      </c>
      <c r="BSG19" s="407"/>
      <c r="BSH19" s="782"/>
      <c r="BSI19" s="76"/>
      <c r="BSJ19" s="564"/>
      <c r="BSK19" s="573"/>
      <c r="BSL19" s="78">
        <f t="shared" si="197"/>
        <v>0</v>
      </c>
      <c r="BSN19" s="407"/>
      <c r="BSO19" s="782"/>
      <c r="BSP19" s="76"/>
      <c r="BSQ19" s="564"/>
      <c r="BSR19" s="573"/>
      <c r="BSS19" s="78">
        <f t="shared" si="198"/>
        <v>0</v>
      </c>
      <c r="BSU19" s="31"/>
      <c r="BSV19" s="782"/>
      <c r="BSW19" s="76"/>
      <c r="BSX19" s="259"/>
      <c r="BSY19" s="67"/>
      <c r="BSZ19" s="78">
        <f t="shared" si="199"/>
        <v>0</v>
      </c>
      <c r="BTB19" s="31"/>
      <c r="BTC19" s="782"/>
      <c r="BTD19" s="76"/>
      <c r="BTE19" s="259"/>
      <c r="BTF19" s="67"/>
      <c r="BTG19" s="78">
        <f t="shared" si="200"/>
        <v>0</v>
      </c>
      <c r="BTI19" s="31"/>
      <c r="BTJ19" s="782"/>
      <c r="BTK19" s="76"/>
      <c r="BTL19" s="259"/>
      <c r="BTM19" s="67"/>
      <c r="BTN19" s="78">
        <f t="shared" si="201"/>
        <v>0</v>
      </c>
      <c r="BTP19" s="31"/>
      <c r="BTQ19" s="782"/>
      <c r="BTR19" s="76"/>
      <c r="BTS19" s="259"/>
      <c r="BTT19" s="67"/>
      <c r="BTU19" s="78">
        <f t="shared" si="202"/>
        <v>0</v>
      </c>
    </row>
    <row r="20" spans="1:1893" x14ac:dyDescent="0.25">
      <c r="A20" s="31"/>
      <c r="B20" s="312"/>
      <c r="C20" s="22"/>
      <c r="D20" s="31"/>
      <c r="E20" s="76"/>
      <c r="F20" s="78">
        <f t="shared" si="2"/>
        <v>0</v>
      </c>
      <c r="H20" s="31"/>
      <c r="I20" s="312"/>
      <c r="J20" s="22"/>
      <c r="K20" s="31"/>
      <c r="L20" s="76"/>
      <c r="M20" s="78">
        <f t="shared" si="3"/>
        <v>0</v>
      </c>
      <c r="O20" s="31"/>
      <c r="P20" s="312"/>
      <c r="Q20" s="22"/>
      <c r="R20" s="31"/>
      <c r="S20" s="76"/>
      <c r="T20" s="78">
        <f t="shared" si="4"/>
        <v>0</v>
      </c>
      <c r="V20" s="31"/>
      <c r="W20" s="312"/>
      <c r="X20" s="22"/>
      <c r="Y20" s="31"/>
      <c r="Z20" s="76"/>
      <c r="AA20" s="78">
        <f t="shared" si="5"/>
        <v>0</v>
      </c>
      <c r="AC20" s="407"/>
      <c r="AD20" s="312"/>
      <c r="AE20" s="22"/>
      <c r="AF20" s="407">
        <v>41524</v>
      </c>
      <c r="AG20" s="76">
        <v>1000</v>
      </c>
      <c r="AH20" s="78">
        <f t="shared" si="6"/>
        <v>1390</v>
      </c>
      <c r="AJ20" s="322">
        <v>41471</v>
      </c>
      <c r="AK20" s="230" t="s">
        <v>3253</v>
      </c>
      <c r="AL20" s="105">
        <v>72301</v>
      </c>
      <c r="AM20" s="322"/>
      <c r="AN20" s="140"/>
      <c r="AO20" s="78">
        <f t="shared" si="7"/>
        <v>303971.64</v>
      </c>
      <c r="AQ20" s="31"/>
      <c r="AR20" s="312"/>
      <c r="AS20" s="22"/>
      <c r="AT20" s="31"/>
      <c r="AU20" s="76"/>
      <c r="AV20" s="78">
        <f t="shared" si="8"/>
        <v>0</v>
      </c>
      <c r="AX20" s="323"/>
      <c r="AY20" s="312"/>
      <c r="AZ20" s="22"/>
      <c r="BA20" s="31"/>
      <c r="BB20" s="76"/>
      <c r="BC20" s="78">
        <f t="shared" si="9"/>
        <v>37222</v>
      </c>
      <c r="BE20" s="427"/>
      <c r="BF20" s="230"/>
      <c r="BG20" s="105"/>
      <c r="BH20" s="49"/>
      <c r="BI20" s="140"/>
      <c r="BJ20" s="78">
        <f t="shared" si="10"/>
        <v>0</v>
      </c>
      <c r="BL20" s="323"/>
      <c r="BM20" s="312"/>
      <c r="BN20" s="22"/>
      <c r="BO20" s="31"/>
      <c r="BP20" s="76"/>
      <c r="BQ20" s="78">
        <f t="shared" si="11"/>
        <v>0</v>
      </c>
      <c r="BS20" s="427"/>
      <c r="BT20" s="427"/>
      <c r="BU20" s="230"/>
      <c r="BV20" s="105"/>
      <c r="BW20" s="49"/>
      <c r="BX20" s="140"/>
      <c r="BY20" s="78">
        <f t="shared" si="12"/>
        <v>0</v>
      </c>
      <c r="CA20" s="427"/>
      <c r="CB20" s="230"/>
      <c r="CC20" s="105"/>
      <c r="CD20" s="49"/>
      <c r="CE20" s="140"/>
      <c r="CF20" s="78">
        <f t="shared" si="13"/>
        <v>0</v>
      </c>
      <c r="CH20" s="427"/>
      <c r="CI20" s="230"/>
      <c r="CJ20" s="105"/>
      <c r="CK20" s="49"/>
      <c r="CL20" s="140"/>
      <c r="CM20" s="78">
        <f t="shared" si="14"/>
        <v>0</v>
      </c>
      <c r="CO20" s="427">
        <v>41109</v>
      </c>
      <c r="CP20" s="891"/>
      <c r="CQ20" s="892" t="s">
        <v>1150</v>
      </c>
      <c r="CR20" s="893">
        <v>179151</v>
      </c>
      <c r="CS20" s="891">
        <v>41207</v>
      </c>
      <c r="CT20" s="894">
        <v>179151</v>
      </c>
      <c r="CU20" s="78">
        <f t="shared" si="15"/>
        <v>5814</v>
      </c>
      <c r="CX20" s="913"/>
      <c r="CY20" s="782"/>
      <c r="CZ20" s="140"/>
      <c r="DA20" s="427"/>
      <c r="DB20" s="140"/>
      <c r="DC20" s="78">
        <f t="shared" si="16"/>
        <v>9551430.3000000007</v>
      </c>
      <c r="DE20" s="322"/>
      <c r="DF20" s="230"/>
      <c r="DG20" s="105"/>
      <c r="DH20" s="49"/>
      <c r="DI20" s="140"/>
      <c r="DJ20" s="78">
        <f t="shared" si="17"/>
        <v>7735</v>
      </c>
      <c r="DL20" s="322"/>
      <c r="DM20" s="230"/>
      <c r="DN20" s="105"/>
      <c r="DO20" s="49"/>
      <c r="DP20" s="140"/>
      <c r="DQ20" s="78">
        <f t="shared" si="18"/>
        <v>0</v>
      </c>
      <c r="DS20" s="49"/>
      <c r="DT20" s="230"/>
      <c r="DU20" s="105"/>
      <c r="DV20" s="49"/>
      <c r="DW20" s="140"/>
      <c r="DX20" s="78">
        <f t="shared" si="19"/>
        <v>1750.5</v>
      </c>
      <c r="DZ20" s="322"/>
      <c r="EA20" s="230"/>
      <c r="EB20" s="105"/>
      <c r="EC20" s="49"/>
      <c r="ED20" s="140"/>
      <c r="EE20" s="78">
        <f t="shared" si="20"/>
        <v>0</v>
      </c>
      <c r="EG20" s="427"/>
      <c r="EH20" s="303"/>
      <c r="EI20" s="140"/>
      <c r="EJ20" s="49"/>
      <c r="EK20" s="140"/>
      <c r="EL20" s="78">
        <f t="shared" si="21"/>
        <v>0</v>
      </c>
      <c r="EN20" s="407"/>
      <c r="EO20" s="312"/>
      <c r="EP20" s="22"/>
      <c r="EQ20" s="31"/>
      <c r="ER20" s="76"/>
      <c r="ES20" s="78">
        <f t="shared" si="22"/>
        <v>0</v>
      </c>
      <c r="EU20" s="49"/>
      <c r="EV20" s="309"/>
      <c r="EW20" s="230"/>
      <c r="EX20" s="105"/>
      <c r="EY20" s="309"/>
      <c r="EZ20" s="140"/>
      <c r="FA20" s="78">
        <f t="shared" si="23"/>
        <v>0</v>
      </c>
      <c r="FC20" s="427"/>
      <c r="FD20" s="309"/>
      <c r="FE20" s="230"/>
      <c r="FF20" s="105"/>
      <c r="FG20" s="49"/>
      <c r="FH20" s="140"/>
      <c r="FI20" s="78">
        <f t="shared" si="24"/>
        <v>40277.530000000006</v>
      </c>
      <c r="FK20" s="407"/>
      <c r="FL20" s="337"/>
      <c r="FM20" s="312"/>
      <c r="FN20" s="105"/>
      <c r="FO20" s="337"/>
      <c r="FP20" s="76"/>
      <c r="FQ20" s="78">
        <f t="shared" si="25"/>
        <v>8038.1</v>
      </c>
      <c r="FS20" s="31"/>
      <c r="FT20" s="230"/>
      <c r="FU20" s="105"/>
      <c r="FV20" s="49"/>
      <c r="FW20" s="140"/>
      <c r="FX20" s="78">
        <f t="shared" si="203"/>
        <v>0</v>
      </c>
      <c r="FZ20" s="427">
        <v>41507</v>
      </c>
      <c r="GA20" s="484" t="s">
        <v>3324</v>
      </c>
      <c r="GB20" s="230" t="s">
        <v>3325</v>
      </c>
      <c r="GC20" s="105">
        <v>4200</v>
      </c>
      <c r="GD20" s="484">
        <v>41522</v>
      </c>
      <c r="GE20" s="105">
        <v>4200</v>
      </c>
      <c r="GF20" s="78">
        <f t="shared" si="26"/>
        <v>28912.5</v>
      </c>
      <c r="GH20" s="49"/>
      <c r="GI20" s="230"/>
      <c r="GJ20" s="105"/>
      <c r="GK20" s="49"/>
      <c r="GL20" s="140"/>
      <c r="GM20" s="78">
        <f t="shared" si="27"/>
        <v>24</v>
      </c>
      <c r="GO20" s="407"/>
      <c r="GP20" s="312"/>
      <c r="GQ20" s="312"/>
      <c r="GR20" s="785"/>
      <c r="GS20" s="31"/>
      <c r="GT20" s="76"/>
      <c r="GU20" s="78">
        <f t="shared" si="28"/>
        <v>8804.6</v>
      </c>
      <c r="GW20" s="427"/>
      <c r="GX20" s="230"/>
      <c r="GY20" s="698"/>
      <c r="GZ20" s="322"/>
      <c r="HA20" s="140"/>
      <c r="HB20" s="78">
        <f t="shared" si="29"/>
        <v>5990.5</v>
      </c>
      <c r="HD20" s="323"/>
      <c r="HE20" s="312"/>
      <c r="HF20" s="785"/>
      <c r="HG20" s="31"/>
      <c r="HH20" s="76"/>
      <c r="HI20" s="78">
        <f t="shared" si="30"/>
        <v>41275.5</v>
      </c>
      <c r="HK20" s="427"/>
      <c r="HL20" s="230"/>
      <c r="HM20" s="105"/>
      <c r="HN20" s="49"/>
      <c r="HO20" s="140"/>
      <c r="HP20" s="78">
        <f t="shared" si="31"/>
        <v>3000</v>
      </c>
      <c r="HR20" s="323"/>
      <c r="HS20" s="312"/>
      <c r="HT20" s="785"/>
      <c r="HU20" s="31"/>
      <c r="HV20" s="76"/>
      <c r="HW20" s="78">
        <f t="shared" si="32"/>
        <v>0</v>
      </c>
      <c r="HY20" s="323"/>
      <c r="HZ20" s="312"/>
      <c r="IA20" s="785"/>
      <c r="IB20" s="31"/>
      <c r="IC20" s="76"/>
      <c r="ID20" s="78">
        <f t="shared" si="33"/>
        <v>0</v>
      </c>
      <c r="IF20" s="312"/>
      <c r="IG20" s="312"/>
      <c r="IH20" s="785"/>
      <c r="II20" s="31"/>
      <c r="IJ20" s="76"/>
      <c r="IK20" s="78">
        <f t="shared" si="34"/>
        <v>44195</v>
      </c>
      <c r="IM20" s="427"/>
      <c r="IN20" s="1476"/>
      <c r="IO20" s="807"/>
      <c r="IP20" s="49"/>
      <c r="IQ20" s="140"/>
      <c r="IR20" s="78">
        <f t="shared" si="35"/>
        <v>402</v>
      </c>
      <c r="IT20" s="427"/>
      <c r="IU20" s="230"/>
      <c r="IV20" s="105"/>
      <c r="IW20" s="49"/>
      <c r="IX20" s="140"/>
      <c r="IY20" s="78">
        <f t="shared" si="36"/>
        <v>21278.5</v>
      </c>
      <c r="JA20" s="323">
        <v>41515</v>
      </c>
      <c r="JB20" s="312" t="s">
        <v>3349</v>
      </c>
      <c r="JC20" s="22">
        <v>4400</v>
      </c>
      <c r="JD20" s="323">
        <v>41522</v>
      </c>
      <c r="JE20" s="22">
        <v>4300</v>
      </c>
      <c r="JF20" s="78">
        <f t="shared" si="37"/>
        <v>100</v>
      </c>
      <c r="JH20" s="323"/>
      <c r="JI20" s="782"/>
      <c r="JJ20" s="704"/>
      <c r="JK20" s="323"/>
      <c r="JL20" s="704"/>
      <c r="JM20" s="78">
        <f t="shared" si="38"/>
        <v>30400</v>
      </c>
      <c r="JO20" s="323"/>
      <c r="JP20" s="782"/>
      <c r="JQ20" s="704"/>
      <c r="JR20" s="798"/>
      <c r="JS20" s="704"/>
      <c r="JT20" s="132">
        <f t="shared" si="39"/>
        <v>30400</v>
      </c>
      <c r="JV20" s="427"/>
      <c r="JW20" s="895" t="s">
        <v>1151</v>
      </c>
      <c r="JX20" s="566"/>
      <c r="JY20" s="896">
        <v>41300</v>
      </c>
      <c r="JZ20" s="566">
        <v>13645</v>
      </c>
      <c r="KA20" s="78">
        <f t="shared" si="40"/>
        <v>24050.57</v>
      </c>
      <c r="KC20" s="323"/>
      <c r="KD20" s="312"/>
      <c r="KE20" s="22"/>
      <c r="KF20" s="31"/>
      <c r="KG20" s="76"/>
      <c r="KH20" s="78">
        <f t="shared" si="41"/>
        <v>0</v>
      </c>
      <c r="KJ20" s="323"/>
      <c r="KK20" s="1467"/>
      <c r="KL20" s="312"/>
      <c r="KM20" s="22"/>
      <c r="KN20" s="31"/>
      <c r="KO20" s="76"/>
      <c r="KP20" s="78">
        <f t="shared" si="42"/>
        <v>26852</v>
      </c>
      <c r="KR20" s="323"/>
      <c r="KS20" s="312"/>
      <c r="KT20" s="22"/>
      <c r="KU20" s="31"/>
      <c r="KV20" s="76"/>
      <c r="KW20" s="78">
        <f t="shared" si="43"/>
        <v>0</v>
      </c>
      <c r="KY20" s="322"/>
      <c r="KZ20" s="230"/>
      <c r="LA20" s="105"/>
      <c r="LB20" s="49"/>
      <c r="LC20" s="140"/>
      <c r="LD20" s="78">
        <f t="shared" si="44"/>
        <v>0</v>
      </c>
      <c r="LF20" s="312"/>
      <c r="LG20" s="312"/>
      <c r="LH20" s="22"/>
      <c r="LI20" s="31"/>
      <c r="LJ20" s="76"/>
      <c r="LK20" s="78">
        <f t="shared" si="45"/>
        <v>7881.5</v>
      </c>
      <c r="LM20" s="312"/>
      <c r="LN20" s="312"/>
      <c r="LO20" s="22"/>
      <c r="LP20" s="31"/>
      <c r="LQ20" s="76"/>
      <c r="LR20" s="78">
        <f t="shared" si="46"/>
        <v>0</v>
      </c>
      <c r="LT20" s="312"/>
      <c r="LU20" s="312"/>
      <c r="LV20" s="22"/>
      <c r="LW20" s="31"/>
      <c r="LX20" s="76"/>
      <c r="LY20" s="78">
        <f t="shared" si="47"/>
        <v>0</v>
      </c>
      <c r="MA20" s="312"/>
      <c r="MB20" s="312"/>
      <c r="MC20" s="22"/>
      <c r="MD20" s="31"/>
      <c r="ME20" s="76"/>
      <c r="MF20" s="78">
        <f t="shared" si="48"/>
        <v>0</v>
      </c>
      <c r="MH20" s="407"/>
      <c r="MI20" s="312"/>
      <c r="MJ20" s="22"/>
      <c r="MK20" s="31"/>
      <c r="ML20" s="76"/>
      <c r="MM20" s="78">
        <f t="shared" si="49"/>
        <v>0</v>
      </c>
      <c r="MO20" s="427"/>
      <c r="MP20" s="230"/>
      <c r="MQ20" s="105"/>
      <c r="MR20" s="49"/>
      <c r="MS20" s="140"/>
      <c r="MT20" s="78">
        <f t="shared" si="50"/>
        <v>0</v>
      </c>
      <c r="MV20" s="407"/>
      <c r="MW20" s="312"/>
      <c r="MX20" s="22"/>
      <c r="MY20" s="688"/>
      <c r="MZ20" s="76"/>
      <c r="NA20" s="78">
        <f t="shared" si="51"/>
        <v>0</v>
      </c>
      <c r="NC20" s="794"/>
      <c r="ND20" s="312"/>
      <c r="NE20" s="22"/>
      <c r="NF20" s="688"/>
      <c r="NG20" s="76"/>
      <c r="NH20" s="78">
        <f t="shared" si="52"/>
        <v>0</v>
      </c>
      <c r="NJ20" s="794"/>
      <c r="NK20" s="312"/>
      <c r="NL20" s="22"/>
      <c r="NM20" s="31"/>
      <c r="NN20" s="76"/>
      <c r="NO20" s="78">
        <f t="shared" si="53"/>
        <v>0</v>
      </c>
      <c r="NQ20" s="407"/>
      <c r="NR20" s="312"/>
      <c r="NS20" s="22"/>
      <c r="NT20" s="407"/>
      <c r="NU20" s="76"/>
      <c r="NV20" s="78">
        <f t="shared" si="54"/>
        <v>0</v>
      </c>
      <c r="NX20" s="407"/>
      <c r="NY20" s="312"/>
      <c r="NZ20" s="22"/>
      <c r="OA20" s="31"/>
      <c r="OB20" s="76"/>
      <c r="OC20" s="78">
        <f t="shared" si="55"/>
        <v>14934.5</v>
      </c>
      <c r="OE20" s="427">
        <v>41543</v>
      </c>
      <c r="OF20" s="816"/>
      <c r="OG20" s="230" t="s">
        <v>4162</v>
      </c>
      <c r="OH20" s="105">
        <v>42530</v>
      </c>
      <c r="OI20" s="49"/>
      <c r="OJ20" s="140"/>
      <c r="OK20" s="78">
        <f t="shared" si="0"/>
        <v>154475.35999999999</v>
      </c>
      <c r="OM20" s="407"/>
      <c r="ON20" s="312"/>
      <c r="OO20" s="22"/>
      <c r="OP20" s="31"/>
      <c r="OQ20" s="76"/>
      <c r="OR20" s="78">
        <f t="shared" si="56"/>
        <v>0</v>
      </c>
      <c r="OT20" s="312"/>
      <c r="OU20" s="312"/>
      <c r="OV20" s="22"/>
      <c r="OW20" s="31"/>
      <c r="OX20" s="76"/>
      <c r="OY20" s="78">
        <f t="shared" si="57"/>
        <v>0</v>
      </c>
      <c r="PA20" s="322"/>
      <c r="PB20" s="791"/>
      <c r="PC20" s="140"/>
      <c r="PD20" s="49"/>
      <c r="PE20" s="140"/>
      <c r="PF20" s="78">
        <f t="shared" si="58"/>
        <v>7976</v>
      </c>
      <c r="PH20" s="322"/>
      <c r="PI20" s="791"/>
      <c r="PJ20" s="140"/>
      <c r="PK20" s="49"/>
      <c r="PL20" s="140"/>
      <c r="PM20" s="78">
        <f t="shared" si="59"/>
        <v>7976</v>
      </c>
      <c r="PO20" s="322">
        <v>41540</v>
      </c>
      <c r="PP20" s="792"/>
      <c r="PQ20" s="230" t="s">
        <v>4141</v>
      </c>
      <c r="PR20" s="105">
        <v>105209</v>
      </c>
      <c r="PS20" s="309"/>
      <c r="PT20" s="140"/>
      <c r="PU20" s="78">
        <f t="shared" si="60"/>
        <v>115039.36</v>
      </c>
      <c r="PW20" s="322"/>
      <c r="PX20" s="303"/>
      <c r="PY20" s="140"/>
      <c r="PZ20" s="309"/>
      <c r="QA20" s="140"/>
      <c r="QB20" s="132">
        <f t="shared" si="61"/>
        <v>9904</v>
      </c>
      <c r="QC20" s="245"/>
      <c r="QD20" s="322">
        <v>41547</v>
      </c>
      <c r="QE20" s="312" t="s">
        <v>4254</v>
      </c>
      <c r="QF20" s="105">
        <v>11031.5</v>
      </c>
      <c r="QG20" s="49"/>
      <c r="QH20" s="76"/>
      <c r="QI20" s="78">
        <f t="shared" si="62"/>
        <v>41737.4</v>
      </c>
      <c r="QK20" s="31"/>
      <c r="QL20" s="312"/>
      <c r="QM20" s="22"/>
      <c r="QN20" s="31"/>
      <c r="QO20" s="76"/>
      <c r="QP20" s="78">
        <f t="shared" si="63"/>
        <v>0</v>
      </c>
      <c r="QR20" s="312"/>
      <c r="QS20" s="312"/>
      <c r="QT20" s="785"/>
      <c r="QU20" s="31"/>
      <c r="QV20" s="76"/>
      <c r="QW20" s="78">
        <f t="shared" si="64"/>
        <v>0</v>
      </c>
      <c r="QY20" s="312"/>
      <c r="QZ20" s="312"/>
      <c r="RA20" s="22"/>
      <c r="RB20" s="31"/>
      <c r="RC20" s="76"/>
      <c r="RD20" s="78">
        <f t="shared" si="65"/>
        <v>0</v>
      </c>
      <c r="RF20" s="427">
        <v>41547</v>
      </c>
      <c r="RG20" s="484"/>
      <c r="RH20" s="230" t="s">
        <v>4241</v>
      </c>
      <c r="RI20" s="105">
        <v>14860</v>
      </c>
      <c r="RJ20" s="49"/>
      <c r="RK20" s="351"/>
      <c r="RL20" s="78">
        <f t="shared" si="66"/>
        <v>26965.5</v>
      </c>
      <c r="RN20" s="407"/>
      <c r="RO20" s="312"/>
      <c r="RP20" s="22"/>
      <c r="RQ20" s="31"/>
      <c r="RR20" s="795"/>
      <c r="RS20" s="78">
        <f t="shared" si="67"/>
        <v>0</v>
      </c>
      <c r="RU20" s="407"/>
      <c r="RV20" s="312"/>
      <c r="RW20" s="22"/>
      <c r="RX20" s="31"/>
      <c r="RY20" s="795"/>
      <c r="RZ20" s="78">
        <f t="shared" si="68"/>
        <v>0</v>
      </c>
      <c r="SB20" s="31"/>
      <c r="SC20" s="312"/>
      <c r="SD20" s="22"/>
      <c r="SE20" s="31"/>
      <c r="SF20" s="795"/>
      <c r="SG20" s="78">
        <f t="shared" si="69"/>
        <v>0</v>
      </c>
      <c r="SI20" s="31"/>
      <c r="SJ20" s="312"/>
      <c r="SK20" s="22"/>
      <c r="SL20" s="31"/>
      <c r="SM20" s="795"/>
      <c r="SN20" s="78">
        <f t="shared" si="70"/>
        <v>0</v>
      </c>
      <c r="SP20" s="31"/>
      <c r="SQ20" s="312"/>
      <c r="SR20" s="22"/>
      <c r="SS20" s="31"/>
      <c r="ST20" s="795"/>
      <c r="SU20" s="78">
        <f t="shared" si="71"/>
        <v>0</v>
      </c>
      <c r="SW20" s="31"/>
      <c r="SX20" s="312"/>
      <c r="SY20" s="22"/>
      <c r="SZ20" s="31"/>
      <c r="TA20" s="795"/>
      <c r="TB20" s="78">
        <f t="shared" si="72"/>
        <v>0</v>
      </c>
      <c r="TD20" s="31"/>
      <c r="TE20" s="312"/>
      <c r="TF20" s="22"/>
      <c r="TG20" s="31"/>
      <c r="TH20" s="795"/>
      <c r="TI20" s="78">
        <f t="shared" si="73"/>
        <v>0</v>
      </c>
      <c r="TK20" s="312"/>
      <c r="TL20" s="312"/>
      <c r="TM20" s="22"/>
      <c r="TN20" s="31"/>
      <c r="TO20" s="795"/>
      <c r="TP20" s="78">
        <f t="shared" si="74"/>
        <v>9651.5</v>
      </c>
      <c r="TR20" s="312"/>
      <c r="TS20" s="312"/>
      <c r="TT20" s="22"/>
      <c r="TU20" s="31"/>
      <c r="TV20" s="795"/>
      <c r="TW20" s="78">
        <f t="shared" si="75"/>
        <v>0</v>
      </c>
      <c r="TY20" s="407"/>
      <c r="TZ20" s="312"/>
      <c r="UA20" s="22"/>
      <c r="UB20" s="31"/>
      <c r="UC20" s="795"/>
      <c r="UD20" s="78">
        <f t="shared" si="76"/>
        <v>0</v>
      </c>
      <c r="UF20" s="427"/>
      <c r="UG20" s="230"/>
      <c r="UH20" s="105"/>
      <c r="UI20" s="49"/>
      <c r="UJ20" s="351"/>
      <c r="UK20" s="78">
        <f t="shared" si="77"/>
        <v>-2822</v>
      </c>
      <c r="UM20" s="427"/>
      <c r="UN20" s="230"/>
      <c r="UO20" s="105"/>
      <c r="UP20" s="49"/>
      <c r="UQ20" s="351"/>
      <c r="UR20" s="78">
        <f t="shared" si="78"/>
        <v>0</v>
      </c>
      <c r="UT20" s="322"/>
      <c r="UU20" s="230"/>
      <c r="UV20" s="105"/>
      <c r="UW20" s="322"/>
      <c r="UX20" s="351"/>
      <c r="UY20" s="78">
        <f t="shared" si="79"/>
        <v>2243</v>
      </c>
      <c r="VA20" s="407"/>
      <c r="VB20" s="312"/>
      <c r="VC20" s="22"/>
      <c r="VD20" s="31"/>
      <c r="VE20" s="795"/>
      <c r="VF20" s="78">
        <f t="shared" si="80"/>
        <v>0</v>
      </c>
      <c r="VH20" s="31"/>
      <c r="VI20" s="312"/>
      <c r="VJ20" s="22"/>
      <c r="VK20" s="31"/>
      <c r="VL20" s="795"/>
      <c r="VM20" s="78">
        <f t="shared" si="81"/>
        <v>1169.5</v>
      </c>
      <c r="VO20" s="31"/>
      <c r="VP20" s="312"/>
      <c r="VQ20" s="22"/>
      <c r="VR20" s="31"/>
      <c r="VS20" s="795"/>
      <c r="VT20" s="78">
        <f t="shared" si="82"/>
        <v>0</v>
      </c>
      <c r="VV20" s="407"/>
      <c r="VW20" s="312"/>
      <c r="VX20" s="22"/>
      <c r="VY20" s="31"/>
      <c r="VZ20" s="795"/>
      <c r="WA20" s="78">
        <f t="shared" si="83"/>
        <v>25810</v>
      </c>
      <c r="WC20" s="322"/>
      <c r="WD20" s="230"/>
      <c r="WE20" s="105"/>
      <c r="WF20" s="49"/>
      <c r="WG20" s="351"/>
      <c r="WH20" s="78">
        <f t="shared" si="84"/>
        <v>151</v>
      </c>
      <c r="WJ20" s="407"/>
      <c r="WK20" s="312"/>
      <c r="WL20" s="22"/>
      <c r="WM20" s="407"/>
      <c r="WN20" s="76"/>
      <c r="WO20" s="78">
        <f t="shared" si="85"/>
        <v>22886.5</v>
      </c>
      <c r="WQ20" s="31"/>
      <c r="WR20" s="312"/>
      <c r="WS20" s="22"/>
      <c r="WT20" s="31"/>
      <c r="WU20" s="76"/>
      <c r="WV20" s="78">
        <f t="shared" si="86"/>
        <v>0</v>
      </c>
      <c r="WX20" s="407"/>
      <c r="WY20" s="312"/>
      <c r="WZ20" s="22"/>
      <c r="XA20" s="31"/>
      <c r="XB20" s="76"/>
      <c r="XC20" s="78">
        <f t="shared" si="87"/>
        <v>27657.5</v>
      </c>
      <c r="XE20" s="407"/>
      <c r="XF20" s="312"/>
      <c r="XG20" s="22"/>
      <c r="XH20" s="31"/>
      <c r="XI20" s="76"/>
      <c r="XJ20" s="78">
        <f t="shared" si="88"/>
        <v>0</v>
      </c>
      <c r="XL20" s="407"/>
      <c r="XM20" s="312"/>
      <c r="XN20" s="22"/>
      <c r="XO20" s="31"/>
      <c r="XP20" s="76"/>
      <c r="XQ20" s="78">
        <f t="shared" si="89"/>
        <v>0</v>
      </c>
      <c r="XS20" s="322"/>
      <c r="XT20" s="360"/>
      <c r="XU20" s="230"/>
      <c r="XV20" s="105"/>
      <c r="XW20" s="49"/>
      <c r="XX20" s="140"/>
      <c r="XY20" s="78">
        <f t="shared" si="90"/>
        <v>55941.83</v>
      </c>
      <c r="YA20" s="322"/>
      <c r="YB20" s="230"/>
      <c r="YC20" s="105"/>
      <c r="YD20" s="427"/>
      <c r="YE20" s="140"/>
      <c r="YF20" s="78">
        <f t="shared" si="91"/>
        <v>721</v>
      </c>
      <c r="YH20" s="427"/>
      <c r="YI20" s="484"/>
      <c r="YJ20" s="230"/>
      <c r="YK20" s="698"/>
      <c r="YL20" s="787"/>
      <c r="YM20" s="140"/>
      <c r="YN20" s="78">
        <f t="shared" si="92"/>
        <v>4883.7000000000007</v>
      </c>
      <c r="YP20" s="323"/>
      <c r="YQ20" s="312"/>
      <c r="YR20" s="22"/>
      <c r="YS20" s="31"/>
      <c r="YT20" s="76"/>
      <c r="YU20" s="78">
        <f t="shared" si="251"/>
        <v>2405.5</v>
      </c>
      <c r="YW20" s="322"/>
      <c r="YX20" s="230"/>
      <c r="YY20" s="105"/>
      <c r="YZ20" s="49"/>
      <c r="ZA20" s="140"/>
      <c r="ZB20" s="78">
        <f t="shared" si="93"/>
        <v>13442.44</v>
      </c>
      <c r="ZD20" s="407"/>
      <c r="ZE20" s="312"/>
      <c r="ZF20" s="22"/>
      <c r="ZG20" s="31"/>
      <c r="ZH20" s="76"/>
      <c r="ZI20" s="78">
        <f t="shared" si="237"/>
        <v>0</v>
      </c>
      <c r="ZK20" s="407"/>
      <c r="ZL20" s="312"/>
      <c r="ZM20" s="22"/>
      <c r="ZN20" s="31"/>
      <c r="ZO20" s="76"/>
      <c r="ZP20" s="78">
        <f t="shared" si="238"/>
        <v>0</v>
      </c>
      <c r="ZR20" s="322">
        <v>41502</v>
      </c>
      <c r="ZS20" s="858"/>
      <c r="ZT20" s="303" t="s">
        <v>3973</v>
      </c>
      <c r="ZU20" s="391">
        <v>9904</v>
      </c>
      <c r="ZV20" s="322">
        <v>41540</v>
      </c>
      <c r="ZW20" s="140">
        <v>9904</v>
      </c>
      <c r="ZX20" s="78">
        <f t="shared" si="94"/>
        <v>6670.3999999999942</v>
      </c>
      <c r="ZZ20" s="322"/>
      <c r="AAA20" s="303"/>
      <c r="AAB20" s="140"/>
      <c r="AAC20" s="322"/>
      <c r="AAD20" s="140"/>
      <c r="AAE20" s="78">
        <f t="shared" si="95"/>
        <v>0</v>
      </c>
      <c r="AAG20" s="427"/>
      <c r="AAH20" s="230"/>
      <c r="AAI20" s="105"/>
      <c r="AAJ20" s="322"/>
      <c r="AAK20" s="52"/>
      <c r="AAL20" s="78">
        <f t="shared" si="96"/>
        <v>2828</v>
      </c>
      <c r="AAN20" s="322"/>
      <c r="AAO20" s="230"/>
      <c r="AAP20" s="698"/>
      <c r="AAQ20" s="49"/>
      <c r="AAR20" s="140"/>
      <c r="AAS20" s="78">
        <f t="shared" si="97"/>
        <v>22790</v>
      </c>
      <c r="AAU20" s="407"/>
      <c r="AAV20" s="312"/>
      <c r="AAW20" s="22"/>
      <c r="AAX20" s="31"/>
      <c r="AAY20" s="76"/>
      <c r="AAZ20" s="78">
        <f t="shared" si="98"/>
        <v>0</v>
      </c>
      <c r="ABB20" s="427"/>
      <c r="ABC20" s="230"/>
      <c r="ABD20" s="105"/>
      <c r="ABE20" s="49"/>
      <c r="ABF20" s="140"/>
      <c r="ABG20" s="78">
        <f t="shared" si="99"/>
        <v>0</v>
      </c>
      <c r="ABI20" s="427"/>
      <c r="ABJ20" s="230"/>
      <c r="ABK20" s="105"/>
      <c r="ABL20" s="49"/>
      <c r="ABM20" s="140"/>
      <c r="ABN20" s="78">
        <f t="shared" si="100"/>
        <v>0</v>
      </c>
      <c r="ABP20" s="407"/>
      <c r="ABQ20" s="312"/>
      <c r="ABR20" s="22"/>
      <c r="ABS20" s="31"/>
      <c r="ABT20" s="76"/>
      <c r="ABU20" s="78">
        <f t="shared" si="101"/>
        <v>0</v>
      </c>
      <c r="ABW20" s="407"/>
      <c r="ABX20" s="312"/>
      <c r="ABY20" s="22"/>
      <c r="ABZ20" s="31"/>
      <c r="ACA20" s="76"/>
      <c r="ACB20" s="78">
        <f t="shared" si="102"/>
        <v>0</v>
      </c>
      <c r="ACD20" s="407"/>
      <c r="ACE20" s="740"/>
      <c r="ACF20" s="312"/>
      <c r="ACG20" s="22"/>
      <c r="ACH20" s="31"/>
      <c r="ACI20" s="76"/>
      <c r="ACJ20" s="78">
        <f t="shared" si="103"/>
        <v>0</v>
      </c>
      <c r="ACL20" s="49"/>
      <c r="ACM20" s="230"/>
      <c r="ACN20" s="105"/>
      <c r="ACO20" s="49"/>
      <c r="ACP20" s="52"/>
      <c r="ACQ20" s="78">
        <f t="shared" si="255"/>
        <v>8172</v>
      </c>
      <c r="ACS20" s="31"/>
      <c r="ACT20" s="312"/>
      <c r="ACU20" s="22"/>
      <c r="ACV20" s="31"/>
      <c r="ACW20" s="76"/>
      <c r="ACX20" s="78">
        <f t="shared" si="104"/>
        <v>70699</v>
      </c>
      <c r="ADA20" s="312"/>
      <c r="ADB20" s="312"/>
      <c r="ADC20" s="785"/>
      <c r="ADD20" s="31"/>
      <c r="ADE20" s="76"/>
      <c r="ADF20" s="78">
        <f t="shared" si="256"/>
        <v>0</v>
      </c>
      <c r="ADH20" s="323"/>
      <c r="ADI20" s="312"/>
      <c r="ADJ20" s="22"/>
      <c r="ADK20" s="407"/>
      <c r="ADL20" s="76"/>
      <c r="ADM20" s="78">
        <f t="shared" si="257"/>
        <v>0</v>
      </c>
      <c r="ADO20" s="407"/>
      <c r="ADP20" s="312"/>
      <c r="ADQ20" s="22"/>
      <c r="ADR20" s="31"/>
      <c r="ADS20" s="76"/>
      <c r="ADT20" s="78">
        <f t="shared" si="258"/>
        <v>42311</v>
      </c>
      <c r="ADV20" s="322"/>
      <c r="ADW20" s="230"/>
      <c r="ADX20" s="105"/>
      <c r="ADY20" s="322"/>
      <c r="ADZ20" s="140"/>
      <c r="AEA20" s="78">
        <f t="shared" si="252"/>
        <v>31650.5</v>
      </c>
      <c r="AEC20" s="49"/>
      <c r="AED20" s="230"/>
      <c r="AEE20" s="105"/>
      <c r="AEF20" s="49"/>
      <c r="AEG20" s="140"/>
      <c r="AEH20" s="78">
        <f t="shared" si="1"/>
        <v>0</v>
      </c>
      <c r="AEJ20" s="31"/>
      <c r="AEK20" s="312"/>
      <c r="AEL20" s="785"/>
      <c r="AEM20" s="31"/>
      <c r="AEN20" s="76"/>
      <c r="AEO20" s="78">
        <f t="shared" si="105"/>
        <v>1957</v>
      </c>
      <c r="AEQ20" s="312"/>
      <c r="AER20" s="312"/>
      <c r="AES20" s="22"/>
      <c r="AET20" s="31"/>
      <c r="AEU20" s="76"/>
      <c r="AEV20" s="78">
        <f t="shared" si="106"/>
        <v>0</v>
      </c>
      <c r="AEX20" s="31"/>
      <c r="AEY20" s="312"/>
      <c r="AEZ20" s="22"/>
      <c r="AFA20" s="31"/>
      <c r="AFB20" s="76"/>
      <c r="AFC20" s="78">
        <f t="shared" si="107"/>
        <v>0</v>
      </c>
      <c r="AFE20" s="323"/>
      <c r="AFF20" s="312"/>
      <c r="AFG20" s="22"/>
      <c r="AFH20" s="31"/>
      <c r="AFI20" s="76"/>
      <c r="AFJ20" s="78">
        <f t="shared" si="108"/>
        <v>0</v>
      </c>
      <c r="AFL20" s="31"/>
      <c r="AFM20" s="312"/>
      <c r="AFN20" s="22"/>
      <c r="AFO20" s="31"/>
      <c r="AFP20" s="76"/>
      <c r="AFQ20" s="78">
        <f t="shared" si="109"/>
        <v>0</v>
      </c>
      <c r="AFS20" s="31"/>
      <c r="AFT20" s="312"/>
      <c r="AFU20" s="22"/>
      <c r="AFV20" s="31"/>
      <c r="AFW20" s="76"/>
      <c r="AFX20" s="78">
        <f t="shared" si="110"/>
        <v>75595.399999999994</v>
      </c>
      <c r="AFZ20" s="31"/>
      <c r="AGA20" s="312"/>
      <c r="AGB20" s="22"/>
      <c r="AGC20" s="31"/>
      <c r="AGD20" s="76"/>
      <c r="AGE20" s="78">
        <f t="shared" si="111"/>
        <v>0</v>
      </c>
      <c r="AGG20" s="323"/>
      <c r="AGH20" s="312"/>
      <c r="AGI20" s="22"/>
      <c r="AGJ20" s="31"/>
      <c r="AGK20" s="76"/>
      <c r="AGL20" s="78">
        <f t="shared" si="112"/>
        <v>6283.5</v>
      </c>
      <c r="AGN20" s="427"/>
      <c r="AGO20" s="230"/>
      <c r="AGP20" s="105"/>
      <c r="AGQ20" s="49"/>
      <c r="AGR20" s="140"/>
      <c r="AGS20" s="78">
        <f t="shared" si="113"/>
        <v>39189.599999999999</v>
      </c>
      <c r="AGW20" s="312"/>
      <c r="AGX20" s="22"/>
      <c r="AGY20" s="323"/>
      <c r="AGZ20" s="76"/>
      <c r="AHA20" s="78">
        <f t="shared" si="114"/>
        <v>2343</v>
      </c>
      <c r="AHC20" s="407"/>
      <c r="AHD20" s="312"/>
      <c r="AHE20" s="22"/>
      <c r="AHF20" s="31"/>
      <c r="AHG20" s="76"/>
      <c r="AHH20" s="78">
        <f t="shared" si="115"/>
        <v>0</v>
      </c>
      <c r="AHJ20" s="407"/>
      <c r="AHK20" s="312"/>
      <c r="AHL20" s="22"/>
      <c r="AHM20" s="31"/>
      <c r="AHN20" s="76"/>
      <c r="AHO20" s="78">
        <f t="shared" si="116"/>
        <v>3656</v>
      </c>
      <c r="AHQ20" s="427">
        <v>41510</v>
      </c>
      <c r="AHR20" s="427"/>
      <c r="AHS20" s="230" t="s">
        <v>3257</v>
      </c>
      <c r="AHT20" s="698">
        <v>14235.5</v>
      </c>
      <c r="AHU20" s="49">
        <v>41536</v>
      </c>
      <c r="AHV20" s="140">
        <v>12700</v>
      </c>
      <c r="AHW20" s="78">
        <f t="shared" si="117"/>
        <v>14907.5</v>
      </c>
      <c r="AHY20" s="427"/>
      <c r="AHZ20" s="230"/>
      <c r="AIA20" s="105"/>
      <c r="AIB20" s="49"/>
      <c r="AIC20" s="140"/>
      <c r="AID20" s="78">
        <f t="shared" si="118"/>
        <v>2612</v>
      </c>
      <c r="AIF20" s="427"/>
      <c r="AIG20" s="230"/>
      <c r="AIH20" s="105"/>
      <c r="AII20" s="49"/>
      <c r="AIJ20" s="140"/>
      <c r="AIK20" s="78">
        <f t="shared" si="119"/>
        <v>23042</v>
      </c>
      <c r="AIM20" s="427"/>
      <c r="AIN20" s="230"/>
      <c r="AIO20" s="105"/>
      <c r="AIP20" s="49"/>
      <c r="AIQ20" s="140"/>
      <c r="AIR20" s="78">
        <f t="shared" si="120"/>
        <v>504</v>
      </c>
      <c r="AIT20" s="31"/>
      <c r="AIU20" s="784"/>
      <c r="AIV20" s="22"/>
      <c r="AIW20" s="31"/>
      <c r="AIX20" s="76"/>
      <c r="AIY20" s="78">
        <f t="shared" si="121"/>
        <v>52560.5</v>
      </c>
      <c r="AJA20" s="49"/>
      <c r="AJB20" s="230"/>
      <c r="AJC20" s="105"/>
      <c r="AJD20" s="49"/>
      <c r="AJE20" s="140"/>
      <c r="AJF20" s="78">
        <f t="shared" si="122"/>
        <v>25028.5</v>
      </c>
      <c r="AJH20" s="322"/>
      <c r="AJI20" s="230"/>
      <c r="AJJ20" s="105"/>
      <c r="AJK20" s="49"/>
      <c r="AJL20" s="140"/>
      <c r="AJM20" s="78">
        <f t="shared" si="123"/>
        <v>0</v>
      </c>
      <c r="AJO20" s="322"/>
      <c r="AJP20" s="230"/>
      <c r="AJQ20" s="105"/>
      <c r="AJR20" s="49">
        <v>41055</v>
      </c>
      <c r="AJS20" s="140">
        <v>1000</v>
      </c>
      <c r="AJT20" s="78">
        <f t="shared" si="124"/>
        <v>2055.5</v>
      </c>
      <c r="AJV20" s="312"/>
      <c r="AJW20" s="738"/>
      <c r="AJX20" s="312"/>
      <c r="AJY20" s="22"/>
      <c r="AJZ20" s="31"/>
      <c r="AKA20" s="76"/>
      <c r="AKB20" s="78">
        <f t="shared" si="125"/>
        <v>0</v>
      </c>
      <c r="AKD20" s="407"/>
      <c r="AKE20" s="312"/>
      <c r="AKF20" s="22"/>
      <c r="AKG20" s="31"/>
      <c r="AKH20" s="76"/>
      <c r="AKI20" s="78">
        <f t="shared" si="126"/>
        <v>0</v>
      </c>
      <c r="AKK20" s="427"/>
      <c r="AKL20" s="484"/>
      <c r="AKM20" s="111"/>
      <c r="AKN20" s="105"/>
      <c r="AKO20" s="49"/>
      <c r="AKP20" s="140"/>
      <c r="AKQ20" s="78">
        <f t="shared" si="127"/>
        <v>0</v>
      </c>
      <c r="AKS20" s="427"/>
      <c r="AKT20" s="230"/>
      <c r="AKU20" s="105"/>
      <c r="AKV20" s="49"/>
      <c r="AKW20" s="52"/>
      <c r="AKX20" s="78">
        <f t="shared" si="128"/>
        <v>11244.5</v>
      </c>
      <c r="AKZ20" s="407"/>
      <c r="ALA20" s="784"/>
      <c r="ALB20" s="22"/>
      <c r="ALC20" s="31"/>
      <c r="ALD20" s="76"/>
      <c r="ALE20" s="78">
        <f t="shared" si="129"/>
        <v>0</v>
      </c>
      <c r="ALG20" s="407"/>
      <c r="ALH20" s="312"/>
      <c r="ALI20" s="22"/>
      <c r="ALJ20" s="31"/>
      <c r="ALK20" s="76"/>
      <c r="ALL20" s="78">
        <f t="shared" si="130"/>
        <v>3598.5</v>
      </c>
      <c r="ALN20" s="427"/>
      <c r="ALO20" s="230"/>
      <c r="ALP20" s="105"/>
      <c r="ALQ20" s="49"/>
      <c r="ALR20" s="140"/>
      <c r="ALS20" s="78">
        <f t="shared" si="131"/>
        <v>37151</v>
      </c>
      <c r="ALU20" s="427"/>
      <c r="ALV20" s="230"/>
      <c r="ALW20" s="105"/>
      <c r="ALX20" s="49"/>
      <c r="ALY20" s="140"/>
      <c r="ALZ20" s="78">
        <f t="shared" si="132"/>
        <v>0</v>
      </c>
      <c r="AMB20" s="407"/>
      <c r="AMC20" s="312"/>
      <c r="AMD20" s="22"/>
      <c r="AME20" s="427"/>
      <c r="AMF20" s="140"/>
      <c r="AMG20" s="78">
        <f t="shared" si="133"/>
        <v>0</v>
      </c>
      <c r="AMI20" s="427"/>
      <c r="AMJ20" s="230"/>
      <c r="AMK20" s="105"/>
      <c r="AML20" s="49"/>
      <c r="AMM20" s="140"/>
      <c r="AMN20" s="78">
        <f t="shared" si="134"/>
        <v>0</v>
      </c>
      <c r="AMP20" s="323"/>
      <c r="AMQ20" s="312"/>
      <c r="AMR20" s="809"/>
      <c r="AMS20" s="812"/>
      <c r="AMT20" s="76"/>
      <c r="AMU20" s="813">
        <f t="shared" si="204"/>
        <v>0</v>
      </c>
      <c r="AMW20" s="31"/>
      <c r="AMX20" s="312"/>
      <c r="AMY20" s="807"/>
      <c r="AMZ20" s="98"/>
      <c r="ANA20" s="76"/>
      <c r="ANB20" s="813">
        <f t="shared" si="205"/>
        <v>0</v>
      </c>
      <c r="AND20" s="322"/>
      <c r="ANE20" s="230"/>
      <c r="ANF20" s="807"/>
      <c r="ANG20" s="394"/>
      <c r="ANH20" s="140"/>
      <c r="ANI20" s="811">
        <f t="shared" si="206"/>
        <v>12659.599999999999</v>
      </c>
      <c r="ANK20" s="31"/>
      <c r="ANL20" s="337"/>
      <c r="ANM20" s="312"/>
      <c r="ANN20" s="809"/>
      <c r="ANO20" s="812"/>
      <c r="ANP20" s="76"/>
      <c r="ANQ20" s="813">
        <f t="shared" si="207"/>
        <v>0</v>
      </c>
      <c r="ANS20" s="427">
        <v>41526</v>
      </c>
      <c r="ANT20" s="484"/>
      <c r="ANU20" s="230" t="s">
        <v>4083</v>
      </c>
      <c r="ANV20" s="807">
        <v>23549</v>
      </c>
      <c r="ANW20" s="98"/>
      <c r="ANX20" s="140"/>
      <c r="ANY20" s="813">
        <f t="shared" si="208"/>
        <v>222757.5</v>
      </c>
      <c r="AOA20" s="427"/>
      <c r="AOB20" s="230"/>
      <c r="AOC20" s="807"/>
      <c r="AOD20" s="98"/>
      <c r="AOE20" s="140"/>
      <c r="AOF20" s="813">
        <f t="shared" si="209"/>
        <v>0</v>
      </c>
      <c r="AOH20" s="31"/>
      <c r="AOI20" s="312"/>
      <c r="AOJ20" s="809"/>
      <c r="AOK20" s="812"/>
      <c r="AOL20" s="76"/>
      <c r="AOM20" s="813">
        <f t="shared" si="210"/>
        <v>1894</v>
      </c>
      <c r="AOO20" s="49"/>
      <c r="AOP20" s="230"/>
      <c r="AOQ20" s="807"/>
      <c r="AOR20" s="98"/>
      <c r="AOS20" s="140"/>
      <c r="AOT20" s="813">
        <f t="shared" si="211"/>
        <v>0</v>
      </c>
      <c r="AOV20" s="49"/>
      <c r="AOW20" s="230"/>
      <c r="AOX20" s="807"/>
      <c r="AOY20" s="98"/>
      <c r="AOZ20" s="140"/>
      <c r="APA20" s="78">
        <f t="shared" si="135"/>
        <v>0</v>
      </c>
      <c r="APC20" s="407"/>
      <c r="APD20" s="312"/>
      <c r="APE20" s="809"/>
      <c r="APF20" s="812"/>
      <c r="APG20" s="76"/>
      <c r="APH20" s="813">
        <f t="shared" si="212"/>
        <v>0</v>
      </c>
      <c r="APJ20" s="322"/>
      <c r="APK20" s="230"/>
      <c r="APL20" s="807"/>
      <c r="APM20" s="98"/>
      <c r="APN20" s="140"/>
      <c r="APO20" s="813">
        <f t="shared" si="213"/>
        <v>0</v>
      </c>
      <c r="APQ20" s="31"/>
      <c r="APR20" s="876"/>
      <c r="APS20" s="809"/>
      <c r="APT20" s="812"/>
      <c r="APU20" s="76"/>
      <c r="APV20" s="813">
        <f t="shared" si="214"/>
        <v>0</v>
      </c>
      <c r="APX20" s="31"/>
      <c r="APY20" s="312"/>
      <c r="APZ20" s="809"/>
      <c r="AQA20" s="812"/>
      <c r="AQB20" s="76"/>
      <c r="AQC20" s="813">
        <f t="shared" si="215"/>
        <v>0</v>
      </c>
      <c r="AQE20" s="31"/>
      <c r="AQF20" s="876"/>
      <c r="AQG20" s="809"/>
      <c r="AQH20" s="812"/>
      <c r="AQI20" s="76"/>
      <c r="AQJ20" s="813">
        <f t="shared" si="216"/>
        <v>0</v>
      </c>
      <c r="AQL20" s="323"/>
      <c r="AQM20" s="312"/>
      <c r="AQN20" s="809"/>
      <c r="AQO20" s="812"/>
      <c r="AQP20" s="76"/>
      <c r="AQQ20" s="813">
        <f t="shared" si="217"/>
        <v>0</v>
      </c>
      <c r="AQS20" s="323"/>
      <c r="AQT20" s="312"/>
      <c r="AQU20" s="809"/>
      <c r="AQV20" s="812"/>
      <c r="AQW20" s="76"/>
      <c r="AQX20" s="813">
        <f t="shared" si="218"/>
        <v>0</v>
      </c>
      <c r="AQZ20" s="323"/>
      <c r="ARA20" s="312"/>
      <c r="ARB20" s="809"/>
      <c r="ARC20" s="812"/>
      <c r="ARD20" s="76"/>
      <c r="ARE20" s="813">
        <f t="shared" si="219"/>
        <v>977</v>
      </c>
      <c r="ARG20" s="427"/>
      <c r="ARH20" s="230"/>
      <c r="ARI20" s="807"/>
      <c r="ARJ20" s="98"/>
      <c r="ARK20" s="140"/>
      <c r="ARL20" s="813">
        <f t="shared" si="220"/>
        <v>0</v>
      </c>
      <c r="ARN20" s="407"/>
      <c r="ARO20" s="312"/>
      <c r="ARP20" s="809"/>
      <c r="ARQ20" s="812"/>
      <c r="ARR20" s="76"/>
      <c r="ARS20" s="813">
        <f t="shared" si="221"/>
        <v>0</v>
      </c>
      <c r="ARU20" s="407"/>
      <c r="ARV20" s="312"/>
      <c r="ARW20" s="809"/>
      <c r="ARX20" s="812"/>
      <c r="ARY20" s="76"/>
      <c r="ARZ20" s="813">
        <f t="shared" si="222"/>
        <v>0</v>
      </c>
      <c r="ASB20" s="407"/>
      <c r="ASC20" s="312"/>
      <c r="ASD20" s="809"/>
      <c r="ASE20" s="812"/>
      <c r="ASF20" s="76"/>
      <c r="ASG20" s="813">
        <f t="shared" si="223"/>
        <v>0</v>
      </c>
      <c r="ASI20" s="427"/>
      <c r="ASJ20" s="230"/>
      <c r="ASK20" s="105"/>
      <c r="ASL20" s="49"/>
      <c r="ASM20" s="140"/>
      <c r="ASN20" s="78">
        <f t="shared" si="239"/>
        <v>0</v>
      </c>
      <c r="ASP20" s="427"/>
      <c r="ASQ20" s="484"/>
      <c r="ASR20" s="230"/>
      <c r="ASS20" s="105"/>
      <c r="AST20" s="49"/>
      <c r="ASU20" s="140"/>
      <c r="ASV20" s="78">
        <f t="shared" si="240"/>
        <v>0</v>
      </c>
      <c r="ASX20" s="427"/>
      <c r="ASY20" s="230"/>
      <c r="ASZ20" s="105"/>
      <c r="ATA20" s="49"/>
      <c r="ATB20" s="140"/>
      <c r="ATC20" s="78">
        <f t="shared" si="241"/>
        <v>19160</v>
      </c>
      <c r="ATE20" s="322"/>
      <c r="ATF20" s="230"/>
      <c r="ATG20" s="105"/>
      <c r="ATH20" s="49"/>
      <c r="ATI20" s="140"/>
      <c r="ATJ20" s="78">
        <f t="shared" si="242"/>
        <v>0</v>
      </c>
      <c r="ATL20" s="407"/>
      <c r="ATM20" s="740"/>
      <c r="ATN20" s="784"/>
      <c r="ATO20" s="22"/>
      <c r="ATP20" s="31"/>
      <c r="ATQ20" s="76"/>
      <c r="ATR20" s="78">
        <f t="shared" si="243"/>
        <v>5675</v>
      </c>
      <c r="ATT20" s="407"/>
      <c r="ATU20" s="740"/>
      <c r="ATV20" s="784"/>
      <c r="ATW20" s="22"/>
      <c r="ATX20" s="31"/>
      <c r="ATY20" s="76"/>
      <c r="ATZ20" s="78">
        <f t="shared" si="244"/>
        <v>0</v>
      </c>
      <c r="AUA20" s="76"/>
      <c r="AUB20" s="407"/>
      <c r="AUC20" s="312"/>
      <c r="AUD20" s="22"/>
      <c r="AUE20" s="31"/>
      <c r="AUF20" s="76"/>
      <c r="AUG20" s="78">
        <f t="shared" si="245"/>
        <v>4480</v>
      </c>
      <c r="AUI20" s="427"/>
      <c r="AUJ20" s="230"/>
      <c r="AUK20" s="698"/>
      <c r="AUL20" s="49"/>
      <c r="AUM20" s="140"/>
      <c r="AUN20" s="78">
        <f t="shared" si="246"/>
        <v>23669.5</v>
      </c>
      <c r="AUP20" s="427"/>
      <c r="AUQ20" s="230"/>
      <c r="AUR20" s="105"/>
      <c r="AUS20" s="49"/>
      <c r="AUT20" s="140"/>
      <c r="AUU20" s="78">
        <f t="shared" si="247"/>
        <v>3312</v>
      </c>
      <c r="AUW20" s="427"/>
      <c r="AUX20" s="230"/>
      <c r="AUY20" s="105"/>
      <c r="AUZ20" s="49"/>
      <c r="AVA20" s="140"/>
      <c r="AVB20" s="78">
        <f t="shared" si="248"/>
        <v>1010</v>
      </c>
      <c r="AVD20" s="427"/>
      <c r="AVE20" s="230"/>
      <c r="AVF20" s="105"/>
      <c r="AVG20" s="49"/>
      <c r="AVH20" s="140"/>
      <c r="AVI20" s="78">
        <f t="shared" si="249"/>
        <v>0</v>
      </c>
      <c r="AVK20" s="407"/>
      <c r="AVL20" s="312"/>
      <c r="AVM20" s="22"/>
      <c r="AVN20" s="31"/>
      <c r="AVO20" s="76"/>
      <c r="AVP20" s="78">
        <f t="shared" si="224"/>
        <v>0</v>
      </c>
      <c r="AVR20" s="407"/>
      <c r="AVS20" s="312"/>
      <c r="AVT20" s="22"/>
      <c r="AVU20" s="31"/>
      <c r="AVV20" s="76"/>
      <c r="AVW20" s="78">
        <f t="shared" si="225"/>
        <v>0</v>
      </c>
      <c r="AVY20" s="427"/>
      <c r="AVZ20" s="303"/>
      <c r="AWA20" s="140"/>
      <c r="AWB20" s="49"/>
      <c r="AWC20" s="351"/>
      <c r="AWD20" s="78">
        <f t="shared" si="226"/>
        <v>0</v>
      </c>
      <c r="AWF20" s="49"/>
      <c r="AWG20" s="309"/>
      <c r="AWH20" s="230"/>
      <c r="AWI20" s="105"/>
      <c r="AWJ20" s="49"/>
      <c r="AWK20" s="140"/>
      <c r="AWL20" s="78">
        <f t="shared" si="227"/>
        <v>448440.18</v>
      </c>
      <c r="AWN20" s="407"/>
      <c r="AWO20" s="740"/>
      <c r="AWP20" s="782"/>
      <c r="AWQ20" s="140"/>
      <c r="AWR20" s="31"/>
      <c r="AWS20" s="76"/>
      <c r="AWT20" s="78">
        <f t="shared" si="259"/>
        <v>11251</v>
      </c>
      <c r="AWV20" s="407"/>
      <c r="AWW20" s="782"/>
      <c r="AWX20" s="140"/>
      <c r="AWY20" s="31"/>
      <c r="AWZ20" s="76"/>
      <c r="AXA20" s="78">
        <f t="shared" si="260"/>
        <v>0</v>
      </c>
      <c r="AXC20" s="407"/>
      <c r="AXD20" s="782"/>
      <c r="AXE20" s="140"/>
      <c r="AXF20" s="31"/>
      <c r="AXG20" s="76"/>
      <c r="AXH20" s="78">
        <f t="shared" si="261"/>
        <v>0</v>
      </c>
      <c r="AXJ20" s="31"/>
      <c r="AXK20" s="782"/>
      <c r="AXL20" s="140"/>
      <c r="AXM20" s="31"/>
      <c r="AXN20" s="76"/>
      <c r="AXO20" s="78">
        <f t="shared" si="262"/>
        <v>0</v>
      </c>
      <c r="AXQ20" s="427">
        <v>41546</v>
      </c>
      <c r="AXR20" s="303" t="s">
        <v>4197</v>
      </c>
      <c r="AXS20" s="140">
        <v>5327</v>
      </c>
      <c r="AXT20" s="49"/>
      <c r="AXU20" s="140"/>
      <c r="AXV20" s="78">
        <f t="shared" si="136"/>
        <v>39719</v>
      </c>
      <c r="AXX20" s="427"/>
      <c r="AXY20" s="303"/>
      <c r="AXZ20" s="140"/>
      <c r="AYA20" s="49"/>
      <c r="AYB20" s="140"/>
      <c r="AYC20" s="78">
        <f t="shared" si="137"/>
        <v>0</v>
      </c>
      <c r="AYE20" s="427"/>
      <c r="AYF20" s="303"/>
      <c r="AYG20" s="140"/>
      <c r="AYH20" s="49"/>
      <c r="AYI20" s="140"/>
      <c r="AYJ20" s="78">
        <f t="shared" si="138"/>
        <v>0</v>
      </c>
      <c r="AYL20" s="407"/>
      <c r="AYM20" s="782"/>
      <c r="AYN20" s="140"/>
      <c r="AYO20" s="31"/>
      <c r="AYP20" s="76"/>
      <c r="AYQ20" s="78">
        <f t="shared" si="139"/>
        <v>0</v>
      </c>
      <c r="AYS20" s="407"/>
      <c r="AYT20" s="782"/>
      <c r="AYU20" s="140"/>
      <c r="AYV20" s="61"/>
      <c r="AYW20" s="67"/>
      <c r="AYX20" s="78">
        <f t="shared" si="140"/>
        <v>0</v>
      </c>
      <c r="AYZ20" s="49"/>
      <c r="AZA20" s="303"/>
      <c r="AZB20" s="140"/>
      <c r="AZC20" s="259"/>
      <c r="AZD20" s="66"/>
      <c r="AZE20" s="78">
        <f t="shared" si="141"/>
        <v>0</v>
      </c>
      <c r="AZG20" s="322"/>
      <c r="AZH20" s="303"/>
      <c r="AZI20" s="140"/>
      <c r="AZJ20" s="49"/>
      <c r="AZK20" s="140"/>
      <c r="AZL20" s="78">
        <f t="shared" si="142"/>
        <v>5180.28</v>
      </c>
      <c r="AZN20" s="322"/>
      <c r="AZO20" s="303"/>
      <c r="AZP20" s="140"/>
      <c r="AZQ20" s="49"/>
      <c r="AZR20" s="140"/>
      <c r="AZS20" s="78">
        <f t="shared" si="143"/>
        <v>0</v>
      </c>
      <c r="AZU20" s="322"/>
      <c r="AZV20" s="303"/>
      <c r="AZW20" s="140"/>
      <c r="AZX20" s="427"/>
      <c r="AZY20" s="351"/>
      <c r="AZZ20" s="78">
        <f t="shared" si="144"/>
        <v>5524</v>
      </c>
      <c r="BAB20" s="407"/>
      <c r="BAC20" s="782"/>
      <c r="BAD20" s="140"/>
      <c r="BAE20" s="407"/>
      <c r="BAF20" s="76"/>
      <c r="BAG20" s="78">
        <f t="shared" si="145"/>
        <v>3325</v>
      </c>
      <c r="BAI20" s="427"/>
      <c r="BAJ20" s="303"/>
      <c r="BAK20" s="140"/>
      <c r="BAL20" s="49"/>
      <c r="BAM20" s="140"/>
      <c r="BAN20" s="78">
        <f t="shared" si="146"/>
        <v>56084.2</v>
      </c>
      <c r="BAP20" s="49"/>
      <c r="BAQ20" s="303"/>
      <c r="BAR20" s="140"/>
      <c r="BAS20" s="259"/>
      <c r="BAT20" s="66"/>
      <c r="BAU20" s="78">
        <f t="shared" si="263"/>
        <v>0</v>
      </c>
      <c r="BAW20" s="49"/>
      <c r="BAX20" s="303"/>
      <c r="BAY20" s="140"/>
      <c r="BAZ20" s="259"/>
      <c r="BBA20" s="66"/>
      <c r="BBB20" s="78">
        <f t="shared" si="264"/>
        <v>1292</v>
      </c>
      <c r="BBD20" s="322">
        <v>41532</v>
      </c>
      <c r="BBE20" s="786"/>
      <c r="BBF20" s="303" t="s">
        <v>3886</v>
      </c>
      <c r="BBG20" s="140">
        <v>167430</v>
      </c>
      <c r="BBH20" s="394">
        <v>41534</v>
      </c>
      <c r="BBI20" s="436">
        <v>167430</v>
      </c>
      <c r="BBJ20" s="132">
        <f t="shared" si="147"/>
        <v>6.5</v>
      </c>
      <c r="BBL20" s="31"/>
      <c r="BBM20" s="782"/>
      <c r="BBN20" s="140"/>
      <c r="BBO20" s="61"/>
      <c r="BBP20" s="67"/>
      <c r="BBQ20" s="78">
        <f t="shared" si="148"/>
        <v>0</v>
      </c>
      <c r="BBS20" s="49"/>
      <c r="BBT20" s="303"/>
      <c r="BBU20" s="140"/>
      <c r="BBV20" s="496"/>
      <c r="BBW20" s="66"/>
      <c r="BBX20" s="78">
        <f t="shared" si="149"/>
        <v>0</v>
      </c>
      <c r="BBZ20" s="31"/>
      <c r="BCA20" s="782"/>
      <c r="BCB20" s="140"/>
      <c r="BCC20" s="61"/>
      <c r="BCD20" s="67"/>
      <c r="BCE20" s="78">
        <f t="shared" si="150"/>
        <v>0</v>
      </c>
      <c r="BCG20" s="31"/>
      <c r="BCH20" s="782"/>
      <c r="BCI20" s="140"/>
      <c r="BCJ20" s="31"/>
      <c r="BCK20" s="76"/>
      <c r="BCL20" s="78">
        <f t="shared" si="151"/>
        <v>0</v>
      </c>
      <c r="BCN20" s="407"/>
      <c r="BCO20" s="782"/>
      <c r="BCP20" s="140"/>
      <c r="BCQ20" s="61"/>
      <c r="BCR20" s="67"/>
      <c r="BCS20" s="78">
        <f t="shared" si="152"/>
        <v>4327.5</v>
      </c>
      <c r="BCU20" s="427"/>
      <c r="BCV20" s="303"/>
      <c r="BCW20" s="140"/>
      <c r="BCX20" s="49"/>
      <c r="BCY20" s="140"/>
      <c r="BCZ20" s="78">
        <f t="shared" si="153"/>
        <v>22835.5</v>
      </c>
      <c r="BDB20" s="323"/>
      <c r="BDC20" s="782"/>
      <c r="BDD20" s="140"/>
      <c r="BDE20" s="61"/>
      <c r="BDF20" s="67"/>
      <c r="BDG20" s="78">
        <f t="shared" si="154"/>
        <v>0</v>
      </c>
      <c r="BDI20" s="427"/>
      <c r="BDJ20" s="484"/>
      <c r="BDK20" s="303"/>
      <c r="BDL20" s="140"/>
      <c r="BDM20" s="496"/>
      <c r="BDN20" s="66"/>
      <c r="BDO20" s="78">
        <f t="shared" si="155"/>
        <v>308</v>
      </c>
      <c r="BDQ20" s="31"/>
      <c r="BDR20" s="31"/>
      <c r="BDS20" s="782"/>
      <c r="BDT20" s="140"/>
      <c r="BDU20" s="31"/>
      <c r="BDV20" s="76"/>
      <c r="BDW20" s="78">
        <f t="shared" si="156"/>
        <v>2970</v>
      </c>
      <c r="BDY20" s="31"/>
      <c r="BDZ20" s="782"/>
      <c r="BEA20" s="140"/>
      <c r="BEB20" s="31"/>
      <c r="BEC20" s="76"/>
      <c r="BED20" s="78">
        <f t="shared" si="157"/>
        <v>0</v>
      </c>
      <c r="BEF20" s="31"/>
      <c r="BEG20" s="782"/>
      <c r="BEH20" s="140"/>
      <c r="BEI20" s="61"/>
      <c r="BEJ20" s="67"/>
      <c r="BEK20" s="78">
        <f t="shared" si="158"/>
        <v>0</v>
      </c>
      <c r="BEM20" s="323"/>
      <c r="BEN20" s="782"/>
      <c r="BEO20" s="140"/>
      <c r="BEP20" s="61"/>
      <c r="BEQ20" s="67"/>
      <c r="BER20" s="78">
        <f t="shared" si="159"/>
        <v>0</v>
      </c>
      <c r="BET20" s="323"/>
      <c r="BEU20" s="782"/>
      <c r="BEV20" s="140"/>
      <c r="BEW20" s="31"/>
      <c r="BEX20" s="76"/>
      <c r="BEY20" s="78">
        <f t="shared" si="160"/>
        <v>1065</v>
      </c>
      <c r="BFA20" s="343">
        <v>41532</v>
      </c>
      <c r="BFB20" s="230" t="s">
        <v>4106</v>
      </c>
      <c r="BFC20" s="105">
        <v>13198</v>
      </c>
      <c r="BFD20" s="427">
        <v>41545</v>
      </c>
      <c r="BFE20" s="140">
        <v>1800</v>
      </c>
      <c r="BFF20" s="78">
        <f t="shared" si="161"/>
        <v>11398</v>
      </c>
      <c r="BFH20" s="323"/>
      <c r="BFI20" s="782"/>
      <c r="BFJ20" s="140"/>
      <c r="BFK20" s="494"/>
      <c r="BFL20" s="67"/>
      <c r="BFM20" s="78">
        <f t="shared" si="162"/>
        <v>0</v>
      </c>
      <c r="BFO20" s="31"/>
      <c r="BFP20" s="782"/>
      <c r="BFQ20" s="140"/>
      <c r="BFR20" s="61"/>
      <c r="BFS20" s="67"/>
      <c r="BFT20" s="78">
        <f t="shared" si="163"/>
        <v>0</v>
      </c>
      <c r="BFV20" s="322"/>
      <c r="BFW20" s="303"/>
      <c r="BFX20" s="140"/>
      <c r="BFY20" s="322"/>
      <c r="BFZ20" s="140"/>
      <c r="BGA20" s="78">
        <f t="shared" si="164"/>
        <v>43828.5</v>
      </c>
      <c r="BGC20" s="717">
        <v>41544</v>
      </c>
      <c r="BGD20" s="303" t="s">
        <v>4173</v>
      </c>
      <c r="BGE20" s="351">
        <v>109436</v>
      </c>
      <c r="BGF20" s="427"/>
      <c r="BGG20" s="838"/>
      <c r="BGH20" s="78">
        <f t="shared" si="165"/>
        <v>110839.09999999999</v>
      </c>
      <c r="BGJ20" s="31"/>
      <c r="BGK20" s="782"/>
      <c r="BGL20" s="140"/>
      <c r="BGM20" s="31"/>
      <c r="BGN20" s="76"/>
      <c r="BGO20" s="78">
        <f t="shared" si="166"/>
        <v>0</v>
      </c>
      <c r="BGQ20" s="407"/>
      <c r="BGR20" s="782"/>
      <c r="BGS20" s="140"/>
      <c r="BGT20" s="49">
        <v>41519</v>
      </c>
      <c r="BGU20" s="140">
        <v>300</v>
      </c>
      <c r="BGV20" s="78">
        <f t="shared" si="167"/>
        <v>1214.7999999999993</v>
      </c>
      <c r="BGX20" s="407"/>
      <c r="BGY20" s="31"/>
      <c r="BGZ20" s="782"/>
      <c r="BHA20" s="140"/>
      <c r="BHB20" s="887"/>
      <c r="BHC20" s="573"/>
      <c r="BHD20" s="78">
        <f t="shared" si="168"/>
        <v>6511</v>
      </c>
      <c r="BHF20" s="322"/>
      <c r="BHG20" s="303"/>
      <c r="BHH20" s="140"/>
      <c r="BHI20" s="322"/>
      <c r="BHJ20" s="140"/>
      <c r="BHK20" s="78">
        <f t="shared" si="169"/>
        <v>6434</v>
      </c>
      <c r="BHM20" s="323"/>
      <c r="BHN20" s="337"/>
      <c r="BHO20" s="782"/>
      <c r="BHP20" s="140"/>
      <c r="BHQ20" s="323"/>
      <c r="BHR20" s="76"/>
      <c r="BHS20" s="78">
        <f t="shared" si="170"/>
        <v>0</v>
      </c>
      <c r="BHU20" s="49">
        <v>41542</v>
      </c>
      <c r="BHV20" s="309"/>
      <c r="BHW20" s="303" t="s">
        <v>4152</v>
      </c>
      <c r="BHX20" s="140">
        <v>22783</v>
      </c>
      <c r="BHY20" s="31"/>
      <c r="BHZ20" s="76"/>
      <c r="BIA20" s="78">
        <f t="shared" si="171"/>
        <v>240303</v>
      </c>
      <c r="BIC20" s="407"/>
      <c r="BID20" s="782"/>
      <c r="BIE20" s="140"/>
      <c r="BIG20" s="76"/>
      <c r="BIH20" s="78">
        <f t="shared" si="172"/>
        <v>0</v>
      </c>
      <c r="BIJ20" s="322"/>
      <c r="BIK20" s="898"/>
      <c r="BIL20" s="140"/>
      <c r="BIM20" s="49"/>
      <c r="BIN20" s="140"/>
      <c r="BIO20" s="78">
        <f t="shared" si="173"/>
        <v>0</v>
      </c>
      <c r="BIQ20" s="427"/>
      <c r="BIR20" s="898"/>
      <c r="BIS20" s="140"/>
      <c r="BIT20" s="49"/>
      <c r="BIU20" s="140"/>
      <c r="BIV20" s="78">
        <f t="shared" si="174"/>
        <v>3000</v>
      </c>
      <c r="BIX20" s="323">
        <v>41526</v>
      </c>
      <c r="BIY20" s="1467" t="s">
        <v>4307</v>
      </c>
      <c r="BIZ20" s="782" t="s">
        <v>4084</v>
      </c>
      <c r="BJA20" s="140">
        <v>13387.54</v>
      </c>
      <c r="BJB20" s="31"/>
      <c r="BJC20" s="76"/>
      <c r="BJD20" s="78">
        <f t="shared" si="253"/>
        <v>93258.69</v>
      </c>
      <c r="BJF20" s="31"/>
      <c r="BJG20" s="782"/>
      <c r="BJH20" s="140"/>
      <c r="BJI20" s="31"/>
      <c r="BJJ20" s="76"/>
      <c r="BJK20" s="78">
        <f t="shared" si="254"/>
        <v>0</v>
      </c>
      <c r="BJM20" s="407"/>
      <c r="BJN20" s="782"/>
      <c r="BJO20" s="140"/>
      <c r="BJP20" s="31"/>
      <c r="BJQ20" s="76"/>
      <c r="BJR20" s="78">
        <f t="shared" si="175"/>
        <v>0</v>
      </c>
      <c r="BJT20" s="407"/>
      <c r="BJU20" s="740"/>
      <c r="BJV20" s="782"/>
      <c r="BJW20" s="140"/>
      <c r="BJX20" s="31"/>
      <c r="BJY20" s="76"/>
      <c r="BJZ20" s="78">
        <f t="shared" si="176"/>
        <v>16334</v>
      </c>
      <c r="BKB20" s="407"/>
      <c r="BKC20" s="782"/>
      <c r="BKD20" s="140"/>
      <c r="BKE20" s="31"/>
      <c r="BKF20" s="76"/>
      <c r="BKG20" s="78">
        <f t="shared" si="177"/>
        <v>9118</v>
      </c>
      <c r="BKI20" s="407"/>
      <c r="BKJ20" s="782"/>
      <c r="BKK20" s="140"/>
      <c r="BKL20" s="31"/>
      <c r="BKM20" s="67"/>
      <c r="BKN20" s="78">
        <f t="shared" si="178"/>
        <v>0</v>
      </c>
      <c r="BKP20" s="407"/>
      <c r="BKQ20" s="782"/>
      <c r="BKR20" s="140"/>
      <c r="BKS20" s="31"/>
      <c r="BKT20" s="67"/>
      <c r="BKU20" s="78">
        <f t="shared" si="179"/>
        <v>15188.5</v>
      </c>
      <c r="BKW20" s="407"/>
      <c r="BKX20" s="782"/>
      <c r="BKY20" s="140"/>
      <c r="BKZ20" s="61"/>
      <c r="BLA20" s="67"/>
      <c r="BLB20" s="78">
        <f t="shared" si="180"/>
        <v>0</v>
      </c>
      <c r="BLD20" s="427"/>
      <c r="BLE20" s="230"/>
      <c r="BLF20" s="105"/>
      <c r="BLG20" s="98"/>
      <c r="BLH20" s="140"/>
      <c r="BLI20" s="78">
        <f t="shared" si="181"/>
        <v>0</v>
      </c>
      <c r="BLK20" s="427"/>
      <c r="BLL20" s="230"/>
      <c r="BLM20" s="105"/>
      <c r="BLN20" s="98"/>
      <c r="BLO20" s="140"/>
      <c r="BLP20" s="78">
        <f t="shared" si="182"/>
        <v>0</v>
      </c>
      <c r="BLR20" s="427"/>
      <c r="BLS20" s="230"/>
      <c r="BLT20" s="105"/>
      <c r="BLU20" s="717"/>
      <c r="BLV20" s="140"/>
      <c r="BLW20" s="78">
        <f t="shared" si="183"/>
        <v>2393</v>
      </c>
      <c r="BLY20" s="407"/>
      <c r="BLZ20" s="782"/>
      <c r="BMA20" s="140"/>
      <c r="BMB20" s="494"/>
      <c r="BMC20" s="67"/>
      <c r="BMD20" s="78">
        <f t="shared" si="184"/>
        <v>0</v>
      </c>
      <c r="BMF20" s="31"/>
      <c r="BMG20" s="782"/>
      <c r="BMH20" s="140"/>
      <c r="BMI20" s="61"/>
      <c r="BMJ20" s="67"/>
      <c r="BMK20" s="78">
        <f t="shared" si="185"/>
        <v>0</v>
      </c>
      <c r="BMM20" s="31"/>
      <c r="BMN20" s="782"/>
      <c r="BMO20" s="351"/>
      <c r="BMP20" s="31"/>
      <c r="BMQ20" s="76"/>
      <c r="BMR20" s="78">
        <f t="shared" si="228"/>
        <v>14824.5</v>
      </c>
      <c r="BMT20" s="322">
        <v>41546</v>
      </c>
      <c r="BMU20" s="303" t="s">
        <v>4204</v>
      </c>
      <c r="BMV20" s="140">
        <v>25170</v>
      </c>
      <c r="BMW20" s="49">
        <v>41547</v>
      </c>
      <c r="BMX20" s="720">
        <v>6759</v>
      </c>
      <c r="BMY20" s="78">
        <f t="shared" si="229"/>
        <v>30520</v>
      </c>
      <c r="BNA20" s="31"/>
      <c r="BNB20" s="782"/>
      <c r="BNC20" s="140"/>
      <c r="BND20" s="61"/>
      <c r="BNE20" s="67"/>
      <c r="BNF20" s="78">
        <f t="shared" si="230"/>
        <v>0</v>
      </c>
      <c r="BNH20" s="65"/>
      <c r="BNI20" s="1856"/>
      <c r="BNJ20" s="782"/>
      <c r="BNK20" s="140"/>
      <c r="BNL20" s="61"/>
      <c r="BNM20" s="67"/>
      <c r="BNN20" s="78">
        <f t="shared" si="231"/>
        <v>0</v>
      </c>
      <c r="BNP20" s="31"/>
      <c r="BNQ20" s="782"/>
      <c r="BNR20" s="76"/>
      <c r="BNS20" s="49"/>
      <c r="BNT20" s="76"/>
      <c r="BNU20" s="78">
        <f t="shared" si="232"/>
        <v>0</v>
      </c>
      <c r="BNW20" s="31"/>
      <c r="BNX20" s="782"/>
      <c r="BNY20" s="76"/>
      <c r="BNZ20" s="49"/>
      <c r="BOA20" s="76"/>
      <c r="BOB20" s="78">
        <f t="shared" si="233"/>
        <v>0</v>
      </c>
      <c r="BOD20" s="31"/>
      <c r="BOE20" s="782"/>
      <c r="BOF20" s="140"/>
      <c r="BOG20" s="61"/>
      <c r="BOH20" s="67"/>
      <c r="BOI20" s="78">
        <f t="shared" si="234"/>
        <v>1785.5</v>
      </c>
      <c r="BOK20" s="322"/>
      <c r="BOL20" s="303"/>
      <c r="BOM20" s="140"/>
      <c r="BON20" s="49"/>
      <c r="BOO20" s="140"/>
      <c r="BOP20" s="78">
        <f t="shared" si="235"/>
        <v>0</v>
      </c>
      <c r="BOR20" s="407"/>
      <c r="BOS20" s="782"/>
      <c r="BOT20" s="140"/>
      <c r="BOU20" s="31"/>
      <c r="BOV20" s="76"/>
      <c r="BOW20" s="78">
        <f t="shared" si="236"/>
        <v>0</v>
      </c>
      <c r="BOY20" s="407"/>
      <c r="BOZ20" s="782"/>
      <c r="BPA20" s="140"/>
      <c r="BPB20" s="31"/>
      <c r="BPC20" s="76"/>
      <c r="BPD20" s="78">
        <f t="shared" si="250"/>
        <v>210</v>
      </c>
      <c r="BPF20" s="31"/>
      <c r="BPG20" s="782"/>
      <c r="BPH20" s="140"/>
      <c r="BPI20" s="31"/>
      <c r="BPJ20" s="76"/>
      <c r="BPK20" s="78">
        <f t="shared" si="186"/>
        <v>0</v>
      </c>
      <c r="BPM20" s="31"/>
      <c r="BPN20" s="782"/>
      <c r="BPO20" s="140"/>
      <c r="BPP20" s="31"/>
      <c r="BPQ20" s="76"/>
      <c r="BPR20" s="78">
        <f t="shared" si="187"/>
        <v>0</v>
      </c>
      <c r="BPU20" s="933"/>
      <c r="BPV20" s="31"/>
      <c r="BPW20" s="140"/>
      <c r="BPX20" s="61"/>
      <c r="BPY20" s="67"/>
      <c r="BPZ20" s="78">
        <f t="shared" si="188"/>
        <v>118</v>
      </c>
      <c r="BQA20" s="76"/>
      <c r="BQB20" s="322">
        <v>41510</v>
      </c>
      <c r="BQC20" s="230" t="s">
        <v>3292</v>
      </c>
      <c r="BQD20" s="105">
        <v>8248</v>
      </c>
      <c r="BQE20" s="49">
        <v>41521</v>
      </c>
      <c r="BQF20" s="140">
        <v>8248</v>
      </c>
      <c r="BQG20" s="78">
        <f t="shared" si="189"/>
        <v>8615.5</v>
      </c>
      <c r="BQI20" s="322"/>
      <c r="BQJ20" s="303"/>
      <c r="BQK20" s="140"/>
      <c r="BQL20" s="427"/>
      <c r="BQM20" s="140"/>
      <c r="BQN20" s="78">
        <f t="shared" si="190"/>
        <v>0</v>
      </c>
      <c r="BQQ20" s="782"/>
      <c r="BQR20" s="351"/>
      <c r="BQS20" s="407"/>
      <c r="BQT20" s="780"/>
      <c r="BQU20" s="78">
        <f t="shared" si="191"/>
        <v>0</v>
      </c>
      <c r="BQW20" s="31"/>
      <c r="BQX20" s="782"/>
      <c r="BQY20" s="140"/>
      <c r="BQZ20" s="61"/>
      <c r="BRA20" s="67"/>
      <c r="BRB20" s="78">
        <f t="shared" si="192"/>
        <v>2077</v>
      </c>
      <c r="BRD20" s="31"/>
      <c r="BRE20" s="337"/>
      <c r="BRF20" s="782"/>
      <c r="BRG20" s="140"/>
      <c r="BRH20" s="49"/>
      <c r="BRI20" s="76"/>
      <c r="BRJ20" s="78">
        <f t="shared" si="193"/>
        <v>1966</v>
      </c>
      <c r="BRL20" s="407"/>
      <c r="BRM20" s="782"/>
      <c r="BRN20" s="140"/>
      <c r="BRO20" s="61"/>
      <c r="BRP20" s="67"/>
      <c r="BRQ20" s="78">
        <f t="shared" si="194"/>
        <v>0</v>
      </c>
      <c r="BRS20" s="407"/>
      <c r="BRT20" s="782"/>
      <c r="BRU20" s="76"/>
      <c r="BRV20" s="31"/>
      <c r="BRW20" s="76"/>
      <c r="BRX20" s="78">
        <f t="shared" si="195"/>
        <v>0</v>
      </c>
      <c r="BRZ20" s="31"/>
      <c r="BSA20" s="782"/>
      <c r="BSB20" s="140"/>
      <c r="BSC20" s="61"/>
      <c r="BSD20" s="67"/>
      <c r="BSE20" s="78">
        <f t="shared" si="196"/>
        <v>0</v>
      </c>
      <c r="BSG20" s="407"/>
      <c r="BSH20" s="782"/>
      <c r="BSI20" s="76"/>
      <c r="BSJ20" s="887"/>
      <c r="BSK20" s="573"/>
      <c r="BSL20" s="78">
        <f t="shared" si="197"/>
        <v>0</v>
      </c>
      <c r="BSN20" s="407"/>
      <c r="BSO20" s="782"/>
      <c r="BSP20" s="76"/>
      <c r="BSQ20" s="887"/>
      <c r="BSR20" s="573"/>
      <c r="BSS20" s="78">
        <f t="shared" si="198"/>
        <v>0</v>
      </c>
      <c r="BSU20" s="31"/>
      <c r="BSV20" s="782"/>
      <c r="BSW20" s="140"/>
      <c r="BSX20" s="61"/>
      <c r="BSY20" s="67"/>
      <c r="BSZ20" s="78">
        <f t="shared" si="199"/>
        <v>0</v>
      </c>
      <c r="BTB20" s="31"/>
      <c r="BTC20" s="782"/>
      <c r="BTD20" s="140"/>
      <c r="BTE20" s="61"/>
      <c r="BTF20" s="67"/>
      <c r="BTG20" s="78">
        <f t="shared" si="200"/>
        <v>0</v>
      </c>
      <c r="BTI20" s="31"/>
      <c r="BTJ20" s="782"/>
      <c r="BTK20" s="140"/>
      <c r="BTL20" s="61"/>
      <c r="BTM20" s="67"/>
      <c r="BTN20" s="78">
        <f t="shared" si="201"/>
        <v>0</v>
      </c>
      <c r="BTP20" s="31"/>
      <c r="BTQ20" s="782"/>
      <c r="BTR20" s="140"/>
      <c r="BTS20" s="61"/>
      <c r="BTT20" s="67"/>
      <c r="BTU20" s="78">
        <f t="shared" si="202"/>
        <v>0</v>
      </c>
    </row>
    <row r="21" spans="1:1893" x14ac:dyDescent="0.25">
      <c r="A21" s="31"/>
      <c r="B21" s="312"/>
      <c r="C21" s="22"/>
      <c r="D21" s="31"/>
      <c r="E21" s="76"/>
      <c r="F21" s="78">
        <f t="shared" si="2"/>
        <v>0</v>
      </c>
      <c r="H21" s="31"/>
      <c r="I21" s="312"/>
      <c r="J21" s="22"/>
      <c r="K21" s="31"/>
      <c r="L21" s="76"/>
      <c r="M21" s="78">
        <f t="shared" si="3"/>
        <v>0</v>
      </c>
      <c r="O21" s="31"/>
      <c r="P21" s="312"/>
      <c r="Q21" s="22"/>
      <c r="R21" s="31"/>
      <c r="S21" s="76"/>
      <c r="T21" s="78">
        <f t="shared" si="4"/>
        <v>0</v>
      </c>
      <c r="V21" s="31"/>
      <c r="W21" s="312"/>
      <c r="X21" s="22"/>
      <c r="Y21" s="31"/>
      <c r="Z21" s="76"/>
      <c r="AA21" s="78">
        <f t="shared" si="5"/>
        <v>0</v>
      </c>
      <c r="AC21" s="407"/>
      <c r="AD21" s="312"/>
      <c r="AE21" s="22"/>
      <c r="AF21" s="407"/>
      <c r="AG21" s="76"/>
      <c r="AH21" s="78">
        <f t="shared" si="6"/>
        <v>1390</v>
      </c>
      <c r="AJ21" s="323">
        <v>41472</v>
      </c>
      <c r="AK21" s="312" t="s">
        <v>3264</v>
      </c>
      <c r="AL21" s="22">
        <v>64022</v>
      </c>
      <c r="AM21" s="322"/>
      <c r="AN21" s="140"/>
      <c r="AO21" s="78">
        <f t="shared" si="7"/>
        <v>367993.64</v>
      </c>
      <c r="AQ21" s="31"/>
      <c r="AR21" s="312"/>
      <c r="AS21" s="22"/>
      <c r="AT21" s="31"/>
      <c r="AU21" s="76"/>
      <c r="AV21" s="78">
        <f t="shared" si="8"/>
        <v>0</v>
      </c>
      <c r="AX21" s="323"/>
      <c r="AY21" s="312"/>
      <c r="AZ21" s="22"/>
      <c r="BA21" s="31"/>
      <c r="BB21" s="76"/>
      <c r="BC21" s="78">
        <f t="shared" si="9"/>
        <v>37222</v>
      </c>
      <c r="BE21" s="427"/>
      <c r="BF21" s="230"/>
      <c r="BG21" s="105"/>
      <c r="BH21" s="49"/>
      <c r="BI21" s="140"/>
      <c r="BJ21" s="78">
        <f t="shared" si="10"/>
        <v>0</v>
      </c>
      <c r="BL21" s="323"/>
      <c r="BM21" s="312"/>
      <c r="BN21" s="22"/>
      <c r="BO21" s="31"/>
      <c r="BP21" s="76"/>
      <c r="BQ21" s="78">
        <f t="shared" si="11"/>
        <v>0</v>
      </c>
      <c r="BS21" s="427"/>
      <c r="BT21" s="427"/>
      <c r="BU21" s="230"/>
      <c r="BV21" s="105"/>
      <c r="BW21" s="49"/>
      <c r="BX21" s="140"/>
      <c r="BY21" s="78">
        <f t="shared" si="12"/>
        <v>0</v>
      </c>
      <c r="CA21" s="427"/>
      <c r="CB21" s="230"/>
      <c r="CC21" s="105"/>
      <c r="CD21" s="49"/>
      <c r="CE21" s="140"/>
      <c r="CF21" s="78">
        <f t="shared" si="13"/>
        <v>0</v>
      </c>
      <c r="CH21" s="427"/>
      <c r="CI21" s="230"/>
      <c r="CJ21" s="105"/>
      <c r="CK21" s="49"/>
      <c r="CL21" s="140"/>
      <c r="CM21" s="78">
        <f t="shared" si="14"/>
        <v>0</v>
      </c>
      <c r="CO21" s="550">
        <v>41114</v>
      </c>
      <c r="CP21" s="550"/>
      <c r="CQ21" s="800" t="s">
        <v>1152</v>
      </c>
      <c r="CR21" s="841"/>
      <c r="CS21" s="799" t="s">
        <v>1153</v>
      </c>
      <c r="CT21" s="848"/>
      <c r="CU21" s="78">
        <f t="shared" si="15"/>
        <v>5814</v>
      </c>
      <c r="CX21" s="913"/>
      <c r="CY21" s="782"/>
      <c r="CZ21" s="140"/>
      <c r="DA21" s="427"/>
      <c r="DB21" s="140"/>
      <c r="DC21" s="78">
        <f t="shared" si="16"/>
        <v>9551430.3000000007</v>
      </c>
      <c r="DE21" s="322"/>
      <c r="DF21" s="230"/>
      <c r="DG21" s="105"/>
      <c r="DH21" s="346"/>
      <c r="DI21" s="140"/>
      <c r="DJ21" s="78">
        <f t="shared" si="17"/>
        <v>7735</v>
      </c>
      <c r="DL21" s="322"/>
      <c r="DM21" s="230"/>
      <c r="DN21" s="105"/>
      <c r="DO21" s="49"/>
      <c r="DP21" s="140"/>
      <c r="DQ21" s="78">
        <f t="shared" si="18"/>
        <v>0</v>
      </c>
      <c r="DS21" s="49"/>
      <c r="DT21" s="230"/>
      <c r="DU21" s="105"/>
      <c r="DV21" s="49"/>
      <c r="DW21" s="140"/>
      <c r="DX21" s="78">
        <f t="shared" si="19"/>
        <v>1750.5</v>
      </c>
      <c r="DZ21" s="322"/>
      <c r="EA21" s="230"/>
      <c r="EB21" s="105"/>
      <c r="EC21" s="49"/>
      <c r="ED21" s="140"/>
      <c r="EE21" s="78">
        <f t="shared" si="20"/>
        <v>0</v>
      </c>
      <c r="EG21" s="427"/>
      <c r="EH21" s="303"/>
      <c r="EI21" s="140"/>
      <c r="EJ21" s="49"/>
      <c r="EK21" s="140"/>
      <c r="EL21" s="78">
        <f t="shared" si="21"/>
        <v>0</v>
      </c>
      <c r="EN21" s="407"/>
      <c r="EO21" s="312"/>
      <c r="EP21" s="22"/>
      <c r="EQ21" s="31"/>
      <c r="ER21" s="76"/>
      <c r="ES21" s="78">
        <f t="shared" si="22"/>
        <v>0</v>
      </c>
      <c r="EU21" s="49"/>
      <c r="EV21" s="309"/>
      <c r="EW21" s="230"/>
      <c r="EX21" s="105"/>
      <c r="EY21" s="309"/>
      <c r="EZ21" s="140"/>
      <c r="FA21" s="78">
        <f t="shared" si="23"/>
        <v>0</v>
      </c>
      <c r="FC21" s="427"/>
      <c r="FD21" s="309"/>
      <c r="FE21" s="230"/>
      <c r="FF21" s="105"/>
      <c r="FG21" s="49"/>
      <c r="FH21" s="140"/>
      <c r="FI21" s="78">
        <f t="shared" si="24"/>
        <v>40277.530000000006</v>
      </c>
      <c r="FK21" s="407"/>
      <c r="FL21" s="337"/>
      <c r="FM21" s="312"/>
      <c r="FN21" s="105"/>
      <c r="FO21" s="337"/>
      <c r="FP21" s="76"/>
      <c r="FQ21" s="78">
        <f t="shared" si="25"/>
        <v>8038.1</v>
      </c>
      <c r="FS21" s="31"/>
      <c r="FT21" s="230"/>
      <c r="FU21" s="105"/>
      <c r="FV21" s="49"/>
      <c r="FW21" s="140"/>
      <c r="FX21" s="78">
        <f t="shared" si="203"/>
        <v>0</v>
      </c>
      <c r="FZ21" s="427">
        <v>41510</v>
      </c>
      <c r="GA21" s="484" t="s">
        <v>3327</v>
      </c>
      <c r="GB21" s="230" t="s">
        <v>3328</v>
      </c>
      <c r="GC21" s="105">
        <v>7396.5</v>
      </c>
      <c r="GD21" s="484">
        <v>41522</v>
      </c>
      <c r="GE21" s="105">
        <v>7396.5</v>
      </c>
      <c r="GF21" s="78">
        <f t="shared" si="26"/>
        <v>28912.5</v>
      </c>
      <c r="GH21" s="49"/>
      <c r="GI21" s="230"/>
      <c r="GJ21" s="105"/>
      <c r="GK21" s="49"/>
      <c r="GL21" s="140"/>
      <c r="GM21" s="78">
        <f t="shared" si="27"/>
        <v>24</v>
      </c>
      <c r="GO21" s="407"/>
      <c r="GP21" s="312"/>
      <c r="GQ21" s="312"/>
      <c r="GR21" s="785"/>
      <c r="GS21" s="31"/>
      <c r="GT21" s="76"/>
      <c r="GU21" s="78">
        <f t="shared" si="28"/>
        <v>8804.6</v>
      </c>
      <c r="GW21" s="427"/>
      <c r="GX21" s="230"/>
      <c r="GY21" s="698"/>
      <c r="GZ21" s="322"/>
      <c r="HA21" s="140"/>
      <c r="HB21" s="78">
        <f t="shared" si="29"/>
        <v>5990.5</v>
      </c>
      <c r="HD21" s="323"/>
      <c r="HE21" s="312"/>
      <c r="HF21" s="785"/>
      <c r="HG21" s="31"/>
      <c r="HH21" s="76"/>
      <c r="HI21" s="78">
        <f t="shared" si="30"/>
        <v>41275.5</v>
      </c>
      <c r="HK21" s="427"/>
      <c r="HL21" s="230"/>
      <c r="HM21" s="105"/>
      <c r="HN21" s="49"/>
      <c r="HO21" s="140"/>
      <c r="HP21" s="78">
        <f t="shared" si="31"/>
        <v>3000</v>
      </c>
      <c r="HR21" s="323"/>
      <c r="HS21" s="312"/>
      <c r="HT21" s="785"/>
      <c r="HU21" s="31"/>
      <c r="HV21" s="76"/>
      <c r="HW21" s="78">
        <f t="shared" si="32"/>
        <v>0</v>
      </c>
      <c r="HY21" s="323"/>
      <c r="HZ21" s="312"/>
      <c r="IA21" s="785"/>
      <c r="IB21" s="31"/>
      <c r="IC21" s="76"/>
      <c r="ID21" s="78">
        <f t="shared" si="33"/>
        <v>0</v>
      </c>
      <c r="IF21" s="312"/>
      <c r="IG21" s="312"/>
      <c r="IH21" s="785"/>
      <c r="II21" s="31"/>
      <c r="IJ21" s="76"/>
      <c r="IK21" s="78">
        <f t="shared" si="34"/>
        <v>44195</v>
      </c>
      <c r="IM21" s="427"/>
      <c r="IN21" s="1476"/>
      <c r="IO21" s="807"/>
      <c r="IP21" s="49"/>
      <c r="IQ21" s="140"/>
      <c r="IR21" s="78">
        <f t="shared" si="35"/>
        <v>402</v>
      </c>
      <c r="IT21" s="427"/>
      <c r="IU21" s="230"/>
      <c r="IV21" s="808"/>
      <c r="IW21" s="49"/>
      <c r="IX21" s="140"/>
      <c r="IY21" s="78">
        <f t="shared" si="36"/>
        <v>21278.5</v>
      </c>
      <c r="JA21" s="323"/>
      <c r="JB21" s="782"/>
      <c r="JC21" s="76"/>
      <c r="JD21" s="323">
        <v>41530</v>
      </c>
      <c r="JE21" s="76">
        <v>100</v>
      </c>
      <c r="JF21" s="78">
        <f t="shared" si="37"/>
        <v>0</v>
      </c>
      <c r="JH21" s="323"/>
      <c r="JI21" s="782"/>
      <c r="JJ21" s="704"/>
      <c r="JK21" s="323"/>
      <c r="JL21" s="704"/>
      <c r="JM21" s="78">
        <f t="shared" si="38"/>
        <v>30400</v>
      </c>
      <c r="JO21" s="323"/>
      <c r="JP21" s="782"/>
      <c r="JQ21" s="704"/>
      <c r="JR21" s="323"/>
      <c r="JS21" s="704"/>
      <c r="JT21" s="78">
        <f t="shared" si="39"/>
        <v>30400</v>
      </c>
      <c r="JV21" s="427"/>
      <c r="JW21" s="230"/>
      <c r="JX21" s="105"/>
      <c r="JY21" s="322">
        <v>41459</v>
      </c>
      <c r="JZ21" s="140">
        <v>11500</v>
      </c>
      <c r="KA21" s="78">
        <f t="shared" si="40"/>
        <v>12550.57</v>
      </c>
      <c r="KC21" s="323"/>
      <c r="KD21" s="312"/>
      <c r="KE21" s="22"/>
      <c r="KF21" s="31"/>
      <c r="KG21" s="76"/>
      <c r="KH21" s="78">
        <f t="shared" si="41"/>
        <v>0</v>
      </c>
      <c r="KJ21" s="323"/>
      <c r="KK21" s="1467"/>
      <c r="KL21" s="312"/>
      <c r="KM21" s="22"/>
      <c r="KN21" s="31"/>
      <c r="KO21" s="76"/>
      <c r="KP21" s="78">
        <f t="shared" si="42"/>
        <v>26852</v>
      </c>
      <c r="KR21" s="323"/>
      <c r="KS21" s="312"/>
      <c r="KT21" s="22"/>
      <c r="KU21" s="31"/>
      <c r="KV21" s="76"/>
      <c r="KW21" s="78">
        <f t="shared" si="43"/>
        <v>0</v>
      </c>
      <c r="KY21" s="322"/>
      <c r="KZ21" s="230"/>
      <c r="LA21" s="105"/>
      <c r="LB21" s="49"/>
      <c r="LC21" s="140"/>
      <c r="LD21" s="78">
        <f t="shared" si="44"/>
        <v>0</v>
      </c>
      <c r="LF21" s="312"/>
      <c r="LG21" s="312"/>
      <c r="LH21" s="22"/>
      <c r="LI21" s="31"/>
      <c r="LJ21" s="76"/>
      <c r="LK21" s="78">
        <f t="shared" si="45"/>
        <v>7881.5</v>
      </c>
      <c r="LM21" s="312"/>
      <c r="LN21" s="312"/>
      <c r="LO21" s="22"/>
      <c r="LP21" s="31"/>
      <c r="LQ21" s="76"/>
      <c r="LR21" s="78">
        <f t="shared" si="46"/>
        <v>0</v>
      </c>
      <c r="LT21" s="312"/>
      <c r="LU21" s="312"/>
      <c r="LV21" s="22"/>
      <c r="LW21" s="31"/>
      <c r="LX21" s="76"/>
      <c r="LY21" s="78">
        <f t="shared" si="47"/>
        <v>0</v>
      </c>
      <c r="MA21" s="312"/>
      <c r="MB21" s="312"/>
      <c r="MC21" s="22"/>
      <c r="MD21" s="31"/>
      <c r="ME21" s="76"/>
      <c r="MF21" s="78">
        <f t="shared" si="48"/>
        <v>0</v>
      </c>
      <c r="MH21" s="427"/>
      <c r="MI21" s="230"/>
      <c r="MJ21" s="105"/>
      <c r="MK21" s="49"/>
      <c r="ML21" s="140"/>
      <c r="MM21" s="78">
        <f t="shared" si="49"/>
        <v>0</v>
      </c>
      <c r="MO21" s="407"/>
      <c r="MP21" s="312"/>
      <c r="MQ21" s="22"/>
      <c r="MR21" s="31"/>
      <c r="MS21" s="76"/>
      <c r="MT21" s="78">
        <f t="shared" si="50"/>
        <v>0</v>
      </c>
      <c r="MV21" s="407"/>
      <c r="MW21" s="312"/>
      <c r="MX21" s="22"/>
      <c r="MY21" s="31"/>
      <c r="MZ21" s="76"/>
      <c r="NA21" s="78">
        <f t="shared" si="51"/>
        <v>0</v>
      </c>
      <c r="NC21" s="794"/>
      <c r="ND21" s="312"/>
      <c r="NE21" s="22"/>
      <c r="NF21" s="31"/>
      <c r="NG21" s="76"/>
      <c r="NH21" s="78">
        <f t="shared" si="52"/>
        <v>0</v>
      </c>
      <c r="NJ21" s="794"/>
      <c r="NK21" s="312"/>
      <c r="NL21" s="22"/>
      <c r="NM21" s="31"/>
      <c r="NN21" s="76"/>
      <c r="NO21" s="78">
        <f t="shared" si="53"/>
        <v>0</v>
      </c>
      <c r="NQ21" s="407"/>
      <c r="NR21" s="312"/>
      <c r="NS21" s="22"/>
      <c r="NT21" s="407"/>
      <c r="NU21" s="76"/>
      <c r="NV21" s="78">
        <f t="shared" si="54"/>
        <v>0</v>
      </c>
      <c r="NX21" s="407"/>
      <c r="NY21" s="312"/>
      <c r="NZ21" s="22"/>
      <c r="OA21" s="31"/>
      <c r="OB21" s="76"/>
      <c r="OC21" s="78">
        <f t="shared" si="55"/>
        <v>14934.5</v>
      </c>
      <c r="OE21" s="427">
        <v>41547</v>
      </c>
      <c r="OF21" s="816"/>
      <c r="OG21" s="230" t="s">
        <v>4269</v>
      </c>
      <c r="OH21" s="105">
        <v>12169</v>
      </c>
      <c r="OI21" s="49"/>
      <c r="OJ21" s="140"/>
      <c r="OK21" s="78">
        <f t="shared" si="0"/>
        <v>166644.35999999999</v>
      </c>
      <c r="OM21" s="407"/>
      <c r="ON21" s="312"/>
      <c r="OO21" s="22"/>
      <c r="OP21" s="31"/>
      <c r="OQ21" s="76"/>
      <c r="OR21" s="78">
        <f t="shared" si="56"/>
        <v>0</v>
      </c>
      <c r="OT21" s="312"/>
      <c r="OU21" s="312"/>
      <c r="OV21" s="22"/>
      <c r="OW21" s="31"/>
      <c r="OX21" s="76"/>
      <c r="OY21" s="78">
        <f t="shared" si="57"/>
        <v>0</v>
      </c>
      <c r="PA21" s="322"/>
      <c r="PB21" s="791"/>
      <c r="PC21" s="140"/>
      <c r="PD21" s="49"/>
      <c r="PE21" s="140"/>
      <c r="PF21" s="78">
        <f t="shared" si="58"/>
        <v>7976</v>
      </c>
      <c r="PH21" s="322"/>
      <c r="PI21" s="791"/>
      <c r="PJ21" s="140"/>
      <c r="PK21" s="49"/>
      <c r="PL21" s="140"/>
      <c r="PM21" s="78">
        <f t="shared" si="59"/>
        <v>7976</v>
      </c>
      <c r="PO21" s="322">
        <v>41543</v>
      </c>
      <c r="PP21" s="864"/>
      <c r="PQ21" s="230" t="s">
        <v>4167</v>
      </c>
      <c r="PR21" s="105">
        <v>91272</v>
      </c>
      <c r="PS21" s="309"/>
      <c r="PT21" s="140"/>
      <c r="PU21" s="78">
        <f t="shared" si="60"/>
        <v>206311.36</v>
      </c>
      <c r="PW21" s="322"/>
      <c r="PX21" s="549"/>
      <c r="PY21" s="793"/>
      <c r="PZ21" s="309"/>
      <c r="QA21" s="140"/>
      <c r="QB21" s="78">
        <f t="shared" si="61"/>
        <v>9904</v>
      </c>
      <c r="QD21" s="323">
        <v>41547</v>
      </c>
      <c r="QE21" s="312" t="s">
        <v>4258</v>
      </c>
      <c r="QF21" s="22">
        <v>1936</v>
      </c>
      <c r="QG21" s="31"/>
      <c r="QH21" s="76"/>
      <c r="QI21" s="78">
        <f t="shared" si="62"/>
        <v>43673.4</v>
      </c>
      <c r="QK21" s="31"/>
      <c r="QL21" s="312"/>
      <c r="QM21" s="22"/>
      <c r="QN21" s="31"/>
      <c r="QO21" s="76"/>
      <c r="QP21" s="78">
        <f t="shared" si="63"/>
        <v>0</v>
      </c>
      <c r="QR21" s="312"/>
      <c r="QS21" s="312"/>
      <c r="QT21" s="785"/>
      <c r="QU21" s="31"/>
      <c r="QV21" s="76"/>
      <c r="QW21" s="78">
        <f t="shared" si="64"/>
        <v>0</v>
      </c>
      <c r="QY21" s="312"/>
      <c r="QZ21" s="312"/>
      <c r="RA21" s="22"/>
      <c r="RB21" s="31"/>
      <c r="RC21" s="76"/>
      <c r="RD21" s="78">
        <f t="shared" si="65"/>
        <v>0</v>
      </c>
      <c r="RF21" s="427"/>
      <c r="RG21" s="484"/>
      <c r="RH21" s="230"/>
      <c r="RI21" s="105"/>
      <c r="RJ21" s="49"/>
      <c r="RK21" s="140"/>
      <c r="RL21" s="78">
        <f t="shared" si="66"/>
        <v>26965.5</v>
      </c>
      <c r="RN21" s="427"/>
      <c r="RO21" s="230"/>
      <c r="RP21" s="105"/>
      <c r="RQ21" s="31"/>
      <c r="RR21" s="795"/>
      <c r="RS21" s="78">
        <f t="shared" si="67"/>
        <v>0</v>
      </c>
      <c r="RU21" s="427"/>
      <c r="RV21" s="230"/>
      <c r="RW21" s="105"/>
      <c r="RX21" s="31"/>
      <c r="RY21" s="795"/>
      <c r="RZ21" s="78">
        <f t="shared" si="68"/>
        <v>0</v>
      </c>
      <c r="SB21" s="49"/>
      <c r="SC21" s="230"/>
      <c r="SD21" s="105"/>
      <c r="SE21" s="31"/>
      <c r="SF21" s="795"/>
      <c r="SG21" s="78">
        <f t="shared" si="69"/>
        <v>0</v>
      </c>
      <c r="SI21" s="49"/>
      <c r="SJ21" s="230"/>
      <c r="SK21" s="105"/>
      <c r="SL21" s="31"/>
      <c r="SM21" s="795"/>
      <c r="SN21" s="78">
        <f t="shared" si="70"/>
        <v>0</v>
      </c>
      <c r="SP21" s="49"/>
      <c r="SQ21" s="230"/>
      <c r="SR21" s="105"/>
      <c r="SS21" s="31"/>
      <c r="ST21" s="795"/>
      <c r="SU21" s="78">
        <f t="shared" si="71"/>
        <v>0</v>
      </c>
      <c r="SW21" s="49"/>
      <c r="SX21" s="230"/>
      <c r="SY21" s="105"/>
      <c r="SZ21" s="31"/>
      <c r="TA21" s="795"/>
      <c r="TB21" s="78">
        <f t="shared" si="72"/>
        <v>0</v>
      </c>
      <c r="TD21" s="49"/>
      <c r="TE21" s="230"/>
      <c r="TF21" s="105"/>
      <c r="TG21" s="31"/>
      <c r="TH21" s="795"/>
      <c r="TI21" s="78">
        <f t="shared" si="73"/>
        <v>0</v>
      </c>
      <c r="TK21" s="312"/>
      <c r="TL21" s="312"/>
      <c r="TM21" s="22"/>
      <c r="TN21" s="31"/>
      <c r="TO21" s="795"/>
      <c r="TP21" s="78">
        <f t="shared" si="74"/>
        <v>9651.5</v>
      </c>
      <c r="TR21" s="312"/>
      <c r="TS21" s="312"/>
      <c r="TT21" s="22"/>
      <c r="TU21" s="31"/>
      <c r="TV21" s="795"/>
      <c r="TW21" s="78">
        <f t="shared" si="75"/>
        <v>0</v>
      </c>
      <c r="TY21" s="407"/>
      <c r="TZ21" s="312"/>
      <c r="UA21" s="22"/>
      <c r="UB21" s="31"/>
      <c r="UC21" s="795"/>
      <c r="UD21" s="78">
        <f t="shared" si="76"/>
        <v>0</v>
      </c>
      <c r="UF21" s="427"/>
      <c r="UG21" s="230"/>
      <c r="UH21" s="105"/>
      <c r="UI21" s="49"/>
      <c r="UJ21" s="351"/>
      <c r="UK21" s="78">
        <f t="shared" si="77"/>
        <v>-2822</v>
      </c>
      <c r="UM21" s="427"/>
      <c r="UN21" s="230"/>
      <c r="UO21" s="105"/>
      <c r="UP21" s="49"/>
      <c r="UQ21" s="351"/>
      <c r="UR21" s="78">
        <f t="shared" si="78"/>
        <v>0</v>
      </c>
      <c r="UT21" s="322"/>
      <c r="UU21" s="230"/>
      <c r="UV21" s="105"/>
      <c r="UW21" s="322"/>
      <c r="UX21" s="351"/>
      <c r="UY21" s="78">
        <f t="shared" si="79"/>
        <v>2243</v>
      </c>
      <c r="VA21" s="407"/>
      <c r="VB21" s="312"/>
      <c r="VC21" s="22"/>
      <c r="VD21" s="31"/>
      <c r="VE21" s="795"/>
      <c r="VF21" s="78">
        <f t="shared" si="80"/>
        <v>0</v>
      </c>
      <c r="VH21" s="31"/>
      <c r="VI21" s="312"/>
      <c r="VJ21" s="22"/>
      <c r="VK21" s="31"/>
      <c r="VL21" s="795"/>
      <c r="VM21" s="78">
        <f t="shared" si="81"/>
        <v>1169.5</v>
      </c>
      <c r="VO21" s="31"/>
      <c r="VP21" s="312"/>
      <c r="VQ21" s="22"/>
      <c r="VR21" s="31"/>
      <c r="VS21" s="795"/>
      <c r="VT21" s="78">
        <f t="shared" si="82"/>
        <v>0</v>
      </c>
      <c r="VV21" s="407"/>
      <c r="VW21" s="312"/>
      <c r="VX21" s="22"/>
      <c r="VY21" s="31"/>
      <c r="VZ21" s="795"/>
      <c r="WA21" s="78">
        <f t="shared" si="83"/>
        <v>25810</v>
      </c>
      <c r="WC21" s="322"/>
      <c r="WD21" s="230"/>
      <c r="WE21" s="105"/>
      <c r="WF21" s="49"/>
      <c r="WG21" s="351"/>
      <c r="WH21" s="78">
        <f t="shared" si="84"/>
        <v>151</v>
      </c>
      <c r="WJ21" s="407"/>
      <c r="WK21" s="312"/>
      <c r="WL21" s="22"/>
      <c r="WM21" s="407"/>
      <c r="WN21" s="76"/>
      <c r="WO21" s="78">
        <f t="shared" si="85"/>
        <v>22886.5</v>
      </c>
      <c r="WQ21" s="31"/>
      <c r="WR21" s="312"/>
      <c r="WS21" s="22"/>
      <c r="WT21" s="31"/>
      <c r="WU21" s="76"/>
      <c r="WV21" s="78">
        <f t="shared" si="86"/>
        <v>0</v>
      </c>
      <c r="WX21" s="407"/>
      <c r="WY21" s="312"/>
      <c r="WZ21" s="22"/>
      <c r="XA21" s="31"/>
      <c r="XB21" s="76"/>
      <c r="XC21" s="78">
        <f t="shared" si="87"/>
        <v>27657.5</v>
      </c>
      <c r="XE21" s="407"/>
      <c r="XF21" s="312"/>
      <c r="XG21" s="22"/>
      <c r="XH21" s="31"/>
      <c r="XI21" s="76"/>
      <c r="XJ21" s="78">
        <f t="shared" si="88"/>
        <v>0</v>
      </c>
      <c r="XL21" s="407"/>
      <c r="XM21" s="312"/>
      <c r="XN21" s="22"/>
      <c r="XO21" s="31"/>
      <c r="XP21" s="76"/>
      <c r="XQ21" s="78">
        <f t="shared" si="89"/>
        <v>0</v>
      </c>
      <c r="XS21" s="322"/>
      <c r="XT21" s="360"/>
      <c r="XU21" s="230"/>
      <c r="XV21" s="105"/>
      <c r="XW21" s="49"/>
      <c r="XX21" s="140"/>
      <c r="XY21" s="78">
        <f t="shared" si="90"/>
        <v>55941.83</v>
      </c>
      <c r="YA21" s="322"/>
      <c r="YB21" s="230"/>
      <c r="YC21" s="105"/>
      <c r="YD21" s="427"/>
      <c r="YE21" s="140"/>
      <c r="YF21" s="78">
        <f t="shared" si="91"/>
        <v>721</v>
      </c>
      <c r="YH21" s="427"/>
      <c r="YI21" s="484"/>
      <c r="YJ21" s="230"/>
      <c r="YK21" s="698"/>
      <c r="YL21" s="787"/>
      <c r="YM21" s="140"/>
      <c r="YN21" s="78">
        <f t="shared" si="92"/>
        <v>4883.7000000000007</v>
      </c>
      <c r="YP21" s="323"/>
      <c r="YQ21" s="312"/>
      <c r="YR21" s="22"/>
      <c r="YS21" s="31"/>
      <c r="YT21" s="76"/>
      <c r="YU21" s="78">
        <f t="shared" si="251"/>
        <v>2405.5</v>
      </c>
      <c r="YW21" s="322"/>
      <c r="YX21" s="230"/>
      <c r="YY21" s="105"/>
      <c r="YZ21" s="49"/>
      <c r="ZA21" s="140"/>
      <c r="ZB21" s="78">
        <f t="shared" si="93"/>
        <v>13442.44</v>
      </c>
      <c r="ZD21" s="407"/>
      <c r="ZE21" s="312"/>
      <c r="ZF21" s="22"/>
      <c r="ZG21" s="31"/>
      <c r="ZH21" s="76"/>
      <c r="ZI21" s="78">
        <f t="shared" si="237"/>
        <v>0</v>
      </c>
      <c r="ZK21" s="407"/>
      <c r="ZL21" s="312"/>
      <c r="ZM21" s="22"/>
      <c r="ZN21" s="31"/>
      <c r="ZO21" s="76"/>
      <c r="ZP21" s="78">
        <f t="shared" si="238"/>
        <v>0</v>
      </c>
      <c r="ZR21" s="322">
        <v>41503</v>
      </c>
      <c r="ZS21" s="858"/>
      <c r="ZT21" s="303" t="s">
        <v>3304</v>
      </c>
      <c r="ZU21" s="391">
        <v>173180.24</v>
      </c>
      <c r="ZV21" s="322">
        <v>41540</v>
      </c>
      <c r="ZW21" s="140">
        <v>173180</v>
      </c>
      <c r="ZX21" s="78">
        <f t="shared" si="94"/>
        <v>6670.6399999999849</v>
      </c>
      <c r="ZZ21" s="322"/>
      <c r="AAA21" s="303"/>
      <c r="AAB21" s="140"/>
      <c r="AAC21" s="322"/>
      <c r="AAD21" s="140"/>
      <c r="AAE21" s="78">
        <f t="shared" si="95"/>
        <v>0</v>
      </c>
      <c r="AAG21" s="427"/>
      <c r="AAH21" s="230"/>
      <c r="AAI21" s="105"/>
      <c r="AAJ21" s="322"/>
      <c r="AAK21" s="140"/>
      <c r="AAL21" s="78">
        <f t="shared" si="96"/>
        <v>2828</v>
      </c>
      <c r="AAN21" s="322"/>
      <c r="AAO21" s="230"/>
      <c r="AAP21" s="698"/>
      <c r="AAQ21" s="49"/>
      <c r="AAR21" s="140"/>
      <c r="AAS21" s="78">
        <f t="shared" si="97"/>
        <v>22790</v>
      </c>
      <c r="AAU21" s="407"/>
      <c r="AAV21" s="312"/>
      <c r="AAW21" s="22"/>
      <c r="AAX21" s="31"/>
      <c r="AAY21" s="76"/>
      <c r="AAZ21" s="78">
        <f t="shared" si="98"/>
        <v>0</v>
      </c>
      <c r="ABB21" s="427"/>
      <c r="ABC21" s="230"/>
      <c r="ABD21" s="105"/>
      <c r="ABE21" s="49"/>
      <c r="ABF21" s="140"/>
      <c r="ABG21" s="78">
        <f t="shared" si="99"/>
        <v>0</v>
      </c>
      <c r="ABI21" s="427"/>
      <c r="ABJ21" s="230"/>
      <c r="ABK21" s="105"/>
      <c r="ABL21" s="49"/>
      <c r="ABM21" s="140"/>
      <c r="ABN21" s="78">
        <f t="shared" si="100"/>
        <v>0</v>
      </c>
      <c r="ABP21" s="407"/>
      <c r="ABQ21" s="312"/>
      <c r="ABR21" s="22"/>
      <c r="ABS21" s="31"/>
      <c r="ABT21" s="76"/>
      <c r="ABU21" s="78">
        <f t="shared" si="101"/>
        <v>0</v>
      </c>
      <c r="ABW21" s="407"/>
      <c r="ABX21" s="312"/>
      <c r="ABY21" s="22"/>
      <c r="ABZ21" s="31"/>
      <c r="ACA21" s="76"/>
      <c r="ACB21" s="78">
        <f t="shared" si="102"/>
        <v>0</v>
      </c>
      <c r="ACD21" s="407"/>
      <c r="ACE21" s="740"/>
      <c r="ACF21" s="312"/>
      <c r="ACG21" s="22"/>
      <c r="ACH21" s="31"/>
      <c r="ACI21" s="76"/>
      <c r="ACJ21" s="78">
        <f t="shared" si="103"/>
        <v>0</v>
      </c>
      <c r="ACL21" s="49"/>
      <c r="ACM21" s="230"/>
      <c r="ACN21" s="105"/>
      <c r="ACO21" s="49"/>
      <c r="ACP21" s="52"/>
      <c r="ACQ21" s="78">
        <f t="shared" si="255"/>
        <v>8172</v>
      </c>
      <c r="ACS21" s="31"/>
      <c r="ACT21" s="312"/>
      <c r="ACU21" s="22"/>
      <c r="ACV21" s="31"/>
      <c r="ACW21" s="76"/>
      <c r="ACX21" s="78">
        <f t="shared" si="104"/>
        <v>70699</v>
      </c>
      <c r="ADA21" s="312"/>
      <c r="ADB21" s="312"/>
      <c r="ADC21" s="785"/>
      <c r="ADD21" s="31"/>
      <c r="ADE21" s="76"/>
      <c r="ADF21" s="78">
        <f t="shared" si="256"/>
        <v>0</v>
      </c>
      <c r="ADH21" s="323"/>
      <c r="ADI21" s="312"/>
      <c r="ADJ21" s="22"/>
      <c r="ADK21" s="407"/>
      <c r="ADL21" s="76"/>
      <c r="ADM21" s="78">
        <f t="shared" si="257"/>
        <v>0</v>
      </c>
      <c r="ADO21" s="407"/>
      <c r="ADP21" s="312"/>
      <c r="ADQ21" s="22"/>
      <c r="ADR21" s="31"/>
      <c r="ADS21" s="76"/>
      <c r="ADT21" s="78">
        <f t="shared" si="258"/>
        <v>42311</v>
      </c>
      <c r="ADV21" s="322"/>
      <c r="ADW21" s="230"/>
      <c r="ADX21" s="105"/>
      <c r="ADY21" s="322"/>
      <c r="ADZ21" s="140"/>
      <c r="AEA21" s="78">
        <f t="shared" si="252"/>
        <v>31650.5</v>
      </c>
      <c r="AEC21" s="49"/>
      <c r="AED21" s="230"/>
      <c r="AEE21" s="105"/>
      <c r="AEF21" s="49"/>
      <c r="AEG21" s="140"/>
      <c r="AEH21" s="78">
        <f t="shared" si="1"/>
        <v>0</v>
      </c>
      <c r="AEJ21" s="31"/>
      <c r="AEK21" s="312"/>
      <c r="AEL21" s="785"/>
      <c r="AEM21" s="31"/>
      <c r="AEN21" s="76"/>
      <c r="AEO21" s="78">
        <f t="shared" si="105"/>
        <v>1957</v>
      </c>
      <c r="AEQ21" s="312"/>
      <c r="AER21" s="312"/>
      <c r="AES21" s="22"/>
      <c r="AET21" s="31"/>
      <c r="AEU21" s="76"/>
      <c r="AEV21" s="78">
        <f t="shared" si="106"/>
        <v>0</v>
      </c>
      <c r="AEX21" s="31"/>
      <c r="AEY21" s="312"/>
      <c r="AEZ21" s="105"/>
      <c r="AFA21" s="49"/>
      <c r="AFB21" s="76"/>
      <c r="AFC21" s="78">
        <f t="shared" si="107"/>
        <v>0</v>
      </c>
      <c r="AFE21" s="323"/>
      <c r="AFF21" s="312"/>
      <c r="AFG21" s="22"/>
      <c r="AFH21" s="31"/>
      <c r="AFI21" s="76"/>
      <c r="AFJ21" s="78">
        <f t="shared" si="108"/>
        <v>0</v>
      </c>
      <c r="AFL21" s="31"/>
      <c r="AFM21" s="312"/>
      <c r="AFN21" s="22"/>
      <c r="AFO21" s="31"/>
      <c r="AFP21" s="76"/>
      <c r="AFQ21" s="78">
        <f t="shared" si="109"/>
        <v>0</v>
      </c>
      <c r="AFS21" s="31"/>
      <c r="AFT21" s="312"/>
      <c r="AFU21" s="22"/>
      <c r="AFV21" s="31"/>
      <c r="AFW21" s="76"/>
      <c r="AFX21" s="78">
        <f t="shared" si="110"/>
        <v>75595.399999999994</v>
      </c>
      <c r="AFZ21" s="31"/>
      <c r="AGA21" s="312"/>
      <c r="AGB21" s="22"/>
      <c r="AGC21" s="31"/>
      <c r="AGD21" s="76"/>
      <c r="AGE21" s="78">
        <f t="shared" si="111"/>
        <v>0</v>
      </c>
      <c r="AGG21" s="323"/>
      <c r="AGH21" s="312"/>
      <c r="AGI21" s="22"/>
      <c r="AGJ21" s="31"/>
      <c r="AGK21" s="76"/>
      <c r="AGL21" s="78">
        <f t="shared" si="112"/>
        <v>6283.5</v>
      </c>
      <c r="AGN21" s="427"/>
      <c r="AGO21" s="230"/>
      <c r="AGP21" s="105"/>
      <c r="AGQ21" s="49"/>
      <c r="AGR21" s="140"/>
      <c r="AGS21" s="78">
        <f t="shared" si="113"/>
        <v>39189.599999999999</v>
      </c>
      <c r="AGW21" s="312"/>
      <c r="AGX21" s="22"/>
      <c r="AGY21" s="323"/>
      <c r="AGZ21" s="76"/>
      <c r="AHA21" s="78">
        <f t="shared" si="114"/>
        <v>2343</v>
      </c>
      <c r="AHC21" s="407"/>
      <c r="AHD21" s="312"/>
      <c r="AHE21" s="22"/>
      <c r="AHF21" s="31"/>
      <c r="AHG21" s="76"/>
      <c r="AHH21" s="78">
        <f t="shared" si="115"/>
        <v>0</v>
      </c>
      <c r="AHJ21" s="407"/>
      <c r="AHK21" s="312"/>
      <c r="AHL21" s="22"/>
      <c r="AHM21" s="31"/>
      <c r="AHN21" s="76"/>
      <c r="AHO21" s="78">
        <f t="shared" si="116"/>
        <v>3656</v>
      </c>
      <c r="AHQ21" s="427"/>
      <c r="AHR21" s="427"/>
      <c r="AHS21" s="230"/>
      <c r="AHT21" s="698"/>
      <c r="AHU21" s="49">
        <v>41538</v>
      </c>
      <c r="AHV21" s="140">
        <v>1535</v>
      </c>
      <c r="AHW21" s="78">
        <f t="shared" si="117"/>
        <v>13372.5</v>
      </c>
      <c r="AHY21" s="427"/>
      <c r="AHZ21" s="230"/>
      <c r="AIA21" s="105"/>
      <c r="AIB21" s="49"/>
      <c r="AIC21" s="140"/>
      <c r="AID21" s="78">
        <f t="shared" si="118"/>
        <v>2612</v>
      </c>
      <c r="AIF21" s="427"/>
      <c r="AIG21" s="230"/>
      <c r="AIH21" s="105"/>
      <c r="AII21" s="49"/>
      <c r="AIJ21" s="140"/>
      <c r="AIK21" s="78">
        <f t="shared" si="119"/>
        <v>23042</v>
      </c>
      <c r="AIM21" s="427"/>
      <c r="AIN21" s="230"/>
      <c r="AIO21" s="105"/>
      <c r="AIP21" s="49"/>
      <c r="AIQ21" s="140"/>
      <c r="AIR21" s="78">
        <f t="shared" si="120"/>
        <v>504</v>
      </c>
      <c r="AIT21" s="31"/>
      <c r="AIU21" s="784"/>
      <c r="AIV21" s="22"/>
      <c r="AIW21" s="31"/>
      <c r="AIX21" s="76"/>
      <c r="AIY21" s="78">
        <f t="shared" si="121"/>
        <v>52560.5</v>
      </c>
      <c r="AJA21" s="49"/>
      <c r="AJB21" s="230"/>
      <c r="AJC21" s="105"/>
      <c r="AJD21" s="49"/>
      <c r="AJE21" s="140"/>
      <c r="AJF21" s="78">
        <f t="shared" si="122"/>
        <v>25028.5</v>
      </c>
      <c r="AJH21" s="322"/>
      <c r="AJI21" s="230"/>
      <c r="AJJ21" s="105"/>
      <c r="AJK21" s="49"/>
      <c r="AJL21" s="140"/>
      <c r="AJM21" s="78">
        <f t="shared" si="123"/>
        <v>0</v>
      </c>
      <c r="AJO21" s="322"/>
      <c r="AJP21" s="230"/>
      <c r="AJQ21" s="105"/>
      <c r="AJR21" s="49">
        <v>41060</v>
      </c>
      <c r="AJS21" s="140">
        <v>1000</v>
      </c>
      <c r="AJT21" s="78">
        <f t="shared" si="124"/>
        <v>1055.5</v>
      </c>
      <c r="AJV21" s="312"/>
      <c r="AJW21" s="738"/>
      <c r="AJX21" s="312"/>
      <c r="AJY21" s="22"/>
      <c r="AJZ21" s="31"/>
      <c r="AKA21" s="76"/>
      <c r="AKB21" s="78">
        <f t="shared" si="125"/>
        <v>0</v>
      </c>
      <c r="AKD21" s="407"/>
      <c r="AKE21" s="312"/>
      <c r="AKF21" s="22"/>
      <c r="AKG21" s="31"/>
      <c r="AKH21" s="76"/>
      <c r="AKI21" s="78">
        <f t="shared" si="126"/>
        <v>0</v>
      </c>
      <c r="AKK21" s="427"/>
      <c r="AKL21" s="484"/>
      <c r="AKM21" s="230"/>
      <c r="AKN21" s="105"/>
      <c r="AKO21" s="49"/>
      <c r="AKP21" s="140"/>
      <c r="AKQ21" s="78">
        <f t="shared" si="127"/>
        <v>0</v>
      </c>
      <c r="AKS21" s="427"/>
      <c r="AKT21" s="230"/>
      <c r="AKU21" s="105"/>
      <c r="AKV21" s="49"/>
      <c r="AKW21" s="140"/>
      <c r="AKX21" s="78">
        <f t="shared" si="128"/>
        <v>11244.5</v>
      </c>
      <c r="AKZ21" s="407"/>
      <c r="ALA21" s="312"/>
      <c r="ALB21" s="22"/>
      <c r="ALC21" s="31"/>
      <c r="ALD21" s="76"/>
      <c r="ALE21" s="78">
        <f t="shared" si="129"/>
        <v>0</v>
      </c>
      <c r="ALG21" s="407"/>
      <c r="ALH21" s="312"/>
      <c r="ALI21" s="22"/>
      <c r="ALJ21" s="31"/>
      <c r="ALK21" s="76"/>
      <c r="ALL21" s="78">
        <f t="shared" si="130"/>
        <v>3598.5</v>
      </c>
      <c r="ALN21" s="427"/>
      <c r="ALO21" s="230"/>
      <c r="ALP21" s="105"/>
      <c r="ALQ21" s="49"/>
      <c r="ALR21" s="140"/>
      <c r="ALS21" s="78">
        <f t="shared" si="131"/>
        <v>37151</v>
      </c>
      <c r="ALU21" s="427"/>
      <c r="ALV21" s="230"/>
      <c r="ALW21" s="105"/>
      <c r="ALX21" s="31"/>
      <c r="ALY21" s="76"/>
      <c r="ALZ21" s="78">
        <f t="shared" si="132"/>
        <v>0</v>
      </c>
      <c r="AMB21" s="427"/>
      <c r="AMC21" s="230"/>
      <c r="AMD21" s="105"/>
      <c r="AME21" s="407"/>
      <c r="AMF21" s="76"/>
      <c r="AMG21" s="78">
        <f t="shared" si="133"/>
        <v>0</v>
      </c>
      <c r="AMI21" s="407"/>
      <c r="AMJ21" s="312"/>
      <c r="AMK21" s="22"/>
      <c r="AML21" s="31"/>
      <c r="AMM21" s="76"/>
      <c r="AMN21" s="78">
        <f t="shared" si="134"/>
        <v>0</v>
      </c>
      <c r="AMP21" s="323"/>
      <c r="AMQ21" s="312"/>
      <c r="AMR21" s="809"/>
      <c r="AMS21" s="812"/>
      <c r="AMT21" s="76"/>
      <c r="AMU21" s="813">
        <f t="shared" si="204"/>
        <v>0</v>
      </c>
      <c r="AMW21" s="31"/>
      <c r="AMX21" s="312"/>
      <c r="AMY21" s="809"/>
      <c r="AMZ21" s="812"/>
      <c r="ANA21" s="76"/>
      <c r="ANB21" s="813">
        <f t="shared" si="205"/>
        <v>0</v>
      </c>
      <c r="AND21" s="322"/>
      <c r="ANE21" s="230"/>
      <c r="ANF21" s="807"/>
      <c r="ANG21" s="394"/>
      <c r="ANH21" s="140"/>
      <c r="ANI21" s="813">
        <f t="shared" si="206"/>
        <v>12659.599999999999</v>
      </c>
      <c r="ANK21" s="31"/>
      <c r="ANL21" s="337"/>
      <c r="ANM21" s="312"/>
      <c r="ANN21" s="809"/>
      <c r="ANO21" s="812"/>
      <c r="ANP21" s="76"/>
      <c r="ANQ21" s="813">
        <f t="shared" si="207"/>
        <v>0</v>
      </c>
      <c r="ANS21" s="427">
        <v>41527</v>
      </c>
      <c r="ANT21" s="484"/>
      <c r="ANU21" s="230" t="s">
        <v>4088</v>
      </c>
      <c r="ANV21" s="807">
        <v>48686.12</v>
      </c>
      <c r="ANW21" s="98"/>
      <c r="ANX21" s="140"/>
      <c r="ANY21" s="813">
        <f t="shared" si="208"/>
        <v>271443.62</v>
      </c>
      <c r="AOA21" s="427"/>
      <c r="AOB21" s="230"/>
      <c r="AOC21" s="807"/>
      <c r="AOD21" s="98"/>
      <c r="AOE21" s="140"/>
      <c r="AOF21" s="813">
        <f t="shared" si="209"/>
        <v>0</v>
      </c>
      <c r="AOH21" s="31"/>
      <c r="AOI21" s="312"/>
      <c r="AOJ21" s="809"/>
      <c r="AOK21" s="812"/>
      <c r="AOL21" s="76"/>
      <c r="AOM21" s="813">
        <f t="shared" si="210"/>
        <v>1894</v>
      </c>
      <c r="AOO21" s="49"/>
      <c r="AOP21" s="230"/>
      <c r="AOQ21" s="807"/>
      <c r="AOR21" s="98"/>
      <c r="AOS21" s="140"/>
      <c r="AOT21" s="813">
        <f t="shared" si="211"/>
        <v>0</v>
      </c>
      <c r="AOV21" s="49"/>
      <c r="AOW21" s="230"/>
      <c r="AOX21" s="807"/>
      <c r="AOY21" s="98"/>
      <c r="AOZ21" s="140"/>
      <c r="APA21" s="78">
        <f t="shared" si="135"/>
        <v>0</v>
      </c>
      <c r="APC21" s="407"/>
      <c r="APD21" s="312"/>
      <c r="APE21" s="809"/>
      <c r="APF21" s="812"/>
      <c r="APG21" s="76"/>
      <c r="APH21" s="813">
        <f t="shared" si="212"/>
        <v>0</v>
      </c>
      <c r="APJ21" s="322"/>
      <c r="APK21" s="230"/>
      <c r="APL21" s="807"/>
      <c r="APM21" s="98"/>
      <c r="APN21" s="140"/>
      <c r="APO21" s="813">
        <f t="shared" si="213"/>
        <v>0</v>
      </c>
      <c r="APQ21" s="31"/>
      <c r="APR21" s="876"/>
      <c r="APS21" s="807"/>
      <c r="APT21" s="98"/>
      <c r="APU21" s="140"/>
      <c r="APV21" s="813">
        <f t="shared" si="214"/>
        <v>0</v>
      </c>
      <c r="APX21" s="31"/>
      <c r="APY21" s="312"/>
      <c r="APZ21" s="807"/>
      <c r="AQA21" s="98"/>
      <c r="AQB21" s="140"/>
      <c r="AQC21" s="813">
        <f t="shared" si="215"/>
        <v>0</v>
      </c>
      <c r="AQE21" s="31"/>
      <c r="AQF21" s="876"/>
      <c r="AQG21" s="807"/>
      <c r="AQH21" s="98"/>
      <c r="AQI21" s="140"/>
      <c r="AQJ21" s="813">
        <f t="shared" si="216"/>
        <v>0</v>
      </c>
      <c r="AQL21" s="323"/>
      <c r="AQM21" s="312"/>
      <c r="AQN21" s="807"/>
      <c r="AQO21" s="98"/>
      <c r="AQP21" s="140"/>
      <c r="AQQ21" s="813">
        <f t="shared" si="217"/>
        <v>0</v>
      </c>
      <c r="AQS21" s="323"/>
      <c r="AQT21" s="312"/>
      <c r="AQU21" s="807"/>
      <c r="AQV21" s="98"/>
      <c r="AQW21" s="140"/>
      <c r="AQX21" s="813">
        <f t="shared" si="218"/>
        <v>0</v>
      </c>
      <c r="AQZ21" s="323"/>
      <c r="ARA21" s="312"/>
      <c r="ARB21" s="807"/>
      <c r="ARC21" s="98"/>
      <c r="ARD21" s="140"/>
      <c r="ARE21" s="813">
        <f t="shared" si="219"/>
        <v>977</v>
      </c>
      <c r="ARG21" s="427"/>
      <c r="ARH21" s="230"/>
      <c r="ARI21" s="807"/>
      <c r="ARJ21" s="98"/>
      <c r="ARK21" s="140"/>
      <c r="ARL21" s="813">
        <f t="shared" si="220"/>
        <v>0</v>
      </c>
      <c r="ARN21" s="407"/>
      <c r="ARO21" s="312"/>
      <c r="ARP21" s="807"/>
      <c r="ARQ21" s="98"/>
      <c r="ARR21" s="140"/>
      <c r="ARS21" s="813">
        <f t="shared" si="221"/>
        <v>0</v>
      </c>
      <c r="ARU21" s="407"/>
      <c r="ARV21" s="312"/>
      <c r="ARW21" s="809"/>
      <c r="ARX21" s="812"/>
      <c r="ARY21" s="76"/>
      <c r="ARZ21" s="813">
        <f t="shared" si="222"/>
        <v>0</v>
      </c>
      <c r="ASB21" s="407"/>
      <c r="ASC21" s="312"/>
      <c r="ASD21" s="809"/>
      <c r="ASE21" s="812"/>
      <c r="ASF21" s="76"/>
      <c r="ASG21" s="813">
        <f t="shared" si="223"/>
        <v>0</v>
      </c>
      <c r="ASI21" s="427"/>
      <c r="ASJ21" s="230"/>
      <c r="ASK21" s="105"/>
      <c r="ASL21" s="49"/>
      <c r="ASM21" s="140"/>
      <c r="ASN21" s="78">
        <f t="shared" si="239"/>
        <v>0</v>
      </c>
      <c r="ASP21" s="427"/>
      <c r="ASQ21" s="484"/>
      <c r="ASR21" s="230"/>
      <c r="ASS21" s="105"/>
      <c r="AST21" s="49"/>
      <c r="ASU21" s="140"/>
      <c r="ASV21" s="78">
        <f t="shared" si="240"/>
        <v>0</v>
      </c>
      <c r="ASX21" s="407"/>
      <c r="ASY21" s="312"/>
      <c r="ASZ21" s="22"/>
      <c r="ATA21" s="31"/>
      <c r="ATB21" s="76"/>
      <c r="ATC21" s="78">
        <f t="shared" si="241"/>
        <v>19160</v>
      </c>
      <c r="ATE21" s="322"/>
      <c r="ATF21" s="230"/>
      <c r="ATG21" s="105"/>
      <c r="ATH21" s="49"/>
      <c r="ATI21" s="140"/>
      <c r="ATJ21" s="78">
        <f t="shared" si="242"/>
        <v>0</v>
      </c>
      <c r="ATL21" s="407"/>
      <c r="ATM21" s="740"/>
      <c r="ATN21" s="784"/>
      <c r="ATO21" s="22"/>
      <c r="ATP21" s="31"/>
      <c r="ATQ21" s="76"/>
      <c r="ATR21" s="78">
        <f t="shared" si="243"/>
        <v>5675</v>
      </c>
      <c r="ATT21" s="407"/>
      <c r="ATU21" s="740"/>
      <c r="ATV21" s="784"/>
      <c r="ATW21" s="22"/>
      <c r="ATX21" s="31"/>
      <c r="ATY21" s="76"/>
      <c r="ATZ21" s="78">
        <f t="shared" si="244"/>
        <v>0</v>
      </c>
      <c r="AUA21" s="76"/>
      <c r="AUB21" s="407"/>
      <c r="AUC21" s="312"/>
      <c r="AUD21" s="22"/>
      <c r="AUE21" s="31"/>
      <c r="AUF21" s="76"/>
      <c r="AUG21" s="78">
        <f t="shared" si="245"/>
        <v>4480</v>
      </c>
      <c r="AUI21" s="427"/>
      <c r="AUJ21" s="230"/>
      <c r="AUK21" s="698"/>
      <c r="AUL21" s="49"/>
      <c r="AUM21" s="140"/>
      <c r="AUN21" s="78">
        <f t="shared" si="246"/>
        <v>23669.5</v>
      </c>
      <c r="AUP21" s="427"/>
      <c r="AUQ21" s="230"/>
      <c r="AUR21" s="105"/>
      <c r="AUS21" s="49"/>
      <c r="AUT21" s="140"/>
      <c r="AUU21" s="78">
        <f t="shared" si="247"/>
        <v>3312</v>
      </c>
      <c r="AUW21" s="427"/>
      <c r="AUX21" s="230"/>
      <c r="AUY21" s="105"/>
      <c r="AUZ21" s="49"/>
      <c r="AVA21" s="140"/>
      <c r="AVB21" s="78">
        <f t="shared" si="248"/>
        <v>1010</v>
      </c>
      <c r="AVD21" s="427"/>
      <c r="AVE21" s="230"/>
      <c r="AVF21" s="105"/>
      <c r="AVG21" s="49"/>
      <c r="AVH21" s="140"/>
      <c r="AVI21" s="78">
        <f t="shared" si="249"/>
        <v>0</v>
      </c>
      <c r="AVK21" s="407"/>
      <c r="AVL21" s="312"/>
      <c r="AVM21" s="22"/>
      <c r="AVN21" s="31"/>
      <c r="AVO21" s="76"/>
      <c r="AVP21" s="78">
        <f t="shared" si="224"/>
        <v>0</v>
      </c>
      <c r="AVR21" s="407"/>
      <c r="AVS21" s="312"/>
      <c r="AVT21" s="22"/>
      <c r="AVU21" s="31"/>
      <c r="AVV21" s="76"/>
      <c r="AVW21" s="78">
        <f t="shared" si="225"/>
        <v>0</v>
      </c>
      <c r="AVY21" s="427"/>
      <c r="AVZ21" s="230"/>
      <c r="AWA21" s="105"/>
      <c r="AWB21" s="49"/>
      <c r="AWC21" s="351"/>
      <c r="AWD21" s="78">
        <f t="shared" si="226"/>
        <v>0</v>
      </c>
      <c r="AWF21" s="49"/>
      <c r="AWG21" s="309"/>
      <c r="AWH21" s="230"/>
      <c r="AWI21" s="105"/>
      <c r="AWJ21" s="49"/>
      <c r="AWK21" s="140"/>
      <c r="AWL21" s="78">
        <f t="shared" si="227"/>
        <v>448440.18</v>
      </c>
      <c r="AWN21" s="427"/>
      <c r="AWO21" s="484"/>
      <c r="AWP21" s="303"/>
      <c r="AWQ21" s="140"/>
      <c r="AWR21" s="49"/>
      <c r="AWS21" s="140"/>
      <c r="AWT21" s="132">
        <f t="shared" si="259"/>
        <v>11251</v>
      </c>
      <c r="AWV21" s="427"/>
      <c r="AWW21" s="303"/>
      <c r="AWX21" s="140"/>
      <c r="AWY21" s="49"/>
      <c r="AWZ21" s="140"/>
      <c r="AXA21" s="132">
        <f t="shared" si="260"/>
        <v>0</v>
      </c>
      <c r="AXC21" s="407"/>
      <c r="AXD21" s="782"/>
      <c r="AXE21" s="140"/>
      <c r="AXF21" s="49"/>
      <c r="AXG21" s="76"/>
      <c r="AXH21" s="78">
        <f t="shared" si="261"/>
        <v>0</v>
      </c>
      <c r="AXJ21" s="31"/>
      <c r="AXK21" s="782"/>
      <c r="AXL21" s="140"/>
      <c r="AXM21" s="49"/>
      <c r="AXN21" s="76"/>
      <c r="AXO21" s="78">
        <f t="shared" si="262"/>
        <v>0</v>
      </c>
      <c r="AXQ21" s="427"/>
      <c r="AXR21" s="303"/>
      <c r="AXS21" s="140"/>
      <c r="AXT21" s="49"/>
      <c r="AXU21" s="140"/>
      <c r="AXV21" s="78">
        <f t="shared" si="136"/>
        <v>39719</v>
      </c>
      <c r="AXX21" s="427"/>
      <c r="AXY21" s="303"/>
      <c r="AXZ21" s="140"/>
      <c r="AYA21" s="49"/>
      <c r="AYB21" s="140"/>
      <c r="AYC21" s="78">
        <f t="shared" si="137"/>
        <v>0</v>
      </c>
      <c r="AYE21" s="427"/>
      <c r="AYF21" s="303"/>
      <c r="AYG21" s="140"/>
      <c r="AYH21" s="49"/>
      <c r="AYI21" s="140"/>
      <c r="AYJ21" s="78">
        <f t="shared" si="138"/>
        <v>0</v>
      </c>
      <c r="AYL21" s="407"/>
      <c r="AYM21" s="782"/>
      <c r="AYN21" s="140"/>
      <c r="AYO21" s="49"/>
      <c r="AYP21" s="76"/>
      <c r="AYQ21" s="78">
        <f t="shared" si="139"/>
        <v>0</v>
      </c>
      <c r="AYS21" s="407"/>
      <c r="AYT21" s="782"/>
      <c r="AYU21" s="140"/>
      <c r="AYV21" s="259"/>
      <c r="AYW21" s="67"/>
      <c r="AYX21" s="78">
        <f t="shared" si="140"/>
        <v>0</v>
      </c>
      <c r="AYZ21" s="49"/>
      <c r="AZA21" s="303"/>
      <c r="AZB21" s="140"/>
      <c r="AZC21" s="259"/>
      <c r="AZD21" s="66"/>
      <c r="AZE21" s="78">
        <f t="shared" si="141"/>
        <v>0</v>
      </c>
      <c r="AZG21" s="322"/>
      <c r="AZH21" s="303"/>
      <c r="AZI21" s="140"/>
      <c r="AZJ21" s="49"/>
      <c r="AZK21" s="140"/>
      <c r="AZL21" s="78">
        <f t="shared" si="142"/>
        <v>5180.28</v>
      </c>
      <c r="AZN21" s="322"/>
      <c r="AZO21" s="303"/>
      <c r="AZP21" s="140"/>
      <c r="AZQ21" s="49"/>
      <c r="AZR21" s="140"/>
      <c r="AZS21" s="78">
        <f t="shared" si="143"/>
        <v>0</v>
      </c>
      <c r="AZU21" s="322"/>
      <c r="AZV21" s="303"/>
      <c r="AZW21" s="140"/>
      <c r="AZX21" s="427"/>
      <c r="AZY21" s="351"/>
      <c r="AZZ21" s="78">
        <f t="shared" si="144"/>
        <v>5524</v>
      </c>
      <c r="BAB21" s="407"/>
      <c r="BAC21" s="782"/>
      <c r="BAD21" s="140"/>
      <c r="BAE21" s="427"/>
      <c r="BAF21" s="77"/>
      <c r="BAG21" s="78">
        <f t="shared" si="145"/>
        <v>3325</v>
      </c>
      <c r="BAI21" s="427"/>
      <c r="BAJ21" s="303"/>
      <c r="BAK21" s="140"/>
      <c r="BAL21" s="49"/>
      <c r="BAM21" s="140"/>
      <c r="BAN21" s="78">
        <f t="shared" si="146"/>
        <v>56084.2</v>
      </c>
      <c r="BAP21" s="49"/>
      <c r="BAQ21" s="303"/>
      <c r="BAR21" s="140"/>
      <c r="BAS21" s="259"/>
      <c r="BAT21" s="66"/>
      <c r="BAU21" s="78">
        <f t="shared" si="263"/>
        <v>0</v>
      </c>
      <c r="BAW21" s="49"/>
      <c r="BAX21" s="303"/>
      <c r="BAY21" s="140"/>
      <c r="BAZ21" s="259"/>
      <c r="BBA21" s="66"/>
      <c r="BBB21" s="78">
        <f t="shared" si="264"/>
        <v>1292</v>
      </c>
      <c r="BBD21" s="343">
        <v>41532</v>
      </c>
      <c r="BBE21" s="1854"/>
      <c r="BBF21" s="303" t="s">
        <v>3887</v>
      </c>
      <c r="BBG21" s="140">
        <v>109520</v>
      </c>
      <c r="BBH21" s="394">
        <v>41534</v>
      </c>
      <c r="BBI21" s="351">
        <v>109520</v>
      </c>
      <c r="BBJ21" s="132">
        <f t="shared" si="147"/>
        <v>6.5</v>
      </c>
      <c r="BBL21" s="31"/>
      <c r="BBM21" s="782"/>
      <c r="BBN21" s="140"/>
      <c r="BBO21" s="259"/>
      <c r="BBP21" s="67"/>
      <c r="BBQ21" s="78">
        <f t="shared" si="148"/>
        <v>0</v>
      </c>
      <c r="BBS21" s="49"/>
      <c r="BBT21" s="303"/>
      <c r="BBU21" s="140"/>
      <c r="BBV21" s="496"/>
      <c r="BBW21" s="66"/>
      <c r="BBX21" s="78">
        <f t="shared" si="149"/>
        <v>0</v>
      </c>
      <c r="BBZ21" s="31"/>
      <c r="BCA21" s="782"/>
      <c r="BCB21" s="140"/>
      <c r="BCC21" s="259"/>
      <c r="BCD21" s="67"/>
      <c r="BCE21" s="78">
        <f t="shared" si="150"/>
        <v>0</v>
      </c>
      <c r="BCG21" s="31"/>
      <c r="BCH21" s="782"/>
      <c r="BCI21" s="140"/>
      <c r="BCJ21" s="49"/>
      <c r="BCK21" s="76"/>
      <c r="BCL21" s="78">
        <f t="shared" si="151"/>
        <v>0</v>
      </c>
      <c r="BCN21" s="407"/>
      <c r="BCO21" s="782"/>
      <c r="BCP21" s="140"/>
      <c r="BCQ21" s="259"/>
      <c r="BCR21" s="67"/>
      <c r="BCS21" s="78">
        <f t="shared" si="152"/>
        <v>4327.5</v>
      </c>
      <c r="BCU21" s="427"/>
      <c r="BCV21" s="303"/>
      <c r="BCW21" s="140"/>
      <c r="BCX21" s="49"/>
      <c r="BCY21" s="140"/>
      <c r="BCZ21" s="78">
        <f t="shared" si="153"/>
        <v>22835.5</v>
      </c>
      <c r="BDB21" s="323"/>
      <c r="BDC21" s="782"/>
      <c r="BDD21" s="140"/>
      <c r="BDE21" s="259"/>
      <c r="BDF21" s="67"/>
      <c r="BDG21" s="78">
        <f t="shared" si="154"/>
        <v>0</v>
      </c>
      <c r="BDI21" s="427"/>
      <c r="BDJ21" s="484"/>
      <c r="BDK21" s="303"/>
      <c r="BDL21" s="140"/>
      <c r="BDM21" s="886"/>
      <c r="BDN21" s="66"/>
      <c r="BDO21" s="78">
        <f t="shared" si="155"/>
        <v>308</v>
      </c>
      <c r="BDQ21" s="31"/>
      <c r="BDR21" s="31"/>
      <c r="BDS21" s="782"/>
      <c r="BDT21" s="140"/>
      <c r="BDU21" s="49"/>
      <c r="BDV21" s="76"/>
      <c r="BDW21" s="78">
        <f t="shared" si="156"/>
        <v>2970</v>
      </c>
      <c r="BDY21" s="31"/>
      <c r="BDZ21" s="782"/>
      <c r="BEA21" s="140"/>
      <c r="BEB21" s="49"/>
      <c r="BEC21" s="76"/>
      <c r="BED21" s="78">
        <f t="shared" si="157"/>
        <v>0</v>
      </c>
      <c r="BEF21" s="31"/>
      <c r="BEG21" s="782"/>
      <c r="BEH21" s="140"/>
      <c r="BEI21" s="259"/>
      <c r="BEJ21" s="67"/>
      <c r="BEK21" s="78">
        <f t="shared" si="158"/>
        <v>0</v>
      </c>
      <c r="BEM21" s="323"/>
      <c r="BEN21" s="782"/>
      <c r="BEO21" s="140"/>
      <c r="BEP21" s="259"/>
      <c r="BEQ21" s="67"/>
      <c r="BER21" s="78">
        <f t="shared" si="159"/>
        <v>0</v>
      </c>
      <c r="BET21" s="323"/>
      <c r="BEU21" s="782"/>
      <c r="BEV21" s="140"/>
      <c r="BEW21" s="49"/>
      <c r="BEX21" s="76"/>
      <c r="BEY21" s="78">
        <f t="shared" si="160"/>
        <v>1065</v>
      </c>
      <c r="BFA21" s="322"/>
      <c r="BFB21" s="303"/>
      <c r="BFC21" s="262"/>
      <c r="BFD21" s="427">
        <v>41547</v>
      </c>
      <c r="BFE21" s="140">
        <v>7600</v>
      </c>
      <c r="BFF21" s="78">
        <f t="shared" si="161"/>
        <v>3798</v>
      </c>
      <c r="BFH21" s="323"/>
      <c r="BFI21" s="782"/>
      <c r="BFJ21" s="140"/>
      <c r="BFK21" s="496"/>
      <c r="BFL21" s="67"/>
      <c r="BFM21" s="78">
        <f t="shared" si="162"/>
        <v>0</v>
      </c>
      <c r="BFO21" s="31"/>
      <c r="BFP21" s="782"/>
      <c r="BFQ21" s="140"/>
      <c r="BFR21" s="259"/>
      <c r="BFS21" s="67"/>
      <c r="BFT21" s="78">
        <f t="shared" si="163"/>
        <v>0</v>
      </c>
      <c r="BFV21" s="322"/>
      <c r="BFW21" s="303"/>
      <c r="BFX21" s="140"/>
      <c r="BFY21" s="322"/>
      <c r="BFZ21" s="140"/>
      <c r="BGA21" s="78">
        <f t="shared" si="164"/>
        <v>43828.5</v>
      </c>
      <c r="BGC21" s="717">
        <v>41545</v>
      </c>
      <c r="BGD21" s="303" t="s">
        <v>4190</v>
      </c>
      <c r="BGE21" s="351">
        <v>7652</v>
      </c>
      <c r="BGF21" s="427"/>
      <c r="BGG21" s="838"/>
      <c r="BGH21" s="78">
        <f t="shared" si="165"/>
        <v>118491.09999999999</v>
      </c>
      <c r="BGJ21" s="31"/>
      <c r="BGK21" s="782"/>
      <c r="BGL21" s="140"/>
      <c r="BGM21" s="259"/>
      <c r="BGN21" s="67"/>
      <c r="BGO21" s="78">
        <f t="shared" si="166"/>
        <v>0</v>
      </c>
      <c r="BGQ21" s="407"/>
      <c r="BGR21" s="782"/>
      <c r="BGS21" s="140"/>
      <c r="BGT21" s="49">
        <v>41531</v>
      </c>
      <c r="BGU21" s="140">
        <v>300</v>
      </c>
      <c r="BGV21" s="78">
        <f t="shared" si="167"/>
        <v>914.79999999999927</v>
      </c>
      <c r="BGX21" s="407"/>
      <c r="BGY21" s="31"/>
      <c r="BGZ21" s="782"/>
      <c r="BHA21" s="140"/>
      <c r="BHB21" s="564"/>
      <c r="BHC21" s="573"/>
      <c r="BHD21" s="78">
        <f t="shared" si="168"/>
        <v>6511</v>
      </c>
      <c r="BHF21" s="322"/>
      <c r="BHG21" s="303"/>
      <c r="BHH21" s="140"/>
      <c r="BHI21" s="322"/>
      <c r="BHJ21" s="140"/>
      <c r="BHK21" s="78">
        <f t="shared" si="169"/>
        <v>6434</v>
      </c>
      <c r="BHM21" s="323"/>
      <c r="BHN21" s="337"/>
      <c r="BHO21" s="782"/>
      <c r="BHP21" s="140"/>
      <c r="BHQ21" s="322"/>
      <c r="BHR21" s="76"/>
      <c r="BHS21" s="78">
        <f t="shared" si="170"/>
        <v>0</v>
      </c>
      <c r="BHU21" s="49">
        <v>41544</v>
      </c>
      <c r="BHV21" s="309"/>
      <c r="BHW21" s="303" t="s">
        <v>4186</v>
      </c>
      <c r="BHX21" s="140">
        <v>42705</v>
      </c>
      <c r="BHY21" s="49"/>
      <c r="BHZ21" s="76"/>
      <c r="BIA21" s="78">
        <f t="shared" si="171"/>
        <v>283008</v>
      </c>
      <c r="BIC21" s="407"/>
      <c r="BID21" s="782"/>
      <c r="BIE21" s="140"/>
      <c r="BIF21" s="496"/>
      <c r="BIG21" s="67"/>
      <c r="BIH21" s="78">
        <f t="shared" si="172"/>
        <v>0</v>
      </c>
      <c r="BIJ21" s="322"/>
      <c r="BIK21" s="303"/>
      <c r="BIL21" s="140"/>
      <c r="BIM21" s="49"/>
      <c r="BIN21" s="140"/>
      <c r="BIO21" s="78">
        <f t="shared" si="173"/>
        <v>0</v>
      </c>
      <c r="BIQ21" s="427"/>
      <c r="BIR21" s="303"/>
      <c r="BIS21" s="140"/>
      <c r="BIT21" s="49"/>
      <c r="BIU21" s="140"/>
      <c r="BIV21" s="78">
        <f t="shared" si="174"/>
        <v>3000</v>
      </c>
      <c r="BIX21" s="323">
        <v>41530</v>
      </c>
      <c r="BIY21" s="1467" t="s">
        <v>4308</v>
      </c>
      <c r="BIZ21" s="782" t="s">
        <v>4279</v>
      </c>
      <c r="BJA21" s="140">
        <v>19764.5</v>
      </c>
      <c r="BJB21" s="49"/>
      <c r="BJC21" s="76"/>
      <c r="BJD21" s="78">
        <f t="shared" si="253"/>
        <v>113023.19</v>
      </c>
      <c r="BJF21" s="31"/>
      <c r="BJG21" s="782"/>
      <c r="BJH21" s="140"/>
      <c r="BJI21" s="49"/>
      <c r="BJJ21" s="76"/>
      <c r="BJK21" s="78">
        <f t="shared" si="254"/>
        <v>0</v>
      </c>
      <c r="BJM21" s="407"/>
      <c r="BJN21" s="782"/>
      <c r="BJO21" s="140"/>
      <c r="BJP21" s="49"/>
      <c r="BJQ21" s="76"/>
      <c r="BJR21" s="78">
        <f t="shared" si="175"/>
        <v>0</v>
      </c>
      <c r="BJT21" s="407"/>
      <c r="BJU21" s="740"/>
      <c r="BJV21" s="782"/>
      <c r="BJW21" s="140"/>
      <c r="BJX21" s="49"/>
      <c r="BJY21" s="76"/>
      <c r="BJZ21" s="78">
        <f t="shared" si="176"/>
        <v>16334</v>
      </c>
      <c r="BKB21" s="407"/>
      <c r="BKC21" s="782"/>
      <c r="BKD21" s="140"/>
      <c r="BKE21" s="49"/>
      <c r="BKF21" s="76"/>
      <c r="BKG21" s="78">
        <f t="shared" si="177"/>
        <v>9118</v>
      </c>
      <c r="BKI21" s="407"/>
      <c r="BKJ21" s="782"/>
      <c r="BKK21" s="140"/>
      <c r="BKL21" s="49"/>
      <c r="BKM21" s="67"/>
      <c r="BKN21" s="78">
        <f t="shared" si="178"/>
        <v>0</v>
      </c>
      <c r="BKP21" s="407"/>
      <c r="BKQ21" s="782"/>
      <c r="BKR21" s="140"/>
      <c r="BKS21" s="49"/>
      <c r="BKT21" s="67"/>
      <c r="BKU21" s="78">
        <f t="shared" si="179"/>
        <v>15188.5</v>
      </c>
      <c r="BKW21" s="407"/>
      <c r="BKX21" s="782"/>
      <c r="BKY21" s="140"/>
      <c r="BKZ21" s="259"/>
      <c r="BLA21" s="67"/>
      <c r="BLB21" s="78">
        <f t="shared" si="180"/>
        <v>0</v>
      </c>
      <c r="BLD21" s="427"/>
      <c r="BLE21" s="230"/>
      <c r="BLF21" s="698"/>
      <c r="BLG21" s="98"/>
      <c r="BLH21" s="140"/>
      <c r="BLI21" s="78">
        <f t="shared" si="181"/>
        <v>0</v>
      </c>
      <c r="BLK21" s="427"/>
      <c r="BLL21" s="230"/>
      <c r="BLM21" s="105"/>
      <c r="BLN21" s="98"/>
      <c r="BLO21" s="140"/>
      <c r="BLP21" s="78">
        <f t="shared" si="182"/>
        <v>0</v>
      </c>
      <c r="BLR21" s="427"/>
      <c r="BLS21" s="230"/>
      <c r="BLT21" s="105"/>
      <c r="BLU21" s="717"/>
      <c r="BLV21" s="140"/>
      <c r="BLW21" s="78">
        <f t="shared" si="183"/>
        <v>2393</v>
      </c>
      <c r="BLY21" s="407"/>
      <c r="BLZ21" s="782"/>
      <c r="BMA21" s="140"/>
      <c r="BMB21" s="496"/>
      <c r="BMC21" s="67"/>
      <c r="BMD21" s="78">
        <f t="shared" si="184"/>
        <v>0</v>
      </c>
      <c r="BMF21" s="31"/>
      <c r="BMG21" s="782"/>
      <c r="BMH21" s="140"/>
      <c r="BMI21" s="259"/>
      <c r="BMJ21" s="67"/>
      <c r="BMK21" s="78">
        <f t="shared" si="185"/>
        <v>0</v>
      </c>
      <c r="BMM21" s="31"/>
      <c r="BMN21" s="782"/>
      <c r="BMO21" s="351"/>
      <c r="BMP21" s="49"/>
      <c r="BMQ21" s="76"/>
      <c r="BMR21" s="78">
        <f t="shared" si="228"/>
        <v>14824.5</v>
      </c>
      <c r="BMT21" s="322">
        <v>41547</v>
      </c>
      <c r="BMU21" s="303" t="s">
        <v>4220</v>
      </c>
      <c r="BMV21" s="140">
        <v>25771.5</v>
      </c>
      <c r="BMW21" s="49"/>
      <c r="BMX21" s="720"/>
      <c r="BMY21" s="132">
        <f t="shared" si="229"/>
        <v>56291.5</v>
      </c>
      <c r="BNA21" s="31"/>
      <c r="BNB21" s="782"/>
      <c r="BNC21" s="140"/>
      <c r="BND21" s="259"/>
      <c r="BNE21" s="67"/>
      <c r="BNF21" s="78">
        <f t="shared" si="230"/>
        <v>0</v>
      </c>
      <c r="BNH21" s="31"/>
      <c r="BNI21" s="337"/>
      <c r="BNJ21" s="782"/>
      <c r="BNK21" s="140"/>
      <c r="BNL21" s="259"/>
      <c r="BNM21" s="67"/>
      <c r="BNN21" s="78">
        <f t="shared" si="231"/>
        <v>0</v>
      </c>
      <c r="BNP21" s="31"/>
      <c r="BNQ21" s="782"/>
      <c r="BNR21" s="140"/>
      <c r="BNS21" s="31"/>
      <c r="BNT21" s="76"/>
      <c r="BNU21" s="78">
        <f t="shared" si="232"/>
        <v>0</v>
      </c>
      <c r="BNW21" s="31"/>
      <c r="BNX21" s="782"/>
      <c r="BNY21" s="140"/>
      <c r="BNZ21" s="31"/>
      <c r="BOA21" s="76"/>
      <c r="BOB21" s="78">
        <f t="shared" si="233"/>
        <v>0</v>
      </c>
      <c r="BOD21" s="31"/>
      <c r="BOE21" s="782"/>
      <c r="BOF21" s="140"/>
      <c r="BOG21" s="259"/>
      <c r="BOH21" s="67"/>
      <c r="BOI21" s="78">
        <f t="shared" si="234"/>
        <v>1785.5</v>
      </c>
      <c r="BOK21" s="322"/>
      <c r="BOL21" s="303"/>
      <c r="BOM21" s="140"/>
      <c r="BON21" s="49"/>
      <c r="BOO21" s="140"/>
      <c r="BOP21" s="78">
        <f t="shared" si="235"/>
        <v>0</v>
      </c>
      <c r="BOR21" s="407"/>
      <c r="BOS21" s="782"/>
      <c r="BOT21" s="140"/>
      <c r="BOU21" s="49"/>
      <c r="BOV21" s="76"/>
      <c r="BOW21" s="78">
        <f t="shared" si="236"/>
        <v>0</v>
      </c>
      <c r="BOY21" s="407"/>
      <c r="BOZ21" s="782"/>
      <c r="BPA21" s="140"/>
      <c r="BPB21" s="49"/>
      <c r="BPC21" s="76"/>
      <c r="BPD21" s="78">
        <f t="shared" si="250"/>
        <v>210</v>
      </c>
      <c r="BPF21" s="31"/>
      <c r="BPG21" s="782"/>
      <c r="BPH21" s="140"/>
      <c r="BPI21" s="49"/>
      <c r="BPJ21" s="76"/>
      <c r="BPK21" s="78">
        <f t="shared" si="186"/>
        <v>0</v>
      </c>
      <c r="BPM21" s="31"/>
      <c r="BPN21" s="782"/>
      <c r="BPO21" s="140"/>
      <c r="BPP21" s="49"/>
      <c r="BPQ21" s="76"/>
      <c r="BPR21" s="78">
        <f t="shared" si="187"/>
        <v>0</v>
      </c>
      <c r="BPU21" s="933"/>
      <c r="BPV21" s="31"/>
      <c r="BPW21" s="140"/>
      <c r="BPX21" s="259"/>
      <c r="BPY21" s="67"/>
      <c r="BPZ21" s="78">
        <f t="shared" si="188"/>
        <v>118</v>
      </c>
      <c r="BQA21" s="76"/>
      <c r="BQB21" s="322">
        <v>41513</v>
      </c>
      <c r="BQC21" s="230" t="s">
        <v>3298</v>
      </c>
      <c r="BQD21" s="105">
        <v>2144</v>
      </c>
      <c r="BQE21" s="49">
        <v>41521</v>
      </c>
      <c r="BQF21" s="140">
        <v>2144</v>
      </c>
      <c r="BQG21" s="78">
        <f t="shared" si="189"/>
        <v>8615.5</v>
      </c>
      <c r="BQI21" s="322"/>
      <c r="BQJ21" s="303"/>
      <c r="BQK21" s="140"/>
      <c r="BQL21" s="427"/>
      <c r="BQM21" s="140"/>
      <c r="BQN21" s="78">
        <f t="shared" si="190"/>
        <v>0</v>
      </c>
      <c r="BQQ21" s="782"/>
      <c r="BQR21" s="351"/>
      <c r="BQS21" s="407"/>
      <c r="BQT21" s="780"/>
      <c r="BQU21" s="78">
        <f t="shared" si="191"/>
        <v>0</v>
      </c>
      <c r="BQW21" s="31"/>
      <c r="BQX21" s="782"/>
      <c r="BQY21" s="140"/>
      <c r="BQZ21" s="259"/>
      <c r="BRA21" s="67"/>
      <c r="BRB21" s="78">
        <f t="shared" si="192"/>
        <v>2077</v>
      </c>
      <c r="BRD21" s="31"/>
      <c r="BRE21" s="337"/>
      <c r="BRF21" s="782"/>
      <c r="BRG21" s="140"/>
      <c r="BRH21" s="49"/>
      <c r="BRI21" s="76"/>
      <c r="BRJ21" s="78">
        <f t="shared" si="193"/>
        <v>1966</v>
      </c>
      <c r="BRL21" s="407"/>
      <c r="BRM21" s="782"/>
      <c r="BRN21" s="140"/>
      <c r="BRO21" s="259"/>
      <c r="BRP21" s="67"/>
      <c r="BRQ21" s="78">
        <f t="shared" si="194"/>
        <v>0</v>
      </c>
      <c r="BRS21" s="407"/>
      <c r="BRT21" s="782"/>
      <c r="BRU21" s="140"/>
      <c r="BRV21" s="49"/>
      <c r="BRW21" s="76"/>
      <c r="BRX21" s="78">
        <f t="shared" si="195"/>
        <v>0</v>
      </c>
      <c r="BRZ21" s="31"/>
      <c r="BSA21" s="782"/>
      <c r="BSB21" s="140"/>
      <c r="BSC21" s="259"/>
      <c r="BSD21" s="67"/>
      <c r="BSE21" s="78">
        <f t="shared" si="196"/>
        <v>0</v>
      </c>
      <c r="BSG21" s="407"/>
      <c r="BSH21" s="782"/>
      <c r="BSI21" s="140"/>
      <c r="BSJ21" s="564"/>
      <c r="BSK21" s="573"/>
      <c r="BSL21" s="78">
        <f t="shared" si="197"/>
        <v>0</v>
      </c>
      <c r="BSN21" s="407"/>
      <c r="BSO21" s="782"/>
      <c r="BSP21" s="140"/>
      <c r="BSQ21" s="564"/>
      <c r="BSR21" s="573"/>
      <c r="BSS21" s="78">
        <f t="shared" si="198"/>
        <v>0</v>
      </c>
      <c r="BSU21" s="31"/>
      <c r="BSV21" s="782"/>
      <c r="BSW21" s="140"/>
      <c r="BSX21" s="259"/>
      <c r="BSY21" s="67"/>
      <c r="BSZ21" s="78">
        <f t="shared" si="199"/>
        <v>0</v>
      </c>
      <c r="BTB21" s="31"/>
      <c r="BTC21" s="782"/>
      <c r="BTD21" s="140"/>
      <c r="BTE21" s="259"/>
      <c r="BTF21" s="67"/>
      <c r="BTG21" s="78">
        <f t="shared" si="200"/>
        <v>0</v>
      </c>
      <c r="BTI21" s="31"/>
      <c r="BTJ21" s="782"/>
      <c r="BTK21" s="140"/>
      <c r="BTL21" s="259"/>
      <c r="BTM21" s="67"/>
      <c r="BTN21" s="78">
        <f t="shared" si="201"/>
        <v>0</v>
      </c>
      <c r="BTP21" s="31"/>
      <c r="BTQ21" s="782"/>
      <c r="BTR21" s="140"/>
      <c r="BTS21" s="259"/>
      <c r="BTT21" s="67"/>
      <c r="BTU21" s="78">
        <f t="shared" si="202"/>
        <v>0</v>
      </c>
    </row>
    <row r="22" spans="1:1893" x14ac:dyDescent="0.25">
      <c r="A22" s="31"/>
      <c r="B22" s="312"/>
      <c r="C22" s="22"/>
      <c r="D22" s="31"/>
      <c r="E22" s="76"/>
      <c r="F22" s="78">
        <f t="shared" si="2"/>
        <v>0</v>
      </c>
      <c r="H22" s="31"/>
      <c r="I22" s="312"/>
      <c r="J22" s="22"/>
      <c r="K22" s="31"/>
      <c r="L22" s="76"/>
      <c r="M22" s="78">
        <f t="shared" si="3"/>
        <v>0</v>
      </c>
      <c r="O22" s="31"/>
      <c r="P22" s="312"/>
      <c r="Q22" s="22"/>
      <c r="R22" s="31"/>
      <c r="S22" s="76"/>
      <c r="T22" s="78">
        <f t="shared" si="4"/>
        <v>0</v>
      </c>
      <c r="V22" s="31"/>
      <c r="W22" s="312"/>
      <c r="X22" s="22"/>
      <c r="Y22" s="31"/>
      <c r="Z22" s="76"/>
      <c r="AA22" s="78">
        <f t="shared" si="5"/>
        <v>0</v>
      </c>
      <c r="AC22" s="407"/>
      <c r="AD22" s="312"/>
      <c r="AE22" s="22"/>
      <c r="AF22" s="407"/>
      <c r="AG22" s="76"/>
      <c r="AH22" s="78">
        <f t="shared" si="6"/>
        <v>1390</v>
      </c>
      <c r="AJ22" s="322">
        <v>41478</v>
      </c>
      <c r="AK22" s="230" t="s">
        <v>3274</v>
      </c>
      <c r="AL22" s="105">
        <v>29720.5</v>
      </c>
      <c r="AM22" s="401"/>
      <c r="AN22" s="140"/>
      <c r="AO22" s="78">
        <f t="shared" si="7"/>
        <v>397714.14</v>
      </c>
      <c r="AQ22" s="31"/>
      <c r="AR22" s="312"/>
      <c r="AS22" s="22"/>
      <c r="AT22" s="31"/>
      <c r="AU22" s="76"/>
      <c r="AV22" s="78">
        <f t="shared" si="8"/>
        <v>0</v>
      </c>
      <c r="AX22" s="323"/>
      <c r="AY22" s="312"/>
      <c r="AZ22" s="22"/>
      <c r="BA22" s="31"/>
      <c r="BB22" s="76"/>
      <c r="BC22" s="78">
        <f t="shared" si="9"/>
        <v>37222</v>
      </c>
      <c r="BE22" s="427"/>
      <c r="BF22" s="230"/>
      <c r="BG22" s="105"/>
      <c r="BH22" s="900"/>
      <c r="BI22" s="140"/>
      <c r="BJ22" s="78">
        <f t="shared" si="10"/>
        <v>0</v>
      </c>
      <c r="BL22" s="323"/>
      <c r="BM22" s="312"/>
      <c r="BN22" s="22"/>
      <c r="BO22" s="31"/>
      <c r="BP22" s="76"/>
      <c r="BQ22" s="78">
        <f t="shared" si="11"/>
        <v>0</v>
      </c>
      <c r="BS22" s="427"/>
      <c r="BT22" s="427"/>
      <c r="BU22" s="230"/>
      <c r="BV22" s="105"/>
      <c r="BW22" s="49"/>
      <c r="BX22" s="140"/>
      <c r="BY22" s="78">
        <f t="shared" si="12"/>
        <v>0</v>
      </c>
      <c r="CA22" s="427"/>
      <c r="CB22" s="230"/>
      <c r="CC22" s="105"/>
      <c r="CD22" s="49"/>
      <c r="CE22" s="140"/>
      <c r="CF22" s="78">
        <f t="shared" si="13"/>
        <v>0</v>
      </c>
      <c r="CH22" s="427"/>
      <c r="CI22" s="230"/>
      <c r="CJ22" s="105"/>
      <c r="CK22" s="49"/>
      <c r="CL22" s="140"/>
      <c r="CM22" s="78">
        <f t="shared" si="14"/>
        <v>0</v>
      </c>
      <c r="CO22" s="550">
        <v>41121</v>
      </c>
      <c r="CP22" s="550"/>
      <c r="CQ22" s="837" t="s">
        <v>1154</v>
      </c>
      <c r="CR22" s="674">
        <v>83134</v>
      </c>
      <c r="CS22" s="797"/>
      <c r="CT22" s="566"/>
      <c r="CU22" s="901">
        <f t="shared" si="15"/>
        <v>88948</v>
      </c>
      <c r="CX22" s="913"/>
      <c r="CY22" s="782"/>
      <c r="CZ22" s="140"/>
      <c r="DA22" s="427"/>
      <c r="DB22" s="140"/>
      <c r="DC22" s="78">
        <f t="shared" si="16"/>
        <v>9551430.3000000007</v>
      </c>
      <c r="DE22" s="322"/>
      <c r="DF22" s="230"/>
      <c r="DG22" s="105"/>
      <c r="DH22" s="49"/>
      <c r="DI22" s="140"/>
      <c r="DJ22" s="78">
        <f t="shared" si="17"/>
        <v>7735</v>
      </c>
      <c r="DL22" s="322"/>
      <c r="DM22" s="230"/>
      <c r="DN22" s="105"/>
      <c r="DO22" s="49"/>
      <c r="DP22" s="52"/>
      <c r="DQ22" s="78">
        <f t="shared" si="18"/>
        <v>0</v>
      </c>
      <c r="DS22" s="49"/>
      <c r="DT22" s="230"/>
      <c r="DU22" s="105"/>
      <c r="DV22" s="49"/>
      <c r="DW22" s="140"/>
      <c r="DX22" s="78">
        <f t="shared" si="19"/>
        <v>1750.5</v>
      </c>
      <c r="DZ22" s="322"/>
      <c r="EA22" s="230"/>
      <c r="EB22" s="105"/>
      <c r="EC22" s="49"/>
      <c r="ED22" s="140"/>
      <c r="EE22" s="78">
        <f t="shared" si="20"/>
        <v>0</v>
      </c>
      <c r="EG22" s="427"/>
      <c r="EH22" s="303"/>
      <c r="EI22" s="140"/>
      <c r="EJ22" s="49"/>
      <c r="EK22" s="140"/>
      <c r="EL22" s="78">
        <f t="shared" si="21"/>
        <v>0</v>
      </c>
      <c r="EN22" s="407"/>
      <c r="EO22" s="312"/>
      <c r="EP22" s="22"/>
      <c r="EQ22" s="31"/>
      <c r="ER22" s="76"/>
      <c r="ES22" s="78">
        <f t="shared" si="22"/>
        <v>0</v>
      </c>
      <c r="EU22" s="49"/>
      <c r="EV22" s="309"/>
      <c r="EW22" s="230"/>
      <c r="EX22" s="105"/>
      <c r="EY22" s="309"/>
      <c r="EZ22" s="140"/>
      <c r="FA22" s="78">
        <f t="shared" si="23"/>
        <v>0</v>
      </c>
      <c r="FC22" s="427"/>
      <c r="FD22" s="309"/>
      <c r="FE22" s="230"/>
      <c r="FF22" s="105"/>
      <c r="FG22" s="49"/>
      <c r="FH22" s="140"/>
      <c r="FI22" s="78">
        <f t="shared" si="24"/>
        <v>40277.530000000006</v>
      </c>
      <c r="FK22" s="407"/>
      <c r="FL22" s="337"/>
      <c r="FM22" s="312"/>
      <c r="FN22" s="105"/>
      <c r="FO22" s="337"/>
      <c r="FP22" s="76"/>
      <c r="FQ22" s="78">
        <f t="shared" si="25"/>
        <v>8038.1</v>
      </c>
      <c r="FS22" s="31"/>
      <c r="FT22" s="230"/>
      <c r="FU22" s="105"/>
      <c r="FV22" s="49"/>
      <c r="FW22" s="140"/>
      <c r="FX22" s="78">
        <f t="shared" si="203"/>
        <v>0</v>
      </c>
      <c r="FZ22" s="427">
        <v>41512</v>
      </c>
      <c r="GA22" s="484"/>
      <c r="GB22" s="230" t="s">
        <v>3331</v>
      </c>
      <c r="GC22" s="105">
        <v>30029</v>
      </c>
      <c r="GD22" s="427"/>
      <c r="GE22" s="105"/>
      <c r="GF22" s="78">
        <f t="shared" si="26"/>
        <v>58941.5</v>
      </c>
      <c r="GH22" s="427"/>
      <c r="GI22" s="230"/>
      <c r="GJ22" s="105"/>
      <c r="GK22" s="49"/>
      <c r="GL22" s="140"/>
      <c r="GM22" s="78">
        <f t="shared" si="27"/>
        <v>24</v>
      </c>
      <c r="GO22" s="407"/>
      <c r="GP22" s="312"/>
      <c r="GQ22" s="312"/>
      <c r="GR22" s="785"/>
      <c r="GS22" s="31"/>
      <c r="GT22" s="76"/>
      <c r="GU22" s="78">
        <f t="shared" si="28"/>
        <v>8804.6</v>
      </c>
      <c r="GW22" s="427"/>
      <c r="GX22" s="230"/>
      <c r="GY22" s="698"/>
      <c r="GZ22" s="322"/>
      <c r="HA22" s="140"/>
      <c r="HB22" s="78">
        <f t="shared" si="29"/>
        <v>5990.5</v>
      </c>
      <c r="HD22" s="323"/>
      <c r="HE22" s="312"/>
      <c r="HF22" s="785"/>
      <c r="HG22" s="31"/>
      <c r="HH22" s="76"/>
      <c r="HI22" s="78">
        <f t="shared" si="30"/>
        <v>41275.5</v>
      </c>
      <c r="HK22" s="427"/>
      <c r="HL22" s="230"/>
      <c r="HM22" s="105"/>
      <c r="HN22" s="49"/>
      <c r="HO22" s="140"/>
      <c r="HP22" s="78">
        <f t="shared" si="31"/>
        <v>3000</v>
      </c>
      <c r="HR22" s="323"/>
      <c r="HS22" s="312"/>
      <c r="HT22" s="785"/>
      <c r="HU22" s="31"/>
      <c r="HV22" s="76"/>
      <c r="HW22" s="78">
        <f t="shared" si="32"/>
        <v>0</v>
      </c>
      <c r="HY22" s="323"/>
      <c r="HZ22" s="312"/>
      <c r="IA22" s="785"/>
      <c r="IB22" s="31"/>
      <c r="IC22" s="76"/>
      <c r="ID22" s="78">
        <f t="shared" si="33"/>
        <v>0</v>
      </c>
      <c r="IF22" s="312"/>
      <c r="IG22" s="312"/>
      <c r="IH22" s="785"/>
      <c r="II22" s="31"/>
      <c r="IJ22" s="76"/>
      <c r="IK22" s="78">
        <f t="shared" si="34"/>
        <v>44195</v>
      </c>
      <c r="IM22" s="427"/>
      <c r="IN22" s="1476"/>
      <c r="IO22" s="807"/>
      <c r="IP22" s="49"/>
      <c r="IQ22" s="140"/>
      <c r="IR22" s="78">
        <f t="shared" si="35"/>
        <v>402</v>
      </c>
      <c r="IT22" s="427"/>
      <c r="IU22" s="1476"/>
      <c r="IV22" s="807"/>
      <c r="IW22" s="49"/>
      <c r="IX22" s="140"/>
      <c r="IY22" s="78">
        <f t="shared" si="36"/>
        <v>21278.5</v>
      </c>
      <c r="JA22" s="323">
        <v>41517</v>
      </c>
      <c r="JB22" s="782" t="s">
        <v>3350</v>
      </c>
      <c r="JC22" s="76">
        <v>8000</v>
      </c>
      <c r="JD22" s="323">
        <v>41530</v>
      </c>
      <c r="JE22" s="76">
        <v>8000</v>
      </c>
      <c r="JF22" s="78">
        <f t="shared" si="37"/>
        <v>0</v>
      </c>
      <c r="JH22" s="323"/>
      <c r="JI22" s="782"/>
      <c r="JJ22" s="704"/>
      <c r="JK22" s="323"/>
      <c r="JL22" s="704"/>
      <c r="JM22" s="78">
        <f t="shared" si="38"/>
        <v>30400</v>
      </c>
      <c r="JO22" s="323"/>
      <c r="JP22" s="782"/>
      <c r="JQ22" s="704"/>
      <c r="JR22" s="323"/>
      <c r="JS22" s="704"/>
      <c r="JT22" s="78">
        <f t="shared" si="39"/>
        <v>30400</v>
      </c>
      <c r="JV22" s="427"/>
      <c r="JW22" s="1476"/>
      <c r="JX22" s="140"/>
      <c r="JY22" s="322">
        <v>41535</v>
      </c>
      <c r="JZ22" s="140">
        <v>5500</v>
      </c>
      <c r="KA22" s="78">
        <f t="shared" si="40"/>
        <v>7050.57</v>
      </c>
      <c r="KC22" s="323"/>
      <c r="KD22" s="312"/>
      <c r="KE22" s="22"/>
      <c r="KF22" s="31"/>
      <c r="KG22" s="76"/>
      <c r="KH22" s="78">
        <f t="shared" si="41"/>
        <v>0</v>
      </c>
      <c r="KJ22" s="323"/>
      <c r="KK22" s="1467"/>
      <c r="KL22" s="312"/>
      <c r="KM22" s="22"/>
      <c r="KN22" s="31"/>
      <c r="KO22" s="76"/>
      <c r="KP22" s="78">
        <f t="shared" si="42"/>
        <v>26852</v>
      </c>
      <c r="KR22" s="323"/>
      <c r="KS22" s="312"/>
      <c r="KT22" s="22"/>
      <c r="KU22" s="31"/>
      <c r="KV22" s="76"/>
      <c r="KW22" s="78">
        <f t="shared" si="43"/>
        <v>0</v>
      </c>
      <c r="KY22" s="322"/>
      <c r="KZ22" s="230"/>
      <c r="LA22" s="105"/>
      <c r="LB22" s="49"/>
      <c r="LC22" s="140"/>
      <c r="LD22" s="78">
        <f t="shared" si="44"/>
        <v>0</v>
      </c>
      <c r="LF22" s="312"/>
      <c r="LG22" s="312"/>
      <c r="LH22" s="22"/>
      <c r="LI22" s="31"/>
      <c r="LJ22" s="76"/>
      <c r="LK22" s="78">
        <f t="shared" si="45"/>
        <v>7881.5</v>
      </c>
      <c r="LM22" s="312"/>
      <c r="LN22" s="312"/>
      <c r="LO22" s="22"/>
      <c r="LP22" s="31"/>
      <c r="LQ22" s="76"/>
      <c r="LR22" s="78">
        <f t="shared" si="46"/>
        <v>0</v>
      </c>
      <c r="LT22" s="312"/>
      <c r="LU22" s="312"/>
      <c r="LV22" s="22"/>
      <c r="LW22" s="31"/>
      <c r="LX22" s="76"/>
      <c r="LY22" s="78">
        <f t="shared" si="47"/>
        <v>0</v>
      </c>
      <c r="MA22" s="312"/>
      <c r="MB22" s="312"/>
      <c r="MC22" s="22"/>
      <c r="MD22" s="31"/>
      <c r="ME22" s="76"/>
      <c r="MF22" s="78">
        <f t="shared" si="48"/>
        <v>0</v>
      </c>
      <c r="MH22" s="427"/>
      <c r="MI22" s="230"/>
      <c r="MJ22" s="105"/>
      <c r="MK22" s="49"/>
      <c r="ML22" s="140"/>
      <c r="MM22" s="78">
        <f t="shared" si="49"/>
        <v>0</v>
      </c>
      <c r="MO22" s="407"/>
      <c r="MP22" s="312"/>
      <c r="MQ22" s="22"/>
      <c r="MR22" s="31"/>
      <c r="MS22" s="76"/>
      <c r="MT22" s="78">
        <f t="shared" si="50"/>
        <v>0</v>
      </c>
      <c r="MV22" s="407"/>
      <c r="MW22" s="312"/>
      <c r="MX22" s="22"/>
      <c r="MY22" s="31"/>
      <c r="MZ22" s="76"/>
      <c r="NA22" s="78">
        <f t="shared" si="51"/>
        <v>0</v>
      </c>
      <c r="NC22" s="794"/>
      <c r="ND22" s="312"/>
      <c r="NE22" s="22"/>
      <c r="NF22" s="31"/>
      <c r="NG22" s="76"/>
      <c r="NH22" s="78">
        <f t="shared" si="52"/>
        <v>0</v>
      </c>
      <c r="NJ22" s="794"/>
      <c r="NK22" s="312"/>
      <c r="NL22" s="22"/>
      <c r="NM22" s="31"/>
      <c r="NN22" s="76"/>
      <c r="NO22" s="78">
        <f t="shared" si="53"/>
        <v>0</v>
      </c>
      <c r="NQ22" s="407"/>
      <c r="NR22" s="312"/>
      <c r="NS22" s="22"/>
      <c r="NT22" s="407"/>
      <c r="NU22" s="76"/>
      <c r="NV22" s="78">
        <f t="shared" si="54"/>
        <v>0</v>
      </c>
      <c r="NX22" s="407"/>
      <c r="NY22" s="312"/>
      <c r="NZ22" s="22"/>
      <c r="OA22" s="31"/>
      <c r="OB22" s="76"/>
      <c r="OC22" s="78">
        <f t="shared" si="55"/>
        <v>14934.5</v>
      </c>
      <c r="OE22" s="427"/>
      <c r="OF22" s="816"/>
      <c r="OG22" s="230"/>
      <c r="OH22" s="105"/>
      <c r="OI22" s="49"/>
      <c r="OJ22" s="140"/>
      <c r="OK22" s="78">
        <f t="shared" si="0"/>
        <v>166644.35999999999</v>
      </c>
      <c r="OM22" s="407"/>
      <c r="ON22" s="312"/>
      <c r="OO22" s="22"/>
      <c r="OP22" s="31"/>
      <c r="OQ22" s="76"/>
      <c r="OR22" s="78">
        <f t="shared" si="56"/>
        <v>0</v>
      </c>
      <c r="OT22" s="312"/>
      <c r="OU22" s="312"/>
      <c r="OV22" s="22"/>
      <c r="OW22" s="31"/>
      <c r="OX22" s="76"/>
      <c r="OY22" s="78">
        <f t="shared" si="57"/>
        <v>0</v>
      </c>
      <c r="PA22" s="322"/>
      <c r="PB22" s="791"/>
      <c r="PC22" s="140"/>
      <c r="PD22" s="434"/>
      <c r="PE22" s="140"/>
      <c r="PF22" s="78">
        <f t="shared" si="58"/>
        <v>7976</v>
      </c>
      <c r="PH22" s="322"/>
      <c r="PI22" s="899"/>
      <c r="PJ22" s="105"/>
      <c r="PK22" s="49"/>
      <c r="PL22" s="140"/>
      <c r="PM22" s="78">
        <f t="shared" si="59"/>
        <v>7976</v>
      </c>
      <c r="PO22" s="322">
        <v>41547</v>
      </c>
      <c r="PP22" s="864"/>
      <c r="PQ22" s="230" t="s">
        <v>4246</v>
      </c>
      <c r="PR22" s="105">
        <v>122359.13</v>
      </c>
      <c r="PS22" s="535"/>
      <c r="PT22" s="140"/>
      <c r="PU22" s="132">
        <f t="shared" si="60"/>
        <v>328670.49</v>
      </c>
      <c r="PW22" s="322"/>
      <c r="PX22" s="230"/>
      <c r="PY22" s="105"/>
      <c r="PZ22" s="309"/>
      <c r="QA22" s="140"/>
      <c r="QB22" s="78">
        <f t="shared" si="61"/>
        <v>9904</v>
      </c>
      <c r="QD22" s="323"/>
      <c r="QE22" s="312"/>
      <c r="QF22" s="22"/>
      <c r="QG22" s="31"/>
      <c r="QH22" s="76"/>
      <c r="QI22" s="78">
        <f t="shared" si="62"/>
        <v>43673.4</v>
      </c>
      <c r="QK22" s="31"/>
      <c r="QL22" s="312"/>
      <c r="QM22" s="22"/>
      <c r="QN22" s="31"/>
      <c r="QO22" s="76"/>
      <c r="QP22" s="78">
        <f t="shared" si="63"/>
        <v>0</v>
      </c>
      <c r="QR22" s="312"/>
      <c r="QS22" s="312"/>
      <c r="QT22" s="785"/>
      <c r="QU22" s="31"/>
      <c r="QV22" s="76"/>
      <c r="QW22" s="78">
        <f t="shared" si="64"/>
        <v>0</v>
      </c>
      <c r="QY22" s="312"/>
      <c r="QZ22" s="312"/>
      <c r="RA22" s="22"/>
      <c r="RB22" s="31"/>
      <c r="RC22" s="76"/>
      <c r="RD22" s="78">
        <f t="shared" si="65"/>
        <v>0</v>
      </c>
      <c r="RF22" s="427"/>
      <c r="RG22" s="484"/>
      <c r="RH22" s="230"/>
      <c r="RI22" s="105"/>
      <c r="RJ22" s="49"/>
      <c r="RK22" s="140"/>
      <c r="RL22" s="78">
        <f t="shared" si="66"/>
        <v>26965.5</v>
      </c>
      <c r="RN22" s="427"/>
      <c r="RO22" s="230"/>
      <c r="RP22" s="105"/>
      <c r="RQ22" s="31"/>
      <c r="RR22" s="795"/>
      <c r="RS22" s="78">
        <f t="shared" si="67"/>
        <v>0</v>
      </c>
      <c r="RU22" s="427"/>
      <c r="RV22" s="230"/>
      <c r="RW22" s="105"/>
      <c r="RX22" s="31"/>
      <c r="RY22" s="795"/>
      <c r="RZ22" s="78">
        <f t="shared" si="68"/>
        <v>0</v>
      </c>
      <c r="SB22" s="49"/>
      <c r="SC22" s="230"/>
      <c r="SD22" s="105"/>
      <c r="SE22" s="31"/>
      <c r="SF22" s="795"/>
      <c r="SG22" s="78">
        <f t="shared" si="69"/>
        <v>0</v>
      </c>
      <c r="SI22" s="49"/>
      <c r="SJ22" s="230"/>
      <c r="SK22" s="105"/>
      <c r="SL22" s="31"/>
      <c r="SM22" s="795"/>
      <c r="SN22" s="78">
        <f t="shared" si="70"/>
        <v>0</v>
      </c>
      <c r="SP22" s="49"/>
      <c r="SQ22" s="230"/>
      <c r="SR22" s="105"/>
      <c r="SS22" s="31"/>
      <c r="ST22" s="795"/>
      <c r="SU22" s="78">
        <f t="shared" si="71"/>
        <v>0</v>
      </c>
      <c r="SW22" s="49"/>
      <c r="SX22" s="230"/>
      <c r="SY22" s="105"/>
      <c r="SZ22" s="31"/>
      <c r="TA22" s="795"/>
      <c r="TB22" s="78">
        <f t="shared" si="72"/>
        <v>0</v>
      </c>
      <c r="TD22" s="49"/>
      <c r="TE22" s="230"/>
      <c r="TF22" s="105"/>
      <c r="TG22" s="31"/>
      <c r="TH22" s="795"/>
      <c r="TI22" s="78">
        <f t="shared" si="73"/>
        <v>0</v>
      </c>
      <c r="TK22" s="312"/>
      <c r="TL22" s="312"/>
      <c r="TM22" s="22"/>
      <c r="TN22" s="31"/>
      <c r="TO22" s="795"/>
      <c r="TP22" s="78">
        <f t="shared" si="74"/>
        <v>9651.5</v>
      </c>
      <c r="TR22" s="312"/>
      <c r="TS22" s="312"/>
      <c r="TT22" s="22"/>
      <c r="TU22" s="31"/>
      <c r="TV22" s="795"/>
      <c r="TW22" s="78">
        <f t="shared" si="75"/>
        <v>0</v>
      </c>
      <c r="TY22" s="407"/>
      <c r="TZ22" s="312"/>
      <c r="UA22" s="22"/>
      <c r="UB22" s="31"/>
      <c r="UC22" s="795"/>
      <c r="UD22" s="78">
        <f t="shared" si="76"/>
        <v>0</v>
      </c>
      <c r="UF22" s="427"/>
      <c r="UG22" s="230"/>
      <c r="UH22" s="105"/>
      <c r="UI22" s="49"/>
      <c r="UJ22" s="351"/>
      <c r="UK22" s="78">
        <f t="shared" si="77"/>
        <v>-2822</v>
      </c>
      <c r="UM22" s="427"/>
      <c r="UN22" s="230"/>
      <c r="UO22" s="105"/>
      <c r="UP22" s="49"/>
      <c r="UQ22" s="351"/>
      <c r="UR22" s="78">
        <f t="shared" si="78"/>
        <v>0</v>
      </c>
      <c r="UT22" s="322"/>
      <c r="UU22" s="230"/>
      <c r="UV22" s="105"/>
      <c r="UW22" s="322"/>
      <c r="UX22" s="351"/>
      <c r="UY22" s="78">
        <f t="shared" si="79"/>
        <v>2243</v>
      </c>
      <c r="VA22" s="407"/>
      <c r="VB22" s="312"/>
      <c r="VC22" s="22"/>
      <c r="VD22" s="31"/>
      <c r="VE22" s="795"/>
      <c r="VF22" s="78">
        <f t="shared" si="80"/>
        <v>0</v>
      </c>
      <c r="VH22" s="31"/>
      <c r="VI22" s="312"/>
      <c r="VJ22" s="22"/>
      <c r="VK22" s="31"/>
      <c r="VL22" s="795"/>
      <c r="VM22" s="78">
        <f t="shared" si="81"/>
        <v>1169.5</v>
      </c>
      <c r="VO22" s="31"/>
      <c r="VP22" s="312"/>
      <c r="VQ22" s="22"/>
      <c r="VR22" s="31"/>
      <c r="VS22" s="795"/>
      <c r="VT22" s="78">
        <f t="shared" si="82"/>
        <v>0</v>
      </c>
      <c r="VV22" s="407"/>
      <c r="VW22" s="312"/>
      <c r="VX22" s="22"/>
      <c r="VY22" s="31"/>
      <c r="VZ22" s="795"/>
      <c r="WA22" s="78">
        <f t="shared" si="83"/>
        <v>25810</v>
      </c>
      <c r="WC22" s="322"/>
      <c r="WD22" s="230"/>
      <c r="WE22" s="105"/>
      <c r="WF22" s="49"/>
      <c r="WG22" s="351"/>
      <c r="WH22" s="78">
        <f t="shared" si="84"/>
        <v>151</v>
      </c>
      <c r="WJ22" s="407"/>
      <c r="WK22" s="312"/>
      <c r="WL22" s="22"/>
      <c r="WM22" s="31"/>
      <c r="WN22" s="76"/>
      <c r="WO22" s="78">
        <f t="shared" si="85"/>
        <v>22886.5</v>
      </c>
      <c r="WQ22" s="31"/>
      <c r="WR22" s="312"/>
      <c r="WS22" s="22"/>
      <c r="WT22" s="31"/>
      <c r="WU22" s="76"/>
      <c r="WV22" s="78">
        <f t="shared" si="86"/>
        <v>0</v>
      </c>
      <c r="WX22" s="407"/>
      <c r="WY22" s="312"/>
      <c r="WZ22" s="22"/>
      <c r="XA22" s="31"/>
      <c r="XB22" s="76"/>
      <c r="XC22" s="78">
        <f t="shared" si="87"/>
        <v>27657.5</v>
      </c>
      <c r="XE22" s="407"/>
      <c r="XF22" s="312"/>
      <c r="XG22" s="22"/>
      <c r="XH22" s="31"/>
      <c r="XI22" s="76"/>
      <c r="XJ22" s="78">
        <f t="shared" si="88"/>
        <v>0</v>
      </c>
      <c r="XL22" s="407"/>
      <c r="XM22" s="312"/>
      <c r="XN22" s="22"/>
      <c r="XO22" s="31"/>
      <c r="XP22" s="76"/>
      <c r="XQ22" s="78">
        <f t="shared" si="89"/>
        <v>0</v>
      </c>
      <c r="XT22" s="360"/>
      <c r="XU22" s="230"/>
      <c r="XV22" s="105"/>
      <c r="XW22" s="49"/>
      <c r="XX22" s="140"/>
      <c r="XY22" s="78">
        <f t="shared" si="90"/>
        <v>55941.83</v>
      </c>
      <c r="YA22" s="322"/>
      <c r="YB22" s="230"/>
      <c r="YC22" s="105"/>
      <c r="YD22" s="427"/>
      <c r="YE22" s="140"/>
      <c r="YF22" s="78">
        <f t="shared" si="91"/>
        <v>721</v>
      </c>
      <c r="YH22" s="427"/>
      <c r="YI22" s="484"/>
      <c r="YJ22" s="230"/>
      <c r="YK22" s="698"/>
      <c r="YL22" s="787"/>
      <c r="YM22" s="140"/>
      <c r="YN22" s="78">
        <f t="shared" si="92"/>
        <v>4883.7000000000007</v>
      </c>
      <c r="YP22" s="323"/>
      <c r="YQ22" s="312"/>
      <c r="YR22" s="22"/>
      <c r="YS22" s="31"/>
      <c r="YT22" s="76"/>
      <c r="YU22" s="78">
        <f t="shared" si="251"/>
        <v>2405.5</v>
      </c>
      <c r="YW22" s="322"/>
      <c r="YX22" s="230"/>
      <c r="YY22" s="105"/>
      <c r="YZ22" s="49"/>
      <c r="ZA22" s="140"/>
      <c r="ZB22" s="78">
        <f t="shared" si="93"/>
        <v>13442.44</v>
      </c>
      <c r="ZD22" s="407"/>
      <c r="ZE22" s="312"/>
      <c r="ZF22" s="22"/>
      <c r="ZG22" s="31"/>
      <c r="ZH22" s="76"/>
      <c r="ZI22" s="78">
        <f t="shared" si="237"/>
        <v>0</v>
      </c>
      <c r="ZK22" s="407"/>
      <c r="ZL22" s="312"/>
      <c r="ZM22" s="22"/>
      <c r="ZN22" s="31"/>
      <c r="ZO22" s="76"/>
      <c r="ZP22" s="78">
        <f t="shared" si="238"/>
        <v>0</v>
      </c>
      <c r="ZR22" s="322">
        <v>41506</v>
      </c>
      <c r="ZS22" s="858"/>
      <c r="ZT22" s="303" t="s">
        <v>3309</v>
      </c>
      <c r="ZU22" s="391">
        <v>48220.5</v>
      </c>
      <c r="ZV22" s="322">
        <v>41540</v>
      </c>
      <c r="ZW22" s="140">
        <v>48220.5</v>
      </c>
      <c r="ZX22" s="78">
        <f t="shared" si="94"/>
        <v>6670.6399999999849</v>
      </c>
      <c r="ZZ22" s="323"/>
      <c r="AAA22" s="782"/>
      <c r="AAB22" s="140"/>
      <c r="AAC22" s="322"/>
      <c r="AAD22" s="140"/>
      <c r="AAE22" s="78">
        <f t="shared" si="95"/>
        <v>0</v>
      </c>
      <c r="AAG22" s="427"/>
      <c r="AAH22" s="230"/>
      <c r="AAI22" s="105"/>
      <c r="AAJ22" s="322"/>
      <c r="AAK22" s="140"/>
      <c r="AAL22" s="78">
        <f t="shared" si="96"/>
        <v>2828</v>
      </c>
      <c r="AAN22" s="322"/>
      <c r="AAO22" s="230"/>
      <c r="AAP22" s="698"/>
      <c r="AAQ22" s="49"/>
      <c r="AAR22" s="140"/>
      <c r="AAS22" s="78">
        <f t="shared" si="97"/>
        <v>22790</v>
      </c>
      <c r="AAU22" s="407"/>
      <c r="AAV22" s="312"/>
      <c r="AAW22" s="22"/>
      <c r="AAX22" s="31"/>
      <c r="AAY22" s="76"/>
      <c r="AAZ22" s="78">
        <f t="shared" si="98"/>
        <v>0</v>
      </c>
      <c r="ABB22" s="427"/>
      <c r="ABC22" s="230"/>
      <c r="ABD22" s="105"/>
      <c r="ABE22" s="49"/>
      <c r="ABF22" s="140"/>
      <c r="ABG22" s="78">
        <f t="shared" si="99"/>
        <v>0</v>
      </c>
      <c r="ABI22" s="427"/>
      <c r="ABJ22" s="230"/>
      <c r="ABK22" s="105"/>
      <c r="ABL22" s="49"/>
      <c r="ABM22" s="140"/>
      <c r="ABN22" s="78">
        <f t="shared" si="100"/>
        <v>0</v>
      </c>
      <c r="ABP22" s="407"/>
      <c r="ABQ22" s="312"/>
      <c r="ABR22" s="22"/>
      <c r="ABS22" s="31"/>
      <c r="ABT22" s="76"/>
      <c r="ABU22" s="78">
        <f t="shared" si="101"/>
        <v>0</v>
      </c>
      <c r="ABW22" s="407"/>
      <c r="ABX22" s="312"/>
      <c r="ABY22" s="22"/>
      <c r="ABZ22" s="31"/>
      <c r="ACA22" s="76"/>
      <c r="ACB22" s="78">
        <f t="shared" si="102"/>
        <v>0</v>
      </c>
      <c r="ACD22" s="407"/>
      <c r="ACE22" s="740"/>
      <c r="ACF22" s="312"/>
      <c r="ACG22" s="22"/>
      <c r="ACH22" s="31"/>
      <c r="ACI22" s="76"/>
      <c r="ACJ22" s="78">
        <f t="shared" si="103"/>
        <v>0</v>
      </c>
      <c r="ACL22" s="49"/>
      <c r="ACM22" s="230"/>
      <c r="ACN22" s="105"/>
      <c r="ACO22" s="49"/>
      <c r="ACP22" s="140"/>
      <c r="ACQ22" s="78">
        <f t="shared" si="255"/>
        <v>8172</v>
      </c>
      <c r="ACS22" s="31"/>
      <c r="ACT22" s="312"/>
      <c r="ACU22" s="22"/>
      <c r="ACV22" s="31"/>
      <c r="ACW22" s="76"/>
      <c r="ACX22" s="78">
        <f t="shared" si="104"/>
        <v>70699</v>
      </c>
      <c r="ADA22" s="312"/>
      <c r="ADB22" s="312"/>
      <c r="ADC22" s="785"/>
      <c r="ADD22" s="31"/>
      <c r="ADE22" s="76"/>
      <c r="ADF22" s="78">
        <f t="shared" si="256"/>
        <v>0</v>
      </c>
      <c r="ADH22" s="323"/>
      <c r="ADI22" s="312"/>
      <c r="ADJ22" s="22"/>
      <c r="ADK22" s="407"/>
      <c r="ADL22" s="76"/>
      <c r="ADM22" s="78">
        <f t="shared" si="257"/>
        <v>0</v>
      </c>
      <c r="ADO22" s="407"/>
      <c r="ADP22" s="312"/>
      <c r="ADQ22" s="22"/>
      <c r="ADR22" s="31"/>
      <c r="ADS22" s="76"/>
      <c r="ADT22" s="78">
        <f t="shared" si="258"/>
        <v>42311</v>
      </c>
      <c r="ADV22" s="322"/>
      <c r="ADW22" s="230"/>
      <c r="ADX22" s="105"/>
      <c r="ADY22" s="322"/>
      <c r="ADZ22" s="140"/>
      <c r="AEA22" s="78">
        <f t="shared" si="252"/>
        <v>31650.5</v>
      </c>
      <c r="AEC22" s="31"/>
      <c r="AED22" s="312"/>
      <c r="AEE22" s="22"/>
      <c r="AEF22" s="31"/>
      <c r="AEG22" s="76"/>
      <c r="AEH22" s="78">
        <f t="shared" si="1"/>
        <v>0</v>
      </c>
      <c r="AEJ22" s="312"/>
      <c r="AEK22" s="312"/>
      <c r="AEL22" s="785"/>
      <c r="AEM22" s="31"/>
      <c r="AEN22" s="76"/>
      <c r="AEO22" s="78">
        <f t="shared" si="105"/>
        <v>1957</v>
      </c>
      <c r="AEQ22" s="312"/>
      <c r="AER22" s="312"/>
      <c r="AES22" s="22"/>
      <c r="AET22" s="31"/>
      <c r="AEU22" s="76"/>
      <c r="AEV22" s="78">
        <f t="shared" si="106"/>
        <v>0</v>
      </c>
      <c r="AEX22" s="31"/>
      <c r="AEY22" s="312"/>
      <c r="AEZ22" s="22"/>
      <c r="AFA22" s="31"/>
      <c r="AFB22" s="76"/>
      <c r="AFC22" s="78">
        <f t="shared" si="107"/>
        <v>0</v>
      </c>
      <c r="AFE22" s="323"/>
      <c r="AFF22" s="312"/>
      <c r="AFG22" s="22"/>
      <c r="AFH22" s="31"/>
      <c r="AFI22" s="76"/>
      <c r="AFJ22" s="78">
        <f t="shared" si="108"/>
        <v>0</v>
      </c>
      <c r="AFL22" s="31"/>
      <c r="AFM22" s="312"/>
      <c r="AFN22" s="22"/>
      <c r="AFO22" s="31"/>
      <c r="AFP22" s="76"/>
      <c r="AFQ22" s="78">
        <f t="shared" si="109"/>
        <v>0</v>
      </c>
      <c r="AFS22" s="31"/>
      <c r="AFT22" s="312"/>
      <c r="AFU22" s="22"/>
      <c r="AFV22" s="31"/>
      <c r="AFW22" s="76"/>
      <c r="AFX22" s="78">
        <f t="shared" si="110"/>
        <v>75595.399999999994</v>
      </c>
      <c r="AFZ22" s="31"/>
      <c r="AGA22" s="312"/>
      <c r="AGB22" s="22"/>
      <c r="AGC22" s="31"/>
      <c r="AGD22" s="76"/>
      <c r="AGE22" s="78">
        <f t="shared" si="111"/>
        <v>0</v>
      </c>
      <c r="AGG22" s="323"/>
      <c r="AGH22" s="312"/>
      <c r="AGI22" s="22"/>
      <c r="AGJ22" s="31"/>
      <c r="AGK22" s="76"/>
      <c r="AGL22" s="78">
        <f t="shared" si="112"/>
        <v>6283.5</v>
      </c>
      <c r="AGN22" s="427"/>
      <c r="AGO22" s="230"/>
      <c r="AGP22" s="105"/>
      <c r="AGQ22" s="49"/>
      <c r="AGR22" s="140"/>
      <c r="AGS22" s="78">
        <f t="shared" si="113"/>
        <v>39189.599999999999</v>
      </c>
      <c r="AGW22" s="312"/>
      <c r="AGX22" s="22"/>
      <c r="AGY22" s="323"/>
      <c r="AGZ22" s="76"/>
      <c r="AHA22" s="78">
        <f t="shared" si="114"/>
        <v>2343</v>
      </c>
      <c r="AHC22" s="407"/>
      <c r="AHD22" s="312"/>
      <c r="AHE22" s="22"/>
      <c r="AHF22" s="31"/>
      <c r="AHG22" s="76"/>
      <c r="AHH22" s="78">
        <f t="shared" si="115"/>
        <v>0</v>
      </c>
      <c r="AHJ22" s="407"/>
      <c r="AHK22" s="312"/>
      <c r="AHL22" s="22"/>
      <c r="AHM22" s="31"/>
      <c r="AHN22" s="76"/>
      <c r="AHO22" s="78">
        <f t="shared" si="116"/>
        <v>3656</v>
      </c>
      <c r="AHQ22" s="427">
        <v>41514</v>
      </c>
      <c r="AHR22" s="427"/>
      <c r="AHS22" s="230" t="s">
        <v>3268</v>
      </c>
      <c r="AHT22" s="698">
        <v>8469.5</v>
      </c>
      <c r="AHU22" s="49"/>
      <c r="AHV22" s="140"/>
      <c r="AHW22" s="78">
        <f t="shared" si="117"/>
        <v>21842</v>
      </c>
      <c r="AHY22" s="427"/>
      <c r="AHZ22" s="230"/>
      <c r="AIA22" s="105"/>
      <c r="AIB22" s="49"/>
      <c r="AIC22" s="140"/>
      <c r="AID22" s="78">
        <f t="shared" si="118"/>
        <v>2612</v>
      </c>
      <c r="AIF22" s="427"/>
      <c r="AIG22" s="230"/>
      <c r="AIH22" s="105"/>
      <c r="AII22" s="49"/>
      <c r="AIJ22" s="140"/>
      <c r="AIK22" s="78">
        <f t="shared" si="119"/>
        <v>23042</v>
      </c>
      <c r="AIM22" s="427"/>
      <c r="AIN22" s="230"/>
      <c r="AIO22" s="105"/>
      <c r="AIP22" s="49"/>
      <c r="AIQ22" s="140"/>
      <c r="AIR22" s="78">
        <f t="shared" si="120"/>
        <v>504</v>
      </c>
      <c r="AIT22" s="31"/>
      <c r="AIU22" s="784"/>
      <c r="AIV22" s="22"/>
      <c r="AIW22" s="31"/>
      <c r="AIX22" s="76"/>
      <c r="AIY22" s="78">
        <f t="shared" si="121"/>
        <v>52560.5</v>
      </c>
      <c r="AJA22" s="49"/>
      <c r="AJB22" s="230"/>
      <c r="AJC22" s="105"/>
      <c r="AJD22" s="49"/>
      <c r="AJE22" s="140"/>
      <c r="AJF22" s="78">
        <f t="shared" si="122"/>
        <v>25028.5</v>
      </c>
      <c r="AJH22" s="322"/>
      <c r="AJI22" s="899"/>
      <c r="AJJ22" s="105"/>
      <c r="AJK22" s="49"/>
      <c r="AJL22" s="140"/>
      <c r="AJM22" s="78">
        <f t="shared" si="123"/>
        <v>0</v>
      </c>
      <c r="AJO22" s="322"/>
      <c r="AJP22" s="230"/>
      <c r="AJQ22" s="105"/>
      <c r="AJR22" s="49">
        <v>41064</v>
      </c>
      <c r="AJS22" s="140">
        <v>500</v>
      </c>
      <c r="AJT22" s="78">
        <f t="shared" si="124"/>
        <v>555.5</v>
      </c>
      <c r="AJV22" s="312"/>
      <c r="AJW22" s="738"/>
      <c r="AJX22" s="312"/>
      <c r="AJY22" s="22"/>
      <c r="AJZ22" s="31"/>
      <c r="AKA22" s="76"/>
      <c r="AKB22" s="78">
        <f t="shared" si="125"/>
        <v>0</v>
      </c>
      <c r="AKD22" s="407"/>
      <c r="AKE22" s="312"/>
      <c r="AKF22" s="22"/>
      <c r="AKG22" s="31"/>
      <c r="AKH22" s="76"/>
      <c r="AKI22" s="78">
        <f t="shared" si="126"/>
        <v>0</v>
      </c>
      <c r="AKK22" s="427"/>
      <c r="AKL22" s="484"/>
      <c r="AKM22" s="230"/>
      <c r="AKN22" s="105"/>
      <c r="AKO22" s="49"/>
      <c r="AKP22" s="140"/>
      <c r="AKQ22" s="78">
        <f t="shared" si="127"/>
        <v>0</v>
      </c>
      <c r="AKS22" s="427"/>
      <c r="AKT22" s="230"/>
      <c r="AKU22" s="105"/>
      <c r="AKV22" s="49"/>
      <c r="AKW22" s="140"/>
      <c r="AKX22" s="78">
        <f t="shared" si="128"/>
        <v>11244.5</v>
      </c>
      <c r="AKZ22" s="407"/>
      <c r="ALA22" s="312"/>
      <c r="ALB22" s="22"/>
      <c r="ALC22" s="31"/>
      <c r="ALD22" s="76"/>
      <c r="ALE22" s="78">
        <f t="shared" si="129"/>
        <v>0</v>
      </c>
      <c r="ALG22" s="407"/>
      <c r="ALH22" s="312"/>
      <c r="ALI22" s="22"/>
      <c r="ALJ22" s="31"/>
      <c r="ALK22" s="76"/>
      <c r="ALL22" s="78">
        <f t="shared" si="130"/>
        <v>3598.5</v>
      </c>
      <c r="ALN22" s="427"/>
      <c r="ALO22" s="230"/>
      <c r="ALP22" s="698"/>
      <c r="ALQ22" s="49"/>
      <c r="ALR22" s="140"/>
      <c r="ALS22" s="78">
        <f t="shared" si="131"/>
        <v>37151</v>
      </c>
      <c r="ALU22" s="407"/>
      <c r="ALV22" s="312"/>
      <c r="ALW22" s="22"/>
      <c r="ALX22" s="31"/>
      <c r="ALY22" s="76"/>
      <c r="ALZ22" s="78">
        <f t="shared" si="132"/>
        <v>0</v>
      </c>
      <c r="AMB22" s="407"/>
      <c r="AMC22" s="312"/>
      <c r="AMD22" s="22"/>
      <c r="AME22" s="407"/>
      <c r="AMF22" s="76"/>
      <c r="AMG22" s="78">
        <f t="shared" si="133"/>
        <v>0</v>
      </c>
      <c r="AMI22" s="407"/>
      <c r="AMJ22" s="312"/>
      <c r="AMK22" s="22"/>
      <c r="AML22" s="31"/>
      <c r="AMM22" s="76"/>
      <c r="AMN22" s="78">
        <f t="shared" si="134"/>
        <v>0</v>
      </c>
      <c r="AMP22" s="323"/>
      <c r="AMQ22" s="312"/>
      <c r="AMR22" s="809"/>
      <c r="AMS22" s="812"/>
      <c r="AMT22" s="76"/>
      <c r="AMU22" s="813">
        <f t="shared" si="204"/>
        <v>0</v>
      </c>
      <c r="AMW22" s="31"/>
      <c r="AMX22" s="312"/>
      <c r="AMY22" s="807"/>
      <c r="AMZ22" s="98"/>
      <c r="ANA22" s="76"/>
      <c r="ANB22" s="813">
        <f t="shared" si="205"/>
        <v>0</v>
      </c>
      <c r="AND22" s="322"/>
      <c r="ANE22" s="230"/>
      <c r="ANF22" s="807"/>
      <c r="ANG22" s="394"/>
      <c r="ANH22" s="140"/>
      <c r="ANI22" s="813">
        <f t="shared" si="206"/>
        <v>12659.599999999999</v>
      </c>
      <c r="ANK22" s="31"/>
      <c r="ANL22" s="337"/>
      <c r="ANM22" s="312"/>
      <c r="ANN22" s="809"/>
      <c r="ANO22" s="812"/>
      <c r="ANP22" s="76"/>
      <c r="ANQ22" s="813">
        <f t="shared" si="207"/>
        <v>0</v>
      </c>
      <c r="ANS22" s="427">
        <v>41528</v>
      </c>
      <c r="ANT22" s="484"/>
      <c r="ANU22" s="230" t="s">
        <v>4092</v>
      </c>
      <c r="ANV22" s="807">
        <v>26567.77</v>
      </c>
      <c r="ANW22" s="98"/>
      <c r="ANX22" s="140"/>
      <c r="ANY22" s="813">
        <f t="shared" si="208"/>
        <v>298011.39</v>
      </c>
      <c r="AOA22" s="427"/>
      <c r="AOB22" s="230"/>
      <c r="AOC22" s="807"/>
      <c r="AOD22" s="98"/>
      <c r="AOE22" s="140"/>
      <c r="AOF22" s="813">
        <f t="shared" si="209"/>
        <v>0</v>
      </c>
      <c r="AOH22" s="31"/>
      <c r="AOI22" s="312"/>
      <c r="AOJ22" s="809"/>
      <c r="AOK22" s="812"/>
      <c r="AOL22" s="76"/>
      <c r="AOM22" s="813">
        <f t="shared" si="210"/>
        <v>1894</v>
      </c>
      <c r="AOO22" s="49"/>
      <c r="AOP22" s="230"/>
      <c r="AOQ22" s="807"/>
      <c r="AOR22" s="98"/>
      <c r="AOS22" s="140"/>
      <c r="AOT22" s="813">
        <f t="shared" si="211"/>
        <v>0</v>
      </c>
      <c r="AOV22" s="49"/>
      <c r="AOW22" s="230"/>
      <c r="AOX22" s="807"/>
      <c r="AOY22" s="98"/>
      <c r="AOZ22" s="140"/>
      <c r="APA22" s="78">
        <f t="shared" si="135"/>
        <v>0</v>
      </c>
      <c r="APC22" s="407"/>
      <c r="APD22" s="312"/>
      <c r="APE22" s="809"/>
      <c r="APF22" s="812"/>
      <c r="APG22" s="76"/>
      <c r="APH22" s="813">
        <f t="shared" si="212"/>
        <v>0</v>
      </c>
      <c r="APJ22" s="322"/>
      <c r="APK22" s="230"/>
      <c r="APL22" s="807"/>
      <c r="APM22" s="98"/>
      <c r="APN22" s="140"/>
      <c r="APO22" s="813">
        <f t="shared" si="213"/>
        <v>0</v>
      </c>
      <c r="APQ22" s="31"/>
      <c r="APR22" s="876"/>
      <c r="APS22" s="807"/>
      <c r="APT22" s="98"/>
      <c r="APU22" s="140"/>
      <c r="APV22" s="813">
        <f t="shared" si="214"/>
        <v>0</v>
      </c>
      <c r="APX22" s="31"/>
      <c r="APY22" s="312"/>
      <c r="APZ22" s="807"/>
      <c r="AQA22" s="98"/>
      <c r="AQB22" s="140"/>
      <c r="AQC22" s="813">
        <f t="shared" si="215"/>
        <v>0</v>
      </c>
      <c r="AQE22" s="31"/>
      <c r="AQF22" s="876"/>
      <c r="AQG22" s="807"/>
      <c r="AQH22" s="98"/>
      <c r="AQI22" s="140"/>
      <c r="AQJ22" s="813">
        <f t="shared" si="216"/>
        <v>0</v>
      </c>
      <c r="AQL22" s="323"/>
      <c r="AQM22" s="312"/>
      <c r="AQN22" s="807"/>
      <c r="AQO22" s="98"/>
      <c r="AQP22" s="140"/>
      <c r="AQQ22" s="813">
        <f t="shared" si="217"/>
        <v>0</v>
      </c>
      <c r="AQS22" s="323"/>
      <c r="AQT22" s="312"/>
      <c r="AQU22" s="807"/>
      <c r="AQV22" s="98"/>
      <c r="AQW22" s="140"/>
      <c r="AQX22" s="813">
        <f t="shared" si="218"/>
        <v>0</v>
      </c>
      <c r="AQZ22" s="323"/>
      <c r="ARA22" s="312"/>
      <c r="ARB22" s="807"/>
      <c r="ARC22" s="98"/>
      <c r="ARD22" s="140"/>
      <c r="ARE22" s="813">
        <f t="shared" si="219"/>
        <v>977</v>
      </c>
      <c r="ARG22" s="407"/>
      <c r="ARH22" s="312"/>
      <c r="ARI22" s="807"/>
      <c r="ARJ22" s="98"/>
      <c r="ARK22" s="140"/>
      <c r="ARL22" s="813">
        <f t="shared" si="220"/>
        <v>0</v>
      </c>
      <c r="ARN22" s="407"/>
      <c r="ARO22" s="312"/>
      <c r="ARP22" s="807"/>
      <c r="ARQ22" s="98"/>
      <c r="ARR22" s="140"/>
      <c r="ARS22" s="813">
        <f t="shared" si="221"/>
        <v>0</v>
      </c>
      <c r="ARU22" s="407"/>
      <c r="ARV22" s="312"/>
      <c r="ARW22" s="809"/>
      <c r="ARX22" s="812"/>
      <c r="ARY22" s="76"/>
      <c r="ARZ22" s="813">
        <f t="shared" si="222"/>
        <v>0</v>
      </c>
      <c r="ASB22" s="407"/>
      <c r="ASC22" s="312"/>
      <c r="ASD22" s="809"/>
      <c r="ASE22" s="812"/>
      <c r="ASF22" s="76"/>
      <c r="ASG22" s="813">
        <f t="shared" si="223"/>
        <v>0</v>
      </c>
      <c r="ASI22" s="427"/>
      <c r="ASJ22" s="230"/>
      <c r="ASK22" s="105"/>
      <c r="ASL22" s="49"/>
      <c r="ASM22" s="140"/>
      <c r="ASN22" s="78">
        <f t="shared" si="239"/>
        <v>0</v>
      </c>
      <c r="ASP22" s="427"/>
      <c r="ASQ22" s="484"/>
      <c r="ASR22" s="230"/>
      <c r="ASS22" s="105"/>
      <c r="AST22" s="49"/>
      <c r="ASU22" s="140"/>
      <c r="ASV22" s="78">
        <f t="shared" si="240"/>
        <v>0</v>
      </c>
      <c r="ASX22" s="407"/>
      <c r="ASY22" s="312"/>
      <c r="ASZ22" s="22"/>
      <c r="ATA22" s="31"/>
      <c r="ATB22" s="76"/>
      <c r="ATC22" s="78">
        <f t="shared" si="241"/>
        <v>19160</v>
      </c>
      <c r="ATE22" s="322"/>
      <c r="ATF22" s="230"/>
      <c r="ATG22" s="105"/>
      <c r="ATH22" s="49"/>
      <c r="ATI22" s="140"/>
      <c r="ATJ22" s="78">
        <f t="shared" si="242"/>
        <v>0</v>
      </c>
      <c r="ATL22" s="407"/>
      <c r="ATM22" s="740"/>
      <c r="ATN22" s="784"/>
      <c r="ATO22" s="22"/>
      <c r="ATP22" s="31"/>
      <c r="ATQ22" s="76"/>
      <c r="ATR22" s="78">
        <f t="shared" si="243"/>
        <v>5675</v>
      </c>
      <c r="ATT22" s="407"/>
      <c r="ATU22" s="740"/>
      <c r="ATV22" s="784"/>
      <c r="ATW22" s="22"/>
      <c r="ATX22" s="31"/>
      <c r="ATY22" s="76"/>
      <c r="ATZ22" s="78">
        <f t="shared" si="244"/>
        <v>0</v>
      </c>
      <c r="AUA22" s="76"/>
      <c r="AUB22" s="407"/>
      <c r="AUC22" s="312"/>
      <c r="AUD22" s="22"/>
      <c r="AUE22" s="31"/>
      <c r="AUF22" s="76"/>
      <c r="AUG22" s="78">
        <f t="shared" si="245"/>
        <v>4480</v>
      </c>
      <c r="AUI22" s="427"/>
      <c r="AUJ22" s="230"/>
      <c r="AUK22" s="698"/>
      <c r="AUL22" s="49"/>
      <c r="AUM22" s="140"/>
      <c r="AUN22" s="132">
        <f t="shared" si="246"/>
        <v>23669.5</v>
      </c>
      <c r="AUP22" s="427"/>
      <c r="AUQ22" s="230"/>
      <c r="AUR22" s="105"/>
      <c r="AUS22" s="49"/>
      <c r="AUT22" s="140"/>
      <c r="AUU22" s="78">
        <f t="shared" si="247"/>
        <v>3312</v>
      </c>
      <c r="AUW22" s="427"/>
      <c r="AUX22" s="230"/>
      <c r="AUY22" s="105"/>
      <c r="AUZ22" s="49"/>
      <c r="AVA22" s="140"/>
      <c r="AVB22" s="78">
        <f t="shared" si="248"/>
        <v>1010</v>
      </c>
      <c r="AVD22" s="427"/>
      <c r="AVE22" s="230"/>
      <c r="AVF22" s="105"/>
      <c r="AVG22" s="49"/>
      <c r="AVH22" s="140"/>
      <c r="AVI22" s="78">
        <f t="shared" si="249"/>
        <v>0</v>
      </c>
      <c r="AVK22" s="407"/>
      <c r="AVL22" s="312"/>
      <c r="AVM22" s="22"/>
      <c r="AVN22" s="31"/>
      <c r="AVO22" s="76"/>
      <c r="AVP22" s="78">
        <f t="shared" si="224"/>
        <v>0</v>
      </c>
      <c r="AVR22" s="407"/>
      <c r="AVS22" s="312"/>
      <c r="AVT22" s="22"/>
      <c r="AVU22" s="31"/>
      <c r="AVV22" s="76"/>
      <c r="AVW22" s="78">
        <f t="shared" si="225"/>
        <v>0</v>
      </c>
      <c r="AVY22" s="427"/>
      <c r="AVZ22" s="230"/>
      <c r="AWA22" s="105"/>
      <c r="AWB22" s="49"/>
      <c r="AWC22" s="351"/>
      <c r="AWD22" s="78">
        <f t="shared" si="226"/>
        <v>0</v>
      </c>
      <c r="AWF22" s="49"/>
      <c r="AWG22" s="309"/>
      <c r="AWH22" s="230"/>
      <c r="AWI22" s="105"/>
      <c r="AWJ22" s="49"/>
      <c r="AWK22" s="140"/>
      <c r="AWL22" s="78">
        <f t="shared" si="227"/>
        <v>448440.18</v>
      </c>
      <c r="AWN22" s="427"/>
      <c r="AWO22" s="484"/>
      <c r="AWP22" s="303"/>
      <c r="AWQ22" s="140"/>
      <c r="AWR22" s="49"/>
      <c r="AWS22" s="140"/>
      <c r="AWT22" s="78">
        <f t="shared" si="259"/>
        <v>11251</v>
      </c>
      <c r="AWV22" s="427"/>
      <c r="AWW22" s="303"/>
      <c r="AWX22" s="140"/>
      <c r="AWY22" s="49"/>
      <c r="AWZ22" s="140"/>
      <c r="AXA22" s="78">
        <f t="shared" si="260"/>
        <v>0</v>
      </c>
      <c r="AXC22" s="407"/>
      <c r="AXD22" s="782"/>
      <c r="AXE22" s="140"/>
      <c r="AXF22" s="31"/>
      <c r="AXG22" s="140"/>
      <c r="AXH22" s="78">
        <f t="shared" si="261"/>
        <v>0</v>
      </c>
      <c r="AXJ22" s="31"/>
      <c r="AXK22" s="782"/>
      <c r="AXL22" s="140"/>
      <c r="AXM22" s="31"/>
      <c r="AXN22" s="140"/>
      <c r="AXO22" s="78">
        <f t="shared" si="262"/>
        <v>0</v>
      </c>
      <c r="AXQ22" s="427"/>
      <c r="AXR22" s="303"/>
      <c r="AXS22" s="140"/>
      <c r="AXT22" s="49"/>
      <c r="AXU22" s="140"/>
      <c r="AXV22" s="78">
        <f t="shared" si="136"/>
        <v>39719</v>
      </c>
      <c r="AXX22" s="427"/>
      <c r="AXY22" s="303"/>
      <c r="AXZ22" s="140"/>
      <c r="AYA22" s="49"/>
      <c r="AYB22" s="140"/>
      <c r="AYC22" s="78">
        <f t="shared" si="137"/>
        <v>0</v>
      </c>
      <c r="AYE22" s="427"/>
      <c r="AYF22" s="303"/>
      <c r="AYG22" s="140"/>
      <c r="AYH22" s="49"/>
      <c r="AYI22" s="140"/>
      <c r="AYJ22" s="78">
        <f t="shared" si="138"/>
        <v>0</v>
      </c>
      <c r="AYL22" s="407"/>
      <c r="AYM22" s="782"/>
      <c r="AYN22" s="140"/>
      <c r="AYO22" s="31"/>
      <c r="AYP22" s="140"/>
      <c r="AYQ22" s="78">
        <f t="shared" si="139"/>
        <v>0</v>
      </c>
      <c r="AYS22" s="407"/>
      <c r="AYT22" s="782"/>
      <c r="AYU22" s="140"/>
      <c r="AYV22" s="61"/>
      <c r="AYW22" s="66"/>
      <c r="AYX22" s="78">
        <f t="shared" si="140"/>
        <v>0</v>
      </c>
      <c r="AYZ22" s="49"/>
      <c r="AZA22" s="303"/>
      <c r="AZB22" s="140"/>
      <c r="AZC22" s="259"/>
      <c r="AZD22" s="66"/>
      <c r="AZE22" s="78">
        <f t="shared" si="141"/>
        <v>0</v>
      </c>
      <c r="AZG22" s="322"/>
      <c r="AZH22" s="303"/>
      <c r="AZI22" s="140"/>
      <c r="AZJ22" s="49"/>
      <c r="AZK22" s="140"/>
      <c r="AZL22" s="78">
        <f t="shared" si="142"/>
        <v>5180.28</v>
      </c>
      <c r="AZN22" s="322"/>
      <c r="AZO22" s="303"/>
      <c r="AZP22" s="140"/>
      <c r="AZQ22" s="49"/>
      <c r="AZR22" s="140"/>
      <c r="AZS22" s="78">
        <f t="shared" si="143"/>
        <v>0</v>
      </c>
      <c r="AZU22" s="322"/>
      <c r="AZV22" s="303"/>
      <c r="AZW22" s="140"/>
      <c r="AZX22" s="427"/>
      <c r="AZY22" s="351"/>
      <c r="AZZ22" s="78">
        <f t="shared" si="144"/>
        <v>5524</v>
      </c>
      <c r="BAB22" s="407"/>
      <c r="BAC22" s="782"/>
      <c r="BAD22" s="140"/>
      <c r="BAE22" s="407"/>
      <c r="BAF22" s="140"/>
      <c r="BAG22" s="78">
        <f t="shared" si="145"/>
        <v>3325</v>
      </c>
      <c r="BAI22" s="427"/>
      <c r="BAJ22" s="303"/>
      <c r="BAK22" s="140"/>
      <c r="BAL22" s="49"/>
      <c r="BAM22" s="140"/>
      <c r="BAN22" s="78">
        <f t="shared" si="146"/>
        <v>56084.2</v>
      </c>
      <c r="BAP22" s="49"/>
      <c r="BAQ22" s="303"/>
      <c r="BAR22" s="140"/>
      <c r="BAS22" s="259"/>
      <c r="BAT22" s="66"/>
      <c r="BAU22" s="78">
        <f t="shared" si="263"/>
        <v>0</v>
      </c>
      <c r="BAW22" s="49"/>
      <c r="BAX22" s="303"/>
      <c r="BAY22" s="140"/>
      <c r="BAZ22" s="259"/>
      <c r="BBA22" s="66"/>
      <c r="BBB22" s="78">
        <f t="shared" si="264"/>
        <v>1292</v>
      </c>
      <c r="BBD22" s="322">
        <v>41532</v>
      </c>
      <c r="BBE22" s="786"/>
      <c r="BBF22" s="303" t="s">
        <v>3888</v>
      </c>
      <c r="BBG22" s="1556">
        <v>403461</v>
      </c>
      <c r="BBH22" s="322"/>
      <c r="BBI22" s="391"/>
      <c r="BBJ22" s="132">
        <f t="shared" si="147"/>
        <v>403467.5</v>
      </c>
      <c r="BBL22" s="31"/>
      <c r="BBM22" s="782"/>
      <c r="BBN22" s="140"/>
      <c r="BBO22" s="61"/>
      <c r="BBP22" s="66"/>
      <c r="BBQ22" s="78">
        <f t="shared" si="148"/>
        <v>0</v>
      </c>
      <c r="BBS22" s="49"/>
      <c r="BBT22" s="303"/>
      <c r="BBU22" s="140"/>
      <c r="BBV22" s="496"/>
      <c r="BBW22" s="66"/>
      <c r="BBX22" s="78">
        <f t="shared" si="149"/>
        <v>0</v>
      </c>
      <c r="BBZ22" s="31"/>
      <c r="BCA22" s="782"/>
      <c r="BCB22" s="140"/>
      <c r="BCC22" s="61"/>
      <c r="BCD22" s="66"/>
      <c r="BCE22" s="78">
        <f t="shared" si="150"/>
        <v>0</v>
      </c>
      <c r="BCG22" s="31"/>
      <c r="BCH22" s="782"/>
      <c r="BCI22" s="140"/>
      <c r="BCJ22" s="31"/>
      <c r="BCK22" s="140"/>
      <c r="BCL22" s="78">
        <f t="shared" si="151"/>
        <v>0</v>
      </c>
      <c r="BCN22" s="407"/>
      <c r="BCO22" s="782"/>
      <c r="BCP22" s="140"/>
      <c r="BCQ22" s="61"/>
      <c r="BCR22" s="66"/>
      <c r="BCS22" s="78">
        <f t="shared" si="152"/>
        <v>4327.5</v>
      </c>
      <c r="BCU22" s="427"/>
      <c r="BCV22" s="303"/>
      <c r="BCW22" s="140"/>
      <c r="BCX22" s="49"/>
      <c r="BCY22" s="140"/>
      <c r="BCZ22" s="78">
        <f t="shared" si="153"/>
        <v>22835.5</v>
      </c>
      <c r="BDB22" s="323"/>
      <c r="BDC22" s="782"/>
      <c r="BDD22" s="140"/>
      <c r="BDE22" s="61"/>
      <c r="BDF22" s="66"/>
      <c r="BDG22" s="78">
        <f t="shared" si="154"/>
        <v>0</v>
      </c>
      <c r="BDI22" s="427"/>
      <c r="BDJ22" s="484"/>
      <c r="BDK22" s="303"/>
      <c r="BDL22" s="140"/>
      <c r="BDM22" s="496"/>
      <c r="BDN22" s="66"/>
      <c r="BDO22" s="78">
        <f t="shared" si="155"/>
        <v>308</v>
      </c>
      <c r="BDQ22" s="31"/>
      <c r="BDR22" s="31"/>
      <c r="BDS22" s="782"/>
      <c r="BDT22" s="140"/>
      <c r="BDU22" s="31"/>
      <c r="BDV22" s="140"/>
      <c r="BDW22" s="78">
        <f t="shared" si="156"/>
        <v>2970</v>
      </c>
      <c r="BDY22" s="31"/>
      <c r="BDZ22" s="782"/>
      <c r="BEA22" s="140"/>
      <c r="BEB22" s="31"/>
      <c r="BEC22" s="140"/>
      <c r="BED22" s="78">
        <f t="shared" si="157"/>
        <v>0</v>
      </c>
      <c r="BEF22" s="31"/>
      <c r="BEG22" s="782"/>
      <c r="BEH22" s="140"/>
      <c r="BEI22" s="61"/>
      <c r="BEJ22" s="66"/>
      <c r="BEK22" s="78">
        <f t="shared" si="158"/>
        <v>0</v>
      </c>
      <c r="BEM22" s="323"/>
      <c r="BEN22" s="782"/>
      <c r="BEO22" s="140"/>
      <c r="BEP22" s="61"/>
      <c r="BEQ22" s="66"/>
      <c r="BER22" s="78">
        <f t="shared" si="159"/>
        <v>0</v>
      </c>
      <c r="BET22" s="323"/>
      <c r="BEU22" s="782"/>
      <c r="BEV22" s="140"/>
      <c r="BEW22" s="31"/>
      <c r="BEX22" s="140"/>
      <c r="BEY22" s="78">
        <f t="shared" si="160"/>
        <v>1065</v>
      </c>
      <c r="BFA22" s="322"/>
      <c r="BFB22" s="230"/>
      <c r="BFC22" s="105"/>
      <c r="BFD22" s="427"/>
      <c r="BFE22" s="140"/>
      <c r="BFF22" s="78">
        <f t="shared" si="161"/>
        <v>3798</v>
      </c>
      <c r="BFH22" s="323"/>
      <c r="BFI22" s="782"/>
      <c r="BFJ22" s="140"/>
      <c r="BFK22" s="494"/>
      <c r="BFL22" s="66"/>
      <c r="BFM22" s="78">
        <f t="shared" si="162"/>
        <v>0</v>
      </c>
      <c r="BFO22" s="31"/>
      <c r="BFP22" s="782"/>
      <c r="BFQ22" s="140"/>
      <c r="BFR22" s="61"/>
      <c r="BFS22" s="66"/>
      <c r="BFT22" s="78">
        <f t="shared" si="163"/>
        <v>0</v>
      </c>
      <c r="BFV22" s="322"/>
      <c r="BFW22" s="303"/>
      <c r="BFX22" s="140"/>
      <c r="BFY22" s="322"/>
      <c r="BFZ22" s="140"/>
      <c r="BGA22" s="78">
        <f t="shared" si="164"/>
        <v>43828.5</v>
      </c>
      <c r="BGC22" s="427"/>
      <c r="BGD22" s="303"/>
      <c r="BGE22" s="140"/>
      <c r="BGF22" s="427"/>
      <c r="BGG22" s="838"/>
      <c r="BGH22" s="78">
        <f t="shared" si="165"/>
        <v>118491.09999999999</v>
      </c>
      <c r="BGJ22" s="31"/>
      <c r="BGK22" s="782"/>
      <c r="BGL22" s="140"/>
      <c r="BGM22" s="61"/>
      <c r="BGN22" s="66"/>
      <c r="BGO22" s="78">
        <f t="shared" si="166"/>
        <v>0</v>
      </c>
      <c r="BGQ22" s="407"/>
      <c r="BGR22" s="782"/>
      <c r="BGS22" s="140"/>
      <c r="BGT22" s="49">
        <v>41547</v>
      </c>
      <c r="BGU22" s="140">
        <v>251</v>
      </c>
      <c r="BGV22" s="78">
        <f t="shared" si="167"/>
        <v>663.79999999999927</v>
      </c>
      <c r="BGX22" s="407"/>
      <c r="BGY22" s="31"/>
      <c r="BGZ22" s="782"/>
      <c r="BHA22" s="140"/>
      <c r="BHB22" s="887"/>
      <c r="BHC22" s="571"/>
      <c r="BHD22" s="78">
        <f t="shared" si="168"/>
        <v>6511</v>
      </c>
      <c r="BHF22" s="322"/>
      <c r="BHG22" s="303"/>
      <c r="BHH22" s="140"/>
      <c r="BHI22" s="322"/>
      <c r="BHJ22" s="140"/>
      <c r="BHK22" s="78">
        <f t="shared" si="169"/>
        <v>6434</v>
      </c>
      <c r="BHM22" s="323"/>
      <c r="BHN22" s="337"/>
      <c r="BHO22" s="782"/>
      <c r="BHP22" s="140"/>
      <c r="BHQ22" s="607"/>
      <c r="BHR22" s="66"/>
      <c r="BHS22" s="78">
        <f t="shared" si="170"/>
        <v>0</v>
      </c>
      <c r="BHU22" s="49"/>
      <c r="BHV22" s="309"/>
      <c r="BHW22" s="303"/>
      <c r="BHX22" s="140"/>
      <c r="BHY22" s="31"/>
      <c r="BHZ22" s="140"/>
      <c r="BIA22" s="78">
        <f t="shared" si="171"/>
        <v>283008</v>
      </c>
      <c r="BIC22" s="407"/>
      <c r="BID22" s="782"/>
      <c r="BIE22" s="140"/>
      <c r="BIF22" s="494"/>
      <c r="BIG22" s="66"/>
      <c r="BIH22" s="78">
        <f t="shared" si="172"/>
        <v>0</v>
      </c>
      <c r="BIJ22" s="322"/>
      <c r="BIK22" s="303"/>
      <c r="BIL22" s="140"/>
      <c r="BIM22" s="49"/>
      <c r="BIN22" s="140"/>
      <c r="BIO22" s="78">
        <f t="shared" si="173"/>
        <v>0</v>
      </c>
      <c r="BIQ22" s="427"/>
      <c r="BIR22" s="303"/>
      <c r="BIS22" s="140"/>
      <c r="BIT22" s="49"/>
      <c r="BIU22" s="140"/>
      <c r="BIV22" s="78">
        <f t="shared" si="174"/>
        <v>3000</v>
      </c>
      <c r="BIX22" s="323">
        <v>41533</v>
      </c>
      <c r="BIY22" s="1467" t="s">
        <v>4309</v>
      </c>
      <c r="BIZ22" s="782" t="s">
        <v>4109</v>
      </c>
      <c r="BJA22" s="140">
        <v>19657.759999999998</v>
      </c>
      <c r="BJB22" s="31"/>
      <c r="BJC22" s="140"/>
      <c r="BJD22" s="78">
        <f t="shared" si="253"/>
        <v>132680.95000000001</v>
      </c>
      <c r="BJF22" s="31"/>
      <c r="BJG22" s="782"/>
      <c r="BJH22" s="140"/>
      <c r="BJI22" s="31"/>
      <c r="BJJ22" s="140"/>
      <c r="BJK22" s="78">
        <f t="shared" si="254"/>
        <v>0</v>
      </c>
      <c r="BJM22" s="407"/>
      <c r="BJN22" s="782"/>
      <c r="BJO22" s="140"/>
      <c r="BJP22" s="31"/>
      <c r="BJQ22" s="140"/>
      <c r="BJR22" s="78">
        <f t="shared" si="175"/>
        <v>0</v>
      </c>
      <c r="BJT22" s="407"/>
      <c r="BJU22" s="740"/>
      <c r="BJV22" s="782"/>
      <c r="BJW22" s="140"/>
      <c r="BJX22" s="31"/>
      <c r="BJY22" s="140"/>
      <c r="BJZ22" s="78">
        <f t="shared" si="176"/>
        <v>16334</v>
      </c>
      <c r="BKB22" s="407"/>
      <c r="BKC22" s="782"/>
      <c r="BKD22" s="140"/>
      <c r="BKE22" s="31"/>
      <c r="BKF22" s="140"/>
      <c r="BKG22" s="78">
        <f t="shared" si="177"/>
        <v>9118</v>
      </c>
      <c r="BKI22" s="407"/>
      <c r="BKJ22" s="782"/>
      <c r="BKK22" s="140"/>
      <c r="BKL22" s="31"/>
      <c r="BKM22" s="66"/>
      <c r="BKN22" s="78">
        <f t="shared" si="178"/>
        <v>0</v>
      </c>
      <c r="BKP22" s="407"/>
      <c r="BKQ22" s="782"/>
      <c r="BKR22" s="140"/>
      <c r="BKS22" s="31"/>
      <c r="BKT22" s="66"/>
      <c r="BKU22" s="78">
        <f t="shared" si="179"/>
        <v>15188.5</v>
      </c>
      <c r="BKW22" s="407"/>
      <c r="BKX22" s="782"/>
      <c r="BKY22" s="140"/>
      <c r="BKZ22" s="61"/>
      <c r="BLA22" s="66"/>
      <c r="BLB22" s="78">
        <f t="shared" si="180"/>
        <v>0</v>
      </c>
      <c r="BLD22" s="427"/>
      <c r="BLE22" s="230"/>
      <c r="BLF22" s="698"/>
      <c r="BLG22" s="98"/>
      <c r="BLH22" s="140"/>
      <c r="BLI22" s="78">
        <f t="shared" si="181"/>
        <v>0</v>
      </c>
      <c r="BLK22" s="427"/>
      <c r="BLL22" s="303"/>
      <c r="BLM22" s="140"/>
      <c r="BLN22" s="259"/>
      <c r="BLO22" s="66"/>
      <c r="BLP22" s="78">
        <f t="shared" si="182"/>
        <v>0</v>
      </c>
      <c r="BLR22" s="427"/>
      <c r="BLS22" s="303"/>
      <c r="BLT22" s="140"/>
      <c r="BLU22" s="496"/>
      <c r="BLV22" s="66"/>
      <c r="BLW22" s="78">
        <f t="shared" si="183"/>
        <v>2393</v>
      </c>
      <c r="BLY22" s="407"/>
      <c r="BLZ22" s="782"/>
      <c r="BMA22" s="140"/>
      <c r="BMB22" s="494"/>
      <c r="BMC22" s="66"/>
      <c r="BMD22" s="78">
        <f t="shared" si="184"/>
        <v>0</v>
      </c>
      <c r="BMF22" s="31"/>
      <c r="BMG22" s="782"/>
      <c r="BMH22" s="140"/>
      <c r="BMI22" s="61"/>
      <c r="BMJ22" s="66"/>
      <c r="BMK22" s="78">
        <f t="shared" si="185"/>
        <v>0</v>
      </c>
      <c r="BMM22" s="31"/>
      <c r="BMN22" s="782"/>
      <c r="BMO22" s="351"/>
      <c r="BMP22" s="31"/>
      <c r="BMQ22" s="140"/>
      <c r="BMR22" s="78">
        <f t="shared" si="228"/>
        <v>14824.5</v>
      </c>
      <c r="BMT22" s="322"/>
      <c r="BMU22" s="303"/>
      <c r="BMV22" s="140"/>
      <c r="BMW22" s="49"/>
      <c r="BMX22" s="720"/>
      <c r="BMY22" s="78">
        <f t="shared" si="229"/>
        <v>56291.5</v>
      </c>
      <c r="BNA22" s="31"/>
      <c r="BNB22" s="782"/>
      <c r="BNC22" s="140"/>
      <c r="BND22" s="61"/>
      <c r="BNE22" s="66"/>
      <c r="BNF22" s="78">
        <f t="shared" si="230"/>
        <v>0</v>
      </c>
      <c r="BNH22" s="31"/>
      <c r="BNI22" s="337"/>
      <c r="BNJ22" s="782"/>
      <c r="BNK22" s="140"/>
      <c r="BNL22" s="61"/>
      <c r="BNM22" s="66"/>
      <c r="BNN22" s="78">
        <f t="shared" si="231"/>
        <v>0</v>
      </c>
      <c r="BNP22" s="31"/>
      <c r="BNQ22" s="782"/>
      <c r="BNR22" s="140"/>
      <c r="BNS22" s="49"/>
      <c r="BNT22" s="76"/>
      <c r="BNU22" s="78">
        <f t="shared" si="232"/>
        <v>0</v>
      </c>
      <c r="BNW22" s="31"/>
      <c r="BNX22" s="782"/>
      <c r="BNY22" s="140"/>
      <c r="BNZ22" s="49"/>
      <c r="BOA22" s="76"/>
      <c r="BOB22" s="78">
        <f t="shared" si="233"/>
        <v>0</v>
      </c>
      <c r="BOD22" s="31"/>
      <c r="BOE22" s="782"/>
      <c r="BOF22" s="140"/>
      <c r="BOG22" s="61"/>
      <c r="BOH22" s="66"/>
      <c r="BOI22" s="78">
        <f t="shared" si="234"/>
        <v>1785.5</v>
      </c>
      <c r="BOK22" s="322"/>
      <c r="BOL22" s="303"/>
      <c r="BOM22" s="140"/>
      <c r="BON22" s="49"/>
      <c r="BOO22" s="140"/>
      <c r="BOP22" s="78">
        <f t="shared" si="235"/>
        <v>0</v>
      </c>
      <c r="BOR22" s="407"/>
      <c r="BOS22" s="782"/>
      <c r="BOT22" s="140"/>
      <c r="BOU22" s="31"/>
      <c r="BOV22" s="140"/>
      <c r="BOW22" s="78">
        <f t="shared" si="236"/>
        <v>0</v>
      </c>
      <c r="BOY22" s="407"/>
      <c r="BOZ22" s="782"/>
      <c r="BPA22" s="140"/>
      <c r="BPB22" s="31"/>
      <c r="BPC22" s="140"/>
      <c r="BPD22" s="78">
        <f t="shared" si="250"/>
        <v>210</v>
      </c>
      <c r="BPF22" s="31"/>
      <c r="BPG22" s="782"/>
      <c r="BPH22" s="140"/>
      <c r="BPI22" s="31"/>
      <c r="BPJ22" s="140"/>
      <c r="BPK22" s="78">
        <f t="shared" si="186"/>
        <v>0</v>
      </c>
      <c r="BPM22" s="31"/>
      <c r="BPN22" s="782"/>
      <c r="BPO22" s="140"/>
      <c r="BPP22" s="31"/>
      <c r="BPQ22" s="140"/>
      <c r="BPR22" s="78">
        <f t="shared" si="187"/>
        <v>0</v>
      </c>
      <c r="BPU22" s="933"/>
      <c r="BPV22" s="31"/>
      <c r="BPW22" s="140"/>
      <c r="BPX22" s="61"/>
      <c r="BPY22" s="66"/>
      <c r="BPZ22" s="78">
        <f t="shared" si="188"/>
        <v>118</v>
      </c>
      <c r="BQA22" s="76"/>
      <c r="BQB22" s="322">
        <v>41515</v>
      </c>
      <c r="BQC22" s="230" t="s">
        <v>3305</v>
      </c>
      <c r="BQD22" s="105">
        <v>7928</v>
      </c>
      <c r="BQE22" s="49">
        <v>41521</v>
      </c>
      <c r="BQF22" s="140">
        <v>7928</v>
      </c>
      <c r="BQG22" s="78">
        <f t="shared" si="189"/>
        <v>8615.5</v>
      </c>
      <c r="BQI22" s="322"/>
      <c r="BQJ22" s="303"/>
      <c r="BQK22" s="140"/>
      <c r="BQL22" s="427"/>
      <c r="BQM22" s="140"/>
      <c r="BQN22" s="78">
        <f t="shared" si="190"/>
        <v>0</v>
      </c>
      <c r="BQQ22" s="782"/>
      <c r="BQR22" s="351"/>
      <c r="BQS22" s="407"/>
      <c r="BQT22" s="780"/>
      <c r="BQU22" s="78">
        <f t="shared" si="191"/>
        <v>0</v>
      </c>
      <c r="BQW22" s="31"/>
      <c r="BQX22" s="782"/>
      <c r="BQY22" s="140"/>
      <c r="BQZ22" s="61"/>
      <c r="BRA22" s="66"/>
      <c r="BRB22" s="78">
        <f t="shared" si="192"/>
        <v>2077</v>
      </c>
      <c r="BRD22" s="31"/>
      <c r="BRE22" s="337"/>
      <c r="BRF22" s="782"/>
      <c r="BRG22" s="140"/>
      <c r="BRH22" s="31"/>
      <c r="BRI22" s="140"/>
      <c r="BRJ22" s="78">
        <f t="shared" si="193"/>
        <v>1966</v>
      </c>
      <c r="BRL22" s="407"/>
      <c r="BRM22" s="782"/>
      <c r="BRN22" s="140"/>
      <c r="BRO22" s="61"/>
      <c r="BRP22" s="66"/>
      <c r="BRQ22" s="78">
        <f t="shared" si="194"/>
        <v>0</v>
      </c>
      <c r="BRS22" s="407"/>
      <c r="BRT22" s="782"/>
      <c r="BRU22" s="140"/>
      <c r="BRV22" s="31"/>
      <c r="BRW22" s="140"/>
      <c r="BRX22" s="78">
        <f t="shared" si="195"/>
        <v>0</v>
      </c>
      <c r="BRZ22" s="31"/>
      <c r="BSA22" s="782"/>
      <c r="BSB22" s="140"/>
      <c r="BSC22" s="61"/>
      <c r="BSD22" s="66"/>
      <c r="BSE22" s="78">
        <f t="shared" si="196"/>
        <v>0</v>
      </c>
      <c r="BSG22" s="407"/>
      <c r="BSH22" s="782"/>
      <c r="BSI22" s="140"/>
      <c r="BSJ22" s="887"/>
      <c r="BSK22" s="571"/>
      <c r="BSL22" s="78">
        <f t="shared" si="197"/>
        <v>0</v>
      </c>
      <c r="BSN22" s="407"/>
      <c r="BSO22" s="782"/>
      <c r="BSP22" s="140"/>
      <c r="BSQ22" s="887"/>
      <c r="BSR22" s="571"/>
      <c r="BSS22" s="78">
        <f t="shared" si="198"/>
        <v>0</v>
      </c>
      <c r="BSU22" s="31"/>
      <c r="BSV22" s="782"/>
      <c r="BSW22" s="140"/>
      <c r="BSX22" s="61"/>
      <c r="BSY22" s="66"/>
      <c r="BSZ22" s="78">
        <f t="shared" si="199"/>
        <v>0</v>
      </c>
      <c r="BTB22" s="31"/>
      <c r="BTC22" s="782"/>
      <c r="BTD22" s="140"/>
      <c r="BTE22" s="61"/>
      <c r="BTF22" s="66"/>
      <c r="BTG22" s="78">
        <f t="shared" si="200"/>
        <v>0</v>
      </c>
      <c r="BTI22" s="31"/>
      <c r="BTJ22" s="782"/>
      <c r="BTK22" s="140"/>
      <c r="BTL22" s="61"/>
      <c r="BTM22" s="66"/>
      <c r="BTN22" s="78">
        <f t="shared" si="201"/>
        <v>0</v>
      </c>
      <c r="BTP22" s="31"/>
      <c r="BTQ22" s="782"/>
      <c r="BTR22" s="140"/>
      <c r="BTS22" s="61"/>
      <c r="BTT22" s="66"/>
      <c r="BTU22" s="78">
        <f t="shared" si="202"/>
        <v>0</v>
      </c>
    </row>
    <row r="23" spans="1:1893" x14ac:dyDescent="0.25">
      <c r="A23" s="31"/>
      <c r="B23" s="312"/>
      <c r="C23" s="22"/>
      <c r="D23" s="31"/>
      <c r="E23" s="76"/>
      <c r="F23" s="78">
        <f t="shared" si="2"/>
        <v>0</v>
      </c>
      <c r="H23" s="31"/>
      <c r="I23" s="312"/>
      <c r="J23" s="22"/>
      <c r="K23" s="31"/>
      <c r="L23" s="76"/>
      <c r="M23" s="78">
        <f t="shared" si="3"/>
        <v>0</v>
      </c>
      <c r="O23" s="312"/>
      <c r="P23" s="312"/>
      <c r="Q23" s="22"/>
      <c r="R23" s="31"/>
      <c r="S23" s="76"/>
      <c r="T23" s="78">
        <f t="shared" si="4"/>
        <v>0</v>
      </c>
      <c r="V23" s="312"/>
      <c r="W23" s="312"/>
      <c r="X23" s="22"/>
      <c r="Y23" s="31"/>
      <c r="Z23" s="76"/>
      <c r="AA23" s="78">
        <f t="shared" si="5"/>
        <v>0</v>
      </c>
      <c r="AC23" s="407">
        <v>41522</v>
      </c>
      <c r="AD23" s="312" t="s">
        <v>4074</v>
      </c>
      <c r="AE23" s="22">
        <v>5431</v>
      </c>
      <c r="AF23" s="407">
        <v>41529</v>
      </c>
      <c r="AG23" s="76">
        <v>1300</v>
      </c>
      <c r="AH23" s="78">
        <f t="shared" si="6"/>
        <v>5521</v>
      </c>
      <c r="AJ23" s="323">
        <v>41481</v>
      </c>
      <c r="AK23" s="312" t="s">
        <v>3284</v>
      </c>
      <c r="AL23" s="22">
        <v>88489.72</v>
      </c>
      <c r="AM23" s="401"/>
      <c r="AN23" s="140"/>
      <c r="AO23" s="78">
        <f t="shared" si="7"/>
        <v>486203.86</v>
      </c>
      <c r="AQ23" s="31"/>
      <c r="AR23" s="312"/>
      <c r="AS23" s="22"/>
      <c r="AT23" s="31"/>
      <c r="AU23" s="76"/>
      <c r="AV23" s="78">
        <f t="shared" si="8"/>
        <v>0</v>
      </c>
      <c r="AX23" s="323"/>
      <c r="AY23" s="312"/>
      <c r="AZ23" s="22"/>
      <c r="BA23" s="31"/>
      <c r="BB23" s="76"/>
      <c r="BC23" s="78">
        <f t="shared" si="9"/>
        <v>37222</v>
      </c>
      <c r="BE23" s="427"/>
      <c r="BF23" s="230"/>
      <c r="BG23" s="105"/>
      <c r="BH23" s="900"/>
      <c r="BI23" s="140"/>
      <c r="BJ23" s="78">
        <f t="shared" si="10"/>
        <v>0</v>
      </c>
      <c r="BL23" s="323"/>
      <c r="BM23" s="312"/>
      <c r="BN23" s="22"/>
      <c r="BO23" s="31"/>
      <c r="BP23" s="76"/>
      <c r="BQ23" s="78">
        <f t="shared" si="11"/>
        <v>0</v>
      </c>
      <c r="BS23" s="427"/>
      <c r="BT23" s="427"/>
      <c r="BU23" s="230"/>
      <c r="BV23" s="105"/>
      <c r="BW23" s="49"/>
      <c r="BX23" s="140"/>
      <c r="BY23" s="78">
        <f t="shared" si="12"/>
        <v>0</v>
      </c>
      <c r="CA23" s="427"/>
      <c r="CB23" s="230"/>
      <c r="CC23" s="105"/>
      <c r="CD23" s="49"/>
      <c r="CE23" s="140"/>
      <c r="CF23" s="78">
        <f t="shared" si="13"/>
        <v>0</v>
      </c>
      <c r="CH23" s="427"/>
      <c r="CI23" s="230"/>
      <c r="CJ23" s="105"/>
      <c r="CK23" s="49"/>
      <c r="CL23" s="140"/>
      <c r="CM23" s="78">
        <f t="shared" si="14"/>
        <v>0</v>
      </c>
      <c r="CO23" s="427">
        <v>41122</v>
      </c>
      <c r="CP23" s="427"/>
      <c r="CQ23" s="230" t="s">
        <v>1156</v>
      </c>
      <c r="CR23" s="803"/>
      <c r="CS23" s="796" t="s">
        <v>1157</v>
      </c>
      <c r="CT23" s="526"/>
      <c r="CU23" s="78">
        <f t="shared" si="15"/>
        <v>88948</v>
      </c>
      <c r="CX23" s="913"/>
      <c r="CY23" s="782"/>
      <c r="CZ23" s="140"/>
      <c r="DA23" s="427"/>
      <c r="DB23" s="140"/>
      <c r="DC23" s="78">
        <f t="shared" si="16"/>
        <v>9551430.3000000007</v>
      </c>
      <c r="DE23" s="322"/>
      <c r="DF23" s="230"/>
      <c r="DG23" s="105"/>
      <c r="DH23" s="49"/>
      <c r="DI23" s="140"/>
      <c r="DJ23" s="78">
        <f t="shared" si="17"/>
        <v>7735</v>
      </c>
      <c r="DL23" s="322"/>
      <c r="DM23" s="230"/>
      <c r="DN23" s="105"/>
      <c r="DO23" s="49"/>
      <c r="DP23" s="140"/>
      <c r="DQ23" s="78">
        <f t="shared" si="18"/>
        <v>0</v>
      </c>
      <c r="DS23" s="49"/>
      <c r="DT23" s="230"/>
      <c r="DU23" s="105"/>
      <c r="DV23" s="49"/>
      <c r="DW23" s="140"/>
      <c r="DX23" s="78">
        <f t="shared" si="19"/>
        <v>1750.5</v>
      </c>
      <c r="DZ23" s="322"/>
      <c r="EA23" s="230"/>
      <c r="EB23" s="105"/>
      <c r="EC23" s="49"/>
      <c r="ED23" s="140"/>
      <c r="EE23" s="78">
        <f t="shared" si="20"/>
        <v>0</v>
      </c>
      <c r="EG23" s="427"/>
      <c r="EH23" s="303"/>
      <c r="EI23" s="140"/>
      <c r="EJ23" s="49"/>
      <c r="EK23" s="140"/>
      <c r="EL23" s="78">
        <f t="shared" si="21"/>
        <v>0</v>
      </c>
      <c r="EN23" s="407"/>
      <c r="EO23" s="312"/>
      <c r="EP23" s="22"/>
      <c r="EQ23" s="31"/>
      <c r="ER23" s="76"/>
      <c r="ES23" s="78">
        <f t="shared" si="22"/>
        <v>0</v>
      </c>
      <c r="EU23" s="230"/>
      <c r="EV23" s="318"/>
      <c r="EW23" s="230"/>
      <c r="EX23" s="105"/>
      <c r="EY23" s="309"/>
      <c r="EZ23" s="140"/>
      <c r="FA23" s="78">
        <f t="shared" si="23"/>
        <v>0</v>
      </c>
      <c r="FC23" s="427"/>
      <c r="FD23" s="309"/>
      <c r="FE23" s="230"/>
      <c r="FF23" s="105"/>
      <c r="FG23" s="49"/>
      <c r="FH23" s="140"/>
      <c r="FI23" s="78">
        <f t="shared" si="24"/>
        <v>40277.530000000006</v>
      </c>
      <c r="FK23" s="407"/>
      <c r="FL23" s="31"/>
      <c r="FM23" s="312"/>
      <c r="FN23" s="140"/>
      <c r="FO23" s="337"/>
      <c r="FP23" s="76"/>
      <c r="FQ23" s="78">
        <f t="shared" si="25"/>
        <v>8038.1</v>
      </c>
      <c r="FS23" s="31"/>
      <c r="FT23" s="230"/>
      <c r="FU23" s="105"/>
      <c r="FV23" s="49"/>
      <c r="FW23" s="140"/>
      <c r="FX23" s="78">
        <f t="shared" si="203"/>
        <v>0</v>
      </c>
      <c r="FZ23" s="427">
        <v>41515</v>
      </c>
      <c r="GA23" s="484"/>
      <c r="GB23" s="230" t="s">
        <v>3333</v>
      </c>
      <c r="GC23" s="105">
        <v>15274</v>
      </c>
      <c r="GD23" s="427"/>
      <c r="GE23" s="22"/>
      <c r="GF23" s="78">
        <f t="shared" si="26"/>
        <v>74215.5</v>
      </c>
      <c r="GH23" s="49"/>
      <c r="GI23" s="230"/>
      <c r="GJ23" s="105"/>
      <c r="GK23" s="49"/>
      <c r="GL23" s="140"/>
      <c r="GM23" s="78">
        <f t="shared" si="27"/>
        <v>24</v>
      </c>
      <c r="GO23" s="407"/>
      <c r="GP23" s="312"/>
      <c r="GQ23" s="312"/>
      <c r="GR23" s="785"/>
      <c r="GS23" s="31"/>
      <c r="GT23" s="76"/>
      <c r="GU23" s="78">
        <f t="shared" si="28"/>
        <v>8804.6</v>
      </c>
      <c r="GW23" s="407"/>
      <c r="GX23" s="312"/>
      <c r="GY23" s="785"/>
      <c r="GZ23" s="323"/>
      <c r="HA23" s="76"/>
      <c r="HB23" s="78">
        <f t="shared" si="29"/>
        <v>5990.5</v>
      </c>
      <c r="HD23" s="323"/>
      <c r="HE23" s="312"/>
      <c r="HF23" s="785"/>
      <c r="HG23" s="31"/>
      <c r="HH23" s="76"/>
      <c r="HI23" s="78">
        <f t="shared" si="30"/>
        <v>41275.5</v>
      </c>
      <c r="HK23" s="322"/>
      <c r="HL23" s="230"/>
      <c r="HM23" s="698"/>
      <c r="HN23" s="49"/>
      <c r="HO23" s="140"/>
      <c r="HP23" s="78">
        <f t="shared" si="31"/>
        <v>3000</v>
      </c>
      <c r="HR23" s="323"/>
      <c r="HS23" s="312"/>
      <c r="HT23" s="785"/>
      <c r="HU23" s="31"/>
      <c r="HV23" s="76"/>
      <c r="HW23" s="78">
        <f t="shared" si="32"/>
        <v>0</v>
      </c>
      <c r="HY23" s="323"/>
      <c r="HZ23" s="312"/>
      <c r="IA23" s="785"/>
      <c r="IB23" s="31"/>
      <c r="IC23" s="76"/>
      <c r="ID23" s="78">
        <f t="shared" si="33"/>
        <v>0</v>
      </c>
      <c r="IF23" s="312"/>
      <c r="IG23" s="312"/>
      <c r="IH23" s="785"/>
      <c r="II23" s="31"/>
      <c r="IJ23" s="76"/>
      <c r="IK23" s="78">
        <f t="shared" si="34"/>
        <v>44195</v>
      </c>
      <c r="IM23" s="427"/>
      <c r="IN23" s="1476"/>
      <c r="IO23" s="807"/>
      <c r="IP23" s="49"/>
      <c r="IQ23" s="140"/>
      <c r="IR23" s="78">
        <f t="shared" si="35"/>
        <v>402</v>
      </c>
      <c r="IT23" s="427"/>
      <c r="IU23" s="1476"/>
      <c r="IV23" s="807"/>
      <c r="IW23" s="49"/>
      <c r="IX23" s="140"/>
      <c r="IY23" s="78">
        <f t="shared" si="36"/>
        <v>21278.5</v>
      </c>
      <c r="JA23" s="323">
        <v>41517</v>
      </c>
      <c r="JB23" s="782" t="s">
        <v>3352</v>
      </c>
      <c r="JC23" s="76">
        <v>2000</v>
      </c>
      <c r="JD23" s="323">
        <v>41530</v>
      </c>
      <c r="JE23" s="704">
        <v>2000</v>
      </c>
      <c r="JF23" s="78">
        <f t="shared" si="37"/>
        <v>0</v>
      </c>
      <c r="JH23" s="323"/>
      <c r="JI23" s="782"/>
      <c r="JJ23" s="704"/>
      <c r="JK23" s="323"/>
      <c r="JL23" s="704"/>
      <c r="JM23" s="78">
        <f t="shared" si="38"/>
        <v>30400</v>
      </c>
      <c r="JO23" s="323"/>
      <c r="JP23" s="782"/>
      <c r="JQ23" s="704"/>
      <c r="JR23" s="323"/>
      <c r="JS23" s="22"/>
      <c r="JT23" s="78">
        <f t="shared" si="39"/>
        <v>30400</v>
      </c>
      <c r="JV23" s="427"/>
      <c r="JW23" s="1476"/>
      <c r="JX23" s="140"/>
      <c r="JY23" s="322"/>
      <c r="JZ23" s="140"/>
      <c r="KA23" s="790">
        <f t="shared" si="40"/>
        <v>7050.57</v>
      </c>
      <c r="KC23" s="323"/>
      <c r="KD23" s="312"/>
      <c r="KE23" s="22"/>
      <c r="KF23" s="31"/>
      <c r="KG23" s="76"/>
      <c r="KH23" s="78">
        <f t="shared" si="41"/>
        <v>0</v>
      </c>
      <c r="KJ23" s="323"/>
      <c r="KK23" s="1467"/>
      <c r="KL23" s="312"/>
      <c r="KM23" s="22"/>
      <c r="KN23" s="31"/>
      <c r="KO23" s="76"/>
      <c r="KP23" s="78">
        <f t="shared" si="42"/>
        <v>26852</v>
      </c>
      <c r="KR23" s="323"/>
      <c r="KS23" s="312"/>
      <c r="KT23" s="22"/>
      <c r="KU23" s="31"/>
      <c r="KV23" s="76"/>
      <c r="KW23" s="78">
        <f t="shared" si="43"/>
        <v>0</v>
      </c>
      <c r="KY23" s="322"/>
      <c r="KZ23" s="230"/>
      <c r="LA23" s="105"/>
      <c r="LB23" s="49"/>
      <c r="LC23" s="140"/>
      <c r="LD23" s="78">
        <f t="shared" si="44"/>
        <v>0</v>
      </c>
      <c r="LF23" s="312"/>
      <c r="LG23" s="312"/>
      <c r="LH23" s="22"/>
      <c r="LI23" s="31"/>
      <c r="LJ23" s="76"/>
      <c r="LK23" s="78">
        <f t="shared" si="45"/>
        <v>7881.5</v>
      </c>
      <c r="LM23" s="312"/>
      <c r="LN23" s="312"/>
      <c r="LO23" s="22"/>
      <c r="LP23" s="31"/>
      <c r="LQ23" s="76"/>
      <c r="LR23" s="78">
        <f t="shared" si="46"/>
        <v>0</v>
      </c>
      <c r="LT23" s="312"/>
      <c r="LU23" s="312"/>
      <c r="LV23" s="22"/>
      <c r="LW23" s="31"/>
      <c r="LX23" s="76"/>
      <c r="LY23" s="78">
        <f t="shared" si="47"/>
        <v>0</v>
      </c>
      <c r="MA23" s="312"/>
      <c r="MB23" s="312"/>
      <c r="MC23" s="22"/>
      <c r="MD23" s="31"/>
      <c r="ME23" s="76"/>
      <c r="MF23" s="78">
        <f t="shared" si="48"/>
        <v>0</v>
      </c>
      <c r="MH23" s="427"/>
      <c r="MI23" s="230"/>
      <c r="MJ23" s="105"/>
      <c r="MK23" s="49"/>
      <c r="ML23" s="140"/>
      <c r="MM23" s="78">
        <f t="shared" si="49"/>
        <v>0</v>
      </c>
      <c r="MO23" s="407"/>
      <c r="MP23" s="312"/>
      <c r="MQ23" s="22"/>
      <c r="MR23" s="31"/>
      <c r="MS23" s="76"/>
      <c r="MT23" s="78">
        <f t="shared" si="50"/>
        <v>0</v>
      </c>
      <c r="MV23" s="407"/>
      <c r="MW23" s="312"/>
      <c r="MX23" s="22"/>
      <c r="MY23" s="31"/>
      <c r="MZ23" s="76"/>
      <c r="NA23" s="78">
        <f t="shared" si="51"/>
        <v>0</v>
      </c>
      <c r="NC23" s="794"/>
      <c r="ND23" s="312"/>
      <c r="NE23" s="22"/>
      <c r="NF23" s="31"/>
      <c r="NG23" s="76"/>
      <c r="NH23" s="78">
        <f t="shared" si="52"/>
        <v>0</v>
      </c>
      <c r="NJ23" s="794"/>
      <c r="NK23" s="312"/>
      <c r="NL23" s="22"/>
      <c r="NM23" s="31"/>
      <c r="NN23" s="76"/>
      <c r="NO23" s="78">
        <f t="shared" si="53"/>
        <v>0</v>
      </c>
      <c r="NQ23" s="407"/>
      <c r="NR23" s="312"/>
      <c r="NS23" s="22"/>
      <c r="NT23" s="407"/>
      <c r="NU23" s="76"/>
      <c r="NV23" s="78">
        <f t="shared" si="54"/>
        <v>0</v>
      </c>
      <c r="NX23" s="407"/>
      <c r="NY23" s="312"/>
      <c r="NZ23" s="22"/>
      <c r="OA23" s="31"/>
      <c r="OB23" s="76"/>
      <c r="OC23" s="78">
        <f t="shared" si="55"/>
        <v>14934.5</v>
      </c>
      <c r="OE23" s="407"/>
      <c r="OF23" s="738"/>
      <c r="OG23" s="312"/>
      <c r="OH23" s="22"/>
      <c r="OI23" s="31"/>
      <c r="OJ23" s="76"/>
      <c r="OK23" s="78">
        <f t="shared" si="0"/>
        <v>166644.35999999999</v>
      </c>
      <c r="OM23" s="407"/>
      <c r="ON23" s="312"/>
      <c r="OO23" s="22"/>
      <c r="OP23" s="31"/>
      <c r="OQ23" s="76"/>
      <c r="OR23" s="78">
        <f t="shared" si="56"/>
        <v>0</v>
      </c>
      <c r="OT23" s="312"/>
      <c r="OU23" s="312"/>
      <c r="OV23" s="22"/>
      <c r="OW23" s="31"/>
      <c r="OX23" s="76"/>
      <c r="OY23" s="78">
        <f t="shared" si="57"/>
        <v>0</v>
      </c>
      <c r="PA23" s="322"/>
      <c r="PB23" s="791"/>
      <c r="PC23" s="140"/>
      <c r="PD23" s="434"/>
      <c r="PE23" s="140"/>
      <c r="PF23" s="78">
        <f t="shared" si="58"/>
        <v>7976</v>
      </c>
      <c r="PH23" s="322"/>
      <c r="PI23" s="899"/>
      <c r="PJ23" s="105"/>
      <c r="PK23" s="434"/>
      <c r="PL23" s="140"/>
      <c r="PM23" s="78">
        <f t="shared" si="59"/>
        <v>7976</v>
      </c>
      <c r="PO23" s="322">
        <v>41547</v>
      </c>
      <c r="PP23" s="864"/>
      <c r="PQ23" s="230" t="s">
        <v>4248</v>
      </c>
      <c r="PR23" s="105">
        <v>3907</v>
      </c>
      <c r="PS23" s="535"/>
      <c r="PT23" s="140"/>
      <c r="PU23" s="78">
        <f t="shared" si="60"/>
        <v>332577.49</v>
      </c>
      <c r="PW23" s="322"/>
      <c r="PX23" s="230"/>
      <c r="PY23" s="105"/>
      <c r="PZ23" s="309"/>
      <c r="QA23" s="140"/>
      <c r="QB23" s="78">
        <f t="shared" si="61"/>
        <v>9904</v>
      </c>
      <c r="QD23" s="323"/>
      <c r="QE23" s="312"/>
      <c r="QF23" s="105"/>
      <c r="QG23" s="49"/>
      <c r="QH23" s="76"/>
      <c r="QI23" s="78">
        <f t="shared" si="62"/>
        <v>43673.4</v>
      </c>
      <c r="QK23" s="31"/>
      <c r="QL23" s="312"/>
      <c r="QM23" s="22"/>
      <c r="QN23" s="31"/>
      <c r="QO23" s="76"/>
      <c r="QP23" s="78">
        <f t="shared" si="63"/>
        <v>0</v>
      </c>
      <c r="QR23" s="312"/>
      <c r="QS23" s="312"/>
      <c r="QT23" s="785"/>
      <c r="QU23" s="31"/>
      <c r="QV23" s="76"/>
      <c r="QW23" s="78">
        <f t="shared" si="64"/>
        <v>0</v>
      </c>
      <c r="QY23" s="312"/>
      <c r="QZ23" s="312"/>
      <c r="RA23" s="22"/>
      <c r="RB23" s="31"/>
      <c r="RC23" s="76"/>
      <c r="RD23" s="78">
        <f t="shared" si="65"/>
        <v>0</v>
      </c>
      <c r="RF23" s="427"/>
      <c r="RG23" s="484"/>
      <c r="RH23" s="230"/>
      <c r="RI23" s="105"/>
      <c r="RJ23" s="49"/>
      <c r="RK23" s="391"/>
      <c r="RL23" s="78">
        <f t="shared" si="66"/>
        <v>26965.5</v>
      </c>
      <c r="RN23" s="407"/>
      <c r="RO23" s="312"/>
      <c r="RP23" s="22"/>
      <c r="RQ23" s="31"/>
      <c r="RR23" s="795"/>
      <c r="RS23" s="78">
        <f t="shared" si="67"/>
        <v>0</v>
      </c>
      <c r="RU23" s="407"/>
      <c r="RV23" s="312"/>
      <c r="RW23" s="22"/>
      <c r="RX23" s="31"/>
      <c r="RY23" s="795"/>
      <c r="RZ23" s="78">
        <f t="shared" si="68"/>
        <v>0</v>
      </c>
      <c r="SB23" s="31"/>
      <c r="SC23" s="312"/>
      <c r="SD23" s="22"/>
      <c r="SE23" s="31"/>
      <c r="SF23" s="795"/>
      <c r="SG23" s="78">
        <f t="shared" si="69"/>
        <v>0</v>
      </c>
      <c r="SI23" s="31"/>
      <c r="SJ23" s="312"/>
      <c r="SK23" s="22"/>
      <c r="SL23" s="31"/>
      <c r="SM23" s="795"/>
      <c r="SN23" s="78">
        <f t="shared" si="70"/>
        <v>0</v>
      </c>
      <c r="SP23" s="31"/>
      <c r="SQ23" s="312"/>
      <c r="SR23" s="22"/>
      <c r="SS23" s="31"/>
      <c r="ST23" s="795"/>
      <c r="SU23" s="78">
        <f t="shared" si="71"/>
        <v>0</v>
      </c>
      <c r="SW23" s="31"/>
      <c r="SX23" s="312"/>
      <c r="SY23" s="22"/>
      <c r="SZ23" s="31"/>
      <c r="TA23" s="795"/>
      <c r="TB23" s="78">
        <f t="shared" si="72"/>
        <v>0</v>
      </c>
      <c r="TD23" s="31"/>
      <c r="TE23" s="312"/>
      <c r="TF23" s="22"/>
      <c r="TG23" s="31"/>
      <c r="TH23" s="795"/>
      <c r="TI23" s="78">
        <f t="shared" si="73"/>
        <v>0</v>
      </c>
      <c r="TK23" s="312"/>
      <c r="TL23" s="312"/>
      <c r="TM23" s="22"/>
      <c r="TN23" s="31"/>
      <c r="TO23" s="795"/>
      <c r="TP23" s="78">
        <f t="shared" si="74"/>
        <v>9651.5</v>
      </c>
      <c r="TR23" s="312"/>
      <c r="TS23" s="312"/>
      <c r="TT23" s="22"/>
      <c r="TU23" s="31"/>
      <c r="TV23" s="795"/>
      <c r="TW23" s="78">
        <f t="shared" si="75"/>
        <v>0</v>
      </c>
      <c r="TY23" s="407"/>
      <c r="TZ23" s="312"/>
      <c r="UA23" s="22"/>
      <c r="UB23" s="31"/>
      <c r="UC23" s="795"/>
      <c r="UD23" s="78">
        <f t="shared" si="76"/>
        <v>0</v>
      </c>
      <c r="UF23" s="427"/>
      <c r="UG23" s="230"/>
      <c r="UH23" s="105"/>
      <c r="UI23" s="49"/>
      <c r="UJ23" s="351"/>
      <c r="UK23" s="78">
        <f t="shared" si="77"/>
        <v>-2822</v>
      </c>
      <c r="UM23" s="427"/>
      <c r="UN23" s="230"/>
      <c r="UO23" s="105"/>
      <c r="UP23" s="49"/>
      <c r="UQ23" s="351"/>
      <c r="UR23" s="78">
        <f t="shared" si="78"/>
        <v>0</v>
      </c>
      <c r="UT23" s="322"/>
      <c r="UU23" s="230"/>
      <c r="UV23" s="105"/>
      <c r="UW23" s="322"/>
      <c r="UX23" s="351"/>
      <c r="UY23" s="78">
        <f t="shared" si="79"/>
        <v>2243</v>
      </c>
      <c r="VA23" s="407"/>
      <c r="VB23" s="312"/>
      <c r="VC23" s="22"/>
      <c r="VD23" s="31"/>
      <c r="VE23" s="795"/>
      <c r="VF23" s="78">
        <f t="shared" si="80"/>
        <v>0</v>
      </c>
      <c r="VH23" s="31"/>
      <c r="VI23" s="312"/>
      <c r="VJ23" s="22"/>
      <c r="VK23" s="31"/>
      <c r="VL23" s="795"/>
      <c r="VM23" s="78">
        <f t="shared" si="81"/>
        <v>1169.5</v>
      </c>
      <c r="VO23" s="312"/>
      <c r="VP23" s="312"/>
      <c r="VQ23" s="22"/>
      <c r="VR23" s="31"/>
      <c r="VS23" s="795"/>
      <c r="VT23" s="78">
        <f t="shared" si="82"/>
        <v>0</v>
      </c>
      <c r="VV23" s="407"/>
      <c r="VW23" s="312"/>
      <c r="VX23" s="22"/>
      <c r="VY23" s="31"/>
      <c r="VZ23" s="795"/>
      <c r="WA23" s="78">
        <f t="shared" si="83"/>
        <v>25810</v>
      </c>
      <c r="WC23" s="322"/>
      <c r="WD23" s="230"/>
      <c r="WE23" s="105"/>
      <c r="WF23" s="49"/>
      <c r="WG23" s="351"/>
      <c r="WH23" s="78">
        <f t="shared" si="84"/>
        <v>151</v>
      </c>
      <c r="WJ23" s="407"/>
      <c r="WK23" s="312"/>
      <c r="WL23" s="22"/>
      <c r="WM23" s="31"/>
      <c r="WN23" s="76"/>
      <c r="WO23" s="78">
        <f t="shared" si="85"/>
        <v>22886.5</v>
      </c>
      <c r="WQ23" s="31"/>
      <c r="WR23" s="312"/>
      <c r="WS23" s="22"/>
      <c r="WT23" s="31"/>
      <c r="WU23" s="76"/>
      <c r="WV23" s="78">
        <f t="shared" si="86"/>
        <v>0</v>
      </c>
      <c r="WX23" s="407"/>
      <c r="WY23" s="312"/>
      <c r="WZ23" s="22"/>
      <c r="XA23" s="31"/>
      <c r="XB23" s="76"/>
      <c r="XC23" s="78">
        <f t="shared" si="87"/>
        <v>27657.5</v>
      </c>
      <c r="XE23" s="407"/>
      <c r="XF23" s="312"/>
      <c r="XG23" s="22"/>
      <c r="XH23" s="31"/>
      <c r="XI23" s="76"/>
      <c r="XJ23" s="78">
        <f t="shared" si="88"/>
        <v>0</v>
      </c>
      <c r="XL23" s="407"/>
      <c r="XM23" s="312"/>
      <c r="XN23" s="22"/>
      <c r="XO23" s="31"/>
      <c r="XP23" s="76"/>
      <c r="XQ23" s="78">
        <f t="shared" si="89"/>
        <v>0</v>
      </c>
      <c r="XS23" s="322"/>
      <c r="XT23" s="360"/>
      <c r="XU23" s="230"/>
      <c r="XV23" s="105"/>
      <c r="XW23" s="49"/>
      <c r="XX23" s="140"/>
      <c r="XY23" s="78">
        <f t="shared" si="90"/>
        <v>55941.83</v>
      </c>
      <c r="YA23" s="322"/>
      <c r="YB23" s="230"/>
      <c r="YC23" s="105"/>
      <c r="YD23" s="427"/>
      <c r="YE23" s="140"/>
      <c r="YF23" s="78">
        <f t="shared" si="91"/>
        <v>721</v>
      </c>
      <c r="YH23" s="427"/>
      <c r="YI23" s="484"/>
      <c r="YJ23" s="230"/>
      <c r="YK23" s="698"/>
      <c r="YL23" s="787"/>
      <c r="YM23" s="140"/>
      <c r="YN23" s="78">
        <f t="shared" si="92"/>
        <v>4883.7000000000007</v>
      </c>
      <c r="YP23" s="323"/>
      <c r="YQ23" s="312"/>
      <c r="YR23" s="22"/>
      <c r="YS23" s="31"/>
      <c r="YT23" s="76"/>
      <c r="YU23" s="78">
        <f t="shared" si="251"/>
        <v>2405.5</v>
      </c>
      <c r="YW23" s="322"/>
      <c r="YX23" s="230"/>
      <c r="YY23" s="105"/>
      <c r="YZ23" s="49"/>
      <c r="ZA23" s="140"/>
      <c r="ZB23" s="78">
        <f t="shared" si="93"/>
        <v>13442.44</v>
      </c>
      <c r="ZD23" s="407"/>
      <c r="ZE23" s="312"/>
      <c r="ZF23" s="22"/>
      <c r="ZG23" s="31"/>
      <c r="ZH23" s="76"/>
      <c r="ZI23" s="78">
        <f t="shared" si="237"/>
        <v>0</v>
      </c>
      <c r="ZK23" s="407"/>
      <c r="ZL23" s="312"/>
      <c r="ZM23" s="22"/>
      <c r="ZN23" s="31"/>
      <c r="ZO23" s="76"/>
      <c r="ZP23" s="78">
        <f t="shared" si="238"/>
        <v>0</v>
      </c>
      <c r="ZR23" s="322">
        <v>41506</v>
      </c>
      <c r="ZS23" s="858"/>
      <c r="ZT23" s="303" t="s">
        <v>3314</v>
      </c>
      <c r="ZU23" s="391">
        <v>3161.5</v>
      </c>
      <c r="ZV23" s="322">
        <v>41540</v>
      </c>
      <c r="ZW23" s="140">
        <v>3161.5</v>
      </c>
      <c r="ZX23" s="78">
        <f t="shared" si="94"/>
        <v>6670.6399999999849</v>
      </c>
      <c r="ZZ23" s="323"/>
      <c r="AAA23" s="782"/>
      <c r="AAB23" s="140"/>
      <c r="AAC23" s="322"/>
      <c r="AAD23" s="140"/>
      <c r="AAE23" s="78">
        <f t="shared" si="95"/>
        <v>0</v>
      </c>
      <c r="AAG23" s="427"/>
      <c r="AAH23" s="230"/>
      <c r="AAI23" s="105"/>
      <c r="AAJ23" s="322"/>
      <c r="AAK23" s="140"/>
      <c r="AAL23" s="78">
        <f t="shared" si="96"/>
        <v>2828</v>
      </c>
      <c r="AAN23" s="322"/>
      <c r="AAO23" s="230"/>
      <c r="AAP23" s="698"/>
      <c r="AAQ23" s="49"/>
      <c r="AAR23" s="140"/>
      <c r="AAS23" s="78">
        <f t="shared" si="97"/>
        <v>22790</v>
      </c>
      <c r="AAU23" s="407"/>
      <c r="AAV23" s="312"/>
      <c r="AAW23" s="22"/>
      <c r="AAX23" s="31"/>
      <c r="AAY23" s="76"/>
      <c r="AAZ23" s="78">
        <f t="shared" si="98"/>
        <v>0</v>
      </c>
      <c r="ABB23" s="427"/>
      <c r="ABC23" s="230"/>
      <c r="ABD23" s="105"/>
      <c r="ABE23" s="49"/>
      <c r="ABF23" s="140"/>
      <c r="ABG23" s="78">
        <f t="shared" si="99"/>
        <v>0</v>
      </c>
      <c r="ABI23" s="427"/>
      <c r="ABJ23" s="230"/>
      <c r="ABK23" s="105"/>
      <c r="ABL23" s="49"/>
      <c r="ABM23" s="140"/>
      <c r="ABN23" s="78">
        <f t="shared" si="100"/>
        <v>0</v>
      </c>
      <c r="ABP23" s="407"/>
      <c r="ABQ23" s="312"/>
      <c r="ABR23" s="22"/>
      <c r="ABS23" s="31"/>
      <c r="ABT23" s="76"/>
      <c r="ABU23" s="78">
        <f t="shared" si="101"/>
        <v>0</v>
      </c>
      <c r="ABW23" s="407"/>
      <c r="ABX23" s="312"/>
      <c r="ABY23" s="22"/>
      <c r="ABZ23" s="31"/>
      <c r="ACA23" s="76"/>
      <c r="ACB23" s="78">
        <f t="shared" si="102"/>
        <v>0</v>
      </c>
      <c r="ACD23" s="407"/>
      <c r="ACE23" s="407"/>
      <c r="ACF23" s="312"/>
      <c r="ACG23" s="22"/>
      <c r="ACH23" s="31"/>
      <c r="ACI23" s="76"/>
      <c r="ACJ23" s="78">
        <f t="shared" si="103"/>
        <v>0</v>
      </c>
      <c r="ACL23" s="49"/>
      <c r="ACM23" s="230"/>
      <c r="ACN23" s="105"/>
      <c r="ACO23" s="49"/>
      <c r="ACP23" s="140"/>
      <c r="ACQ23" s="78">
        <f t="shared" si="255"/>
        <v>8172</v>
      </c>
      <c r="ACS23" s="31"/>
      <c r="ACT23" s="312"/>
      <c r="ACU23" s="22"/>
      <c r="ACV23" s="31"/>
      <c r="ACW23" s="76"/>
      <c r="ACX23" s="78">
        <f t="shared" si="104"/>
        <v>70699</v>
      </c>
      <c r="ADA23" s="312"/>
      <c r="ADB23" s="312"/>
      <c r="ADC23" s="785"/>
      <c r="ADD23" s="31"/>
      <c r="ADE23" s="76"/>
      <c r="ADF23" s="78">
        <f t="shared" si="256"/>
        <v>0</v>
      </c>
      <c r="ADH23" s="323"/>
      <c r="ADI23" s="312"/>
      <c r="ADJ23" s="22"/>
      <c r="ADK23" s="407"/>
      <c r="ADL23" s="76"/>
      <c r="ADM23" s="78">
        <f t="shared" si="257"/>
        <v>0</v>
      </c>
      <c r="ADO23" s="407"/>
      <c r="ADP23" s="312"/>
      <c r="ADQ23" s="22"/>
      <c r="ADR23" s="31"/>
      <c r="ADS23" s="76"/>
      <c r="ADT23" s="78">
        <f t="shared" si="258"/>
        <v>42311</v>
      </c>
      <c r="ADV23" s="322"/>
      <c r="ADW23" s="230"/>
      <c r="ADX23" s="105"/>
      <c r="ADY23" s="322"/>
      <c r="ADZ23" s="140"/>
      <c r="AEA23" s="78">
        <f t="shared" si="252"/>
        <v>31650.5</v>
      </c>
      <c r="AEC23" s="31"/>
      <c r="AED23" s="312"/>
      <c r="AEE23" s="22"/>
      <c r="AEF23" s="31"/>
      <c r="AEG23" s="76"/>
      <c r="AEH23" s="78">
        <f t="shared" si="1"/>
        <v>0</v>
      </c>
      <c r="AEJ23" s="312"/>
      <c r="AEK23" s="312"/>
      <c r="AEL23" s="785"/>
      <c r="AEM23" s="31"/>
      <c r="AEN23" s="76"/>
      <c r="AEO23" s="78">
        <f t="shared" si="105"/>
        <v>1957</v>
      </c>
      <c r="AEQ23" s="312"/>
      <c r="AER23" s="312"/>
      <c r="AES23" s="22"/>
      <c r="AET23" s="31"/>
      <c r="AEU23" s="76"/>
      <c r="AEV23" s="78">
        <f t="shared" si="106"/>
        <v>0</v>
      </c>
      <c r="AEX23" s="31"/>
      <c r="AEY23" s="312"/>
      <c r="AEZ23" s="22"/>
      <c r="AFA23" s="31"/>
      <c r="AFB23" s="76"/>
      <c r="AFC23" s="78">
        <f t="shared" si="107"/>
        <v>0</v>
      </c>
      <c r="AFE23" s="323"/>
      <c r="AFF23" s="312"/>
      <c r="AFG23" s="22"/>
      <c r="AFH23" s="31"/>
      <c r="AFI23" s="76"/>
      <c r="AFJ23" s="78">
        <f t="shared" si="108"/>
        <v>0</v>
      </c>
      <c r="AFL23" s="31"/>
      <c r="AFM23" s="312"/>
      <c r="AFN23" s="22"/>
      <c r="AFO23" s="31"/>
      <c r="AFP23" s="76"/>
      <c r="AFQ23" s="78">
        <f t="shared" si="109"/>
        <v>0</v>
      </c>
      <c r="AFS23" s="31"/>
      <c r="AFT23" s="312"/>
      <c r="AFU23" s="22"/>
      <c r="AFV23" s="31"/>
      <c r="AFW23" s="76"/>
      <c r="AFX23" s="78">
        <f t="shared" si="110"/>
        <v>75595.399999999994</v>
      </c>
      <c r="AFZ23" s="31"/>
      <c r="AGA23" s="312"/>
      <c r="AGB23" s="22"/>
      <c r="AGC23" s="31"/>
      <c r="AGD23" s="76"/>
      <c r="AGE23" s="78">
        <f t="shared" si="111"/>
        <v>0</v>
      </c>
      <c r="AGG23" s="323"/>
      <c r="AGH23" s="312"/>
      <c r="AGI23" s="22"/>
      <c r="AGJ23" s="31"/>
      <c r="AGK23" s="76"/>
      <c r="AGL23" s="78">
        <f t="shared" si="112"/>
        <v>6283.5</v>
      </c>
      <c r="AGN23" s="427"/>
      <c r="AGO23" s="230"/>
      <c r="AGP23" s="105"/>
      <c r="AGQ23" s="49"/>
      <c r="AGR23" s="140"/>
      <c r="AGS23" s="78">
        <f t="shared" si="113"/>
        <v>39189.599999999999</v>
      </c>
      <c r="AGW23" s="312"/>
      <c r="AGX23" s="22"/>
      <c r="AGY23" s="323"/>
      <c r="AGZ23" s="76"/>
      <c r="AHA23" s="78">
        <f t="shared" si="114"/>
        <v>2343</v>
      </c>
      <c r="AHC23" s="407"/>
      <c r="AHD23" s="312"/>
      <c r="AHE23" s="22"/>
      <c r="AHF23" s="31"/>
      <c r="AHG23" s="76"/>
      <c r="AHH23" s="78">
        <f t="shared" si="115"/>
        <v>0</v>
      </c>
      <c r="AHJ23" s="407"/>
      <c r="AHK23" s="312"/>
      <c r="AHL23" s="22"/>
      <c r="AHM23" s="31"/>
      <c r="AHN23" s="76"/>
      <c r="AHO23" s="78">
        <f t="shared" si="116"/>
        <v>3656</v>
      </c>
      <c r="AHQ23" s="427">
        <v>41520</v>
      </c>
      <c r="AHR23" s="427"/>
      <c r="AHS23" s="230" t="s">
        <v>4089</v>
      </c>
      <c r="AHT23" s="698">
        <v>7929</v>
      </c>
      <c r="AHU23" s="49"/>
      <c r="AHV23" s="140"/>
      <c r="AHW23" s="78">
        <f t="shared" si="117"/>
        <v>29771</v>
      </c>
      <c r="AHY23" s="427"/>
      <c r="AHZ23" s="230"/>
      <c r="AIA23" s="105"/>
      <c r="AIB23" s="49"/>
      <c r="AIC23" s="140"/>
      <c r="AID23" s="78">
        <f t="shared" si="118"/>
        <v>2612</v>
      </c>
      <c r="AIF23" s="427"/>
      <c r="AIG23" s="230"/>
      <c r="AIH23" s="105"/>
      <c r="AII23" s="49"/>
      <c r="AIJ23" s="140"/>
      <c r="AIK23" s="78">
        <f t="shared" si="119"/>
        <v>23042</v>
      </c>
      <c r="AIM23" s="427"/>
      <c r="AIN23" s="230"/>
      <c r="AIO23" s="105"/>
      <c r="AIP23" s="49"/>
      <c r="AIQ23" s="140"/>
      <c r="AIR23" s="78">
        <f t="shared" si="120"/>
        <v>504</v>
      </c>
      <c r="AIT23" s="31"/>
      <c r="AIU23" s="784"/>
      <c r="AIV23" s="22"/>
      <c r="AIW23" s="31"/>
      <c r="AIX23" s="76"/>
      <c r="AIY23" s="78">
        <f t="shared" si="121"/>
        <v>52560.5</v>
      </c>
      <c r="AJA23" s="31"/>
      <c r="AJB23" s="312"/>
      <c r="AJC23" s="22"/>
      <c r="AJD23" s="31"/>
      <c r="AJE23" s="76"/>
      <c r="AJF23" s="78">
        <f t="shared" si="122"/>
        <v>25028.5</v>
      </c>
      <c r="AJH23" s="323"/>
      <c r="AJI23" s="784"/>
      <c r="AJJ23" s="22"/>
      <c r="AJK23" s="31"/>
      <c r="AJL23" s="76"/>
      <c r="AJM23" s="78">
        <f t="shared" si="123"/>
        <v>0</v>
      </c>
      <c r="AJO23" s="322"/>
      <c r="AJP23" s="230"/>
      <c r="AJQ23" s="105"/>
      <c r="AJR23" s="49">
        <v>41067</v>
      </c>
      <c r="AJS23" s="140">
        <v>500</v>
      </c>
      <c r="AJT23" s="78">
        <f t="shared" si="124"/>
        <v>55.5</v>
      </c>
      <c r="AJV23" s="312"/>
      <c r="AJW23" s="312"/>
      <c r="AJX23" s="312"/>
      <c r="AJY23" s="22"/>
      <c r="AJZ23" s="31"/>
      <c r="AKA23" s="76"/>
      <c r="AKB23" s="78">
        <f t="shared" si="125"/>
        <v>0</v>
      </c>
      <c r="AKD23" s="407"/>
      <c r="AKE23" s="312"/>
      <c r="AKF23" s="22"/>
      <c r="AKG23" s="31"/>
      <c r="AKH23" s="76"/>
      <c r="AKI23" s="78">
        <f t="shared" si="126"/>
        <v>0</v>
      </c>
      <c r="AKK23" s="427"/>
      <c r="AKL23" s="484"/>
      <c r="AKM23" s="230"/>
      <c r="AKN23" s="105"/>
      <c r="AKO23" s="49"/>
      <c r="AKP23" s="140"/>
      <c r="AKQ23" s="78">
        <f t="shared" si="127"/>
        <v>0</v>
      </c>
      <c r="AKS23" s="427"/>
      <c r="AKT23" s="230"/>
      <c r="AKU23" s="105"/>
      <c r="AKV23" s="49"/>
      <c r="AKW23" s="140"/>
      <c r="AKX23" s="78">
        <f t="shared" si="128"/>
        <v>11244.5</v>
      </c>
      <c r="AKZ23" s="407"/>
      <c r="ALA23" s="312"/>
      <c r="ALB23" s="22"/>
      <c r="ALC23" s="31"/>
      <c r="ALD23" s="76"/>
      <c r="ALE23" s="78">
        <f t="shared" si="129"/>
        <v>0</v>
      </c>
      <c r="ALG23" s="407"/>
      <c r="ALH23" s="312"/>
      <c r="ALI23" s="22"/>
      <c r="ALJ23" s="31"/>
      <c r="ALK23" s="76"/>
      <c r="ALL23" s="78">
        <f t="shared" si="130"/>
        <v>3598.5</v>
      </c>
      <c r="ALN23" s="427"/>
      <c r="ALO23" s="230"/>
      <c r="ALP23" s="698"/>
      <c r="ALQ23" s="49"/>
      <c r="ALR23" s="140"/>
      <c r="ALS23" s="78">
        <f t="shared" si="131"/>
        <v>37151</v>
      </c>
      <c r="ALU23" s="407"/>
      <c r="ALV23" s="312"/>
      <c r="ALW23" s="22"/>
      <c r="ALX23" s="31"/>
      <c r="ALY23" s="76"/>
      <c r="ALZ23" s="78">
        <f t="shared" si="132"/>
        <v>0</v>
      </c>
      <c r="AMB23" s="407"/>
      <c r="AMC23" s="312"/>
      <c r="AMD23" s="22"/>
      <c r="AME23" s="407"/>
      <c r="AMF23" s="76"/>
      <c r="AMG23" s="78">
        <f t="shared" si="133"/>
        <v>0</v>
      </c>
      <c r="AMI23" s="407"/>
      <c r="AMJ23" s="312"/>
      <c r="AMK23" s="22"/>
      <c r="AML23" s="31"/>
      <c r="AMM23" s="76"/>
      <c r="AMN23" s="78">
        <f t="shared" si="134"/>
        <v>0</v>
      </c>
      <c r="AMP23" s="323"/>
      <c r="AMQ23" s="312"/>
      <c r="AMR23" s="809"/>
      <c r="AMS23" s="812"/>
      <c r="AMT23" s="76"/>
      <c r="AMU23" s="813">
        <f t="shared" si="204"/>
        <v>0</v>
      </c>
      <c r="AMW23" s="49"/>
      <c r="AMX23" s="230"/>
      <c r="AMY23" s="807"/>
      <c r="AMZ23" s="98"/>
      <c r="ANA23" s="140"/>
      <c r="ANB23" s="813">
        <f t="shared" si="205"/>
        <v>0</v>
      </c>
      <c r="AND23" s="322"/>
      <c r="ANE23" s="230"/>
      <c r="ANF23" s="807"/>
      <c r="ANG23" s="394"/>
      <c r="ANH23" s="140"/>
      <c r="ANI23" s="813">
        <f t="shared" si="206"/>
        <v>12659.599999999999</v>
      </c>
      <c r="ANK23" s="31"/>
      <c r="ANL23" s="337"/>
      <c r="ANM23" s="312"/>
      <c r="ANN23" s="809"/>
      <c r="ANO23" s="812"/>
      <c r="ANP23" s="76"/>
      <c r="ANQ23" s="813">
        <f t="shared" si="207"/>
        <v>0</v>
      </c>
      <c r="ANS23" s="427">
        <v>41528</v>
      </c>
      <c r="ANT23" s="484"/>
      <c r="ANU23" s="230" t="s">
        <v>4093</v>
      </c>
      <c r="ANV23" s="807">
        <v>25302.5</v>
      </c>
      <c r="ANW23" s="98"/>
      <c r="ANX23" s="140"/>
      <c r="ANY23" s="813">
        <f t="shared" si="208"/>
        <v>323313.89</v>
      </c>
      <c r="AOA23" s="427"/>
      <c r="AOB23" s="230"/>
      <c r="AOC23" s="807"/>
      <c r="AOD23" s="98"/>
      <c r="AOE23" s="140"/>
      <c r="AOF23" s="813">
        <f t="shared" si="209"/>
        <v>0</v>
      </c>
      <c r="AOH23" s="31"/>
      <c r="AOI23" s="312"/>
      <c r="AOJ23" s="809"/>
      <c r="AOK23" s="812"/>
      <c r="AOL23" s="76"/>
      <c r="AOM23" s="813">
        <f t="shared" si="210"/>
        <v>1894</v>
      </c>
      <c r="AOO23" s="49"/>
      <c r="AOP23" s="230"/>
      <c r="AOQ23" s="807"/>
      <c r="AOR23" s="98"/>
      <c r="AOS23" s="140"/>
      <c r="AOT23" s="813">
        <f t="shared" si="211"/>
        <v>0</v>
      </c>
      <c r="AOV23" s="49"/>
      <c r="AOW23" s="230"/>
      <c r="AOX23" s="807"/>
      <c r="AOY23" s="98"/>
      <c r="AOZ23" s="140"/>
      <c r="APA23" s="78">
        <f t="shared" si="135"/>
        <v>0</v>
      </c>
      <c r="APC23" s="407"/>
      <c r="APD23" s="312"/>
      <c r="APE23" s="809"/>
      <c r="APF23" s="812"/>
      <c r="APG23" s="76"/>
      <c r="APH23" s="813">
        <f t="shared" si="212"/>
        <v>0</v>
      </c>
      <c r="APJ23" s="322"/>
      <c r="APK23" s="230"/>
      <c r="APL23" s="807"/>
      <c r="APM23" s="49"/>
      <c r="APN23" s="140"/>
      <c r="APO23" s="813">
        <f t="shared" si="213"/>
        <v>0</v>
      </c>
      <c r="APR23" s="774"/>
      <c r="APS23" s="245"/>
      <c r="APT23" s="49"/>
      <c r="APU23" s="140"/>
      <c r="APV23" s="813">
        <f t="shared" si="214"/>
        <v>0</v>
      </c>
      <c r="APY23" s="312"/>
      <c r="APZ23" s="245"/>
      <c r="AQA23" s="49"/>
      <c r="AQB23" s="140"/>
      <c r="AQC23" s="813">
        <f t="shared" si="215"/>
        <v>0</v>
      </c>
      <c r="AQF23" s="774"/>
      <c r="AQG23" s="245"/>
      <c r="AQH23" s="49"/>
      <c r="AQI23" s="140"/>
      <c r="AQJ23" s="813">
        <f t="shared" si="216"/>
        <v>0</v>
      </c>
      <c r="AQM23" s="312"/>
      <c r="AQN23" s="391"/>
      <c r="AQO23" s="49"/>
      <c r="AQP23" s="140"/>
      <c r="AQQ23" s="813">
        <f t="shared" si="217"/>
        <v>0</v>
      </c>
      <c r="AQT23" s="312"/>
      <c r="AQU23" s="391"/>
      <c r="AQV23" s="49"/>
      <c r="AQW23" s="140"/>
      <c r="AQX23" s="813">
        <f t="shared" si="218"/>
        <v>0</v>
      </c>
      <c r="AQZ23" s="798"/>
      <c r="ARA23" s="312"/>
      <c r="ARB23" s="391"/>
      <c r="ARC23" s="49"/>
      <c r="ARD23" s="140"/>
      <c r="ARE23" s="813">
        <f t="shared" si="219"/>
        <v>977</v>
      </c>
      <c r="ARG23" s="407"/>
      <c r="ARH23" s="312"/>
      <c r="ARI23" s="807"/>
      <c r="ARJ23" s="49"/>
      <c r="ARK23" s="140"/>
      <c r="ARL23" s="813">
        <f t="shared" si="220"/>
        <v>0</v>
      </c>
      <c r="ARN23" s="407"/>
      <c r="ARO23" s="312"/>
      <c r="ARP23" s="807"/>
      <c r="ARQ23" s="49"/>
      <c r="ARR23" s="140"/>
      <c r="ARS23" s="813">
        <f t="shared" si="221"/>
        <v>0</v>
      </c>
      <c r="ARU23" s="407"/>
      <c r="ARV23" s="312"/>
      <c r="ARW23" s="809"/>
      <c r="ARX23" s="812"/>
      <c r="ARY23" s="76"/>
      <c r="ARZ23" s="813">
        <f t="shared" si="222"/>
        <v>0</v>
      </c>
      <c r="ASB23" s="407"/>
      <c r="ASC23" s="312"/>
      <c r="ASD23" s="809"/>
      <c r="ASE23" s="812"/>
      <c r="ASF23" s="76"/>
      <c r="ASG23" s="813">
        <f t="shared" si="223"/>
        <v>0</v>
      </c>
      <c r="ASI23" s="427"/>
      <c r="ASJ23" s="230"/>
      <c r="ASK23" s="105"/>
      <c r="ASL23" s="49"/>
      <c r="ASM23" s="140"/>
      <c r="ASN23" s="78">
        <f t="shared" si="239"/>
        <v>0</v>
      </c>
      <c r="ASP23" s="427"/>
      <c r="ASQ23" s="484"/>
      <c r="ASR23" s="230"/>
      <c r="ASS23" s="105"/>
      <c r="AST23" s="49"/>
      <c r="ASU23" s="140"/>
      <c r="ASV23" s="78">
        <f t="shared" si="240"/>
        <v>0</v>
      </c>
      <c r="ASX23" s="407"/>
      <c r="ASY23" s="312"/>
      <c r="ASZ23" s="22"/>
      <c r="ATA23" s="31"/>
      <c r="ATB23" s="76"/>
      <c r="ATC23" s="78">
        <f t="shared" si="241"/>
        <v>19160</v>
      </c>
      <c r="ATE23" s="323"/>
      <c r="ATF23" s="312"/>
      <c r="ATG23" s="22"/>
      <c r="ATH23" s="31"/>
      <c r="ATI23" s="76"/>
      <c r="ATJ23" s="78">
        <f t="shared" si="242"/>
        <v>0</v>
      </c>
      <c r="ATL23" s="407"/>
      <c r="ATM23" s="740"/>
      <c r="ATN23" s="784"/>
      <c r="ATO23" s="22"/>
      <c r="ATP23" s="31"/>
      <c r="ATQ23" s="76"/>
      <c r="ATR23" s="78">
        <f t="shared" si="243"/>
        <v>5675</v>
      </c>
      <c r="ATT23" s="407"/>
      <c r="ATU23" s="740"/>
      <c r="ATV23" s="784"/>
      <c r="ATW23" s="22"/>
      <c r="ATX23" s="31"/>
      <c r="ATY23" s="76"/>
      <c r="ATZ23" s="78">
        <f t="shared" si="244"/>
        <v>0</v>
      </c>
      <c r="AUA23" s="76"/>
      <c r="AUB23" s="407"/>
      <c r="AUC23" s="312"/>
      <c r="AUD23" s="22"/>
      <c r="AUE23" s="31"/>
      <c r="AUF23" s="76"/>
      <c r="AUG23" s="78">
        <f t="shared" si="245"/>
        <v>4480</v>
      </c>
      <c r="AUI23" s="427"/>
      <c r="AUJ23" s="230"/>
      <c r="AUK23" s="698"/>
      <c r="AUL23" s="49"/>
      <c r="AUM23" s="140"/>
      <c r="AUN23" s="78">
        <f t="shared" si="246"/>
        <v>23669.5</v>
      </c>
      <c r="AUP23" s="427"/>
      <c r="AUQ23" s="230"/>
      <c r="AUR23" s="105"/>
      <c r="AUS23" s="49"/>
      <c r="AUT23" s="140"/>
      <c r="AUU23" s="78">
        <f t="shared" si="247"/>
        <v>3312</v>
      </c>
      <c r="AUW23" s="427"/>
      <c r="AUX23" s="230"/>
      <c r="AUY23" s="105"/>
      <c r="AUZ23" s="49"/>
      <c r="AVA23" s="140"/>
      <c r="AVB23" s="78">
        <f t="shared" si="248"/>
        <v>1010</v>
      </c>
      <c r="AVD23" s="427"/>
      <c r="AVE23" s="230"/>
      <c r="AVF23" s="105"/>
      <c r="AVG23" s="49"/>
      <c r="AVH23" s="140"/>
      <c r="AVI23" s="78">
        <f t="shared" si="249"/>
        <v>0</v>
      </c>
      <c r="AVK23" s="407"/>
      <c r="AVL23" s="312"/>
      <c r="AVM23" s="22"/>
      <c r="AVN23" s="31"/>
      <c r="AVO23" s="76"/>
      <c r="AVP23" s="78">
        <f t="shared" si="224"/>
        <v>0</v>
      </c>
      <c r="AVR23" s="407"/>
      <c r="AVS23" s="312"/>
      <c r="AVT23" s="22"/>
      <c r="AVU23" s="31"/>
      <c r="AVV23" s="76"/>
      <c r="AVW23" s="78">
        <f t="shared" si="225"/>
        <v>0</v>
      </c>
      <c r="AVY23" s="427"/>
      <c r="AVZ23" s="230"/>
      <c r="AWA23" s="105"/>
      <c r="AWB23" s="49"/>
      <c r="AWC23" s="351"/>
      <c r="AWD23" s="78">
        <f t="shared" si="226"/>
        <v>0</v>
      </c>
      <c r="AWF23" s="49"/>
      <c r="AWG23" s="309"/>
      <c r="AWH23" s="230"/>
      <c r="AWI23" s="105"/>
      <c r="AWJ23" s="49"/>
      <c r="AWK23" s="140"/>
      <c r="AWL23" s="78">
        <f t="shared" si="227"/>
        <v>448440.18</v>
      </c>
      <c r="AWN23" s="427"/>
      <c r="AWO23" s="484"/>
      <c r="AWP23" s="303"/>
      <c r="AWQ23" s="140"/>
      <c r="AWR23" s="49"/>
      <c r="AWS23" s="140"/>
      <c r="AWT23" s="78">
        <f t="shared" si="259"/>
        <v>11251</v>
      </c>
      <c r="AWV23" s="407"/>
      <c r="AWW23" s="782"/>
      <c r="AWX23" s="140"/>
      <c r="AWY23" s="49"/>
      <c r="AWZ23" s="140"/>
      <c r="AXA23" s="78">
        <f t="shared" si="260"/>
        <v>0</v>
      </c>
      <c r="AXC23" s="407"/>
      <c r="AXD23" s="782"/>
      <c r="AXE23" s="140"/>
      <c r="AXF23" s="49"/>
      <c r="AXG23" s="140"/>
      <c r="AXH23" s="78">
        <f t="shared" si="261"/>
        <v>0</v>
      </c>
      <c r="AXJ23" s="31"/>
      <c r="AXK23" s="782"/>
      <c r="AXL23" s="140"/>
      <c r="AXM23" s="49"/>
      <c r="AXN23" s="140"/>
      <c r="AXO23" s="78">
        <f t="shared" si="262"/>
        <v>0</v>
      </c>
      <c r="AXQ23" s="427"/>
      <c r="AXR23" s="303"/>
      <c r="AXS23" s="140"/>
      <c r="AXT23" s="49"/>
      <c r="AXU23" s="140"/>
      <c r="AXV23" s="78">
        <f t="shared" si="136"/>
        <v>39719</v>
      </c>
      <c r="AXX23" s="427"/>
      <c r="AXY23" s="303"/>
      <c r="AXZ23" s="140"/>
      <c r="AYA23" s="49"/>
      <c r="AYB23" s="140"/>
      <c r="AYC23" s="78">
        <f t="shared" si="137"/>
        <v>0</v>
      </c>
      <c r="AYE23" s="427"/>
      <c r="AYF23" s="303"/>
      <c r="AYG23" s="140"/>
      <c r="AYH23" s="49"/>
      <c r="AYI23" s="140"/>
      <c r="AYJ23" s="78">
        <f t="shared" si="138"/>
        <v>0</v>
      </c>
      <c r="AYL23" s="407"/>
      <c r="AYM23" s="782"/>
      <c r="AYN23" s="140"/>
      <c r="AYO23" s="49"/>
      <c r="AYP23" s="140"/>
      <c r="AYQ23" s="78">
        <f t="shared" si="139"/>
        <v>0</v>
      </c>
      <c r="AYS23" s="407"/>
      <c r="AYT23" s="782"/>
      <c r="AYU23" s="140"/>
      <c r="AYV23" s="49"/>
      <c r="AYW23" s="140"/>
      <c r="AYX23" s="78">
        <f t="shared" si="140"/>
        <v>0</v>
      </c>
      <c r="AYZ23" s="49"/>
      <c r="AZA23" s="303"/>
      <c r="AZB23" s="140"/>
      <c r="AZC23" s="49"/>
      <c r="AZD23" s="140"/>
      <c r="AZE23" s="78">
        <f t="shared" si="141"/>
        <v>0</v>
      </c>
      <c r="AZG23" s="322"/>
      <c r="AZH23" s="303"/>
      <c r="AZI23" s="140"/>
      <c r="AZJ23" s="49"/>
      <c r="AZK23" s="140"/>
      <c r="AZL23" s="78">
        <f t="shared" si="142"/>
        <v>5180.28</v>
      </c>
      <c r="AZN23" s="322"/>
      <c r="AZO23" s="303"/>
      <c r="AZP23" s="140"/>
      <c r="AZQ23" s="49"/>
      <c r="AZR23" s="140"/>
      <c r="AZS23" s="78">
        <f t="shared" si="143"/>
        <v>0</v>
      </c>
      <c r="AZU23" s="322"/>
      <c r="AZV23" s="303"/>
      <c r="AZW23" s="140"/>
      <c r="AZX23" s="427"/>
      <c r="AZY23" s="351"/>
      <c r="AZZ23" s="78">
        <f t="shared" si="144"/>
        <v>5524</v>
      </c>
      <c r="BAB23" s="407"/>
      <c r="BAC23" s="782"/>
      <c r="BAD23" s="140"/>
      <c r="BAE23" s="427"/>
      <c r="BAF23" s="140"/>
      <c r="BAG23" s="78">
        <f t="shared" si="145"/>
        <v>3325</v>
      </c>
      <c r="BAI23" s="427"/>
      <c r="BAJ23" s="303"/>
      <c r="BAK23" s="140"/>
      <c r="BAL23" s="49"/>
      <c r="BAM23" s="140"/>
      <c r="BAN23" s="78">
        <f t="shared" si="146"/>
        <v>56084.2</v>
      </c>
      <c r="BAP23" s="49"/>
      <c r="BAQ23" s="303"/>
      <c r="BAR23" s="140"/>
      <c r="BAS23" s="49"/>
      <c r="BAT23" s="140"/>
      <c r="BAU23" s="78">
        <f t="shared" si="263"/>
        <v>0</v>
      </c>
      <c r="BAW23" s="49"/>
      <c r="BAX23" s="303"/>
      <c r="BAY23" s="140"/>
      <c r="BAZ23" s="49"/>
      <c r="BBA23" s="140"/>
      <c r="BBB23" s="78">
        <f t="shared" si="264"/>
        <v>1292</v>
      </c>
      <c r="BBD23" s="322">
        <v>41532</v>
      </c>
      <c r="BBE23" s="786"/>
      <c r="BBF23" s="303" t="s">
        <v>3889</v>
      </c>
      <c r="BBG23" s="1556">
        <v>308856</v>
      </c>
      <c r="BBH23" s="394">
        <v>41538</v>
      </c>
      <c r="BBI23" s="140">
        <v>308856</v>
      </c>
      <c r="BBJ23" s="132">
        <f t="shared" si="147"/>
        <v>403467.5</v>
      </c>
      <c r="BBL23" s="31"/>
      <c r="BBM23" s="782"/>
      <c r="BBN23" s="140"/>
      <c r="BBO23" s="49"/>
      <c r="BBP23" s="140"/>
      <c r="BBQ23" s="78">
        <f t="shared" si="148"/>
        <v>0</v>
      </c>
      <c r="BBS23" s="49"/>
      <c r="BBT23" s="303"/>
      <c r="BBU23" s="140"/>
      <c r="BBV23" s="427"/>
      <c r="BBW23" s="140"/>
      <c r="BBX23" s="78">
        <f t="shared" si="149"/>
        <v>0</v>
      </c>
      <c r="BBZ23" s="31"/>
      <c r="BCA23" s="782"/>
      <c r="BCB23" s="140"/>
      <c r="BCC23" s="49"/>
      <c r="BCD23" s="140"/>
      <c r="BCE23" s="78">
        <f t="shared" si="150"/>
        <v>0</v>
      </c>
      <c r="BCG23" s="31"/>
      <c r="BCH23" s="782"/>
      <c r="BCI23" s="140"/>
      <c r="BCJ23" s="49"/>
      <c r="BCK23" s="140"/>
      <c r="BCL23" s="78">
        <f t="shared" si="151"/>
        <v>0</v>
      </c>
      <c r="BCN23" s="407"/>
      <c r="BCO23" s="782"/>
      <c r="BCP23" s="140"/>
      <c r="BCQ23" s="49"/>
      <c r="BCR23" s="140"/>
      <c r="BCS23" s="78">
        <f t="shared" si="152"/>
        <v>4327.5</v>
      </c>
      <c r="BCU23" s="427"/>
      <c r="BCV23" s="303"/>
      <c r="BCW23" s="140"/>
      <c r="BCX23" s="49"/>
      <c r="BCY23" s="140"/>
      <c r="BCZ23" s="78">
        <f t="shared" si="153"/>
        <v>22835.5</v>
      </c>
      <c r="BDB23" s="323"/>
      <c r="BDC23" s="782"/>
      <c r="BDD23" s="140"/>
      <c r="BDE23" s="49"/>
      <c r="BDF23" s="140"/>
      <c r="BDG23" s="78">
        <f t="shared" si="154"/>
        <v>0</v>
      </c>
      <c r="BDI23" s="427"/>
      <c r="BDJ23" s="484"/>
      <c r="BDK23" s="303"/>
      <c r="BDL23" s="140"/>
      <c r="BDM23" s="496"/>
      <c r="BDN23" s="66"/>
      <c r="BDO23" s="78">
        <f t="shared" si="155"/>
        <v>308</v>
      </c>
      <c r="BDQ23" s="31"/>
      <c r="BDR23" s="31"/>
      <c r="BDS23" s="782"/>
      <c r="BDT23" s="140"/>
      <c r="BDU23" s="49"/>
      <c r="BDV23" s="140"/>
      <c r="BDW23" s="78">
        <f t="shared" si="156"/>
        <v>2970</v>
      </c>
      <c r="BDY23" s="31"/>
      <c r="BDZ23" s="782"/>
      <c r="BEA23" s="140"/>
      <c r="BEB23" s="49"/>
      <c r="BEC23" s="140"/>
      <c r="BED23" s="78">
        <f t="shared" si="157"/>
        <v>0</v>
      </c>
      <c r="BEF23" s="31"/>
      <c r="BEG23" s="782"/>
      <c r="BEH23" s="140"/>
      <c r="BEI23" s="49"/>
      <c r="BEJ23" s="140"/>
      <c r="BEK23" s="78">
        <f t="shared" si="158"/>
        <v>0</v>
      </c>
      <c r="BEM23" s="323"/>
      <c r="BEN23" s="782"/>
      <c r="BEO23" s="140"/>
      <c r="BEP23" s="49"/>
      <c r="BEQ23" s="140"/>
      <c r="BER23" s="78">
        <f t="shared" si="159"/>
        <v>0</v>
      </c>
      <c r="BET23" s="323"/>
      <c r="BEU23" s="782"/>
      <c r="BEV23" s="140"/>
      <c r="BEW23" s="49"/>
      <c r="BEX23" s="140"/>
      <c r="BEY23" s="78">
        <f t="shared" si="160"/>
        <v>1065</v>
      </c>
      <c r="BFA23" s="322">
        <v>41536</v>
      </c>
      <c r="BFB23" s="230" t="s">
        <v>4116</v>
      </c>
      <c r="BFC23" s="105">
        <v>4880</v>
      </c>
      <c r="BFD23" s="427"/>
      <c r="BFE23" s="140"/>
      <c r="BFF23" s="78">
        <f t="shared" si="161"/>
        <v>8678</v>
      </c>
      <c r="BFH23" s="323"/>
      <c r="BFI23" s="782"/>
      <c r="BFJ23" s="140"/>
      <c r="BFK23" s="427"/>
      <c r="BFL23" s="140"/>
      <c r="BFM23" s="78">
        <f t="shared" si="162"/>
        <v>0</v>
      </c>
      <c r="BFO23" s="31"/>
      <c r="BFP23" s="782"/>
      <c r="BFQ23" s="140"/>
      <c r="BFR23" s="49"/>
      <c r="BFS23" s="140"/>
      <c r="BFT23" s="78">
        <f t="shared" si="163"/>
        <v>0</v>
      </c>
      <c r="BFV23" s="322"/>
      <c r="BFW23" s="303"/>
      <c r="BFX23" s="140"/>
      <c r="BFY23" s="322"/>
      <c r="BFZ23" s="140"/>
      <c r="BGA23" s="78">
        <f t="shared" si="164"/>
        <v>43828.5</v>
      </c>
      <c r="BGC23" s="427"/>
      <c r="BGD23" s="303"/>
      <c r="BGE23" s="140"/>
      <c r="BGF23" s="427"/>
      <c r="BGG23" s="838"/>
      <c r="BGH23" s="78">
        <f t="shared" si="165"/>
        <v>118491.09999999999</v>
      </c>
      <c r="BGJ23" s="31"/>
      <c r="BGK23" s="782"/>
      <c r="BGL23" s="140"/>
      <c r="BGM23" s="49"/>
      <c r="BGN23" s="140"/>
      <c r="BGO23" s="78">
        <f t="shared" si="166"/>
        <v>0</v>
      </c>
      <c r="BGQ23" s="407"/>
      <c r="BGR23" s="782"/>
      <c r="BGS23" s="140"/>
      <c r="BGT23" s="49"/>
      <c r="BGU23" s="140"/>
      <c r="BGV23" s="78">
        <f t="shared" si="167"/>
        <v>663.79999999999927</v>
      </c>
      <c r="BGX23" s="407"/>
      <c r="BGY23" s="31"/>
      <c r="BGZ23" s="782"/>
      <c r="BHA23" s="140"/>
      <c r="BHB23" s="49"/>
      <c r="BHC23" s="140"/>
      <c r="BHD23" s="78">
        <f t="shared" si="168"/>
        <v>6511</v>
      </c>
      <c r="BHF23" s="322"/>
      <c r="BHG23" s="303"/>
      <c r="BHH23" s="140"/>
      <c r="BHI23" s="322"/>
      <c r="BHJ23" s="140"/>
      <c r="BHK23" s="78">
        <f t="shared" si="169"/>
        <v>6434</v>
      </c>
      <c r="BHM23" s="323"/>
      <c r="BHN23" s="337"/>
      <c r="BHO23" s="782"/>
      <c r="BHP23" s="140"/>
      <c r="BHQ23" s="322"/>
      <c r="BHR23" s="140"/>
      <c r="BHS23" s="78">
        <f t="shared" si="170"/>
        <v>0</v>
      </c>
      <c r="BHU23" s="31"/>
      <c r="BHV23" s="337"/>
      <c r="BHW23" s="782"/>
      <c r="BHX23" s="140"/>
      <c r="BHY23" s="49"/>
      <c r="BHZ23" s="140"/>
      <c r="BIA23" s="78">
        <f t="shared" si="171"/>
        <v>283008</v>
      </c>
      <c r="BIC23" s="407"/>
      <c r="BID23" s="782"/>
      <c r="BIE23" s="140"/>
      <c r="BIF23" s="427"/>
      <c r="BIG23" s="140"/>
      <c r="BIH23" s="78">
        <f t="shared" si="172"/>
        <v>0</v>
      </c>
      <c r="BIJ23" s="322"/>
      <c r="BIK23" s="303"/>
      <c r="BIL23" s="140"/>
      <c r="BIM23" s="49"/>
      <c r="BIN23" s="140"/>
      <c r="BIO23" s="78">
        <f t="shared" si="173"/>
        <v>0</v>
      </c>
      <c r="BIQ23" s="427"/>
      <c r="BIR23" s="303"/>
      <c r="BIS23" s="140"/>
      <c r="BIT23" s="49"/>
      <c r="BIU23" s="140"/>
      <c r="BIV23" s="78">
        <f t="shared" si="174"/>
        <v>3000</v>
      </c>
      <c r="BIX23" s="323">
        <v>41537</v>
      </c>
      <c r="BIY23" s="1467"/>
      <c r="BIZ23" s="782" t="s">
        <v>4125</v>
      </c>
      <c r="BJA23" s="140">
        <v>11091</v>
      </c>
      <c r="BJB23" s="49"/>
      <c r="BJC23" s="140"/>
      <c r="BJD23" s="78">
        <f t="shared" si="253"/>
        <v>143771.95000000001</v>
      </c>
      <c r="BJF23" s="31"/>
      <c r="BJG23" s="782"/>
      <c r="BJH23" s="140"/>
      <c r="BJI23" s="49"/>
      <c r="BJJ23" s="140"/>
      <c r="BJK23" s="78">
        <f t="shared" si="254"/>
        <v>0</v>
      </c>
      <c r="BJM23" s="407"/>
      <c r="BJN23" s="782"/>
      <c r="BJO23" s="140"/>
      <c r="BJP23" s="49"/>
      <c r="BJQ23" s="140"/>
      <c r="BJR23" s="78">
        <f t="shared" si="175"/>
        <v>0</v>
      </c>
      <c r="BJT23" s="407"/>
      <c r="BJU23" s="740"/>
      <c r="BJV23" s="782"/>
      <c r="BJW23" s="140"/>
      <c r="BJX23" s="49"/>
      <c r="BJY23" s="140"/>
      <c r="BJZ23" s="78">
        <f t="shared" si="176"/>
        <v>16334</v>
      </c>
      <c r="BKB23" s="407"/>
      <c r="BKC23" s="782"/>
      <c r="BKD23" s="140"/>
      <c r="BKE23" s="49"/>
      <c r="BKF23" s="140"/>
      <c r="BKG23" s="78">
        <f t="shared" si="177"/>
        <v>9118</v>
      </c>
      <c r="BKI23" s="407"/>
      <c r="BKJ23" s="782"/>
      <c r="BKK23" s="140"/>
      <c r="BKL23" s="49"/>
      <c r="BKM23" s="140"/>
      <c r="BKN23" s="78">
        <f t="shared" si="178"/>
        <v>0</v>
      </c>
      <c r="BKP23" s="407"/>
      <c r="BKQ23" s="782"/>
      <c r="BKR23" s="140"/>
      <c r="BKS23" s="49"/>
      <c r="BKT23" s="140"/>
      <c r="BKU23" s="78">
        <f t="shared" si="179"/>
        <v>15188.5</v>
      </c>
      <c r="BKW23" s="407"/>
      <c r="BKX23" s="782"/>
      <c r="BKY23" s="140"/>
      <c r="BKZ23" s="49"/>
      <c r="BLA23" s="140"/>
      <c r="BLB23" s="78">
        <f t="shared" si="180"/>
        <v>0</v>
      </c>
      <c r="BLD23" s="427"/>
      <c r="BLE23" s="230"/>
      <c r="BLF23" s="698"/>
      <c r="BLG23" s="98"/>
      <c r="BLH23" s="140"/>
      <c r="BLI23" s="78">
        <f t="shared" si="181"/>
        <v>0</v>
      </c>
      <c r="BLK23" s="427"/>
      <c r="BLL23" s="303"/>
      <c r="BLM23" s="140"/>
      <c r="BLN23" s="49"/>
      <c r="BLO23" s="140"/>
      <c r="BLP23" s="78">
        <f t="shared" si="182"/>
        <v>0</v>
      </c>
      <c r="BLR23" s="427"/>
      <c r="BLS23" s="303"/>
      <c r="BLT23" s="140"/>
      <c r="BLU23" s="427"/>
      <c r="BLV23" s="140"/>
      <c r="BLW23" s="78">
        <f t="shared" si="183"/>
        <v>2393</v>
      </c>
      <c r="BLY23" s="407"/>
      <c r="BLZ23" s="782"/>
      <c r="BMA23" s="140"/>
      <c r="BMB23" s="427"/>
      <c r="BMC23" s="140"/>
      <c r="BMD23" s="78">
        <f t="shared" si="184"/>
        <v>0</v>
      </c>
      <c r="BMF23" s="31"/>
      <c r="BMG23" s="782"/>
      <c r="BMH23" s="140"/>
      <c r="BMI23" s="49"/>
      <c r="BMJ23" s="140"/>
      <c r="BMK23" s="78">
        <f t="shared" si="185"/>
        <v>0</v>
      </c>
      <c r="BMM23" s="31"/>
      <c r="BMN23" s="782"/>
      <c r="BMO23" s="351"/>
      <c r="BMP23" s="49"/>
      <c r="BMQ23" s="140"/>
      <c r="BMR23" s="78">
        <f t="shared" si="228"/>
        <v>14824.5</v>
      </c>
      <c r="BMT23" s="322"/>
      <c r="BMU23" s="230"/>
      <c r="BMV23" s="105"/>
      <c r="BMW23" s="49"/>
      <c r="BMX23" s="140"/>
      <c r="BMY23" s="78">
        <f t="shared" si="229"/>
        <v>56291.5</v>
      </c>
      <c r="BNA23" s="31"/>
      <c r="BNB23" s="782"/>
      <c r="BNC23" s="140"/>
      <c r="BND23" s="49"/>
      <c r="BNE23" s="140"/>
      <c r="BNF23" s="78">
        <f t="shared" si="230"/>
        <v>0</v>
      </c>
      <c r="BNH23" s="31"/>
      <c r="BNI23" s="337"/>
      <c r="BNJ23" s="782"/>
      <c r="BNK23" s="140"/>
      <c r="BNL23" s="49"/>
      <c r="BNM23" s="140"/>
      <c r="BNN23" s="78">
        <f t="shared" si="231"/>
        <v>0</v>
      </c>
      <c r="BNP23" s="31"/>
      <c r="BNQ23" s="782"/>
      <c r="BNR23" s="140"/>
      <c r="BNS23" s="49"/>
      <c r="BNT23" s="140"/>
      <c r="BNU23" s="78">
        <f t="shared" si="232"/>
        <v>0</v>
      </c>
      <c r="BNW23" s="31"/>
      <c r="BNX23" s="782"/>
      <c r="BNY23" s="140"/>
      <c r="BNZ23" s="49"/>
      <c r="BOA23" s="140"/>
      <c r="BOB23" s="78">
        <f t="shared" si="233"/>
        <v>0</v>
      </c>
      <c r="BOD23" s="31"/>
      <c r="BOE23" s="782"/>
      <c r="BOF23" s="140"/>
      <c r="BOG23" s="49"/>
      <c r="BOH23" s="140"/>
      <c r="BOI23" s="78">
        <f t="shared" si="234"/>
        <v>1785.5</v>
      </c>
      <c r="BOK23" s="322"/>
      <c r="BOL23" s="303"/>
      <c r="BOM23" s="140"/>
      <c r="BON23" s="49"/>
      <c r="BOO23" s="140"/>
      <c r="BOP23" s="78">
        <f t="shared" si="235"/>
        <v>0</v>
      </c>
      <c r="BOR23" s="407"/>
      <c r="BOS23" s="782"/>
      <c r="BOT23" s="140"/>
      <c r="BOU23" s="49"/>
      <c r="BOV23" s="140"/>
      <c r="BOW23" s="78">
        <f t="shared" si="236"/>
        <v>0</v>
      </c>
      <c r="BOY23" s="407"/>
      <c r="BOZ23" s="782"/>
      <c r="BPA23" s="140"/>
      <c r="BPB23" s="49"/>
      <c r="BPC23" s="140"/>
      <c r="BPD23" s="78">
        <f t="shared" si="250"/>
        <v>210</v>
      </c>
      <c r="BPF23" s="31"/>
      <c r="BPG23" s="782"/>
      <c r="BPH23" s="140"/>
      <c r="BPI23" s="49"/>
      <c r="BPJ23" s="140"/>
      <c r="BPK23" s="78">
        <f t="shared" si="186"/>
        <v>0</v>
      </c>
      <c r="BPM23" s="31"/>
      <c r="BPN23" s="782"/>
      <c r="BPO23" s="140"/>
      <c r="BPP23" s="49"/>
      <c r="BPQ23" s="140"/>
      <c r="BPR23" s="78">
        <f t="shared" si="187"/>
        <v>0</v>
      </c>
      <c r="BPU23" s="933"/>
      <c r="BPV23" s="31"/>
      <c r="BPW23" s="140"/>
      <c r="BPX23" s="49"/>
      <c r="BPY23" s="140"/>
      <c r="BPZ23" s="78">
        <f t="shared" si="188"/>
        <v>118</v>
      </c>
      <c r="BQA23" s="76"/>
      <c r="BQB23" s="322">
        <v>41516</v>
      </c>
      <c r="BQC23" s="230" t="s">
        <v>3310</v>
      </c>
      <c r="BQD23" s="105">
        <v>14536</v>
      </c>
      <c r="BQE23" s="49">
        <v>41521</v>
      </c>
      <c r="BQF23" s="140">
        <v>8145.5</v>
      </c>
      <c r="BQG23" s="78">
        <f t="shared" si="189"/>
        <v>15006</v>
      </c>
      <c r="BQI23" s="322"/>
      <c r="BQJ23" s="303"/>
      <c r="BQK23" s="140"/>
      <c r="BQL23" s="427"/>
      <c r="BQM23" s="140"/>
      <c r="BQN23" s="78">
        <f t="shared" si="190"/>
        <v>0</v>
      </c>
      <c r="BQQ23" s="782"/>
      <c r="BQR23" s="351"/>
      <c r="BQS23" s="407"/>
      <c r="BQT23" s="780"/>
      <c r="BQU23" s="78">
        <f t="shared" si="191"/>
        <v>0</v>
      </c>
      <c r="BQW23" s="31"/>
      <c r="BQX23" s="782"/>
      <c r="BQY23" s="140"/>
      <c r="BQZ23" s="49"/>
      <c r="BRA23" s="140"/>
      <c r="BRB23" s="78">
        <f t="shared" si="192"/>
        <v>2077</v>
      </c>
      <c r="BRD23" s="31"/>
      <c r="BRE23" s="337"/>
      <c r="BRF23" s="782"/>
      <c r="BRG23" s="140"/>
      <c r="BRH23" s="49"/>
      <c r="BRI23" s="140"/>
      <c r="BRJ23" s="78">
        <f t="shared" si="193"/>
        <v>1966</v>
      </c>
      <c r="BRL23" s="407"/>
      <c r="BRM23" s="782"/>
      <c r="BRN23" s="140"/>
      <c r="BRO23" s="49"/>
      <c r="BRP23" s="140"/>
      <c r="BRQ23" s="78">
        <f t="shared" si="194"/>
        <v>0</v>
      </c>
      <c r="BRS23" s="407"/>
      <c r="BRT23" s="782"/>
      <c r="BRU23" s="140"/>
      <c r="BRV23" s="49"/>
      <c r="BRW23" s="140"/>
      <c r="BRX23" s="78">
        <f t="shared" si="195"/>
        <v>0</v>
      </c>
      <c r="BRZ23" s="31"/>
      <c r="BSA23" s="782"/>
      <c r="BSB23" s="140"/>
      <c r="BSC23" s="49"/>
      <c r="BSD23" s="140"/>
      <c r="BSE23" s="78">
        <f t="shared" si="196"/>
        <v>0</v>
      </c>
      <c r="BSG23" s="407"/>
      <c r="BSH23" s="782"/>
      <c r="BSI23" s="140"/>
      <c r="BSJ23" s="564"/>
      <c r="BSK23" s="571"/>
      <c r="BSL23" s="78">
        <f t="shared" si="197"/>
        <v>0</v>
      </c>
      <c r="BSN23" s="407"/>
      <c r="BSO23" s="782"/>
      <c r="BSP23" s="140"/>
      <c r="BSQ23" s="564"/>
      <c r="BSR23" s="571"/>
      <c r="BSS23" s="78">
        <f t="shared" si="198"/>
        <v>0</v>
      </c>
      <c r="BSU23" s="31"/>
      <c r="BSV23" s="782"/>
      <c r="BSW23" s="140"/>
      <c r="BSX23" s="49"/>
      <c r="BSY23" s="140"/>
      <c r="BSZ23" s="78">
        <f t="shared" si="199"/>
        <v>0</v>
      </c>
      <c r="BTB23" s="31"/>
      <c r="BTC23" s="782"/>
      <c r="BTD23" s="140"/>
      <c r="BTE23" s="49"/>
      <c r="BTF23" s="140"/>
      <c r="BTG23" s="78">
        <f t="shared" si="200"/>
        <v>0</v>
      </c>
      <c r="BTI23" s="31"/>
      <c r="BTJ23" s="782"/>
      <c r="BTK23" s="140"/>
      <c r="BTL23" s="49"/>
      <c r="BTM23" s="140"/>
      <c r="BTN23" s="78">
        <f t="shared" si="201"/>
        <v>0</v>
      </c>
      <c r="BTP23" s="31"/>
      <c r="BTQ23" s="782"/>
      <c r="BTR23" s="140"/>
      <c r="BTS23" s="49"/>
      <c r="BTT23" s="140"/>
      <c r="BTU23" s="78">
        <f t="shared" si="202"/>
        <v>0</v>
      </c>
    </row>
    <row r="24" spans="1:1893" x14ac:dyDescent="0.25">
      <c r="A24" s="31"/>
      <c r="B24" s="312"/>
      <c r="C24" s="22"/>
      <c r="D24" s="31"/>
      <c r="E24" s="76"/>
      <c r="F24" s="78">
        <f t="shared" si="2"/>
        <v>0</v>
      </c>
      <c r="H24" s="31"/>
      <c r="I24" s="312"/>
      <c r="J24" s="22"/>
      <c r="K24" s="31"/>
      <c r="L24" s="76"/>
      <c r="M24" s="78">
        <f t="shared" si="3"/>
        <v>0</v>
      </c>
      <c r="O24" s="312"/>
      <c r="P24" s="312"/>
      <c r="Q24" s="22"/>
      <c r="R24" s="31"/>
      <c r="S24" s="76"/>
      <c r="T24" s="78">
        <f t="shared" si="4"/>
        <v>0</v>
      </c>
      <c r="V24" s="312"/>
      <c r="W24" s="312"/>
      <c r="X24" s="22"/>
      <c r="Y24" s="31"/>
      <c r="Z24" s="76"/>
      <c r="AA24" s="78">
        <f t="shared" si="5"/>
        <v>0</v>
      </c>
      <c r="AC24" s="407"/>
      <c r="AD24" s="312"/>
      <c r="AE24" s="22"/>
      <c r="AF24" s="427">
        <v>41530</v>
      </c>
      <c r="AG24" s="76">
        <v>3731</v>
      </c>
      <c r="AH24" s="78">
        <f t="shared" si="6"/>
        <v>1790</v>
      </c>
      <c r="AJ24" s="323">
        <v>41485</v>
      </c>
      <c r="AK24" s="312" t="s">
        <v>3293</v>
      </c>
      <c r="AL24" s="22">
        <v>59555</v>
      </c>
      <c r="AM24" s="401"/>
      <c r="AN24" s="140"/>
      <c r="AO24" s="78">
        <f t="shared" si="7"/>
        <v>545758.86</v>
      </c>
      <c r="AQ24" s="312"/>
      <c r="AR24" s="312"/>
      <c r="AS24" s="22"/>
      <c r="AT24" s="31"/>
      <c r="AU24" s="76"/>
      <c r="AV24" s="78">
        <f t="shared" si="8"/>
        <v>0</v>
      </c>
      <c r="AX24" s="323"/>
      <c r="AY24" s="312"/>
      <c r="AZ24" s="22"/>
      <c r="BA24" s="31"/>
      <c r="BB24" s="76"/>
      <c r="BC24" s="78">
        <f t="shared" si="9"/>
        <v>37222</v>
      </c>
      <c r="BE24" s="427"/>
      <c r="BF24" s="230"/>
      <c r="BG24" s="105"/>
      <c r="BH24" s="49"/>
      <c r="BI24" s="140"/>
      <c r="BJ24" s="78">
        <f t="shared" si="10"/>
        <v>0</v>
      </c>
      <c r="BL24" s="323"/>
      <c r="BM24" s="312"/>
      <c r="BN24" s="22"/>
      <c r="BO24" s="31"/>
      <c r="BP24" s="76"/>
      <c r="BQ24" s="78">
        <f t="shared" si="11"/>
        <v>0</v>
      </c>
      <c r="BS24" s="427"/>
      <c r="BT24" s="427"/>
      <c r="BU24" s="230"/>
      <c r="BV24" s="105"/>
      <c r="BW24" s="49"/>
      <c r="BX24" s="140"/>
      <c r="BY24" s="78">
        <f t="shared" si="12"/>
        <v>0</v>
      </c>
      <c r="CA24" s="427"/>
      <c r="CB24" s="230"/>
      <c r="CC24" s="105"/>
      <c r="CD24" s="49"/>
      <c r="CE24" s="140"/>
      <c r="CF24" s="78">
        <f t="shared" si="13"/>
        <v>0</v>
      </c>
      <c r="CH24" s="427"/>
      <c r="CI24" s="230"/>
      <c r="CJ24" s="105"/>
      <c r="CK24" s="49"/>
      <c r="CL24" s="140"/>
      <c r="CM24" s="78">
        <f t="shared" si="14"/>
        <v>0</v>
      </c>
      <c r="CO24" s="427">
        <v>41124</v>
      </c>
      <c r="CP24" s="484"/>
      <c r="CQ24" s="230" t="s">
        <v>1159</v>
      </c>
      <c r="CR24" s="803"/>
      <c r="CS24" s="796" t="s">
        <v>1160</v>
      </c>
      <c r="CT24" s="526"/>
      <c r="CU24" s="78">
        <f t="shared" si="15"/>
        <v>88948</v>
      </c>
      <c r="CW24" s="427"/>
      <c r="CX24" s="821"/>
      <c r="CY24" s="230"/>
      <c r="CZ24" s="105"/>
      <c r="DA24" s="427"/>
      <c r="DB24" s="140"/>
      <c r="DC24" s="78">
        <f t="shared" si="16"/>
        <v>9551430.3000000007</v>
      </c>
      <c r="DE24" s="322"/>
      <c r="DF24" s="230"/>
      <c r="DG24" s="105"/>
      <c r="DH24" s="49"/>
      <c r="DI24" s="140"/>
      <c r="DJ24" s="78">
        <f t="shared" si="17"/>
        <v>7735</v>
      </c>
      <c r="DL24" s="322"/>
      <c r="DM24" s="230"/>
      <c r="DN24" s="105"/>
      <c r="DO24" s="49"/>
      <c r="DP24" s="140"/>
      <c r="DQ24" s="78">
        <f t="shared" si="18"/>
        <v>0</v>
      </c>
      <c r="DS24" s="49"/>
      <c r="DT24" s="230"/>
      <c r="DU24" s="105"/>
      <c r="DV24" s="49"/>
      <c r="DW24" s="140"/>
      <c r="DX24" s="78">
        <f t="shared" si="19"/>
        <v>1750.5</v>
      </c>
      <c r="DZ24" s="322"/>
      <c r="EA24" s="230"/>
      <c r="EB24" s="105"/>
      <c r="EC24" s="49"/>
      <c r="ED24" s="140"/>
      <c r="EE24" s="78">
        <f t="shared" si="20"/>
        <v>0</v>
      </c>
      <c r="EG24" s="427"/>
      <c r="EH24" s="303"/>
      <c r="EI24" s="140"/>
      <c r="EJ24" s="346"/>
      <c r="EK24" s="140"/>
      <c r="EL24" s="78">
        <f t="shared" si="21"/>
        <v>0</v>
      </c>
      <c r="EN24" s="407"/>
      <c r="EO24" s="312"/>
      <c r="EP24" s="22"/>
      <c r="EQ24" s="31"/>
      <c r="ER24" s="76"/>
      <c r="ES24" s="78">
        <f t="shared" si="22"/>
        <v>0</v>
      </c>
      <c r="EU24" s="230"/>
      <c r="EV24" s="318"/>
      <c r="EW24" s="230"/>
      <c r="EX24" s="105"/>
      <c r="EY24" s="309"/>
      <c r="EZ24" s="140"/>
      <c r="FA24" s="78">
        <f t="shared" si="23"/>
        <v>0</v>
      </c>
      <c r="FC24" s="427"/>
      <c r="FD24" s="309"/>
      <c r="FE24" s="230"/>
      <c r="FF24" s="105"/>
      <c r="FG24" s="49"/>
      <c r="FH24" s="140"/>
      <c r="FI24" s="78">
        <f t="shared" si="24"/>
        <v>40277.530000000006</v>
      </c>
      <c r="FK24" s="407"/>
      <c r="FL24" s="31"/>
      <c r="FM24" s="312"/>
      <c r="FN24" s="140"/>
      <c r="FO24" s="337"/>
      <c r="FP24" s="76"/>
      <c r="FQ24" s="78">
        <f t="shared" si="25"/>
        <v>8038.1</v>
      </c>
      <c r="FS24" s="31"/>
      <c r="FT24" s="230"/>
      <c r="FU24" s="105"/>
      <c r="FV24" s="49"/>
      <c r="FW24" s="140"/>
      <c r="FX24" s="78">
        <f t="shared" si="203"/>
        <v>0</v>
      </c>
      <c r="FZ24" s="407">
        <v>41520</v>
      </c>
      <c r="GA24" s="484"/>
      <c r="GB24" s="312" t="s">
        <v>4072</v>
      </c>
      <c r="GC24" s="22">
        <v>6179</v>
      </c>
      <c r="GD24" s="427"/>
      <c r="GE24" s="22"/>
      <c r="GF24" s="78">
        <f t="shared" si="26"/>
        <v>80394.5</v>
      </c>
      <c r="GH24" s="31"/>
      <c r="GI24" s="312"/>
      <c r="GJ24" s="22"/>
      <c r="GK24" s="31"/>
      <c r="GL24" s="76"/>
      <c r="GM24" s="78">
        <f t="shared" si="27"/>
        <v>24</v>
      </c>
      <c r="GO24" s="407"/>
      <c r="GP24" s="312"/>
      <c r="GQ24" s="312"/>
      <c r="GR24" s="785"/>
      <c r="GS24" s="31"/>
      <c r="GT24" s="76"/>
      <c r="GU24" s="78">
        <f t="shared" si="28"/>
        <v>8804.6</v>
      </c>
      <c r="GW24" s="407"/>
      <c r="GX24" s="312"/>
      <c r="GY24" s="785"/>
      <c r="GZ24" s="323"/>
      <c r="HA24" s="76"/>
      <c r="HB24" s="78">
        <f t="shared" si="29"/>
        <v>5990.5</v>
      </c>
      <c r="HD24" s="323"/>
      <c r="HE24" s="312"/>
      <c r="HF24" s="785"/>
      <c r="HG24" s="31"/>
      <c r="HH24" s="76"/>
      <c r="HI24" s="78">
        <f t="shared" si="30"/>
        <v>41275.5</v>
      </c>
      <c r="HK24" s="322"/>
      <c r="HL24" s="230"/>
      <c r="HM24" s="698"/>
      <c r="HN24" s="49"/>
      <c r="HO24" s="140"/>
      <c r="HP24" s="78">
        <f t="shared" si="31"/>
        <v>3000</v>
      </c>
      <c r="HR24" s="323"/>
      <c r="HS24" s="312"/>
      <c r="HT24" s="785"/>
      <c r="HU24" s="31"/>
      <c r="HV24" s="76"/>
      <c r="HW24" s="78">
        <f t="shared" si="32"/>
        <v>0</v>
      </c>
      <c r="HY24" s="323"/>
      <c r="HZ24" s="312"/>
      <c r="IA24" s="785"/>
      <c r="IB24" s="31"/>
      <c r="IC24" s="76"/>
      <c r="ID24" s="78">
        <f t="shared" si="33"/>
        <v>0</v>
      </c>
      <c r="IF24" s="312"/>
      <c r="IG24" s="312"/>
      <c r="IH24" s="785"/>
      <c r="II24" s="31"/>
      <c r="IJ24" s="76"/>
      <c r="IK24" s="78">
        <f t="shared" si="34"/>
        <v>44195</v>
      </c>
      <c r="IM24" s="427"/>
      <c r="IN24" s="230"/>
      <c r="IO24" s="105"/>
      <c r="IP24" s="49"/>
      <c r="IQ24" s="140"/>
      <c r="IR24" s="78">
        <f t="shared" si="35"/>
        <v>402</v>
      </c>
      <c r="IT24" s="427"/>
      <c r="IU24" s="1476"/>
      <c r="IV24" s="807"/>
      <c r="IW24" s="49"/>
      <c r="IX24" s="52"/>
      <c r="IY24" s="78">
        <f t="shared" si="36"/>
        <v>21278.5</v>
      </c>
      <c r="JA24" s="323">
        <v>41540</v>
      </c>
      <c r="JB24" s="782" t="s">
        <v>4134</v>
      </c>
      <c r="JC24" s="704">
        <v>3420</v>
      </c>
      <c r="JD24" s="323">
        <v>41547</v>
      </c>
      <c r="JE24" s="704">
        <v>2900</v>
      </c>
      <c r="JF24" s="78">
        <f t="shared" si="37"/>
        <v>520</v>
      </c>
      <c r="JH24" s="323"/>
      <c r="JI24" s="312"/>
      <c r="JJ24" s="22"/>
      <c r="JK24" s="323"/>
      <c r="JL24" s="22"/>
      <c r="JM24" s="78">
        <f t="shared" si="38"/>
        <v>30400</v>
      </c>
      <c r="JO24" s="323"/>
      <c r="JP24" s="312"/>
      <c r="JQ24" s="22"/>
      <c r="JR24" s="323"/>
      <c r="JS24" s="22"/>
      <c r="JT24" s="78">
        <f t="shared" si="39"/>
        <v>30400</v>
      </c>
      <c r="JV24" s="427"/>
      <c r="JW24" s="1476"/>
      <c r="JX24" s="140"/>
      <c r="JY24" s="322"/>
      <c r="JZ24" s="140"/>
      <c r="KA24" s="78">
        <f t="shared" si="40"/>
        <v>7050.57</v>
      </c>
      <c r="KC24" s="323"/>
      <c r="KD24" s="312"/>
      <c r="KE24" s="22"/>
      <c r="KF24" s="31"/>
      <c r="KG24" s="76"/>
      <c r="KH24" s="78">
        <f t="shared" si="41"/>
        <v>0</v>
      </c>
      <c r="KJ24" s="323"/>
      <c r="KK24" s="1467"/>
      <c r="KL24" s="312"/>
      <c r="KM24" s="22"/>
      <c r="KN24" s="31"/>
      <c r="KO24" s="76"/>
      <c r="KP24" s="78">
        <f t="shared" si="42"/>
        <v>26852</v>
      </c>
      <c r="KR24" s="323"/>
      <c r="KS24" s="312"/>
      <c r="KT24" s="22"/>
      <c r="KU24" s="31"/>
      <c r="KV24" s="76"/>
      <c r="KW24" s="78">
        <f t="shared" si="43"/>
        <v>0</v>
      </c>
      <c r="KY24" s="322"/>
      <c r="KZ24" s="230"/>
      <c r="LA24" s="105"/>
      <c r="LB24" s="49"/>
      <c r="LC24" s="140"/>
      <c r="LD24" s="78">
        <f t="shared" si="44"/>
        <v>0</v>
      </c>
      <c r="LF24" s="312"/>
      <c r="LG24" s="312"/>
      <c r="LH24" s="22"/>
      <c r="LI24" s="31"/>
      <c r="LJ24" s="76"/>
      <c r="LK24" s="78">
        <f t="shared" si="45"/>
        <v>7881.5</v>
      </c>
      <c r="LM24" s="312"/>
      <c r="LN24" s="312"/>
      <c r="LO24" s="22"/>
      <c r="LP24" s="31"/>
      <c r="LQ24" s="76"/>
      <c r="LR24" s="78">
        <f t="shared" si="46"/>
        <v>0</v>
      </c>
      <c r="LT24" s="312"/>
      <c r="LU24" s="312"/>
      <c r="LV24" s="22"/>
      <c r="LW24" s="31"/>
      <c r="LX24" s="76"/>
      <c r="LY24" s="78">
        <f t="shared" si="47"/>
        <v>0</v>
      </c>
      <c r="MA24" s="312"/>
      <c r="MB24" s="312"/>
      <c r="MC24" s="22"/>
      <c r="MD24" s="31"/>
      <c r="ME24" s="76"/>
      <c r="MF24" s="78">
        <f t="shared" si="48"/>
        <v>0</v>
      </c>
      <c r="MH24" s="427"/>
      <c r="MI24" s="230"/>
      <c r="MJ24" s="105"/>
      <c r="MK24" s="49"/>
      <c r="ML24" s="140"/>
      <c r="MM24" s="78">
        <f t="shared" si="49"/>
        <v>0</v>
      </c>
      <c r="MO24" s="407"/>
      <c r="MP24" s="312"/>
      <c r="MQ24" s="22"/>
      <c r="MR24" s="31"/>
      <c r="MS24" s="76"/>
      <c r="MT24" s="78">
        <f t="shared" si="50"/>
        <v>0</v>
      </c>
      <c r="MV24" s="407"/>
      <c r="MW24" s="312"/>
      <c r="MX24" s="22"/>
      <c r="MY24" s="31"/>
      <c r="MZ24" s="76"/>
      <c r="NA24" s="78">
        <f t="shared" si="51"/>
        <v>0</v>
      </c>
      <c r="NC24" s="794"/>
      <c r="ND24" s="312"/>
      <c r="NE24" s="22"/>
      <c r="NF24" s="31"/>
      <c r="NG24" s="76"/>
      <c r="NH24" s="78">
        <f t="shared" si="52"/>
        <v>0</v>
      </c>
      <c r="NJ24" s="794"/>
      <c r="NK24" s="312"/>
      <c r="NL24" s="22"/>
      <c r="NM24" s="31"/>
      <c r="NN24" s="76"/>
      <c r="NO24" s="78">
        <f t="shared" si="53"/>
        <v>0</v>
      </c>
      <c r="NQ24" s="407"/>
      <c r="NR24" s="312"/>
      <c r="NS24" s="22"/>
      <c r="NT24" s="407"/>
      <c r="NU24" s="76"/>
      <c r="NV24" s="78">
        <f t="shared" si="54"/>
        <v>0</v>
      </c>
      <c r="NX24" s="407"/>
      <c r="NY24" s="312"/>
      <c r="NZ24" s="22"/>
      <c r="OA24" s="31"/>
      <c r="OB24" s="76"/>
      <c r="OC24" s="78">
        <f t="shared" si="55"/>
        <v>14934.5</v>
      </c>
      <c r="OE24" s="407"/>
      <c r="OF24" s="738"/>
      <c r="OG24" s="312"/>
      <c r="OH24" s="22"/>
      <c r="OI24" s="31"/>
      <c r="OJ24" s="76"/>
      <c r="OK24" s="78">
        <f t="shared" si="0"/>
        <v>166644.35999999999</v>
      </c>
      <c r="OM24" s="407"/>
      <c r="ON24" s="312"/>
      <c r="OO24" s="22"/>
      <c r="OP24" s="31"/>
      <c r="OQ24" s="76"/>
      <c r="OR24" s="78">
        <f t="shared" si="56"/>
        <v>0</v>
      </c>
      <c r="OT24" s="312"/>
      <c r="OU24" s="312"/>
      <c r="OV24" s="22"/>
      <c r="OW24" s="31"/>
      <c r="OX24" s="76"/>
      <c r="OY24" s="78">
        <f t="shared" si="57"/>
        <v>0</v>
      </c>
      <c r="PA24" s="322"/>
      <c r="PB24" s="791"/>
      <c r="PC24" s="140"/>
      <c r="PD24" s="49"/>
      <c r="PE24" s="140"/>
      <c r="PF24" s="78">
        <f t="shared" si="58"/>
        <v>7976</v>
      </c>
      <c r="PH24" s="322"/>
      <c r="PI24" s="899"/>
      <c r="PJ24" s="105"/>
      <c r="PK24" s="434"/>
      <c r="PL24" s="140"/>
      <c r="PM24" s="78">
        <f t="shared" si="59"/>
        <v>7976</v>
      </c>
      <c r="PO24" s="322"/>
      <c r="PP24" s="864"/>
      <c r="PQ24" s="230"/>
      <c r="PR24" s="105"/>
      <c r="PS24" s="309"/>
      <c r="PT24" s="140"/>
      <c r="PU24" s="78">
        <f t="shared" si="60"/>
        <v>332577.49</v>
      </c>
      <c r="PW24" s="322"/>
      <c r="PX24" s="230"/>
      <c r="PY24" s="105"/>
      <c r="PZ24" s="309"/>
      <c r="QA24" s="140"/>
      <c r="QB24" s="78">
        <f t="shared" si="61"/>
        <v>9904</v>
      </c>
      <c r="QD24" s="323"/>
      <c r="QE24" s="312"/>
      <c r="QF24" s="22"/>
      <c r="QG24" s="31"/>
      <c r="QH24" s="76"/>
      <c r="QI24" s="78">
        <f t="shared" si="62"/>
        <v>43673.4</v>
      </c>
      <c r="QK24" s="31"/>
      <c r="QL24" s="312"/>
      <c r="QM24" s="22"/>
      <c r="QN24" s="31"/>
      <c r="QO24" s="76"/>
      <c r="QP24" s="78">
        <f t="shared" si="63"/>
        <v>0</v>
      </c>
      <c r="QR24" s="312"/>
      <c r="QS24" s="312"/>
      <c r="QT24" s="22"/>
      <c r="QU24" s="31"/>
      <c r="QV24" s="76"/>
      <c r="QW24" s="78">
        <f t="shared" si="64"/>
        <v>0</v>
      </c>
      <c r="QY24" s="312"/>
      <c r="QZ24" s="312"/>
      <c r="RA24" s="22"/>
      <c r="RB24" s="31"/>
      <c r="RC24" s="76"/>
      <c r="RD24" s="78">
        <f t="shared" si="65"/>
        <v>0</v>
      </c>
      <c r="RF24" s="427"/>
      <c r="RG24" s="484"/>
      <c r="RH24" s="230"/>
      <c r="RI24" s="105"/>
      <c r="RJ24" s="49"/>
      <c r="RK24" s="704"/>
      <c r="RL24" s="78">
        <f t="shared" si="66"/>
        <v>26965.5</v>
      </c>
      <c r="RN24" s="407"/>
      <c r="RO24" s="312"/>
      <c r="RP24" s="22"/>
      <c r="RQ24" s="31"/>
      <c r="RR24" s="795"/>
      <c r="RS24" s="78">
        <f t="shared" si="67"/>
        <v>0</v>
      </c>
      <c r="RU24" s="407"/>
      <c r="RV24" s="312"/>
      <c r="RW24" s="22"/>
      <c r="RX24" s="31"/>
      <c r="RY24" s="795"/>
      <c r="RZ24" s="78">
        <f t="shared" si="68"/>
        <v>0</v>
      </c>
      <c r="SB24" s="31"/>
      <c r="SC24" s="312"/>
      <c r="SD24" s="22"/>
      <c r="SE24" s="31"/>
      <c r="SF24" s="795"/>
      <c r="SG24" s="78">
        <f t="shared" si="69"/>
        <v>0</v>
      </c>
      <c r="SI24" s="31"/>
      <c r="SJ24" s="312"/>
      <c r="SK24" s="22"/>
      <c r="SL24" s="31"/>
      <c r="SM24" s="795"/>
      <c r="SN24" s="78">
        <f t="shared" si="70"/>
        <v>0</v>
      </c>
      <c r="SP24" s="31"/>
      <c r="SQ24" s="312"/>
      <c r="SR24" s="22"/>
      <c r="SS24" s="31"/>
      <c r="ST24" s="795"/>
      <c r="SU24" s="78">
        <f t="shared" si="71"/>
        <v>0</v>
      </c>
      <c r="SW24" s="31"/>
      <c r="SX24" s="312"/>
      <c r="SY24" s="22"/>
      <c r="SZ24" s="31"/>
      <c r="TA24" s="795"/>
      <c r="TB24" s="78">
        <f t="shared" si="72"/>
        <v>0</v>
      </c>
      <c r="TD24" s="31"/>
      <c r="TE24" s="312"/>
      <c r="TF24" s="22"/>
      <c r="TG24" s="31"/>
      <c r="TH24" s="795"/>
      <c r="TI24" s="78">
        <f t="shared" si="73"/>
        <v>0</v>
      </c>
      <c r="TK24" s="312"/>
      <c r="TL24" s="312"/>
      <c r="TM24" s="22"/>
      <c r="TN24" s="31"/>
      <c r="TO24" s="795"/>
      <c r="TP24" s="78">
        <f t="shared" si="74"/>
        <v>9651.5</v>
      </c>
      <c r="TR24" s="312"/>
      <c r="TS24" s="312"/>
      <c r="TT24" s="22"/>
      <c r="TU24" s="31"/>
      <c r="TV24" s="795"/>
      <c r="TW24" s="78">
        <f t="shared" si="75"/>
        <v>0</v>
      </c>
      <c r="TY24" s="407"/>
      <c r="TZ24" s="312"/>
      <c r="UA24" s="22"/>
      <c r="UB24" s="31"/>
      <c r="UC24" s="795"/>
      <c r="UD24" s="78">
        <f t="shared" si="76"/>
        <v>0</v>
      </c>
      <c r="UF24" s="427"/>
      <c r="UG24" s="230"/>
      <c r="UH24" s="105"/>
      <c r="UI24" s="49"/>
      <c r="UJ24" s="351"/>
      <c r="UK24" s="78">
        <f t="shared" si="77"/>
        <v>-2822</v>
      </c>
      <c r="UM24" s="427"/>
      <c r="UN24" s="230"/>
      <c r="UO24" s="105"/>
      <c r="UP24" s="49"/>
      <c r="UQ24" s="351"/>
      <c r="UR24" s="78">
        <f t="shared" si="78"/>
        <v>0</v>
      </c>
      <c r="UT24" s="322"/>
      <c r="UU24" s="230"/>
      <c r="UV24" s="105"/>
      <c r="UW24" s="322"/>
      <c r="UX24" s="351"/>
      <c r="UY24" s="78">
        <f t="shared" si="79"/>
        <v>2243</v>
      </c>
      <c r="VA24" s="407"/>
      <c r="VB24" s="312"/>
      <c r="VC24" s="22"/>
      <c r="VD24" s="31"/>
      <c r="VE24" s="795"/>
      <c r="VF24" s="78">
        <f t="shared" si="80"/>
        <v>0</v>
      </c>
      <c r="VH24" s="794"/>
      <c r="VI24" s="312"/>
      <c r="VJ24" s="22"/>
      <c r="VK24" s="31"/>
      <c r="VL24" s="795"/>
      <c r="VM24" s="78">
        <f t="shared" si="81"/>
        <v>1169.5</v>
      </c>
      <c r="VO24" s="312"/>
      <c r="VP24" s="312"/>
      <c r="VQ24" s="22"/>
      <c r="VR24" s="31"/>
      <c r="VS24" s="795"/>
      <c r="VT24" s="78">
        <f t="shared" si="82"/>
        <v>0</v>
      </c>
      <c r="VV24" s="407"/>
      <c r="VW24" s="312"/>
      <c r="VX24" s="22"/>
      <c r="VY24" s="31"/>
      <c r="VZ24" s="795"/>
      <c r="WA24" s="78">
        <f t="shared" si="83"/>
        <v>25810</v>
      </c>
      <c r="WC24" s="323"/>
      <c r="WD24" s="312"/>
      <c r="WE24" s="22"/>
      <c r="WF24" s="31"/>
      <c r="WG24" s="795"/>
      <c r="WH24" s="78">
        <f t="shared" si="84"/>
        <v>151</v>
      </c>
      <c r="WJ24" s="407"/>
      <c r="WK24" s="312"/>
      <c r="WL24" s="22"/>
      <c r="WM24" s="31"/>
      <c r="WN24" s="76"/>
      <c r="WO24" s="78">
        <f t="shared" si="85"/>
        <v>22886.5</v>
      </c>
      <c r="WQ24" s="31"/>
      <c r="WR24" s="312"/>
      <c r="WS24" s="22"/>
      <c r="WT24" s="31"/>
      <c r="WU24" s="76"/>
      <c r="WV24" s="78">
        <f t="shared" si="86"/>
        <v>0</v>
      </c>
      <c r="WX24" s="407"/>
      <c r="WY24" s="312"/>
      <c r="WZ24" s="22"/>
      <c r="XA24" s="31"/>
      <c r="XB24" s="76"/>
      <c r="XC24" s="78">
        <f t="shared" si="87"/>
        <v>27657.5</v>
      </c>
      <c r="XE24" s="407"/>
      <c r="XF24" s="312"/>
      <c r="XG24" s="22"/>
      <c r="XH24" s="31"/>
      <c r="XI24" s="76"/>
      <c r="XJ24" s="78">
        <f t="shared" si="88"/>
        <v>0</v>
      </c>
      <c r="XL24" s="407"/>
      <c r="XM24" s="312"/>
      <c r="XN24" s="22"/>
      <c r="XO24" s="31"/>
      <c r="XP24" s="76"/>
      <c r="XQ24" s="78">
        <f t="shared" si="89"/>
        <v>0</v>
      </c>
      <c r="XS24" s="322"/>
      <c r="XT24" s="322"/>
      <c r="XU24" s="230"/>
      <c r="XV24" s="105"/>
      <c r="XW24" s="49"/>
      <c r="XX24" s="140"/>
      <c r="XY24" s="78">
        <f t="shared" si="90"/>
        <v>55941.83</v>
      </c>
      <c r="YA24" s="322"/>
      <c r="YB24" s="230"/>
      <c r="YC24" s="105"/>
      <c r="YD24" s="427"/>
      <c r="YE24" s="140"/>
      <c r="YF24" s="78">
        <f t="shared" si="91"/>
        <v>721</v>
      </c>
      <c r="YH24" s="427"/>
      <c r="YI24" s="484"/>
      <c r="YJ24" s="230"/>
      <c r="YK24" s="698"/>
      <c r="YL24" s="787"/>
      <c r="YM24" s="140"/>
      <c r="YN24" s="78">
        <f t="shared" si="92"/>
        <v>4883.7000000000007</v>
      </c>
      <c r="YP24" s="323"/>
      <c r="YQ24" s="312"/>
      <c r="YR24" s="22"/>
      <c r="YS24" s="31"/>
      <c r="YT24" s="76"/>
      <c r="YU24" s="78">
        <f t="shared" si="251"/>
        <v>2405.5</v>
      </c>
      <c r="YW24" s="322"/>
      <c r="YX24" s="230"/>
      <c r="YY24" s="105"/>
      <c r="YZ24" s="49"/>
      <c r="ZA24" s="140"/>
      <c r="ZB24" s="78">
        <f t="shared" si="93"/>
        <v>13442.44</v>
      </c>
      <c r="ZD24" s="407"/>
      <c r="ZE24" s="312"/>
      <c r="ZF24" s="22"/>
      <c r="ZG24" s="31"/>
      <c r="ZH24" s="76"/>
      <c r="ZI24" s="78">
        <f t="shared" si="237"/>
        <v>0</v>
      </c>
      <c r="ZK24" s="407"/>
      <c r="ZL24" s="312"/>
      <c r="ZM24" s="22"/>
      <c r="ZN24" s="31"/>
      <c r="ZO24" s="76"/>
      <c r="ZP24" s="78">
        <f t="shared" si="238"/>
        <v>0</v>
      </c>
      <c r="ZR24" s="322">
        <v>41507</v>
      </c>
      <c r="ZS24" s="858"/>
      <c r="ZT24" s="303" t="s">
        <v>3318</v>
      </c>
      <c r="ZU24" s="391">
        <v>150563</v>
      </c>
      <c r="ZV24" s="322">
        <v>41540</v>
      </c>
      <c r="ZW24" s="140">
        <v>150563</v>
      </c>
      <c r="ZX24" s="78">
        <f t="shared" si="94"/>
        <v>6670.6399999999849</v>
      </c>
      <c r="ZZ24" s="323"/>
      <c r="AAA24" s="782"/>
      <c r="AAB24" s="140"/>
      <c r="AAC24" s="322"/>
      <c r="AAD24" s="140"/>
      <c r="AAE24" s="78">
        <f t="shared" si="95"/>
        <v>0</v>
      </c>
      <c r="AAG24" s="427"/>
      <c r="AAH24" s="230"/>
      <c r="AAI24" s="105"/>
      <c r="AAJ24" s="322"/>
      <c r="AAK24" s="140"/>
      <c r="AAL24" s="78">
        <f t="shared" si="96"/>
        <v>2828</v>
      </c>
      <c r="AAN24" s="322"/>
      <c r="AAO24" s="230"/>
      <c r="AAP24" s="698"/>
      <c r="AAQ24" s="49"/>
      <c r="AAR24" s="140"/>
      <c r="AAS24" s="78">
        <f t="shared" si="97"/>
        <v>22790</v>
      </c>
      <c r="AAU24" s="407"/>
      <c r="AAV24" s="312"/>
      <c r="AAW24" s="22"/>
      <c r="AAX24" s="31"/>
      <c r="AAY24" s="76"/>
      <c r="AAZ24" s="78">
        <f t="shared" si="98"/>
        <v>0</v>
      </c>
      <c r="ABB24" s="427"/>
      <c r="ABC24" s="230"/>
      <c r="ABD24" s="105"/>
      <c r="ABE24" s="49"/>
      <c r="ABF24" s="140"/>
      <c r="ABG24" s="78">
        <f t="shared" si="99"/>
        <v>0</v>
      </c>
      <c r="ABI24" s="427"/>
      <c r="ABJ24" s="230"/>
      <c r="ABK24" s="105"/>
      <c r="ABL24" s="49"/>
      <c r="ABM24" s="140"/>
      <c r="ABN24" s="78">
        <f t="shared" si="100"/>
        <v>0</v>
      </c>
      <c r="ABP24" s="407"/>
      <c r="ABQ24" s="312"/>
      <c r="ABR24" s="22"/>
      <c r="ABS24" s="31"/>
      <c r="ABT24" s="76"/>
      <c r="ABU24" s="78">
        <f t="shared" si="101"/>
        <v>0</v>
      </c>
      <c r="ABW24" s="407"/>
      <c r="ABX24" s="312"/>
      <c r="ABY24" s="22"/>
      <c r="ABZ24" s="31"/>
      <c r="ACA24" s="76"/>
      <c r="ACB24" s="78">
        <f t="shared" si="102"/>
        <v>0</v>
      </c>
      <c r="ACD24" s="407"/>
      <c r="ACE24" s="407"/>
      <c r="ACF24" s="312"/>
      <c r="ACG24" s="22"/>
      <c r="ACH24" s="31"/>
      <c r="ACI24" s="76"/>
      <c r="ACJ24" s="78">
        <f t="shared" si="103"/>
        <v>0</v>
      </c>
      <c r="ACL24" s="49"/>
      <c r="ACM24" s="24"/>
      <c r="ACN24" s="105"/>
      <c r="ACO24" s="49"/>
      <c r="ACP24" s="140"/>
      <c r="ACQ24" s="78">
        <f t="shared" si="255"/>
        <v>8172</v>
      </c>
      <c r="ACS24" s="31"/>
      <c r="ACT24" s="312"/>
      <c r="ACU24" s="22"/>
      <c r="ACV24" s="31"/>
      <c r="ACW24" s="76"/>
      <c r="ACX24" s="78">
        <f t="shared" si="104"/>
        <v>70699</v>
      </c>
      <c r="ADA24" s="312"/>
      <c r="ADB24" s="312"/>
      <c r="ADC24" s="785"/>
      <c r="ADD24" s="31"/>
      <c r="ADE24" s="76"/>
      <c r="ADF24" s="78">
        <f t="shared" si="256"/>
        <v>0</v>
      </c>
      <c r="ADH24" s="323"/>
      <c r="ADI24" s="312"/>
      <c r="ADJ24" s="22"/>
      <c r="ADK24" s="407"/>
      <c r="ADL24" s="76"/>
      <c r="ADM24" s="78">
        <f t="shared" si="257"/>
        <v>0</v>
      </c>
      <c r="ADO24" s="407"/>
      <c r="ADP24" s="312"/>
      <c r="ADQ24" s="22"/>
      <c r="ADR24" s="31"/>
      <c r="ADS24" s="76"/>
      <c r="ADT24" s="78">
        <f t="shared" si="258"/>
        <v>42311</v>
      </c>
      <c r="ADV24" s="322"/>
      <c r="ADW24" s="230"/>
      <c r="ADX24" s="105"/>
      <c r="ADY24" s="322"/>
      <c r="ADZ24" s="140"/>
      <c r="AEA24" s="78">
        <f t="shared" si="252"/>
        <v>31650.5</v>
      </c>
      <c r="AEC24" s="31"/>
      <c r="AED24" s="312"/>
      <c r="AEE24" s="22"/>
      <c r="AEF24" s="31"/>
      <c r="AEG24" s="76"/>
      <c r="AEH24" s="78">
        <f t="shared" si="1"/>
        <v>0</v>
      </c>
      <c r="AEJ24" s="312"/>
      <c r="AEK24" s="312"/>
      <c r="AEL24" s="785"/>
      <c r="AEM24" s="31"/>
      <c r="AEN24" s="76"/>
      <c r="AEO24" s="78">
        <f t="shared" si="105"/>
        <v>1957</v>
      </c>
      <c r="AEQ24" s="312"/>
      <c r="AER24" s="312"/>
      <c r="AES24" s="22"/>
      <c r="AET24" s="31"/>
      <c r="AEU24" s="76"/>
      <c r="AEV24" s="78">
        <f t="shared" si="106"/>
        <v>0</v>
      </c>
      <c r="AEX24" s="31"/>
      <c r="AEY24" s="312"/>
      <c r="AEZ24" s="22"/>
      <c r="AFA24" s="31"/>
      <c r="AFB24" s="76"/>
      <c r="AFC24" s="78">
        <f t="shared" si="107"/>
        <v>0</v>
      </c>
      <c r="AFE24" s="323"/>
      <c r="AFF24" s="312"/>
      <c r="AFG24" s="22"/>
      <c r="AFH24" s="31"/>
      <c r="AFI24" s="76"/>
      <c r="AFJ24" s="78">
        <f t="shared" si="108"/>
        <v>0</v>
      </c>
      <c r="AFL24" s="31"/>
      <c r="AFM24" s="312"/>
      <c r="AFN24" s="22"/>
      <c r="AFO24" s="31"/>
      <c r="AFP24" s="76"/>
      <c r="AFQ24" s="78">
        <f t="shared" si="109"/>
        <v>0</v>
      </c>
      <c r="AFS24" s="31"/>
      <c r="AFT24" s="312"/>
      <c r="AFU24" s="22"/>
      <c r="AFV24" s="31"/>
      <c r="AFW24" s="76"/>
      <c r="AFX24" s="78">
        <f t="shared" si="110"/>
        <v>75595.399999999994</v>
      </c>
      <c r="AFZ24" s="31"/>
      <c r="AGA24" s="312"/>
      <c r="AGB24" s="22"/>
      <c r="AGC24" s="31"/>
      <c r="AGD24" s="76"/>
      <c r="AGE24" s="78">
        <f t="shared" si="111"/>
        <v>0</v>
      </c>
      <c r="AGG24" s="323"/>
      <c r="AGH24" s="312"/>
      <c r="AGI24" s="22"/>
      <c r="AGJ24" s="31"/>
      <c r="AGK24" s="76"/>
      <c r="AGL24" s="78">
        <f t="shared" si="112"/>
        <v>6283.5</v>
      </c>
      <c r="AGN24" s="427"/>
      <c r="AGO24" s="230"/>
      <c r="AGP24" s="105"/>
      <c r="AGQ24" s="49"/>
      <c r="AGR24" s="140"/>
      <c r="AGS24" s="78">
        <f t="shared" si="113"/>
        <v>39189.599999999999</v>
      </c>
      <c r="AGW24" s="312"/>
      <c r="AGX24" s="22"/>
      <c r="AGY24" s="323"/>
      <c r="AGZ24" s="76"/>
      <c r="AHA24" s="78">
        <f t="shared" si="114"/>
        <v>2343</v>
      </c>
      <c r="AHC24" s="407"/>
      <c r="AHD24" s="312"/>
      <c r="AHE24" s="22"/>
      <c r="AHF24" s="31"/>
      <c r="AHG24" s="76"/>
      <c r="AHH24" s="78">
        <f t="shared" si="115"/>
        <v>0</v>
      </c>
      <c r="AHJ24" s="407"/>
      <c r="AHK24" s="312"/>
      <c r="AHL24" s="22"/>
      <c r="AHM24" s="31"/>
      <c r="AHN24" s="76"/>
      <c r="AHO24" s="78">
        <f t="shared" si="116"/>
        <v>3656</v>
      </c>
      <c r="AHQ24" s="427">
        <v>41527</v>
      </c>
      <c r="AHR24" s="427"/>
      <c r="AHS24" s="230" t="s">
        <v>4090</v>
      </c>
      <c r="AHT24" s="698">
        <v>12037</v>
      </c>
      <c r="AHU24" s="49"/>
      <c r="AHV24" s="140"/>
      <c r="AHW24" s="78">
        <f t="shared" si="117"/>
        <v>41808</v>
      </c>
      <c r="AHY24" s="427"/>
      <c r="AHZ24" s="230"/>
      <c r="AIA24" s="105"/>
      <c r="AIB24" s="49"/>
      <c r="AIC24" s="140"/>
      <c r="AID24" s="78">
        <f t="shared" si="118"/>
        <v>2612</v>
      </c>
      <c r="AIF24" s="427"/>
      <c r="AIG24" s="230"/>
      <c r="AIH24" s="105"/>
      <c r="AII24" s="49"/>
      <c r="AIJ24" s="140"/>
      <c r="AIK24" s="78">
        <f t="shared" si="119"/>
        <v>23042</v>
      </c>
      <c r="AIM24" s="427"/>
      <c r="AIN24" s="230"/>
      <c r="AIO24" s="105"/>
      <c r="AIP24" s="49"/>
      <c r="AIQ24" s="140"/>
      <c r="AIR24" s="78">
        <f t="shared" si="120"/>
        <v>504</v>
      </c>
      <c r="AIT24" s="31"/>
      <c r="AIU24" s="784"/>
      <c r="AIV24" s="22"/>
      <c r="AIW24" s="31"/>
      <c r="AIX24" s="76"/>
      <c r="AIY24" s="78">
        <f t="shared" si="121"/>
        <v>52560.5</v>
      </c>
      <c r="AJA24" s="31"/>
      <c r="AJB24" s="312"/>
      <c r="AJC24" s="105"/>
      <c r="AJD24" s="31"/>
      <c r="AJE24" s="76"/>
      <c r="AJF24" s="78">
        <f t="shared" si="122"/>
        <v>25028.5</v>
      </c>
      <c r="AJH24" s="323"/>
      <c r="AJI24" s="784"/>
      <c r="AJJ24" s="22"/>
      <c r="AJK24" s="31"/>
      <c r="AJL24" s="76"/>
      <c r="AJM24" s="78">
        <f t="shared" si="123"/>
        <v>0</v>
      </c>
      <c r="AJO24" s="322"/>
      <c r="AJP24" s="230"/>
      <c r="AJQ24" s="105"/>
      <c r="AJR24" s="49">
        <v>41070</v>
      </c>
      <c r="AJS24" s="140">
        <v>55.5</v>
      </c>
      <c r="AJT24" s="78">
        <f t="shared" si="124"/>
        <v>0</v>
      </c>
      <c r="AJV24" s="312"/>
      <c r="AJW24" s="312"/>
      <c r="AJX24" s="312"/>
      <c r="AJY24" s="22"/>
      <c r="AJZ24" s="31"/>
      <c r="AKA24" s="76"/>
      <c r="AKB24" s="78">
        <f t="shared" si="125"/>
        <v>0</v>
      </c>
      <c r="AKD24" s="407"/>
      <c r="AKE24" s="312"/>
      <c r="AKF24" s="22"/>
      <c r="AKG24" s="31"/>
      <c r="AKH24" s="76"/>
      <c r="AKI24" s="78">
        <f t="shared" si="126"/>
        <v>0</v>
      </c>
      <c r="AKK24" s="427"/>
      <c r="AKL24" s="484"/>
      <c r="AKM24" s="230"/>
      <c r="AKN24" s="105"/>
      <c r="AKO24" s="49"/>
      <c r="AKP24" s="140"/>
      <c r="AKQ24" s="78">
        <f t="shared" si="127"/>
        <v>0</v>
      </c>
      <c r="AKS24" s="427"/>
      <c r="AKT24" s="230"/>
      <c r="AKU24" s="105"/>
      <c r="AKV24" s="49"/>
      <c r="AKW24" s="140"/>
      <c r="AKX24" s="78">
        <f t="shared" si="128"/>
        <v>11244.5</v>
      </c>
      <c r="AKZ24" s="407"/>
      <c r="ALA24" s="312"/>
      <c r="ALB24" s="22"/>
      <c r="ALC24" s="31"/>
      <c r="ALD24" s="76"/>
      <c r="ALE24" s="78">
        <f t="shared" si="129"/>
        <v>0</v>
      </c>
      <c r="ALG24" s="407"/>
      <c r="ALH24" s="312"/>
      <c r="ALI24" s="22"/>
      <c r="ALJ24" s="31"/>
      <c r="ALK24" s="76"/>
      <c r="ALL24" s="78">
        <f t="shared" si="130"/>
        <v>3598.5</v>
      </c>
      <c r="ALN24" s="427"/>
      <c r="ALO24" s="230"/>
      <c r="ALP24" s="698"/>
      <c r="ALQ24" s="49"/>
      <c r="ALR24" s="140"/>
      <c r="ALS24" s="78">
        <f t="shared" si="131"/>
        <v>37151</v>
      </c>
      <c r="ALU24" s="407"/>
      <c r="ALV24" s="312"/>
      <c r="ALW24" s="22"/>
      <c r="ALX24" s="31"/>
      <c r="ALY24" s="76"/>
      <c r="ALZ24" s="78">
        <f t="shared" si="132"/>
        <v>0</v>
      </c>
      <c r="AMB24" s="407"/>
      <c r="AMC24" s="312"/>
      <c r="AMD24" s="22"/>
      <c r="AME24" s="407"/>
      <c r="AMF24" s="76"/>
      <c r="AMG24" s="78">
        <f t="shared" si="133"/>
        <v>0</v>
      </c>
      <c r="AMI24" s="407"/>
      <c r="AMJ24" s="312"/>
      <c r="AMK24" s="22"/>
      <c r="AML24" s="31"/>
      <c r="AMM24" s="76"/>
      <c r="AMN24" s="78">
        <f t="shared" si="134"/>
        <v>0</v>
      </c>
      <c r="AMP24" s="323"/>
      <c r="AMQ24" s="312"/>
      <c r="AMR24" s="809"/>
      <c r="AMS24" s="812"/>
      <c r="AMT24" s="76"/>
      <c r="AMU24" s="813">
        <f t="shared" si="204"/>
        <v>0</v>
      </c>
      <c r="AMW24" s="49"/>
      <c r="AMX24" s="230"/>
      <c r="AMY24" s="807"/>
      <c r="AMZ24" s="98"/>
      <c r="ANA24" s="140"/>
      <c r="ANB24" s="813">
        <f t="shared" si="205"/>
        <v>0</v>
      </c>
      <c r="AND24" s="322"/>
      <c r="ANE24" s="230"/>
      <c r="ANF24" s="807"/>
      <c r="ANG24" s="394"/>
      <c r="ANH24" s="140"/>
      <c r="ANI24" s="813">
        <f t="shared" si="206"/>
        <v>12659.599999999999</v>
      </c>
      <c r="ANK24" s="31"/>
      <c r="ANL24" s="337"/>
      <c r="ANM24" s="312"/>
      <c r="ANN24" s="809"/>
      <c r="ANO24" s="812"/>
      <c r="ANP24" s="76"/>
      <c r="ANQ24" s="813">
        <f t="shared" si="207"/>
        <v>0</v>
      </c>
      <c r="ANS24" s="427">
        <v>41530</v>
      </c>
      <c r="ANT24" s="484"/>
      <c r="ANU24" s="230" t="s">
        <v>4095</v>
      </c>
      <c r="ANV24" s="807">
        <v>75848</v>
      </c>
      <c r="ANW24" s="98"/>
      <c r="ANX24" s="140"/>
      <c r="ANY24" s="813">
        <f t="shared" si="208"/>
        <v>399161.89</v>
      </c>
      <c r="AOA24" s="427"/>
      <c r="AOB24" s="230"/>
      <c r="AOC24" s="807"/>
      <c r="AOD24" s="98"/>
      <c r="AOE24" s="140"/>
      <c r="AOF24" s="813">
        <f t="shared" si="209"/>
        <v>0</v>
      </c>
      <c r="AOH24" s="31"/>
      <c r="AOI24" s="312"/>
      <c r="AOJ24" s="809"/>
      <c r="AOK24" s="812"/>
      <c r="AOL24" s="76"/>
      <c r="AOM24" s="813">
        <f t="shared" si="210"/>
        <v>1894</v>
      </c>
      <c r="AOO24" s="31"/>
      <c r="AOP24" s="312"/>
      <c r="AOQ24" s="809"/>
      <c r="AOR24" s="812"/>
      <c r="AOS24" s="76"/>
      <c r="AOT24" s="813">
        <f t="shared" si="211"/>
        <v>0</v>
      </c>
      <c r="AOV24" s="49"/>
      <c r="AOW24" s="230"/>
      <c r="AOX24" s="807"/>
      <c r="AOY24" s="98"/>
      <c r="AOZ24" s="140"/>
      <c r="APA24" s="78">
        <f t="shared" si="135"/>
        <v>0</v>
      </c>
      <c r="APC24" s="407"/>
      <c r="APD24" s="312"/>
      <c r="APE24" s="809"/>
      <c r="APF24" s="812"/>
      <c r="APG24" s="76"/>
      <c r="APH24" s="813">
        <f t="shared" si="212"/>
        <v>0</v>
      </c>
      <c r="APJ24" s="322"/>
      <c r="APK24" s="230"/>
      <c r="APL24" s="807"/>
      <c r="APM24" s="98"/>
      <c r="APN24" s="140"/>
      <c r="APO24" s="813">
        <f t="shared" si="213"/>
        <v>0</v>
      </c>
      <c r="APQ24" s="31"/>
      <c r="APR24" s="876"/>
      <c r="APS24" s="809"/>
      <c r="APT24" s="812"/>
      <c r="APU24" s="76"/>
      <c r="APV24" s="813">
        <f t="shared" si="214"/>
        <v>0</v>
      </c>
      <c r="APX24" s="31"/>
      <c r="APY24" s="312"/>
      <c r="APZ24" s="809"/>
      <c r="AQA24" s="812"/>
      <c r="AQB24" s="76"/>
      <c r="AQC24" s="813">
        <f t="shared" si="215"/>
        <v>0</v>
      </c>
      <c r="AQE24" s="31"/>
      <c r="AQF24" s="876"/>
      <c r="AQG24" s="809"/>
      <c r="AQH24" s="812"/>
      <c r="AQI24" s="76"/>
      <c r="AQJ24" s="813">
        <f t="shared" si="216"/>
        <v>0</v>
      </c>
      <c r="AQL24" s="323"/>
      <c r="AQM24" s="784"/>
      <c r="AQN24" s="809"/>
      <c r="AQO24" s="812"/>
      <c r="AQP24" s="76"/>
      <c r="AQQ24" s="813">
        <f t="shared" si="217"/>
        <v>0</v>
      </c>
      <c r="AQS24" s="323"/>
      <c r="AQT24" s="784"/>
      <c r="AQU24" s="809"/>
      <c r="AQV24" s="812"/>
      <c r="AQW24" s="76"/>
      <c r="AQX24" s="813">
        <f t="shared" si="218"/>
        <v>0</v>
      </c>
      <c r="AQZ24" s="323"/>
      <c r="ARA24" s="784"/>
      <c r="ARB24" s="809"/>
      <c r="ARC24" s="812"/>
      <c r="ARD24" s="76"/>
      <c r="ARE24" s="813">
        <f t="shared" si="219"/>
        <v>977</v>
      </c>
      <c r="ARG24" s="407"/>
      <c r="ARH24" s="784"/>
      <c r="ARI24" s="809"/>
      <c r="ARJ24" s="812"/>
      <c r="ARK24" s="76"/>
      <c r="ARL24" s="813">
        <f t="shared" si="220"/>
        <v>0</v>
      </c>
      <c r="ARN24" s="407"/>
      <c r="ARO24" s="784"/>
      <c r="ARP24" s="809"/>
      <c r="ARQ24" s="812"/>
      <c r="ARR24" s="76"/>
      <c r="ARS24" s="813">
        <f t="shared" si="221"/>
        <v>0</v>
      </c>
      <c r="ARU24" s="407"/>
      <c r="ARV24" s="312"/>
      <c r="ARW24" s="809"/>
      <c r="ARX24" s="812"/>
      <c r="ARY24" s="76"/>
      <c r="ARZ24" s="813">
        <f t="shared" si="222"/>
        <v>0</v>
      </c>
      <c r="ASB24" s="407"/>
      <c r="ASC24" s="312"/>
      <c r="ASD24" s="809"/>
      <c r="ASE24" s="812"/>
      <c r="ASF24" s="76"/>
      <c r="ASG24" s="813">
        <f t="shared" si="223"/>
        <v>0</v>
      </c>
      <c r="ASI24" s="427"/>
      <c r="ASJ24" s="230"/>
      <c r="ASK24" s="105"/>
      <c r="ASL24" s="49"/>
      <c r="ASM24" s="140"/>
      <c r="ASN24" s="78">
        <f t="shared" si="239"/>
        <v>0</v>
      </c>
      <c r="ASP24" s="427"/>
      <c r="ASQ24" s="484"/>
      <c r="ASR24" s="230"/>
      <c r="ASS24" s="105"/>
      <c r="AST24" s="49"/>
      <c r="ASU24" s="140"/>
      <c r="ASV24" s="78">
        <f t="shared" si="240"/>
        <v>0</v>
      </c>
      <c r="ASX24" s="407"/>
      <c r="ASY24" s="312"/>
      <c r="ASZ24" s="22"/>
      <c r="ATA24" s="31"/>
      <c r="ATB24" s="76"/>
      <c r="ATC24" s="78">
        <f t="shared" si="241"/>
        <v>19160</v>
      </c>
      <c r="ATE24" s="323"/>
      <c r="ATF24" s="312"/>
      <c r="ATG24" s="22"/>
      <c r="ATH24" s="31"/>
      <c r="ATI24" s="76"/>
      <c r="ATJ24" s="78">
        <f t="shared" si="242"/>
        <v>0</v>
      </c>
      <c r="ATL24" s="407"/>
      <c r="ATM24" s="740"/>
      <c r="ATN24" s="784"/>
      <c r="ATO24" s="22"/>
      <c r="ATP24" s="31"/>
      <c r="ATQ24" s="76"/>
      <c r="ATR24" s="78">
        <f t="shared" si="243"/>
        <v>5675</v>
      </c>
      <c r="ATT24" s="407"/>
      <c r="ATU24" s="740"/>
      <c r="ATV24" s="784"/>
      <c r="ATW24" s="22"/>
      <c r="ATX24" s="31"/>
      <c r="ATY24" s="76"/>
      <c r="ATZ24" s="78">
        <f t="shared" si="244"/>
        <v>0</v>
      </c>
      <c r="AUA24" s="76"/>
      <c r="AUB24" s="407"/>
      <c r="AUC24" s="312"/>
      <c r="AUD24" s="22"/>
      <c r="AUE24" s="31"/>
      <c r="AUF24" s="76"/>
      <c r="AUG24" s="78">
        <f t="shared" si="245"/>
        <v>4480</v>
      </c>
      <c r="AUI24" s="427"/>
      <c r="AUJ24" s="230"/>
      <c r="AUK24" s="698"/>
      <c r="AUL24" s="49"/>
      <c r="AUM24" s="140"/>
      <c r="AUN24" s="78">
        <f t="shared" si="246"/>
        <v>23669.5</v>
      </c>
      <c r="AUP24" s="427"/>
      <c r="AUQ24" s="230"/>
      <c r="AUR24" s="105"/>
      <c r="AUS24" s="49"/>
      <c r="AUT24" s="140"/>
      <c r="AUU24" s="132">
        <f t="shared" si="247"/>
        <v>3312</v>
      </c>
      <c r="AUW24" s="427"/>
      <c r="AUX24" s="230"/>
      <c r="AUY24" s="105"/>
      <c r="AUZ24" s="49"/>
      <c r="AVA24" s="140"/>
      <c r="AVB24" s="132">
        <f t="shared" si="248"/>
        <v>1010</v>
      </c>
      <c r="AVD24" s="427"/>
      <c r="AVE24" s="230"/>
      <c r="AVF24" s="105"/>
      <c r="AVG24" s="49"/>
      <c r="AVH24" s="140"/>
      <c r="AVI24" s="78">
        <f t="shared" si="249"/>
        <v>0</v>
      </c>
      <c r="AVK24" s="407"/>
      <c r="AVL24" s="312"/>
      <c r="AVM24" s="22"/>
      <c r="AVN24" s="31"/>
      <c r="AVO24" s="76"/>
      <c r="AVP24" s="78">
        <f t="shared" si="224"/>
        <v>0</v>
      </c>
      <c r="AVR24" s="407"/>
      <c r="AVS24" s="312"/>
      <c r="AVT24" s="22"/>
      <c r="AVU24" s="31"/>
      <c r="AVV24" s="76"/>
      <c r="AVW24" s="78">
        <f t="shared" si="225"/>
        <v>0</v>
      </c>
      <c r="AVY24" s="427"/>
      <c r="AVZ24" s="230"/>
      <c r="AWA24" s="105"/>
      <c r="AWB24" s="49"/>
      <c r="AWC24" s="351"/>
      <c r="AWD24" s="78">
        <f t="shared" si="226"/>
        <v>0</v>
      </c>
      <c r="AWF24" s="49"/>
      <c r="AWG24" s="309"/>
      <c r="AWH24" s="230"/>
      <c r="AWI24" s="105"/>
      <c r="AWJ24" s="49"/>
      <c r="AWK24" s="140"/>
      <c r="AWL24" s="78">
        <f t="shared" si="227"/>
        <v>448440.18</v>
      </c>
      <c r="AWN24" s="407"/>
      <c r="AWO24" s="740"/>
      <c r="AWP24" s="782"/>
      <c r="AWQ24" s="140"/>
      <c r="AWR24" s="49"/>
      <c r="AWS24" s="140"/>
      <c r="AWT24" s="78">
        <f t="shared" si="259"/>
        <v>11251</v>
      </c>
      <c r="AWV24" s="407"/>
      <c r="AWW24" s="782"/>
      <c r="AWX24" s="140"/>
      <c r="AWY24" s="49"/>
      <c r="AWZ24" s="140"/>
      <c r="AXA24" s="78">
        <f t="shared" si="260"/>
        <v>0</v>
      </c>
      <c r="AXC24" s="407"/>
      <c r="AXD24" s="782"/>
      <c r="AXE24" s="140"/>
      <c r="AXF24" s="49"/>
      <c r="AXG24" s="140"/>
      <c r="AXH24" s="78">
        <f t="shared" si="261"/>
        <v>0</v>
      </c>
      <c r="AXJ24" s="31"/>
      <c r="AXK24" s="782"/>
      <c r="AXL24" s="140"/>
      <c r="AXM24" s="49"/>
      <c r="AXN24" s="140"/>
      <c r="AXO24" s="78">
        <f t="shared" si="262"/>
        <v>0</v>
      </c>
      <c r="AXQ24" s="427"/>
      <c r="AXR24" s="303"/>
      <c r="AXS24" s="140"/>
      <c r="AXT24" s="49"/>
      <c r="AXU24" s="140"/>
      <c r="AXV24" s="78">
        <f t="shared" si="136"/>
        <v>39719</v>
      </c>
      <c r="AXX24" s="427"/>
      <c r="AXY24" s="303"/>
      <c r="AXZ24" s="140"/>
      <c r="AYA24" s="49"/>
      <c r="AYB24" s="140"/>
      <c r="AYC24" s="78">
        <f t="shared" si="137"/>
        <v>0</v>
      </c>
      <c r="AYE24" s="427"/>
      <c r="AYF24" s="303"/>
      <c r="AYG24" s="140"/>
      <c r="AYH24" s="49"/>
      <c r="AYI24" s="140"/>
      <c r="AYJ24" s="78">
        <f t="shared" si="138"/>
        <v>0</v>
      </c>
      <c r="AYL24" s="407"/>
      <c r="AYM24" s="782"/>
      <c r="AYN24" s="140"/>
      <c r="AYO24" s="49"/>
      <c r="AYP24" s="140"/>
      <c r="AYQ24" s="78">
        <f t="shared" si="139"/>
        <v>0</v>
      </c>
      <c r="AYS24" s="407"/>
      <c r="AYT24" s="782"/>
      <c r="AYU24" s="140"/>
      <c r="AYV24" s="49"/>
      <c r="AYW24" s="140"/>
      <c r="AYX24" s="78">
        <f t="shared" si="140"/>
        <v>0</v>
      </c>
      <c r="AYZ24" s="49"/>
      <c r="AZA24" s="303"/>
      <c r="AZB24" s="140"/>
      <c r="AZC24" s="49"/>
      <c r="AZD24" s="140"/>
      <c r="AZE24" s="78">
        <f t="shared" si="141"/>
        <v>0</v>
      </c>
      <c r="AZG24" s="322"/>
      <c r="AZH24" s="303"/>
      <c r="AZI24" s="140"/>
      <c r="AZJ24" s="49"/>
      <c r="AZK24" s="140"/>
      <c r="AZL24" s="78">
        <f t="shared" si="142"/>
        <v>5180.28</v>
      </c>
      <c r="AZN24" s="322"/>
      <c r="AZO24" s="303"/>
      <c r="AZP24" s="140"/>
      <c r="AZQ24" s="49"/>
      <c r="AZR24" s="140"/>
      <c r="AZS24" s="78">
        <f t="shared" si="143"/>
        <v>0</v>
      </c>
      <c r="AZU24" s="322"/>
      <c r="AZV24" s="303"/>
      <c r="AZW24" s="140"/>
      <c r="AZX24" s="427"/>
      <c r="AZY24" s="140"/>
      <c r="AZZ24" s="78">
        <f t="shared" si="144"/>
        <v>5524</v>
      </c>
      <c r="BAB24" s="407"/>
      <c r="BAC24" s="782"/>
      <c r="BAD24" s="140"/>
      <c r="BAE24" s="427"/>
      <c r="BAF24" s="140"/>
      <c r="BAG24" s="78">
        <f t="shared" si="145"/>
        <v>3325</v>
      </c>
      <c r="BAI24" s="427"/>
      <c r="BAJ24" s="303"/>
      <c r="BAK24" s="140"/>
      <c r="BAL24" s="49"/>
      <c r="BAM24" s="140"/>
      <c r="BAN24" s="78">
        <f t="shared" si="146"/>
        <v>56084.2</v>
      </c>
      <c r="BAP24" s="49"/>
      <c r="BAQ24" s="303"/>
      <c r="BAR24" s="140"/>
      <c r="BAS24" s="49"/>
      <c r="BAT24" s="140"/>
      <c r="BAU24" s="78">
        <f t="shared" si="263"/>
        <v>0</v>
      </c>
      <c r="BAW24" s="49"/>
      <c r="BAX24" s="303"/>
      <c r="BAY24" s="140"/>
      <c r="BAZ24" s="49"/>
      <c r="BBA24" s="140"/>
      <c r="BBB24" s="78">
        <f t="shared" si="264"/>
        <v>1292</v>
      </c>
      <c r="BBD24" s="322">
        <v>41537</v>
      </c>
      <c r="BBE24" s="786"/>
      <c r="BBF24" s="303" t="s">
        <v>3926</v>
      </c>
      <c r="BBG24" s="1556">
        <v>115542</v>
      </c>
      <c r="BBH24" s="394"/>
      <c r="BBI24" s="140"/>
      <c r="BBJ24" s="132">
        <f t="shared" si="147"/>
        <v>519009.5</v>
      </c>
      <c r="BBL24" s="31"/>
      <c r="BBM24" s="782"/>
      <c r="BBN24" s="140"/>
      <c r="BBO24" s="49"/>
      <c r="BBP24" s="140"/>
      <c r="BBQ24" s="78">
        <f t="shared" si="148"/>
        <v>0</v>
      </c>
      <c r="BBS24" s="49"/>
      <c r="BBT24" s="303"/>
      <c r="BBU24" s="140"/>
      <c r="BBV24" s="427"/>
      <c r="BBW24" s="140"/>
      <c r="BBX24" s="78">
        <f t="shared" si="149"/>
        <v>0</v>
      </c>
      <c r="BBZ24" s="31"/>
      <c r="BCA24" s="782"/>
      <c r="BCB24" s="140"/>
      <c r="BCC24" s="49"/>
      <c r="BCD24" s="140"/>
      <c r="BCE24" s="78">
        <f t="shared" si="150"/>
        <v>0</v>
      </c>
      <c r="BCG24" s="31"/>
      <c r="BCH24" s="782"/>
      <c r="BCI24" s="140"/>
      <c r="BCJ24" s="49"/>
      <c r="BCK24" s="140"/>
      <c r="BCL24" s="78">
        <f t="shared" si="151"/>
        <v>0</v>
      </c>
      <c r="BCN24" s="407"/>
      <c r="BCO24" s="782"/>
      <c r="BCP24" s="140"/>
      <c r="BCQ24" s="49"/>
      <c r="BCR24" s="140"/>
      <c r="BCS24" s="78">
        <f t="shared" si="152"/>
        <v>4327.5</v>
      </c>
      <c r="BCU24" s="407"/>
      <c r="BCV24" s="782"/>
      <c r="BCW24" s="140"/>
      <c r="BCX24" s="49"/>
      <c r="BCY24" s="140"/>
      <c r="BCZ24" s="78">
        <f t="shared" si="153"/>
        <v>22835.5</v>
      </c>
      <c r="BDB24" s="323"/>
      <c r="BDC24" s="782"/>
      <c r="BDD24" s="140"/>
      <c r="BDE24" s="49"/>
      <c r="BDF24" s="140"/>
      <c r="BDG24" s="78">
        <f t="shared" si="154"/>
        <v>0</v>
      </c>
      <c r="BDI24" s="427"/>
      <c r="BDJ24" s="484"/>
      <c r="BDK24" s="303"/>
      <c r="BDL24" s="140"/>
      <c r="BDM24" s="427"/>
      <c r="BDN24" s="140"/>
      <c r="BDO24" s="78">
        <f t="shared" si="155"/>
        <v>308</v>
      </c>
      <c r="BDQ24" s="31"/>
      <c r="BDR24" s="31"/>
      <c r="BDS24" s="782"/>
      <c r="BDT24" s="140"/>
      <c r="BDU24" s="49"/>
      <c r="BDV24" s="140"/>
      <c r="BDW24" s="78">
        <f t="shared" si="156"/>
        <v>2970</v>
      </c>
      <c r="BDY24" s="31"/>
      <c r="BDZ24" s="782"/>
      <c r="BEA24" s="140"/>
      <c r="BEB24" s="49"/>
      <c r="BEC24" s="140"/>
      <c r="BED24" s="78">
        <f t="shared" si="157"/>
        <v>0</v>
      </c>
      <c r="BEF24" s="31"/>
      <c r="BEG24" s="782"/>
      <c r="BEH24" s="140"/>
      <c r="BEI24" s="49"/>
      <c r="BEJ24" s="140"/>
      <c r="BEK24" s="78">
        <f t="shared" si="158"/>
        <v>0</v>
      </c>
      <c r="BEM24" s="323"/>
      <c r="BEN24" s="782"/>
      <c r="BEO24" s="140"/>
      <c r="BEP24" s="49"/>
      <c r="BEQ24" s="140"/>
      <c r="BER24" s="78">
        <f t="shared" si="159"/>
        <v>0</v>
      </c>
      <c r="BET24" s="323"/>
      <c r="BEU24" s="782"/>
      <c r="BEV24" s="140"/>
      <c r="BEW24" s="49"/>
      <c r="BEX24" s="140"/>
      <c r="BEY24" s="78">
        <f t="shared" si="160"/>
        <v>1065</v>
      </c>
      <c r="BFA24" s="322">
        <v>41538</v>
      </c>
      <c r="BFB24" s="230" t="s">
        <v>4128</v>
      </c>
      <c r="BFC24" s="105">
        <v>8684</v>
      </c>
      <c r="BFD24" s="427"/>
      <c r="BFE24" s="140"/>
      <c r="BFF24" s="78">
        <f t="shared" si="161"/>
        <v>17362</v>
      </c>
      <c r="BFH24" s="323"/>
      <c r="BFI24" s="782"/>
      <c r="BFJ24" s="140"/>
      <c r="BFK24" s="427"/>
      <c r="BFL24" s="140"/>
      <c r="BFM24" s="78">
        <f t="shared" si="162"/>
        <v>0</v>
      </c>
      <c r="BFO24" s="31"/>
      <c r="BFP24" s="782"/>
      <c r="BFQ24" s="140"/>
      <c r="BFR24" s="49"/>
      <c r="BFS24" s="140"/>
      <c r="BFT24" s="78">
        <f t="shared" si="163"/>
        <v>0</v>
      </c>
      <c r="BFV24" s="322"/>
      <c r="BFW24" s="303"/>
      <c r="BFX24" s="140"/>
      <c r="BFY24" s="533"/>
      <c r="BFZ24" s="140"/>
      <c r="BGA24" s="78">
        <f t="shared" si="164"/>
        <v>43828.5</v>
      </c>
      <c r="BGC24" s="427"/>
      <c r="BGD24" s="303"/>
      <c r="BGE24" s="140"/>
      <c r="BGF24" s="427"/>
      <c r="BGG24" s="838"/>
      <c r="BGH24" s="78">
        <f t="shared" si="165"/>
        <v>118491.09999999999</v>
      </c>
      <c r="BGJ24" s="31"/>
      <c r="BGK24" s="782"/>
      <c r="BGL24" s="140"/>
      <c r="BGM24" s="49"/>
      <c r="BGN24" s="140"/>
      <c r="BGO24" s="78">
        <f t="shared" si="166"/>
        <v>0</v>
      </c>
      <c r="BGQ24" s="407"/>
      <c r="BGR24" s="782"/>
      <c r="BGS24" s="140"/>
      <c r="BGT24" s="49"/>
      <c r="BGU24" s="140"/>
      <c r="BGV24" s="78">
        <f t="shared" si="167"/>
        <v>663.79999999999927</v>
      </c>
      <c r="BGX24" s="427"/>
      <c r="BGY24" s="49"/>
      <c r="BGZ24" s="303"/>
      <c r="BHA24" s="140"/>
      <c r="BHB24" s="49"/>
      <c r="BHC24" s="140"/>
      <c r="BHD24" s="78">
        <f t="shared" si="168"/>
        <v>6511</v>
      </c>
      <c r="BHF24" s="322"/>
      <c r="BHG24" s="303"/>
      <c r="BHH24" s="140"/>
      <c r="BHI24" s="322"/>
      <c r="BHJ24" s="52"/>
      <c r="BHK24" s="78">
        <f t="shared" si="169"/>
        <v>6434</v>
      </c>
      <c r="BHM24" s="323"/>
      <c r="BHN24" s="337"/>
      <c r="BHO24" s="782"/>
      <c r="BHP24" s="140"/>
      <c r="BHQ24" s="322"/>
      <c r="BHR24" s="140"/>
      <c r="BHS24" s="78">
        <f t="shared" si="170"/>
        <v>0</v>
      </c>
      <c r="BHU24" s="65"/>
      <c r="BHV24" s="337"/>
      <c r="BHW24" s="782"/>
      <c r="BHX24" s="140"/>
      <c r="BHY24" s="49"/>
      <c r="BHZ24" s="140"/>
      <c r="BIA24" s="78">
        <f t="shared" si="171"/>
        <v>283008</v>
      </c>
      <c r="BIC24" s="407"/>
      <c r="BID24" s="782"/>
      <c r="BIE24" s="140"/>
      <c r="BIF24" s="427"/>
      <c r="BIG24" s="140"/>
      <c r="BIH24" s="78">
        <f t="shared" si="172"/>
        <v>0</v>
      </c>
      <c r="BIJ24" s="322"/>
      <c r="BIK24" s="303"/>
      <c r="BIL24" s="140"/>
      <c r="BIM24" s="49"/>
      <c r="BIN24" s="140"/>
      <c r="BIO24" s="78">
        <f t="shared" si="173"/>
        <v>0</v>
      </c>
      <c r="BIQ24" s="427"/>
      <c r="BIR24" s="303"/>
      <c r="BIS24" s="140"/>
      <c r="BIT24" s="49"/>
      <c r="BIU24" s="140"/>
      <c r="BIV24" s="78">
        <f t="shared" si="174"/>
        <v>3000</v>
      </c>
      <c r="BIX24" s="323">
        <v>41540</v>
      </c>
      <c r="BIY24" s="1467"/>
      <c r="BIZ24" s="782" t="s">
        <v>4137</v>
      </c>
      <c r="BJA24" s="140">
        <v>14789</v>
      </c>
      <c r="BJB24" s="49"/>
      <c r="BJC24" s="140"/>
      <c r="BJD24" s="78">
        <f t="shared" si="253"/>
        <v>158560.95000000001</v>
      </c>
      <c r="BJF24" s="31"/>
      <c r="BJG24" s="782"/>
      <c r="BJH24" s="140"/>
      <c r="BJI24" s="49"/>
      <c r="BJJ24" s="140"/>
      <c r="BJK24" s="78">
        <f t="shared" si="254"/>
        <v>0</v>
      </c>
      <c r="BJM24" s="407"/>
      <c r="BJN24" s="782"/>
      <c r="BJO24" s="140"/>
      <c r="BJP24" s="49"/>
      <c r="BJQ24" s="140"/>
      <c r="BJR24" s="78">
        <f t="shared" si="175"/>
        <v>0</v>
      </c>
      <c r="BJT24" s="407"/>
      <c r="BJU24" s="740"/>
      <c r="BJV24" s="782"/>
      <c r="BJW24" s="140"/>
      <c r="BJX24" s="49"/>
      <c r="BJY24" s="140"/>
      <c r="BJZ24" s="78">
        <f t="shared" si="176"/>
        <v>16334</v>
      </c>
      <c r="BKB24" s="407"/>
      <c r="BKC24" s="782"/>
      <c r="BKD24" s="140"/>
      <c r="BKE24" s="49"/>
      <c r="BKF24" s="140"/>
      <c r="BKG24" s="78">
        <f t="shared" si="177"/>
        <v>9118</v>
      </c>
      <c r="BKI24" s="407"/>
      <c r="BKJ24" s="782"/>
      <c r="BKK24" s="140"/>
      <c r="BKL24" s="49"/>
      <c r="BKM24" s="140"/>
      <c r="BKN24" s="78">
        <f t="shared" si="178"/>
        <v>0</v>
      </c>
      <c r="BKP24" s="407"/>
      <c r="BKQ24" s="782"/>
      <c r="BKR24" s="140"/>
      <c r="BKS24" s="49"/>
      <c r="BKT24" s="140"/>
      <c r="BKU24" s="78">
        <f t="shared" si="179"/>
        <v>15188.5</v>
      </c>
      <c r="BKW24" s="407"/>
      <c r="BKX24" s="782"/>
      <c r="BKY24" s="140"/>
      <c r="BKZ24" s="49"/>
      <c r="BLA24" s="140"/>
      <c r="BLB24" s="78">
        <f t="shared" si="180"/>
        <v>0</v>
      </c>
      <c r="BLD24" s="427"/>
      <c r="BLE24" s="230"/>
      <c r="BLF24" s="698"/>
      <c r="BLG24" s="98"/>
      <c r="BLH24" s="140"/>
      <c r="BLI24" s="78">
        <f t="shared" si="181"/>
        <v>0</v>
      </c>
      <c r="BLK24" s="427"/>
      <c r="BLL24" s="303"/>
      <c r="BLM24" s="140"/>
      <c r="BLN24" s="49"/>
      <c r="BLO24" s="140"/>
      <c r="BLP24" s="78">
        <f t="shared" si="182"/>
        <v>0</v>
      </c>
      <c r="BLR24" s="427"/>
      <c r="BLS24" s="303"/>
      <c r="BLT24" s="140"/>
      <c r="BLU24" s="427"/>
      <c r="BLV24" s="140"/>
      <c r="BLW24" s="78">
        <f t="shared" si="183"/>
        <v>2393</v>
      </c>
      <c r="BLY24" s="407"/>
      <c r="BLZ24" s="782"/>
      <c r="BMA24" s="140"/>
      <c r="BMB24" s="427"/>
      <c r="BMC24" s="140"/>
      <c r="BMD24" s="78">
        <f t="shared" si="184"/>
        <v>0</v>
      </c>
      <c r="BMF24" s="31"/>
      <c r="BMG24" s="782"/>
      <c r="BMH24" s="140"/>
      <c r="BMI24" s="49"/>
      <c r="BMJ24" s="140"/>
      <c r="BMK24" s="78">
        <f t="shared" si="185"/>
        <v>0</v>
      </c>
      <c r="BMM24" s="31"/>
      <c r="BMN24" s="782"/>
      <c r="BMO24" s="351"/>
      <c r="BMP24" s="49"/>
      <c r="BMQ24" s="140"/>
      <c r="BMR24" s="78">
        <f t="shared" si="228"/>
        <v>14824.5</v>
      </c>
      <c r="BMT24" s="322"/>
      <c r="BMU24" s="230"/>
      <c r="BMV24" s="105"/>
      <c r="BMW24" s="346"/>
      <c r="BMX24" s="140"/>
      <c r="BMY24" s="132">
        <f t="shared" si="229"/>
        <v>56291.5</v>
      </c>
      <c r="BNA24" s="31"/>
      <c r="BNB24" s="782"/>
      <c r="BNC24" s="140"/>
      <c r="BND24" s="49"/>
      <c r="BNE24" s="140"/>
      <c r="BNF24" s="78">
        <f t="shared" si="230"/>
        <v>0</v>
      </c>
      <c r="BNH24" s="31"/>
      <c r="BNI24" s="337"/>
      <c r="BNJ24" s="782"/>
      <c r="BNK24" s="140"/>
      <c r="BNL24" s="49"/>
      <c r="BNM24" s="140"/>
      <c r="BNN24" s="78">
        <f t="shared" si="231"/>
        <v>0</v>
      </c>
      <c r="BNP24" s="31"/>
      <c r="BNQ24" s="782"/>
      <c r="BNR24" s="140"/>
      <c r="BNS24" s="49"/>
      <c r="BNT24" s="140"/>
      <c r="BNU24" s="78">
        <f t="shared" si="232"/>
        <v>0</v>
      </c>
      <c r="BNW24" s="31"/>
      <c r="BNX24" s="782"/>
      <c r="BNY24" s="140"/>
      <c r="BNZ24" s="49"/>
      <c r="BOA24" s="140"/>
      <c r="BOB24" s="78">
        <f t="shared" si="233"/>
        <v>0</v>
      </c>
      <c r="BOD24" s="31"/>
      <c r="BOE24" s="782"/>
      <c r="BOF24" s="140"/>
      <c r="BOG24" s="49"/>
      <c r="BOH24" s="140"/>
      <c r="BOI24" s="78">
        <f t="shared" si="234"/>
        <v>1785.5</v>
      </c>
      <c r="BOK24" s="322"/>
      <c r="BOL24" s="303"/>
      <c r="BOM24" s="140"/>
      <c r="BON24" s="49"/>
      <c r="BOO24" s="140"/>
      <c r="BOP24" s="78">
        <f t="shared" si="235"/>
        <v>0</v>
      </c>
      <c r="BOR24" s="407"/>
      <c r="BOS24" s="782"/>
      <c r="BOT24" s="140"/>
      <c r="BOU24" s="49"/>
      <c r="BOV24" s="140"/>
      <c r="BOW24" s="78">
        <f t="shared" si="236"/>
        <v>0</v>
      </c>
      <c r="BOY24" s="407"/>
      <c r="BOZ24" s="782"/>
      <c r="BPA24" s="140"/>
      <c r="BPB24" s="49"/>
      <c r="BPC24" s="140"/>
      <c r="BPD24" s="78">
        <f t="shared" si="250"/>
        <v>210</v>
      </c>
      <c r="BPF24" s="31"/>
      <c r="BPG24" s="782"/>
      <c r="BPH24" s="140"/>
      <c r="BPI24" s="49"/>
      <c r="BPJ24" s="140"/>
      <c r="BPK24" s="78">
        <f t="shared" si="186"/>
        <v>0</v>
      </c>
      <c r="BPM24" s="31"/>
      <c r="BPN24" s="782"/>
      <c r="BPO24" s="140"/>
      <c r="BPP24" s="49"/>
      <c r="BPQ24" s="140"/>
      <c r="BPR24" s="78">
        <f t="shared" si="187"/>
        <v>0</v>
      </c>
      <c r="BPU24" s="933"/>
      <c r="BPV24" s="31"/>
      <c r="BPW24" s="140"/>
      <c r="BPX24" s="49"/>
      <c r="BPY24" s="140"/>
      <c r="BPZ24" s="78">
        <f t="shared" si="188"/>
        <v>118</v>
      </c>
      <c r="BQA24" s="76"/>
      <c r="BQB24" s="322"/>
      <c r="BQC24" s="230"/>
      <c r="BQD24" s="105"/>
      <c r="BQE24" s="49">
        <v>41528</v>
      </c>
      <c r="BQF24" s="140">
        <v>6340.5</v>
      </c>
      <c r="BQG24" s="78">
        <f t="shared" si="189"/>
        <v>8665.5</v>
      </c>
      <c r="BQI24" s="322"/>
      <c r="BQJ24" s="303"/>
      <c r="BQK24" s="140"/>
      <c r="BQL24" s="427"/>
      <c r="BQM24" s="140"/>
      <c r="BQN24" s="78">
        <f t="shared" si="190"/>
        <v>0</v>
      </c>
      <c r="BQQ24" s="782"/>
      <c r="BQR24" s="351"/>
      <c r="BQS24" s="407"/>
      <c r="BQT24" s="780"/>
      <c r="BQU24" s="78">
        <f t="shared" si="191"/>
        <v>0</v>
      </c>
      <c r="BQW24" s="31"/>
      <c r="BQX24" s="782"/>
      <c r="BQY24" s="140"/>
      <c r="BQZ24" s="49"/>
      <c r="BRA24" s="140"/>
      <c r="BRB24" s="78">
        <f t="shared" si="192"/>
        <v>2077</v>
      </c>
      <c r="BRD24" s="31"/>
      <c r="BRE24" s="31"/>
      <c r="BRF24" s="782"/>
      <c r="BRG24" s="140"/>
      <c r="BRH24" s="49"/>
      <c r="BRI24" s="140"/>
      <c r="BRJ24" s="78">
        <f t="shared" si="193"/>
        <v>1966</v>
      </c>
      <c r="BRL24" s="407"/>
      <c r="BRM24" s="782"/>
      <c r="BRN24" s="140"/>
      <c r="BRO24" s="49"/>
      <c r="BRP24" s="140"/>
      <c r="BRQ24" s="78">
        <f t="shared" si="194"/>
        <v>0</v>
      </c>
      <c r="BRS24" s="407"/>
      <c r="BRT24" s="782"/>
      <c r="BRU24" s="140"/>
      <c r="BRV24" s="49"/>
      <c r="BRW24" s="140"/>
      <c r="BRX24" s="78">
        <f t="shared" si="195"/>
        <v>0</v>
      </c>
      <c r="BRZ24" s="31"/>
      <c r="BSA24" s="782"/>
      <c r="BSB24" s="140"/>
      <c r="BSC24" s="49"/>
      <c r="BSD24" s="140"/>
      <c r="BSE24" s="78">
        <f t="shared" si="196"/>
        <v>0</v>
      </c>
      <c r="BSG24" s="407"/>
      <c r="BSH24" s="782"/>
      <c r="BSI24" s="140"/>
      <c r="BSJ24" s="564"/>
      <c r="BSK24" s="571"/>
      <c r="BSL24" s="78">
        <f t="shared" si="197"/>
        <v>0</v>
      </c>
      <c r="BSN24" s="407"/>
      <c r="BSO24" s="782"/>
      <c r="BSP24" s="140"/>
      <c r="BSQ24" s="564"/>
      <c r="BSR24" s="571"/>
      <c r="BSS24" s="78">
        <f t="shared" si="198"/>
        <v>0</v>
      </c>
      <c r="BSU24" s="31"/>
      <c r="BSV24" s="782"/>
      <c r="BSW24" s="140"/>
      <c r="BSX24" s="49"/>
      <c r="BSY24" s="140"/>
      <c r="BSZ24" s="78">
        <f t="shared" si="199"/>
        <v>0</v>
      </c>
      <c r="BTB24" s="31"/>
      <c r="BTC24" s="782"/>
      <c r="BTD24" s="140"/>
      <c r="BTE24" s="49"/>
      <c r="BTF24" s="140"/>
      <c r="BTG24" s="78">
        <f t="shared" si="200"/>
        <v>0</v>
      </c>
      <c r="BTI24" s="31"/>
      <c r="BTJ24" s="782"/>
      <c r="BTK24" s="140"/>
      <c r="BTL24" s="49"/>
      <c r="BTM24" s="140"/>
      <c r="BTN24" s="78">
        <f t="shared" si="201"/>
        <v>0</v>
      </c>
      <c r="BTP24" s="31"/>
      <c r="BTQ24" s="782"/>
      <c r="BTR24" s="140"/>
      <c r="BTS24" s="49"/>
      <c r="BTT24" s="140"/>
      <c r="BTU24" s="78">
        <f t="shared" si="202"/>
        <v>0</v>
      </c>
    </row>
    <row r="25" spans="1:1893" x14ac:dyDescent="0.25">
      <c r="A25" s="31"/>
      <c r="B25" s="312"/>
      <c r="C25" s="22"/>
      <c r="D25" s="31"/>
      <c r="E25" s="76"/>
      <c r="F25" s="78">
        <f t="shared" si="2"/>
        <v>0</v>
      </c>
      <c r="H25" s="31"/>
      <c r="I25" s="312"/>
      <c r="J25" s="22"/>
      <c r="K25" s="31"/>
      <c r="L25" s="76"/>
      <c r="M25" s="78">
        <f t="shared" si="3"/>
        <v>0</v>
      </c>
      <c r="O25" s="312"/>
      <c r="P25" s="312"/>
      <c r="Q25" s="22"/>
      <c r="R25" s="31"/>
      <c r="S25" s="76"/>
      <c r="T25" s="78">
        <f t="shared" si="4"/>
        <v>0</v>
      </c>
      <c r="V25" s="312"/>
      <c r="W25" s="312"/>
      <c r="X25" s="22"/>
      <c r="Y25" s="31"/>
      <c r="Z25" s="76"/>
      <c r="AA25" s="78">
        <f t="shared" si="5"/>
        <v>0</v>
      </c>
      <c r="AC25" s="407"/>
      <c r="AD25" s="1927"/>
      <c r="AE25" s="832"/>
      <c r="AF25" s="2029" t="s">
        <v>4277</v>
      </c>
      <c r="AG25" s="76"/>
      <c r="AH25" s="78">
        <f t="shared" si="6"/>
        <v>1790</v>
      </c>
      <c r="AJ25" s="322">
        <v>41486</v>
      </c>
      <c r="AK25" s="230" t="s">
        <v>3299</v>
      </c>
      <c r="AL25" s="105">
        <v>3792.5</v>
      </c>
      <c r="AM25" s="401"/>
      <c r="AN25" s="140"/>
      <c r="AO25" s="78">
        <f>AO24+AL25-AN25</f>
        <v>549551.35999999999</v>
      </c>
      <c r="AQ25" s="312"/>
      <c r="AR25" s="312"/>
      <c r="AS25" s="22"/>
      <c r="AT25" s="31"/>
      <c r="AU25" s="76"/>
      <c r="AV25" s="78">
        <f t="shared" si="8"/>
        <v>0</v>
      </c>
      <c r="AX25" s="323"/>
      <c r="AY25" s="312"/>
      <c r="AZ25" s="22"/>
      <c r="BA25" s="31"/>
      <c r="BB25" s="76"/>
      <c r="BC25" s="78">
        <f t="shared" si="9"/>
        <v>37222</v>
      </c>
      <c r="BE25" s="427"/>
      <c r="BF25" s="230"/>
      <c r="BG25" s="105"/>
      <c r="BH25" s="900"/>
      <c r="BI25" s="140"/>
      <c r="BJ25" s="78">
        <f t="shared" si="10"/>
        <v>0</v>
      </c>
      <c r="BL25" s="323"/>
      <c r="BM25" s="312"/>
      <c r="BN25" s="22"/>
      <c r="BO25" s="31"/>
      <c r="BP25" s="76"/>
      <c r="BQ25" s="78">
        <f t="shared" si="11"/>
        <v>0</v>
      </c>
      <c r="BS25" s="427"/>
      <c r="BT25" s="427"/>
      <c r="BU25" s="230"/>
      <c r="BV25" s="105"/>
      <c r="BW25" s="49"/>
      <c r="BX25" s="140"/>
      <c r="BY25" s="78">
        <f t="shared" si="12"/>
        <v>0</v>
      </c>
      <c r="CA25" s="427"/>
      <c r="CB25" s="230"/>
      <c r="CC25" s="105"/>
      <c r="CD25" s="49"/>
      <c r="CE25" s="140"/>
      <c r="CF25" s="78">
        <f t="shared" si="13"/>
        <v>0</v>
      </c>
      <c r="CH25" s="427"/>
      <c r="CI25" s="230"/>
      <c r="CJ25" s="105"/>
      <c r="CK25" s="49"/>
      <c r="CL25" s="140"/>
      <c r="CM25" s="78">
        <f t="shared" si="14"/>
        <v>0</v>
      </c>
      <c r="CO25" s="427"/>
      <c r="CP25" s="484"/>
      <c r="CQ25" s="303"/>
      <c r="CR25" s="140"/>
      <c r="CS25" s="427"/>
      <c r="CT25" s="140"/>
      <c r="CU25" s="132">
        <f t="shared" si="15"/>
        <v>88948</v>
      </c>
      <c r="CW25" s="427"/>
      <c r="CX25" s="821"/>
      <c r="CY25" s="230"/>
      <c r="CZ25" s="105"/>
      <c r="DA25" s="427"/>
      <c r="DB25" s="140"/>
      <c r="DC25" s="78">
        <f t="shared" si="16"/>
        <v>9551430.3000000007</v>
      </c>
      <c r="DE25" s="322"/>
      <c r="DF25" s="230"/>
      <c r="DG25" s="105"/>
      <c r="DH25" s="49"/>
      <c r="DI25" s="140"/>
      <c r="DJ25" s="78">
        <f t="shared" si="17"/>
        <v>7735</v>
      </c>
      <c r="DL25" s="322"/>
      <c r="DM25" s="230"/>
      <c r="DN25" s="105"/>
      <c r="DO25" s="49"/>
      <c r="DP25" s="140"/>
      <c r="DQ25" s="78">
        <f t="shared" si="18"/>
        <v>0</v>
      </c>
      <c r="DS25" s="49"/>
      <c r="DT25" s="230"/>
      <c r="DU25" s="105"/>
      <c r="DV25" s="49"/>
      <c r="DW25" s="140"/>
      <c r="DX25" s="78">
        <f t="shared" si="19"/>
        <v>1750.5</v>
      </c>
      <c r="DZ25" s="322"/>
      <c r="EA25" s="230"/>
      <c r="EB25" s="105"/>
      <c r="EC25" s="49"/>
      <c r="ED25" s="140"/>
      <c r="EE25" s="78">
        <f t="shared" si="20"/>
        <v>0</v>
      </c>
      <c r="EG25" s="427"/>
      <c r="EH25" s="230"/>
      <c r="EI25" s="105"/>
      <c r="EJ25" s="49"/>
      <c r="EK25" s="140"/>
      <c r="EL25" s="78">
        <f t="shared" si="21"/>
        <v>0</v>
      </c>
      <c r="EN25" s="407"/>
      <c r="EO25" s="312"/>
      <c r="EP25" s="22"/>
      <c r="EQ25" s="31"/>
      <c r="ER25" s="76"/>
      <c r="ES25" s="78">
        <f t="shared" si="22"/>
        <v>0</v>
      </c>
      <c r="EU25" s="312"/>
      <c r="EV25" s="738"/>
      <c r="EW25" s="312"/>
      <c r="EX25" s="22"/>
      <c r="EY25" s="337"/>
      <c r="EZ25" s="76"/>
      <c r="FA25" s="78">
        <f t="shared" si="23"/>
        <v>0</v>
      </c>
      <c r="FC25" s="427"/>
      <c r="FD25" s="309"/>
      <c r="FE25" s="230"/>
      <c r="FF25" s="105"/>
      <c r="FG25" s="49"/>
      <c r="FH25" s="140"/>
      <c r="FI25" s="78">
        <f t="shared" si="24"/>
        <v>40277.530000000006</v>
      </c>
      <c r="FK25" s="407"/>
      <c r="FL25" s="31"/>
      <c r="FM25" s="312"/>
      <c r="FN25" s="105"/>
      <c r="FO25" s="337"/>
      <c r="FP25" s="76"/>
      <c r="FQ25" s="78">
        <f t="shared" si="25"/>
        <v>8038.1</v>
      </c>
      <c r="FS25" s="31"/>
      <c r="FT25" s="230"/>
      <c r="FU25" s="105"/>
      <c r="FV25" s="49"/>
      <c r="FW25" s="140"/>
      <c r="FX25" s="78">
        <f t="shared" si="203"/>
        <v>0</v>
      </c>
      <c r="FZ25" s="427">
        <v>41531</v>
      </c>
      <c r="GA25" s="484"/>
      <c r="GB25" s="230" t="s">
        <v>4103</v>
      </c>
      <c r="GC25" s="105">
        <v>24685.5</v>
      </c>
      <c r="GD25" s="427"/>
      <c r="GE25" s="105"/>
      <c r="GF25" s="78">
        <f t="shared" si="26"/>
        <v>105080</v>
      </c>
      <c r="GH25" s="31"/>
      <c r="GI25" s="312"/>
      <c r="GJ25" s="22"/>
      <c r="GK25" s="31"/>
      <c r="GL25" s="76"/>
      <c r="GM25" s="78">
        <f t="shared" si="27"/>
        <v>24</v>
      </c>
      <c r="GO25" s="407"/>
      <c r="GP25" s="312"/>
      <c r="GQ25" s="312"/>
      <c r="GR25" s="785"/>
      <c r="GS25" s="31"/>
      <c r="GT25" s="76"/>
      <c r="GU25" s="78">
        <f t="shared" si="28"/>
        <v>8804.6</v>
      </c>
      <c r="GW25" s="407"/>
      <c r="GX25" s="312"/>
      <c r="GY25" s="785"/>
      <c r="GZ25" s="323"/>
      <c r="HA25" s="76"/>
      <c r="HB25" s="78">
        <f t="shared" si="29"/>
        <v>5990.5</v>
      </c>
      <c r="HD25" s="323"/>
      <c r="HE25" s="312"/>
      <c r="HF25" s="785"/>
      <c r="HG25" s="31"/>
      <c r="HH25" s="77"/>
      <c r="HI25" s="78">
        <f t="shared" si="30"/>
        <v>41275.5</v>
      </c>
      <c r="HK25" s="322"/>
      <c r="HL25" s="230"/>
      <c r="HM25" s="698"/>
      <c r="HN25" s="49"/>
      <c r="HO25" s="140"/>
      <c r="HP25" s="78">
        <f t="shared" si="31"/>
        <v>3000</v>
      </c>
      <c r="HR25" s="323"/>
      <c r="HS25" s="312"/>
      <c r="HT25" s="785"/>
      <c r="HU25" s="31"/>
      <c r="HV25" s="76"/>
      <c r="HW25" s="78">
        <f t="shared" si="32"/>
        <v>0</v>
      </c>
      <c r="HY25" s="323"/>
      <c r="HZ25" s="312"/>
      <c r="IA25" s="785"/>
      <c r="IB25" s="31"/>
      <c r="IC25" s="76"/>
      <c r="ID25" s="78">
        <f t="shared" si="33"/>
        <v>0</v>
      </c>
      <c r="IF25" s="312"/>
      <c r="IG25" s="312"/>
      <c r="IH25" s="785"/>
      <c r="II25" s="31"/>
      <c r="IJ25" s="76"/>
      <c r="IK25" s="78">
        <f t="shared" si="34"/>
        <v>44195</v>
      </c>
      <c r="IM25" s="427"/>
      <c r="IN25" s="230"/>
      <c r="IO25" s="105"/>
      <c r="IP25" s="49"/>
      <c r="IQ25" s="140"/>
      <c r="IR25" s="78">
        <f t="shared" si="35"/>
        <v>402</v>
      </c>
      <c r="IT25" s="427"/>
      <c r="IU25" s="1476"/>
      <c r="IV25" s="807"/>
      <c r="IW25" s="49"/>
      <c r="IX25" s="140"/>
      <c r="IY25" s="78">
        <f t="shared" si="36"/>
        <v>21278.5</v>
      </c>
      <c r="JA25" s="323"/>
      <c r="JB25" s="782"/>
      <c r="JC25" s="704"/>
      <c r="JD25" s="323"/>
      <c r="JF25" s="78">
        <f t="shared" si="37"/>
        <v>520</v>
      </c>
      <c r="JH25" s="323"/>
      <c r="JI25" s="312"/>
      <c r="JJ25" s="22"/>
      <c r="JK25" s="323"/>
      <c r="JL25" s="22"/>
      <c r="JM25" s="78">
        <f t="shared" si="38"/>
        <v>30400</v>
      </c>
      <c r="JO25" s="323"/>
      <c r="JP25" s="312"/>
      <c r="JQ25" s="22"/>
      <c r="JR25" s="323"/>
      <c r="JS25" s="22"/>
      <c r="JT25" s="78">
        <f t="shared" si="39"/>
        <v>30400</v>
      </c>
      <c r="JV25" s="427"/>
      <c r="JW25" s="1476"/>
      <c r="JX25" s="140"/>
      <c r="JY25" s="322"/>
      <c r="JZ25" s="140"/>
      <c r="KA25" s="78">
        <f t="shared" si="40"/>
        <v>7050.57</v>
      </c>
      <c r="KC25" s="323"/>
      <c r="KD25" s="312"/>
      <c r="KE25" s="22"/>
      <c r="KF25" s="31"/>
      <c r="KG25" s="76"/>
      <c r="KH25" s="78">
        <f t="shared" si="41"/>
        <v>0</v>
      </c>
      <c r="KJ25" s="323"/>
      <c r="KK25" s="1467"/>
      <c r="KL25" s="312"/>
      <c r="KM25" s="22"/>
      <c r="KN25" s="31"/>
      <c r="KO25" s="76"/>
      <c r="KP25" s="78">
        <f t="shared" si="42"/>
        <v>26852</v>
      </c>
      <c r="KR25" s="323"/>
      <c r="KS25" s="312"/>
      <c r="KT25" s="22"/>
      <c r="KU25" s="31"/>
      <c r="KV25" s="76"/>
      <c r="KW25" s="78">
        <f t="shared" si="43"/>
        <v>0</v>
      </c>
      <c r="KY25" s="322"/>
      <c r="KZ25" s="230"/>
      <c r="LA25" s="105"/>
      <c r="LB25" s="49"/>
      <c r="LC25" s="140"/>
      <c r="LD25" s="78">
        <f t="shared" si="44"/>
        <v>0</v>
      </c>
      <c r="LF25" s="312"/>
      <c r="LG25" s="312"/>
      <c r="LH25" s="22"/>
      <c r="LI25" s="31"/>
      <c r="LJ25" s="76"/>
      <c r="LK25" s="78">
        <f t="shared" si="45"/>
        <v>7881.5</v>
      </c>
      <c r="LM25" s="312"/>
      <c r="LN25" s="312"/>
      <c r="LO25" s="22"/>
      <c r="LP25" s="31"/>
      <c r="LQ25" s="76"/>
      <c r="LR25" s="78">
        <f t="shared" si="46"/>
        <v>0</v>
      </c>
      <c r="LT25" s="312"/>
      <c r="LU25" s="312"/>
      <c r="LV25" s="22"/>
      <c r="LW25" s="31"/>
      <c r="LX25" s="76"/>
      <c r="LY25" s="78">
        <f t="shared" si="47"/>
        <v>0</v>
      </c>
      <c r="MA25" s="312"/>
      <c r="MB25" s="312"/>
      <c r="MC25" s="22"/>
      <c r="MD25" s="31"/>
      <c r="ME25" s="76"/>
      <c r="MF25" s="78">
        <f t="shared" si="48"/>
        <v>0</v>
      </c>
      <c r="MH25" s="407"/>
      <c r="MI25" s="312"/>
      <c r="MJ25" s="22"/>
      <c r="MK25" s="31"/>
      <c r="ML25" s="76"/>
      <c r="MM25" s="78">
        <f t="shared" si="49"/>
        <v>0</v>
      </c>
      <c r="MO25" s="407"/>
      <c r="MP25" s="312"/>
      <c r="MQ25" s="22"/>
      <c r="MR25" s="31"/>
      <c r="MS25" s="76"/>
      <c r="MT25" s="78">
        <f t="shared" si="50"/>
        <v>0</v>
      </c>
      <c r="MV25" s="407"/>
      <c r="MW25" s="312"/>
      <c r="MX25" s="22"/>
      <c r="MY25" s="31"/>
      <c r="MZ25" s="76"/>
      <c r="NA25" s="78">
        <f t="shared" si="51"/>
        <v>0</v>
      </c>
      <c r="NC25" s="794"/>
      <c r="ND25" s="312"/>
      <c r="NE25" s="22"/>
      <c r="NF25" s="31"/>
      <c r="NG25" s="76"/>
      <c r="NH25" s="78">
        <f t="shared" si="52"/>
        <v>0</v>
      </c>
      <c r="NJ25" s="794"/>
      <c r="NK25" s="312"/>
      <c r="NL25" s="22"/>
      <c r="NM25" s="31"/>
      <c r="NN25" s="76"/>
      <c r="NO25" s="78">
        <f t="shared" si="53"/>
        <v>0</v>
      </c>
      <c r="NQ25" s="407"/>
      <c r="NR25" s="312"/>
      <c r="NS25" s="22"/>
      <c r="NT25" s="407"/>
      <c r="NU25" s="76"/>
      <c r="NV25" s="78">
        <f t="shared" si="54"/>
        <v>0</v>
      </c>
      <c r="NX25" s="407"/>
      <c r="NY25" s="312"/>
      <c r="NZ25" s="22"/>
      <c r="OA25" s="31"/>
      <c r="OB25" s="76"/>
      <c r="OC25" s="78">
        <f t="shared" si="55"/>
        <v>14934.5</v>
      </c>
      <c r="OE25" s="407"/>
      <c r="OF25" s="738"/>
      <c r="OG25" s="312"/>
      <c r="OH25" s="22"/>
      <c r="OI25" s="31"/>
      <c r="OJ25" s="76"/>
      <c r="OK25" s="78">
        <f t="shared" si="0"/>
        <v>166644.35999999999</v>
      </c>
      <c r="OM25" s="407"/>
      <c r="ON25" s="312"/>
      <c r="OO25" s="22"/>
      <c r="OP25" s="31"/>
      <c r="OQ25" s="76"/>
      <c r="OR25" s="78">
        <f t="shared" si="56"/>
        <v>0</v>
      </c>
      <c r="OT25" s="312"/>
      <c r="OU25" s="312"/>
      <c r="OV25" s="22"/>
      <c r="OW25" s="31"/>
      <c r="OX25" s="76"/>
      <c r="OY25" s="78">
        <f t="shared" si="57"/>
        <v>0</v>
      </c>
      <c r="PA25" s="322"/>
      <c r="PB25" s="899"/>
      <c r="PC25" s="105"/>
      <c r="PD25" s="49"/>
      <c r="PE25" s="140"/>
      <c r="PF25" s="78">
        <f t="shared" si="58"/>
        <v>7976</v>
      </c>
      <c r="PH25" s="322"/>
      <c r="PI25" s="899"/>
      <c r="PJ25" s="105"/>
      <c r="PK25" s="49"/>
      <c r="PL25" s="140"/>
      <c r="PM25" s="78">
        <f t="shared" si="59"/>
        <v>7976</v>
      </c>
      <c r="PO25" s="322"/>
      <c r="PP25" s="792"/>
      <c r="PQ25" s="230"/>
      <c r="PR25" s="105"/>
      <c r="PS25" s="309"/>
      <c r="PT25" s="140"/>
      <c r="PU25" s="78">
        <f t="shared" si="60"/>
        <v>332577.49</v>
      </c>
      <c r="PW25" s="322"/>
      <c r="PX25" s="230"/>
      <c r="PY25" s="105"/>
      <c r="PZ25" s="309"/>
      <c r="QA25" s="140"/>
      <c r="QB25" s="78">
        <f t="shared" si="61"/>
        <v>9904</v>
      </c>
      <c r="QD25" s="323"/>
      <c r="QE25" s="312"/>
      <c r="QF25" s="22"/>
      <c r="QG25" s="31"/>
      <c r="QH25" s="76"/>
      <c r="QI25" s="78">
        <f t="shared" si="62"/>
        <v>43673.4</v>
      </c>
      <c r="QK25" s="31"/>
      <c r="QL25" s="312"/>
      <c r="QM25" s="22"/>
      <c r="QN25" s="31"/>
      <c r="QO25" s="76"/>
      <c r="QP25" s="78">
        <f t="shared" si="63"/>
        <v>0</v>
      </c>
      <c r="QR25" s="312"/>
      <c r="QS25" s="312"/>
      <c r="QT25" s="22"/>
      <c r="QU25" s="31"/>
      <c r="QV25" s="76"/>
      <c r="QW25" s="78">
        <f t="shared" si="64"/>
        <v>0</v>
      </c>
      <c r="QY25" s="312"/>
      <c r="QZ25" s="312"/>
      <c r="RA25" s="22"/>
      <c r="RB25" s="31"/>
      <c r="RC25" s="76"/>
      <c r="RD25" s="78">
        <f t="shared" si="65"/>
        <v>0</v>
      </c>
      <c r="RF25" s="427"/>
      <c r="RG25" s="484"/>
      <c r="RH25" s="230"/>
      <c r="RI25" s="105"/>
      <c r="RJ25" s="49"/>
      <c r="RK25" s="391"/>
      <c r="RL25" s="78">
        <f t="shared" si="66"/>
        <v>26965.5</v>
      </c>
      <c r="RN25" s="407"/>
      <c r="RO25" s="312"/>
      <c r="RP25" s="22"/>
      <c r="RQ25" s="31"/>
      <c r="RR25" s="795"/>
      <c r="RS25" s="78">
        <f t="shared" si="67"/>
        <v>0</v>
      </c>
      <c r="RU25" s="407"/>
      <c r="RV25" s="312"/>
      <c r="RW25" s="22"/>
      <c r="RX25" s="31"/>
      <c r="RY25" s="795"/>
      <c r="RZ25" s="78">
        <f t="shared" si="68"/>
        <v>0</v>
      </c>
      <c r="SB25" s="31"/>
      <c r="SC25" s="312"/>
      <c r="SD25" s="22"/>
      <c r="SE25" s="31"/>
      <c r="SF25" s="795"/>
      <c r="SG25" s="78">
        <f t="shared" si="69"/>
        <v>0</v>
      </c>
      <c r="SI25" s="31"/>
      <c r="SJ25" s="312"/>
      <c r="SK25" s="22"/>
      <c r="SL25" s="31"/>
      <c r="SM25" s="795"/>
      <c r="SN25" s="78">
        <f t="shared" si="70"/>
        <v>0</v>
      </c>
      <c r="SP25" s="31"/>
      <c r="SQ25" s="312"/>
      <c r="SR25" s="22"/>
      <c r="SS25" s="31"/>
      <c r="ST25" s="795"/>
      <c r="SU25" s="78">
        <f t="shared" si="71"/>
        <v>0</v>
      </c>
      <c r="SW25" s="31"/>
      <c r="SX25" s="312"/>
      <c r="SY25" s="22"/>
      <c r="SZ25" s="31"/>
      <c r="TA25" s="795"/>
      <c r="TB25" s="78">
        <f t="shared" si="72"/>
        <v>0</v>
      </c>
      <c r="TD25" s="31"/>
      <c r="TE25" s="312"/>
      <c r="TF25" s="22"/>
      <c r="TG25" s="31"/>
      <c r="TH25" s="795"/>
      <c r="TI25" s="78">
        <f t="shared" si="73"/>
        <v>0</v>
      </c>
      <c r="TK25" s="312"/>
      <c r="TL25" s="312"/>
      <c r="TM25" s="22"/>
      <c r="TN25" s="31"/>
      <c r="TO25" s="795"/>
      <c r="TP25" s="78">
        <f t="shared" si="74"/>
        <v>9651.5</v>
      </c>
      <c r="TR25" s="312"/>
      <c r="TS25" s="312"/>
      <c r="TT25" s="22"/>
      <c r="TU25" s="31"/>
      <c r="TV25" s="795"/>
      <c r="TW25" s="78">
        <f t="shared" si="75"/>
        <v>0</v>
      </c>
      <c r="TY25" s="407"/>
      <c r="TZ25" s="312"/>
      <c r="UA25" s="22"/>
      <c r="UB25" s="31"/>
      <c r="UC25" s="795"/>
      <c r="UD25" s="78">
        <f t="shared" si="76"/>
        <v>0</v>
      </c>
      <c r="UF25" s="427"/>
      <c r="UG25" s="230"/>
      <c r="UH25" s="105"/>
      <c r="UI25" s="49"/>
      <c r="UJ25" s="351"/>
      <c r="UK25" s="78">
        <f t="shared" si="77"/>
        <v>-2822</v>
      </c>
      <c r="UM25" s="427"/>
      <c r="UN25" s="230"/>
      <c r="UO25" s="105"/>
      <c r="UP25" s="49"/>
      <c r="UQ25" s="351"/>
      <c r="UR25" s="78">
        <f t="shared" si="78"/>
        <v>0</v>
      </c>
      <c r="UT25" s="322"/>
      <c r="UU25" s="230"/>
      <c r="UV25" s="105"/>
      <c r="UW25" s="322"/>
      <c r="UX25" s="351"/>
      <c r="UY25" s="78">
        <f t="shared" si="79"/>
        <v>2243</v>
      </c>
      <c r="VA25" s="407"/>
      <c r="VB25" s="312"/>
      <c r="VC25" s="22"/>
      <c r="VD25" s="31"/>
      <c r="VE25" s="795"/>
      <c r="VF25" s="78">
        <f t="shared" si="80"/>
        <v>0</v>
      </c>
      <c r="VH25" s="794"/>
      <c r="VI25" s="312"/>
      <c r="VJ25" s="22"/>
      <c r="VK25" s="31"/>
      <c r="VL25" s="795"/>
      <c r="VM25" s="78">
        <f t="shared" si="81"/>
        <v>1169.5</v>
      </c>
      <c r="VO25" s="312"/>
      <c r="VP25" s="312"/>
      <c r="VQ25" s="22"/>
      <c r="VR25" s="31"/>
      <c r="VS25" s="795"/>
      <c r="VT25" s="78">
        <f t="shared" si="82"/>
        <v>0</v>
      </c>
      <c r="VV25" s="407"/>
      <c r="VW25" s="312"/>
      <c r="VX25" s="22"/>
      <c r="VY25" s="31"/>
      <c r="VZ25" s="795"/>
      <c r="WA25" s="78">
        <f t="shared" si="83"/>
        <v>25810</v>
      </c>
      <c r="WC25" s="323"/>
      <c r="WD25" s="312"/>
      <c r="WE25" s="22"/>
      <c r="WF25" s="31"/>
      <c r="WG25" s="795"/>
      <c r="WH25" s="78">
        <f t="shared" si="84"/>
        <v>151</v>
      </c>
      <c r="WJ25" s="407"/>
      <c r="WK25" s="312"/>
      <c r="WL25" s="22"/>
      <c r="WM25" s="31"/>
      <c r="WN25" s="76"/>
      <c r="WO25" s="78">
        <f t="shared" si="85"/>
        <v>22886.5</v>
      </c>
      <c r="WQ25" s="31"/>
      <c r="WR25" s="312"/>
      <c r="WS25" s="22"/>
      <c r="WT25" s="31"/>
      <c r="WU25" s="76"/>
      <c r="WV25" s="78">
        <f t="shared" si="86"/>
        <v>0</v>
      </c>
      <c r="WX25" s="407"/>
      <c r="WY25" s="312"/>
      <c r="WZ25" s="22"/>
      <c r="XA25" s="31"/>
      <c r="XB25" s="76"/>
      <c r="XC25" s="78">
        <f t="shared" si="87"/>
        <v>27657.5</v>
      </c>
      <c r="XE25" s="407"/>
      <c r="XF25" s="312"/>
      <c r="XG25" s="22"/>
      <c r="XH25" s="31"/>
      <c r="XI25" s="76"/>
      <c r="XJ25" s="78">
        <f t="shared" si="88"/>
        <v>0</v>
      </c>
      <c r="XL25" s="407"/>
      <c r="XM25" s="312"/>
      <c r="XN25" s="22"/>
      <c r="XO25" s="31"/>
      <c r="XP25" s="76"/>
      <c r="XQ25" s="78">
        <f t="shared" si="89"/>
        <v>0</v>
      </c>
      <c r="XS25" s="322"/>
      <c r="XT25" s="360"/>
      <c r="XU25" s="230"/>
      <c r="XV25" s="105"/>
      <c r="XW25" s="49"/>
      <c r="XX25" s="140"/>
      <c r="XY25" s="78">
        <f t="shared" si="90"/>
        <v>55941.83</v>
      </c>
      <c r="YA25" s="322"/>
      <c r="YB25" s="230"/>
      <c r="YC25" s="105"/>
      <c r="YD25" s="427"/>
      <c r="YE25" s="140"/>
      <c r="YF25" s="78">
        <f t="shared" si="91"/>
        <v>721</v>
      </c>
      <c r="YH25" s="427"/>
      <c r="YI25" s="484"/>
      <c r="YJ25" s="230"/>
      <c r="YK25" s="698"/>
      <c r="YL25" s="787"/>
      <c r="YM25" s="140"/>
      <c r="YN25" s="78">
        <f t="shared" si="92"/>
        <v>4883.7000000000007</v>
      </c>
      <c r="YP25" s="323"/>
      <c r="YQ25" s="312"/>
      <c r="YR25" s="22"/>
      <c r="YS25" s="31"/>
      <c r="YT25" s="76"/>
      <c r="YU25" s="78">
        <f t="shared" si="251"/>
        <v>2405.5</v>
      </c>
      <c r="YW25" s="322"/>
      <c r="YX25" s="230"/>
      <c r="YY25" s="105"/>
      <c r="YZ25" s="49"/>
      <c r="ZA25" s="140"/>
      <c r="ZB25" s="78">
        <f t="shared" si="93"/>
        <v>13442.44</v>
      </c>
      <c r="ZD25" s="407"/>
      <c r="ZE25" s="312"/>
      <c r="ZF25" s="22"/>
      <c r="ZG25" s="31"/>
      <c r="ZH25" s="76"/>
      <c r="ZI25" s="78">
        <f t="shared" si="237"/>
        <v>0</v>
      </c>
      <c r="ZK25" s="407"/>
      <c r="ZL25" s="312"/>
      <c r="ZM25" s="22"/>
      <c r="ZN25" s="31"/>
      <c r="ZO25" s="76"/>
      <c r="ZP25" s="78">
        <f t="shared" si="238"/>
        <v>0</v>
      </c>
      <c r="ZR25" s="322">
        <v>41508</v>
      </c>
      <c r="ZS25" s="858"/>
      <c r="ZT25" s="303" t="s">
        <v>3323</v>
      </c>
      <c r="ZU25" s="391">
        <v>94436</v>
      </c>
      <c r="ZV25" s="322">
        <v>41540</v>
      </c>
      <c r="ZW25" s="140">
        <v>94436</v>
      </c>
      <c r="ZX25" s="78">
        <f t="shared" si="94"/>
        <v>6670.6399999999849</v>
      </c>
      <c r="ZZ25" s="323"/>
      <c r="AAA25" s="782"/>
      <c r="AAB25" s="704"/>
      <c r="AAC25" s="322"/>
      <c r="AAD25" s="140"/>
      <c r="AAE25" s="78">
        <f t="shared" si="95"/>
        <v>0</v>
      </c>
      <c r="AAG25" s="427"/>
      <c r="AAH25" s="230"/>
      <c r="AAI25" s="105"/>
      <c r="AAJ25" s="322"/>
      <c r="AAK25" s="140"/>
      <c r="AAL25" s="78">
        <f t="shared" si="96"/>
        <v>2828</v>
      </c>
      <c r="AAN25" s="322"/>
      <c r="AAO25" s="230"/>
      <c r="AAP25" s="698"/>
      <c r="AAQ25" s="49"/>
      <c r="AAR25" s="140"/>
      <c r="AAS25" s="78">
        <f t="shared" si="97"/>
        <v>22790</v>
      </c>
      <c r="AAU25" s="407"/>
      <c r="AAV25" s="312"/>
      <c r="AAW25" s="22"/>
      <c r="AAX25" s="31"/>
      <c r="AAY25" s="76"/>
      <c r="AAZ25" s="78">
        <f t="shared" si="98"/>
        <v>0</v>
      </c>
      <c r="ABB25" s="427"/>
      <c r="ABC25" s="230"/>
      <c r="ABD25" s="105"/>
      <c r="ABE25" s="49"/>
      <c r="ABF25" s="140"/>
      <c r="ABG25" s="78">
        <f t="shared" si="99"/>
        <v>0</v>
      </c>
      <c r="ABI25" s="427"/>
      <c r="ABJ25" s="230"/>
      <c r="ABK25" s="105"/>
      <c r="ABL25" s="49"/>
      <c r="ABM25" s="140"/>
      <c r="ABN25" s="78">
        <f t="shared" si="100"/>
        <v>0</v>
      </c>
      <c r="ABP25" s="407"/>
      <c r="ABQ25" s="312"/>
      <c r="ABR25" s="22"/>
      <c r="ABS25" s="31"/>
      <c r="ABT25" s="76"/>
      <c r="ABU25" s="78">
        <f t="shared" si="101"/>
        <v>0</v>
      </c>
      <c r="ABW25" s="407"/>
      <c r="ABX25" s="312"/>
      <c r="ABY25" s="22"/>
      <c r="ABZ25" s="31"/>
      <c r="ACA25" s="76"/>
      <c r="ACB25" s="78">
        <f t="shared" si="102"/>
        <v>0</v>
      </c>
      <c r="ACD25" s="407"/>
      <c r="ACE25" s="407"/>
      <c r="ACF25" s="312"/>
      <c r="ACG25" s="22"/>
      <c r="ACH25" s="31"/>
      <c r="ACI25" s="76"/>
      <c r="ACJ25" s="78">
        <f t="shared" si="103"/>
        <v>0</v>
      </c>
      <c r="ACL25" s="49"/>
      <c r="ACM25" s="230"/>
      <c r="ACN25" s="105"/>
      <c r="ACO25" s="49"/>
      <c r="ACP25" s="140"/>
      <c r="ACQ25" s="78">
        <f t="shared" si="255"/>
        <v>8172</v>
      </c>
      <c r="ACS25" s="31"/>
      <c r="ACT25" s="312"/>
      <c r="ACU25" s="22"/>
      <c r="ACV25" s="31"/>
      <c r="ACW25" s="76"/>
      <c r="ACX25" s="78">
        <f t="shared" si="104"/>
        <v>70699</v>
      </c>
      <c r="ADA25" s="312"/>
      <c r="ADB25" s="312"/>
      <c r="ADC25" s="785"/>
      <c r="ADD25" s="31"/>
      <c r="ADE25" s="76"/>
      <c r="ADF25" s="78">
        <f t="shared" si="256"/>
        <v>0</v>
      </c>
      <c r="ADH25" s="323"/>
      <c r="ADI25" s="312"/>
      <c r="ADJ25" s="22"/>
      <c r="ADK25" s="407"/>
      <c r="ADL25" s="76"/>
      <c r="ADM25" s="78">
        <f t="shared" si="257"/>
        <v>0</v>
      </c>
      <c r="ADO25" s="407"/>
      <c r="ADP25" s="312"/>
      <c r="ADQ25" s="22"/>
      <c r="ADR25" s="31"/>
      <c r="ADS25" s="76"/>
      <c r="ADT25" s="78">
        <f t="shared" si="258"/>
        <v>42311</v>
      </c>
      <c r="ADV25" s="322"/>
      <c r="ADW25" s="230"/>
      <c r="ADX25" s="105"/>
      <c r="ADY25" s="322"/>
      <c r="ADZ25" s="140"/>
      <c r="AEA25" s="78">
        <f t="shared" si="252"/>
        <v>31650.5</v>
      </c>
      <c r="AEC25" s="31"/>
      <c r="AED25" s="312"/>
      <c r="AEE25" s="22"/>
      <c r="AEF25" s="31"/>
      <c r="AEG25" s="76"/>
      <c r="AEH25" s="78">
        <f t="shared" si="1"/>
        <v>0</v>
      </c>
      <c r="AEJ25" s="312"/>
      <c r="AEK25" s="312"/>
      <c r="AEL25" s="785"/>
      <c r="AEM25" s="31"/>
      <c r="AEN25" s="76"/>
      <c r="AEO25" s="78">
        <f t="shared" si="105"/>
        <v>1957</v>
      </c>
      <c r="AEQ25" s="312"/>
      <c r="AER25" s="312"/>
      <c r="AES25" s="22"/>
      <c r="AET25" s="31"/>
      <c r="AEU25" s="76"/>
      <c r="AEV25" s="78">
        <f t="shared" si="106"/>
        <v>0</v>
      </c>
      <c r="AEX25" s="31"/>
      <c r="AEY25" s="312"/>
      <c r="AEZ25" s="22"/>
      <c r="AFA25" s="31"/>
      <c r="AFB25" s="76"/>
      <c r="AFC25" s="78">
        <f t="shared" si="107"/>
        <v>0</v>
      </c>
      <c r="AFE25" s="323"/>
      <c r="AFF25" s="312"/>
      <c r="AFG25" s="22"/>
      <c r="AFH25" s="31"/>
      <c r="AFI25" s="76"/>
      <c r="AFJ25" s="78">
        <f t="shared" si="108"/>
        <v>0</v>
      </c>
      <c r="AFL25" s="31"/>
      <c r="AFM25" s="312"/>
      <c r="AFN25" s="22"/>
      <c r="AFO25" s="31"/>
      <c r="AFP25" s="76"/>
      <c r="AFQ25" s="78">
        <f t="shared" si="109"/>
        <v>0</v>
      </c>
      <c r="AFS25" s="31"/>
      <c r="AFT25" s="312"/>
      <c r="AFU25" s="22"/>
      <c r="AFV25" s="31"/>
      <c r="AFW25" s="76"/>
      <c r="AFX25" s="78">
        <f t="shared" si="110"/>
        <v>75595.399999999994</v>
      </c>
      <c r="AFZ25" s="31"/>
      <c r="AGA25" s="312"/>
      <c r="AGB25" s="22"/>
      <c r="AGC25" s="31"/>
      <c r="AGD25" s="76"/>
      <c r="AGE25" s="78">
        <f t="shared" si="111"/>
        <v>0</v>
      </c>
      <c r="AGG25" s="323"/>
      <c r="AGH25" s="312"/>
      <c r="AGI25" s="22"/>
      <c r="AGJ25" s="31"/>
      <c r="AGK25" s="76"/>
      <c r="AGL25" s="78">
        <f t="shared" si="112"/>
        <v>6283.5</v>
      </c>
      <c r="AGN25" s="407"/>
      <c r="AGO25" s="312"/>
      <c r="AGP25" s="22"/>
      <c r="AGQ25" s="31"/>
      <c r="AGR25" s="76"/>
      <c r="AGS25" s="78">
        <f t="shared" si="113"/>
        <v>39189.599999999999</v>
      </c>
      <c r="AGW25" s="312"/>
      <c r="AGX25" s="22"/>
      <c r="AGY25" s="323"/>
      <c r="AGZ25" s="76"/>
      <c r="AHA25" s="78">
        <f t="shared" si="114"/>
        <v>2343</v>
      </c>
      <c r="AHC25" s="407"/>
      <c r="AHD25" s="312"/>
      <c r="AHE25" s="22"/>
      <c r="AHF25" s="31"/>
      <c r="AHG25" s="76"/>
      <c r="AHH25" s="78">
        <f t="shared" si="115"/>
        <v>0</v>
      </c>
      <c r="AHJ25" s="407"/>
      <c r="AHK25" s="312"/>
      <c r="AHL25" s="22"/>
      <c r="AHM25" s="31"/>
      <c r="AHN25" s="76"/>
      <c r="AHO25" s="78">
        <f t="shared" si="116"/>
        <v>3656</v>
      </c>
      <c r="AHQ25" s="427">
        <v>41531</v>
      </c>
      <c r="AHR25" s="427"/>
      <c r="AHS25" s="230" t="s">
        <v>4102</v>
      </c>
      <c r="AHT25" s="698">
        <v>20699</v>
      </c>
      <c r="AHU25" s="49"/>
      <c r="AHV25" s="140"/>
      <c r="AHW25" s="78">
        <f t="shared" si="117"/>
        <v>62507</v>
      </c>
      <c r="AHY25" s="427"/>
      <c r="AHZ25" s="230"/>
      <c r="AIA25" s="105"/>
      <c r="AIB25" s="49"/>
      <c r="AIC25" s="140"/>
      <c r="AID25" s="78">
        <f t="shared" si="118"/>
        <v>2612</v>
      </c>
      <c r="AIF25" s="427"/>
      <c r="AIG25" s="230"/>
      <c r="AIH25" s="105"/>
      <c r="AII25" s="49"/>
      <c r="AIJ25" s="140"/>
      <c r="AIK25" s="78">
        <f t="shared" si="119"/>
        <v>23042</v>
      </c>
      <c r="AIM25" s="427"/>
      <c r="AIN25" s="230"/>
      <c r="AIO25" s="105"/>
      <c r="AIP25" s="49"/>
      <c r="AIQ25" s="140"/>
      <c r="AIR25" s="78">
        <f t="shared" si="120"/>
        <v>504</v>
      </c>
      <c r="AIT25" s="31"/>
      <c r="AIU25" s="784"/>
      <c r="AIV25" s="22"/>
      <c r="AIW25" s="31"/>
      <c r="AIX25" s="76"/>
      <c r="AIY25" s="78">
        <f t="shared" si="121"/>
        <v>52560.5</v>
      </c>
      <c r="AJA25" s="31"/>
      <c r="AJB25" s="312"/>
      <c r="AJC25" s="105"/>
      <c r="AJD25" s="31"/>
      <c r="AJE25" s="76"/>
      <c r="AJF25" s="78">
        <f t="shared" si="122"/>
        <v>25028.5</v>
      </c>
      <c r="AJH25" s="323"/>
      <c r="AJI25" s="784"/>
      <c r="AJJ25" s="22"/>
      <c r="AJK25" s="31"/>
      <c r="AJL25" s="76"/>
      <c r="AJM25" s="78">
        <f t="shared" si="123"/>
        <v>0</v>
      </c>
      <c r="AJO25" s="322">
        <v>40827</v>
      </c>
      <c r="AJP25" s="230" t="s">
        <v>1161</v>
      </c>
      <c r="AJQ25" s="803">
        <v>4704</v>
      </c>
      <c r="AJR25" s="427">
        <v>41129</v>
      </c>
      <c r="AJS25" s="140">
        <v>300</v>
      </c>
      <c r="AJT25" s="78">
        <f t="shared" si="124"/>
        <v>4404</v>
      </c>
      <c r="AJV25" s="312"/>
      <c r="AJW25" s="312"/>
      <c r="AJX25" s="312"/>
      <c r="AJY25" s="22"/>
      <c r="AJZ25" s="31"/>
      <c r="AKA25" s="76"/>
      <c r="AKB25" s="78">
        <f t="shared" si="125"/>
        <v>0</v>
      </c>
      <c r="AKD25" s="407"/>
      <c r="AKE25" s="312"/>
      <c r="AKF25" s="22"/>
      <c r="AKG25" s="31"/>
      <c r="AKH25" s="76"/>
      <c r="AKI25" s="78">
        <f t="shared" si="126"/>
        <v>0</v>
      </c>
      <c r="AKK25" s="427"/>
      <c r="AKL25" s="484"/>
      <c r="AKM25" s="230"/>
      <c r="AKN25" s="105"/>
      <c r="AKO25" s="49"/>
      <c r="AKP25" s="140"/>
      <c r="AKQ25" s="78">
        <f t="shared" si="127"/>
        <v>0</v>
      </c>
      <c r="AKS25" s="427"/>
      <c r="AKT25" s="230"/>
      <c r="AKU25" s="105"/>
      <c r="AKV25" s="49"/>
      <c r="AKW25" s="140"/>
      <c r="AKX25" s="78">
        <f t="shared" si="128"/>
        <v>11244.5</v>
      </c>
      <c r="AKZ25" s="407"/>
      <c r="ALA25" s="312"/>
      <c r="ALB25" s="22"/>
      <c r="ALC25" s="31"/>
      <c r="ALD25" s="76"/>
      <c r="ALE25" s="78">
        <f t="shared" si="129"/>
        <v>0</v>
      </c>
      <c r="ALG25" s="407"/>
      <c r="ALH25" s="312"/>
      <c r="ALI25" s="22"/>
      <c r="ALJ25" s="31"/>
      <c r="ALK25" s="76"/>
      <c r="ALL25" s="78">
        <f t="shared" si="130"/>
        <v>3598.5</v>
      </c>
      <c r="ALN25" s="427"/>
      <c r="ALO25" s="230"/>
      <c r="ALP25" s="105"/>
      <c r="ALQ25" s="49"/>
      <c r="ALR25" s="140"/>
      <c r="ALS25" s="78">
        <f t="shared" si="131"/>
        <v>37151</v>
      </c>
      <c r="ALU25" s="407"/>
      <c r="ALV25" s="312"/>
      <c r="ALW25" s="22"/>
      <c r="ALX25" s="31"/>
      <c r="ALY25" s="76"/>
      <c r="ALZ25" s="78">
        <f t="shared" si="132"/>
        <v>0</v>
      </c>
      <c r="AMB25" s="407"/>
      <c r="AMC25" s="312"/>
      <c r="AMD25" s="22"/>
      <c r="AME25" s="407"/>
      <c r="AMF25" s="76"/>
      <c r="AMG25" s="78">
        <f t="shared" si="133"/>
        <v>0</v>
      </c>
      <c r="AMI25" s="407"/>
      <c r="AMJ25" s="312"/>
      <c r="AMK25" s="22"/>
      <c r="AML25" s="31"/>
      <c r="AMM25" s="76"/>
      <c r="AMN25" s="78">
        <f t="shared" si="134"/>
        <v>0</v>
      </c>
      <c r="AMP25" s="323"/>
      <c r="AMQ25" s="312"/>
      <c r="AMR25" s="809"/>
      <c r="AMS25" s="812"/>
      <c r="AMT25" s="76"/>
      <c r="AMU25" s="813">
        <f t="shared" si="204"/>
        <v>0</v>
      </c>
      <c r="AMW25" s="49"/>
      <c r="AMX25" s="230"/>
      <c r="AMY25" s="807"/>
      <c r="AMZ25" s="98"/>
      <c r="ANA25" s="140"/>
      <c r="ANB25" s="813">
        <f t="shared" si="205"/>
        <v>0</v>
      </c>
      <c r="AND25" s="322"/>
      <c r="ANE25" s="230"/>
      <c r="ANF25" s="807"/>
      <c r="ANG25" s="394"/>
      <c r="ANH25" s="140"/>
      <c r="ANI25" s="813">
        <f t="shared" si="206"/>
        <v>12659.599999999999</v>
      </c>
      <c r="ANK25" s="31"/>
      <c r="ANL25" s="337"/>
      <c r="ANM25" s="312"/>
      <c r="ANN25" s="809"/>
      <c r="ANO25" s="812"/>
      <c r="ANP25" s="76"/>
      <c r="ANQ25" s="813">
        <f t="shared" si="207"/>
        <v>0</v>
      </c>
      <c r="ANS25" s="427">
        <v>41530</v>
      </c>
      <c r="ANT25" s="484"/>
      <c r="ANU25" s="230" t="s">
        <v>4096</v>
      </c>
      <c r="ANV25" s="807">
        <v>2498</v>
      </c>
      <c r="ANW25" s="98"/>
      <c r="ANX25" s="140"/>
      <c r="ANY25" s="813">
        <f t="shared" si="208"/>
        <v>401659.89</v>
      </c>
      <c r="AOA25" s="427"/>
      <c r="AOB25" s="230"/>
      <c r="AOC25" s="807"/>
      <c r="AOD25" s="98"/>
      <c r="AOE25" s="140"/>
      <c r="AOF25" s="813">
        <f t="shared" si="209"/>
        <v>0</v>
      </c>
      <c r="AOH25" s="31"/>
      <c r="AOI25" s="312"/>
      <c r="AOJ25" s="809"/>
      <c r="AOK25" s="812"/>
      <c r="AOL25" s="76"/>
      <c r="AOM25" s="813">
        <f t="shared" si="210"/>
        <v>1894</v>
      </c>
      <c r="AOO25" s="31"/>
      <c r="AOP25" s="312"/>
      <c r="AOQ25" s="809"/>
      <c r="AOR25" s="812"/>
      <c r="AOS25" s="76"/>
      <c r="AOT25" s="813">
        <f t="shared" si="211"/>
        <v>0</v>
      </c>
      <c r="AOV25" s="49"/>
      <c r="AOW25" s="230"/>
      <c r="AOX25" s="807"/>
      <c r="AOY25" s="98"/>
      <c r="AOZ25" s="140"/>
      <c r="APA25" s="78">
        <f t="shared" si="135"/>
        <v>0</v>
      </c>
      <c r="APC25" s="407"/>
      <c r="APD25" s="312"/>
      <c r="APE25" s="809"/>
      <c r="APF25" s="812"/>
      <c r="APG25" s="76"/>
      <c r="APH25" s="813">
        <f t="shared" si="212"/>
        <v>0</v>
      </c>
      <c r="APJ25" s="322"/>
      <c r="APK25" s="230"/>
      <c r="APL25" s="807"/>
      <c r="APM25" s="98"/>
      <c r="APN25" s="140"/>
      <c r="APO25" s="813">
        <f t="shared" si="213"/>
        <v>0</v>
      </c>
      <c r="APQ25" s="31"/>
      <c r="APR25" s="876"/>
      <c r="APS25" s="809"/>
      <c r="APT25" s="812"/>
      <c r="APU25" s="76"/>
      <c r="APV25" s="813">
        <f t="shared" si="214"/>
        <v>0</v>
      </c>
      <c r="APX25" s="31"/>
      <c r="APY25" s="312"/>
      <c r="APZ25" s="809"/>
      <c r="AQA25" s="812"/>
      <c r="AQB25" s="76"/>
      <c r="AQC25" s="813">
        <f t="shared" si="215"/>
        <v>0</v>
      </c>
      <c r="AQE25" s="31"/>
      <c r="AQF25" s="876"/>
      <c r="AQG25" s="809"/>
      <c r="AQH25" s="812"/>
      <c r="AQI25" s="76"/>
      <c r="AQJ25" s="813">
        <f t="shared" si="216"/>
        <v>0</v>
      </c>
      <c r="AQL25" s="323"/>
      <c r="AQM25" s="784"/>
      <c r="AQN25" s="809"/>
      <c r="AQO25" s="812"/>
      <c r="AQP25" s="76"/>
      <c r="AQQ25" s="813">
        <f t="shared" si="217"/>
        <v>0</v>
      </c>
      <c r="AQS25" s="323"/>
      <c r="AQT25" s="784"/>
      <c r="AQU25" s="809"/>
      <c r="AQV25" s="812"/>
      <c r="AQW25" s="76"/>
      <c r="AQX25" s="813">
        <f t="shared" si="218"/>
        <v>0</v>
      </c>
      <c r="AQZ25" s="323"/>
      <c r="ARA25" s="784"/>
      <c r="ARB25" s="809"/>
      <c r="ARC25" s="812"/>
      <c r="ARD25" s="76"/>
      <c r="ARE25" s="813">
        <f t="shared" si="219"/>
        <v>977</v>
      </c>
      <c r="ARG25" s="407"/>
      <c r="ARH25" s="876"/>
      <c r="ARI25" s="809"/>
      <c r="ARJ25" s="812"/>
      <c r="ARK25" s="76"/>
      <c r="ARL25" s="813">
        <f t="shared" si="220"/>
        <v>0</v>
      </c>
      <c r="ARN25" s="407"/>
      <c r="ARO25" s="876"/>
      <c r="ARP25" s="809"/>
      <c r="ARQ25" s="812"/>
      <c r="ARR25" s="76"/>
      <c r="ARS25" s="813">
        <f t="shared" si="221"/>
        <v>0</v>
      </c>
      <c r="ARU25" s="407"/>
      <c r="ARV25" s="312"/>
      <c r="ARW25" s="809"/>
      <c r="ARX25" s="812"/>
      <c r="ARY25" s="76"/>
      <c r="ARZ25" s="813">
        <f t="shared" si="222"/>
        <v>0</v>
      </c>
      <c r="ASB25" s="407"/>
      <c r="ASC25" s="312"/>
      <c r="ASD25" s="809"/>
      <c r="ASE25" s="812"/>
      <c r="ASF25" s="76"/>
      <c r="ASG25" s="813">
        <f t="shared" si="223"/>
        <v>0</v>
      </c>
      <c r="ASI25" s="427"/>
      <c r="ASJ25" s="230"/>
      <c r="ASK25" s="105"/>
      <c r="ASL25" s="49"/>
      <c r="ASM25" s="140"/>
      <c r="ASN25" s="78">
        <f t="shared" si="239"/>
        <v>0</v>
      </c>
      <c r="ASP25" s="427"/>
      <c r="ASQ25" s="427"/>
      <c r="ASR25" s="230"/>
      <c r="ASS25" s="105"/>
      <c r="AST25" s="49"/>
      <c r="ASU25" s="140"/>
      <c r="ASV25" s="78">
        <f t="shared" si="240"/>
        <v>0</v>
      </c>
      <c r="ASX25" s="407"/>
      <c r="ASY25" s="312"/>
      <c r="ASZ25" s="22"/>
      <c r="ATA25" s="31"/>
      <c r="ATB25" s="76"/>
      <c r="ATC25" s="78">
        <f t="shared" si="241"/>
        <v>19160</v>
      </c>
      <c r="ATE25" s="323"/>
      <c r="ATF25" s="312"/>
      <c r="ATG25" s="22"/>
      <c r="ATH25" s="31"/>
      <c r="ATI25" s="76"/>
      <c r="ATJ25" s="78">
        <f t="shared" si="242"/>
        <v>0</v>
      </c>
      <c r="ATL25" s="407"/>
      <c r="ATM25" s="740"/>
      <c r="ATN25" s="784"/>
      <c r="ATO25" s="22"/>
      <c r="ATP25" s="31"/>
      <c r="ATQ25" s="76"/>
      <c r="ATR25" s="78">
        <f t="shared" si="243"/>
        <v>5675</v>
      </c>
      <c r="ATT25" s="407"/>
      <c r="ATU25" s="740"/>
      <c r="ATV25" s="784"/>
      <c r="ATW25" s="22"/>
      <c r="ATX25" s="31"/>
      <c r="ATY25" s="76"/>
      <c r="ATZ25" s="78">
        <f t="shared" si="244"/>
        <v>0</v>
      </c>
      <c r="AUA25" s="76"/>
      <c r="AUB25" s="407"/>
      <c r="AUC25" s="312"/>
      <c r="AUD25" s="22"/>
      <c r="AUE25" s="31"/>
      <c r="AUF25" s="76"/>
      <c r="AUG25" s="78">
        <f t="shared" si="245"/>
        <v>4480</v>
      </c>
      <c r="AUI25" s="427"/>
      <c r="AUJ25" s="230"/>
      <c r="AUK25" s="698"/>
      <c r="AUL25" s="49"/>
      <c r="AUM25" s="140"/>
      <c r="AUN25" s="78">
        <f t="shared" si="246"/>
        <v>23669.5</v>
      </c>
      <c r="AUP25" s="427"/>
      <c r="AUQ25" s="230"/>
      <c r="AUR25" s="105"/>
      <c r="AUS25" s="49"/>
      <c r="AUT25" s="140"/>
      <c r="AUU25" s="78">
        <f t="shared" si="247"/>
        <v>3312</v>
      </c>
      <c r="AUW25" s="427"/>
      <c r="AUX25" s="230"/>
      <c r="AUY25" s="105"/>
      <c r="AUZ25" s="49"/>
      <c r="AVA25" s="140"/>
      <c r="AVB25" s="78">
        <f t="shared" si="248"/>
        <v>1010</v>
      </c>
      <c r="AVD25" s="427"/>
      <c r="AVE25" s="230"/>
      <c r="AVF25" s="105"/>
      <c r="AVG25" s="49"/>
      <c r="AVH25" s="140"/>
      <c r="AVI25" s="78">
        <f t="shared" si="249"/>
        <v>0</v>
      </c>
      <c r="AVK25" s="407"/>
      <c r="AVL25" s="312"/>
      <c r="AVM25" s="22"/>
      <c r="AVN25" s="31"/>
      <c r="AVO25" s="76"/>
      <c r="AVP25" s="78">
        <f t="shared" si="224"/>
        <v>0</v>
      </c>
      <c r="AVR25" s="407"/>
      <c r="AVS25" s="312"/>
      <c r="AVT25" s="22"/>
      <c r="AVU25" s="31"/>
      <c r="AVV25" s="76"/>
      <c r="AVW25" s="78">
        <f t="shared" si="225"/>
        <v>0</v>
      </c>
      <c r="AVY25" s="427"/>
      <c r="AVZ25" s="230"/>
      <c r="AWA25" s="105"/>
      <c r="AWB25" s="346"/>
      <c r="AWC25" s="351"/>
      <c r="AWD25" s="78">
        <f t="shared" si="226"/>
        <v>0</v>
      </c>
      <c r="AWF25" s="49"/>
      <c r="AWG25" s="309"/>
      <c r="AWH25" s="230"/>
      <c r="AWI25" s="105"/>
      <c r="AWJ25" s="49"/>
      <c r="AWK25" s="140"/>
      <c r="AWL25" s="78">
        <f t="shared" si="227"/>
        <v>448440.18</v>
      </c>
      <c r="AWN25" s="407"/>
      <c r="AWO25" s="740"/>
      <c r="AWP25" s="782"/>
      <c r="AWQ25" s="140"/>
      <c r="AWR25" s="49"/>
      <c r="AWS25" s="140"/>
      <c r="AWT25" s="78">
        <f t="shared" si="259"/>
        <v>11251</v>
      </c>
      <c r="AWV25" s="407"/>
      <c r="AWW25" s="782"/>
      <c r="AWX25" s="140"/>
      <c r="AWY25" s="49"/>
      <c r="AWZ25" s="140"/>
      <c r="AXA25" s="78">
        <f t="shared" si="260"/>
        <v>0</v>
      </c>
      <c r="AXC25" s="407"/>
      <c r="AXD25" s="782"/>
      <c r="AXE25" s="140"/>
      <c r="AXF25" s="49"/>
      <c r="AXG25" s="140"/>
      <c r="AXH25" s="78">
        <f t="shared" si="261"/>
        <v>0</v>
      </c>
      <c r="AXJ25" s="31"/>
      <c r="AXK25" s="782"/>
      <c r="AXL25" s="140"/>
      <c r="AXM25" s="49"/>
      <c r="AXN25" s="140"/>
      <c r="AXO25" s="78">
        <f t="shared" si="262"/>
        <v>0</v>
      </c>
      <c r="AXQ25" s="427"/>
      <c r="AXR25" s="303"/>
      <c r="AXS25" s="140"/>
      <c r="AXT25" s="49"/>
      <c r="AXU25" s="140"/>
      <c r="AXV25" s="78">
        <f t="shared" si="136"/>
        <v>39719</v>
      </c>
      <c r="AXX25" s="427"/>
      <c r="AXY25" s="303"/>
      <c r="AXZ25" s="140"/>
      <c r="AYA25" s="49"/>
      <c r="AYB25" s="140"/>
      <c r="AYC25" s="78">
        <f t="shared" si="137"/>
        <v>0</v>
      </c>
      <c r="AYE25" s="427"/>
      <c r="AYF25" s="303"/>
      <c r="AYG25" s="140"/>
      <c r="AYH25" s="49"/>
      <c r="AYI25" s="140"/>
      <c r="AYJ25" s="78">
        <f t="shared" si="138"/>
        <v>0</v>
      </c>
      <c r="AYL25" s="407"/>
      <c r="AYM25" s="782"/>
      <c r="AYN25" s="140"/>
      <c r="AYO25" s="49"/>
      <c r="AYP25" s="140"/>
      <c r="AYQ25" s="78">
        <f t="shared" si="139"/>
        <v>0</v>
      </c>
      <c r="AYS25" s="407"/>
      <c r="AYT25" s="782"/>
      <c r="AYU25" s="140"/>
      <c r="AYV25" s="49"/>
      <c r="AYW25" s="140"/>
      <c r="AYX25" s="78">
        <f t="shared" si="140"/>
        <v>0</v>
      </c>
      <c r="AYZ25" s="31"/>
      <c r="AZA25" s="782"/>
      <c r="AZB25" s="140"/>
      <c r="AZC25" s="49"/>
      <c r="AZD25" s="140"/>
      <c r="AZE25" s="78">
        <f t="shared" si="141"/>
        <v>0</v>
      </c>
      <c r="AZG25" s="322"/>
      <c r="AZH25" s="303"/>
      <c r="AZI25" s="140"/>
      <c r="AZJ25" s="49"/>
      <c r="AZK25" s="140"/>
      <c r="AZL25" s="78">
        <f t="shared" si="142"/>
        <v>5180.28</v>
      </c>
      <c r="AZN25" s="322"/>
      <c r="AZO25" s="303"/>
      <c r="AZP25" s="140"/>
      <c r="AZQ25" s="49"/>
      <c r="AZR25" s="140"/>
      <c r="AZS25" s="78">
        <f t="shared" si="143"/>
        <v>0</v>
      </c>
      <c r="AZU25" s="322"/>
      <c r="AZV25" s="303"/>
      <c r="AZW25" s="140"/>
      <c r="AZX25" s="427"/>
      <c r="AZY25" s="140"/>
      <c r="AZZ25" s="78">
        <f t="shared" si="144"/>
        <v>5524</v>
      </c>
      <c r="BAB25" s="407"/>
      <c r="BAC25" s="782"/>
      <c r="BAD25" s="140"/>
      <c r="BAE25" s="427"/>
      <c r="BAF25" s="140"/>
      <c r="BAG25" s="78">
        <f t="shared" si="145"/>
        <v>3325</v>
      </c>
      <c r="BAI25" s="427"/>
      <c r="BAJ25" s="303"/>
      <c r="BAK25" s="140"/>
      <c r="BAL25" s="49"/>
      <c r="BAM25" s="140"/>
      <c r="BAN25" s="78">
        <f t="shared" si="146"/>
        <v>56084.2</v>
      </c>
      <c r="BAP25" s="49"/>
      <c r="BAQ25" s="303"/>
      <c r="BAR25" s="140"/>
      <c r="BAS25" s="49"/>
      <c r="BAT25" s="140"/>
      <c r="BAU25" s="78">
        <f t="shared" si="263"/>
        <v>0</v>
      </c>
      <c r="BAW25" s="49"/>
      <c r="BAX25" s="303"/>
      <c r="BAY25" s="140"/>
      <c r="BAZ25" s="49"/>
      <c r="BBA25" s="140"/>
      <c r="BBB25" s="78">
        <f t="shared" si="264"/>
        <v>1292</v>
      </c>
      <c r="BBD25" s="322">
        <v>41537</v>
      </c>
      <c r="BBE25" s="322"/>
      <c r="BBF25" s="1263" t="s">
        <v>3927</v>
      </c>
      <c r="BBG25" s="1554">
        <v>210960</v>
      </c>
      <c r="BBH25" s="394"/>
      <c r="BBI25" s="391"/>
      <c r="BBJ25" s="132">
        <f t="shared" si="147"/>
        <v>729969.5</v>
      </c>
      <c r="BBL25" s="31"/>
      <c r="BBM25" s="782"/>
      <c r="BBN25" s="140"/>
      <c r="BBO25" s="49"/>
      <c r="BBP25" s="140"/>
      <c r="BBQ25" s="78">
        <f t="shared" si="148"/>
        <v>0</v>
      </c>
      <c r="BBS25" s="49"/>
      <c r="BBT25" s="303"/>
      <c r="BBU25" s="140"/>
      <c r="BBV25" s="427"/>
      <c r="BBW25" s="140"/>
      <c r="BBX25" s="78">
        <f t="shared" si="149"/>
        <v>0</v>
      </c>
      <c r="BBZ25" s="31"/>
      <c r="BCA25" s="782"/>
      <c r="BCB25" s="140"/>
      <c r="BCC25" s="49"/>
      <c r="BCD25" s="140"/>
      <c r="BCE25" s="78">
        <f t="shared" si="150"/>
        <v>0</v>
      </c>
      <c r="BCG25" s="31"/>
      <c r="BCH25" s="782"/>
      <c r="BCI25" s="140"/>
      <c r="BCJ25" s="49"/>
      <c r="BCK25" s="140"/>
      <c r="BCL25" s="78">
        <f t="shared" si="151"/>
        <v>0</v>
      </c>
      <c r="BCN25" s="407"/>
      <c r="BCO25" s="782"/>
      <c r="BCP25" s="140"/>
      <c r="BCQ25" s="49"/>
      <c r="BCR25" s="140"/>
      <c r="BCS25" s="78">
        <f t="shared" si="152"/>
        <v>4327.5</v>
      </c>
      <c r="BCU25" s="407"/>
      <c r="BCV25" s="782"/>
      <c r="BCW25" s="140"/>
      <c r="BCX25" s="49"/>
      <c r="BCY25" s="140"/>
      <c r="BCZ25" s="78">
        <f t="shared" si="153"/>
        <v>22835.5</v>
      </c>
      <c r="BDB25" s="323"/>
      <c r="BDC25" s="782"/>
      <c r="BDD25" s="140"/>
      <c r="BDE25" s="49"/>
      <c r="BDF25" s="140"/>
      <c r="BDG25" s="78">
        <f t="shared" si="154"/>
        <v>0</v>
      </c>
      <c r="BDI25" s="427"/>
      <c r="BDJ25" s="484"/>
      <c r="BDK25" s="303"/>
      <c r="BDL25" s="140"/>
      <c r="BDM25" s="427"/>
      <c r="BDN25" s="140"/>
      <c r="BDO25" s="78">
        <f t="shared" si="155"/>
        <v>308</v>
      </c>
      <c r="BDQ25" s="31"/>
      <c r="BDR25" s="31"/>
      <c r="BDS25" s="782"/>
      <c r="BDT25" s="140"/>
      <c r="BDU25" s="49"/>
      <c r="BDV25" s="140"/>
      <c r="BDW25" s="78">
        <f t="shared" si="156"/>
        <v>2970</v>
      </c>
      <c r="BDY25" s="31"/>
      <c r="BDZ25" s="782"/>
      <c r="BEA25" s="140"/>
      <c r="BEB25" s="49"/>
      <c r="BEC25" s="140"/>
      <c r="BED25" s="78">
        <f t="shared" si="157"/>
        <v>0</v>
      </c>
      <c r="BEF25" s="31"/>
      <c r="BEG25" s="782"/>
      <c r="BEH25" s="140"/>
      <c r="BEI25" s="49"/>
      <c r="BEJ25" s="140"/>
      <c r="BEK25" s="78">
        <f t="shared" si="158"/>
        <v>0</v>
      </c>
      <c r="BEM25" s="323"/>
      <c r="BEN25" s="782"/>
      <c r="BEO25" s="140"/>
      <c r="BEP25" s="49"/>
      <c r="BEQ25" s="140"/>
      <c r="BER25" s="78">
        <f t="shared" si="159"/>
        <v>0</v>
      </c>
      <c r="BET25" s="323"/>
      <c r="BEU25" s="782"/>
      <c r="BEV25" s="140"/>
      <c r="BEW25" s="49"/>
      <c r="BEX25" s="140"/>
      <c r="BEY25" s="78">
        <f t="shared" si="160"/>
        <v>1065</v>
      </c>
      <c r="BFA25" s="322">
        <v>41543</v>
      </c>
      <c r="BFB25" s="303" t="s">
        <v>4157</v>
      </c>
      <c r="BFC25" s="140">
        <v>3313</v>
      </c>
      <c r="BFD25" s="427"/>
      <c r="BFE25" s="140"/>
      <c r="BFF25" s="78">
        <f t="shared" si="161"/>
        <v>20675</v>
      </c>
      <c r="BFH25" s="323"/>
      <c r="BFI25" s="782"/>
      <c r="BFJ25" s="140"/>
      <c r="BFK25" s="427"/>
      <c r="BFL25" s="140"/>
      <c r="BFM25" s="78">
        <f t="shared" si="162"/>
        <v>0</v>
      </c>
      <c r="BFO25" s="31"/>
      <c r="BFP25" s="782"/>
      <c r="BFQ25" s="140"/>
      <c r="BFR25" s="49"/>
      <c r="BFS25" s="140"/>
      <c r="BFT25" s="78">
        <f t="shared" si="163"/>
        <v>0</v>
      </c>
      <c r="BFV25" s="322"/>
      <c r="BFW25" s="303"/>
      <c r="BFX25" s="140"/>
      <c r="BFY25" s="322"/>
      <c r="BFZ25" s="140"/>
      <c r="BGA25" s="78">
        <f t="shared" si="164"/>
        <v>43828.5</v>
      </c>
      <c r="BGC25" s="427"/>
      <c r="BGD25" s="303"/>
      <c r="BGE25" s="838"/>
      <c r="BGF25" s="427"/>
      <c r="BGG25" s="838"/>
      <c r="BGH25" s="78">
        <f t="shared" si="165"/>
        <v>118491.09999999999</v>
      </c>
      <c r="BGJ25" s="31"/>
      <c r="BGK25" s="782"/>
      <c r="BGL25" s="140"/>
      <c r="BGM25" s="49"/>
      <c r="BGN25" s="140"/>
      <c r="BGO25" s="78">
        <f t="shared" si="166"/>
        <v>0</v>
      </c>
      <c r="BGQ25" s="407">
        <v>41478</v>
      </c>
      <c r="BGR25" s="782" t="s">
        <v>3280</v>
      </c>
      <c r="BGS25" s="140">
        <v>6176</v>
      </c>
      <c r="BGT25" s="49"/>
      <c r="BGU25" s="140"/>
      <c r="BGV25" s="78">
        <f t="shared" si="167"/>
        <v>6839.7999999999993</v>
      </c>
      <c r="BGX25" s="427"/>
      <c r="BGY25" s="49"/>
      <c r="BGZ25" s="303"/>
      <c r="BHA25" s="140"/>
      <c r="BHB25" s="49"/>
      <c r="BHC25" s="140"/>
      <c r="BHD25" s="78">
        <f t="shared" si="168"/>
        <v>6511</v>
      </c>
      <c r="BHF25" s="322"/>
      <c r="BHG25" s="303"/>
      <c r="BHH25" s="140"/>
      <c r="BHI25" s="322"/>
      <c r="BHJ25" s="140"/>
      <c r="BHK25" s="78">
        <f t="shared" si="169"/>
        <v>6434</v>
      </c>
      <c r="BHM25" s="323"/>
      <c r="BHN25" s="337"/>
      <c r="BHO25" s="782"/>
      <c r="BHP25" s="140"/>
      <c r="BHQ25" s="322"/>
      <c r="BHR25" s="140"/>
      <c r="BHS25" s="78">
        <f t="shared" si="170"/>
        <v>0</v>
      </c>
      <c r="BHU25" s="31"/>
      <c r="BHV25" s="337"/>
      <c r="BHW25" s="782"/>
      <c r="BHX25" s="140"/>
      <c r="BHY25" s="49"/>
      <c r="BHZ25" s="140"/>
      <c r="BIA25" s="78">
        <f t="shared" si="171"/>
        <v>283008</v>
      </c>
      <c r="BIC25" s="407"/>
      <c r="BID25" s="782"/>
      <c r="BIE25" s="140"/>
      <c r="BIF25" s="427"/>
      <c r="BIG25" s="140"/>
      <c r="BIH25" s="78">
        <f t="shared" si="172"/>
        <v>0</v>
      </c>
      <c r="BIJ25" s="322"/>
      <c r="BIK25" s="303"/>
      <c r="BIL25" s="140"/>
      <c r="BIM25" s="49"/>
      <c r="BIN25" s="140"/>
      <c r="BIO25" s="78">
        <f t="shared" si="173"/>
        <v>0</v>
      </c>
      <c r="BIQ25" s="427"/>
      <c r="BIR25" s="303"/>
      <c r="BIS25" s="140"/>
      <c r="BIT25" s="49"/>
      <c r="BIU25" s="140"/>
      <c r="BIV25" s="78">
        <f t="shared" si="174"/>
        <v>3000</v>
      </c>
      <c r="BIX25" s="323">
        <v>41544</v>
      </c>
      <c r="BIY25" s="1467"/>
      <c r="BIZ25" s="782" t="s">
        <v>4185</v>
      </c>
      <c r="BJA25" s="140">
        <v>20287</v>
      </c>
      <c r="BJB25" s="49"/>
      <c r="BJC25" s="140"/>
      <c r="BJD25" s="78">
        <f t="shared" si="253"/>
        <v>178847.95</v>
      </c>
      <c r="BJF25" s="31"/>
      <c r="BJG25" s="782"/>
      <c r="BJH25" s="140"/>
      <c r="BJI25" s="49"/>
      <c r="BJJ25" s="140"/>
      <c r="BJK25" s="78">
        <f t="shared" si="254"/>
        <v>0</v>
      </c>
      <c r="BJM25" s="407"/>
      <c r="BJN25" s="782"/>
      <c r="BJO25" s="140"/>
      <c r="BJP25" s="49"/>
      <c r="BJQ25" s="140"/>
      <c r="BJR25" s="78">
        <f t="shared" si="175"/>
        <v>0</v>
      </c>
      <c r="BJT25" s="407"/>
      <c r="BJU25" s="740"/>
      <c r="BJV25" s="782"/>
      <c r="BJW25" s="140"/>
      <c r="BJX25" s="49"/>
      <c r="BJY25" s="140"/>
      <c r="BJZ25" s="78">
        <f t="shared" si="176"/>
        <v>16334</v>
      </c>
      <c r="BKB25" s="407"/>
      <c r="BKC25" s="782"/>
      <c r="BKD25" s="140"/>
      <c r="BKE25" s="49"/>
      <c r="BKF25" s="140"/>
      <c r="BKG25" s="78">
        <f t="shared" si="177"/>
        <v>9118</v>
      </c>
      <c r="BKI25" s="407"/>
      <c r="BKJ25" s="782"/>
      <c r="BKK25" s="140"/>
      <c r="BKL25" s="49"/>
      <c r="BKM25" s="140"/>
      <c r="BKN25" s="78">
        <f t="shared" si="178"/>
        <v>0</v>
      </c>
      <c r="BKP25" s="407"/>
      <c r="BKQ25" s="782"/>
      <c r="BKR25" s="140"/>
      <c r="BKS25" s="49"/>
      <c r="BKT25" s="140"/>
      <c r="BKU25" s="78">
        <f t="shared" si="179"/>
        <v>15188.5</v>
      </c>
      <c r="BKW25" s="407"/>
      <c r="BKX25" s="782"/>
      <c r="BKY25" s="140"/>
      <c r="BKZ25" s="49"/>
      <c r="BLA25" s="140"/>
      <c r="BLB25" s="78">
        <f t="shared" si="180"/>
        <v>0</v>
      </c>
      <c r="BLD25" s="427"/>
      <c r="BLE25" s="230"/>
      <c r="BLF25" s="698"/>
      <c r="BLG25" s="98"/>
      <c r="BLH25" s="140"/>
      <c r="BLI25" s="78">
        <f t="shared" si="181"/>
        <v>0</v>
      </c>
      <c r="BLK25" s="427"/>
      <c r="BLL25" s="791"/>
      <c r="BLM25" s="140"/>
      <c r="BLN25" s="49"/>
      <c r="BLO25" s="140"/>
      <c r="BLP25" s="78">
        <f t="shared" si="182"/>
        <v>0</v>
      </c>
      <c r="BLR25" s="427"/>
      <c r="BLS25" s="791"/>
      <c r="BLT25" s="140"/>
      <c r="BLU25" s="427"/>
      <c r="BLV25" s="140"/>
      <c r="BLW25" s="78">
        <f t="shared" si="183"/>
        <v>2393</v>
      </c>
      <c r="BLY25" s="407"/>
      <c r="BLZ25" s="782"/>
      <c r="BMA25" s="140"/>
      <c r="BMB25" s="427"/>
      <c r="BMC25" s="140"/>
      <c r="BMD25" s="78">
        <f t="shared" si="184"/>
        <v>0</v>
      </c>
      <c r="BMF25" s="31"/>
      <c r="BMG25" s="782"/>
      <c r="BMH25" s="140"/>
      <c r="BMI25" s="49"/>
      <c r="BMJ25" s="140"/>
      <c r="BMK25" s="78">
        <f t="shared" si="185"/>
        <v>0</v>
      </c>
      <c r="BMM25" s="31"/>
      <c r="BMN25" s="782"/>
      <c r="BMO25" s="351"/>
      <c r="BMP25" s="49"/>
      <c r="BMQ25" s="140"/>
      <c r="BMR25" s="78">
        <f t="shared" si="228"/>
        <v>14824.5</v>
      </c>
      <c r="BMT25" s="322"/>
      <c r="BMU25" s="230"/>
      <c r="BMV25" s="105"/>
      <c r="BMW25" s="49"/>
      <c r="BMX25" s="140"/>
      <c r="BMY25" s="78">
        <f t="shared" si="229"/>
        <v>56291.5</v>
      </c>
      <c r="BNA25" s="31"/>
      <c r="BNB25" s="782"/>
      <c r="BNC25" s="140"/>
      <c r="BND25" s="49"/>
      <c r="BNE25" s="140"/>
      <c r="BNF25" s="78">
        <f t="shared" si="230"/>
        <v>0</v>
      </c>
      <c r="BNH25" s="31"/>
      <c r="BNI25" s="337"/>
      <c r="BNJ25" s="782"/>
      <c r="BNK25" s="140"/>
      <c r="BNL25" s="49"/>
      <c r="BNM25" s="140"/>
      <c r="BNN25" s="78">
        <f t="shared" si="231"/>
        <v>0</v>
      </c>
      <c r="BNP25" s="31"/>
      <c r="BNQ25" s="782"/>
      <c r="BNR25" s="140"/>
      <c r="BNS25" s="49"/>
      <c r="BNT25" s="140"/>
      <c r="BNU25" s="78">
        <f t="shared" si="232"/>
        <v>0</v>
      </c>
      <c r="BNW25" s="31"/>
      <c r="BNX25" s="782"/>
      <c r="BNY25" s="140"/>
      <c r="BNZ25" s="49"/>
      <c r="BOA25" s="140"/>
      <c r="BOB25" s="78">
        <f t="shared" si="233"/>
        <v>0</v>
      </c>
      <c r="BOD25" s="31"/>
      <c r="BOE25" s="782"/>
      <c r="BOF25" s="140"/>
      <c r="BOG25" s="49"/>
      <c r="BOH25" s="140"/>
      <c r="BOI25" s="78">
        <f t="shared" si="234"/>
        <v>1785.5</v>
      </c>
      <c r="BOK25" s="322"/>
      <c r="BOL25" s="303"/>
      <c r="BOM25" s="140"/>
      <c r="BON25" s="49"/>
      <c r="BOO25" s="140"/>
      <c r="BOP25" s="78">
        <f t="shared" si="235"/>
        <v>0</v>
      </c>
      <c r="BOR25" s="407"/>
      <c r="BOS25" s="782"/>
      <c r="BOT25" s="140"/>
      <c r="BOU25" s="49"/>
      <c r="BOV25" s="140"/>
      <c r="BOW25" s="78">
        <f t="shared" si="236"/>
        <v>0</v>
      </c>
      <c r="BOY25" s="407"/>
      <c r="BOZ25" s="782"/>
      <c r="BPA25" s="140"/>
      <c r="BPB25" s="49"/>
      <c r="BPC25" s="140"/>
      <c r="BPD25" s="78">
        <f t="shared" si="250"/>
        <v>210</v>
      </c>
      <c r="BPF25" s="31"/>
      <c r="BPG25" s="782"/>
      <c r="BPH25" s="140"/>
      <c r="BPI25" s="49"/>
      <c r="BPJ25" s="140"/>
      <c r="BPK25" s="78">
        <f t="shared" si="186"/>
        <v>0</v>
      </c>
      <c r="BPM25" s="31"/>
      <c r="BPN25" s="782"/>
      <c r="BPO25" s="140"/>
      <c r="BPP25" s="49"/>
      <c r="BPQ25" s="140"/>
      <c r="BPR25" s="78">
        <f t="shared" si="187"/>
        <v>0</v>
      </c>
      <c r="BPU25" s="933"/>
      <c r="BPV25" s="31"/>
      <c r="BPW25" s="140"/>
      <c r="BPX25" s="49"/>
      <c r="BPY25" s="140"/>
      <c r="BPZ25" s="78">
        <f t="shared" si="188"/>
        <v>118</v>
      </c>
      <c r="BQA25" s="76"/>
      <c r="BQB25" s="322"/>
      <c r="BQC25" s="230"/>
      <c r="BQD25" s="804"/>
      <c r="BQE25" s="805"/>
      <c r="BQF25" s="140"/>
      <c r="BQG25" s="78">
        <f t="shared" si="189"/>
        <v>8665.5</v>
      </c>
      <c r="BQI25" s="322"/>
      <c r="BQJ25" s="303"/>
      <c r="BQK25" s="140"/>
      <c r="BQL25" s="427"/>
      <c r="BQM25" s="140"/>
      <c r="BQN25" s="78">
        <f t="shared" si="190"/>
        <v>0</v>
      </c>
      <c r="BQQ25" s="782"/>
      <c r="BQR25" s="351"/>
      <c r="BQS25" s="407"/>
      <c r="BQT25" s="780"/>
      <c r="BQU25" s="78">
        <f t="shared" si="191"/>
        <v>0</v>
      </c>
      <c r="BQW25" s="31"/>
      <c r="BQX25" s="782"/>
      <c r="BQY25" s="140"/>
      <c r="BQZ25" s="49"/>
      <c r="BRA25" s="140"/>
      <c r="BRB25" s="78">
        <f t="shared" si="192"/>
        <v>2077</v>
      </c>
      <c r="BRD25" s="31"/>
      <c r="BRE25" s="31"/>
      <c r="BRF25" s="782"/>
      <c r="BRG25" s="140"/>
      <c r="BRH25" s="49"/>
      <c r="BRI25" s="140"/>
      <c r="BRJ25" s="78">
        <f t="shared" si="193"/>
        <v>1966</v>
      </c>
      <c r="BRL25" s="407"/>
      <c r="BRM25" s="782"/>
      <c r="BRN25" s="140"/>
      <c r="BRO25" s="49"/>
      <c r="BRP25" s="140"/>
      <c r="BRQ25" s="78">
        <f t="shared" si="194"/>
        <v>0</v>
      </c>
      <c r="BRS25" s="407"/>
      <c r="BRT25" s="782"/>
      <c r="BRU25" s="140"/>
      <c r="BRV25" s="49"/>
      <c r="BRW25" s="140"/>
      <c r="BRX25" s="78">
        <f t="shared" si="195"/>
        <v>0</v>
      </c>
      <c r="BRZ25" s="31"/>
      <c r="BSA25" s="782"/>
      <c r="BSB25" s="140"/>
      <c r="BSC25" s="49"/>
      <c r="BSD25" s="140"/>
      <c r="BSE25" s="78">
        <f t="shared" si="196"/>
        <v>0</v>
      </c>
      <c r="BSG25" s="407"/>
      <c r="BSH25" s="782"/>
      <c r="BSI25" s="140"/>
      <c r="BSJ25" s="564"/>
      <c r="BSK25" s="571"/>
      <c r="BSL25" s="78">
        <f t="shared" si="197"/>
        <v>0</v>
      </c>
      <c r="BSN25" s="407"/>
      <c r="BSO25" s="782"/>
      <c r="BSP25" s="140"/>
      <c r="BSQ25" s="564"/>
      <c r="BSR25" s="571"/>
      <c r="BSS25" s="78">
        <f t="shared" si="198"/>
        <v>0</v>
      </c>
      <c r="BSU25" s="31"/>
      <c r="BSV25" s="782"/>
      <c r="BSW25" s="140"/>
      <c r="BSX25" s="49"/>
      <c r="BSY25" s="140"/>
      <c r="BSZ25" s="78">
        <f t="shared" si="199"/>
        <v>0</v>
      </c>
      <c r="BTB25" s="31"/>
      <c r="BTC25" s="782"/>
      <c r="BTD25" s="140"/>
      <c r="BTE25" s="49"/>
      <c r="BTF25" s="140"/>
      <c r="BTG25" s="78">
        <f t="shared" si="200"/>
        <v>0</v>
      </c>
      <c r="BTI25" s="31"/>
      <c r="BTJ25" s="782"/>
      <c r="BTK25" s="140"/>
      <c r="BTL25" s="49"/>
      <c r="BTM25" s="140"/>
      <c r="BTN25" s="78">
        <f t="shared" si="201"/>
        <v>0</v>
      </c>
      <c r="BTP25" s="31"/>
      <c r="BTQ25" s="782"/>
      <c r="BTR25" s="140"/>
      <c r="BTS25" s="49"/>
      <c r="BTT25" s="140"/>
      <c r="BTU25" s="78">
        <f t="shared" si="202"/>
        <v>0</v>
      </c>
    </row>
    <row r="26" spans="1:1893" x14ac:dyDescent="0.25">
      <c r="A26" s="31"/>
      <c r="B26" s="312"/>
      <c r="C26" s="22"/>
      <c r="D26" s="31"/>
      <c r="E26" s="76"/>
      <c r="F26" s="78">
        <f t="shared" si="2"/>
        <v>0</v>
      </c>
      <c r="H26" s="31"/>
      <c r="I26" s="312"/>
      <c r="J26" s="22"/>
      <c r="K26" s="31"/>
      <c r="L26" s="76"/>
      <c r="M26" s="78">
        <f t="shared" si="3"/>
        <v>0</v>
      </c>
      <c r="O26" s="312"/>
      <c r="P26" s="312"/>
      <c r="Q26" s="22"/>
      <c r="R26" s="31"/>
      <c r="S26" s="76"/>
      <c r="T26" s="78">
        <f t="shared" si="4"/>
        <v>0</v>
      </c>
      <c r="V26" s="312"/>
      <c r="W26" s="312"/>
      <c r="X26" s="22"/>
      <c r="Y26" s="31"/>
      <c r="Z26" s="76"/>
      <c r="AA26" s="78">
        <f t="shared" si="5"/>
        <v>0</v>
      </c>
      <c r="AC26" s="407">
        <v>41539</v>
      </c>
      <c r="AD26" s="312" t="s">
        <v>4133</v>
      </c>
      <c r="AE26" s="22">
        <v>3040</v>
      </c>
      <c r="AF26" s="407"/>
      <c r="AG26" s="76"/>
      <c r="AH26" s="78">
        <f t="shared" si="6"/>
        <v>4830</v>
      </c>
      <c r="AJ26" s="322">
        <v>41494</v>
      </c>
      <c r="AK26" s="230" t="s">
        <v>3306</v>
      </c>
      <c r="AL26" s="105">
        <v>9158</v>
      </c>
      <c r="AM26" s="401"/>
      <c r="AN26" s="140"/>
      <c r="AO26" s="78">
        <f>AO25+AL26-AN26</f>
        <v>558709.36</v>
      </c>
      <c r="AQ26" s="312"/>
      <c r="AR26" s="312"/>
      <c r="AS26" s="22"/>
      <c r="AT26" s="31"/>
      <c r="AU26" s="76"/>
      <c r="AV26" s="78">
        <f t="shared" si="8"/>
        <v>0</v>
      </c>
      <c r="AX26" s="323"/>
      <c r="AY26" s="312"/>
      <c r="AZ26" s="22"/>
      <c r="BA26" s="31"/>
      <c r="BB26" s="76"/>
      <c r="BC26" s="78">
        <f t="shared" si="9"/>
        <v>37222</v>
      </c>
      <c r="BE26" s="407"/>
      <c r="BF26" s="312"/>
      <c r="BG26" s="22"/>
      <c r="BH26" s="31"/>
      <c r="BI26" s="76"/>
      <c r="BJ26" s="78">
        <f t="shared" si="10"/>
        <v>0</v>
      </c>
      <c r="BL26" s="323"/>
      <c r="BM26" s="312"/>
      <c r="BN26" s="22"/>
      <c r="BO26" s="31"/>
      <c r="BP26" s="76"/>
      <c r="BQ26" s="78">
        <f t="shared" si="11"/>
        <v>0</v>
      </c>
      <c r="BS26" s="427"/>
      <c r="BT26" s="427"/>
      <c r="BU26" s="230"/>
      <c r="BV26" s="105"/>
      <c r="BW26" s="49"/>
      <c r="BX26" s="140"/>
      <c r="BY26" s="78">
        <f t="shared" si="12"/>
        <v>0</v>
      </c>
      <c r="CA26" s="427"/>
      <c r="CB26" s="230"/>
      <c r="CC26" s="105"/>
      <c r="CD26" s="49"/>
      <c r="CE26" s="140"/>
      <c r="CF26" s="78">
        <f t="shared" si="13"/>
        <v>0</v>
      </c>
      <c r="CH26" s="427"/>
      <c r="CI26" s="230"/>
      <c r="CJ26" s="105"/>
      <c r="CK26" s="49"/>
      <c r="CL26" s="140"/>
      <c r="CM26" s="78">
        <f t="shared" si="14"/>
        <v>0</v>
      </c>
      <c r="CO26" s="427">
        <v>41199</v>
      </c>
      <c r="CP26" s="484"/>
      <c r="CQ26" s="230" t="s">
        <v>1163</v>
      </c>
      <c r="CR26" s="105">
        <v>18991</v>
      </c>
      <c r="CS26" s="484"/>
      <c r="CT26" s="390"/>
      <c r="CU26" s="78">
        <f t="shared" si="15"/>
        <v>107939</v>
      </c>
      <c r="CW26" s="427"/>
      <c r="CX26" s="821"/>
      <c r="CY26" s="230"/>
      <c r="CZ26" s="105"/>
      <c r="DA26" s="427"/>
      <c r="DB26" s="140"/>
      <c r="DC26" s="78">
        <f t="shared" si="16"/>
        <v>9551430.3000000007</v>
      </c>
      <c r="DE26" s="322"/>
      <c r="DF26" s="230"/>
      <c r="DG26" s="105"/>
      <c r="DH26" s="49"/>
      <c r="DI26" s="140"/>
      <c r="DJ26" s="78">
        <f t="shared" si="17"/>
        <v>7735</v>
      </c>
      <c r="DL26" s="322"/>
      <c r="DM26" s="230"/>
      <c r="DN26" s="105"/>
      <c r="DO26" s="49"/>
      <c r="DP26" s="140"/>
      <c r="DQ26" s="78">
        <f t="shared" si="18"/>
        <v>0</v>
      </c>
      <c r="DS26" s="49"/>
      <c r="DT26" s="230"/>
      <c r="DU26" s="105"/>
      <c r="DV26" s="49"/>
      <c r="DW26" s="140"/>
      <c r="DX26" s="78">
        <f t="shared" si="19"/>
        <v>1750.5</v>
      </c>
      <c r="DZ26" s="322"/>
      <c r="EA26" s="230"/>
      <c r="EB26" s="105"/>
      <c r="EC26" s="49"/>
      <c r="ED26" s="140"/>
      <c r="EE26" s="78">
        <f t="shared" si="20"/>
        <v>0</v>
      </c>
      <c r="EG26" s="407"/>
      <c r="EH26" s="312"/>
      <c r="EI26" s="22"/>
      <c r="EJ26" s="31"/>
      <c r="EK26" s="76"/>
      <c r="EL26" s="78">
        <f t="shared" si="21"/>
        <v>0</v>
      </c>
      <c r="EN26" s="407"/>
      <c r="EO26" s="312"/>
      <c r="EP26" s="22"/>
      <c r="EQ26" s="31"/>
      <c r="ER26" s="76"/>
      <c r="ES26" s="78">
        <f t="shared" si="22"/>
        <v>0</v>
      </c>
      <c r="EU26" s="312"/>
      <c r="EV26" s="738"/>
      <c r="EW26" s="312"/>
      <c r="EX26" s="22"/>
      <c r="EY26" s="31"/>
      <c r="EZ26" s="76"/>
      <c r="FA26" s="78">
        <f t="shared" si="23"/>
        <v>0</v>
      </c>
      <c r="FC26" s="427"/>
      <c r="FD26" s="309"/>
      <c r="FE26" s="230"/>
      <c r="FF26" s="105"/>
      <c r="FG26" s="49"/>
      <c r="FH26" s="140"/>
      <c r="FI26" s="78">
        <f t="shared" si="24"/>
        <v>40277.530000000006</v>
      </c>
      <c r="FK26" s="407"/>
      <c r="FL26" s="31"/>
      <c r="FM26" s="312"/>
      <c r="FN26" s="22"/>
      <c r="FO26" s="31"/>
      <c r="FP26" s="76"/>
      <c r="FQ26" s="78">
        <f t="shared" si="25"/>
        <v>8038.1</v>
      </c>
      <c r="FS26" s="31"/>
      <c r="FT26" s="230"/>
      <c r="FU26" s="105"/>
      <c r="FV26" s="49"/>
      <c r="FW26" s="140"/>
      <c r="FX26" s="78">
        <f t="shared" si="203"/>
        <v>0</v>
      </c>
      <c r="FZ26" s="427">
        <v>41532</v>
      </c>
      <c r="GA26" s="484"/>
      <c r="GB26" s="230" t="s">
        <v>4104</v>
      </c>
      <c r="GC26" s="105">
        <v>10375</v>
      </c>
      <c r="GD26" s="875"/>
      <c r="GE26" s="885"/>
      <c r="GF26" s="78">
        <f t="shared" si="26"/>
        <v>115455</v>
      </c>
      <c r="GH26" s="31"/>
      <c r="GI26" s="312"/>
      <c r="GJ26" s="22"/>
      <c r="GK26" s="31"/>
      <c r="GL26" s="76"/>
      <c r="GM26" s="78">
        <f t="shared" si="27"/>
        <v>24</v>
      </c>
      <c r="GO26" s="407"/>
      <c r="GP26" s="312"/>
      <c r="GQ26" s="312"/>
      <c r="GR26" s="785"/>
      <c r="GS26" s="31"/>
      <c r="GT26" s="76"/>
      <c r="GU26" s="78">
        <f t="shared" si="28"/>
        <v>8804.6</v>
      </c>
      <c r="GW26" s="427"/>
      <c r="GX26" s="230"/>
      <c r="GY26" s="698"/>
      <c r="GZ26" s="322"/>
      <c r="HA26" s="140"/>
      <c r="HB26" s="78">
        <f t="shared" si="29"/>
        <v>5990.5</v>
      </c>
      <c r="HD26" s="323"/>
      <c r="HE26" s="312"/>
      <c r="HF26" s="785"/>
      <c r="HG26" s="31"/>
      <c r="HH26" s="76"/>
      <c r="HI26" s="78">
        <f t="shared" si="30"/>
        <v>41275.5</v>
      </c>
      <c r="HK26" s="323"/>
      <c r="HL26" s="312"/>
      <c r="HM26" s="785"/>
      <c r="HN26" s="31"/>
      <c r="HO26" s="76"/>
      <c r="HP26" s="78">
        <f t="shared" si="31"/>
        <v>3000</v>
      </c>
      <c r="HR26" s="323"/>
      <c r="HS26" s="312"/>
      <c r="HT26" s="785"/>
      <c r="HU26" s="31"/>
      <c r="HV26" s="76"/>
      <c r="HW26" s="78">
        <f t="shared" si="32"/>
        <v>0</v>
      </c>
      <c r="HY26" s="323"/>
      <c r="HZ26" s="312"/>
      <c r="IA26" s="785"/>
      <c r="IB26" s="31"/>
      <c r="IC26" s="76"/>
      <c r="ID26" s="78">
        <f t="shared" si="33"/>
        <v>0</v>
      </c>
      <c r="IF26" s="312"/>
      <c r="IG26" s="312"/>
      <c r="IH26" s="785"/>
      <c r="II26" s="31"/>
      <c r="IJ26" s="76"/>
      <c r="IK26" s="78">
        <f t="shared" si="34"/>
        <v>44195</v>
      </c>
      <c r="IM26" s="427"/>
      <c r="IN26" s="230"/>
      <c r="IO26" s="105"/>
      <c r="IP26" s="49"/>
      <c r="IQ26" s="140"/>
      <c r="IR26" s="78">
        <f t="shared" si="35"/>
        <v>402</v>
      </c>
      <c r="IT26" s="427"/>
      <c r="IU26" s="230"/>
      <c r="IV26" s="105"/>
      <c r="IW26" s="49"/>
      <c r="IX26" s="140"/>
      <c r="IY26" s="78">
        <f t="shared" si="36"/>
        <v>21278.5</v>
      </c>
      <c r="JA26" s="323">
        <v>41541</v>
      </c>
      <c r="JB26" s="782" t="s">
        <v>4142</v>
      </c>
      <c r="JC26" s="704">
        <v>3040</v>
      </c>
      <c r="JD26" s="323"/>
      <c r="JF26" s="78">
        <f t="shared" si="37"/>
        <v>3560</v>
      </c>
      <c r="JH26" s="323"/>
      <c r="JI26" s="312"/>
      <c r="JJ26" s="22"/>
      <c r="JK26" s="323"/>
      <c r="JL26" s="22"/>
      <c r="JM26" s="78">
        <f t="shared" si="38"/>
        <v>30400</v>
      </c>
      <c r="JO26" s="323"/>
      <c r="JP26" s="312"/>
      <c r="JQ26" s="22"/>
      <c r="JR26" s="323"/>
      <c r="JS26" s="22"/>
      <c r="JT26" s="78">
        <f t="shared" si="39"/>
        <v>30400</v>
      </c>
      <c r="JV26" s="427"/>
      <c r="JW26" s="230"/>
      <c r="JX26" s="105"/>
      <c r="JY26" s="322"/>
      <c r="JZ26" s="140"/>
      <c r="KA26" s="78">
        <f t="shared" si="40"/>
        <v>7050.57</v>
      </c>
      <c r="KC26" s="323"/>
      <c r="KD26" s="312"/>
      <c r="KE26" s="22"/>
      <c r="KF26" s="31"/>
      <c r="KG26" s="76"/>
      <c r="KH26" s="78">
        <f t="shared" si="41"/>
        <v>0</v>
      </c>
      <c r="KJ26" s="323"/>
      <c r="KK26" s="323"/>
      <c r="KL26" s="312"/>
      <c r="KM26" s="22"/>
      <c r="KN26" s="31"/>
      <c r="KO26" s="76"/>
      <c r="KP26" s="78">
        <f t="shared" si="42"/>
        <v>26852</v>
      </c>
      <c r="KR26" s="323"/>
      <c r="KS26" s="312"/>
      <c r="KT26" s="22"/>
      <c r="KU26" s="31"/>
      <c r="KV26" s="76"/>
      <c r="KW26" s="78">
        <f t="shared" si="43"/>
        <v>0</v>
      </c>
      <c r="KY26" s="322"/>
      <c r="KZ26" s="230"/>
      <c r="LA26" s="105"/>
      <c r="LB26" s="49"/>
      <c r="LC26" s="140"/>
      <c r="LD26" s="78">
        <f t="shared" si="44"/>
        <v>0</v>
      </c>
      <c r="LF26" s="312"/>
      <c r="LG26" s="312"/>
      <c r="LH26" s="22"/>
      <c r="LI26" s="31"/>
      <c r="LJ26" s="76"/>
      <c r="LK26" s="78">
        <f t="shared" si="45"/>
        <v>7881.5</v>
      </c>
      <c r="LM26" s="312"/>
      <c r="LN26" s="312"/>
      <c r="LO26" s="22"/>
      <c r="LP26" s="31"/>
      <c r="LQ26" s="76"/>
      <c r="LR26" s="78">
        <f t="shared" si="46"/>
        <v>0</v>
      </c>
      <c r="LT26" s="312"/>
      <c r="LU26" s="312"/>
      <c r="LV26" s="22"/>
      <c r="LW26" s="31"/>
      <c r="LX26" s="76"/>
      <c r="LY26" s="78">
        <f t="shared" si="47"/>
        <v>0</v>
      </c>
      <c r="MA26" s="312"/>
      <c r="MB26" s="312"/>
      <c r="MC26" s="22"/>
      <c r="MD26" s="31"/>
      <c r="ME26" s="76"/>
      <c r="MF26" s="78">
        <f t="shared" si="48"/>
        <v>0</v>
      </c>
      <c r="MH26" s="407"/>
      <c r="MI26" s="312"/>
      <c r="MJ26" s="22"/>
      <c r="MK26" s="31"/>
      <c r="ML26" s="76"/>
      <c r="MM26" s="78">
        <f t="shared" si="49"/>
        <v>0</v>
      </c>
      <c r="MO26" s="407"/>
      <c r="MP26" s="312"/>
      <c r="MQ26" s="22"/>
      <c r="MR26" s="31"/>
      <c r="MS26" s="76"/>
      <c r="MT26" s="78">
        <f t="shared" si="50"/>
        <v>0</v>
      </c>
      <c r="MV26" s="407"/>
      <c r="MW26" s="312"/>
      <c r="MX26" s="22"/>
      <c r="MY26" s="31"/>
      <c r="MZ26" s="76"/>
      <c r="NA26" s="78">
        <f t="shared" si="51"/>
        <v>0</v>
      </c>
      <c r="NC26" s="794"/>
      <c r="ND26" s="312"/>
      <c r="NE26" s="22"/>
      <c r="NF26" s="31"/>
      <c r="NG26" s="76"/>
      <c r="NH26" s="78">
        <f t="shared" si="52"/>
        <v>0</v>
      </c>
      <c r="NJ26" s="794"/>
      <c r="NK26" s="312"/>
      <c r="NL26" s="22"/>
      <c r="NM26" s="31"/>
      <c r="NN26" s="76"/>
      <c r="NO26" s="78">
        <f t="shared" si="53"/>
        <v>0</v>
      </c>
      <c r="NQ26" s="407"/>
      <c r="NR26" s="312"/>
      <c r="NS26" s="22"/>
      <c r="NT26" s="407"/>
      <c r="NU26" s="76"/>
      <c r="NV26" s="78">
        <f t="shared" si="54"/>
        <v>0</v>
      </c>
      <c r="NX26" s="407"/>
      <c r="NY26" s="312"/>
      <c r="NZ26" s="22"/>
      <c r="OA26" s="31"/>
      <c r="OB26" s="76"/>
      <c r="OC26" s="78">
        <f t="shared" si="55"/>
        <v>14934.5</v>
      </c>
      <c r="OE26" s="407"/>
      <c r="OF26" s="738"/>
      <c r="OG26" s="312"/>
      <c r="OH26" s="22"/>
      <c r="OI26" s="31"/>
      <c r="OJ26" s="76"/>
      <c r="OK26" s="78">
        <f t="shared" si="0"/>
        <v>166644.35999999999</v>
      </c>
      <c r="OM26" s="407"/>
      <c r="ON26" s="312"/>
      <c r="OO26" s="22"/>
      <c r="OP26" s="31"/>
      <c r="OQ26" s="76"/>
      <c r="OR26" s="78">
        <f t="shared" si="56"/>
        <v>0</v>
      </c>
      <c r="OT26" s="312"/>
      <c r="OU26" s="312"/>
      <c r="OV26" s="22"/>
      <c r="OW26" s="31"/>
      <c r="OX26" s="76"/>
      <c r="OY26" s="78">
        <f t="shared" si="57"/>
        <v>0</v>
      </c>
      <c r="PA26" s="322"/>
      <c r="PB26" s="899"/>
      <c r="PC26" s="105"/>
      <c r="PD26" s="49"/>
      <c r="PE26" s="140"/>
      <c r="PF26" s="78">
        <f t="shared" si="58"/>
        <v>7976</v>
      </c>
      <c r="PH26" s="322"/>
      <c r="PI26" s="899"/>
      <c r="PJ26" s="105"/>
      <c r="PK26" s="49"/>
      <c r="PL26" s="140"/>
      <c r="PM26" s="78">
        <f t="shared" si="59"/>
        <v>7976</v>
      </c>
      <c r="PO26" s="322"/>
      <c r="PP26" s="792"/>
      <c r="PQ26" s="230"/>
      <c r="PR26" s="105"/>
      <c r="PS26" s="309"/>
      <c r="PT26" s="140"/>
      <c r="PU26" s="78">
        <f t="shared" si="60"/>
        <v>332577.49</v>
      </c>
      <c r="PW26" s="322"/>
      <c r="PX26" s="230"/>
      <c r="PY26" s="105"/>
      <c r="PZ26" s="309"/>
      <c r="QA26" s="140"/>
      <c r="QB26" s="78">
        <f t="shared" si="61"/>
        <v>9904</v>
      </c>
      <c r="QD26" s="323"/>
      <c r="QE26" s="312"/>
      <c r="QF26" s="22"/>
      <c r="QG26" s="31"/>
      <c r="QH26" s="76"/>
      <c r="QI26" s="78">
        <f t="shared" si="62"/>
        <v>43673.4</v>
      </c>
      <c r="QK26" s="31"/>
      <c r="QL26" s="312"/>
      <c r="QM26" s="22"/>
      <c r="QN26" s="31"/>
      <c r="QO26" s="76"/>
      <c r="QP26" s="78">
        <f t="shared" si="63"/>
        <v>0</v>
      </c>
      <c r="QR26" s="312"/>
      <c r="QS26" s="312"/>
      <c r="QT26" s="22"/>
      <c r="QU26" s="31"/>
      <c r="QV26" s="76"/>
      <c r="QW26" s="78">
        <f t="shared" si="64"/>
        <v>0</v>
      </c>
      <c r="QY26" s="312"/>
      <c r="QZ26" s="312"/>
      <c r="RA26" s="22"/>
      <c r="RB26" s="31"/>
      <c r="RC26" s="76"/>
      <c r="RD26" s="78">
        <f t="shared" si="65"/>
        <v>0</v>
      </c>
      <c r="RF26" s="427"/>
      <c r="RG26" s="484"/>
      <c r="RH26" s="230"/>
      <c r="RI26" s="105"/>
      <c r="RJ26" s="49"/>
      <c r="RK26" s="351"/>
      <c r="RL26" s="78">
        <f t="shared" si="66"/>
        <v>26965.5</v>
      </c>
      <c r="RN26" s="407"/>
      <c r="RO26" s="312"/>
      <c r="RP26" s="22"/>
      <c r="RQ26" s="31"/>
      <c r="RR26" s="795"/>
      <c r="RS26" s="78">
        <f t="shared" si="67"/>
        <v>0</v>
      </c>
      <c r="RU26" s="407"/>
      <c r="RV26" s="312"/>
      <c r="RW26" s="22"/>
      <c r="RX26" s="31"/>
      <c r="RY26" s="795"/>
      <c r="RZ26" s="78">
        <f t="shared" si="68"/>
        <v>0</v>
      </c>
      <c r="SB26" s="31"/>
      <c r="SC26" s="312"/>
      <c r="SD26" s="22"/>
      <c r="SE26" s="31"/>
      <c r="SF26" s="795"/>
      <c r="SG26" s="78">
        <f t="shared" si="69"/>
        <v>0</v>
      </c>
      <c r="SI26" s="31"/>
      <c r="SJ26" s="312"/>
      <c r="SK26" s="22"/>
      <c r="SL26" s="31"/>
      <c r="SM26" s="795"/>
      <c r="SN26" s="78">
        <f t="shared" si="70"/>
        <v>0</v>
      </c>
      <c r="SP26" s="31"/>
      <c r="SQ26" s="312"/>
      <c r="SR26" s="22"/>
      <c r="SS26" s="31"/>
      <c r="ST26" s="795"/>
      <c r="SU26" s="78">
        <f t="shared" si="71"/>
        <v>0</v>
      </c>
      <c r="SW26" s="31"/>
      <c r="SX26" s="312"/>
      <c r="SY26" s="22"/>
      <c r="SZ26" s="31"/>
      <c r="TA26" s="795"/>
      <c r="TB26" s="78">
        <f t="shared" si="72"/>
        <v>0</v>
      </c>
      <c r="TD26" s="31"/>
      <c r="TE26" s="312"/>
      <c r="TF26" s="22"/>
      <c r="TG26" s="31"/>
      <c r="TH26" s="795"/>
      <c r="TI26" s="78">
        <f t="shared" si="73"/>
        <v>0</v>
      </c>
      <c r="TK26" s="312"/>
      <c r="TL26" s="312"/>
      <c r="TM26" s="22"/>
      <c r="TN26" s="31"/>
      <c r="TO26" s="795"/>
      <c r="TP26" s="78">
        <f t="shared" si="74"/>
        <v>9651.5</v>
      </c>
      <c r="TR26" s="312"/>
      <c r="TS26" s="312"/>
      <c r="TT26" s="22"/>
      <c r="TU26" s="31"/>
      <c r="TV26" s="795"/>
      <c r="TW26" s="78">
        <f t="shared" si="75"/>
        <v>0</v>
      </c>
      <c r="TY26" s="407"/>
      <c r="TZ26" s="312"/>
      <c r="UA26" s="22"/>
      <c r="UB26" s="31"/>
      <c r="UC26" s="795"/>
      <c r="UD26" s="78">
        <f t="shared" si="76"/>
        <v>0</v>
      </c>
      <c r="UF26" s="427"/>
      <c r="UG26" s="230"/>
      <c r="UH26" s="105"/>
      <c r="UI26" s="49"/>
      <c r="UJ26" s="351"/>
      <c r="UK26" s="78">
        <f t="shared" si="77"/>
        <v>-2822</v>
      </c>
      <c r="UM26" s="427"/>
      <c r="UN26" s="230"/>
      <c r="UO26" s="105"/>
      <c r="UP26" s="49"/>
      <c r="UQ26" s="351"/>
      <c r="UR26" s="78">
        <f t="shared" si="78"/>
        <v>0</v>
      </c>
      <c r="UT26" s="322"/>
      <c r="UU26" s="230"/>
      <c r="UV26" s="105"/>
      <c r="UW26" s="322"/>
      <c r="UX26" s="351"/>
      <c r="UY26" s="78">
        <f t="shared" si="79"/>
        <v>2243</v>
      </c>
      <c r="VA26" s="407"/>
      <c r="VB26" s="312"/>
      <c r="VC26" s="22"/>
      <c r="VD26" s="31"/>
      <c r="VE26" s="795"/>
      <c r="VF26" s="78">
        <f t="shared" si="80"/>
        <v>0</v>
      </c>
      <c r="VH26" s="794"/>
      <c r="VI26" s="312"/>
      <c r="VJ26" s="22"/>
      <c r="VK26" s="31"/>
      <c r="VL26" s="795"/>
      <c r="VM26" s="78">
        <f t="shared" si="81"/>
        <v>1169.5</v>
      </c>
      <c r="VO26" s="312"/>
      <c r="VP26" s="312"/>
      <c r="VQ26" s="22"/>
      <c r="VR26" s="31"/>
      <c r="VS26" s="795"/>
      <c r="VT26" s="78">
        <f t="shared" si="82"/>
        <v>0</v>
      </c>
      <c r="VV26" s="407"/>
      <c r="VW26" s="312"/>
      <c r="VX26" s="22"/>
      <c r="VY26" s="31"/>
      <c r="VZ26" s="795"/>
      <c r="WA26" s="78">
        <f t="shared" si="83"/>
        <v>25810</v>
      </c>
      <c r="WC26" s="323"/>
      <c r="WD26" s="312"/>
      <c r="WE26" s="22"/>
      <c r="WF26" s="31"/>
      <c r="WG26" s="795"/>
      <c r="WH26" s="78">
        <f t="shared" si="84"/>
        <v>151</v>
      </c>
      <c r="WJ26" s="407"/>
      <c r="WK26" s="312"/>
      <c r="WL26" s="22"/>
      <c r="WM26" s="31"/>
      <c r="WN26" s="76"/>
      <c r="WO26" s="78">
        <f t="shared" si="85"/>
        <v>22886.5</v>
      </c>
      <c r="WQ26" s="31"/>
      <c r="WR26" s="312"/>
      <c r="WS26" s="22"/>
      <c r="WT26" s="31"/>
      <c r="WU26" s="76"/>
      <c r="WV26" s="78">
        <f t="shared" si="86"/>
        <v>0</v>
      </c>
      <c r="WX26" s="407"/>
      <c r="WY26" s="312"/>
      <c r="WZ26" s="22"/>
      <c r="XA26" s="31"/>
      <c r="XB26" s="76"/>
      <c r="XC26" s="78">
        <f t="shared" si="87"/>
        <v>27657.5</v>
      </c>
      <c r="XE26" s="407"/>
      <c r="XF26" s="312"/>
      <c r="XG26" s="22"/>
      <c r="XH26" s="31"/>
      <c r="XI26" s="76"/>
      <c r="XJ26" s="78">
        <f t="shared" si="88"/>
        <v>0</v>
      </c>
      <c r="XL26" s="407"/>
      <c r="XM26" s="312"/>
      <c r="XN26" s="22"/>
      <c r="XO26" s="31"/>
      <c r="XP26" s="76"/>
      <c r="XQ26" s="78">
        <f t="shared" si="89"/>
        <v>0</v>
      </c>
      <c r="XS26" s="322"/>
      <c r="XT26" s="360"/>
      <c r="XU26" s="230"/>
      <c r="XV26" s="105"/>
      <c r="XW26" s="49"/>
      <c r="XX26" s="140"/>
      <c r="XY26" s="78">
        <f t="shared" si="90"/>
        <v>55941.83</v>
      </c>
      <c r="YA26" s="322"/>
      <c r="YB26" s="230"/>
      <c r="YC26" s="105"/>
      <c r="YD26" s="427"/>
      <c r="YE26" s="140"/>
      <c r="YF26" s="78">
        <f t="shared" si="91"/>
        <v>721</v>
      </c>
      <c r="YH26" s="427"/>
      <c r="YI26" s="484"/>
      <c r="YJ26" s="230"/>
      <c r="YK26" s="698"/>
      <c r="YL26" s="787"/>
      <c r="YM26" s="140"/>
      <c r="YN26" s="78">
        <f t="shared" si="92"/>
        <v>4883.7000000000007</v>
      </c>
      <c r="YP26" s="323"/>
      <c r="YQ26" s="312"/>
      <c r="YR26" s="22"/>
      <c r="YS26" s="31"/>
      <c r="YT26" s="76"/>
      <c r="YU26" s="78">
        <f t="shared" si="251"/>
        <v>2405.5</v>
      </c>
      <c r="YW26" s="322"/>
      <c r="YX26" s="230"/>
      <c r="YY26" s="105"/>
      <c r="YZ26" s="346"/>
      <c r="ZA26" s="140"/>
      <c r="ZB26" s="78">
        <f t="shared" si="93"/>
        <v>13442.44</v>
      </c>
      <c r="ZD26" s="407"/>
      <c r="ZE26" s="312"/>
      <c r="ZF26" s="22"/>
      <c r="ZG26" s="31"/>
      <c r="ZH26" s="76"/>
      <c r="ZI26" s="78">
        <f t="shared" si="237"/>
        <v>0</v>
      </c>
      <c r="ZK26" s="407"/>
      <c r="ZL26" s="312"/>
      <c r="ZM26" s="22"/>
      <c r="ZN26" s="31"/>
      <c r="ZO26" s="76"/>
      <c r="ZP26" s="78">
        <f t="shared" si="238"/>
        <v>0</v>
      </c>
      <c r="ZR26" s="322">
        <v>41510</v>
      </c>
      <c r="ZS26" s="49"/>
      <c r="ZT26" s="230" t="s">
        <v>3326</v>
      </c>
      <c r="ZU26" s="105">
        <v>210230.5</v>
      </c>
      <c r="ZV26" s="322">
        <v>41540</v>
      </c>
      <c r="ZW26" s="140">
        <v>210230.5</v>
      </c>
      <c r="ZX26" s="78">
        <f t="shared" si="94"/>
        <v>6670.6399999999849</v>
      </c>
      <c r="ZZ26" s="323"/>
      <c r="AAA26" s="782"/>
      <c r="AAB26" s="704"/>
      <c r="AAC26" s="322"/>
      <c r="AAD26" s="140"/>
      <c r="AAE26" s="78">
        <f t="shared" si="95"/>
        <v>0</v>
      </c>
      <c r="AAG26" s="427"/>
      <c r="AAH26" s="230"/>
      <c r="AAI26" s="105"/>
      <c r="AAJ26" s="322"/>
      <c r="AAK26" s="140"/>
      <c r="AAL26" s="78">
        <f t="shared" si="96"/>
        <v>2828</v>
      </c>
      <c r="AAN26" s="322"/>
      <c r="AAO26" s="230"/>
      <c r="AAP26" s="698"/>
      <c r="AAQ26" s="49"/>
      <c r="AAR26" s="140"/>
      <c r="AAS26" s="78">
        <f t="shared" si="97"/>
        <v>22790</v>
      </c>
      <c r="AAU26" s="407"/>
      <c r="AAV26" s="312"/>
      <c r="AAW26" s="22"/>
      <c r="AAX26" s="31"/>
      <c r="AAY26" s="76"/>
      <c r="AAZ26" s="78">
        <f t="shared" si="98"/>
        <v>0</v>
      </c>
      <c r="ABB26" s="427"/>
      <c r="ABC26" s="230"/>
      <c r="ABD26" s="105"/>
      <c r="ABE26" s="49"/>
      <c r="ABF26" s="140"/>
      <c r="ABG26" s="78">
        <f t="shared" si="99"/>
        <v>0</v>
      </c>
      <c r="ABI26" s="427"/>
      <c r="ABJ26" s="230"/>
      <c r="ABK26" s="105"/>
      <c r="ABL26" s="49"/>
      <c r="ABM26" s="140"/>
      <c r="ABN26" s="78">
        <f t="shared" si="100"/>
        <v>0</v>
      </c>
      <c r="ABP26" s="407"/>
      <c r="ABQ26" s="312"/>
      <c r="ABR26" s="22"/>
      <c r="ABS26" s="31"/>
      <c r="ABT26" s="76"/>
      <c r="ABU26" s="78">
        <f t="shared" si="101"/>
        <v>0</v>
      </c>
      <c r="ABW26" s="407"/>
      <c r="ABX26" s="312"/>
      <c r="ABY26" s="22"/>
      <c r="ABZ26" s="31"/>
      <c r="ACA26" s="76"/>
      <c r="ACB26" s="78">
        <f t="shared" si="102"/>
        <v>0</v>
      </c>
      <c r="ACD26" s="407"/>
      <c r="ACE26" s="407"/>
      <c r="ACF26" s="312"/>
      <c r="ACG26" s="22"/>
      <c r="ACH26" s="31"/>
      <c r="ACI26" s="76"/>
      <c r="ACJ26" s="78">
        <f t="shared" si="103"/>
        <v>0</v>
      </c>
      <c r="ACL26" s="49"/>
      <c r="ACM26" s="230"/>
      <c r="ACN26" s="105"/>
      <c r="ACO26" s="49"/>
      <c r="ACP26" s="140"/>
      <c r="ACQ26" s="78">
        <f t="shared" si="255"/>
        <v>8172</v>
      </c>
      <c r="ACS26" s="31"/>
      <c r="ACT26" s="312"/>
      <c r="ACU26" s="22"/>
      <c r="ACV26" s="31"/>
      <c r="ACW26" s="76"/>
      <c r="ACX26" s="78">
        <f t="shared" si="104"/>
        <v>70699</v>
      </c>
      <c r="ADA26" s="312"/>
      <c r="ADB26" s="312"/>
      <c r="ADC26" s="785"/>
      <c r="ADD26" s="31"/>
      <c r="ADE26" s="76"/>
      <c r="ADF26" s="78">
        <f t="shared" si="256"/>
        <v>0</v>
      </c>
      <c r="ADH26" s="323"/>
      <c r="ADI26" s="312"/>
      <c r="ADJ26" s="22"/>
      <c r="ADK26" s="407"/>
      <c r="ADL26" s="76"/>
      <c r="ADM26" s="78">
        <f t="shared" si="257"/>
        <v>0</v>
      </c>
      <c r="ADO26" s="407"/>
      <c r="ADP26" s="312"/>
      <c r="ADQ26" s="22"/>
      <c r="ADR26" s="31"/>
      <c r="ADS26" s="76"/>
      <c r="ADT26" s="78">
        <f t="shared" si="258"/>
        <v>42311</v>
      </c>
      <c r="ADV26" s="322"/>
      <c r="ADW26" s="230"/>
      <c r="ADX26" s="105"/>
      <c r="ADY26" s="322"/>
      <c r="ADZ26" s="140"/>
      <c r="AEA26" s="78">
        <f t="shared" si="252"/>
        <v>31650.5</v>
      </c>
      <c r="AEC26" s="31"/>
      <c r="AED26" s="312"/>
      <c r="AEE26" s="22"/>
      <c r="AEF26" s="31"/>
      <c r="AEG26" s="76"/>
      <c r="AEH26" s="78">
        <f t="shared" si="1"/>
        <v>0</v>
      </c>
      <c r="AEJ26" s="312"/>
      <c r="AEK26" s="312"/>
      <c r="AEL26" s="785"/>
      <c r="AEM26" s="31"/>
      <c r="AEN26" s="76"/>
      <c r="AEO26" s="78">
        <f t="shared" si="105"/>
        <v>1957</v>
      </c>
      <c r="AEQ26" s="312"/>
      <c r="AER26" s="312"/>
      <c r="AES26" s="22"/>
      <c r="AET26" s="31"/>
      <c r="AEU26" s="76"/>
      <c r="AEV26" s="78">
        <f t="shared" si="106"/>
        <v>0</v>
      </c>
      <c r="AEX26" s="31"/>
      <c r="AEY26" s="312"/>
      <c r="AEZ26" s="22"/>
      <c r="AFA26" s="31"/>
      <c r="AFB26" s="76"/>
      <c r="AFC26" s="78">
        <f t="shared" si="107"/>
        <v>0</v>
      </c>
      <c r="AFE26" s="323"/>
      <c r="AFF26" s="312"/>
      <c r="AFG26" s="22"/>
      <c r="AFH26" s="31"/>
      <c r="AFI26" s="76"/>
      <c r="AFJ26" s="78">
        <f t="shared" si="108"/>
        <v>0</v>
      </c>
      <c r="AFL26" s="31"/>
      <c r="AFM26" s="312"/>
      <c r="AFN26" s="22"/>
      <c r="AFO26" s="31"/>
      <c r="AFP26" s="76"/>
      <c r="AFQ26" s="78">
        <f t="shared" si="109"/>
        <v>0</v>
      </c>
      <c r="AFS26" s="31"/>
      <c r="AFT26" s="312"/>
      <c r="AFU26" s="22"/>
      <c r="AFV26" s="31"/>
      <c r="AFW26" s="76"/>
      <c r="AFX26" s="78">
        <f t="shared" si="110"/>
        <v>75595.399999999994</v>
      </c>
      <c r="AFZ26" s="31"/>
      <c r="AGA26" s="312"/>
      <c r="AGB26" s="22"/>
      <c r="AGC26" s="31"/>
      <c r="AGD26" s="76"/>
      <c r="AGE26" s="78">
        <f t="shared" si="111"/>
        <v>0</v>
      </c>
      <c r="AGG26" s="323"/>
      <c r="AGH26" s="312"/>
      <c r="AGI26" s="22"/>
      <c r="AGJ26" s="31"/>
      <c r="AGK26" s="76"/>
      <c r="AGL26" s="78">
        <f t="shared" si="112"/>
        <v>6283.5</v>
      </c>
      <c r="AGN26" s="407"/>
      <c r="AGO26" s="312"/>
      <c r="AGP26" s="22"/>
      <c r="AGQ26" s="31"/>
      <c r="AGR26" s="76"/>
      <c r="AGS26" s="78">
        <f t="shared" si="113"/>
        <v>39189.599999999999</v>
      </c>
      <c r="AGW26" s="312"/>
      <c r="AGX26" s="22"/>
      <c r="AGY26" s="323"/>
      <c r="AGZ26" s="76"/>
      <c r="AHA26" s="78">
        <f t="shared" si="114"/>
        <v>2343</v>
      </c>
      <c r="AHC26" s="407"/>
      <c r="AHD26" s="312"/>
      <c r="AHE26" s="22"/>
      <c r="AHF26" s="31"/>
      <c r="AHG26" s="76"/>
      <c r="AHH26" s="78">
        <f t="shared" si="115"/>
        <v>0</v>
      </c>
      <c r="AHJ26" s="407"/>
      <c r="AHK26" s="312"/>
      <c r="AHL26" s="22"/>
      <c r="AHM26" s="31"/>
      <c r="AHN26" s="76"/>
      <c r="AHO26" s="78">
        <f t="shared" si="116"/>
        <v>3656</v>
      </c>
      <c r="AHQ26" s="427"/>
      <c r="AHR26" s="427"/>
      <c r="AHS26" s="230"/>
      <c r="AHT26" s="698"/>
      <c r="AHU26" s="49"/>
      <c r="AHV26" s="140"/>
      <c r="AHW26" s="78">
        <f t="shared" si="117"/>
        <v>62507</v>
      </c>
      <c r="AHY26" s="427"/>
      <c r="AHZ26" s="230"/>
      <c r="AIA26" s="105"/>
      <c r="AIB26" s="49"/>
      <c r="AIC26" s="140"/>
      <c r="AID26" s="78">
        <f t="shared" si="118"/>
        <v>2612</v>
      </c>
      <c r="AIF26" s="427"/>
      <c r="AIG26" s="230"/>
      <c r="AIH26" s="105"/>
      <c r="AII26" s="49"/>
      <c r="AIJ26" s="140"/>
      <c r="AIK26" s="78">
        <f t="shared" si="119"/>
        <v>23042</v>
      </c>
      <c r="AIM26" s="407"/>
      <c r="AIN26" s="312"/>
      <c r="AIO26" s="22"/>
      <c r="AIP26" s="31"/>
      <c r="AIQ26" s="76"/>
      <c r="AIR26" s="78">
        <f t="shared" si="120"/>
        <v>504</v>
      </c>
      <c r="AIT26" s="31"/>
      <c r="AIU26" s="784"/>
      <c r="AIV26" s="22"/>
      <c r="AIW26" s="31"/>
      <c r="AIX26" s="76"/>
      <c r="AIY26" s="78">
        <f t="shared" si="121"/>
        <v>52560.5</v>
      </c>
      <c r="AJA26" s="31"/>
      <c r="AJB26" s="784"/>
      <c r="AJC26" s="22"/>
      <c r="AJD26" s="31"/>
      <c r="AJE26" s="76"/>
      <c r="AJF26" s="78">
        <f t="shared" si="122"/>
        <v>25028.5</v>
      </c>
      <c r="AJH26" s="323"/>
      <c r="AJI26" s="784"/>
      <c r="AJJ26" s="22"/>
      <c r="AJK26" s="31"/>
      <c r="AJL26" s="76"/>
      <c r="AJM26" s="78">
        <f t="shared" si="123"/>
        <v>0</v>
      </c>
      <c r="AJO26" s="322"/>
      <c r="AJP26" s="230"/>
      <c r="AJQ26" s="105"/>
      <c r="AJR26" s="427">
        <v>41131</v>
      </c>
      <c r="AJS26" s="140">
        <v>200</v>
      </c>
      <c r="AJT26" s="78">
        <f t="shared" si="124"/>
        <v>4204</v>
      </c>
      <c r="AJV26" s="312"/>
      <c r="AJW26" s="312"/>
      <c r="AJX26" s="312"/>
      <c r="AJY26" s="22"/>
      <c r="AJZ26" s="31"/>
      <c r="AKA26" s="76"/>
      <c r="AKB26" s="78">
        <f t="shared" si="125"/>
        <v>0</v>
      </c>
      <c r="AKD26" s="407"/>
      <c r="AKE26" s="312"/>
      <c r="AKF26" s="22"/>
      <c r="AKG26" s="31"/>
      <c r="AKH26" s="76"/>
      <c r="AKI26" s="78">
        <f t="shared" si="126"/>
        <v>0</v>
      </c>
      <c r="AKK26" s="427"/>
      <c r="AKL26" s="484"/>
      <c r="AKM26" s="230"/>
      <c r="AKN26" s="105"/>
      <c r="AKO26" s="346"/>
      <c r="AKP26" s="140"/>
      <c r="AKQ26" s="78">
        <f t="shared" si="127"/>
        <v>0</v>
      </c>
      <c r="AKS26" s="427"/>
      <c r="AKT26" s="230"/>
      <c r="AKU26" s="105"/>
      <c r="AKV26" s="49"/>
      <c r="AKW26" s="140"/>
      <c r="AKX26" s="78">
        <f t="shared" si="128"/>
        <v>11244.5</v>
      </c>
      <c r="AKZ26" s="407"/>
      <c r="ALA26" s="312"/>
      <c r="ALB26" s="22"/>
      <c r="ALC26" s="31"/>
      <c r="ALD26" s="76"/>
      <c r="ALE26" s="78">
        <f t="shared" si="129"/>
        <v>0</v>
      </c>
      <c r="ALG26" s="407"/>
      <c r="ALH26" s="312"/>
      <c r="ALI26" s="22"/>
      <c r="ALJ26" s="31"/>
      <c r="ALK26" s="76"/>
      <c r="ALL26" s="78">
        <f t="shared" si="130"/>
        <v>3598.5</v>
      </c>
      <c r="ALN26" s="427"/>
      <c r="ALO26" s="230"/>
      <c r="ALP26" s="105"/>
      <c r="ALQ26" s="49"/>
      <c r="ALR26" s="140"/>
      <c r="ALS26" s="78">
        <f t="shared" si="131"/>
        <v>37151</v>
      </c>
      <c r="ALU26" s="407"/>
      <c r="ALV26" s="312"/>
      <c r="ALW26" s="22"/>
      <c r="ALX26" s="31"/>
      <c r="ALY26" s="76"/>
      <c r="ALZ26" s="78">
        <f t="shared" si="132"/>
        <v>0</v>
      </c>
      <c r="AMB26" s="407"/>
      <c r="AMC26" s="312"/>
      <c r="AMD26" s="22"/>
      <c r="AME26" s="407"/>
      <c r="AMF26" s="76"/>
      <c r="AMG26" s="78">
        <f t="shared" si="133"/>
        <v>0</v>
      </c>
      <c r="AMI26" s="407"/>
      <c r="AMJ26" s="312"/>
      <c r="AMK26" s="22"/>
      <c r="AML26" s="31"/>
      <c r="AMM26" s="76"/>
      <c r="AMN26" s="78">
        <f t="shared" si="134"/>
        <v>0</v>
      </c>
      <c r="AMP26" s="323"/>
      <c r="AMQ26" s="312"/>
      <c r="AMR26" s="809"/>
      <c r="AMS26" s="812"/>
      <c r="AMT26" s="76"/>
      <c r="AMU26" s="813">
        <f t="shared" si="204"/>
        <v>0</v>
      </c>
      <c r="AMW26" s="49"/>
      <c r="AMX26" s="230"/>
      <c r="AMY26" s="807"/>
      <c r="AMZ26" s="98"/>
      <c r="ANA26" s="140"/>
      <c r="ANB26" s="813">
        <f t="shared" si="205"/>
        <v>0</v>
      </c>
      <c r="AND26" s="322"/>
      <c r="ANE26" s="230"/>
      <c r="ANF26" s="807"/>
      <c r="ANG26" s="394"/>
      <c r="ANH26" s="140"/>
      <c r="ANI26" s="813">
        <f t="shared" si="206"/>
        <v>12659.599999999999</v>
      </c>
      <c r="ANK26" s="31"/>
      <c r="ANL26" s="337"/>
      <c r="ANM26" s="312"/>
      <c r="ANN26" s="809"/>
      <c r="ANO26" s="812"/>
      <c r="ANP26" s="76"/>
      <c r="ANQ26" s="813">
        <f t="shared" si="207"/>
        <v>0</v>
      </c>
      <c r="ANS26" s="407">
        <v>41541</v>
      </c>
      <c r="ANT26" s="740"/>
      <c r="ANU26" s="312" t="s">
        <v>4148</v>
      </c>
      <c r="ANV26" s="809">
        <v>55797.5</v>
      </c>
      <c r="ANW26" s="812"/>
      <c r="ANX26" s="76"/>
      <c r="ANY26" s="813">
        <f t="shared" si="208"/>
        <v>457457.39</v>
      </c>
      <c r="AOA26" s="407"/>
      <c r="AOB26" s="312"/>
      <c r="AOC26" s="809"/>
      <c r="AOD26" s="812"/>
      <c r="AOE26" s="76"/>
      <c r="AOF26" s="813">
        <f t="shared" si="209"/>
        <v>0</v>
      </c>
      <c r="AOH26" s="31"/>
      <c r="AOI26" s="312"/>
      <c r="AOJ26" s="809"/>
      <c r="AOK26" s="812"/>
      <c r="AOL26" s="76"/>
      <c r="AOM26" s="813">
        <f t="shared" si="210"/>
        <v>1894</v>
      </c>
      <c r="AOO26" s="312"/>
      <c r="AOP26" s="312"/>
      <c r="AOQ26" s="809"/>
      <c r="AOR26" s="812"/>
      <c r="AOS26" s="76"/>
      <c r="AOT26" s="813">
        <f t="shared" si="211"/>
        <v>0</v>
      </c>
      <c r="AOV26" s="49"/>
      <c r="AOW26" s="230"/>
      <c r="AOX26" s="807"/>
      <c r="AOY26" s="98"/>
      <c r="AOZ26" s="140"/>
      <c r="APA26" s="78">
        <f t="shared" si="135"/>
        <v>0</v>
      </c>
      <c r="APC26" s="407"/>
      <c r="APD26" s="312"/>
      <c r="APE26" s="809"/>
      <c r="APF26" s="812"/>
      <c r="APG26" s="76"/>
      <c r="APH26" s="813">
        <f t="shared" si="212"/>
        <v>0</v>
      </c>
      <c r="APJ26" s="322"/>
      <c r="APK26" s="230"/>
      <c r="APL26" s="807"/>
      <c r="APM26" s="98"/>
      <c r="APN26" s="140"/>
      <c r="APO26" s="813">
        <f t="shared" si="213"/>
        <v>0</v>
      </c>
      <c r="APQ26" s="31"/>
      <c r="APR26" s="876"/>
      <c r="APS26" s="809"/>
      <c r="APT26" s="812"/>
      <c r="APU26" s="76"/>
      <c r="APV26" s="813">
        <f t="shared" si="214"/>
        <v>0</v>
      </c>
      <c r="APX26" s="31"/>
      <c r="APY26" s="312"/>
      <c r="APZ26" s="809"/>
      <c r="AQA26" s="812"/>
      <c r="AQB26" s="76"/>
      <c r="AQC26" s="813">
        <f t="shared" si="215"/>
        <v>0</v>
      </c>
      <c r="AQE26" s="31"/>
      <c r="AQF26" s="876"/>
      <c r="AQG26" s="809"/>
      <c r="AQH26" s="812"/>
      <c r="AQI26" s="76"/>
      <c r="AQJ26" s="813">
        <f t="shared" si="216"/>
        <v>0</v>
      </c>
      <c r="AQL26" s="323"/>
      <c r="AQM26" s="784"/>
      <c r="AQN26" s="809"/>
      <c r="AQO26" s="812"/>
      <c r="AQP26" s="76"/>
      <c r="AQQ26" s="813">
        <f t="shared" si="217"/>
        <v>0</v>
      </c>
      <c r="AQS26" s="323"/>
      <c r="AQT26" s="784"/>
      <c r="AQU26" s="809"/>
      <c r="AQV26" s="812"/>
      <c r="AQW26" s="76"/>
      <c r="AQX26" s="813">
        <f t="shared" si="218"/>
        <v>0</v>
      </c>
      <c r="AQZ26" s="323"/>
      <c r="ARA26" s="784"/>
      <c r="ARB26" s="809"/>
      <c r="ARC26" s="812"/>
      <c r="ARD26" s="76"/>
      <c r="ARE26" s="813">
        <f t="shared" si="219"/>
        <v>977</v>
      </c>
      <c r="ARG26" s="407"/>
      <c r="ARH26" s="876"/>
      <c r="ARI26" s="809"/>
      <c r="ARJ26" s="812"/>
      <c r="ARK26" s="76"/>
      <c r="ARL26" s="813">
        <f t="shared" si="220"/>
        <v>0</v>
      </c>
      <c r="ARN26" s="407"/>
      <c r="ARO26" s="876"/>
      <c r="ARP26" s="809"/>
      <c r="ARQ26" s="812"/>
      <c r="ARR26" s="76"/>
      <c r="ARS26" s="813">
        <f t="shared" si="221"/>
        <v>0</v>
      </c>
      <c r="ARU26" s="407"/>
      <c r="ARV26" s="312"/>
      <c r="ARW26" s="809"/>
      <c r="ARX26" s="812"/>
      <c r="ARY26" s="76"/>
      <c r="ARZ26" s="813">
        <f t="shared" si="222"/>
        <v>0</v>
      </c>
      <c r="ASB26" s="407"/>
      <c r="ASC26" s="312"/>
      <c r="ASD26" s="809"/>
      <c r="ASE26" s="812"/>
      <c r="ASF26" s="76"/>
      <c r="ASG26" s="813">
        <f t="shared" si="223"/>
        <v>0</v>
      </c>
      <c r="ASI26" s="407"/>
      <c r="ASJ26" s="312"/>
      <c r="ASK26" s="22"/>
      <c r="ASL26" s="31"/>
      <c r="ASM26" s="76"/>
      <c r="ASN26" s="78">
        <f t="shared" si="239"/>
        <v>0</v>
      </c>
      <c r="ASP26" s="427"/>
      <c r="ASQ26" s="427"/>
      <c r="ASR26" s="230"/>
      <c r="ASS26" s="105"/>
      <c r="AST26" s="49"/>
      <c r="ASU26" s="140"/>
      <c r="ASV26" s="78">
        <f t="shared" si="240"/>
        <v>0</v>
      </c>
      <c r="ASX26" s="407"/>
      <c r="ASY26" s="312"/>
      <c r="ASZ26" s="22"/>
      <c r="ATA26" s="31"/>
      <c r="ATB26" s="76"/>
      <c r="ATC26" s="78">
        <f t="shared" si="241"/>
        <v>19160</v>
      </c>
      <c r="ATE26" s="323"/>
      <c r="ATF26" s="312"/>
      <c r="ATG26" s="22"/>
      <c r="ATH26" s="31"/>
      <c r="ATI26" s="76"/>
      <c r="ATJ26" s="78">
        <f t="shared" si="242"/>
        <v>0</v>
      </c>
      <c r="ATL26" s="407"/>
      <c r="ATM26" s="740"/>
      <c r="ATN26" s="784"/>
      <c r="ATO26" s="22"/>
      <c r="ATP26" s="31"/>
      <c r="ATQ26" s="76"/>
      <c r="ATR26" s="78">
        <f t="shared" si="243"/>
        <v>5675</v>
      </c>
      <c r="ATT26" s="407"/>
      <c r="ATU26" s="740"/>
      <c r="ATV26" s="784"/>
      <c r="ATW26" s="22"/>
      <c r="ATX26" s="31"/>
      <c r="ATY26" s="76"/>
      <c r="ATZ26" s="78">
        <f t="shared" si="244"/>
        <v>0</v>
      </c>
      <c r="AUA26" s="76"/>
      <c r="AUB26" s="407"/>
      <c r="AUC26" s="312"/>
      <c r="AUD26" s="22"/>
      <c r="AUE26" s="31"/>
      <c r="AUF26" s="76"/>
      <c r="AUG26" s="78">
        <f t="shared" si="245"/>
        <v>4480</v>
      </c>
      <c r="AUI26" s="427"/>
      <c r="AUJ26" s="230"/>
      <c r="AUK26" s="105"/>
      <c r="AUL26" s="49"/>
      <c r="AUM26" s="140"/>
      <c r="AUN26" s="78">
        <f t="shared" si="246"/>
        <v>23669.5</v>
      </c>
      <c r="AUP26" s="427"/>
      <c r="AUQ26" s="230"/>
      <c r="AUR26" s="105"/>
      <c r="AUS26" s="49"/>
      <c r="AUT26" s="140"/>
      <c r="AUU26" s="78">
        <f t="shared" si="247"/>
        <v>3312</v>
      </c>
      <c r="AUW26" s="427"/>
      <c r="AUX26" s="230"/>
      <c r="AUY26" s="105"/>
      <c r="AUZ26" s="49"/>
      <c r="AVA26" s="140"/>
      <c r="AVB26" s="78">
        <f t="shared" si="248"/>
        <v>1010</v>
      </c>
      <c r="AVD26" s="427"/>
      <c r="AVE26" s="230"/>
      <c r="AVF26" s="105"/>
      <c r="AVG26" s="49"/>
      <c r="AVH26" s="140"/>
      <c r="AVI26" s="78">
        <f t="shared" si="249"/>
        <v>0</v>
      </c>
      <c r="AVK26" s="407"/>
      <c r="AVL26" s="312"/>
      <c r="AVM26" s="22"/>
      <c r="AVN26" s="31"/>
      <c r="AVO26" s="76"/>
      <c r="AVP26" s="78">
        <f t="shared" si="224"/>
        <v>0</v>
      </c>
      <c r="AVR26" s="407"/>
      <c r="AVS26" s="312"/>
      <c r="AVT26" s="22"/>
      <c r="AVU26" s="31"/>
      <c r="AVV26" s="76"/>
      <c r="AVW26" s="78">
        <f t="shared" si="225"/>
        <v>0</v>
      </c>
      <c r="AVY26" s="427"/>
      <c r="AVZ26" s="230"/>
      <c r="AWA26" s="105"/>
      <c r="AWB26" s="49"/>
      <c r="AWC26" s="351"/>
      <c r="AWD26" s="78">
        <f t="shared" si="226"/>
        <v>0</v>
      </c>
      <c r="AWF26" s="49"/>
      <c r="AWG26" s="309"/>
      <c r="AWH26" s="230"/>
      <c r="AWI26" s="105"/>
      <c r="AWJ26" s="49"/>
      <c r="AWK26" s="140"/>
      <c r="AWL26" s="78">
        <f t="shared" si="227"/>
        <v>448440.18</v>
      </c>
      <c r="AWN26" s="407"/>
      <c r="AWO26" s="740"/>
      <c r="AWP26" s="782"/>
      <c r="AWQ26" s="140"/>
      <c r="AWR26" s="49"/>
      <c r="AWS26" s="140"/>
      <c r="AWT26" s="78">
        <f t="shared" si="259"/>
        <v>11251</v>
      </c>
      <c r="AWV26" s="407"/>
      <c r="AWW26" s="782"/>
      <c r="AWX26" s="140"/>
      <c r="AWY26" s="49"/>
      <c r="AWZ26" s="140"/>
      <c r="AXA26" s="78">
        <f t="shared" si="260"/>
        <v>0</v>
      </c>
      <c r="AXC26" s="407"/>
      <c r="AXD26" s="782"/>
      <c r="AXE26" s="140"/>
      <c r="AXF26" s="49"/>
      <c r="AXG26" s="140"/>
      <c r="AXH26" s="78">
        <f t="shared" si="261"/>
        <v>0</v>
      </c>
      <c r="AXJ26" s="31"/>
      <c r="AXK26" s="782"/>
      <c r="AXL26" s="140"/>
      <c r="AXM26" s="49"/>
      <c r="AXN26" s="140"/>
      <c r="AXO26" s="78">
        <f t="shared" si="262"/>
        <v>0</v>
      </c>
      <c r="AXQ26" s="427"/>
      <c r="AXR26" s="303"/>
      <c r="AXS26" s="140"/>
      <c r="AXT26" s="49"/>
      <c r="AXU26" s="140"/>
      <c r="AXV26" s="78">
        <f t="shared" si="136"/>
        <v>39719</v>
      </c>
      <c r="AXX26" s="427"/>
      <c r="AXY26" s="303"/>
      <c r="AXZ26" s="140"/>
      <c r="AYA26" s="49"/>
      <c r="AYB26" s="140"/>
      <c r="AYC26" s="78">
        <f t="shared" si="137"/>
        <v>0</v>
      </c>
      <c r="AYE26" s="427"/>
      <c r="AYF26" s="303"/>
      <c r="AYG26" s="140"/>
      <c r="AYH26" s="49"/>
      <c r="AYI26" s="140"/>
      <c r="AYJ26" s="78">
        <f t="shared" si="138"/>
        <v>0</v>
      </c>
      <c r="AYL26" s="407"/>
      <c r="AYM26" s="782"/>
      <c r="AYN26" s="140"/>
      <c r="AYO26" s="49"/>
      <c r="AYP26" s="140"/>
      <c r="AYQ26" s="78">
        <f t="shared" si="139"/>
        <v>0</v>
      </c>
      <c r="AYS26" s="407"/>
      <c r="AYT26" s="782"/>
      <c r="AYU26" s="140"/>
      <c r="AYV26" s="49"/>
      <c r="AYW26" s="140"/>
      <c r="AYX26" s="78">
        <f t="shared" si="140"/>
        <v>0</v>
      </c>
      <c r="AYZ26" s="31"/>
      <c r="AZA26" s="782"/>
      <c r="AZB26" s="140"/>
      <c r="AZC26" s="49"/>
      <c r="AZD26" s="140"/>
      <c r="AZE26" s="78">
        <f t="shared" si="141"/>
        <v>0</v>
      </c>
      <c r="AZG26" s="322"/>
      <c r="AZH26" s="303"/>
      <c r="AZI26" s="140"/>
      <c r="AZJ26" s="49"/>
      <c r="AZK26" s="140"/>
      <c r="AZL26" s="78">
        <f t="shared" si="142"/>
        <v>5180.28</v>
      </c>
      <c r="AZN26" s="322"/>
      <c r="AZO26" s="303"/>
      <c r="AZP26" s="140"/>
      <c r="AZQ26" s="49"/>
      <c r="AZR26" s="140"/>
      <c r="AZS26" s="78">
        <f t="shared" si="143"/>
        <v>0</v>
      </c>
      <c r="AZU26" s="322"/>
      <c r="AZV26" s="303"/>
      <c r="AZW26" s="140"/>
      <c r="AZX26" s="427"/>
      <c r="AZY26" s="140"/>
      <c r="AZZ26" s="78">
        <f t="shared" si="144"/>
        <v>5524</v>
      </c>
      <c r="BAB26" s="407"/>
      <c r="BAC26" s="782"/>
      <c r="BAD26" s="140"/>
      <c r="BAE26" s="427"/>
      <c r="BAF26" s="140"/>
      <c r="BAG26" s="78">
        <f t="shared" si="145"/>
        <v>3325</v>
      </c>
      <c r="BAI26" s="427"/>
      <c r="BAJ26" s="303"/>
      <c r="BAK26" s="140"/>
      <c r="BAL26" s="49"/>
      <c r="BAM26" s="140"/>
      <c r="BAN26" s="78">
        <f t="shared" si="146"/>
        <v>56084.2</v>
      </c>
      <c r="BAP26" s="49"/>
      <c r="BAQ26" s="303"/>
      <c r="BAR26" s="140"/>
      <c r="BAS26" s="49"/>
      <c r="BAT26" s="140"/>
      <c r="BAU26" s="78">
        <f t="shared" si="263"/>
        <v>0</v>
      </c>
      <c r="BAW26" s="49"/>
      <c r="BAX26" s="303"/>
      <c r="BAY26" s="140"/>
      <c r="BAZ26" s="49"/>
      <c r="BBA26" s="140"/>
      <c r="BBB26" s="78">
        <f t="shared" si="264"/>
        <v>1292</v>
      </c>
      <c r="BBD26" s="322">
        <v>41543</v>
      </c>
      <c r="BBE26" s="322"/>
      <c r="BBF26" s="1263" t="s">
        <v>3995</v>
      </c>
      <c r="BBG26" s="1554">
        <v>282872</v>
      </c>
      <c r="BBI26" s="704"/>
      <c r="BBJ26" s="132">
        <f t="shared" si="147"/>
        <v>1012841.5</v>
      </c>
      <c r="BBL26" s="31"/>
      <c r="BBM26" s="782"/>
      <c r="BBN26" s="140"/>
      <c r="BBO26" s="49"/>
      <c r="BBP26" s="140"/>
      <c r="BBQ26" s="78">
        <f t="shared" si="148"/>
        <v>0</v>
      </c>
      <c r="BBS26" s="49"/>
      <c r="BBT26" s="303"/>
      <c r="BBU26" s="140"/>
      <c r="BBV26" s="427"/>
      <c r="BBW26" s="140"/>
      <c r="BBX26" s="78">
        <f t="shared" si="149"/>
        <v>0</v>
      </c>
      <c r="BBZ26" s="31"/>
      <c r="BCA26" s="782"/>
      <c r="BCB26" s="140"/>
      <c r="BCC26" s="49"/>
      <c r="BCD26" s="140"/>
      <c r="BCE26" s="78">
        <f t="shared" si="150"/>
        <v>0</v>
      </c>
      <c r="BCG26" s="31"/>
      <c r="BCH26" s="782"/>
      <c r="BCI26" s="140"/>
      <c r="BCJ26" s="49"/>
      <c r="BCK26" s="140"/>
      <c r="BCL26" s="78">
        <f t="shared" si="151"/>
        <v>0</v>
      </c>
      <c r="BCN26" s="407"/>
      <c r="BCO26" s="782"/>
      <c r="BCP26" s="140"/>
      <c r="BCQ26" s="49"/>
      <c r="BCR26" s="140"/>
      <c r="BCS26" s="78">
        <f t="shared" si="152"/>
        <v>4327.5</v>
      </c>
      <c r="BCU26" s="407"/>
      <c r="BCV26" s="782"/>
      <c r="BCW26" s="140"/>
      <c r="BCX26" s="49"/>
      <c r="BCY26" s="140"/>
      <c r="BCZ26" s="78">
        <f t="shared" si="153"/>
        <v>22835.5</v>
      </c>
      <c r="BDB26" s="323"/>
      <c r="BDC26" s="782"/>
      <c r="BDD26" s="140"/>
      <c r="BDE26" s="49"/>
      <c r="BDF26" s="140"/>
      <c r="BDG26" s="78">
        <f t="shared" si="154"/>
        <v>0</v>
      </c>
      <c r="BDI26" s="427"/>
      <c r="BDJ26" s="484"/>
      <c r="BDK26" s="303"/>
      <c r="BDL26" s="140"/>
      <c r="BDM26" s="427"/>
      <c r="BDN26" s="140"/>
      <c r="BDO26" s="78">
        <f t="shared" si="155"/>
        <v>308</v>
      </c>
      <c r="BDQ26" s="31"/>
      <c r="BDR26" s="31"/>
      <c r="BDS26" s="782"/>
      <c r="BDT26" s="140"/>
      <c r="BDU26" s="49"/>
      <c r="BDV26" s="140"/>
      <c r="BDW26" s="78">
        <f t="shared" si="156"/>
        <v>2970</v>
      </c>
      <c r="BDY26" s="31"/>
      <c r="BDZ26" s="782"/>
      <c r="BEA26" s="140"/>
      <c r="BEB26" s="49"/>
      <c r="BEC26" s="140"/>
      <c r="BED26" s="78">
        <f t="shared" si="157"/>
        <v>0</v>
      </c>
      <c r="BEF26" s="31"/>
      <c r="BEG26" s="782"/>
      <c r="BEH26" s="140"/>
      <c r="BEI26" s="49"/>
      <c r="BEJ26" s="140"/>
      <c r="BEK26" s="78">
        <f t="shared" si="158"/>
        <v>0</v>
      </c>
      <c r="BEM26" s="323"/>
      <c r="BEN26" s="782"/>
      <c r="BEO26" s="140"/>
      <c r="BEP26" s="49"/>
      <c r="BEQ26" s="140"/>
      <c r="BER26" s="78">
        <f t="shared" si="159"/>
        <v>0</v>
      </c>
      <c r="BET26" s="323"/>
      <c r="BEU26" s="782"/>
      <c r="BEV26" s="140"/>
      <c r="BEW26" s="49"/>
      <c r="BEX26" s="140"/>
      <c r="BEY26" s="78">
        <f t="shared" si="160"/>
        <v>1065</v>
      </c>
      <c r="BFA26" s="322">
        <v>41545</v>
      </c>
      <c r="BFB26" s="230" t="s">
        <v>4207</v>
      </c>
      <c r="BFC26" s="698">
        <v>8892</v>
      </c>
      <c r="BFD26" s="427"/>
      <c r="BFE26" s="140"/>
      <c r="BFF26" s="78">
        <f t="shared" si="161"/>
        <v>29567</v>
      </c>
      <c r="BFH26" s="323"/>
      <c r="BFI26" s="782"/>
      <c r="BFJ26" s="140"/>
      <c r="BFK26" s="427"/>
      <c r="BFL26" s="140"/>
      <c r="BFM26" s="78">
        <f t="shared" si="162"/>
        <v>0</v>
      </c>
      <c r="BFO26" s="31"/>
      <c r="BFP26" s="782"/>
      <c r="BFQ26" s="140"/>
      <c r="BFR26" s="49"/>
      <c r="BFS26" s="140"/>
      <c r="BFT26" s="78">
        <f t="shared" si="163"/>
        <v>0</v>
      </c>
      <c r="BFV26" s="322"/>
      <c r="BFW26" s="303"/>
      <c r="BFX26" s="140"/>
      <c r="BFY26" s="322"/>
      <c r="BFZ26" s="140"/>
      <c r="BGA26" s="78">
        <f t="shared" si="164"/>
        <v>43828.5</v>
      </c>
      <c r="BGC26" s="427"/>
      <c r="BGD26" s="303"/>
      <c r="BGE26" s="838"/>
      <c r="BGF26" s="427"/>
      <c r="BGG26" s="140"/>
      <c r="BGH26" s="78">
        <f t="shared" si="165"/>
        <v>118491.09999999999</v>
      </c>
      <c r="BGJ26" s="31"/>
      <c r="BGK26" s="782"/>
      <c r="BGL26" s="140"/>
      <c r="BGM26" s="49"/>
      <c r="BGN26" s="140"/>
      <c r="BGO26" s="78">
        <f t="shared" si="166"/>
        <v>0</v>
      </c>
      <c r="BGQ26" s="407">
        <v>41547</v>
      </c>
      <c r="BGR26" s="782" t="s">
        <v>4255</v>
      </c>
      <c r="BGS26" s="140">
        <v>12646</v>
      </c>
      <c r="BGT26" s="49"/>
      <c r="BGU26" s="140"/>
      <c r="BGV26" s="78">
        <f t="shared" si="167"/>
        <v>19485.8</v>
      </c>
      <c r="BGX26" s="427"/>
      <c r="BGY26" s="49"/>
      <c r="BGZ26" s="303"/>
      <c r="BHA26" s="140"/>
      <c r="BHB26" s="49"/>
      <c r="BHC26" s="140"/>
      <c r="BHD26" s="78">
        <f t="shared" si="168"/>
        <v>6511</v>
      </c>
      <c r="BHF26" s="322"/>
      <c r="BHG26" s="303"/>
      <c r="BHH26" s="140"/>
      <c r="BHI26" s="322"/>
      <c r="BHJ26" s="140"/>
      <c r="BHK26" s="78">
        <f t="shared" si="169"/>
        <v>6434</v>
      </c>
      <c r="BHM26" s="323"/>
      <c r="BHN26" s="337"/>
      <c r="BHO26" s="782"/>
      <c r="BHP26" s="140"/>
      <c r="BHQ26" s="322"/>
      <c r="BHR26" s="140"/>
      <c r="BHS26" s="78">
        <f t="shared" si="170"/>
        <v>0</v>
      </c>
      <c r="BHU26" s="31"/>
      <c r="BHV26" s="337"/>
      <c r="BHW26" s="782"/>
      <c r="BHX26" s="140"/>
      <c r="BHY26" s="49"/>
      <c r="BHZ26" s="140"/>
      <c r="BIA26" s="78">
        <f t="shared" si="171"/>
        <v>283008</v>
      </c>
      <c r="BIC26" s="407"/>
      <c r="BID26" s="782"/>
      <c r="BIE26" s="140"/>
      <c r="BIF26" s="427"/>
      <c r="BIG26" s="140"/>
      <c r="BIH26" s="78">
        <f t="shared" si="172"/>
        <v>0</v>
      </c>
      <c r="BIJ26" s="322"/>
      <c r="BIK26" s="303"/>
      <c r="BIL26" s="140"/>
      <c r="BIM26" s="309"/>
      <c r="BIN26" s="140"/>
      <c r="BIO26" s="78">
        <f t="shared" si="173"/>
        <v>0</v>
      </c>
      <c r="BIQ26" s="427"/>
      <c r="BIR26" s="303"/>
      <c r="BIS26" s="140"/>
      <c r="BIT26" s="309"/>
      <c r="BIU26" s="140"/>
      <c r="BIV26" s="78">
        <f t="shared" si="174"/>
        <v>3000</v>
      </c>
      <c r="BIX26" s="323">
        <v>41547</v>
      </c>
      <c r="BIY26" s="1467"/>
      <c r="BIZ26" s="782" t="s">
        <v>4268</v>
      </c>
      <c r="BJA26" s="140">
        <v>17303.2</v>
      </c>
      <c r="BJB26" s="49"/>
      <c r="BJC26" s="140"/>
      <c r="BJD26" s="78">
        <f t="shared" si="253"/>
        <v>196151.15000000002</v>
      </c>
      <c r="BJF26" s="31"/>
      <c r="BJG26" s="782"/>
      <c r="BJH26" s="140"/>
      <c r="BJI26" s="49"/>
      <c r="BJJ26" s="140"/>
      <c r="BJK26" s="78">
        <f t="shared" si="254"/>
        <v>0</v>
      </c>
      <c r="BJM26" s="407"/>
      <c r="BJN26" s="782"/>
      <c r="BJO26" s="140"/>
      <c r="BJP26" s="49"/>
      <c r="BJQ26" s="140"/>
      <c r="BJR26" s="78">
        <f t="shared" si="175"/>
        <v>0</v>
      </c>
      <c r="BJT26" s="407"/>
      <c r="BJV26" s="782"/>
      <c r="BJW26" s="140"/>
      <c r="BJX26" s="49"/>
      <c r="BJY26" s="140"/>
      <c r="BJZ26" s="78">
        <f t="shared" si="176"/>
        <v>16334</v>
      </c>
      <c r="BKB26" s="407"/>
      <c r="BKC26" s="782"/>
      <c r="BKD26" s="140"/>
      <c r="BKE26" s="49"/>
      <c r="BKF26" s="140"/>
      <c r="BKG26" s="78">
        <f t="shared" si="177"/>
        <v>9118</v>
      </c>
      <c r="BKI26" s="407"/>
      <c r="BKJ26" s="782"/>
      <c r="BKK26" s="140"/>
      <c r="BKL26" s="49"/>
      <c r="BKM26" s="140"/>
      <c r="BKN26" s="78">
        <f t="shared" si="178"/>
        <v>0</v>
      </c>
      <c r="BKP26" s="407"/>
      <c r="BKQ26" s="782"/>
      <c r="BKR26" s="140"/>
      <c r="BKS26" s="49"/>
      <c r="BKT26" s="140"/>
      <c r="BKU26" s="78">
        <f t="shared" si="179"/>
        <v>15188.5</v>
      </c>
      <c r="BKW26" s="407"/>
      <c r="BKX26" s="782"/>
      <c r="BKY26" s="140"/>
      <c r="BKZ26" s="49"/>
      <c r="BLA26" s="140"/>
      <c r="BLB26" s="78">
        <f t="shared" si="180"/>
        <v>0</v>
      </c>
      <c r="BLD26" s="427"/>
      <c r="BLE26" s="230"/>
      <c r="BLF26" s="698"/>
      <c r="BLG26" s="98"/>
      <c r="BLH26" s="140"/>
      <c r="BLI26" s="78">
        <f t="shared" si="181"/>
        <v>0</v>
      </c>
      <c r="BLK26" s="427"/>
      <c r="BLL26" s="791"/>
      <c r="BLM26" s="140"/>
      <c r="BLN26" s="49"/>
      <c r="BLO26" s="140"/>
      <c r="BLP26" s="78">
        <f t="shared" si="182"/>
        <v>0</v>
      </c>
      <c r="BLR26" s="427"/>
      <c r="BLS26" s="791"/>
      <c r="BLT26" s="140"/>
      <c r="BLU26" s="427"/>
      <c r="BLV26" s="140"/>
      <c r="BLW26" s="78">
        <f t="shared" si="183"/>
        <v>2393</v>
      </c>
      <c r="BLY26" s="407"/>
      <c r="BLZ26" s="782"/>
      <c r="BMA26" s="140"/>
      <c r="BMB26" s="322"/>
      <c r="BMC26" s="140"/>
      <c r="BMD26" s="78">
        <f t="shared" si="184"/>
        <v>0</v>
      </c>
      <c r="BMF26" s="31"/>
      <c r="BMG26" s="782"/>
      <c r="BMH26" s="140"/>
      <c r="BMI26" s="49"/>
      <c r="BMJ26" s="140"/>
      <c r="BMK26" s="78">
        <f t="shared" si="185"/>
        <v>0</v>
      </c>
      <c r="BMM26" s="31"/>
      <c r="BMN26" s="782"/>
      <c r="BMO26" s="351"/>
      <c r="BMP26" s="49"/>
      <c r="BMQ26" s="140"/>
      <c r="BMR26" s="78">
        <f t="shared" si="228"/>
        <v>14824.5</v>
      </c>
      <c r="BMT26" s="322"/>
      <c r="BMU26" s="230"/>
      <c r="BMV26" s="105"/>
      <c r="BMW26" s="49"/>
      <c r="BMX26" s="140"/>
      <c r="BMY26" s="78">
        <f t="shared" si="229"/>
        <v>56291.5</v>
      </c>
      <c r="BNA26" s="31"/>
      <c r="BNB26" s="782"/>
      <c r="BNC26" s="140"/>
      <c r="BND26" s="49"/>
      <c r="BNE26" s="140"/>
      <c r="BNF26" s="78">
        <f t="shared" si="230"/>
        <v>0</v>
      </c>
      <c r="BNH26" s="31"/>
      <c r="BNI26" s="337"/>
      <c r="BNJ26" s="782"/>
      <c r="BNK26" s="140"/>
      <c r="BNL26" s="49"/>
      <c r="BNM26" s="140"/>
      <c r="BNN26" s="78">
        <f t="shared" si="231"/>
        <v>0</v>
      </c>
      <c r="BNP26" s="31"/>
      <c r="BNQ26" s="782"/>
      <c r="BNR26" s="140"/>
      <c r="BNS26" s="49"/>
      <c r="BNT26" s="140"/>
      <c r="BNU26" s="78">
        <f t="shared" si="232"/>
        <v>0</v>
      </c>
      <c r="BNW26" s="31"/>
      <c r="BNX26" s="782"/>
      <c r="BNY26" s="140"/>
      <c r="BNZ26" s="49"/>
      <c r="BOA26" s="140"/>
      <c r="BOB26" s="78">
        <f t="shared" si="233"/>
        <v>0</v>
      </c>
      <c r="BOD26" s="31"/>
      <c r="BOE26" s="782"/>
      <c r="BOF26" s="140"/>
      <c r="BOG26" s="49"/>
      <c r="BOH26" s="140"/>
      <c r="BOI26" s="78">
        <f t="shared" si="234"/>
        <v>1785.5</v>
      </c>
      <c r="BOK26" s="322"/>
      <c r="BOL26" s="303"/>
      <c r="BOM26" s="140"/>
      <c r="BON26" s="49"/>
      <c r="BOO26" s="140"/>
      <c r="BOP26" s="78">
        <f t="shared" si="235"/>
        <v>0</v>
      </c>
      <c r="BOR26" s="407"/>
      <c r="BOS26" s="782"/>
      <c r="BOT26" s="140"/>
      <c r="BOU26" s="49"/>
      <c r="BOV26" s="140"/>
      <c r="BOW26" s="78">
        <f t="shared" si="236"/>
        <v>0</v>
      </c>
      <c r="BOY26" s="407"/>
      <c r="BOZ26" s="782"/>
      <c r="BPA26" s="140"/>
      <c r="BPB26" s="49"/>
      <c r="BPC26" s="140"/>
      <c r="BPD26" s="78">
        <f t="shared" si="250"/>
        <v>210</v>
      </c>
      <c r="BPF26" s="31"/>
      <c r="BPG26" s="782"/>
      <c r="BPH26" s="140"/>
      <c r="BPI26" s="49"/>
      <c r="BPJ26" s="140"/>
      <c r="BPK26" s="78">
        <f t="shared" si="186"/>
        <v>0</v>
      </c>
      <c r="BPM26" s="31"/>
      <c r="BPN26" s="782"/>
      <c r="BPO26" s="140"/>
      <c r="BPP26" s="49"/>
      <c r="BPQ26" s="140"/>
      <c r="BPR26" s="78">
        <f t="shared" si="187"/>
        <v>0</v>
      </c>
      <c r="BPU26" s="933"/>
      <c r="BPV26" s="31"/>
      <c r="BPW26" s="140"/>
      <c r="BPX26" s="49"/>
      <c r="BPY26" s="140"/>
      <c r="BPZ26" s="78">
        <f t="shared" si="188"/>
        <v>118</v>
      </c>
      <c r="BQA26" s="76"/>
      <c r="BQB26" s="322">
        <v>41544</v>
      </c>
      <c r="BQC26" s="230" t="s">
        <v>4171</v>
      </c>
      <c r="BQD26" s="105">
        <v>15756</v>
      </c>
      <c r="BQE26" s="49"/>
      <c r="BQF26" s="140"/>
      <c r="BQG26" s="132">
        <f t="shared" si="189"/>
        <v>24421.5</v>
      </c>
      <c r="BQI26" s="322"/>
      <c r="BQJ26" s="303"/>
      <c r="BQK26" s="140"/>
      <c r="BQL26" s="427"/>
      <c r="BQM26" s="140"/>
      <c r="BQN26" s="78">
        <f t="shared" si="190"/>
        <v>0</v>
      </c>
      <c r="BQQ26" s="889"/>
      <c r="BQR26" s="351"/>
      <c r="BQS26" s="407"/>
      <c r="BQT26" s="780"/>
      <c r="BQU26" s="78">
        <f t="shared" si="191"/>
        <v>0</v>
      </c>
      <c r="BQW26" s="31"/>
      <c r="BQX26" s="782"/>
      <c r="BQY26" s="140"/>
      <c r="BQZ26" s="49"/>
      <c r="BRA26" s="140"/>
      <c r="BRB26" s="78">
        <f t="shared" si="192"/>
        <v>2077</v>
      </c>
      <c r="BRD26" s="31"/>
      <c r="BRE26" s="31"/>
      <c r="BRF26" s="782"/>
      <c r="BRG26" s="140"/>
      <c r="BRH26" s="49"/>
      <c r="BRI26" s="140"/>
      <c r="BRJ26" s="78">
        <f t="shared" si="193"/>
        <v>1966</v>
      </c>
      <c r="BRL26" s="407"/>
      <c r="BRM26" s="782"/>
      <c r="BRN26" s="140"/>
      <c r="BRO26" s="49"/>
      <c r="BRP26" s="140"/>
      <c r="BRQ26" s="78">
        <f t="shared" si="194"/>
        <v>0</v>
      </c>
      <c r="BRS26" s="407"/>
      <c r="BRT26" s="782"/>
      <c r="BRU26" s="140"/>
      <c r="BRV26" s="49"/>
      <c r="BRW26" s="140"/>
      <c r="BRX26" s="78">
        <f t="shared" si="195"/>
        <v>0</v>
      </c>
      <c r="BRZ26" s="31"/>
      <c r="BSA26" s="782"/>
      <c r="BSB26" s="140"/>
      <c r="BSC26" s="49"/>
      <c r="BSD26" s="140"/>
      <c r="BSE26" s="78">
        <f t="shared" si="196"/>
        <v>0</v>
      </c>
      <c r="BSG26" s="407"/>
      <c r="BSH26" s="782"/>
      <c r="BSI26" s="140"/>
      <c r="BSJ26" s="564"/>
      <c r="BSK26" s="571"/>
      <c r="BSL26" s="78">
        <f t="shared" si="197"/>
        <v>0</v>
      </c>
      <c r="BSN26" s="407"/>
      <c r="BSO26" s="782"/>
      <c r="BSP26" s="140"/>
      <c r="BSQ26" s="564"/>
      <c r="BSR26" s="571"/>
      <c r="BSS26" s="78">
        <f t="shared" si="198"/>
        <v>0</v>
      </c>
      <c r="BSU26" s="31"/>
      <c r="BSV26" s="782"/>
      <c r="BSW26" s="140"/>
      <c r="BSX26" s="49"/>
      <c r="BSY26" s="140"/>
      <c r="BSZ26" s="78">
        <f t="shared" si="199"/>
        <v>0</v>
      </c>
      <c r="BTB26" s="31"/>
      <c r="BTC26" s="782"/>
      <c r="BTD26" s="140"/>
      <c r="BTE26" s="49"/>
      <c r="BTF26" s="140"/>
      <c r="BTG26" s="78">
        <f t="shared" si="200"/>
        <v>0</v>
      </c>
      <c r="BTI26" s="31"/>
      <c r="BTJ26" s="782"/>
      <c r="BTK26" s="140"/>
      <c r="BTL26" s="49"/>
      <c r="BTM26" s="140"/>
      <c r="BTN26" s="78">
        <f t="shared" si="201"/>
        <v>0</v>
      </c>
      <c r="BTP26" s="31"/>
      <c r="BTQ26" s="782"/>
      <c r="BTR26" s="140"/>
      <c r="BTS26" s="49"/>
      <c r="BTT26" s="140"/>
      <c r="BTU26" s="78">
        <f t="shared" si="202"/>
        <v>0</v>
      </c>
    </row>
    <row r="27" spans="1:1893" x14ac:dyDescent="0.25">
      <c r="A27" s="31"/>
      <c r="B27" s="312"/>
      <c r="C27" s="22"/>
      <c r="D27" s="31"/>
      <c r="E27" s="76"/>
      <c r="F27" s="78">
        <f t="shared" si="2"/>
        <v>0</v>
      </c>
      <c r="H27" s="31"/>
      <c r="I27" s="312"/>
      <c r="J27" s="22"/>
      <c r="K27" s="31"/>
      <c r="L27" s="76"/>
      <c r="M27" s="78">
        <f t="shared" si="3"/>
        <v>0</v>
      </c>
      <c r="O27" s="312"/>
      <c r="P27" s="312"/>
      <c r="Q27" s="22"/>
      <c r="R27" s="31"/>
      <c r="S27" s="76"/>
      <c r="T27" s="78">
        <f t="shared" si="4"/>
        <v>0</v>
      </c>
      <c r="V27" s="312"/>
      <c r="W27" s="312"/>
      <c r="X27" s="22"/>
      <c r="Y27" s="31"/>
      <c r="Z27" s="76"/>
      <c r="AA27" s="78">
        <f t="shared" si="5"/>
        <v>0</v>
      </c>
      <c r="AC27" s="407">
        <v>41540</v>
      </c>
      <c r="AD27" s="312" t="s">
        <v>4135</v>
      </c>
      <c r="AE27" s="22">
        <v>2280</v>
      </c>
      <c r="AF27" s="407">
        <v>41547</v>
      </c>
      <c r="AG27" s="76">
        <v>1180</v>
      </c>
      <c r="AH27" s="78">
        <f t="shared" si="6"/>
        <v>5930</v>
      </c>
      <c r="AJ27" s="322">
        <v>41495</v>
      </c>
      <c r="AK27" s="230" t="s">
        <v>3311</v>
      </c>
      <c r="AL27" s="105">
        <v>13269</v>
      </c>
      <c r="AM27" s="401"/>
      <c r="AN27" s="140"/>
      <c r="AO27" s="78">
        <f t="shared" si="7"/>
        <v>571978.36</v>
      </c>
      <c r="AQ27" s="312"/>
      <c r="AR27" s="312"/>
      <c r="AS27" s="22"/>
      <c r="AT27" s="31"/>
      <c r="AU27" s="76"/>
      <c r="AV27" s="78">
        <f t="shared" si="8"/>
        <v>0</v>
      </c>
      <c r="AX27" s="323"/>
      <c r="AY27" s="312"/>
      <c r="AZ27" s="22"/>
      <c r="BA27" s="31"/>
      <c r="BB27" s="76"/>
      <c r="BC27" s="78">
        <f t="shared" si="9"/>
        <v>37222</v>
      </c>
      <c r="BE27" s="407"/>
      <c r="BF27" s="312"/>
      <c r="BG27" s="22"/>
      <c r="BH27" s="31"/>
      <c r="BI27" s="76"/>
      <c r="BJ27" s="78">
        <f t="shared" si="10"/>
        <v>0</v>
      </c>
      <c r="BL27" s="323"/>
      <c r="BM27" s="312"/>
      <c r="BN27" s="22"/>
      <c r="BO27" s="31"/>
      <c r="BP27" s="76"/>
      <c r="BQ27" s="78">
        <f t="shared" si="11"/>
        <v>0</v>
      </c>
      <c r="BS27" s="427"/>
      <c r="BT27" s="427"/>
      <c r="BU27" s="230"/>
      <c r="BV27" s="105"/>
      <c r="BW27" s="49"/>
      <c r="BX27" s="140"/>
      <c r="BY27" s="78">
        <f t="shared" si="12"/>
        <v>0</v>
      </c>
      <c r="CA27" s="427"/>
      <c r="CB27" s="230"/>
      <c r="CC27" s="105"/>
      <c r="CD27" s="49"/>
      <c r="CE27" s="140"/>
      <c r="CF27" s="78">
        <f t="shared" si="13"/>
        <v>0</v>
      </c>
      <c r="CH27" s="427"/>
      <c r="CI27" s="230"/>
      <c r="CJ27" s="105"/>
      <c r="CK27" s="49"/>
      <c r="CL27" s="140"/>
      <c r="CM27" s="78">
        <f t="shared" si="14"/>
        <v>0</v>
      </c>
      <c r="CO27" s="427">
        <v>41205</v>
      </c>
      <c r="CP27" s="484"/>
      <c r="CQ27" s="230" t="s">
        <v>1164</v>
      </c>
      <c r="CR27" s="105">
        <v>77264.66</v>
      </c>
      <c r="CS27" s="484"/>
      <c r="CT27" s="390"/>
      <c r="CU27" s="78">
        <f t="shared" si="15"/>
        <v>185203.66</v>
      </c>
      <c r="CW27" s="427"/>
      <c r="CX27" s="821"/>
      <c r="CY27" s="230"/>
      <c r="CZ27" s="105"/>
      <c r="DA27" s="427"/>
      <c r="DB27" s="140"/>
      <c r="DC27" s="78">
        <f t="shared" si="16"/>
        <v>9551430.3000000007</v>
      </c>
      <c r="DE27" s="322"/>
      <c r="DF27" s="230"/>
      <c r="DG27" s="105"/>
      <c r="DH27" s="49"/>
      <c r="DI27" s="140"/>
      <c r="DJ27" s="78">
        <f t="shared" si="17"/>
        <v>7735</v>
      </c>
      <c r="DL27" s="322"/>
      <c r="DM27" s="230"/>
      <c r="DN27" s="105"/>
      <c r="DO27" s="49"/>
      <c r="DP27" s="140"/>
      <c r="DQ27" s="78">
        <f t="shared" si="18"/>
        <v>0</v>
      </c>
      <c r="DS27" s="49"/>
      <c r="DT27" s="230"/>
      <c r="DU27" s="105"/>
      <c r="DV27" s="49"/>
      <c r="DW27" s="140"/>
      <c r="DX27" s="78">
        <f t="shared" si="19"/>
        <v>1750.5</v>
      </c>
      <c r="DZ27" s="322"/>
      <c r="EA27" s="230"/>
      <c r="EB27" s="105"/>
      <c r="EC27" s="49"/>
      <c r="ED27" s="140"/>
      <c r="EE27" s="78">
        <f t="shared" si="20"/>
        <v>0</v>
      </c>
      <c r="EG27" s="407"/>
      <c r="EH27" s="312"/>
      <c r="EI27" s="22"/>
      <c r="EJ27" s="31"/>
      <c r="EK27" s="76"/>
      <c r="EL27" s="78">
        <f t="shared" si="21"/>
        <v>0</v>
      </c>
      <c r="EN27" s="407"/>
      <c r="EO27" s="312"/>
      <c r="EP27" s="22"/>
      <c r="EQ27" s="31"/>
      <c r="ER27" s="76"/>
      <c r="ES27" s="78">
        <f t="shared" si="22"/>
        <v>0</v>
      </c>
      <c r="EU27" s="312"/>
      <c r="EV27" s="738"/>
      <c r="EW27" s="312"/>
      <c r="EX27" s="22"/>
      <c r="EY27" s="31"/>
      <c r="EZ27" s="76"/>
      <c r="FA27" s="78">
        <f t="shared" si="23"/>
        <v>0</v>
      </c>
      <c r="FC27" s="427"/>
      <c r="FD27" s="309"/>
      <c r="FE27" s="230"/>
      <c r="FF27" s="105"/>
      <c r="FG27" s="49"/>
      <c r="FH27" s="140"/>
      <c r="FI27" s="78">
        <f t="shared" si="24"/>
        <v>40277.530000000006</v>
      </c>
      <c r="FK27" s="407"/>
      <c r="FL27" s="31"/>
      <c r="FM27" s="312"/>
      <c r="FN27" s="22"/>
      <c r="FO27" s="31"/>
      <c r="FP27" s="76"/>
      <c r="FQ27" s="78">
        <f t="shared" si="25"/>
        <v>8038.1</v>
      </c>
      <c r="FS27" s="31"/>
      <c r="FT27" s="230"/>
      <c r="FU27" s="105"/>
      <c r="FV27" s="49"/>
      <c r="FW27" s="140"/>
      <c r="FX27" s="78">
        <f t="shared" si="203"/>
        <v>0</v>
      </c>
      <c r="FZ27" s="427"/>
      <c r="GA27" s="484"/>
      <c r="GB27" s="230"/>
      <c r="GC27" s="105"/>
      <c r="GD27" s="875"/>
      <c r="GE27" s="885"/>
      <c r="GF27" s="78">
        <f t="shared" si="26"/>
        <v>115455</v>
      </c>
      <c r="GH27" s="31"/>
      <c r="GI27" s="312"/>
      <c r="GJ27" s="22"/>
      <c r="GK27" s="31"/>
      <c r="GL27" s="76"/>
      <c r="GM27" s="78">
        <f t="shared" si="27"/>
        <v>24</v>
      </c>
      <c r="GO27" s="407"/>
      <c r="GP27" s="312"/>
      <c r="GQ27" s="312"/>
      <c r="GR27" s="785"/>
      <c r="GS27" s="31"/>
      <c r="GT27" s="76"/>
      <c r="GU27" s="78">
        <f t="shared" si="28"/>
        <v>8804.6</v>
      </c>
      <c r="GW27" s="427"/>
      <c r="GX27" s="230"/>
      <c r="GY27" s="698"/>
      <c r="GZ27" s="322"/>
      <c r="HA27" s="140"/>
      <c r="HB27" s="78">
        <f t="shared" si="29"/>
        <v>5990.5</v>
      </c>
      <c r="HD27" s="323"/>
      <c r="HE27" s="312"/>
      <c r="HF27" s="785"/>
      <c r="HG27" s="31"/>
      <c r="HH27" s="76"/>
      <c r="HI27" s="78">
        <f t="shared" si="30"/>
        <v>41275.5</v>
      </c>
      <c r="HK27" s="323"/>
      <c r="HL27" s="312"/>
      <c r="HM27" s="785"/>
      <c r="HN27" s="31"/>
      <c r="HO27" s="76"/>
      <c r="HP27" s="78">
        <f t="shared" si="31"/>
        <v>3000</v>
      </c>
      <c r="HR27" s="323"/>
      <c r="HS27" s="312"/>
      <c r="HT27" s="785"/>
      <c r="HU27" s="31"/>
      <c r="HV27" s="76"/>
      <c r="HW27" s="78">
        <f t="shared" si="32"/>
        <v>0</v>
      </c>
      <c r="HY27" s="323"/>
      <c r="HZ27" s="312"/>
      <c r="IA27" s="785"/>
      <c r="IB27" s="31"/>
      <c r="IC27" s="76"/>
      <c r="ID27" s="78">
        <f t="shared" si="33"/>
        <v>0</v>
      </c>
      <c r="IF27" s="312"/>
      <c r="IG27" s="312"/>
      <c r="IH27" s="785"/>
      <c r="II27" s="31"/>
      <c r="IJ27" s="76"/>
      <c r="IK27" s="78">
        <f t="shared" si="34"/>
        <v>44195</v>
      </c>
      <c r="IM27" s="427"/>
      <c r="IN27" s="230"/>
      <c r="IO27" s="105"/>
      <c r="IP27" s="49"/>
      <c r="IQ27" s="140"/>
      <c r="IR27" s="78">
        <f t="shared" si="35"/>
        <v>402</v>
      </c>
      <c r="IT27" s="427"/>
      <c r="IU27" s="230"/>
      <c r="IV27" s="105"/>
      <c r="IW27" s="346"/>
      <c r="IX27" s="140"/>
      <c r="IY27" s="78">
        <f t="shared" si="36"/>
        <v>21278.5</v>
      </c>
      <c r="JA27" s="323">
        <v>41542</v>
      </c>
      <c r="JB27" s="782" t="s">
        <v>4150</v>
      </c>
      <c r="JC27" s="704">
        <v>3040</v>
      </c>
      <c r="JD27" s="323"/>
      <c r="JF27" s="78">
        <f t="shared" si="37"/>
        <v>6600</v>
      </c>
      <c r="JH27" s="323"/>
      <c r="JI27" s="312"/>
      <c r="JJ27" s="22"/>
      <c r="JK27" s="323"/>
      <c r="JL27" s="22"/>
      <c r="JM27" s="78">
        <f t="shared" si="38"/>
        <v>30400</v>
      </c>
      <c r="JO27" s="323"/>
      <c r="JP27" s="312"/>
      <c r="JQ27" s="22"/>
      <c r="JR27" s="323"/>
      <c r="JS27" s="22"/>
      <c r="JT27" s="78">
        <f t="shared" si="39"/>
        <v>30400</v>
      </c>
      <c r="JV27" s="427">
        <v>40757</v>
      </c>
      <c r="JW27" s="1476" t="s">
        <v>1155</v>
      </c>
      <c r="JX27" s="526">
        <v>23084.5</v>
      </c>
      <c r="JY27" s="323"/>
      <c r="JZ27" s="76"/>
      <c r="KA27" s="78">
        <f t="shared" si="40"/>
        <v>30135.07</v>
      </c>
      <c r="KC27" s="323"/>
      <c r="KD27" s="312"/>
      <c r="KE27" s="22"/>
      <c r="KF27" s="31"/>
      <c r="KG27" s="76"/>
      <c r="KH27" s="78">
        <f t="shared" si="41"/>
        <v>0</v>
      </c>
      <c r="KJ27" s="323"/>
      <c r="KK27" s="323"/>
      <c r="KL27" s="312"/>
      <c r="KM27" s="22"/>
      <c r="KN27" s="31"/>
      <c r="KO27" s="76"/>
      <c r="KP27" s="78">
        <f t="shared" si="42"/>
        <v>26852</v>
      </c>
      <c r="KR27" s="323"/>
      <c r="KS27" s="312"/>
      <c r="KT27" s="22"/>
      <c r="KU27" s="31"/>
      <c r="KV27" s="76"/>
      <c r="KW27" s="78">
        <f t="shared" si="43"/>
        <v>0</v>
      </c>
      <c r="KY27" s="322"/>
      <c r="KZ27" s="230"/>
      <c r="LA27" s="105"/>
      <c r="LB27" s="49"/>
      <c r="LC27" s="140"/>
      <c r="LD27" s="78">
        <f t="shared" si="44"/>
        <v>0</v>
      </c>
      <c r="LF27" s="312"/>
      <c r="LG27" s="312"/>
      <c r="LH27" s="22"/>
      <c r="LI27" s="31"/>
      <c r="LJ27" s="76"/>
      <c r="LK27" s="78">
        <f t="shared" si="45"/>
        <v>7881.5</v>
      </c>
      <c r="LM27" s="312"/>
      <c r="LN27" s="312"/>
      <c r="LO27" s="22"/>
      <c r="LP27" s="31"/>
      <c r="LQ27" s="76"/>
      <c r="LR27" s="78">
        <f t="shared" si="46"/>
        <v>0</v>
      </c>
      <c r="LT27" s="312"/>
      <c r="LU27" s="312"/>
      <c r="LV27" s="22"/>
      <c r="LW27" s="31"/>
      <c r="LX27" s="76"/>
      <c r="LY27" s="78">
        <f t="shared" si="47"/>
        <v>0</v>
      </c>
      <c r="MA27" s="312"/>
      <c r="MB27" s="312"/>
      <c r="MC27" s="22"/>
      <c r="MD27" s="31"/>
      <c r="ME27" s="76"/>
      <c r="MF27" s="78">
        <f t="shared" si="48"/>
        <v>0</v>
      </c>
      <c r="MH27" s="407"/>
      <c r="MI27" s="312"/>
      <c r="MJ27" s="22"/>
      <c r="MK27" s="31"/>
      <c r="ML27" s="76"/>
      <c r="MM27" s="78">
        <f t="shared" si="49"/>
        <v>0</v>
      </c>
      <c r="MO27" s="407"/>
      <c r="MP27" s="312"/>
      <c r="MQ27" s="22"/>
      <c r="MR27" s="31"/>
      <c r="MS27" s="76"/>
      <c r="MT27" s="78">
        <f t="shared" si="50"/>
        <v>0</v>
      </c>
      <c r="MV27" s="407"/>
      <c r="MW27" s="312"/>
      <c r="MX27" s="22"/>
      <c r="MY27" s="31"/>
      <c r="MZ27" s="76"/>
      <c r="NA27" s="78">
        <f t="shared" si="51"/>
        <v>0</v>
      </c>
      <c r="NC27" s="794"/>
      <c r="ND27" s="312"/>
      <c r="NE27" s="22"/>
      <c r="NF27" s="31"/>
      <c r="NG27" s="76"/>
      <c r="NH27" s="78">
        <f t="shared" si="52"/>
        <v>0</v>
      </c>
      <c r="NJ27" s="794"/>
      <c r="NK27" s="312"/>
      <c r="NL27" s="22"/>
      <c r="NM27" s="31"/>
      <c r="NN27" s="76"/>
      <c r="NO27" s="78">
        <f t="shared" si="53"/>
        <v>0</v>
      </c>
      <c r="NQ27" s="407"/>
      <c r="NR27" s="312"/>
      <c r="NS27" s="22"/>
      <c r="NT27" s="407"/>
      <c r="NU27" s="76"/>
      <c r="NV27" s="78">
        <f t="shared" si="54"/>
        <v>0</v>
      </c>
      <c r="NX27" s="407"/>
      <c r="NY27" s="312"/>
      <c r="NZ27" s="22"/>
      <c r="OA27" s="31"/>
      <c r="OB27" s="76"/>
      <c r="OC27" s="78">
        <f t="shared" si="55"/>
        <v>14934.5</v>
      </c>
      <c r="OE27" s="407"/>
      <c r="OF27" s="738"/>
      <c r="OG27" s="312"/>
      <c r="OH27" s="22"/>
      <c r="OI27" s="31"/>
      <c r="OJ27" s="76"/>
      <c r="OK27" s="78">
        <f t="shared" si="0"/>
        <v>166644.35999999999</v>
      </c>
      <c r="OM27" s="407"/>
      <c r="ON27" s="312"/>
      <c r="OO27" s="22"/>
      <c r="OP27" s="31"/>
      <c r="OQ27" s="76"/>
      <c r="OR27" s="78">
        <f t="shared" si="56"/>
        <v>0</v>
      </c>
      <c r="OT27" s="312"/>
      <c r="OU27" s="312"/>
      <c r="OV27" s="22"/>
      <c r="OW27" s="31"/>
      <c r="OX27" s="76"/>
      <c r="OY27" s="78">
        <f t="shared" si="57"/>
        <v>0</v>
      </c>
      <c r="PA27" s="322"/>
      <c r="PB27" s="899"/>
      <c r="PC27" s="105"/>
      <c r="PD27" s="49"/>
      <c r="PE27" s="140"/>
      <c r="PF27" s="78">
        <f t="shared" si="58"/>
        <v>7976</v>
      </c>
      <c r="PH27" s="322"/>
      <c r="PI27" s="899"/>
      <c r="PJ27" s="105"/>
      <c r="PK27" s="49"/>
      <c r="PL27" s="140"/>
      <c r="PM27" s="78">
        <f t="shared" si="59"/>
        <v>7976</v>
      </c>
      <c r="PO27" s="322"/>
      <c r="PP27" s="792"/>
      <c r="PQ27" s="230"/>
      <c r="PR27" s="105"/>
      <c r="PS27" s="309"/>
      <c r="PT27" s="140"/>
      <c r="PU27" s="78">
        <f t="shared" si="60"/>
        <v>332577.49</v>
      </c>
      <c r="PW27" s="322"/>
      <c r="PX27" s="230"/>
      <c r="PY27" s="105"/>
      <c r="PZ27" s="309"/>
      <c r="QA27" s="140"/>
      <c r="QB27" s="78">
        <f t="shared" si="61"/>
        <v>9904</v>
      </c>
      <c r="QD27" s="323"/>
      <c r="QE27" s="312"/>
      <c r="QF27" s="22"/>
      <c r="QG27" s="31"/>
      <c r="QH27" s="76"/>
      <c r="QI27" s="78">
        <f t="shared" si="62"/>
        <v>43673.4</v>
      </c>
      <c r="QK27" s="31"/>
      <c r="QL27" s="312"/>
      <c r="QM27" s="22"/>
      <c r="QN27" s="31"/>
      <c r="QO27" s="76"/>
      <c r="QP27" s="78">
        <f t="shared" si="63"/>
        <v>0</v>
      </c>
      <c r="QR27" s="312"/>
      <c r="QS27" s="312"/>
      <c r="QT27" s="22"/>
      <c r="QU27" s="31"/>
      <c r="QV27" s="76"/>
      <c r="QW27" s="78">
        <f t="shared" si="64"/>
        <v>0</v>
      </c>
      <c r="QY27" s="312"/>
      <c r="QZ27" s="312"/>
      <c r="RA27" s="22"/>
      <c r="RB27" s="31"/>
      <c r="RC27" s="76"/>
      <c r="RD27" s="78">
        <f t="shared" si="65"/>
        <v>0</v>
      </c>
      <c r="RF27" s="427"/>
      <c r="RG27" s="484"/>
      <c r="RH27" s="230"/>
      <c r="RI27" s="105"/>
      <c r="RJ27" s="49"/>
      <c r="RK27" s="140"/>
      <c r="RL27" s="132">
        <f t="shared" si="66"/>
        <v>26965.5</v>
      </c>
      <c r="RN27" s="407"/>
      <c r="RO27" s="312"/>
      <c r="RP27" s="22"/>
      <c r="RQ27" s="31"/>
      <c r="RR27" s="795"/>
      <c r="RS27" s="78">
        <f t="shared" si="67"/>
        <v>0</v>
      </c>
      <c r="RU27" s="407"/>
      <c r="RV27" s="312"/>
      <c r="RW27" s="22"/>
      <c r="RX27" s="31"/>
      <c r="RY27" s="795"/>
      <c r="RZ27" s="78">
        <f t="shared" si="68"/>
        <v>0</v>
      </c>
      <c r="SB27" s="31"/>
      <c r="SC27" s="312"/>
      <c r="SD27" s="22"/>
      <c r="SE27" s="31"/>
      <c r="SF27" s="795"/>
      <c r="SG27" s="78">
        <f t="shared" si="69"/>
        <v>0</v>
      </c>
      <c r="SI27" s="31"/>
      <c r="SJ27" s="312"/>
      <c r="SK27" s="22"/>
      <c r="SL27" s="31"/>
      <c r="SM27" s="795"/>
      <c r="SN27" s="78">
        <f t="shared" si="70"/>
        <v>0</v>
      </c>
      <c r="SP27" s="31"/>
      <c r="SQ27" s="312"/>
      <c r="SR27" s="22"/>
      <c r="SS27" s="31"/>
      <c r="ST27" s="795"/>
      <c r="SU27" s="78">
        <f t="shared" si="71"/>
        <v>0</v>
      </c>
      <c r="SW27" s="31"/>
      <c r="SX27" s="312"/>
      <c r="SY27" s="22"/>
      <c r="SZ27" s="31"/>
      <c r="TA27" s="795"/>
      <c r="TB27" s="78">
        <f t="shared" si="72"/>
        <v>0</v>
      </c>
      <c r="TD27" s="31"/>
      <c r="TE27" s="312"/>
      <c r="TF27" s="22"/>
      <c r="TG27" s="31"/>
      <c r="TH27" s="795"/>
      <c r="TI27" s="78">
        <f t="shared" si="73"/>
        <v>0</v>
      </c>
      <c r="TK27" s="312"/>
      <c r="TL27" s="312"/>
      <c r="TM27" s="22"/>
      <c r="TN27" s="31"/>
      <c r="TO27" s="795"/>
      <c r="TP27" s="78">
        <f t="shared" si="74"/>
        <v>9651.5</v>
      </c>
      <c r="TR27" s="312"/>
      <c r="TS27" s="312"/>
      <c r="TT27" s="22"/>
      <c r="TU27" s="31"/>
      <c r="TV27" s="795"/>
      <c r="TW27" s="78">
        <f t="shared" si="75"/>
        <v>0</v>
      </c>
      <c r="TY27" s="407"/>
      <c r="TZ27" s="312"/>
      <c r="UA27" s="22"/>
      <c r="UB27" s="31"/>
      <c r="UC27" s="795"/>
      <c r="UD27" s="78">
        <f t="shared" si="76"/>
        <v>0</v>
      </c>
      <c r="UF27" s="427"/>
      <c r="UG27" s="230"/>
      <c r="UH27" s="105"/>
      <c r="UI27" s="49"/>
      <c r="UJ27" s="351"/>
      <c r="UK27" s="78">
        <f t="shared" si="77"/>
        <v>-2822</v>
      </c>
      <c r="UM27" s="427"/>
      <c r="UN27" s="230"/>
      <c r="UO27" s="105"/>
      <c r="UP27" s="49"/>
      <c r="UQ27" s="351"/>
      <c r="UR27" s="78">
        <f t="shared" si="78"/>
        <v>0</v>
      </c>
      <c r="UT27" s="322"/>
      <c r="UU27" s="230"/>
      <c r="UV27" s="105"/>
      <c r="UW27" s="322"/>
      <c r="UX27" s="351"/>
      <c r="UY27" s="132">
        <f t="shared" si="79"/>
        <v>2243</v>
      </c>
      <c r="VA27" s="407"/>
      <c r="VB27" s="312"/>
      <c r="VC27" s="22"/>
      <c r="VD27" s="31"/>
      <c r="VE27" s="795"/>
      <c r="VF27" s="78">
        <f t="shared" si="80"/>
        <v>0</v>
      </c>
      <c r="VH27" s="794"/>
      <c r="VI27" s="312"/>
      <c r="VJ27" s="22"/>
      <c r="VK27" s="31"/>
      <c r="VL27" s="795"/>
      <c r="VM27" s="78">
        <f t="shared" si="81"/>
        <v>1169.5</v>
      </c>
      <c r="VO27" s="312"/>
      <c r="VP27" s="312"/>
      <c r="VQ27" s="22"/>
      <c r="VR27" s="31"/>
      <c r="VS27" s="795"/>
      <c r="VT27" s="78">
        <f t="shared" si="82"/>
        <v>0</v>
      </c>
      <c r="VV27" s="407"/>
      <c r="VW27" s="312"/>
      <c r="VX27" s="22"/>
      <c r="VY27" s="31"/>
      <c r="VZ27" s="795"/>
      <c r="WA27" s="78">
        <f t="shared" si="83"/>
        <v>25810</v>
      </c>
      <c r="WC27" s="323"/>
      <c r="WD27" s="312"/>
      <c r="WE27" s="22"/>
      <c r="WF27" s="31"/>
      <c r="WG27" s="795"/>
      <c r="WH27" s="78">
        <f t="shared" si="84"/>
        <v>151</v>
      </c>
      <c r="WJ27" s="407"/>
      <c r="WK27" s="312"/>
      <c r="WL27" s="22"/>
      <c r="WM27" s="31"/>
      <c r="WN27" s="76"/>
      <c r="WO27" s="78">
        <f t="shared" si="85"/>
        <v>22886.5</v>
      </c>
      <c r="WQ27" s="31"/>
      <c r="WR27" s="312"/>
      <c r="WS27" s="22"/>
      <c r="WT27" s="31"/>
      <c r="WU27" s="76"/>
      <c r="WV27" s="78">
        <f t="shared" si="86"/>
        <v>0</v>
      </c>
      <c r="WX27" s="407"/>
      <c r="WY27" s="312"/>
      <c r="WZ27" s="22"/>
      <c r="XA27" s="31"/>
      <c r="XB27" s="76"/>
      <c r="XC27" s="78">
        <f t="shared" si="87"/>
        <v>27657.5</v>
      </c>
      <c r="XE27" s="407"/>
      <c r="XF27" s="312"/>
      <c r="XG27" s="22"/>
      <c r="XH27" s="31"/>
      <c r="XI27" s="76"/>
      <c r="XJ27" s="78">
        <f t="shared" si="88"/>
        <v>0</v>
      </c>
      <c r="XL27" s="407"/>
      <c r="XM27" s="312"/>
      <c r="XN27" s="22"/>
      <c r="XO27" s="31"/>
      <c r="XP27" s="76"/>
      <c r="XQ27" s="78">
        <f t="shared" si="89"/>
        <v>0</v>
      </c>
      <c r="XS27" s="322"/>
      <c r="XT27" s="230"/>
      <c r="XU27" s="230"/>
      <c r="XV27" s="105"/>
      <c r="XW27" s="49"/>
      <c r="XX27" s="140"/>
      <c r="XY27" s="78">
        <f t="shared" si="90"/>
        <v>55941.83</v>
      </c>
      <c r="YA27" s="322"/>
      <c r="YB27" s="230"/>
      <c r="YC27" s="105"/>
      <c r="YD27" s="49"/>
      <c r="YE27" s="140"/>
      <c r="YF27" s="78">
        <f t="shared" si="91"/>
        <v>721</v>
      </c>
      <c r="YH27" s="427"/>
      <c r="YI27" s="484"/>
      <c r="YJ27" s="230"/>
      <c r="YK27" s="698"/>
      <c r="YL27" s="787"/>
      <c r="YM27" s="140"/>
      <c r="YN27" s="78">
        <f t="shared" si="92"/>
        <v>4883.7000000000007</v>
      </c>
      <c r="YP27" s="323"/>
      <c r="YQ27" s="312"/>
      <c r="YR27" s="22"/>
      <c r="YS27" s="31"/>
      <c r="YT27" s="76"/>
      <c r="YU27" s="78">
        <f t="shared" si="251"/>
        <v>2405.5</v>
      </c>
      <c r="YW27" s="322"/>
      <c r="YX27" s="230"/>
      <c r="YY27" s="105"/>
      <c r="YZ27" s="49"/>
      <c r="ZA27" s="140"/>
      <c r="ZB27" s="78">
        <f t="shared" si="93"/>
        <v>13442.44</v>
      </c>
      <c r="ZD27" s="407"/>
      <c r="ZE27" s="312"/>
      <c r="ZF27" s="22"/>
      <c r="ZG27" s="31"/>
      <c r="ZH27" s="76"/>
      <c r="ZI27" s="78">
        <f t="shared" si="237"/>
        <v>0</v>
      </c>
      <c r="ZK27" s="407"/>
      <c r="ZL27" s="312"/>
      <c r="ZM27" s="22"/>
      <c r="ZN27" s="31"/>
      <c r="ZO27" s="76"/>
      <c r="ZP27" s="78">
        <f t="shared" si="238"/>
        <v>0</v>
      </c>
      <c r="ZR27" s="322">
        <v>41510</v>
      </c>
      <c r="ZS27" s="49"/>
      <c r="ZT27" s="230" t="s">
        <v>3330</v>
      </c>
      <c r="ZU27" s="105">
        <v>4083</v>
      </c>
      <c r="ZV27" s="322">
        <v>41519</v>
      </c>
      <c r="ZW27" s="140">
        <v>4083</v>
      </c>
      <c r="ZX27" s="78">
        <f t="shared" si="94"/>
        <v>6670.6399999999849</v>
      </c>
      <c r="ZZ27" s="323"/>
      <c r="AAA27" s="782"/>
      <c r="AAB27" s="704"/>
      <c r="AAC27" s="322"/>
      <c r="AAD27" s="140"/>
      <c r="AAE27" s="78">
        <f t="shared" si="95"/>
        <v>0</v>
      </c>
      <c r="AAG27" s="427"/>
      <c r="AAH27" s="230"/>
      <c r="AAI27" s="105"/>
      <c r="AAJ27" s="322"/>
      <c r="AAK27" s="140"/>
      <c r="AAL27" s="78">
        <f t="shared" si="96"/>
        <v>2828</v>
      </c>
      <c r="AAN27" s="322"/>
      <c r="AAO27" s="230"/>
      <c r="AAP27" s="698"/>
      <c r="AAQ27" s="49"/>
      <c r="AAR27" s="140"/>
      <c r="AAS27" s="78">
        <f t="shared" si="97"/>
        <v>22790</v>
      </c>
      <c r="AAU27" s="407"/>
      <c r="AAV27" s="312"/>
      <c r="AAW27" s="22"/>
      <c r="AAX27" s="31"/>
      <c r="AAY27" s="76"/>
      <c r="AAZ27" s="78">
        <f t="shared" si="98"/>
        <v>0</v>
      </c>
      <c r="ABB27" s="427"/>
      <c r="ABC27" s="230"/>
      <c r="ABD27" s="105"/>
      <c r="ABE27" s="49"/>
      <c r="ABF27" s="140"/>
      <c r="ABG27" s="78">
        <f t="shared" si="99"/>
        <v>0</v>
      </c>
      <c r="ABI27" s="427"/>
      <c r="ABJ27" s="230"/>
      <c r="ABK27" s="105"/>
      <c r="ABL27" s="49"/>
      <c r="ABM27" s="140"/>
      <c r="ABN27" s="78">
        <f t="shared" si="100"/>
        <v>0</v>
      </c>
      <c r="ABP27" s="407"/>
      <c r="ABQ27" s="312"/>
      <c r="ABR27" s="22"/>
      <c r="ABS27" s="31"/>
      <c r="ABT27" s="76"/>
      <c r="ABU27" s="78">
        <f t="shared" si="101"/>
        <v>0</v>
      </c>
      <c r="ABW27" s="407"/>
      <c r="ABX27" s="312"/>
      <c r="ABY27" s="22"/>
      <c r="ABZ27" s="31"/>
      <c r="ACA27" s="76"/>
      <c r="ACB27" s="78">
        <f t="shared" si="102"/>
        <v>0</v>
      </c>
      <c r="ACD27" s="407"/>
      <c r="ACE27" s="407"/>
      <c r="ACF27" s="312"/>
      <c r="ACG27" s="22"/>
      <c r="ACH27" s="31"/>
      <c r="ACI27" s="76"/>
      <c r="ACJ27" s="78">
        <f t="shared" si="103"/>
        <v>0</v>
      </c>
      <c r="ACL27" s="49"/>
      <c r="ACM27" s="230"/>
      <c r="ACN27" s="105"/>
      <c r="ACO27" s="49"/>
      <c r="ACP27" s="140"/>
      <c r="ACQ27" s="78">
        <f t="shared" si="255"/>
        <v>8172</v>
      </c>
      <c r="ACS27" s="31"/>
      <c r="ACT27" s="312"/>
      <c r="ACU27" s="22"/>
      <c r="ACV27" s="31"/>
      <c r="ACW27" s="76"/>
      <c r="ACX27" s="78">
        <f t="shared" si="104"/>
        <v>70699</v>
      </c>
      <c r="ADA27" s="312"/>
      <c r="ADB27" s="312"/>
      <c r="ADC27" s="785"/>
      <c r="ADD27" s="31"/>
      <c r="ADE27" s="76"/>
      <c r="ADF27" s="78">
        <f t="shared" si="256"/>
        <v>0</v>
      </c>
      <c r="ADH27" s="323"/>
      <c r="ADI27" s="312"/>
      <c r="ADJ27" s="22"/>
      <c r="ADK27" s="407"/>
      <c r="ADL27" s="76"/>
      <c r="ADM27" s="78">
        <f t="shared" si="257"/>
        <v>0</v>
      </c>
      <c r="ADO27" s="407"/>
      <c r="ADP27" s="312"/>
      <c r="ADQ27" s="22"/>
      <c r="ADR27" s="31"/>
      <c r="ADS27" s="76"/>
      <c r="ADT27" s="78">
        <f t="shared" si="258"/>
        <v>42311</v>
      </c>
      <c r="ADV27" s="322"/>
      <c r="ADW27" s="230"/>
      <c r="ADX27" s="105"/>
      <c r="ADY27" s="322"/>
      <c r="ADZ27" s="140"/>
      <c r="AEA27" s="78">
        <f t="shared" si="252"/>
        <v>31650.5</v>
      </c>
      <c r="AEC27" s="31"/>
      <c r="AED27" s="312"/>
      <c r="AEE27" s="22"/>
      <c r="AEF27" s="31"/>
      <c r="AEG27" s="76"/>
      <c r="AEH27" s="78">
        <f>AEH26+AEE27-AEG27</f>
        <v>0</v>
      </c>
      <c r="AEJ27" s="312"/>
      <c r="AEK27" s="312"/>
      <c r="AEL27" s="785"/>
      <c r="AEM27" s="31"/>
      <c r="AEN27" s="76"/>
      <c r="AEO27" s="78">
        <f t="shared" si="105"/>
        <v>1957</v>
      </c>
      <c r="AEQ27" s="312"/>
      <c r="AER27" s="312"/>
      <c r="AES27" s="22"/>
      <c r="AET27" s="31"/>
      <c r="AEU27" s="76"/>
      <c r="AEV27" s="78">
        <f t="shared" si="106"/>
        <v>0</v>
      </c>
      <c r="AEX27" s="31"/>
      <c r="AEY27" s="312"/>
      <c r="AEZ27" s="22"/>
      <c r="AFA27" s="31"/>
      <c r="AFB27" s="76"/>
      <c r="AFC27" s="78">
        <f t="shared" si="107"/>
        <v>0</v>
      </c>
      <c r="AFE27" s="323"/>
      <c r="AFF27" s="312"/>
      <c r="AFG27" s="22"/>
      <c r="AFH27" s="31"/>
      <c r="AFI27" s="76"/>
      <c r="AFJ27" s="78">
        <f t="shared" si="108"/>
        <v>0</v>
      </c>
      <c r="AFL27" s="31"/>
      <c r="AFM27" s="312"/>
      <c r="AFN27" s="22"/>
      <c r="AFO27" s="31"/>
      <c r="AFP27" s="76"/>
      <c r="AFQ27" s="78">
        <f t="shared" si="109"/>
        <v>0</v>
      </c>
      <c r="AFS27" s="31"/>
      <c r="AFT27" s="312"/>
      <c r="AFU27" s="22"/>
      <c r="AFV27" s="31"/>
      <c r="AFW27" s="76"/>
      <c r="AFX27" s="78">
        <f t="shared" si="110"/>
        <v>75595.399999999994</v>
      </c>
      <c r="AFZ27" s="31"/>
      <c r="AGA27" s="312"/>
      <c r="AGB27" s="22"/>
      <c r="AGC27" s="31"/>
      <c r="AGD27" s="76"/>
      <c r="AGE27" s="78">
        <f t="shared" si="111"/>
        <v>0</v>
      </c>
      <c r="AGG27" s="323"/>
      <c r="AGH27" s="312"/>
      <c r="AGI27" s="22"/>
      <c r="AGJ27" s="31"/>
      <c r="AGK27" s="76"/>
      <c r="AGL27" s="78">
        <f t="shared" si="112"/>
        <v>6283.5</v>
      </c>
      <c r="AGN27" s="407"/>
      <c r="AGO27" s="312"/>
      <c r="AGP27" s="22"/>
      <c r="AGQ27" s="31"/>
      <c r="AGR27" s="76"/>
      <c r="AGS27" s="78">
        <f t="shared" si="113"/>
        <v>39189.599999999999</v>
      </c>
      <c r="AGW27" s="312"/>
      <c r="AGX27" s="22"/>
      <c r="AGY27" s="323"/>
      <c r="AGZ27" s="76"/>
      <c r="AHA27" s="78">
        <f t="shared" si="114"/>
        <v>2343</v>
      </c>
      <c r="AHC27" s="407"/>
      <c r="AHD27" s="312"/>
      <c r="AHE27" s="22"/>
      <c r="AHF27" s="31"/>
      <c r="AHG27" s="76"/>
      <c r="AHH27" s="78">
        <f t="shared" si="115"/>
        <v>0</v>
      </c>
      <c r="AHJ27" s="407"/>
      <c r="AHK27" s="312"/>
      <c r="AHL27" s="22"/>
      <c r="AHM27" s="31"/>
      <c r="AHN27" s="76"/>
      <c r="AHO27" s="78">
        <f t="shared" si="116"/>
        <v>3656</v>
      </c>
      <c r="AHQ27" s="427"/>
      <c r="AHR27" s="427"/>
      <c r="AHS27" s="230"/>
      <c r="AHT27" s="698"/>
      <c r="AHU27" s="346"/>
      <c r="AHV27" s="140"/>
      <c r="AHW27" s="78">
        <f t="shared" si="117"/>
        <v>62507</v>
      </c>
      <c r="AHY27" s="427"/>
      <c r="AHZ27" s="230"/>
      <c r="AIA27" s="105"/>
      <c r="AIB27" s="49"/>
      <c r="AIC27" s="140"/>
      <c r="AID27" s="78">
        <f t="shared" si="118"/>
        <v>2612</v>
      </c>
      <c r="AIF27" s="427"/>
      <c r="AIG27" s="230"/>
      <c r="AIH27" s="105"/>
      <c r="AII27" s="49"/>
      <c r="AIJ27" s="140"/>
      <c r="AIK27" s="78">
        <f t="shared" si="119"/>
        <v>23042</v>
      </c>
      <c r="AIM27" s="407"/>
      <c r="AIN27" s="312"/>
      <c r="AIO27" s="22"/>
      <c r="AIP27" s="31"/>
      <c r="AIQ27" s="76"/>
      <c r="AIR27" s="78">
        <f t="shared" si="120"/>
        <v>504</v>
      </c>
      <c r="AIT27" s="31"/>
      <c r="AIU27" s="784"/>
      <c r="AIV27" s="22"/>
      <c r="AIW27" s="31"/>
      <c r="AIX27" s="76"/>
      <c r="AIY27" s="78">
        <f t="shared" si="121"/>
        <v>52560.5</v>
      </c>
      <c r="AJA27" s="31"/>
      <c r="AJB27" s="784"/>
      <c r="AJC27" s="22"/>
      <c r="AJD27" s="31"/>
      <c r="AJE27" s="76"/>
      <c r="AJF27" s="78">
        <f t="shared" si="122"/>
        <v>25028.5</v>
      </c>
      <c r="AJH27" s="323"/>
      <c r="AJI27" s="784"/>
      <c r="AJJ27" s="22"/>
      <c r="AJK27" s="31"/>
      <c r="AJL27" s="76"/>
      <c r="AJM27" s="78">
        <f t="shared" si="123"/>
        <v>0</v>
      </c>
      <c r="AJO27" s="323"/>
      <c r="AJP27" s="312"/>
      <c r="AJQ27" s="105"/>
      <c r="AJR27" s="427">
        <v>41137</v>
      </c>
      <c r="AJS27" s="140">
        <v>200</v>
      </c>
      <c r="AJT27" s="78">
        <f t="shared" si="124"/>
        <v>4004</v>
      </c>
      <c r="AJV27" s="312"/>
      <c r="AJW27" s="312"/>
      <c r="AJX27" s="312"/>
      <c r="AJY27" s="22"/>
      <c r="AJZ27" s="31"/>
      <c r="AKA27" s="76"/>
      <c r="AKB27" s="78">
        <f t="shared" si="125"/>
        <v>0</v>
      </c>
      <c r="AKD27" s="407"/>
      <c r="AKE27" s="312"/>
      <c r="AKF27" s="22"/>
      <c r="AKG27" s="31"/>
      <c r="AKH27" s="76"/>
      <c r="AKI27" s="78">
        <f t="shared" si="126"/>
        <v>0</v>
      </c>
      <c r="AKK27" s="427"/>
      <c r="AKL27" s="484"/>
      <c r="AKM27" s="230"/>
      <c r="AKN27" s="105"/>
      <c r="AKO27" s="49"/>
      <c r="AKP27" s="140"/>
      <c r="AKQ27" s="78">
        <f t="shared" si="127"/>
        <v>0</v>
      </c>
      <c r="AKS27" s="427"/>
      <c r="AKT27" s="230"/>
      <c r="AKU27" s="105"/>
      <c r="AKV27" s="49"/>
      <c r="AKW27" s="140"/>
      <c r="AKX27" s="78">
        <f t="shared" si="128"/>
        <v>11244.5</v>
      </c>
      <c r="AKZ27" s="407"/>
      <c r="ALA27" s="312"/>
      <c r="ALB27" s="22"/>
      <c r="ALC27" s="31"/>
      <c r="ALD27" s="76"/>
      <c r="ALE27" s="78">
        <f t="shared" si="129"/>
        <v>0</v>
      </c>
      <c r="ALG27" s="407"/>
      <c r="ALH27" s="312"/>
      <c r="ALI27" s="22"/>
      <c r="ALJ27" s="31"/>
      <c r="ALK27" s="76"/>
      <c r="ALL27" s="78">
        <f t="shared" si="130"/>
        <v>3598.5</v>
      </c>
      <c r="ALN27" s="427"/>
      <c r="ALO27" s="230"/>
      <c r="ALP27" s="105"/>
      <c r="ALQ27" s="49"/>
      <c r="ALR27" s="140"/>
      <c r="ALS27" s="78">
        <f t="shared" si="131"/>
        <v>37151</v>
      </c>
      <c r="ALU27" s="407"/>
      <c r="ALV27" s="312"/>
      <c r="ALW27" s="22"/>
      <c r="ALX27" s="31"/>
      <c r="ALY27" s="76"/>
      <c r="ALZ27" s="78">
        <f t="shared" si="132"/>
        <v>0</v>
      </c>
      <c r="AMB27" s="407"/>
      <c r="AMC27" s="312"/>
      <c r="AMD27" s="22"/>
      <c r="AME27" s="407"/>
      <c r="AMF27" s="76"/>
      <c r="AMG27" s="78">
        <f t="shared" si="133"/>
        <v>0</v>
      </c>
      <c r="AMI27" s="407"/>
      <c r="AMJ27" s="312"/>
      <c r="AMK27" s="22"/>
      <c r="AML27" s="31"/>
      <c r="AMM27" s="76"/>
      <c r="AMN27" s="78">
        <f t="shared" si="134"/>
        <v>0</v>
      </c>
      <c r="AMP27" s="323"/>
      <c r="AMQ27" s="312"/>
      <c r="AMR27" s="809"/>
      <c r="AMS27" s="812"/>
      <c r="AMT27" s="76"/>
      <c r="AMU27" s="813">
        <f t="shared" si="204"/>
        <v>0</v>
      </c>
      <c r="AMW27" s="31"/>
      <c r="AMX27" s="312"/>
      <c r="AMY27" s="807"/>
      <c r="AMZ27" s="98"/>
      <c r="ANA27" s="140"/>
      <c r="ANB27" s="813">
        <f t="shared" si="205"/>
        <v>0</v>
      </c>
      <c r="AND27" s="322"/>
      <c r="ANE27" s="230"/>
      <c r="ANF27" s="807"/>
      <c r="ANG27" s="394"/>
      <c r="ANH27" s="140"/>
      <c r="ANI27" s="813">
        <f t="shared" si="206"/>
        <v>12659.599999999999</v>
      </c>
      <c r="ANK27" s="31"/>
      <c r="ANL27" s="337"/>
      <c r="ANM27" s="312"/>
      <c r="ANN27" s="809"/>
      <c r="ANO27" s="812"/>
      <c r="ANP27" s="76"/>
      <c r="ANQ27" s="813">
        <f t="shared" si="207"/>
        <v>0</v>
      </c>
      <c r="ANS27" s="407">
        <v>41544</v>
      </c>
      <c r="ANT27" s="740"/>
      <c r="ANU27" s="312" t="s">
        <v>4187</v>
      </c>
      <c r="ANV27" s="809">
        <v>73169</v>
      </c>
      <c r="ANW27" s="812"/>
      <c r="ANX27" s="76"/>
      <c r="ANY27" s="813">
        <f t="shared" si="208"/>
        <v>530626.39</v>
      </c>
      <c r="AOA27" s="407"/>
      <c r="AOB27" s="312"/>
      <c r="AOC27" s="809"/>
      <c r="AOD27" s="812"/>
      <c r="AOE27" s="76"/>
      <c r="AOF27" s="813">
        <f t="shared" si="209"/>
        <v>0</v>
      </c>
      <c r="AOH27" s="31"/>
      <c r="AOI27" s="312"/>
      <c r="AOJ27" s="809"/>
      <c r="AOK27" s="812"/>
      <c r="AOL27" s="76"/>
      <c r="AOM27" s="813">
        <f t="shared" si="210"/>
        <v>1894</v>
      </c>
      <c r="AOO27" s="312"/>
      <c r="AOP27" s="312"/>
      <c r="AOQ27" s="809"/>
      <c r="AOR27" s="812"/>
      <c r="AOS27" s="76"/>
      <c r="AOT27" s="813">
        <f t="shared" si="211"/>
        <v>0</v>
      </c>
      <c r="AOV27" s="49"/>
      <c r="AOW27" s="230"/>
      <c r="AOX27" s="807"/>
      <c r="AOY27" s="98"/>
      <c r="AOZ27" s="140"/>
      <c r="APA27" s="78">
        <f t="shared" si="135"/>
        <v>0</v>
      </c>
      <c r="APC27" s="407"/>
      <c r="APD27" s="312"/>
      <c r="APE27" s="809"/>
      <c r="APF27" s="812"/>
      <c r="APG27" s="76"/>
      <c r="APH27" s="813">
        <f t="shared" si="212"/>
        <v>0</v>
      </c>
      <c r="APJ27" s="322"/>
      <c r="APK27" s="230"/>
      <c r="APL27" s="807"/>
      <c r="APM27" s="98"/>
      <c r="APN27" s="140"/>
      <c r="APO27" s="813">
        <f t="shared" si="213"/>
        <v>0</v>
      </c>
      <c r="APQ27" s="31"/>
      <c r="APR27" s="876"/>
      <c r="APS27" s="809"/>
      <c r="APT27" s="812"/>
      <c r="APU27" s="76"/>
      <c r="APV27" s="813">
        <f t="shared" si="214"/>
        <v>0</v>
      </c>
      <c r="APX27" s="31"/>
      <c r="APY27" s="312"/>
      <c r="APZ27" s="809"/>
      <c r="AQA27" s="812"/>
      <c r="AQB27" s="76"/>
      <c r="AQC27" s="813">
        <f t="shared" si="215"/>
        <v>0</v>
      </c>
      <c r="AQE27" s="31"/>
      <c r="AQF27" s="876"/>
      <c r="AQG27" s="809"/>
      <c r="AQH27" s="812"/>
      <c r="AQI27" s="76"/>
      <c r="AQJ27" s="813">
        <f t="shared" si="216"/>
        <v>0</v>
      </c>
      <c r="AQL27" s="323"/>
      <c r="AQM27" s="784"/>
      <c r="AQN27" s="809"/>
      <c r="AQO27" s="812"/>
      <c r="AQP27" s="76"/>
      <c r="AQQ27" s="813">
        <f t="shared" si="217"/>
        <v>0</v>
      </c>
      <c r="AQS27" s="323"/>
      <c r="AQT27" s="784"/>
      <c r="AQU27" s="809"/>
      <c r="AQV27" s="812"/>
      <c r="AQW27" s="76"/>
      <c r="AQX27" s="813">
        <f t="shared" si="218"/>
        <v>0</v>
      </c>
      <c r="AQZ27" s="323"/>
      <c r="ARA27" s="784"/>
      <c r="ARB27" s="809"/>
      <c r="ARC27" s="812"/>
      <c r="ARD27" s="76"/>
      <c r="ARE27" s="813">
        <f t="shared" si="219"/>
        <v>977</v>
      </c>
      <c r="ARG27" s="407"/>
      <c r="ARH27" s="876"/>
      <c r="ARI27" s="809"/>
      <c r="ARJ27" s="812"/>
      <c r="ARK27" s="76"/>
      <c r="ARL27" s="813">
        <f t="shared" si="220"/>
        <v>0</v>
      </c>
      <c r="ARN27" s="407"/>
      <c r="ARO27" s="876"/>
      <c r="ARP27" s="809"/>
      <c r="ARQ27" s="812"/>
      <c r="ARR27" s="76"/>
      <c r="ARS27" s="813">
        <f t="shared" si="221"/>
        <v>0</v>
      </c>
      <c r="ARU27" s="407"/>
      <c r="ARV27" s="312"/>
      <c r="ARW27" s="809"/>
      <c r="ARX27" s="812"/>
      <c r="ARY27" s="76"/>
      <c r="ARZ27" s="813">
        <f t="shared" si="222"/>
        <v>0</v>
      </c>
      <c r="ASB27" s="407"/>
      <c r="ASC27" s="312"/>
      <c r="ASD27" s="809"/>
      <c r="ASE27" s="812"/>
      <c r="ASF27" s="76"/>
      <c r="ASG27" s="813">
        <f t="shared" si="223"/>
        <v>0</v>
      </c>
      <c r="ASI27" s="407"/>
      <c r="ASJ27" s="312"/>
      <c r="ASK27" s="22"/>
      <c r="ASL27" s="31"/>
      <c r="ASM27" s="76"/>
      <c r="ASN27" s="78">
        <f t="shared" si="239"/>
        <v>0</v>
      </c>
      <c r="ASP27" s="427"/>
      <c r="ASQ27" s="427"/>
      <c r="ASR27" s="230"/>
      <c r="ASS27" s="105"/>
      <c r="AST27" s="49"/>
      <c r="ASU27" s="140"/>
      <c r="ASV27" s="78">
        <f t="shared" si="240"/>
        <v>0</v>
      </c>
      <c r="ASX27" s="407"/>
      <c r="ASY27" s="312"/>
      <c r="ASZ27" s="22"/>
      <c r="ATA27" s="31"/>
      <c r="ATB27" s="76"/>
      <c r="ATC27" s="78">
        <f t="shared" si="241"/>
        <v>19160</v>
      </c>
      <c r="ATE27" s="323"/>
      <c r="ATF27" s="312"/>
      <c r="ATG27" s="22"/>
      <c r="ATH27" s="31"/>
      <c r="ATI27" s="76"/>
      <c r="ATJ27" s="78">
        <f t="shared" si="242"/>
        <v>0</v>
      </c>
      <c r="ATL27" s="407"/>
      <c r="ATM27" s="740"/>
      <c r="ATN27" s="784"/>
      <c r="ATO27" s="22"/>
      <c r="ATP27" s="31"/>
      <c r="ATQ27" s="76"/>
      <c r="ATR27" s="78">
        <f t="shared" si="243"/>
        <v>5675</v>
      </c>
      <c r="ATT27" s="407"/>
      <c r="ATU27" s="740"/>
      <c r="ATV27" s="784"/>
      <c r="ATW27" s="22"/>
      <c r="ATX27" s="31"/>
      <c r="ATY27" s="76"/>
      <c r="ATZ27" s="78">
        <f t="shared" si="244"/>
        <v>0</v>
      </c>
      <c r="AUA27" s="76"/>
      <c r="AUB27" s="407"/>
      <c r="AUC27" s="312"/>
      <c r="AUD27" s="22"/>
      <c r="AUE27" s="31"/>
      <c r="AUF27" s="76"/>
      <c r="AUG27" s="78">
        <f t="shared" si="245"/>
        <v>4480</v>
      </c>
      <c r="AUI27" s="427"/>
      <c r="AUJ27" s="230"/>
      <c r="AUK27" s="105"/>
      <c r="AUL27" s="49"/>
      <c r="AUM27" s="140"/>
      <c r="AUN27" s="78">
        <f t="shared" si="246"/>
        <v>23669.5</v>
      </c>
      <c r="AUP27" s="427"/>
      <c r="AUQ27" s="230"/>
      <c r="AUR27" s="105"/>
      <c r="AUS27" s="49"/>
      <c r="AUT27" s="140"/>
      <c r="AUU27" s="78">
        <f t="shared" si="247"/>
        <v>3312</v>
      </c>
      <c r="AUW27" s="427"/>
      <c r="AUX27" s="230"/>
      <c r="AUY27" s="105"/>
      <c r="AUZ27" s="49"/>
      <c r="AVA27" s="140"/>
      <c r="AVB27" s="78">
        <f t="shared" si="248"/>
        <v>1010</v>
      </c>
      <c r="AVD27" s="427"/>
      <c r="AVE27" s="230"/>
      <c r="AVF27" s="105"/>
      <c r="AVG27" s="49"/>
      <c r="AVH27" s="140"/>
      <c r="AVI27" s="78">
        <f t="shared" si="249"/>
        <v>0</v>
      </c>
      <c r="AVK27" s="407"/>
      <c r="AVL27" s="312"/>
      <c r="AVM27" s="22"/>
      <c r="AVN27" s="31"/>
      <c r="AVO27" s="76"/>
      <c r="AVP27" s="78">
        <f t="shared" si="224"/>
        <v>0</v>
      </c>
      <c r="AVR27" s="407"/>
      <c r="AVS27" s="312"/>
      <c r="AVT27" s="22"/>
      <c r="AVU27" s="31"/>
      <c r="AVV27" s="76"/>
      <c r="AVW27" s="78">
        <f t="shared" si="225"/>
        <v>0</v>
      </c>
      <c r="AVY27" s="427"/>
      <c r="AVZ27" s="230"/>
      <c r="AWA27" s="105"/>
      <c r="AWB27" s="49"/>
      <c r="AWC27" s="351"/>
      <c r="AWD27" s="78">
        <f t="shared" si="226"/>
        <v>0</v>
      </c>
      <c r="AWF27" s="49"/>
      <c r="AWG27" s="309"/>
      <c r="AWH27" s="230"/>
      <c r="AWI27" s="105"/>
      <c r="AWJ27" s="49"/>
      <c r="AWK27" s="140"/>
      <c r="AWL27" s="78">
        <f t="shared" si="227"/>
        <v>448440.18</v>
      </c>
      <c r="AWN27" s="407"/>
      <c r="AWO27" s="740"/>
      <c r="AWP27" s="782"/>
      <c r="AWQ27" s="140"/>
      <c r="AWR27" s="31"/>
      <c r="AWS27" s="140"/>
      <c r="AWT27" s="78">
        <f t="shared" si="259"/>
        <v>11251</v>
      </c>
      <c r="AWV27" s="407"/>
      <c r="AWW27" s="782"/>
      <c r="AWX27" s="140"/>
      <c r="AWY27" s="31"/>
      <c r="AWZ27" s="140"/>
      <c r="AXA27" s="78">
        <f t="shared" si="260"/>
        <v>0</v>
      </c>
      <c r="AXC27" s="407"/>
      <c r="AXD27" s="782"/>
      <c r="AXE27" s="140"/>
      <c r="AXF27" s="31"/>
      <c r="AXG27" s="140"/>
      <c r="AXH27" s="78">
        <f t="shared" si="261"/>
        <v>0</v>
      </c>
      <c r="AXJ27" s="31"/>
      <c r="AXK27" s="782"/>
      <c r="AXL27" s="140"/>
      <c r="AXM27" s="31"/>
      <c r="AXN27" s="140"/>
      <c r="AXO27" s="78">
        <f t="shared" si="262"/>
        <v>0</v>
      </c>
      <c r="AXQ27" s="427"/>
      <c r="AXR27" s="303"/>
      <c r="AXS27" s="140"/>
      <c r="AXT27" s="49"/>
      <c r="AXU27" s="140"/>
      <c r="AXV27" s="78">
        <f t="shared" si="136"/>
        <v>39719</v>
      </c>
      <c r="AXX27" s="427"/>
      <c r="AXY27" s="303"/>
      <c r="AXZ27" s="140"/>
      <c r="AYA27" s="49"/>
      <c r="AYB27" s="140"/>
      <c r="AYC27" s="78">
        <f t="shared" si="137"/>
        <v>0</v>
      </c>
      <c r="AYE27" s="427"/>
      <c r="AYF27" s="303"/>
      <c r="AYG27" s="140"/>
      <c r="AYH27" s="49"/>
      <c r="AYI27" s="140"/>
      <c r="AYJ27" s="78">
        <f t="shared" si="138"/>
        <v>0</v>
      </c>
      <c r="AYL27" s="407"/>
      <c r="AYM27" s="782"/>
      <c r="AYN27" s="140"/>
      <c r="AYO27" s="31"/>
      <c r="AYP27" s="140"/>
      <c r="AYQ27" s="78">
        <f t="shared" si="139"/>
        <v>0</v>
      </c>
      <c r="AYS27" s="407"/>
      <c r="AYT27" s="782"/>
      <c r="AYU27" s="140"/>
      <c r="AYV27" s="61"/>
      <c r="AYW27" s="140"/>
      <c r="AYX27" s="78">
        <f t="shared" si="140"/>
        <v>0</v>
      </c>
      <c r="AYZ27" s="31"/>
      <c r="AZA27" s="782"/>
      <c r="AZB27" s="140"/>
      <c r="AZC27" s="61"/>
      <c r="AZD27" s="140"/>
      <c r="AZE27" s="78">
        <f t="shared" si="141"/>
        <v>0</v>
      </c>
      <c r="AZG27" s="322"/>
      <c r="AZH27" s="303"/>
      <c r="AZI27" s="140"/>
      <c r="AZJ27" s="49"/>
      <c r="AZK27" s="140"/>
      <c r="AZL27" s="78">
        <f t="shared" si="142"/>
        <v>5180.28</v>
      </c>
      <c r="AZN27" s="322"/>
      <c r="AZO27" s="303"/>
      <c r="AZP27" s="140"/>
      <c r="AZQ27" s="49"/>
      <c r="AZR27" s="140"/>
      <c r="AZS27" s="78">
        <f t="shared" si="143"/>
        <v>0</v>
      </c>
      <c r="AZU27" s="322"/>
      <c r="AZV27" s="303"/>
      <c r="AZW27" s="140"/>
      <c r="AZX27" s="427"/>
      <c r="AZY27" s="140"/>
      <c r="AZZ27" s="78">
        <f t="shared" si="144"/>
        <v>5524</v>
      </c>
      <c r="BAB27" s="407"/>
      <c r="BAC27" s="782"/>
      <c r="BAD27" s="140"/>
      <c r="BAE27" s="407"/>
      <c r="BAF27" s="140"/>
      <c r="BAG27" s="78">
        <f t="shared" si="145"/>
        <v>3325</v>
      </c>
      <c r="BAI27" s="427"/>
      <c r="BAJ27" s="303"/>
      <c r="BAK27" s="140"/>
      <c r="BAL27" s="49"/>
      <c r="BAM27" s="140"/>
      <c r="BAN27" s="78">
        <f t="shared" si="146"/>
        <v>56084.2</v>
      </c>
      <c r="BAP27" s="49"/>
      <c r="BAQ27" s="303"/>
      <c r="BAR27" s="140"/>
      <c r="BAS27" s="259"/>
      <c r="BAT27" s="140"/>
      <c r="BAU27" s="78">
        <f t="shared" si="263"/>
        <v>0</v>
      </c>
      <c r="BAW27" s="49"/>
      <c r="BAX27" s="303"/>
      <c r="BAY27" s="140"/>
      <c r="BAZ27" s="259"/>
      <c r="BBA27" s="140"/>
      <c r="BBB27" s="78">
        <f t="shared" si="264"/>
        <v>1292</v>
      </c>
      <c r="BBD27" s="322">
        <v>41543</v>
      </c>
      <c r="BBE27" s="322"/>
      <c r="BBF27" s="541" t="s">
        <v>3996</v>
      </c>
      <c r="BBG27" s="1554">
        <v>170880</v>
      </c>
      <c r="BBH27" s="322"/>
      <c r="BBI27" s="704"/>
      <c r="BBJ27" s="132">
        <f t="shared" si="147"/>
        <v>1183721.5</v>
      </c>
      <c r="BBL27" s="31"/>
      <c r="BBM27" s="782"/>
      <c r="BBN27" s="140"/>
      <c r="BBO27" s="61"/>
      <c r="BBP27" s="140"/>
      <c r="BBQ27" s="78">
        <f t="shared" si="148"/>
        <v>0</v>
      </c>
      <c r="BBS27" s="49"/>
      <c r="BBT27" s="303"/>
      <c r="BBU27" s="140"/>
      <c r="BBV27" s="496"/>
      <c r="BBW27" s="140"/>
      <c r="BBX27" s="78">
        <f t="shared" si="149"/>
        <v>0</v>
      </c>
      <c r="BBZ27" s="31"/>
      <c r="BCA27" s="782"/>
      <c r="BCB27" s="140"/>
      <c r="BCC27" s="61"/>
      <c r="BCD27" s="140"/>
      <c r="BCE27" s="78">
        <f t="shared" si="150"/>
        <v>0</v>
      </c>
      <c r="BCG27" s="31"/>
      <c r="BCH27" s="782"/>
      <c r="BCI27" s="140"/>
      <c r="BCJ27" s="61"/>
      <c r="BCK27" s="140"/>
      <c r="BCL27" s="78">
        <f t="shared" si="151"/>
        <v>0</v>
      </c>
      <c r="BCN27" s="407"/>
      <c r="BCO27" s="782"/>
      <c r="BCP27" s="140"/>
      <c r="BCQ27" s="61"/>
      <c r="BCR27" s="140"/>
      <c r="BCS27" s="78">
        <f t="shared" si="152"/>
        <v>4327.5</v>
      </c>
      <c r="BCU27" s="407"/>
      <c r="BCV27" s="782"/>
      <c r="BCW27" s="140"/>
      <c r="BCX27" s="61"/>
      <c r="BCY27" s="140"/>
      <c r="BCZ27" s="78">
        <f t="shared" si="153"/>
        <v>22835.5</v>
      </c>
      <c r="BDB27" s="323"/>
      <c r="BDC27" s="782"/>
      <c r="BDD27" s="140"/>
      <c r="BDE27" s="61"/>
      <c r="BDF27" s="140"/>
      <c r="BDG27" s="78">
        <f t="shared" si="154"/>
        <v>0</v>
      </c>
      <c r="BDI27" s="427"/>
      <c r="BDJ27" s="484"/>
      <c r="BDK27" s="303"/>
      <c r="BDL27" s="140"/>
      <c r="BDM27" s="427"/>
      <c r="BDN27" s="140"/>
      <c r="BDO27" s="78">
        <f t="shared" si="155"/>
        <v>308</v>
      </c>
      <c r="BDQ27" s="31"/>
      <c r="BDR27" s="31"/>
      <c r="BDS27" s="782"/>
      <c r="BDT27" s="140"/>
      <c r="BDU27" s="31"/>
      <c r="BDV27" s="140"/>
      <c r="BDW27" s="78">
        <f t="shared" si="156"/>
        <v>2970</v>
      </c>
      <c r="BDY27" s="31"/>
      <c r="BDZ27" s="782"/>
      <c r="BEA27" s="140"/>
      <c r="BEB27" s="31"/>
      <c r="BEC27" s="140"/>
      <c r="BED27" s="78">
        <f t="shared" si="157"/>
        <v>0</v>
      </c>
      <c r="BEF27" s="31"/>
      <c r="BEG27" s="782"/>
      <c r="BEH27" s="140"/>
      <c r="BEI27" s="61"/>
      <c r="BEJ27" s="140"/>
      <c r="BEK27" s="78">
        <f t="shared" si="158"/>
        <v>0</v>
      </c>
      <c r="BEM27" s="323"/>
      <c r="BEN27" s="782"/>
      <c r="BEO27" s="140"/>
      <c r="BEP27" s="61"/>
      <c r="BEQ27" s="140"/>
      <c r="BER27" s="78">
        <f t="shared" si="159"/>
        <v>0</v>
      </c>
      <c r="BET27" s="323"/>
      <c r="BEU27" s="782"/>
      <c r="BEV27" s="140"/>
      <c r="BEW27" s="31"/>
      <c r="BEX27" s="140"/>
      <c r="BEY27" s="78">
        <f t="shared" si="160"/>
        <v>1065</v>
      </c>
      <c r="BFA27" s="322">
        <v>41547</v>
      </c>
      <c r="BFB27" s="303" t="s">
        <v>4224</v>
      </c>
      <c r="BFC27" s="351">
        <v>7595</v>
      </c>
      <c r="BFD27" s="427"/>
      <c r="BFE27" s="140"/>
      <c r="BFF27" s="78">
        <f t="shared" si="161"/>
        <v>37162</v>
      </c>
      <c r="BFH27" s="323"/>
      <c r="BFI27" s="782"/>
      <c r="BFJ27" s="140"/>
      <c r="BFK27" s="494"/>
      <c r="BFL27" s="140"/>
      <c r="BFM27" s="78">
        <f t="shared" si="162"/>
        <v>0</v>
      </c>
      <c r="BFO27" s="31"/>
      <c r="BFP27" s="782"/>
      <c r="BFQ27" s="140"/>
      <c r="BFR27" s="61"/>
      <c r="BFS27" s="140"/>
      <c r="BFT27" s="78">
        <f t="shared" si="163"/>
        <v>0</v>
      </c>
      <c r="BFV27" s="322"/>
      <c r="BFW27" s="303"/>
      <c r="BFX27" s="140"/>
      <c r="BFY27" s="322"/>
      <c r="BFZ27" s="140"/>
      <c r="BGA27" s="78">
        <f t="shared" si="164"/>
        <v>43828.5</v>
      </c>
      <c r="BGC27" s="427"/>
      <c r="BGD27" s="303"/>
      <c r="BGE27" s="140"/>
      <c r="BGF27" s="427"/>
      <c r="BGG27" s="140"/>
      <c r="BGH27" s="78">
        <f t="shared" si="165"/>
        <v>118491.09999999999</v>
      </c>
      <c r="BGJ27" s="31"/>
      <c r="BGK27" s="782"/>
      <c r="BGL27" s="140"/>
      <c r="BGM27" s="61"/>
      <c r="BGN27" s="140"/>
      <c r="BGO27" s="78">
        <f t="shared" si="166"/>
        <v>0</v>
      </c>
      <c r="BGQ27" s="407"/>
      <c r="BGR27" s="782"/>
      <c r="BGS27" s="52"/>
      <c r="BGT27" s="61"/>
      <c r="BGU27" s="140"/>
      <c r="BGV27" s="78">
        <f t="shared" si="167"/>
        <v>19485.8</v>
      </c>
      <c r="BGX27" s="427"/>
      <c r="BGY27" s="49"/>
      <c r="BGZ27" s="303"/>
      <c r="BHA27" s="140"/>
      <c r="BHB27" s="49"/>
      <c r="BHC27" s="140"/>
      <c r="BHD27" s="78">
        <f t="shared" si="168"/>
        <v>6511</v>
      </c>
      <c r="BHF27" s="322"/>
      <c r="BHG27" s="303"/>
      <c r="BHH27" s="140"/>
      <c r="BHI27" s="322"/>
      <c r="BHJ27" s="140"/>
      <c r="BHK27" s="78">
        <f t="shared" si="169"/>
        <v>6434</v>
      </c>
      <c r="BHM27" s="323"/>
      <c r="BHN27" s="337"/>
      <c r="BHO27" s="782"/>
      <c r="BHP27" s="140"/>
      <c r="BHQ27" s="607"/>
      <c r="BHR27" s="140"/>
      <c r="BHS27" s="78">
        <f t="shared" si="170"/>
        <v>0</v>
      </c>
      <c r="BHU27" s="31"/>
      <c r="BHV27" s="337"/>
      <c r="BHW27" s="782"/>
      <c r="BHX27" s="140"/>
      <c r="BHY27" s="31"/>
      <c r="BHZ27" s="140"/>
      <c r="BIA27" s="78">
        <f t="shared" si="171"/>
        <v>283008</v>
      </c>
      <c r="BIC27" s="407"/>
      <c r="BID27" s="782"/>
      <c r="BIE27" s="140"/>
      <c r="BIF27" s="494"/>
      <c r="BIG27" s="140"/>
      <c r="BIH27" s="78">
        <f t="shared" si="172"/>
        <v>0</v>
      </c>
      <c r="BIJ27" s="322"/>
      <c r="BIK27" s="303"/>
      <c r="BIL27" s="140"/>
      <c r="BIM27" s="259"/>
      <c r="BIN27" s="140"/>
      <c r="BIO27" s="78">
        <f t="shared" si="173"/>
        <v>0</v>
      </c>
      <c r="BIQ27" s="427"/>
      <c r="BIR27" s="303"/>
      <c r="BIS27" s="140"/>
      <c r="BIT27" s="259"/>
      <c r="BIU27" s="140"/>
      <c r="BIV27" s="78">
        <f t="shared" si="174"/>
        <v>3000</v>
      </c>
      <c r="BIX27" s="323"/>
      <c r="BIY27" s="1467"/>
      <c r="BIZ27" s="782"/>
      <c r="BJA27" s="140"/>
      <c r="BJB27" s="61"/>
      <c r="BJC27" s="140"/>
      <c r="BJD27" s="78">
        <f t="shared" si="253"/>
        <v>196151.15000000002</v>
      </c>
      <c r="BJF27" s="31"/>
      <c r="BJG27" s="782"/>
      <c r="BJH27" s="140"/>
      <c r="BJI27" s="61"/>
      <c r="BJJ27" s="140"/>
      <c r="BJK27" s="78">
        <f t="shared" si="254"/>
        <v>0</v>
      </c>
      <c r="BJM27" s="407"/>
      <c r="BJN27" s="782"/>
      <c r="BJO27" s="140"/>
      <c r="BJP27" s="61"/>
      <c r="BJQ27" s="140"/>
      <c r="BJR27" s="78">
        <f t="shared" si="175"/>
        <v>0</v>
      </c>
      <c r="BJT27" s="407"/>
      <c r="BJV27" s="782"/>
      <c r="BJW27" s="140"/>
      <c r="BJX27" s="31"/>
      <c r="BJY27" s="140"/>
      <c r="BJZ27" s="78">
        <f t="shared" si="176"/>
        <v>16334</v>
      </c>
      <c r="BKB27" s="407"/>
      <c r="BKC27" s="782"/>
      <c r="BKD27" s="140"/>
      <c r="BKE27" s="31"/>
      <c r="BKF27" s="140"/>
      <c r="BKG27" s="78">
        <f t="shared" si="177"/>
        <v>9118</v>
      </c>
      <c r="BKI27" s="407"/>
      <c r="BKJ27" s="782"/>
      <c r="BKK27" s="140"/>
      <c r="BKL27" s="31"/>
      <c r="BKM27" s="140"/>
      <c r="BKN27" s="78">
        <f t="shared" si="178"/>
        <v>0</v>
      </c>
      <c r="BKP27" s="407"/>
      <c r="BKQ27" s="782"/>
      <c r="BKR27" s="140"/>
      <c r="BKS27" s="31"/>
      <c r="BKT27" s="140"/>
      <c r="BKU27" s="78">
        <f t="shared" si="179"/>
        <v>15188.5</v>
      </c>
      <c r="BKW27" s="407"/>
      <c r="BKX27" s="782"/>
      <c r="BKY27" s="140"/>
      <c r="BKZ27" s="61"/>
      <c r="BLA27" s="140"/>
      <c r="BLB27" s="78">
        <f t="shared" si="180"/>
        <v>0</v>
      </c>
      <c r="BLD27" s="427"/>
      <c r="BLE27" s="230"/>
      <c r="BLF27" s="698"/>
      <c r="BLG27" s="49"/>
      <c r="BLH27" s="262"/>
      <c r="BLI27" s="78">
        <f t="shared" si="181"/>
        <v>0</v>
      </c>
      <c r="BLK27" s="427"/>
      <c r="BLL27" s="303"/>
      <c r="BLM27" s="140"/>
      <c r="BLN27" s="259"/>
      <c r="BLO27" s="140"/>
      <c r="BLP27" s="78">
        <f t="shared" si="182"/>
        <v>0</v>
      </c>
      <c r="BLR27" s="427"/>
      <c r="BLS27" s="303"/>
      <c r="BLT27" s="140"/>
      <c r="BLU27" s="496"/>
      <c r="BLV27" s="140"/>
      <c r="BLW27" s="78">
        <f t="shared" si="183"/>
        <v>2393</v>
      </c>
      <c r="BLY27" s="407"/>
      <c r="BLZ27" s="782"/>
      <c r="BMA27" s="140"/>
      <c r="BMB27" s="607"/>
      <c r="BMC27" s="140"/>
      <c r="BMD27" s="78">
        <f t="shared" si="184"/>
        <v>0</v>
      </c>
      <c r="BMF27" s="31"/>
      <c r="BMG27" s="782"/>
      <c r="BMH27" s="140"/>
      <c r="BMI27" s="259"/>
      <c r="BMJ27" s="140"/>
      <c r="BMK27" s="78">
        <f t="shared" si="185"/>
        <v>0</v>
      </c>
      <c r="BMM27" s="31"/>
      <c r="BMN27" s="782"/>
      <c r="BMO27" s="351"/>
      <c r="BMP27" s="31"/>
      <c r="BMQ27" s="140"/>
      <c r="BMR27" s="78">
        <f t="shared" si="228"/>
        <v>14824.5</v>
      </c>
      <c r="BMT27" s="322"/>
      <c r="BMU27" s="230"/>
      <c r="BMV27" s="105"/>
      <c r="BMW27" s="259"/>
      <c r="BMX27" s="66"/>
      <c r="BMY27" s="78">
        <f t="shared" si="229"/>
        <v>56291.5</v>
      </c>
      <c r="BNA27" s="31"/>
      <c r="BNB27" s="782"/>
      <c r="BNC27" s="140"/>
      <c r="BND27" s="61"/>
      <c r="BNE27" s="140"/>
      <c r="BNF27" s="78">
        <f t="shared" si="230"/>
        <v>0</v>
      </c>
      <c r="BNH27" s="31"/>
      <c r="BNI27" s="337"/>
      <c r="BNJ27" s="782"/>
      <c r="BNK27" s="140"/>
      <c r="BNL27" s="61"/>
      <c r="BNM27" s="140"/>
      <c r="BNN27" s="78">
        <f t="shared" si="231"/>
        <v>0</v>
      </c>
      <c r="BNP27" s="31"/>
      <c r="BNQ27" s="782"/>
      <c r="BNR27" s="140"/>
      <c r="BNS27" s="61"/>
      <c r="BNT27" s="140"/>
      <c r="BNU27" s="78">
        <f t="shared" si="232"/>
        <v>0</v>
      </c>
      <c r="BNW27" s="31"/>
      <c r="BNX27" s="782"/>
      <c r="BNY27" s="140"/>
      <c r="BNZ27" s="61"/>
      <c r="BOA27" s="140"/>
      <c r="BOB27" s="78">
        <f t="shared" si="233"/>
        <v>0</v>
      </c>
      <c r="BOD27" s="31"/>
      <c r="BOE27" s="782"/>
      <c r="BOF27" s="140"/>
      <c r="BOG27" s="61"/>
      <c r="BOH27" s="140"/>
      <c r="BOI27" s="78">
        <f t="shared" si="234"/>
        <v>1785.5</v>
      </c>
      <c r="BOK27" s="322"/>
      <c r="BOL27" s="303"/>
      <c r="BOM27" s="140"/>
      <c r="BON27" s="49"/>
      <c r="BOO27" s="140"/>
      <c r="BOP27" s="78">
        <f t="shared" si="235"/>
        <v>0</v>
      </c>
      <c r="BOR27" s="407"/>
      <c r="BOS27" s="782"/>
      <c r="BOT27" s="140"/>
      <c r="BOU27" s="31"/>
      <c r="BOV27" s="140"/>
      <c r="BOW27" s="78">
        <f t="shared" si="236"/>
        <v>0</v>
      </c>
      <c r="BOY27" s="407"/>
      <c r="BOZ27" s="782"/>
      <c r="BPA27" s="140"/>
      <c r="BPB27" s="31"/>
      <c r="BPC27" s="140"/>
      <c r="BPD27" s="78">
        <f t="shared" si="250"/>
        <v>210</v>
      </c>
      <c r="BPF27" s="31"/>
      <c r="BPG27" s="782"/>
      <c r="BPH27" s="140"/>
      <c r="BPI27" s="61"/>
      <c r="BPJ27" s="140"/>
      <c r="BPK27" s="78">
        <f t="shared" si="186"/>
        <v>0</v>
      </c>
      <c r="BPM27" s="31"/>
      <c r="BPN27" s="782"/>
      <c r="BPO27" s="140"/>
      <c r="BPP27" s="61"/>
      <c r="BPQ27" s="140"/>
      <c r="BPR27" s="78">
        <f t="shared" si="187"/>
        <v>0</v>
      </c>
      <c r="BPU27" s="933"/>
      <c r="BPV27" s="31"/>
      <c r="BPW27" s="140"/>
      <c r="BPX27" s="61"/>
      <c r="BPY27" s="140"/>
      <c r="BPZ27" s="78">
        <f t="shared" si="188"/>
        <v>118</v>
      </c>
      <c r="BQA27" s="76"/>
      <c r="BQB27" s="322">
        <v>41546</v>
      </c>
      <c r="BQC27" s="303" t="s">
        <v>4196</v>
      </c>
      <c r="BQD27" s="140">
        <v>2960</v>
      </c>
      <c r="BQE27" s="49"/>
      <c r="BQF27" s="140"/>
      <c r="BQG27" s="78">
        <f t="shared" si="189"/>
        <v>27381.5</v>
      </c>
      <c r="BQI27" s="322"/>
      <c r="BQJ27" s="230"/>
      <c r="BQK27" s="105"/>
      <c r="BQL27" s="427"/>
      <c r="BQM27" s="140"/>
      <c r="BQN27" s="78">
        <f t="shared" si="190"/>
        <v>0</v>
      </c>
      <c r="BQQ27" s="782"/>
      <c r="BQR27" s="351"/>
      <c r="BQS27" s="407"/>
      <c r="BQT27" s="780"/>
      <c r="BQU27" s="78">
        <f t="shared" si="191"/>
        <v>0</v>
      </c>
      <c r="BQW27" s="31"/>
      <c r="BQX27" s="782"/>
      <c r="BQY27" s="140"/>
      <c r="BQZ27" s="61"/>
      <c r="BRA27" s="140"/>
      <c r="BRB27" s="78">
        <f t="shared" si="192"/>
        <v>2077</v>
      </c>
      <c r="BRD27" s="31"/>
      <c r="BRE27" s="31"/>
      <c r="BRF27" s="782"/>
      <c r="BRG27" s="140"/>
      <c r="BRH27" s="61"/>
      <c r="BRI27" s="140"/>
      <c r="BRJ27" s="78">
        <f t="shared" si="193"/>
        <v>1966</v>
      </c>
      <c r="BRL27" s="407"/>
      <c r="BRM27" s="782"/>
      <c r="BRN27" s="140"/>
      <c r="BRO27" s="61"/>
      <c r="BRP27" s="140"/>
      <c r="BRQ27" s="78">
        <f t="shared" si="194"/>
        <v>0</v>
      </c>
      <c r="BRS27" s="407"/>
      <c r="BRT27" s="782"/>
      <c r="BRU27" s="140"/>
      <c r="BRV27" s="31"/>
      <c r="BRW27" s="140"/>
      <c r="BRX27" s="78">
        <f t="shared" si="195"/>
        <v>0</v>
      </c>
      <c r="BRZ27" s="31"/>
      <c r="BSA27" s="782"/>
      <c r="BSB27" s="140"/>
      <c r="BSC27" s="61"/>
      <c r="BSD27" s="140"/>
      <c r="BSE27" s="78">
        <f t="shared" si="196"/>
        <v>0</v>
      </c>
      <c r="BSG27" s="407"/>
      <c r="BSH27" s="782"/>
      <c r="BSI27" s="140"/>
      <c r="BSJ27" s="887"/>
      <c r="BSK27" s="571"/>
      <c r="BSL27" s="78">
        <f t="shared" si="197"/>
        <v>0</v>
      </c>
      <c r="BSN27" s="407"/>
      <c r="BSO27" s="782"/>
      <c r="BSP27" s="140"/>
      <c r="BSQ27" s="887"/>
      <c r="BSR27" s="571"/>
      <c r="BSS27" s="78">
        <f t="shared" si="198"/>
        <v>0</v>
      </c>
      <c r="BSU27" s="31"/>
      <c r="BSV27" s="782"/>
      <c r="BSW27" s="140"/>
      <c r="BSX27" s="61"/>
      <c r="BSY27" s="140"/>
      <c r="BSZ27" s="78">
        <f t="shared" si="199"/>
        <v>0</v>
      </c>
      <c r="BTB27" s="31"/>
      <c r="BTC27" s="782"/>
      <c r="BTD27" s="140"/>
      <c r="BTE27" s="61"/>
      <c r="BTF27" s="140"/>
      <c r="BTG27" s="78">
        <f t="shared" si="200"/>
        <v>0</v>
      </c>
      <c r="BTI27" s="31"/>
      <c r="BTJ27" s="782"/>
      <c r="BTK27" s="140"/>
      <c r="BTL27" s="61"/>
      <c r="BTM27" s="140"/>
      <c r="BTN27" s="78">
        <f t="shared" si="201"/>
        <v>0</v>
      </c>
      <c r="BTP27" s="31"/>
      <c r="BTQ27" s="782"/>
      <c r="BTR27" s="140"/>
      <c r="BTS27" s="61"/>
      <c r="BTT27" s="140"/>
      <c r="BTU27" s="78">
        <f t="shared" si="202"/>
        <v>0</v>
      </c>
    </row>
    <row r="28" spans="1:1893" x14ac:dyDescent="0.25">
      <c r="A28" s="31"/>
      <c r="B28" s="312"/>
      <c r="C28" s="22"/>
      <c r="D28" s="31"/>
      <c r="E28" s="76"/>
      <c r="F28" s="78">
        <f t="shared" si="2"/>
        <v>0</v>
      </c>
      <c r="H28" s="31"/>
      <c r="I28" s="312"/>
      <c r="J28" s="22"/>
      <c r="K28" s="31"/>
      <c r="L28" s="76"/>
      <c r="M28" s="78">
        <f t="shared" si="3"/>
        <v>0</v>
      </c>
      <c r="O28" s="312"/>
      <c r="P28" s="312"/>
      <c r="Q28" s="22"/>
      <c r="R28" s="31"/>
      <c r="S28" s="76"/>
      <c r="T28" s="78">
        <f t="shared" si="4"/>
        <v>0</v>
      </c>
      <c r="V28" s="312"/>
      <c r="W28" s="312"/>
      <c r="X28" s="22"/>
      <c r="Y28" s="31"/>
      <c r="Z28" s="76"/>
      <c r="AA28" s="78">
        <f t="shared" si="5"/>
        <v>0</v>
      </c>
      <c r="AC28" s="407"/>
      <c r="AD28" s="312"/>
      <c r="AE28" s="22"/>
      <c r="AF28" s="407"/>
      <c r="AG28" s="76"/>
      <c r="AH28" s="78">
        <f t="shared" si="6"/>
        <v>5930</v>
      </c>
      <c r="AJ28" s="322">
        <v>41496</v>
      </c>
      <c r="AK28" s="230" t="s">
        <v>3315</v>
      </c>
      <c r="AL28" s="105">
        <v>42753</v>
      </c>
      <c r="AM28" s="401"/>
      <c r="AN28" s="140"/>
      <c r="AO28" s="78">
        <f t="shared" si="7"/>
        <v>614731.36</v>
      </c>
      <c r="AQ28" s="312"/>
      <c r="AR28" s="312"/>
      <c r="AS28" s="22"/>
      <c r="AT28" s="31"/>
      <c r="AU28" s="76"/>
      <c r="AV28" s="78">
        <f t="shared" si="8"/>
        <v>0</v>
      </c>
      <c r="AX28" s="323"/>
      <c r="AY28" s="312"/>
      <c r="AZ28" s="22"/>
      <c r="BA28" s="31"/>
      <c r="BB28" s="76"/>
      <c r="BC28" s="78">
        <f t="shared" si="9"/>
        <v>37222</v>
      </c>
      <c r="BE28" s="407"/>
      <c r="BF28" s="312"/>
      <c r="BG28" s="22"/>
      <c r="BH28" s="31"/>
      <c r="BI28" s="76"/>
      <c r="BJ28" s="78">
        <f t="shared" si="10"/>
        <v>0</v>
      </c>
      <c r="BL28" s="323"/>
      <c r="BM28" s="312"/>
      <c r="BN28" s="22"/>
      <c r="BO28" s="31"/>
      <c r="BP28" s="76"/>
      <c r="BQ28" s="78">
        <f t="shared" si="11"/>
        <v>0</v>
      </c>
      <c r="BS28" s="427"/>
      <c r="BT28" s="427"/>
      <c r="BU28" s="230"/>
      <c r="BV28" s="105"/>
      <c r="BW28" s="49"/>
      <c r="BX28" s="140"/>
      <c r="BY28" s="78">
        <f t="shared" si="12"/>
        <v>0</v>
      </c>
      <c r="CA28" s="427"/>
      <c r="CB28" s="230"/>
      <c r="CC28" s="105"/>
      <c r="CD28" s="49"/>
      <c r="CE28" s="140"/>
      <c r="CF28" s="78">
        <f t="shared" si="13"/>
        <v>0</v>
      </c>
      <c r="CH28" s="427"/>
      <c r="CI28" s="230"/>
      <c r="CJ28" s="105"/>
      <c r="CK28" s="49"/>
      <c r="CL28" s="140"/>
      <c r="CM28" s="78">
        <f t="shared" si="14"/>
        <v>0</v>
      </c>
      <c r="CO28" s="427">
        <v>41246</v>
      </c>
      <c r="CP28" s="484"/>
      <c r="CQ28" s="230" t="s">
        <v>1168</v>
      </c>
      <c r="CR28" s="105">
        <v>28034</v>
      </c>
      <c r="CS28" s="484"/>
      <c r="CT28" s="390"/>
      <c r="CU28" s="78">
        <f t="shared" si="15"/>
        <v>213237.66</v>
      </c>
      <c r="CW28" s="427"/>
      <c r="CX28" s="821"/>
      <c r="CY28" s="230"/>
      <c r="CZ28" s="105"/>
      <c r="DA28" s="427"/>
      <c r="DB28" s="140"/>
      <c r="DC28" s="78">
        <f t="shared" si="16"/>
        <v>9551430.3000000007</v>
      </c>
      <c r="DE28" s="322"/>
      <c r="DF28" s="230"/>
      <c r="DG28" s="105"/>
      <c r="DH28" s="49"/>
      <c r="DI28" s="52"/>
      <c r="DJ28" s="78">
        <f t="shared" si="17"/>
        <v>7735</v>
      </c>
      <c r="DL28" s="322"/>
      <c r="DM28" s="230"/>
      <c r="DN28" s="105"/>
      <c r="DO28" s="49"/>
      <c r="DP28" s="52"/>
      <c r="DQ28" s="78">
        <f t="shared" si="18"/>
        <v>0</v>
      </c>
      <c r="DS28" s="49"/>
      <c r="DT28" s="230"/>
      <c r="DU28" s="105"/>
      <c r="DV28" s="49"/>
      <c r="DW28" s="140"/>
      <c r="DX28" s="78">
        <f t="shared" si="19"/>
        <v>1750.5</v>
      </c>
      <c r="DZ28" s="322"/>
      <c r="EA28" s="230"/>
      <c r="EB28" s="105"/>
      <c r="EC28" s="49"/>
      <c r="ED28" s="140"/>
      <c r="EE28" s="78">
        <f t="shared" si="20"/>
        <v>0</v>
      </c>
      <c r="EG28" s="407"/>
      <c r="EH28" s="312"/>
      <c r="EI28" s="22"/>
      <c r="EJ28" s="31"/>
      <c r="EK28" s="76"/>
      <c r="EL28" s="78">
        <f t="shared" si="21"/>
        <v>0</v>
      </c>
      <c r="EN28" s="407"/>
      <c r="EO28" s="312"/>
      <c r="EP28" s="22"/>
      <c r="EQ28" s="31"/>
      <c r="ER28" s="76"/>
      <c r="ES28" s="78">
        <f t="shared" si="22"/>
        <v>0</v>
      </c>
      <c r="EU28" s="312"/>
      <c r="EV28" s="738"/>
      <c r="EW28" s="312"/>
      <c r="EX28" s="22"/>
      <c r="EY28" s="31"/>
      <c r="EZ28" s="76"/>
      <c r="FA28" s="78">
        <f t="shared" si="23"/>
        <v>0</v>
      </c>
      <c r="FC28" s="427"/>
      <c r="FD28" s="309"/>
      <c r="FE28" s="230"/>
      <c r="FF28" s="105"/>
      <c r="FG28" s="49"/>
      <c r="FH28" s="140"/>
      <c r="FI28" s="78">
        <f t="shared" si="24"/>
        <v>40277.530000000006</v>
      </c>
      <c r="FK28" s="407"/>
      <c r="FL28" s="31"/>
      <c r="FM28" s="312"/>
      <c r="FN28" s="22"/>
      <c r="FO28" s="31"/>
      <c r="FP28" s="76"/>
      <c r="FQ28" s="78">
        <f t="shared" si="25"/>
        <v>8038.1</v>
      </c>
      <c r="FS28" s="31"/>
      <c r="FT28" s="230"/>
      <c r="FU28" s="105"/>
      <c r="FV28" s="49"/>
      <c r="FW28" s="140"/>
      <c r="FX28" s="78">
        <f t="shared" si="203"/>
        <v>0</v>
      </c>
      <c r="FZ28" s="407"/>
      <c r="GA28" s="484"/>
      <c r="GB28" s="312"/>
      <c r="GC28" s="22"/>
      <c r="GD28" s="875"/>
      <c r="GE28" s="903"/>
      <c r="GF28" s="78">
        <f t="shared" si="26"/>
        <v>115455</v>
      </c>
      <c r="GH28" s="31"/>
      <c r="GI28" s="312"/>
      <c r="GJ28" s="22"/>
      <c r="GK28" s="31"/>
      <c r="GL28" s="76"/>
      <c r="GM28" s="78">
        <f t="shared" si="27"/>
        <v>24</v>
      </c>
      <c r="GO28" s="407"/>
      <c r="GP28" s="312"/>
      <c r="GQ28" s="312"/>
      <c r="GR28" s="22"/>
      <c r="GS28" s="31"/>
      <c r="GT28" s="76"/>
      <c r="GU28" s="78">
        <f t="shared" si="28"/>
        <v>8804.6</v>
      </c>
      <c r="GW28" s="427"/>
      <c r="GX28" s="230"/>
      <c r="GY28" s="105"/>
      <c r="GZ28" s="322"/>
      <c r="HA28" s="140"/>
      <c r="HB28" s="78">
        <f t="shared" si="29"/>
        <v>5990.5</v>
      </c>
      <c r="HD28" s="323"/>
      <c r="HE28" s="312"/>
      <c r="HF28" s="22"/>
      <c r="HG28" s="31"/>
      <c r="HH28" s="76"/>
      <c r="HI28" s="78">
        <f t="shared" si="30"/>
        <v>41275.5</v>
      </c>
      <c r="HK28" s="323"/>
      <c r="HL28" s="312"/>
      <c r="HM28" s="22"/>
      <c r="HN28" s="31"/>
      <c r="HO28" s="76"/>
      <c r="HP28" s="78">
        <f t="shared" si="31"/>
        <v>3000</v>
      </c>
      <c r="HR28" s="323"/>
      <c r="HS28" s="312"/>
      <c r="HT28" s="22"/>
      <c r="HU28" s="31"/>
      <c r="HV28" s="76"/>
      <c r="HW28" s="78">
        <f t="shared" si="32"/>
        <v>0</v>
      </c>
      <c r="HY28" s="323"/>
      <c r="HZ28" s="312"/>
      <c r="IA28" s="22"/>
      <c r="IB28" s="31"/>
      <c r="IC28" s="76"/>
      <c r="ID28" s="78">
        <f t="shared" si="33"/>
        <v>0</v>
      </c>
      <c r="IF28" s="312"/>
      <c r="IG28" s="312"/>
      <c r="IH28" s="22"/>
      <c r="II28" s="31"/>
      <c r="IJ28" s="76"/>
      <c r="IK28" s="78">
        <f t="shared" si="34"/>
        <v>44195</v>
      </c>
      <c r="IM28" s="427"/>
      <c r="IN28" s="230"/>
      <c r="IO28" s="105"/>
      <c r="IP28" s="49"/>
      <c r="IQ28" s="140"/>
      <c r="IR28" s="78">
        <f t="shared" si="35"/>
        <v>402</v>
      </c>
      <c r="IT28" s="407"/>
      <c r="IU28" s="312"/>
      <c r="IV28" s="22"/>
      <c r="IW28" s="31"/>
      <c r="IX28" s="76"/>
      <c r="IY28" s="78">
        <f t="shared" si="36"/>
        <v>21278.5</v>
      </c>
      <c r="JA28" s="323">
        <v>41543</v>
      </c>
      <c r="JB28" s="782" t="s">
        <v>4155</v>
      </c>
      <c r="JC28" s="704">
        <v>3040</v>
      </c>
      <c r="JD28" s="323"/>
      <c r="JF28" s="78">
        <f t="shared" si="37"/>
        <v>9640</v>
      </c>
      <c r="JH28" s="323"/>
      <c r="JI28" s="312"/>
      <c r="JJ28" s="22"/>
      <c r="JK28" s="323"/>
      <c r="JL28" s="22"/>
      <c r="JM28" s="78">
        <f t="shared" si="38"/>
        <v>30400</v>
      </c>
      <c r="JO28" s="323"/>
      <c r="JP28" s="312"/>
      <c r="JQ28" s="22"/>
      <c r="JR28" s="323"/>
      <c r="JS28" s="22"/>
      <c r="JT28" s="78">
        <f t="shared" si="39"/>
        <v>30400</v>
      </c>
      <c r="JV28" s="427">
        <v>40760</v>
      </c>
      <c r="JW28" s="1476" t="s">
        <v>1158</v>
      </c>
      <c r="JX28" s="526">
        <v>33439</v>
      </c>
      <c r="JY28" s="323">
        <v>41009</v>
      </c>
      <c r="JZ28" s="76">
        <v>19488.68</v>
      </c>
      <c r="KA28" s="78">
        <f t="shared" si="40"/>
        <v>44085.39</v>
      </c>
      <c r="KC28" s="323"/>
      <c r="KD28" s="312"/>
      <c r="KE28" s="22"/>
      <c r="KF28" s="31"/>
      <c r="KG28" s="76"/>
      <c r="KH28" s="78">
        <f t="shared" si="41"/>
        <v>0</v>
      </c>
      <c r="KJ28" s="323"/>
      <c r="KK28" s="323"/>
      <c r="KL28" s="312"/>
      <c r="KM28" s="22"/>
      <c r="KN28" s="31"/>
      <c r="KO28" s="76"/>
      <c r="KP28" s="78">
        <f t="shared" si="42"/>
        <v>26852</v>
      </c>
      <c r="KR28" s="323"/>
      <c r="KS28" s="312"/>
      <c r="KT28" s="22"/>
      <c r="KU28" s="31"/>
      <c r="KV28" s="76"/>
      <c r="KW28" s="78">
        <f t="shared" si="43"/>
        <v>0</v>
      </c>
      <c r="KY28" s="322"/>
      <c r="KZ28" s="230"/>
      <c r="LA28" s="105"/>
      <c r="LB28" s="49"/>
      <c r="LC28" s="140"/>
      <c r="LD28" s="78">
        <f t="shared" si="44"/>
        <v>0</v>
      </c>
      <c r="LF28" s="312"/>
      <c r="LG28" s="312"/>
      <c r="LH28" s="22"/>
      <c r="LI28" s="31"/>
      <c r="LJ28" s="76"/>
      <c r="LK28" s="78">
        <f t="shared" si="45"/>
        <v>7881.5</v>
      </c>
      <c r="LM28" s="312"/>
      <c r="LN28" s="312"/>
      <c r="LO28" s="22"/>
      <c r="LP28" s="31"/>
      <c r="LQ28" s="76"/>
      <c r="LR28" s="78">
        <f t="shared" si="46"/>
        <v>0</v>
      </c>
      <c r="LT28" s="312"/>
      <c r="LU28" s="312"/>
      <c r="LV28" s="22"/>
      <c r="LW28" s="31"/>
      <c r="LX28" s="76"/>
      <c r="LY28" s="78">
        <f t="shared" si="47"/>
        <v>0</v>
      </c>
      <c r="MA28" s="312"/>
      <c r="MB28" s="312"/>
      <c r="MC28" s="22"/>
      <c r="MD28" s="31"/>
      <c r="ME28" s="76"/>
      <c r="MF28" s="78">
        <f t="shared" si="48"/>
        <v>0</v>
      </c>
      <c r="MH28" s="407"/>
      <c r="MI28" s="312"/>
      <c r="MJ28" s="22"/>
      <c r="MK28" s="31"/>
      <c r="ML28" s="76"/>
      <c r="MM28" s="78">
        <f t="shared" si="49"/>
        <v>0</v>
      </c>
      <c r="MO28" s="407"/>
      <c r="MP28" s="312"/>
      <c r="MQ28" s="22"/>
      <c r="MR28" s="31"/>
      <c r="MS28" s="76"/>
      <c r="MT28" s="78">
        <f t="shared" si="50"/>
        <v>0</v>
      </c>
      <c r="MV28" s="407"/>
      <c r="MW28" s="312"/>
      <c r="MX28" s="22"/>
      <c r="MY28" s="31"/>
      <c r="MZ28" s="76"/>
      <c r="NA28" s="78">
        <f t="shared" si="51"/>
        <v>0</v>
      </c>
      <c r="NC28" s="312"/>
      <c r="ND28" s="312"/>
      <c r="NE28" s="22"/>
      <c r="NF28" s="31"/>
      <c r="NG28" s="76"/>
      <c r="NH28" s="78">
        <f t="shared" si="52"/>
        <v>0</v>
      </c>
      <c r="NJ28" s="312"/>
      <c r="NK28" s="312"/>
      <c r="NL28" s="22"/>
      <c r="NM28" s="31"/>
      <c r="NN28" s="76"/>
      <c r="NO28" s="78">
        <f t="shared" si="53"/>
        <v>0</v>
      </c>
      <c r="NQ28" s="407"/>
      <c r="NR28" s="312"/>
      <c r="NS28" s="22"/>
      <c r="NT28" s="407"/>
      <c r="NU28" s="76"/>
      <c r="NV28" s="78">
        <f t="shared" si="54"/>
        <v>0</v>
      </c>
      <c r="NX28" s="407"/>
      <c r="NY28" s="312"/>
      <c r="NZ28" s="22"/>
      <c r="OA28" s="31"/>
      <c r="OB28" s="76"/>
      <c r="OC28" s="78">
        <f t="shared" si="55"/>
        <v>14934.5</v>
      </c>
      <c r="OE28" s="407"/>
      <c r="OF28" s="738"/>
      <c r="OG28" s="312"/>
      <c r="OH28" s="22"/>
      <c r="OI28" s="31"/>
      <c r="OJ28" s="76"/>
      <c r="OK28" s="78">
        <f t="shared" si="0"/>
        <v>166644.35999999999</v>
      </c>
      <c r="OM28" s="407"/>
      <c r="ON28" s="312"/>
      <c r="OO28" s="22"/>
      <c r="OP28" s="31"/>
      <c r="OQ28" s="76"/>
      <c r="OR28" s="78">
        <f t="shared" si="56"/>
        <v>0</v>
      </c>
      <c r="OT28" s="312"/>
      <c r="OU28" s="312"/>
      <c r="OV28" s="22"/>
      <c r="OW28" s="31"/>
      <c r="OX28" s="76"/>
      <c r="OY28" s="78">
        <f t="shared" si="57"/>
        <v>0</v>
      </c>
      <c r="PA28" s="322"/>
      <c r="PB28" s="899"/>
      <c r="PC28" s="105"/>
      <c r="PD28" s="49"/>
      <c r="PE28" s="140"/>
      <c r="PF28" s="78">
        <f t="shared" si="58"/>
        <v>7976</v>
      </c>
      <c r="PH28" s="322"/>
      <c r="PI28" s="899"/>
      <c r="PJ28" s="105"/>
      <c r="PK28" s="49"/>
      <c r="PL28" s="140"/>
      <c r="PM28" s="78">
        <f t="shared" si="59"/>
        <v>7976</v>
      </c>
      <c r="PO28" s="322"/>
      <c r="PP28" s="864"/>
      <c r="PQ28" s="230"/>
      <c r="PR28" s="105"/>
      <c r="PS28" s="309"/>
      <c r="PT28" s="140"/>
      <c r="PU28" s="78">
        <f t="shared" si="60"/>
        <v>332577.49</v>
      </c>
      <c r="PW28" s="322"/>
      <c r="PX28" s="230"/>
      <c r="PY28" s="105"/>
      <c r="PZ28" s="309"/>
      <c r="QA28" s="140"/>
      <c r="QB28" s="78">
        <f t="shared" si="61"/>
        <v>9904</v>
      </c>
      <c r="QD28" s="323"/>
      <c r="QE28" s="312"/>
      <c r="QF28" s="22"/>
      <c r="QG28" s="31"/>
      <c r="QH28" s="76"/>
      <c r="QI28" s="78">
        <f t="shared" si="62"/>
        <v>43673.4</v>
      </c>
      <c r="QK28" s="31"/>
      <c r="QL28" s="312"/>
      <c r="QM28" s="22"/>
      <c r="QN28" s="31"/>
      <c r="QO28" s="76"/>
      <c r="QP28" s="78">
        <f t="shared" si="63"/>
        <v>0</v>
      </c>
      <c r="QR28" s="312"/>
      <c r="QS28" s="312"/>
      <c r="QT28" s="22"/>
      <c r="QU28" s="31"/>
      <c r="QV28" s="76"/>
      <c r="QW28" s="78">
        <f t="shared" si="64"/>
        <v>0</v>
      </c>
      <c r="QY28" s="312"/>
      <c r="QZ28" s="312"/>
      <c r="RA28" s="22"/>
      <c r="RB28" s="31"/>
      <c r="RC28" s="76"/>
      <c r="RD28" s="78">
        <f t="shared" si="65"/>
        <v>0</v>
      </c>
      <c r="RF28" s="427"/>
      <c r="RG28" s="484"/>
      <c r="RH28" s="230"/>
      <c r="RI28" s="105"/>
      <c r="RJ28" s="49"/>
      <c r="RK28" s="140"/>
      <c r="RL28" s="78">
        <f t="shared" si="66"/>
        <v>26965.5</v>
      </c>
      <c r="RN28" s="407"/>
      <c r="RO28" s="312"/>
      <c r="RP28" s="22"/>
      <c r="RQ28" s="31"/>
      <c r="RR28" s="795"/>
      <c r="RS28" s="78">
        <f t="shared" si="67"/>
        <v>0</v>
      </c>
      <c r="RU28" s="407"/>
      <c r="RV28" s="312"/>
      <c r="RW28" s="22"/>
      <c r="RX28" s="31"/>
      <c r="RY28" s="795"/>
      <c r="RZ28" s="78">
        <f t="shared" si="68"/>
        <v>0</v>
      </c>
      <c r="SB28" s="31"/>
      <c r="SC28" s="312"/>
      <c r="SD28" s="22"/>
      <c r="SE28" s="31"/>
      <c r="SF28" s="795"/>
      <c r="SG28" s="78">
        <f t="shared" si="69"/>
        <v>0</v>
      </c>
      <c r="SI28" s="31"/>
      <c r="SJ28" s="312"/>
      <c r="SK28" s="22"/>
      <c r="SL28" s="31"/>
      <c r="SM28" s="795"/>
      <c r="SN28" s="78">
        <f t="shared" si="70"/>
        <v>0</v>
      </c>
      <c r="SP28" s="31"/>
      <c r="SQ28" s="312"/>
      <c r="SR28" s="22"/>
      <c r="SS28" s="31"/>
      <c r="ST28" s="795"/>
      <c r="SU28" s="78">
        <f t="shared" si="71"/>
        <v>0</v>
      </c>
      <c r="SW28" s="31"/>
      <c r="SX28" s="312"/>
      <c r="SY28" s="22"/>
      <c r="SZ28" s="31"/>
      <c r="TA28" s="795"/>
      <c r="TB28" s="78">
        <f t="shared" si="72"/>
        <v>0</v>
      </c>
      <c r="TD28" s="31"/>
      <c r="TE28" s="312"/>
      <c r="TF28" s="22"/>
      <c r="TG28" s="31"/>
      <c r="TH28" s="795"/>
      <c r="TI28" s="78">
        <f t="shared" si="73"/>
        <v>0</v>
      </c>
      <c r="TK28" s="312"/>
      <c r="TL28" s="312"/>
      <c r="TM28" s="22"/>
      <c r="TN28" s="31"/>
      <c r="TO28" s="795"/>
      <c r="TP28" s="78">
        <f t="shared" si="74"/>
        <v>9651.5</v>
      </c>
      <c r="TR28" s="312"/>
      <c r="TS28" s="312"/>
      <c r="TT28" s="22"/>
      <c r="TU28" s="31"/>
      <c r="TV28" s="795"/>
      <c r="TW28" s="78">
        <f t="shared" si="75"/>
        <v>0</v>
      </c>
      <c r="TY28" s="407"/>
      <c r="TZ28" s="312"/>
      <c r="UA28" s="22"/>
      <c r="UB28" s="31"/>
      <c r="UC28" s="795"/>
      <c r="UD28" s="78">
        <f t="shared" si="76"/>
        <v>0</v>
      </c>
      <c r="UF28" s="407"/>
      <c r="UG28" s="312"/>
      <c r="UH28" s="22"/>
      <c r="UI28" s="31"/>
      <c r="UJ28" s="795"/>
      <c r="UK28" s="78">
        <f t="shared" si="77"/>
        <v>-2822</v>
      </c>
      <c r="UM28" s="407"/>
      <c r="UN28" s="312"/>
      <c r="UO28" s="22"/>
      <c r="UP28" s="31"/>
      <c r="UQ28" s="795"/>
      <c r="UR28" s="78">
        <f t="shared" si="78"/>
        <v>0</v>
      </c>
      <c r="UT28" s="322"/>
      <c r="UU28" s="230"/>
      <c r="UV28" s="105"/>
      <c r="UW28" s="322"/>
      <c r="UX28" s="351"/>
      <c r="UY28" s="78">
        <f t="shared" si="79"/>
        <v>2243</v>
      </c>
      <c r="VA28" s="407"/>
      <c r="VB28" s="312"/>
      <c r="VC28" s="22"/>
      <c r="VD28" s="31"/>
      <c r="VE28" s="795"/>
      <c r="VF28" s="78">
        <f t="shared" si="80"/>
        <v>0</v>
      </c>
      <c r="VH28" s="794"/>
      <c r="VI28" s="312"/>
      <c r="VJ28" s="22"/>
      <c r="VK28" s="31"/>
      <c r="VL28" s="795"/>
      <c r="VM28" s="78">
        <f t="shared" si="81"/>
        <v>1169.5</v>
      </c>
      <c r="VO28" s="312"/>
      <c r="VP28" s="312"/>
      <c r="VQ28" s="22"/>
      <c r="VR28" s="31"/>
      <c r="VS28" s="795"/>
      <c r="VT28" s="78">
        <f t="shared" si="82"/>
        <v>0</v>
      </c>
      <c r="VV28" s="407"/>
      <c r="VW28" s="312"/>
      <c r="VX28" s="22"/>
      <c r="VY28" s="31"/>
      <c r="VZ28" s="795"/>
      <c r="WA28" s="78">
        <f t="shared" si="83"/>
        <v>25810</v>
      </c>
      <c r="WC28" s="323"/>
      <c r="WD28" s="312"/>
      <c r="WE28" s="22"/>
      <c r="WF28" s="31"/>
      <c r="WG28" s="795"/>
      <c r="WH28" s="78">
        <f t="shared" si="84"/>
        <v>151</v>
      </c>
      <c r="WJ28" s="407"/>
      <c r="WK28" s="312"/>
      <c r="WL28" s="22"/>
      <c r="WM28" s="31"/>
      <c r="WN28" s="76"/>
      <c r="WO28" s="78">
        <f t="shared" si="85"/>
        <v>22886.5</v>
      </c>
      <c r="WQ28" s="31"/>
      <c r="WR28" s="312"/>
      <c r="WS28" s="22"/>
      <c r="WT28" s="31"/>
      <c r="WU28" s="76"/>
      <c r="WV28" s="78">
        <f t="shared" si="86"/>
        <v>0</v>
      </c>
      <c r="WX28" s="407"/>
      <c r="WY28" s="312"/>
      <c r="WZ28" s="22"/>
      <c r="XA28" s="31"/>
      <c r="XB28" s="76"/>
      <c r="XC28" s="78">
        <f t="shared" si="87"/>
        <v>27657.5</v>
      </c>
      <c r="XE28" s="407"/>
      <c r="XF28" s="312"/>
      <c r="XG28" s="22"/>
      <c r="XH28" s="31"/>
      <c r="XI28" s="76"/>
      <c r="XJ28" s="78">
        <f t="shared" si="88"/>
        <v>0</v>
      </c>
      <c r="XL28" s="407"/>
      <c r="XM28" s="312"/>
      <c r="XN28" s="22"/>
      <c r="XO28" s="31"/>
      <c r="XP28" s="76"/>
      <c r="XQ28" s="78">
        <f t="shared" si="89"/>
        <v>0</v>
      </c>
      <c r="XS28" s="323"/>
      <c r="XT28" s="312"/>
      <c r="XU28" s="312"/>
      <c r="XV28" s="22"/>
      <c r="XW28" s="31"/>
      <c r="XX28" s="76"/>
      <c r="XY28" s="78">
        <f t="shared" si="90"/>
        <v>55941.83</v>
      </c>
      <c r="YA28" s="322"/>
      <c r="YB28" s="230"/>
      <c r="YC28" s="105"/>
      <c r="YD28" s="49"/>
      <c r="YE28" s="140"/>
      <c r="YF28" s="78">
        <f t="shared" si="91"/>
        <v>721</v>
      </c>
      <c r="YH28" s="427"/>
      <c r="YI28" s="484"/>
      <c r="YJ28" s="230"/>
      <c r="YK28" s="698"/>
      <c r="YL28" s="787"/>
      <c r="YM28" s="140"/>
      <c r="YN28" s="78">
        <f t="shared" si="92"/>
        <v>4883.7000000000007</v>
      </c>
      <c r="YP28" s="323"/>
      <c r="YQ28" s="312"/>
      <c r="YR28" s="22"/>
      <c r="YS28" s="31"/>
      <c r="YT28" s="76"/>
      <c r="YU28" s="78">
        <f t="shared" si="251"/>
        <v>2405.5</v>
      </c>
      <c r="YW28" s="322"/>
      <c r="YX28" s="230"/>
      <c r="YY28" s="105"/>
      <c r="YZ28" s="49"/>
      <c r="ZA28" s="140"/>
      <c r="ZB28" s="78">
        <f t="shared" si="93"/>
        <v>13442.44</v>
      </c>
      <c r="ZD28" s="407"/>
      <c r="ZE28" s="312"/>
      <c r="ZF28" s="22"/>
      <c r="ZG28" s="31"/>
      <c r="ZH28" s="76"/>
      <c r="ZI28" s="78">
        <f t="shared" si="237"/>
        <v>0</v>
      </c>
      <c r="ZK28" s="407"/>
      <c r="ZL28" s="312"/>
      <c r="ZM28" s="22"/>
      <c r="ZN28" s="31"/>
      <c r="ZO28" s="76"/>
      <c r="ZP28" s="78">
        <f t="shared" si="238"/>
        <v>0</v>
      </c>
      <c r="ZR28" s="322">
        <v>41513</v>
      </c>
      <c r="ZS28" s="49"/>
      <c r="ZT28" s="230" t="s">
        <v>3332</v>
      </c>
      <c r="ZU28" s="105">
        <v>46070.5</v>
      </c>
      <c r="ZV28" s="322">
        <v>41540</v>
      </c>
      <c r="ZW28" s="140">
        <v>46070.5</v>
      </c>
      <c r="ZX28" s="78">
        <f t="shared" si="94"/>
        <v>6670.6399999999849</v>
      </c>
      <c r="ZZ28" s="323"/>
      <c r="AAA28" s="782"/>
      <c r="AAB28" s="704"/>
      <c r="AAC28" s="322"/>
      <c r="AAD28" s="140"/>
      <c r="AAE28" s="78">
        <f t="shared" si="95"/>
        <v>0</v>
      </c>
      <c r="AAG28" s="427"/>
      <c r="AAH28" s="230"/>
      <c r="AAI28" s="105"/>
      <c r="AAJ28" s="533"/>
      <c r="AAK28" s="140"/>
      <c r="AAL28" s="78">
        <f t="shared" si="96"/>
        <v>2828</v>
      </c>
      <c r="AAN28" s="322"/>
      <c r="AAO28" s="230"/>
      <c r="AAP28" s="698"/>
      <c r="AAQ28" s="49"/>
      <c r="AAR28" s="140"/>
      <c r="AAS28" s="78">
        <f t="shared" si="97"/>
        <v>22790</v>
      </c>
      <c r="AAU28" s="407"/>
      <c r="AAV28" s="312"/>
      <c r="AAW28" s="22"/>
      <c r="AAX28" s="31"/>
      <c r="AAY28" s="76"/>
      <c r="AAZ28" s="78">
        <f t="shared" si="98"/>
        <v>0</v>
      </c>
      <c r="ABB28" s="427"/>
      <c r="ABC28" s="230"/>
      <c r="ABD28" s="105"/>
      <c r="ABE28" s="49"/>
      <c r="ABF28" s="140"/>
      <c r="ABG28" s="78">
        <f t="shared" si="99"/>
        <v>0</v>
      </c>
      <c r="ABI28" s="427"/>
      <c r="ABJ28" s="230"/>
      <c r="ABK28" s="105"/>
      <c r="ABL28" s="49"/>
      <c r="ABM28" s="140"/>
      <c r="ABN28" s="78">
        <f>ABN27+ABK28-ABM28</f>
        <v>0</v>
      </c>
      <c r="ABP28" s="407"/>
      <c r="ABQ28" s="312"/>
      <c r="ABR28" s="22"/>
      <c r="ABS28" s="31"/>
      <c r="ABT28" s="76"/>
      <c r="ABU28" s="78">
        <f t="shared" si="101"/>
        <v>0</v>
      </c>
      <c r="ABW28" s="407"/>
      <c r="ABX28" s="312"/>
      <c r="ABY28" s="22"/>
      <c r="ABZ28" s="31"/>
      <c r="ACA28" s="76"/>
      <c r="ACB28" s="78">
        <f t="shared" si="102"/>
        <v>0</v>
      </c>
      <c r="ACD28" s="407"/>
      <c r="ACE28" s="407"/>
      <c r="ACF28" s="312"/>
      <c r="ACG28" s="22"/>
      <c r="ACH28" s="31"/>
      <c r="ACI28" s="76"/>
      <c r="ACJ28" s="78">
        <f t="shared" si="103"/>
        <v>0</v>
      </c>
      <c r="ACL28" s="49"/>
      <c r="ACM28" s="230"/>
      <c r="ACN28" s="105"/>
      <c r="ACO28" s="49"/>
      <c r="ACP28" s="140"/>
      <c r="ACQ28" s="78">
        <f t="shared" si="255"/>
        <v>8172</v>
      </c>
      <c r="ACS28" s="31"/>
      <c r="ACT28" s="312"/>
      <c r="ACU28" s="22"/>
      <c r="ACV28" s="31"/>
      <c r="ACW28" s="76"/>
      <c r="ACX28" s="78">
        <f t="shared" si="104"/>
        <v>70699</v>
      </c>
      <c r="ADA28" s="312"/>
      <c r="ADB28" s="312"/>
      <c r="ADC28" s="785"/>
      <c r="ADD28" s="31"/>
      <c r="ADE28" s="76"/>
      <c r="ADF28" s="78">
        <f t="shared" si="256"/>
        <v>0</v>
      </c>
      <c r="ADH28" s="323"/>
      <c r="ADI28" s="312"/>
      <c r="ADJ28" s="22"/>
      <c r="ADK28" s="407"/>
      <c r="ADL28" s="76"/>
      <c r="ADM28" s="78">
        <f t="shared" si="257"/>
        <v>0</v>
      </c>
      <c r="ADO28" s="407"/>
      <c r="ADP28" s="312"/>
      <c r="ADQ28" s="22"/>
      <c r="ADR28" s="31"/>
      <c r="ADS28" s="76"/>
      <c r="ADT28" s="78">
        <f t="shared" si="258"/>
        <v>42311</v>
      </c>
      <c r="ADV28" s="322"/>
      <c r="ADW28" s="230"/>
      <c r="ADX28" s="105"/>
      <c r="ADY28" s="533"/>
      <c r="ADZ28" s="140"/>
      <c r="AEA28" s="78">
        <f t="shared" si="252"/>
        <v>31650.5</v>
      </c>
      <c r="AEC28" s="31"/>
      <c r="AED28" s="312"/>
      <c r="AEE28" s="22"/>
      <c r="AEF28" s="31"/>
      <c r="AEG28" s="76"/>
      <c r="AEH28" s="78">
        <f>AEH27+AEE28-AEG28</f>
        <v>0</v>
      </c>
      <c r="AEJ28" s="312"/>
      <c r="AEK28" s="312"/>
      <c r="AEL28" s="785"/>
      <c r="AEM28" s="31"/>
      <c r="AEN28" s="76"/>
      <c r="AEO28" s="78">
        <f t="shared" si="105"/>
        <v>1957</v>
      </c>
      <c r="AEQ28" s="312"/>
      <c r="AER28" s="312"/>
      <c r="AES28" s="22"/>
      <c r="AET28" s="31"/>
      <c r="AEU28" s="76"/>
      <c r="AEV28" s="78">
        <f t="shared" si="106"/>
        <v>0</v>
      </c>
      <c r="AEX28" s="31"/>
      <c r="AEY28" s="312"/>
      <c r="AEZ28" s="22"/>
      <c r="AFA28" s="31"/>
      <c r="AFB28" s="76"/>
      <c r="AFC28" s="78">
        <f t="shared" si="107"/>
        <v>0</v>
      </c>
      <c r="AFE28" s="323"/>
      <c r="AFF28" s="312"/>
      <c r="AFG28" s="22"/>
      <c r="AFH28" s="31"/>
      <c r="AFI28" s="76"/>
      <c r="AFJ28" s="78">
        <f t="shared" si="108"/>
        <v>0</v>
      </c>
      <c r="AFL28" s="31"/>
      <c r="AFM28" s="312"/>
      <c r="AFN28" s="22"/>
      <c r="AFO28" s="31"/>
      <c r="AFP28" s="76"/>
      <c r="AFQ28" s="78">
        <f t="shared" si="109"/>
        <v>0</v>
      </c>
      <c r="AFS28" s="31"/>
      <c r="AFT28" s="312"/>
      <c r="AFU28" s="22"/>
      <c r="AFV28" s="31"/>
      <c r="AFW28" s="76"/>
      <c r="AFX28" s="78">
        <f t="shared" si="110"/>
        <v>75595.399999999994</v>
      </c>
      <c r="AFZ28" s="31"/>
      <c r="AGA28" s="312"/>
      <c r="AGB28" s="22"/>
      <c r="AGC28" s="31"/>
      <c r="AGD28" s="76"/>
      <c r="AGE28" s="78">
        <f t="shared" si="111"/>
        <v>0</v>
      </c>
      <c r="AGG28" s="323"/>
      <c r="AGH28" s="312"/>
      <c r="AGI28" s="22"/>
      <c r="AGJ28" s="31"/>
      <c r="AGK28" s="76"/>
      <c r="AGL28" s="78">
        <f t="shared" si="112"/>
        <v>6283.5</v>
      </c>
      <c r="AGN28" s="407"/>
      <c r="AGO28" s="312"/>
      <c r="AGP28" s="22"/>
      <c r="AGQ28" s="31"/>
      <c r="AGR28" s="76"/>
      <c r="AGS28" s="78">
        <f t="shared" si="113"/>
        <v>39189.599999999999</v>
      </c>
      <c r="AGW28" s="312"/>
      <c r="AGX28" s="22"/>
      <c r="AGY28" s="323"/>
      <c r="AGZ28" s="76"/>
      <c r="AHA28" s="78">
        <f t="shared" si="114"/>
        <v>2343</v>
      </c>
      <c r="AHC28" s="407"/>
      <c r="AHD28" s="312"/>
      <c r="AHE28" s="22"/>
      <c r="AHF28" s="31"/>
      <c r="AHG28" s="76"/>
      <c r="AHH28" s="78">
        <f t="shared" si="115"/>
        <v>0</v>
      </c>
      <c r="AHJ28" s="407"/>
      <c r="AHK28" s="312"/>
      <c r="AHL28" s="22"/>
      <c r="AHM28" s="31"/>
      <c r="AHN28" s="76"/>
      <c r="AHO28" s="78">
        <f t="shared" si="116"/>
        <v>3656</v>
      </c>
      <c r="AHQ28" s="427"/>
      <c r="AHR28" s="427"/>
      <c r="AHS28" s="230"/>
      <c r="AHT28" s="698"/>
      <c r="AHU28" s="49"/>
      <c r="AHV28" s="140"/>
      <c r="AHW28" s="78">
        <f t="shared" si="117"/>
        <v>62507</v>
      </c>
      <c r="AHY28" s="427"/>
      <c r="AHZ28" s="230"/>
      <c r="AIA28" s="105"/>
      <c r="AIB28" s="49"/>
      <c r="AIC28" s="140"/>
      <c r="AID28" s="78">
        <f t="shared" si="118"/>
        <v>2612</v>
      </c>
      <c r="AIF28" s="427"/>
      <c r="AIG28" s="230"/>
      <c r="AIH28" s="105"/>
      <c r="AII28" s="49"/>
      <c r="AIJ28" s="140"/>
      <c r="AIK28" s="78">
        <f t="shared" si="119"/>
        <v>23042</v>
      </c>
      <c r="AIM28" s="407"/>
      <c r="AIN28" s="312"/>
      <c r="AIO28" s="22"/>
      <c r="AIP28" s="31"/>
      <c r="AIQ28" s="76"/>
      <c r="AIR28" s="78">
        <f t="shared" si="120"/>
        <v>504</v>
      </c>
      <c r="AIT28" s="31"/>
      <c r="AIU28" s="784"/>
      <c r="AIV28" s="22"/>
      <c r="AIW28" s="31"/>
      <c r="AIX28" s="76"/>
      <c r="AIY28" s="78">
        <f t="shared" si="121"/>
        <v>52560.5</v>
      </c>
      <c r="AJA28" s="31"/>
      <c r="AJB28" s="784"/>
      <c r="AJC28" s="22"/>
      <c r="AJD28" s="31"/>
      <c r="AJE28" s="76"/>
      <c r="AJF28" s="78">
        <f t="shared" si="122"/>
        <v>25028.5</v>
      </c>
      <c r="AJH28" s="323"/>
      <c r="AJI28" s="784"/>
      <c r="AJJ28" s="22"/>
      <c r="AJK28" s="31"/>
      <c r="AJL28" s="76"/>
      <c r="AJM28" s="78">
        <f t="shared" si="123"/>
        <v>0</v>
      </c>
      <c r="AJO28" s="322"/>
      <c r="AJP28" s="230"/>
      <c r="AJQ28" s="105"/>
      <c r="AJR28" s="427">
        <v>41149</v>
      </c>
      <c r="AJS28" s="140">
        <v>200</v>
      </c>
      <c r="AJT28" s="78">
        <f t="shared" si="124"/>
        <v>3804</v>
      </c>
      <c r="AJV28" s="312"/>
      <c r="AJW28" s="312"/>
      <c r="AJX28" s="784"/>
      <c r="AJY28" s="22"/>
      <c r="AJZ28" s="31"/>
      <c r="AKA28" s="76"/>
      <c r="AKB28" s="78">
        <f t="shared" si="125"/>
        <v>0</v>
      </c>
      <c r="AKD28" s="407"/>
      <c r="AKE28" s="784"/>
      <c r="AKF28" s="22"/>
      <c r="AKG28" s="31"/>
      <c r="AKH28" s="76"/>
      <c r="AKI28" s="78">
        <f t="shared" si="126"/>
        <v>0</v>
      </c>
      <c r="AKK28" s="427"/>
      <c r="AKL28" s="484"/>
      <c r="AKM28" s="230"/>
      <c r="AKN28" s="105"/>
      <c r="AKO28" s="49"/>
      <c r="AKP28" s="140"/>
      <c r="AKQ28" s="78">
        <f t="shared" si="127"/>
        <v>0</v>
      </c>
      <c r="AKS28" s="427"/>
      <c r="AKT28" s="230"/>
      <c r="AKU28" s="105"/>
      <c r="AKV28" s="49"/>
      <c r="AKW28" s="140"/>
      <c r="AKX28" s="78">
        <f t="shared" si="128"/>
        <v>11244.5</v>
      </c>
      <c r="AKZ28" s="407"/>
      <c r="ALA28" s="784"/>
      <c r="ALB28" s="22"/>
      <c r="ALC28" s="31"/>
      <c r="ALD28" s="76"/>
      <c r="ALE28" s="78">
        <f t="shared" si="129"/>
        <v>0</v>
      </c>
      <c r="ALG28" s="407"/>
      <c r="ALH28" s="784"/>
      <c r="ALI28" s="22"/>
      <c r="ALJ28" s="31"/>
      <c r="ALK28" s="76"/>
      <c r="ALL28" s="78">
        <f t="shared" si="130"/>
        <v>3598.5</v>
      </c>
      <c r="ALN28" s="427"/>
      <c r="ALO28" s="230"/>
      <c r="ALP28" s="105"/>
      <c r="ALQ28" s="49"/>
      <c r="ALR28" s="140"/>
      <c r="ALS28" s="78">
        <f t="shared" si="131"/>
        <v>37151</v>
      </c>
      <c r="ALU28" s="407"/>
      <c r="ALV28" s="312"/>
      <c r="ALW28" s="22"/>
      <c r="ALX28" s="31"/>
      <c r="ALY28" s="76"/>
      <c r="ALZ28" s="78">
        <f t="shared" si="132"/>
        <v>0</v>
      </c>
      <c r="AMB28" s="407"/>
      <c r="AMC28" s="312"/>
      <c r="AMD28" s="22"/>
      <c r="AME28" s="407"/>
      <c r="AMF28" s="76"/>
      <c r="AMG28" s="78">
        <f t="shared" si="133"/>
        <v>0</v>
      </c>
      <c r="AMI28" s="407"/>
      <c r="AMJ28" s="312"/>
      <c r="AMK28" s="22"/>
      <c r="AML28" s="31"/>
      <c r="AMM28" s="76"/>
      <c r="AMN28" s="78">
        <f t="shared" si="134"/>
        <v>0</v>
      </c>
      <c r="AMP28" s="323"/>
      <c r="AMQ28" s="312"/>
      <c r="AMR28" s="809"/>
      <c r="AMS28" s="812"/>
      <c r="AMT28" s="76"/>
      <c r="AMU28" s="813">
        <f t="shared" si="204"/>
        <v>0</v>
      </c>
      <c r="AMW28" s="322"/>
      <c r="AMX28" s="230"/>
      <c r="AMY28" s="807"/>
      <c r="AMZ28" s="98"/>
      <c r="ANA28" s="140"/>
      <c r="ANB28" s="813">
        <f t="shared" si="205"/>
        <v>0</v>
      </c>
      <c r="AND28" s="322"/>
      <c r="ANE28" s="230"/>
      <c r="ANF28" s="807"/>
      <c r="ANG28" s="394"/>
      <c r="ANH28" s="140"/>
      <c r="ANI28" s="813">
        <f t="shared" si="206"/>
        <v>12659.599999999999</v>
      </c>
      <c r="ANK28" s="31"/>
      <c r="ANL28" s="337"/>
      <c r="ANM28" s="312"/>
      <c r="ANN28" s="809"/>
      <c r="ANO28" s="812"/>
      <c r="ANP28" s="76"/>
      <c r="ANQ28" s="813">
        <f t="shared" si="207"/>
        <v>0</v>
      </c>
      <c r="ANS28" s="407">
        <v>41546</v>
      </c>
      <c r="ANT28" s="740"/>
      <c r="ANU28" s="312" t="s">
        <v>4216</v>
      </c>
      <c r="ANV28" s="809">
        <v>25086.5</v>
      </c>
      <c r="ANW28" s="812"/>
      <c r="ANX28" s="76"/>
      <c r="ANY28" s="813">
        <f t="shared" si="208"/>
        <v>555712.89</v>
      </c>
      <c r="AOA28" s="407"/>
      <c r="AOB28" s="312"/>
      <c r="AOC28" s="809"/>
      <c r="AOD28" s="812"/>
      <c r="AOE28" s="76"/>
      <c r="AOF28" s="813">
        <f t="shared" si="209"/>
        <v>0</v>
      </c>
      <c r="AOH28" s="31"/>
      <c r="AOI28" s="312"/>
      <c r="AOJ28" s="809"/>
      <c r="AOK28" s="812"/>
      <c r="AOL28" s="76"/>
      <c r="AOM28" s="813">
        <f t="shared" si="210"/>
        <v>1894</v>
      </c>
      <c r="AOO28" s="312"/>
      <c r="AOP28" s="312"/>
      <c r="AOQ28" s="834"/>
      <c r="AOR28" s="812"/>
      <c r="AOS28" s="76"/>
      <c r="AOT28" s="813">
        <f t="shared" si="211"/>
        <v>0</v>
      </c>
      <c r="AOV28" s="49"/>
      <c r="AOW28" s="904"/>
      <c r="AOX28" s="807"/>
      <c r="AOY28" s="98"/>
      <c r="AOZ28" s="140"/>
      <c r="APA28" s="78">
        <f t="shared" si="135"/>
        <v>0</v>
      </c>
      <c r="APC28" s="407"/>
      <c r="APD28" s="312"/>
      <c r="APE28" s="834"/>
      <c r="APF28" s="812"/>
      <c r="APG28" s="76"/>
      <c r="APH28" s="813">
        <f t="shared" si="212"/>
        <v>0</v>
      </c>
      <c r="APJ28" s="323"/>
      <c r="APK28" s="312"/>
      <c r="APL28" s="809"/>
      <c r="APM28" s="812"/>
      <c r="APN28" s="76"/>
      <c r="APO28" s="813">
        <f t="shared" si="213"/>
        <v>0</v>
      </c>
      <c r="APQ28" s="31"/>
      <c r="APR28" s="876"/>
      <c r="APS28" s="809"/>
      <c r="APT28" s="812"/>
      <c r="APU28" s="76"/>
      <c r="APV28" s="813">
        <f t="shared" si="214"/>
        <v>0</v>
      </c>
      <c r="APX28" s="31"/>
      <c r="APY28" s="312"/>
      <c r="APZ28" s="809"/>
      <c r="AQA28" s="812"/>
      <c r="AQB28" s="76"/>
      <c r="AQC28" s="813">
        <f t="shared" si="215"/>
        <v>0</v>
      </c>
      <c r="AQE28" s="31"/>
      <c r="AQF28" s="876"/>
      <c r="AQG28" s="809"/>
      <c r="AQH28" s="812"/>
      <c r="AQI28" s="76"/>
      <c r="AQJ28" s="813">
        <f t="shared" si="216"/>
        <v>0</v>
      </c>
      <c r="AQL28" s="323"/>
      <c r="AQM28" s="784"/>
      <c r="AQN28" s="809"/>
      <c r="AQO28" s="812"/>
      <c r="AQP28" s="76"/>
      <c r="AQQ28" s="813">
        <f t="shared" si="217"/>
        <v>0</v>
      </c>
      <c r="AQS28" s="323"/>
      <c r="AQT28" s="784"/>
      <c r="AQU28" s="809"/>
      <c r="AQV28" s="812"/>
      <c r="AQW28" s="76"/>
      <c r="AQX28" s="813">
        <f t="shared" si="218"/>
        <v>0</v>
      </c>
      <c r="AQZ28" s="323"/>
      <c r="ARA28" s="784"/>
      <c r="ARB28" s="809"/>
      <c r="ARC28" s="812"/>
      <c r="ARD28" s="76"/>
      <c r="ARE28" s="813">
        <f t="shared" si="219"/>
        <v>977</v>
      </c>
      <c r="ARG28" s="407"/>
      <c r="ARH28" s="876"/>
      <c r="ARI28" s="809"/>
      <c r="ARJ28" s="812"/>
      <c r="ARK28" s="76"/>
      <c r="ARL28" s="813">
        <f t="shared" si="220"/>
        <v>0</v>
      </c>
      <c r="ARN28" s="407"/>
      <c r="ARO28" s="876"/>
      <c r="ARP28" s="809"/>
      <c r="ARQ28" s="812"/>
      <c r="ARR28" s="76"/>
      <c r="ARS28" s="813">
        <f t="shared" si="221"/>
        <v>0</v>
      </c>
      <c r="ARU28" s="493"/>
      <c r="ARV28" s="312"/>
      <c r="ARW28" s="809"/>
      <c r="ARX28" s="812"/>
      <c r="ARY28" s="76"/>
      <c r="ARZ28" s="813">
        <f t="shared" si="222"/>
        <v>0</v>
      </c>
      <c r="ASB28" s="407"/>
      <c r="ASC28" s="312"/>
      <c r="ASD28" s="834"/>
      <c r="ASE28" s="812"/>
      <c r="ASF28" s="76"/>
      <c r="ASG28" s="813">
        <f t="shared" si="223"/>
        <v>0</v>
      </c>
      <c r="ASI28" s="407"/>
      <c r="ASJ28" s="312"/>
      <c r="ASK28" s="22"/>
      <c r="ASL28" s="31"/>
      <c r="ASM28" s="76"/>
      <c r="ASN28" s="78">
        <f t="shared" si="239"/>
        <v>0</v>
      </c>
      <c r="ASP28" s="427"/>
      <c r="ASQ28" s="427"/>
      <c r="ASR28" s="230"/>
      <c r="ASS28" s="105"/>
      <c r="AST28" s="49"/>
      <c r="ASU28" s="140"/>
      <c r="ASV28" s="78">
        <f t="shared" si="240"/>
        <v>0</v>
      </c>
      <c r="ASX28" s="407"/>
      <c r="ASY28" s="312"/>
      <c r="ASZ28" s="22"/>
      <c r="ATA28" s="31"/>
      <c r="ATB28" s="76"/>
      <c r="ATC28" s="78">
        <f t="shared" si="241"/>
        <v>19160</v>
      </c>
      <c r="ATE28" s="323"/>
      <c r="ATF28" s="312"/>
      <c r="ATG28" s="22"/>
      <c r="ATH28" s="31"/>
      <c r="ATI28" s="76"/>
      <c r="ATJ28" s="78">
        <f t="shared" si="242"/>
        <v>0</v>
      </c>
      <c r="ATL28" s="407"/>
      <c r="ATM28" s="740"/>
      <c r="ATN28" s="784"/>
      <c r="ATO28" s="22"/>
      <c r="ATP28" s="31"/>
      <c r="ATQ28" s="76"/>
      <c r="ATR28" s="78">
        <f t="shared" si="243"/>
        <v>5675</v>
      </c>
      <c r="ATT28" s="407"/>
      <c r="ATU28" s="740"/>
      <c r="ATV28" s="784"/>
      <c r="ATW28" s="22"/>
      <c r="ATX28" s="31"/>
      <c r="ATY28" s="76"/>
      <c r="ATZ28" s="78">
        <f t="shared" si="244"/>
        <v>0</v>
      </c>
      <c r="AUA28" s="76"/>
      <c r="AUB28" s="407"/>
      <c r="AUC28" s="312"/>
      <c r="AUD28" s="22"/>
      <c r="AUE28" s="31"/>
      <c r="AUF28" s="76"/>
      <c r="AUG28" s="78">
        <f t="shared" si="245"/>
        <v>4480</v>
      </c>
      <c r="AUI28" s="427"/>
      <c r="AUJ28" s="230"/>
      <c r="AUK28" s="105"/>
      <c r="AUL28" s="49"/>
      <c r="AUM28" s="140"/>
      <c r="AUN28" s="78">
        <f t="shared" si="246"/>
        <v>23669.5</v>
      </c>
      <c r="AUP28" s="427"/>
      <c r="AUQ28" s="230"/>
      <c r="AUR28" s="105"/>
      <c r="AUS28" s="49"/>
      <c r="AUT28" s="140"/>
      <c r="AUU28" s="78">
        <f t="shared" si="247"/>
        <v>3312</v>
      </c>
      <c r="AUW28" s="427"/>
      <c r="AUX28" s="230"/>
      <c r="AUY28" s="105"/>
      <c r="AUZ28" s="49"/>
      <c r="AVA28" s="140"/>
      <c r="AVB28" s="78">
        <f t="shared" si="248"/>
        <v>1010</v>
      </c>
      <c r="AVD28" s="427"/>
      <c r="AVE28" s="230"/>
      <c r="AVF28" s="105"/>
      <c r="AVG28" s="49"/>
      <c r="AVH28" s="140"/>
      <c r="AVI28" s="78">
        <f t="shared" si="249"/>
        <v>0</v>
      </c>
      <c r="AVK28" s="407"/>
      <c r="AVL28" s="312"/>
      <c r="AVM28" s="22"/>
      <c r="AVN28" s="31"/>
      <c r="AVO28" s="76"/>
      <c r="AVP28" s="78">
        <f t="shared" si="224"/>
        <v>0</v>
      </c>
      <c r="AVR28" s="407"/>
      <c r="AVS28" s="312"/>
      <c r="AVT28" s="22"/>
      <c r="AVU28" s="31"/>
      <c r="AVV28" s="76"/>
      <c r="AVW28" s="78">
        <f t="shared" si="225"/>
        <v>0</v>
      </c>
      <c r="AVY28" s="427"/>
      <c r="AVZ28" s="230"/>
      <c r="AWA28" s="105"/>
      <c r="AWB28" s="49"/>
      <c r="AWC28" s="351"/>
      <c r="AWD28" s="78">
        <f t="shared" si="226"/>
        <v>0</v>
      </c>
      <c r="AWF28" s="49"/>
      <c r="AWG28" s="309"/>
      <c r="AWH28" s="230"/>
      <c r="AWI28" s="105"/>
      <c r="AWJ28" s="49"/>
      <c r="AWK28" s="140"/>
      <c r="AWL28" s="78">
        <f t="shared" si="227"/>
        <v>448440.18</v>
      </c>
      <c r="AWN28" s="407"/>
      <c r="AWO28" s="740"/>
      <c r="AWP28" s="782"/>
      <c r="AWQ28" s="76"/>
      <c r="AWR28" s="31"/>
      <c r="AWS28" s="76"/>
      <c r="AWT28" s="78">
        <f t="shared" si="259"/>
        <v>11251</v>
      </c>
      <c r="AWV28" s="407"/>
      <c r="AWW28" s="782"/>
      <c r="AWX28" s="76"/>
      <c r="AWY28" s="31"/>
      <c r="AWZ28" s="76"/>
      <c r="AXA28" s="78">
        <f t="shared" si="260"/>
        <v>0</v>
      </c>
      <c r="AXC28" s="407"/>
      <c r="AXD28" s="782"/>
      <c r="AXE28" s="76"/>
      <c r="AXF28" s="31"/>
      <c r="AXG28" s="76"/>
      <c r="AXH28" s="78">
        <f t="shared" si="261"/>
        <v>0</v>
      </c>
      <c r="AXJ28" s="31"/>
      <c r="AXK28" s="782"/>
      <c r="AXL28" s="76"/>
      <c r="AXM28" s="31"/>
      <c r="AXN28" s="76"/>
      <c r="AXO28" s="78">
        <f t="shared" si="262"/>
        <v>0</v>
      </c>
      <c r="AXQ28" s="427"/>
      <c r="AXR28" s="303"/>
      <c r="AXS28" s="140"/>
      <c r="AXT28" s="49"/>
      <c r="AXU28" s="140"/>
      <c r="AXV28" s="78">
        <f t="shared" si="136"/>
        <v>39719</v>
      </c>
      <c r="AXX28" s="427"/>
      <c r="AXY28" s="303"/>
      <c r="AXZ28" s="140"/>
      <c r="AYA28" s="49"/>
      <c r="AYB28" s="140"/>
      <c r="AYC28" s="78">
        <f t="shared" si="137"/>
        <v>0</v>
      </c>
      <c r="AYE28" s="427"/>
      <c r="AYF28" s="303"/>
      <c r="AYG28" s="140"/>
      <c r="AYH28" s="49"/>
      <c r="AYI28" s="140"/>
      <c r="AYJ28" s="78">
        <f t="shared" si="138"/>
        <v>0</v>
      </c>
      <c r="AYL28" s="407"/>
      <c r="AYM28" s="782"/>
      <c r="AYN28" s="76"/>
      <c r="AYO28" s="31"/>
      <c r="AYP28" s="76"/>
      <c r="AYQ28" s="78">
        <f t="shared" si="139"/>
        <v>0</v>
      </c>
      <c r="AYS28" s="407"/>
      <c r="AYT28" s="782"/>
      <c r="AYU28" s="76"/>
      <c r="AYV28" s="61"/>
      <c r="AYW28" s="76"/>
      <c r="AYX28" s="78">
        <f t="shared" si="140"/>
        <v>0</v>
      </c>
      <c r="AYZ28" s="31"/>
      <c r="AZA28" s="782"/>
      <c r="AZB28" s="76"/>
      <c r="AZC28" s="61"/>
      <c r="AZD28" s="76"/>
      <c r="AZE28" s="78">
        <f t="shared" si="141"/>
        <v>0</v>
      </c>
      <c r="AZG28" s="322"/>
      <c r="AZH28" s="303"/>
      <c r="AZI28" s="140"/>
      <c r="AZJ28" s="49"/>
      <c r="AZK28" s="140"/>
      <c r="AZL28" s="78">
        <f t="shared" si="142"/>
        <v>5180.28</v>
      </c>
      <c r="AZN28" s="322"/>
      <c r="AZO28" s="303"/>
      <c r="AZP28" s="140"/>
      <c r="AZQ28" s="49"/>
      <c r="AZR28" s="140"/>
      <c r="AZS28" s="78">
        <f t="shared" si="143"/>
        <v>0</v>
      </c>
      <c r="AZU28" s="322"/>
      <c r="AZV28" s="303"/>
      <c r="AZW28" s="140"/>
      <c r="AZX28" s="427"/>
      <c r="AZY28" s="140"/>
      <c r="AZZ28" s="78">
        <f t="shared" si="144"/>
        <v>5524</v>
      </c>
      <c r="BAB28" s="407"/>
      <c r="BAC28" s="782"/>
      <c r="BAD28" s="76"/>
      <c r="BAE28" s="407"/>
      <c r="BAF28" s="76"/>
      <c r="BAG28" s="78">
        <f t="shared" si="145"/>
        <v>3325</v>
      </c>
      <c r="BAI28" s="427"/>
      <c r="BAJ28" s="303"/>
      <c r="BAK28" s="140"/>
      <c r="BAL28" s="49"/>
      <c r="BAM28" s="140"/>
      <c r="BAN28" s="78">
        <f t="shared" si="146"/>
        <v>56084.2</v>
      </c>
      <c r="BAP28" s="49"/>
      <c r="BAQ28" s="303"/>
      <c r="BAR28" s="140"/>
      <c r="BAS28" s="259"/>
      <c r="BAT28" s="140"/>
      <c r="BAU28" s="78">
        <f t="shared" si="263"/>
        <v>0</v>
      </c>
      <c r="BAW28" s="49"/>
      <c r="BAX28" s="303"/>
      <c r="BAY28" s="140"/>
      <c r="BAZ28" s="259"/>
      <c r="BBA28" s="140"/>
      <c r="BBB28" s="78">
        <f t="shared" si="264"/>
        <v>1292</v>
      </c>
      <c r="BBD28" s="322">
        <v>41543</v>
      </c>
      <c r="BBE28" s="322"/>
      <c r="BBF28" s="303" t="s">
        <v>3997</v>
      </c>
      <c r="BBG28" s="351">
        <v>148044</v>
      </c>
      <c r="BBH28" s="394"/>
      <c r="BBI28" s="391"/>
      <c r="BBJ28" s="132">
        <f t="shared" si="147"/>
        <v>1331765.5</v>
      </c>
      <c r="BBL28" s="31"/>
      <c r="BBM28" s="782"/>
      <c r="BBN28" s="76"/>
      <c r="BBO28" s="61"/>
      <c r="BBP28" s="76"/>
      <c r="BBQ28" s="78">
        <f t="shared" si="148"/>
        <v>0</v>
      </c>
      <c r="BBS28" s="49"/>
      <c r="BBT28" s="303"/>
      <c r="BBU28" s="140"/>
      <c r="BBV28" s="496"/>
      <c r="BBW28" s="140"/>
      <c r="BBX28" s="78">
        <f t="shared" si="149"/>
        <v>0</v>
      </c>
      <c r="BBZ28" s="31"/>
      <c r="BCA28" s="782"/>
      <c r="BCB28" s="76"/>
      <c r="BCC28" s="61"/>
      <c r="BCD28" s="76"/>
      <c r="BCE28" s="78">
        <f t="shared" si="150"/>
        <v>0</v>
      </c>
      <c r="BCG28" s="31"/>
      <c r="BCH28" s="782"/>
      <c r="BCI28" s="76"/>
      <c r="BCJ28" s="61"/>
      <c r="BCK28" s="76"/>
      <c r="BCL28" s="78">
        <f t="shared" si="151"/>
        <v>0</v>
      </c>
      <c r="BCN28" s="407"/>
      <c r="BCO28" s="782"/>
      <c r="BCP28" s="76"/>
      <c r="BCQ28" s="61"/>
      <c r="BCR28" s="76"/>
      <c r="BCS28" s="78">
        <f t="shared" si="152"/>
        <v>4327.5</v>
      </c>
      <c r="BCU28" s="407"/>
      <c r="BCV28" s="782"/>
      <c r="BCW28" s="76"/>
      <c r="BCX28" s="61"/>
      <c r="BCY28" s="76"/>
      <c r="BCZ28" s="78">
        <f t="shared" si="153"/>
        <v>22835.5</v>
      </c>
      <c r="BDB28" s="323"/>
      <c r="BDC28" s="782"/>
      <c r="BDD28" s="76"/>
      <c r="BDE28" s="61"/>
      <c r="BDF28" s="76"/>
      <c r="BDG28" s="78">
        <f t="shared" si="154"/>
        <v>0</v>
      </c>
      <c r="BDI28" s="427"/>
      <c r="BDJ28" s="484"/>
      <c r="BDK28" s="303"/>
      <c r="BDL28" s="140"/>
      <c r="BDM28" s="496"/>
      <c r="BDN28" s="140"/>
      <c r="BDO28" s="78">
        <f t="shared" si="155"/>
        <v>308</v>
      </c>
      <c r="BDQ28" s="31"/>
      <c r="BDR28" s="31"/>
      <c r="BDS28" s="782"/>
      <c r="BDT28" s="76"/>
      <c r="BDU28" s="31"/>
      <c r="BDV28" s="76"/>
      <c r="BDW28" s="78">
        <f t="shared" si="156"/>
        <v>2970</v>
      </c>
      <c r="BDY28" s="31"/>
      <c r="BDZ28" s="782"/>
      <c r="BEA28" s="76"/>
      <c r="BEB28" s="31"/>
      <c r="BEC28" s="76"/>
      <c r="BED28" s="78">
        <f t="shared" si="157"/>
        <v>0</v>
      </c>
      <c r="BEF28" s="31"/>
      <c r="BEG28" s="782"/>
      <c r="BEH28" s="76"/>
      <c r="BEI28" s="61"/>
      <c r="BEJ28" s="76"/>
      <c r="BEK28" s="78">
        <f t="shared" si="158"/>
        <v>0</v>
      </c>
      <c r="BEM28" s="323"/>
      <c r="BEN28" s="782"/>
      <c r="BEO28" s="76"/>
      <c r="BEP28" s="61"/>
      <c r="BEQ28" s="76"/>
      <c r="BER28" s="78">
        <f t="shared" si="159"/>
        <v>0</v>
      </c>
      <c r="BET28" s="323"/>
      <c r="BEU28" s="782"/>
      <c r="BEV28" s="76"/>
      <c r="BEW28" s="31"/>
      <c r="BEX28" s="76"/>
      <c r="BEY28" s="78">
        <f t="shared" si="160"/>
        <v>1065</v>
      </c>
      <c r="BFA28" s="322"/>
      <c r="BFB28" s="303"/>
      <c r="BFC28" s="351"/>
      <c r="BFD28" s="427"/>
      <c r="BFE28" s="140"/>
      <c r="BFF28" s="78">
        <f t="shared" si="161"/>
        <v>37162</v>
      </c>
      <c r="BFH28" s="323"/>
      <c r="BFI28" s="782"/>
      <c r="BFJ28" s="76"/>
      <c r="BFK28" s="494"/>
      <c r="BFL28" s="76"/>
      <c r="BFM28" s="78">
        <f t="shared" si="162"/>
        <v>0</v>
      </c>
      <c r="BFO28" s="31"/>
      <c r="BFP28" s="782"/>
      <c r="BFQ28" s="76"/>
      <c r="BFR28" s="61"/>
      <c r="BFS28" s="76"/>
      <c r="BFT28" s="78">
        <f t="shared" si="163"/>
        <v>0</v>
      </c>
      <c r="BFV28" s="322"/>
      <c r="BFW28" s="303"/>
      <c r="BFX28" s="140"/>
      <c r="BFY28" s="322"/>
      <c r="BFZ28" s="140"/>
      <c r="BGA28" s="78">
        <f t="shared" si="164"/>
        <v>43828.5</v>
      </c>
      <c r="BGC28" s="427"/>
      <c r="BGD28" s="303"/>
      <c r="BGE28" s="140"/>
      <c r="BGF28" s="427"/>
      <c r="BGG28" s="140"/>
      <c r="BGH28" s="78">
        <f t="shared" si="165"/>
        <v>118491.09999999999</v>
      </c>
      <c r="BGJ28" s="31"/>
      <c r="BGK28" s="782"/>
      <c r="BGL28" s="76"/>
      <c r="BGM28" s="61"/>
      <c r="BGN28" s="76"/>
      <c r="BGO28" s="78">
        <f t="shared" si="166"/>
        <v>0</v>
      </c>
      <c r="BGQ28" s="407"/>
      <c r="BGR28" s="782"/>
      <c r="BGS28" s="76"/>
      <c r="BGT28" s="61"/>
      <c r="BGU28" s="76"/>
      <c r="BGV28" s="78">
        <f t="shared" si="167"/>
        <v>19485.8</v>
      </c>
      <c r="BGX28" s="427"/>
      <c r="BGY28" s="49"/>
      <c r="BGZ28" s="303"/>
      <c r="BHA28" s="140"/>
      <c r="BHB28" s="49"/>
      <c r="BHC28" s="140"/>
      <c r="BHD28" s="78">
        <f t="shared" si="168"/>
        <v>6511</v>
      </c>
      <c r="BHF28" s="322"/>
      <c r="BHG28" s="303"/>
      <c r="BHH28" s="140"/>
      <c r="BHI28" s="322"/>
      <c r="BHJ28" s="140"/>
      <c r="BHK28" s="78">
        <f t="shared" si="169"/>
        <v>6434</v>
      </c>
      <c r="BHM28" s="323"/>
      <c r="BHN28" s="337"/>
      <c r="BHO28" s="782"/>
      <c r="BHP28" s="76"/>
      <c r="BHQ28" s="607"/>
      <c r="BHR28" s="76"/>
      <c r="BHS28" s="78">
        <f t="shared" si="170"/>
        <v>0</v>
      </c>
      <c r="BHU28" s="31"/>
      <c r="BHV28" s="337"/>
      <c r="BHW28" s="782"/>
      <c r="BHX28" s="76"/>
      <c r="BHY28" s="31"/>
      <c r="BHZ28" s="76"/>
      <c r="BIA28" s="78">
        <f t="shared" si="171"/>
        <v>283008</v>
      </c>
      <c r="BIC28" s="407"/>
      <c r="BID28" s="782"/>
      <c r="BIE28" s="76"/>
      <c r="BIF28" s="494"/>
      <c r="BIG28" s="76"/>
      <c r="BIH28" s="78">
        <f t="shared" si="172"/>
        <v>0</v>
      </c>
      <c r="BIJ28" s="322"/>
      <c r="BIK28" s="303"/>
      <c r="BIL28" s="140"/>
      <c r="BIM28" s="259"/>
      <c r="BIN28" s="140"/>
      <c r="BIO28" s="78">
        <f t="shared" si="173"/>
        <v>0</v>
      </c>
      <c r="BIQ28" s="427"/>
      <c r="BIR28" s="303"/>
      <c r="BIS28" s="140"/>
      <c r="BIT28" s="259"/>
      <c r="BIU28" s="140"/>
      <c r="BIV28" s="78">
        <f t="shared" si="174"/>
        <v>3000</v>
      </c>
      <c r="BIX28" s="323"/>
      <c r="BIY28" s="1467"/>
      <c r="BIZ28" s="782"/>
      <c r="BJA28" s="76"/>
      <c r="BJB28" s="61"/>
      <c r="BJC28" s="76"/>
      <c r="BJD28" s="78">
        <f t="shared" si="253"/>
        <v>196151.15000000002</v>
      </c>
      <c r="BJF28" s="31"/>
      <c r="BJG28" s="782"/>
      <c r="BJH28" s="76"/>
      <c r="BJI28" s="61"/>
      <c r="BJJ28" s="76"/>
      <c r="BJK28" s="78">
        <f t="shared" si="254"/>
        <v>0</v>
      </c>
      <c r="BJM28" s="407"/>
      <c r="BJN28" s="782"/>
      <c r="BJO28" s="76"/>
      <c r="BJP28" s="61"/>
      <c r="BJQ28" s="76"/>
      <c r="BJR28" s="78">
        <f t="shared" si="175"/>
        <v>0</v>
      </c>
      <c r="BJT28" s="407"/>
      <c r="BJV28" s="782"/>
      <c r="BJW28" s="76"/>
      <c r="BJX28" s="61"/>
      <c r="BJY28" s="76"/>
      <c r="BJZ28" s="78">
        <f t="shared" si="176"/>
        <v>16334</v>
      </c>
      <c r="BKB28" s="407"/>
      <c r="BKC28" s="782"/>
      <c r="BKD28" s="76"/>
      <c r="BKE28" s="61"/>
      <c r="BKF28" s="76"/>
      <c r="BKG28" s="78">
        <f t="shared" si="177"/>
        <v>9118</v>
      </c>
      <c r="BKI28" s="407"/>
      <c r="BKJ28" s="782"/>
      <c r="BKK28" s="76"/>
      <c r="BKL28" s="31"/>
      <c r="BKM28" s="76"/>
      <c r="BKN28" s="78">
        <f t="shared" si="178"/>
        <v>0</v>
      </c>
      <c r="BKP28" s="407"/>
      <c r="BKQ28" s="782"/>
      <c r="BKR28" s="76"/>
      <c r="BKS28" s="31"/>
      <c r="BKT28" s="76"/>
      <c r="BKU28" s="78">
        <f t="shared" si="179"/>
        <v>15188.5</v>
      </c>
      <c r="BKW28" s="407"/>
      <c r="BKX28" s="782"/>
      <c r="BKY28" s="76"/>
      <c r="BKZ28" s="61"/>
      <c r="BLA28" s="76"/>
      <c r="BLB28" s="78">
        <f t="shared" si="180"/>
        <v>0</v>
      </c>
      <c r="BLD28" s="427"/>
      <c r="BLE28" s="1476"/>
      <c r="BLF28" s="698"/>
      <c r="BLG28" s="49"/>
      <c r="BLH28" s="262"/>
      <c r="BLI28" s="78">
        <f t="shared" si="181"/>
        <v>0</v>
      </c>
      <c r="BLK28" s="427"/>
      <c r="BLL28" s="303"/>
      <c r="BLM28" s="140"/>
      <c r="BLN28" s="259"/>
      <c r="BLO28" s="140"/>
      <c r="BLP28" s="78">
        <f t="shared" si="182"/>
        <v>0</v>
      </c>
      <c r="BLR28" s="427"/>
      <c r="BLS28" s="303"/>
      <c r="BLT28" s="140"/>
      <c r="BLU28" s="496"/>
      <c r="BLV28" s="140"/>
      <c r="BLW28" s="78">
        <f t="shared" si="183"/>
        <v>2393</v>
      </c>
      <c r="BLY28" s="407"/>
      <c r="BLZ28" s="782"/>
      <c r="BMA28" s="76"/>
      <c r="BMB28" s="607"/>
      <c r="BMC28" s="76"/>
      <c r="BMD28" s="78">
        <f t="shared" si="184"/>
        <v>0</v>
      </c>
      <c r="BMF28" s="31"/>
      <c r="BMG28" s="782"/>
      <c r="BMH28" s="76"/>
      <c r="BMI28" s="61"/>
      <c r="BMJ28" s="76"/>
      <c r="BMK28" s="78">
        <f t="shared" si="185"/>
        <v>0</v>
      </c>
      <c r="BMM28" s="31"/>
      <c r="BMN28" s="782"/>
      <c r="BMO28" s="795"/>
      <c r="BMP28" s="31"/>
      <c r="BMQ28" s="76"/>
      <c r="BMR28" s="78">
        <f t="shared" si="228"/>
        <v>14824.5</v>
      </c>
      <c r="BMT28" s="322"/>
      <c r="BMU28" s="230"/>
      <c r="BMV28" s="105"/>
      <c r="BMW28" s="49"/>
      <c r="BMX28" s="140"/>
      <c r="BMY28" s="78">
        <f t="shared" si="229"/>
        <v>56291.5</v>
      </c>
      <c r="BNA28" s="31"/>
      <c r="BNB28" s="782"/>
      <c r="BNC28" s="76"/>
      <c r="BND28" s="61"/>
      <c r="BNE28" s="76"/>
      <c r="BNF28" s="78">
        <f t="shared" si="230"/>
        <v>0</v>
      </c>
      <c r="BNH28" s="31"/>
      <c r="BNI28" s="337"/>
      <c r="BNJ28" s="782"/>
      <c r="BNK28" s="76"/>
      <c r="BNL28" s="61"/>
      <c r="BNM28" s="76"/>
      <c r="BNN28" s="78">
        <f t="shared" si="231"/>
        <v>0</v>
      </c>
      <c r="BNP28" s="31"/>
      <c r="BNQ28" s="782"/>
      <c r="BNR28" s="76"/>
      <c r="BNS28" s="61"/>
      <c r="BNT28" s="76"/>
      <c r="BNU28" s="78">
        <f t="shared" si="232"/>
        <v>0</v>
      </c>
      <c r="BNW28" s="31"/>
      <c r="BNX28" s="782"/>
      <c r="BNY28" s="76"/>
      <c r="BNZ28" s="61"/>
      <c r="BOA28" s="76"/>
      <c r="BOB28" s="78">
        <f t="shared" si="233"/>
        <v>0</v>
      </c>
      <c r="BOD28" s="31"/>
      <c r="BOE28" s="782"/>
      <c r="BOF28" s="76"/>
      <c r="BOG28" s="61"/>
      <c r="BOH28" s="76"/>
      <c r="BOI28" s="78">
        <f t="shared" si="234"/>
        <v>1785.5</v>
      </c>
      <c r="BOK28" s="322"/>
      <c r="BOL28" s="303"/>
      <c r="BOM28" s="140"/>
      <c r="BON28" s="49"/>
      <c r="BOO28" s="140"/>
      <c r="BOP28" s="78">
        <f t="shared" si="235"/>
        <v>0</v>
      </c>
      <c r="BOR28" s="407"/>
      <c r="BOS28" s="782"/>
      <c r="BOT28" s="76"/>
      <c r="BOU28" s="31"/>
      <c r="BOV28" s="76"/>
      <c r="BOW28" s="78">
        <f t="shared" si="236"/>
        <v>0</v>
      </c>
      <c r="BOY28" s="407"/>
      <c r="BOZ28" s="782"/>
      <c r="BPA28" s="76"/>
      <c r="BPB28" s="31"/>
      <c r="BPC28" s="76"/>
      <c r="BPD28" s="78">
        <f t="shared" si="250"/>
        <v>210</v>
      </c>
      <c r="BPF28" s="31"/>
      <c r="BPG28" s="782"/>
      <c r="BPH28" s="76"/>
      <c r="BPI28" s="61"/>
      <c r="BPJ28" s="76"/>
      <c r="BPK28" s="78">
        <f t="shared" si="186"/>
        <v>0</v>
      </c>
      <c r="BPM28" s="31"/>
      <c r="BPN28" s="782"/>
      <c r="BPO28" s="76"/>
      <c r="BPP28" s="61"/>
      <c r="BPQ28" s="76"/>
      <c r="BPR28" s="78">
        <f t="shared" si="187"/>
        <v>0</v>
      </c>
      <c r="BPV28" s="31"/>
      <c r="BPW28" s="76"/>
      <c r="BPX28" s="61"/>
      <c r="BPY28" s="76"/>
      <c r="BPZ28" s="78">
        <f t="shared" si="188"/>
        <v>118</v>
      </c>
      <c r="BQA28" s="76"/>
      <c r="BQB28" s="322">
        <v>41547</v>
      </c>
      <c r="BQC28" s="303" t="s">
        <v>4227</v>
      </c>
      <c r="BQD28" s="140">
        <v>752</v>
      </c>
      <c r="BQE28" s="49"/>
      <c r="BQF28" s="140"/>
      <c r="BQG28" s="78">
        <f t="shared" si="189"/>
        <v>28133.5</v>
      </c>
      <c r="BQI28" s="322"/>
      <c r="BQJ28" s="230"/>
      <c r="BQK28" s="105"/>
      <c r="BQL28" s="427"/>
      <c r="BQM28" s="140"/>
      <c r="BQN28" s="78">
        <f t="shared" si="190"/>
        <v>0</v>
      </c>
      <c r="BQQ28" s="782"/>
      <c r="BQR28" s="351"/>
      <c r="BQS28" s="407"/>
      <c r="BQT28" s="780"/>
      <c r="BQU28" s="78">
        <f t="shared" si="191"/>
        <v>0</v>
      </c>
      <c r="BQW28" s="31"/>
      <c r="BQX28" s="782"/>
      <c r="BQY28" s="76"/>
      <c r="BQZ28" s="61"/>
      <c r="BRA28" s="76"/>
      <c r="BRB28" s="78">
        <f t="shared" si="192"/>
        <v>2077</v>
      </c>
      <c r="BRD28" s="31"/>
      <c r="BRE28" s="31"/>
      <c r="BRF28" s="782"/>
      <c r="BRG28" s="76"/>
      <c r="BRH28" s="61"/>
      <c r="BRI28" s="76"/>
      <c r="BRJ28" s="78">
        <f t="shared" si="193"/>
        <v>1966</v>
      </c>
      <c r="BRL28" s="407"/>
      <c r="BRM28" s="782"/>
      <c r="BRN28" s="76"/>
      <c r="BRO28" s="61"/>
      <c r="BRP28" s="76"/>
      <c r="BRQ28" s="78">
        <f t="shared" si="194"/>
        <v>0</v>
      </c>
      <c r="BRS28" s="407"/>
      <c r="BRT28" s="782"/>
      <c r="BRU28" s="76"/>
      <c r="BRV28" s="31"/>
      <c r="BRW28" s="76"/>
      <c r="BRX28" s="78">
        <f t="shared" si="195"/>
        <v>0</v>
      </c>
      <c r="BRZ28" s="31"/>
      <c r="BSA28" s="782"/>
      <c r="BSB28" s="76"/>
      <c r="BSC28" s="61"/>
      <c r="BSD28" s="76"/>
      <c r="BSE28" s="78">
        <f t="shared" si="196"/>
        <v>0</v>
      </c>
      <c r="BSG28" s="407"/>
      <c r="BSH28" s="782"/>
      <c r="BSI28" s="76"/>
      <c r="BSJ28" s="887"/>
      <c r="BSK28" s="573"/>
      <c r="BSL28" s="78">
        <f t="shared" si="197"/>
        <v>0</v>
      </c>
      <c r="BSN28" s="407"/>
      <c r="BSO28" s="782"/>
      <c r="BSP28" s="76"/>
      <c r="BSQ28" s="887"/>
      <c r="BSR28" s="573"/>
      <c r="BSS28" s="78">
        <f t="shared" si="198"/>
        <v>0</v>
      </c>
      <c r="BSU28" s="31"/>
      <c r="BSV28" s="782"/>
      <c r="BSW28" s="76"/>
      <c r="BSX28" s="61"/>
      <c r="BSY28" s="76"/>
      <c r="BSZ28" s="78">
        <f t="shared" si="199"/>
        <v>0</v>
      </c>
      <c r="BTB28" s="31"/>
      <c r="BTC28" s="782"/>
      <c r="BTD28" s="76"/>
      <c r="BTE28" s="61"/>
      <c r="BTF28" s="76"/>
      <c r="BTG28" s="78">
        <f t="shared" si="200"/>
        <v>0</v>
      </c>
      <c r="BTI28" s="31"/>
      <c r="BTJ28" s="782"/>
      <c r="BTK28" s="76"/>
      <c r="BTL28" s="61"/>
      <c r="BTM28" s="76"/>
      <c r="BTN28" s="78">
        <f t="shared" si="201"/>
        <v>0</v>
      </c>
      <c r="BTP28" s="31"/>
      <c r="BTQ28" s="782"/>
      <c r="BTR28" s="76"/>
      <c r="BTS28" s="61"/>
      <c r="BTT28" s="76"/>
      <c r="BTU28" s="78">
        <f t="shared" si="202"/>
        <v>0</v>
      </c>
    </row>
    <row r="29" spans="1:1893" x14ac:dyDescent="0.25">
      <c r="A29" s="31"/>
      <c r="B29" s="312"/>
      <c r="C29" s="22"/>
      <c r="D29" s="31"/>
      <c r="E29" s="76"/>
      <c r="F29" s="78">
        <f t="shared" si="2"/>
        <v>0</v>
      </c>
      <c r="H29" s="31"/>
      <c r="I29" s="312"/>
      <c r="J29" s="22"/>
      <c r="K29" s="31"/>
      <c r="L29" s="76"/>
      <c r="M29" s="78">
        <f t="shared" si="3"/>
        <v>0</v>
      </c>
      <c r="O29" s="312"/>
      <c r="P29" s="312"/>
      <c r="Q29" s="22"/>
      <c r="R29" s="31"/>
      <c r="S29" s="76"/>
      <c r="T29" s="78">
        <f t="shared" si="4"/>
        <v>0</v>
      </c>
      <c r="V29" s="312"/>
      <c r="W29" s="312"/>
      <c r="X29" s="22"/>
      <c r="Y29" s="31"/>
      <c r="Z29" s="76"/>
      <c r="AA29" s="78">
        <f t="shared" si="5"/>
        <v>0</v>
      </c>
      <c r="AC29" s="407">
        <v>41541</v>
      </c>
      <c r="AD29" s="312" t="s">
        <v>4149</v>
      </c>
      <c r="AE29" s="22">
        <v>3800</v>
      </c>
      <c r="AF29" s="407">
        <v>41547</v>
      </c>
      <c r="AG29" s="76">
        <v>1800</v>
      </c>
      <c r="AH29" s="78">
        <f t="shared" si="6"/>
        <v>7930</v>
      </c>
      <c r="AJ29" s="322">
        <v>41499</v>
      </c>
      <c r="AK29" s="230" t="s">
        <v>3319</v>
      </c>
      <c r="AL29" s="105">
        <v>2901</v>
      </c>
      <c r="AM29" s="401"/>
      <c r="AN29" s="140"/>
      <c r="AO29" s="78">
        <f t="shared" si="7"/>
        <v>617632.36</v>
      </c>
      <c r="AQ29" s="312"/>
      <c r="AR29" s="312"/>
      <c r="AS29" s="22"/>
      <c r="AT29" s="31"/>
      <c r="AU29" s="76"/>
      <c r="AV29" s="78">
        <f t="shared" si="8"/>
        <v>0</v>
      </c>
      <c r="AX29" s="323"/>
      <c r="AY29" s="312"/>
      <c r="AZ29" s="22"/>
      <c r="BA29" s="31"/>
      <c r="BB29" s="76"/>
      <c r="BC29" s="78">
        <f t="shared" si="9"/>
        <v>37222</v>
      </c>
      <c r="BE29" s="407"/>
      <c r="BF29" s="312"/>
      <c r="BG29" s="22"/>
      <c r="BH29" s="31"/>
      <c r="BI29" s="76"/>
      <c r="BJ29" s="78">
        <f t="shared" si="10"/>
        <v>0</v>
      </c>
      <c r="BL29" s="323"/>
      <c r="BM29" s="312"/>
      <c r="BN29" s="22"/>
      <c r="BO29" s="31"/>
      <c r="BP29" s="76"/>
      <c r="BQ29" s="78">
        <f t="shared" si="11"/>
        <v>0</v>
      </c>
      <c r="BS29" s="427"/>
      <c r="BT29" s="427"/>
      <c r="BU29" s="230"/>
      <c r="BV29" s="105"/>
      <c r="BW29" s="49"/>
      <c r="BX29" s="140"/>
      <c r="BY29" s="78">
        <f t="shared" si="12"/>
        <v>0</v>
      </c>
      <c r="CA29" s="407"/>
      <c r="CB29" s="312"/>
      <c r="CC29" s="22"/>
      <c r="CD29" s="31"/>
      <c r="CE29" s="76"/>
      <c r="CF29" s="78">
        <f t="shared" si="13"/>
        <v>0</v>
      </c>
      <c r="CH29" s="407"/>
      <c r="CI29" s="312"/>
      <c r="CJ29" s="22"/>
      <c r="CK29" s="31"/>
      <c r="CL29" s="76"/>
      <c r="CM29" s="78">
        <f t="shared" si="14"/>
        <v>0</v>
      </c>
      <c r="CO29" s="427">
        <v>41251</v>
      </c>
      <c r="CP29" s="821"/>
      <c r="CQ29" s="230" t="s">
        <v>1169</v>
      </c>
      <c r="CR29" s="105">
        <v>25193.27</v>
      </c>
      <c r="CS29" s="484"/>
      <c r="CT29" s="390"/>
      <c r="CU29" s="78">
        <f t="shared" si="15"/>
        <v>238430.93</v>
      </c>
      <c r="CW29" s="427"/>
      <c r="CX29" s="821"/>
      <c r="CY29" s="230"/>
      <c r="CZ29" s="105"/>
      <c r="DA29" s="427"/>
      <c r="DB29" s="140"/>
      <c r="DC29" s="78">
        <f t="shared" si="16"/>
        <v>9551430.3000000007</v>
      </c>
      <c r="DE29" s="322"/>
      <c r="DF29" s="230"/>
      <c r="DG29" s="105"/>
      <c r="DH29" s="49"/>
      <c r="DI29" s="140"/>
      <c r="DJ29" s="78">
        <f t="shared" si="17"/>
        <v>7735</v>
      </c>
      <c r="DL29" s="322"/>
      <c r="DM29" s="230"/>
      <c r="DN29" s="105"/>
      <c r="DO29" s="49"/>
      <c r="DP29" s="140"/>
      <c r="DQ29" s="78">
        <f t="shared" si="18"/>
        <v>0</v>
      </c>
      <c r="DS29" s="49"/>
      <c r="DT29" s="230"/>
      <c r="DU29" s="105"/>
      <c r="DV29" s="49"/>
      <c r="DW29" s="140"/>
      <c r="DX29" s="78">
        <f t="shared" si="19"/>
        <v>1750.5</v>
      </c>
      <c r="DZ29" s="322"/>
      <c r="EA29" s="230"/>
      <c r="EB29" s="105"/>
      <c r="EC29" s="49"/>
      <c r="ED29" s="140"/>
      <c r="EE29" s="78">
        <f t="shared" si="20"/>
        <v>0</v>
      </c>
      <c r="EG29" s="407"/>
      <c r="EH29" s="312"/>
      <c r="EI29" s="22"/>
      <c r="EJ29" s="31"/>
      <c r="EK29" s="76"/>
      <c r="EL29" s="78">
        <f t="shared" si="21"/>
        <v>0</v>
      </c>
      <c r="EN29" s="407"/>
      <c r="EO29" s="312"/>
      <c r="EP29" s="22"/>
      <c r="EQ29" s="31"/>
      <c r="ER29" s="76"/>
      <c r="ES29" s="78">
        <f t="shared" si="22"/>
        <v>0</v>
      </c>
      <c r="EU29" s="312"/>
      <c r="EV29" s="738"/>
      <c r="EW29" s="312"/>
      <c r="EX29" s="22"/>
      <c r="EY29" s="31"/>
      <c r="EZ29" s="76"/>
      <c r="FA29" s="78">
        <f t="shared" si="23"/>
        <v>0</v>
      </c>
      <c r="FC29" s="427"/>
      <c r="FD29" s="49"/>
      <c r="FE29" s="230"/>
      <c r="FF29" s="105"/>
      <c r="FG29" s="49"/>
      <c r="FH29" s="140"/>
      <c r="FI29" s="78">
        <f t="shared" si="24"/>
        <v>40277.530000000006</v>
      </c>
      <c r="FK29" s="407"/>
      <c r="FL29" s="312"/>
      <c r="FM29" s="312"/>
      <c r="FN29" s="22"/>
      <c r="FO29" s="31"/>
      <c r="FP29" s="76"/>
      <c r="FQ29" s="78">
        <f t="shared" si="25"/>
        <v>8038.1</v>
      </c>
      <c r="FS29" s="31"/>
      <c r="FT29" s="230"/>
      <c r="FU29" s="105"/>
      <c r="FV29" s="49"/>
      <c r="FW29" s="140"/>
      <c r="FX29" s="78">
        <f t="shared" si="203"/>
        <v>0</v>
      </c>
      <c r="FZ29" s="407"/>
      <c r="GA29" s="484"/>
      <c r="GB29" s="312"/>
      <c r="GC29" s="22"/>
      <c r="GD29" s="875"/>
      <c r="GE29" s="903"/>
      <c r="GF29" s="78">
        <f t="shared" si="26"/>
        <v>115455</v>
      </c>
      <c r="GH29" s="31"/>
      <c r="GI29" s="312"/>
      <c r="GJ29" s="22"/>
      <c r="GK29" s="31"/>
      <c r="GL29" s="76"/>
      <c r="GM29" s="78">
        <f t="shared" si="27"/>
        <v>24</v>
      </c>
      <c r="GO29" s="407"/>
      <c r="GP29" s="312"/>
      <c r="GQ29" s="312"/>
      <c r="GR29" s="22"/>
      <c r="GS29" s="31"/>
      <c r="GT29" s="76"/>
      <c r="GU29" s="78">
        <f t="shared" si="28"/>
        <v>8804.6</v>
      </c>
      <c r="GW29" s="427"/>
      <c r="GX29" s="230"/>
      <c r="GY29" s="105"/>
      <c r="GZ29" s="322"/>
      <c r="HA29" s="140"/>
      <c r="HB29" s="78">
        <f t="shared" si="29"/>
        <v>5990.5</v>
      </c>
      <c r="HD29" s="323"/>
      <c r="HE29" s="312"/>
      <c r="HF29" s="22"/>
      <c r="HG29" s="31"/>
      <c r="HH29" s="76"/>
      <c r="HI29" s="78">
        <f t="shared" si="30"/>
        <v>41275.5</v>
      </c>
      <c r="HK29" s="323"/>
      <c r="HL29" s="312"/>
      <c r="HM29" s="22"/>
      <c r="HN29" s="31"/>
      <c r="HO29" s="76"/>
      <c r="HP29" s="78">
        <f t="shared" si="31"/>
        <v>3000</v>
      </c>
      <c r="HR29" s="323"/>
      <c r="HS29" s="312"/>
      <c r="HT29" s="22"/>
      <c r="HU29" s="31"/>
      <c r="HV29" s="76"/>
      <c r="HW29" s="78">
        <f t="shared" si="32"/>
        <v>0</v>
      </c>
      <c r="HY29" s="323"/>
      <c r="HZ29" s="312"/>
      <c r="IA29" s="22"/>
      <c r="IB29" s="31"/>
      <c r="IC29" s="76"/>
      <c r="ID29" s="78">
        <f t="shared" si="33"/>
        <v>0</v>
      </c>
      <c r="IF29" s="312"/>
      <c r="IG29" s="312"/>
      <c r="IH29" s="22"/>
      <c r="II29" s="31"/>
      <c r="IJ29" s="76"/>
      <c r="IK29" s="78">
        <f t="shared" si="34"/>
        <v>44195</v>
      </c>
      <c r="IM29" s="427"/>
      <c r="IN29" s="230"/>
      <c r="IO29" s="105"/>
      <c r="IP29" s="49"/>
      <c r="IQ29" s="140"/>
      <c r="IR29" s="78">
        <f t="shared" si="35"/>
        <v>402</v>
      </c>
      <c r="IT29" s="407"/>
      <c r="IU29" s="312"/>
      <c r="IV29" s="22"/>
      <c r="IW29" s="31"/>
      <c r="IX29" s="76"/>
      <c r="IY29" s="78">
        <f t="shared" si="36"/>
        <v>21278.5</v>
      </c>
      <c r="JA29" s="323">
        <v>41544</v>
      </c>
      <c r="JB29" s="312" t="s">
        <v>4176</v>
      </c>
      <c r="JC29" s="22">
        <v>4800</v>
      </c>
      <c r="JD29" s="323"/>
      <c r="JF29" s="78">
        <f t="shared" si="37"/>
        <v>14440</v>
      </c>
      <c r="JH29" s="323"/>
      <c r="JI29" s="312"/>
      <c r="JJ29" s="22"/>
      <c r="JK29" s="323"/>
      <c r="JL29" s="22"/>
      <c r="JM29" s="78">
        <f t="shared" si="38"/>
        <v>30400</v>
      </c>
      <c r="JO29" s="323"/>
      <c r="JP29" s="312"/>
      <c r="JQ29" s="22"/>
      <c r="JR29" s="323"/>
      <c r="JS29" s="22"/>
      <c r="JT29" s="78">
        <f t="shared" si="39"/>
        <v>30400</v>
      </c>
      <c r="JV29" s="427"/>
      <c r="JW29" s="230"/>
      <c r="JX29" s="105"/>
      <c r="JY29" s="323">
        <v>41023</v>
      </c>
      <c r="JZ29" s="76">
        <v>2000</v>
      </c>
      <c r="KA29" s="78">
        <f t="shared" si="40"/>
        <v>42085.39</v>
      </c>
      <c r="KC29" s="323"/>
      <c r="KD29" s="312"/>
      <c r="KE29" s="22"/>
      <c r="KF29" s="31"/>
      <c r="KG29" s="76"/>
      <c r="KH29" s="78">
        <f t="shared" si="41"/>
        <v>0</v>
      </c>
      <c r="KJ29" s="323"/>
      <c r="KK29" s="323"/>
      <c r="KL29" s="312"/>
      <c r="KM29" s="22"/>
      <c r="KN29" s="31"/>
      <c r="KO29" s="76"/>
      <c r="KP29" s="78">
        <f t="shared" si="42"/>
        <v>26852</v>
      </c>
      <c r="KR29" s="323"/>
      <c r="KS29" s="312"/>
      <c r="KT29" s="22"/>
      <c r="KU29" s="31"/>
      <c r="KV29" s="76"/>
      <c r="KW29" s="78">
        <f t="shared" si="43"/>
        <v>0</v>
      </c>
      <c r="KY29" s="322"/>
      <c r="KZ29" s="230"/>
      <c r="LA29" s="105"/>
      <c r="LB29" s="49"/>
      <c r="LC29" s="140"/>
      <c r="LD29" s="78">
        <f t="shared" si="44"/>
        <v>0</v>
      </c>
      <c r="LF29" s="312"/>
      <c r="LG29" s="312"/>
      <c r="LH29" s="22"/>
      <c r="LI29" s="31"/>
      <c r="LJ29" s="76"/>
      <c r="LK29" s="78">
        <f t="shared" si="45"/>
        <v>7881.5</v>
      </c>
      <c r="LM29" s="312"/>
      <c r="LN29" s="312"/>
      <c r="LO29" s="22"/>
      <c r="LP29" s="31"/>
      <c r="LQ29" s="76"/>
      <c r="LR29" s="78">
        <f t="shared" si="46"/>
        <v>0</v>
      </c>
      <c r="LT29" s="312"/>
      <c r="LU29" s="312"/>
      <c r="LV29" s="22"/>
      <c r="LW29" s="31"/>
      <c r="LX29" s="76"/>
      <c r="LY29" s="78">
        <f t="shared" si="47"/>
        <v>0</v>
      </c>
      <c r="MA29" s="312"/>
      <c r="MB29" s="312"/>
      <c r="MC29" s="22"/>
      <c r="MD29" s="31"/>
      <c r="ME29" s="76"/>
      <c r="MF29" s="78">
        <f t="shared" si="48"/>
        <v>0</v>
      </c>
      <c r="MH29" s="407"/>
      <c r="MI29" s="312"/>
      <c r="MJ29" s="22"/>
      <c r="MK29" s="31"/>
      <c r="ML29" s="76"/>
      <c r="MM29" s="78">
        <f t="shared" si="49"/>
        <v>0</v>
      </c>
      <c r="MO29" s="407"/>
      <c r="MP29" s="312"/>
      <c r="MQ29" s="22"/>
      <c r="MR29" s="31"/>
      <c r="MS29" s="76"/>
      <c r="MT29" s="78">
        <f t="shared" si="50"/>
        <v>0</v>
      </c>
      <c r="MV29" s="407"/>
      <c r="MW29" s="312"/>
      <c r="MX29" s="22"/>
      <c r="MY29" s="31"/>
      <c r="MZ29" s="76"/>
      <c r="NA29" s="78">
        <f t="shared" si="51"/>
        <v>0</v>
      </c>
      <c r="NC29" s="312"/>
      <c r="ND29" s="312"/>
      <c r="NE29" s="22"/>
      <c r="NF29" s="31"/>
      <c r="NG29" s="76"/>
      <c r="NH29" s="78">
        <f t="shared" si="52"/>
        <v>0</v>
      </c>
      <c r="NJ29" s="312"/>
      <c r="NK29" s="312"/>
      <c r="NL29" s="22"/>
      <c r="NM29" s="31"/>
      <c r="NN29" s="76"/>
      <c r="NO29" s="78">
        <f t="shared" si="53"/>
        <v>0</v>
      </c>
      <c r="NQ29" s="407"/>
      <c r="NR29" s="312"/>
      <c r="NS29" s="22"/>
      <c r="NT29" s="407"/>
      <c r="NU29" s="76"/>
      <c r="NV29" s="78">
        <f t="shared" si="54"/>
        <v>0</v>
      </c>
      <c r="NX29" s="407"/>
      <c r="NY29" s="312"/>
      <c r="NZ29" s="22"/>
      <c r="OA29" s="31"/>
      <c r="OB29" s="76"/>
      <c r="OC29" s="78">
        <f t="shared" si="55"/>
        <v>14934.5</v>
      </c>
      <c r="OE29" s="407"/>
      <c r="OF29" s="738"/>
      <c r="OG29" s="312"/>
      <c r="OH29" s="22"/>
      <c r="OI29" s="31"/>
      <c r="OJ29" s="76"/>
      <c r="OK29" s="78">
        <f t="shared" si="0"/>
        <v>166644.35999999999</v>
      </c>
      <c r="OM29" s="407"/>
      <c r="ON29" s="312"/>
      <c r="OO29" s="22"/>
      <c r="OP29" s="31"/>
      <c r="OQ29" s="76"/>
      <c r="OR29" s="78">
        <f t="shared" si="56"/>
        <v>0</v>
      </c>
      <c r="OT29" s="312"/>
      <c r="OU29" s="312"/>
      <c r="OV29" s="22"/>
      <c r="OW29" s="31"/>
      <c r="OX29" s="76"/>
      <c r="OY29" s="78">
        <f t="shared" si="57"/>
        <v>0</v>
      </c>
      <c r="PA29" s="322"/>
      <c r="PB29" s="899"/>
      <c r="PC29" s="105"/>
      <c r="PD29" s="49"/>
      <c r="PE29" s="140"/>
      <c r="PF29" s="78">
        <f t="shared" si="58"/>
        <v>7976</v>
      </c>
      <c r="PH29" s="322"/>
      <c r="PI29" s="899"/>
      <c r="PJ29" s="105"/>
      <c r="PK29" s="49"/>
      <c r="PL29" s="140"/>
      <c r="PM29" s="78">
        <f t="shared" si="59"/>
        <v>7976</v>
      </c>
      <c r="PO29" s="322"/>
      <c r="PP29" s="864"/>
      <c r="PQ29" s="230"/>
      <c r="PR29" s="105"/>
      <c r="PS29" s="535"/>
      <c r="PT29" s="140"/>
      <c r="PU29" s="78">
        <f t="shared" si="60"/>
        <v>332577.49</v>
      </c>
      <c r="PW29" s="322"/>
      <c r="PX29" s="230"/>
      <c r="PY29" s="105"/>
      <c r="PZ29" s="309"/>
      <c r="QA29" s="140"/>
      <c r="QB29" s="78">
        <f t="shared" si="61"/>
        <v>9904</v>
      </c>
      <c r="QD29" s="323"/>
      <c r="QE29" s="312"/>
      <c r="QF29" s="22"/>
      <c r="QG29" s="31"/>
      <c r="QH29" s="76"/>
      <c r="QI29" s="78">
        <f t="shared" si="62"/>
        <v>43673.4</v>
      </c>
      <c r="QK29" s="31"/>
      <c r="QL29" s="312"/>
      <c r="QM29" s="22"/>
      <c r="QN29" s="31"/>
      <c r="QO29" s="76"/>
      <c r="QP29" s="78">
        <f t="shared" si="63"/>
        <v>0</v>
      </c>
      <c r="QR29" s="312"/>
      <c r="QS29" s="312"/>
      <c r="QT29" s="22"/>
      <c r="QU29" s="31"/>
      <c r="QV29" s="76"/>
      <c r="QW29" s="78">
        <f t="shared" si="64"/>
        <v>0</v>
      </c>
      <c r="QY29" s="312"/>
      <c r="QZ29" s="312"/>
      <c r="RA29" s="22"/>
      <c r="RB29" s="31"/>
      <c r="RC29" s="76"/>
      <c r="RD29" s="78">
        <f t="shared" si="65"/>
        <v>0</v>
      </c>
      <c r="RF29" s="427"/>
      <c r="RG29" s="484"/>
      <c r="RH29" s="230"/>
      <c r="RI29" s="105"/>
      <c r="RJ29" s="49"/>
      <c r="RK29" s="351"/>
      <c r="RL29" s="78">
        <f t="shared" si="66"/>
        <v>26965.5</v>
      </c>
      <c r="RN29" s="407"/>
      <c r="RO29" s="312"/>
      <c r="RP29" s="22"/>
      <c r="RQ29" s="31"/>
      <c r="RR29" s="795"/>
      <c r="RS29" s="78">
        <f t="shared" si="67"/>
        <v>0</v>
      </c>
      <c r="RU29" s="407"/>
      <c r="RV29" s="312"/>
      <c r="RW29" s="22"/>
      <c r="RX29" s="31"/>
      <c r="RY29" s="795"/>
      <c r="RZ29" s="78">
        <f t="shared" si="68"/>
        <v>0</v>
      </c>
      <c r="SB29" s="31"/>
      <c r="SC29" s="312"/>
      <c r="SD29" s="22"/>
      <c r="SE29" s="31"/>
      <c r="SF29" s="795"/>
      <c r="SG29" s="78">
        <f t="shared" si="69"/>
        <v>0</v>
      </c>
      <c r="SI29" s="31"/>
      <c r="SJ29" s="312"/>
      <c r="SK29" s="22"/>
      <c r="SL29" s="31"/>
      <c r="SM29" s="795"/>
      <c r="SN29" s="78">
        <f t="shared" si="70"/>
        <v>0</v>
      </c>
      <c r="SP29" s="31"/>
      <c r="SQ29" s="312"/>
      <c r="SR29" s="22"/>
      <c r="SS29" s="31"/>
      <c r="ST29" s="795"/>
      <c r="SU29" s="78">
        <f t="shared" si="71"/>
        <v>0</v>
      </c>
      <c r="SW29" s="31"/>
      <c r="SX29" s="312"/>
      <c r="SY29" s="22"/>
      <c r="SZ29" s="31"/>
      <c r="TA29" s="795"/>
      <c r="TB29" s="78">
        <f t="shared" si="72"/>
        <v>0</v>
      </c>
      <c r="TD29" s="31"/>
      <c r="TE29" s="312"/>
      <c r="TF29" s="22"/>
      <c r="TG29" s="31"/>
      <c r="TH29" s="795"/>
      <c r="TI29" s="78">
        <f t="shared" si="73"/>
        <v>0</v>
      </c>
      <c r="TK29" s="312"/>
      <c r="TL29" s="312"/>
      <c r="TM29" s="22"/>
      <c r="TN29" s="31"/>
      <c r="TO29" s="795"/>
      <c r="TP29" s="78">
        <f t="shared" si="74"/>
        <v>9651.5</v>
      </c>
      <c r="TR29" s="312"/>
      <c r="TS29" s="312"/>
      <c r="TT29" s="22"/>
      <c r="TU29" s="31"/>
      <c r="TV29" s="795"/>
      <c r="TW29" s="78">
        <f t="shared" si="75"/>
        <v>0</v>
      </c>
      <c r="TY29" s="407"/>
      <c r="TZ29" s="312"/>
      <c r="UA29" s="22"/>
      <c r="UB29" s="31"/>
      <c r="UC29" s="795"/>
      <c r="UD29" s="78">
        <f t="shared" si="76"/>
        <v>0</v>
      </c>
      <c r="UF29" s="407"/>
      <c r="UG29" s="312"/>
      <c r="UH29" s="22"/>
      <c r="UI29" s="31"/>
      <c r="UJ29" s="795"/>
      <c r="UK29" s="78">
        <f t="shared" si="77"/>
        <v>-2822</v>
      </c>
      <c r="UM29" s="407"/>
      <c r="UN29" s="312"/>
      <c r="UO29" s="22"/>
      <c r="UP29" s="31"/>
      <c r="UQ29" s="795"/>
      <c r="UR29" s="78">
        <f t="shared" si="78"/>
        <v>0</v>
      </c>
      <c r="UT29" s="322"/>
      <c r="UU29" s="230"/>
      <c r="UV29" s="105"/>
      <c r="UW29" s="322"/>
      <c r="UX29" s="351"/>
      <c r="UY29" s="78">
        <f t="shared" si="79"/>
        <v>2243</v>
      </c>
      <c r="VA29" s="407"/>
      <c r="VB29" s="312"/>
      <c r="VC29" s="22"/>
      <c r="VD29" s="31"/>
      <c r="VE29" s="795"/>
      <c r="VF29" s="78">
        <f t="shared" si="80"/>
        <v>0</v>
      </c>
      <c r="VH29" s="794"/>
      <c r="VI29" s="312"/>
      <c r="VJ29" s="22"/>
      <c r="VK29" s="31"/>
      <c r="VL29" s="795"/>
      <c r="VM29" s="78">
        <f t="shared" si="81"/>
        <v>1169.5</v>
      </c>
      <c r="VO29" s="312"/>
      <c r="VP29" s="312"/>
      <c r="VQ29" s="22"/>
      <c r="VR29" s="31"/>
      <c r="VS29" s="795"/>
      <c r="VT29" s="78">
        <f t="shared" si="82"/>
        <v>0</v>
      </c>
      <c r="VV29" s="407"/>
      <c r="VW29" s="312"/>
      <c r="VX29" s="22"/>
      <c r="VY29" s="31"/>
      <c r="VZ29" s="795"/>
      <c r="WA29" s="78">
        <f t="shared" si="83"/>
        <v>25810</v>
      </c>
      <c r="WC29" s="323"/>
      <c r="WD29" s="312"/>
      <c r="WE29" s="22"/>
      <c r="WF29" s="31"/>
      <c r="WG29" s="795"/>
      <c r="WH29" s="78">
        <f t="shared" si="84"/>
        <v>151</v>
      </c>
      <c r="WJ29" s="407"/>
      <c r="WK29" s="312"/>
      <c r="WL29" s="22"/>
      <c r="WM29" s="31"/>
      <c r="WN29" s="76"/>
      <c r="WO29" s="78">
        <f t="shared" si="85"/>
        <v>22886.5</v>
      </c>
      <c r="WQ29" s="31"/>
      <c r="WR29" s="312"/>
      <c r="WS29" s="22"/>
      <c r="WT29" s="31"/>
      <c r="WU29" s="76"/>
      <c r="WV29" s="78">
        <f t="shared" si="86"/>
        <v>0</v>
      </c>
      <c r="WX29" s="407"/>
      <c r="WY29" s="312"/>
      <c r="WZ29" s="22"/>
      <c r="XA29" s="31"/>
      <c r="XB29" s="76"/>
      <c r="XC29" s="78">
        <f t="shared" si="87"/>
        <v>27657.5</v>
      </c>
      <c r="XE29" s="407"/>
      <c r="XF29" s="312"/>
      <c r="XG29" s="22"/>
      <c r="XH29" s="31"/>
      <c r="XI29" s="76"/>
      <c r="XJ29" s="78">
        <f t="shared" si="88"/>
        <v>0</v>
      </c>
      <c r="XL29" s="407"/>
      <c r="XM29" s="312"/>
      <c r="XN29" s="22"/>
      <c r="XO29" s="31"/>
      <c r="XP29" s="76"/>
      <c r="XQ29" s="78">
        <f t="shared" si="89"/>
        <v>0</v>
      </c>
      <c r="XS29" s="323"/>
      <c r="XT29" s="312"/>
      <c r="XU29" s="312"/>
      <c r="XV29" s="22"/>
      <c r="XW29" s="31"/>
      <c r="XX29" s="76"/>
      <c r="XY29" s="78">
        <f t="shared" si="90"/>
        <v>55941.83</v>
      </c>
      <c r="YA29" s="322"/>
      <c r="YB29" s="230"/>
      <c r="YC29" s="105"/>
      <c r="YD29" s="49"/>
      <c r="YE29" s="140"/>
      <c r="YF29" s="78">
        <f t="shared" si="91"/>
        <v>721</v>
      </c>
      <c r="YH29" s="427"/>
      <c r="YI29" s="484"/>
      <c r="YJ29" s="230"/>
      <c r="YK29" s="698"/>
      <c r="YL29" s="787"/>
      <c r="YM29" s="140"/>
      <c r="YN29" s="78">
        <f t="shared" si="92"/>
        <v>4883.7000000000007</v>
      </c>
      <c r="YP29" s="323"/>
      <c r="YQ29" s="312"/>
      <c r="YR29" s="22"/>
      <c r="YS29" s="31"/>
      <c r="YT29" s="76"/>
      <c r="YU29" s="78">
        <f t="shared" si="251"/>
        <v>2405.5</v>
      </c>
      <c r="YW29" s="322"/>
      <c r="YX29" s="230"/>
      <c r="YY29" s="105"/>
      <c r="YZ29" s="49"/>
      <c r="ZA29" s="140"/>
      <c r="ZB29" s="78">
        <f t="shared" si="93"/>
        <v>13442.44</v>
      </c>
      <c r="ZD29" s="407"/>
      <c r="ZE29" s="312"/>
      <c r="ZF29" s="22"/>
      <c r="ZG29" s="31"/>
      <c r="ZH29" s="76"/>
      <c r="ZI29" s="78">
        <f t="shared" si="237"/>
        <v>0</v>
      </c>
      <c r="ZK29" s="407"/>
      <c r="ZL29" s="312"/>
      <c r="ZM29" s="22"/>
      <c r="ZN29" s="31"/>
      <c r="ZO29" s="76"/>
      <c r="ZP29" s="78">
        <f t="shared" si="238"/>
        <v>0</v>
      </c>
      <c r="ZR29" s="322">
        <v>41515</v>
      </c>
      <c r="ZS29" s="230"/>
      <c r="ZT29" s="230" t="s">
        <v>3335</v>
      </c>
      <c r="ZU29" s="105">
        <v>265251.78000000003</v>
      </c>
      <c r="ZV29" s="322">
        <v>41540</v>
      </c>
      <c r="ZW29" s="140">
        <v>265251.78000000003</v>
      </c>
      <c r="ZX29" s="78">
        <f t="shared" si="94"/>
        <v>6670.640000000014</v>
      </c>
      <c r="ZZ29" s="323"/>
      <c r="AAA29" s="782"/>
      <c r="AAB29" s="704"/>
      <c r="AAC29" s="322"/>
      <c r="AAD29" s="140"/>
      <c r="AAE29" s="78">
        <f t="shared" si="95"/>
        <v>0</v>
      </c>
      <c r="AAG29" s="427"/>
      <c r="AAH29" s="230"/>
      <c r="AAI29" s="105"/>
      <c r="AAJ29" s="322"/>
      <c r="AAK29" s="140"/>
      <c r="AAL29" s="78">
        <f t="shared" si="96"/>
        <v>2828</v>
      </c>
      <c r="AAN29" s="322"/>
      <c r="AAO29" s="230"/>
      <c r="AAP29" s="698"/>
      <c r="AAQ29" s="49"/>
      <c r="AAR29" s="140"/>
      <c r="AAS29" s="78">
        <f t="shared" si="97"/>
        <v>22790</v>
      </c>
      <c r="AAU29" s="407"/>
      <c r="AAV29" s="312"/>
      <c r="AAW29" s="22"/>
      <c r="AAX29" s="31"/>
      <c r="AAY29" s="76"/>
      <c r="AAZ29" s="78">
        <f t="shared" si="98"/>
        <v>0</v>
      </c>
      <c r="ABB29" s="427"/>
      <c r="ABC29" s="230"/>
      <c r="ABD29" s="105"/>
      <c r="ABE29" s="49"/>
      <c r="ABF29" s="140"/>
      <c r="ABG29" s="78">
        <f t="shared" si="99"/>
        <v>0</v>
      </c>
      <c r="ABI29" s="427"/>
      <c r="ABJ29" s="230"/>
      <c r="ABK29" s="105"/>
      <c r="ABL29" s="49"/>
      <c r="ABM29" s="140"/>
      <c r="ABN29" s="78">
        <f>ABN28+ABK29-ABM29</f>
        <v>0</v>
      </c>
      <c r="ABP29" s="407"/>
      <c r="ABQ29" s="312"/>
      <c r="ABR29" s="22"/>
      <c r="ABS29" s="31"/>
      <c r="ABT29" s="76"/>
      <c r="ABU29" s="78">
        <f t="shared" si="101"/>
        <v>0</v>
      </c>
      <c r="ABW29" s="407"/>
      <c r="ABX29" s="312"/>
      <c r="ABY29" s="22"/>
      <c r="ABZ29" s="31"/>
      <c r="ACA29" s="76"/>
      <c r="ACB29" s="78">
        <f t="shared" si="102"/>
        <v>0</v>
      </c>
      <c r="ACD29" s="407"/>
      <c r="ACE29" s="407"/>
      <c r="ACF29" s="312"/>
      <c r="ACG29" s="22"/>
      <c r="ACH29" s="31"/>
      <c r="ACI29" s="76"/>
      <c r="ACJ29" s="78">
        <f t="shared" si="103"/>
        <v>0</v>
      </c>
      <c r="ACL29" s="49"/>
      <c r="ACM29" s="230"/>
      <c r="ACN29" s="105"/>
      <c r="ACO29" s="49"/>
      <c r="ACP29" s="140"/>
      <c r="ACQ29" s="78">
        <f t="shared" si="255"/>
        <v>8172</v>
      </c>
      <c r="ACS29" s="31"/>
      <c r="ACT29" s="312"/>
      <c r="ACU29" s="22"/>
      <c r="ACV29" s="31"/>
      <c r="ACW29" s="76"/>
      <c r="ACX29" s="78">
        <f t="shared" si="104"/>
        <v>70699</v>
      </c>
      <c r="ADA29" s="312"/>
      <c r="ADB29" s="312"/>
      <c r="ADC29" s="785"/>
      <c r="ADD29" s="31"/>
      <c r="ADE29" s="76"/>
      <c r="ADF29" s="78">
        <f t="shared" si="256"/>
        <v>0</v>
      </c>
      <c r="ADH29" s="323"/>
      <c r="ADI29" s="312"/>
      <c r="ADJ29" s="22"/>
      <c r="ADK29" s="407"/>
      <c r="ADL29" s="76"/>
      <c r="ADM29" s="78">
        <f t="shared" si="257"/>
        <v>0</v>
      </c>
      <c r="ADO29" s="407"/>
      <c r="ADP29" s="312"/>
      <c r="ADQ29" s="22"/>
      <c r="ADR29" s="31"/>
      <c r="ADS29" s="76"/>
      <c r="ADT29" s="78">
        <f t="shared" si="258"/>
        <v>42311</v>
      </c>
      <c r="ADV29" s="322"/>
      <c r="ADW29" s="230"/>
      <c r="ADX29" s="105"/>
      <c r="ADY29" s="322"/>
      <c r="ADZ29" s="140"/>
      <c r="AEA29" s="78">
        <f t="shared" si="252"/>
        <v>31650.5</v>
      </c>
      <c r="AEC29" s="31"/>
      <c r="AED29" s="312"/>
      <c r="AEE29" s="22"/>
      <c r="AEF29" s="31"/>
      <c r="AEG29" s="76"/>
      <c r="AEH29" s="78">
        <f t="shared" si="1"/>
        <v>0</v>
      </c>
      <c r="AEJ29" s="312"/>
      <c r="AEK29" s="312"/>
      <c r="AEL29" s="785"/>
      <c r="AEM29" s="31"/>
      <c r="AEN29" s="76"/>
      <c r="AEO29" s="78">
        <f t="shared" si="105"/>
        <v>1957</v>
      </c>
      <c r="AEQ29" s="312"/>
      <c r="AER29" s="312"/>
      <c r="AES29" s="22"/>
      <c r="AET29" s="31"/>
      <c r="AEU29" s="76"/>
      <c r="AEV29" s="78">
        <f t="shared" si="106"/>
        <v>0</v>
      </c>
      <c r="AEX29" s="31"/>
      <c r="AEY29" s="312"/>
      <c r="AEZ29" s="22"/>
      <c r="AFA29" s="31"/>
      <c r="AFB29" s="76"/>
      <c r="AFC29" s="78">
        <f t="shared" si="107"/>
        <v>0</v>
      </c>
      <c r="AFE29" s="323"/>
      <c r="AFF29" s="312"/>
      <c r="AFG29" s="22"/>
      <c r="AFH29" s="31"/>
      <c r="AFI29" s="76"/>
      <c r="AFJ29" s="78">
        <f t="shared" si="108"/>
        <v>0</v>
      </c>
      <c r="AFL29" s="31"/>
      <c r="AFM29" s="312"/>
      <c r="AFN29" s="22"/>
      <c r="AFO29" s="31"/>
      <c r="AFP29" s="76"/>
      <c r="AFQ29" s="78">
        <f t="shared" si="109"/>
        <v>0</v>
      </c>
      <c r="AFS29" s="31"/>
      <c r="AFT29" s="312"/>
      <c r="AFU29" s="22"/>
      <c r="AFV29" s="31"/>
      <c r="AFW29" s="76"/>
      <c r="AFX29" s="78">
        <f t="shared" si="110"/>
        <v>75595.399999999994</v>
      </c>
      <c r="AFZ29" s="31"/>
      <c r="AGA29" s="312"/>
      <c r="AGB29" s="22"/>
      <c r="AGC29" s="31"/>
      <c r="AGD29" s="76"/>
      <c r="AGE29" s="78">
        <f t="shared" si="111"/>
        <v>0</v>
      </c>
      <c r="AGG29" s="323"/>
      <c r="AGH29" s="312"/>
      <c r="AGI29" s="22"/>
      <c r="AGJ29" s="31"/>
      <c r="AGK29" s="76"/>
      <c r="AGL29" s="78">
        <f t="shared" si="112"/>
        <v>6283.5</v>
      </c>
      <c r="AGN29" s="407"/>
      <c r="AGO29" s="312"/>
      <c r="AGP29" s="22"/>
      <c r="AGQ29" s="31"/>
      <c r="AGR29" s="76"/>
      <c r="AGS29" s="78">
        <f t="shared" si="113"/>
        <v>39189.599999999999</v>
      </c>
      <c r="AGW29" s="312"/>
      <c r="AGX29" s="22"/>
      <c r="AGY29" s="323"/>
      <c r="AGZ29" s="76"/>
      <c r="AHA29" s="78">
        <f t="shared" si="114"/>
        <v>2343</v>
      </c>
      <c r="AHC29" s="407"/>
      <c r="AHD29" s="312"/>
      <c r="AHE29" s="22"/>
      <c r="AHF29" s="31"/>
      <c r="AHG29" s="76"/>
      <c r="AHH29" s="78">
        <f t="shared" si="115"/>
        <v>0</v>
      </c>
      <c r="AHJ29" s="407"/>
      <c r="AHK29" s="312"/>
      <c r="AHL29" s="22"/>
      <c r="AHM29" s="31"/>
      <c r="AHN29" s="76"/>
      <c r="AHO29" s="78">
        <f t="shared" si="116"/>
        <v>3656</v>
      </c>
      <c r="AHQ29" s="427"/>
      <c r="AHR29" s="427"/>
      <c r="AHS29" s="230"/>
      <c r="AHT29" s="698"/>
      <c r="AHU29" s="49"/>
      <c r="AHV29" s="140"/>
      <c r="AHW29" s="78">
        <f t="shared" si="117"/>
        <v>62507</v>
      </c>
      <c r="AHY29" s="427"/>
      <c r="AHZ29" s="230"/>
      <c r="AIA29" s="105"/>
      <c r="AIB29" s="49"/>
      <c r="AIC29" s="140"/>
      <c r="AID29" s="78">
        <f t="shared" si="118"/>
        <v>2612</v>
      </c>
      <c r="AIF29" s="427"/>
      <c r="AIG29" s="230"/>
      <c r="AIH29" s="105"/>
      <c r="AII29" s="49"/>
      <c r="AIJ29" s="140"/>
      <c r="AIK29" s="78">
        <f t="shared" si="119"/>
        <v>23042</v>
      </c>
      <c r="AIM29" s="407"/>
      <c r="AIN29" s="312"/>
      <c r="AIO29" s="22"/>
      <c r="AIP29" s="31"/>
      <c r="AIQ29" s="76"/>
      <c r="AIR29" s="78">
        <f t="shared" si="120"/>
        <v>504</v>
      </c>
      <c r="AIT29" s="31"/>
      <c r="AIU29" s="784"/>
      <c r="AIV29" s="22"/>
      <c r="AIW29" s="31"/>
      <c r="AIX29" s="76"/>
      <c r="AIY29" s="78">
        <f t="shared" si="121"/>
        <v>52560.5</v>
      </c>
      <c r="AJA29" s="31"/>
      <c r="AJB29" s="784"/>
      <c r="AJC29" s="22"/>
      <c r="AJD29" s="31"/>
      <c r="AJE29" s="76"/>
      <c r="AJF29" s="78">
        <f t="shared" si="122"/>
        <v>25028.5</v>
      </c>
      <c r="AJH29" s="323"/>
      <c r="AJI29" s="784"/>
      <c r="AJJ29" s="22"/>
      <c r="AJK29" s="31"/>
      <c r="AJL29" s="76"/>
      <c r="AJM29" s="78">
        <f t="shared" si="123"/>
        <v>0</v>
      </c>
      <c r="AJO29" s="322"/>
      <c r="AJP29" s="230"/>
      <c r="AJQ29" s="105"/>
      <c r="AJR29" s="427">
        <v>41155</v>
      </c>
      <c r="AJS29" s="140">
        <v>200</v>
      </c>
      <c r="AJT29" s="78">
        <f t="shared" si="124"/>
        <v>3604</v>
      </c>
      <c r="AJV29" s="312"/>
      <c r="AJW29" s="312"/>
      <c r="AJX29" s="784"/>
      <c r="AJY29" s="22"/>
      <c r="AJZ29" s="31"/>
      <c r="AKA29" s="76"/>
      <c r="AKB29" s="78">
        <f t="shared" si="125"/>
        <v>0</v>
      </c>
      <c r="AKD29" s="407"/>
      <c r="AKE29" s="784"/>
      <c r="AKF29" s="22"/>
      <c r="AKG29" s="31"/>
      <c r="AKH29" s="76"/>
      <c r="AKI29" s="78">
        <f t="shared" si="126"/>
        <v>0</v>
      </c>
      <c r="AKK29" s="427"/>
      <c r="AKL29" s="484"/>
      <c r="AKM29" s="230"/>
      <c r="AKN29" s="105"/>
      <c r="AKO29" s="49"/>
      <c r="AKP29" s="140"/>
      <c r="AKQ29" s="78">
        <f t="shared" si="127"/>
        <v>0</v>
      </c>
      <c r="AKS29" s="427"/>
      <c r="AKT29" s="899"/>
      <c r="AKU29" s="105"/>
      <c r="AKV29" s="49"/>
      <c r="AKW29" s="140"/>
      <c r="AKX29" s="78">
        <f t="shared" si="128"/>
        <v>11244.5</v>
      </c>
      <c r="AKZ29" s="407"/>
      <c r="ALA29" s="784"/>
      <c r="ALB29" s="22"/>
      <c r="ALC29" s="31"/>
      <c r="ALD29" s="76"/>
      <c r="ALE29" s="78">
        <f t="shared" si="129"/>
        <v>0</v>
      </c>
      <c r="ALG29" s="407"/>
      <c r="ALH29" s="784"/>
      <c r="ALI29" s="22"/>
      <c r="ALJ29" s="31"/>
      <c r="ALK29" s="76"/>
      <c r="ALL29" s="78">
        <f t="shared" si="130"/>
        <v>3598.5</v>
      </c>
      <c r="ALN29" s="427"/>
      <c r="ALO29" s="230"/>
      <c r="ALP29" s="105"/>
      <c r="ALQ29" s="49"/>
      <c r="ALR29" s="140"/>
      <c r="ALS29" s="78">
        <f t="shared" si="131"/>
        <v>37151</v>
      </c>
      <c r="ALU29" s="407"/>
      <c r="ALV29" s="784"/>
      <c r="ALW29" s="22"/>
      <c r="ALX29" s="31"/>
      <c r="ALY29" s="76"/>
      <c r="ALZ29" s="78">
        <f t="shared" si="132"/>
        <v>0</v>
      </c>
      <c r="AMB29" s="407"/>
      <c r="AMC29" s="784"/>
      <c r="AMD29" s="22"/>
      <c r="AME29" s="407"/>
      <c r="AMF29" s="76"/>
      <c r="AMG29" s="78">
        <f t="shared" si="133"/>
        <v>0</v>
      </c>
      <c r="AMI29" s="407"/>
      <c r="AMJ29" s="784"/>
      <c r="AMK29" s="22"/>
      <c r="AML29" s="31"/>
      <c r="AMM29" s="76"/>
      <c r="AMN29" s="78">
        <f t="shared" si="134"/>
        <v>0</v>
      </c>
      <c r="AMP29" s="323"/>
      <c r="AMQ29" s="312"/>
      <c r="AMR29" s="809"/>
      <c r="AMS29" s="812"/>
      <c r="AMT29" s="76"/>
      <c r="AMU29" s="813">
        <f t="shared" si="204"/>
        <v>0</v>
      </c>
      <c r="AMW29" s="322"/>
      <c r="AMX29" s="230"/>
      <c r="AMY29" s="807"/>
      <c r="AMZ29" s="98"/>
      <c r="ANA29" s="140"/>
      <c r="ANB29" s="813">
        <f t="shared" si="205"/>
        <v>0</v>
      </c>
      <c r="AND29" s="31"/>
      <c r="ANE29" s="312"/>
      <c r="ANF29" s="1557"/>
      <c r="ANG29" s="834"/>
      <c r="ANH29" s="140"/>
      <c r="ANI29" s="813">
        <f t="shared" si="206"/>
        <v>12659.599999999999</v>
      </c>
      <c r="ANK29" s="31"/>
      <c r="ANL29" s="337"/>
      <c r="ANM29" s="312"/>
      <c r="ANN29" s="809"/>
      <c r="ANO29" s="812"/>
      <c r="ANP29" s="76"/>
      <c r="ANQ29" s="813">
        <f t="shared" si="207"/>
        <v>0</v>
      </c>
      <c r="ANS29" s="407"/>
      <c r="ANT29" s="740"/>
      <c r="ANU29" s="312"/>
      <c r="ANV29" s="809"/>
      <c r="ANW29" s="812"/>
      <c r="ANX29" s="76"/>
      <c r="ANY29" s="813">
        <f t="shared" si="208"/>
        <v>555712.89</v>
      </c>
      <c r="AOA29" s="407"/>
      <c r="AOB29" s="312"/>
      <c r="AOC29" s="809"/>
      <c r="AOD29" s="812"/>
      <c r="AOE29" s="76"/>
      <c r="AOF29" s="813">
        <f t="shared" si="209"/>
        <v>0</v>
      </c>
      <c r="AOH29" s="31"/>
      <c r="AOI29" s="312"/>
      <c r="AOJ29" s="809"/>
      <c r="AOK29" s="812"/>
      <c r="AOL29" s="76"/>
      <c r="AOM29" s="813">
        <f t="shared" si="210"/>
        <v>1894</v>
      </c>
      <c r="AOO29" s="312"/>
      <c r="AOP29" s="312"/>
      <c r="AOQ29" s="834"/>
      <c r="AOR29" s="812"/>
      <c r="AOS29" s="76"/>
      <c r="AOT29" s="813">
        <f t="shared" si="211"/>
        <v>0</v>
      </c>
      <c r="AOV29" s="49"/>
      <c r="AOW29" s="904"/>
      <c r="AOX29" s="807"/>
      <c r="AOY29" s="98"/>
      <c r="AOZ29" s="140"/>
      <c r="APA29" s="78">
        <f t="shared" si="135"/>
        <v>0</v>
      </c>
      <c r="APC29" s="407"/>
      <c r="APD29" s="312"/>
      <c r="APE29" s="834"/>
      <c r="APF29" s="812"/>
      <c r="APG29" s="76"/>
      <c r="APH29" s="813">
        <f t="shared" si="212"/>
        <v>0</v>
      </c>
      <c r="APJ29" s="323"/>
      <c r="APK29" s="312"/>
      <c r="APL29" s="809"/>
      <c r="APM29" s="812"/>
      <c r="APN29" s="76"/>
      <c r="APO29" s="813">
        <f t="shared" si="213"/>
        <v>0</v>
      </c>
      <c r="APQ29" s="31"/>
      <c r="APR29" s="876"/>
      <c r="APS29" s="809"/>
      <c r="APT29" s="812"/>
      <c r="APU29" s="76"/>
      <c r="APV29" s="813">
        <f t="shared" si="214"/>
        <v>0</v>
      </c>
      <c r="APX29" s="31"/>
      <c r="APY29" s="312"/>
      <c r="APZ29" s="809"/>
      <c r="AQA29" s="812"/>
      <c r="AQB29" s="76"/>
      <c r="AQC29" s="813">
        <f t="shared" si="215"/>
        <v>0</v>
      </c>
      <c r="AQE29" s="31"/>
      <c r="AQF29" s="876"/>
      <c r="AQG29" s="809"/>
      <c r="AQH29" s="812"/>
      <c r="AQI29" s="76"/>
      <c r="AQJ29" s="813">
        <f t="shared" si="216"/>
        <v>0</v>
      </c>
      <c r="AQL29" s="323"/>
      <c r="AQM29" s="784"/>
      <c r="AQN29" s="809"/>
      <c r="AQO29" s="812"/>
      <c r="AQP29" s="76"/>
      <c r="AQQ29" s="813">
        <f t="shared" si="217"/>
        <v>0</v>
      </c>
      <c r="AQS29" s="323"/>
      <c r="AQT29" s="784"/>
      <c r="AQU29" s="809"/>
      <c r="AQV29" s="812"/>
      <c r="AQW29" s="76"/>
      <c r="AQX29" s="813">
        <f t="shared" si="218"/>
        <v>0</v>
      </c>
      <c r="AQZ29" s="323"/>
      <c r="ARA29" s="784"/>
      <c r="ARB29" s="809"/>
      <c r="ARC29" s="812"/>
      <c r="ARD29" s="76"/>
      <c r="ARE29" s="813">
        <f t="shared" si="219"/>
        <v>977</v>
      </c>
      <c r="ARG29" s="407"/>
      <c r="ARH29" s="876"/>
      <c r="ARI29" s="809"/>
      <c r="ARJ29" s="812"/>
      <c r="ARK29" s="76"/>
      <c r="ARL29" s="813">
        <f t="shared" si="220"/>
        <v>0</v>
      </c>
      <c r="ARN29" s="407"/>
      <c r="ARO29" s="876"/>
      <c r="ARP29" s="809"/>
      <c r="ARQ29" s="812"/>
      <c r="ARR29" s="76"/>
      <c r="ARS29" s="813">
        <f t="shared" si="221"/>
        <v>0</v>
      </c>
      <c r="ARU29" s="407"/>
      <c r="ARV29" s="312"/>
      <c r="ARW29" s="809"/>
      <c r="ARX29" s="812"/>
      <c r="ARY29" s="76"/>
      <c r="ARZ29" s="813">
        <f t="shared" si="222"/>
        <v>0</v>
      </c>
      <c r="ASB29" s="407"/>
      <c r="ASC29" s="312"/>
      <c r="ASD29" s="834"/>
      <c r="ASE29" s="812"/>
      <c r="ASF29" s="76"/>
      <c r="ASG29" s="813">
        <f t="shared" si="223"/>
        <v>0</v>
      </c>
      <c r="ASI29" s="407"/>
      <c r="ASJ29" s="312"/>
      <c r="ASK29" s="22"/>
      <c r="ASL29" s="31"/>
      <c r="ASM29" s="76"/>
      <c r="ASN29" s="78">
        <f t="shared" si="239"/>
        <v>0</v>
      </c>
      <c r="ASP29" s="427"/>
      <c r="ASQ29" s="427"/>
      <c r="ASR29" s="230"/>
      <c r="ASS29" s="105"/>
      <c r="AST29" s="49"/>
      <c r="ASU29" s="140"/>
      <c r="ASV29" s="78">
        <f t="shared" si="240"/>
        <v>0</v>
      </c>
      <c r="ASX29" s="407"/>
      <c r="ASY29" s="784"/>
      <c r="ASZ29" s="22"/>
      <c r="ATA29" s="31"/>
      <c r="ATB29" s="76"/>
      <c r="ATC29" s="78">
        <f t="shared" si="241"/>
        <v>19160</v>
      </c>
      <c r="ATE29" s="323"/>
      <c r="ATF29" s="312"/>
      <c r="ATG29" s="22"/>
      <c r="ATH29" s="31"/>
      <c r="ATI29" s="76"/>
      <c r="ATJ29" s="78">
        <f t="shared" si="242"/>
        <v>0</v>
      </c>
      <c r="ATL29" s="407"/>
      <c r="ATM29" s="740"/>
      <c r="ATN29" s="784"/>
      <c r="ATO29" s="22"/>
      <c r="ATP29" s="31"/>
      <c r="ATQ29" s="76"/>
      <c r="ATR29" s="78">
        <f t="shared" si="243"/>
        <v>5675</v>
      </c>
      <c r="ATT29" s="407"/>
      <c r="ATU29" s="740"/>
      <c r="ATV29" s="784"/>
      <c r="ATW29" s="22"/>
      <c r="ATX29" s="31"/>
      <c r="ATY29" s="76"/>
      <c r="ATZ29" s="78">
        <f t="shared" si="244"/>
        <v>0</v>
      </c>
      <c r="AUA29" s="76"/>
      <c r="AUB29" s="407"/>
      <c r="AUC29" s="312"/>
      <c r="AUD29" s="22"/>
      <c r="AUE29" s="31"/>
      <c r="AUF29" s="76"/>
      <c r="AUG29" s="78">
        <f t="shared" si="245"/>
        <v>4480</v>
      </c>
      <c r="AUI29" s="427"/>
      <c r="AUJ29" s="230"/>
      <c r="AUK29" s="105"/>
      <c r="AUL29" s="49"/>
      <c r="AUM29" s="140"/>
      <c r="AUN29" s="78">
        <f t="shared" si="246"/>
        <v>23669.5</v>
      </c>
      <c r="AUP29" s="427"/>
      <c r="AUQ29" s="230"/>
      <c r="AUR29" s="105"/>
      <c r="AUS29" s="49"/>
      <c r="AUT29" s="140"/>
      <c r="AUU29" s="78">
        <f t="shared" si="247"/>
        <v>3312</v>
      </c>
      <c r="AUW29" s="427"/>
      <c r="AUX29" s="230"/>
      <c r="AUY29" s="105"/>
      <c r="AUZ29" s="49"/>
      <c r="AVA29" s="140"/>
      <c r="AVB29" s="78">
        <f t="shared" si="248"/>
        <v>1010</v>
      </c>
      <c r="AVD29" s="427"/>
      <c r="AVE29" s="230"/>
      <c r="AVF29" s="105"/>
      <c r="AVG29" s="49"/>
      <c r="AVH29" s="140"/>
      <c r="AVI29" s="78">
        <f t="shared" si="249"/>
        <v>0</v>
      </c>
      <c r="AVK29" s="407"/>
      <c r="AVL29" s="312"/>
      <c r="AVM29" s="22"/>
      <c r="AVN29" s="31"/>
      <c r="AVO29" s="76"/>
      <c r="AVP29" s="78">
        <f t="shared" si="224"/>
        <v>0</v>
      </c>
      <c r="AVR29" s="407"/>
      <c r="AVS29" s="312"/>
      <c r="AVT29" s="22"/>
      <c r="AVU29" s="31"/>
      <c r="AVV29" s="76"/>
      <c r="AVW29" s="78">
        <f t="shared" si="225"/>
        <v>0</v>
      </c>
      <c r="AVY29" s="427"/>
      <c r="AVZ29" s="230"/>
      <c r="AWA29" s="105"/>
      <c r="AWB29" s="49"/>
      <c r="AWC29" s="351"/>
      <c r="AWD29" s="78">
        <f t="shared" si="226"/>
        <v>0</v>
      </c>
      <c r="AWF29" s="49"/>
      <c r="AWG29" s="309"/>
      <c r="AWH29" s="230"/>
      <c r="AWI29" s="105"/>
      <c r="AWJ29" s="49"/>
      <c r="AWK29" s="140"/>
      <c r="AWL29" s="78">
        <f t="shared" si="227"/>
        <v>448440.18</v>
      </c>
      <c r="AWN29" s="407"/>
      <c r="AWO29" s="740"/>
      <c r="AWP29" s="782"/>
      <c r="AWQ29" s="76"/>
      <c r="AWR29" s="31"/>
      <c r="AWS29" s="76"/>
      <c r="AWT29" s="78">
        <f t="shared" si="259"/>
        <v>11251</v>
      </c>
      <c r="AWV29" s="407"/>
      <c r="AWW29" s="782"/>
      <c r="AWX29" s="76"/>
      <c r="AWY29" s="31"/>
      <c r="AWZ29" s="76"/>
      <c r="AXA29" s="78">
        <f t="shared" si="260"/>
        <v>0</v>
      </c>
      <c r="AXC29" s="407"/>
      <c r="AXD29" s="782"/>
      <c r="AXE29" s="76"/>
      <c r="AXF29" s="31"/>
      <c r="AXG29" s="76"/>
      <c r="AXH29" s="78">
        <f t="shared" si="261"/>
        <v>0</v>
      </c>
      <c r="AXJ29" s="31"/>
      <c r="AXK29" s="782"/>
      <c r="AXL29" s="76"/>
      <c r="AXM29" s="31"/>
      <c r="AXN29" s="76"/>
      <c r="AXO29" s="78">
        <f t="shared" si="262"/>
        <v>0</v>
      </c>
      <c r="AXQ29" s="427"/>
      <c r="AXR29" s="303"/>
      <c r="AXS29" s="140"/>
      <c r="AXT29" s="49"/>
      <c r="AXU29" s="140"/>
      <c r="AXV29" s="78">
        <f t="shared" si="136"/>
        <v>39719</v>
      </c>
      <c r="AXX29" s="427"/>
      <c r="AXY29" s="303"/>
      <c r="AXZ29" s="140"/>
      <c r="AYA29" s="49"/>
      <c r="AYB29" s="140"/>
      <c r="AYC29" s="78">
        <f t="shared" si="137"/>
        <v>0</v>
      </c>
      <c r="AYE29" s="427"/>
      <c r="AYF29" s="303"/>
      <c r="AYG29" s="140"/>
      <c r="AYH29" s="49"/>
      <c r="AYI29" s="140"/>
      <c r="AYJ29" s="78">
        <f t="shared" si="138"/>
        <v>0</v>
      </c>
      <c r="AYL29" s="407"/>
      <c r="AYM29" s="782"/>
      <c r="AYN29" s="76"/>
      <c r="AYO29" s="31"/>
      <c r="AYP29" s="76"/>
      <c r="AYQ29" s="78">
        <f t="shared" si="139"/>
        <v>0</v>
      </c>
      <c r="AYS29" s="407"/>
      <c r="AYT29" s="782"/>
      <c r="AYU29" s="76"/>
      <c r="AYV29" s="61"/>
      <c r="AYW29" s="76"/>
      <c r="AYX29" s="78">
        <f t="shared" si="140"/>
        <v>0</v>
      </c>
      <c r="AYZ29" s="31"/>
      <c r="AZA29" s="782"/>
      <c r="AZB29" s="76"/>
      <c r="AZC29" s="61"/>
      <c r="AZD29" s="76"/>
      <c r="AZE29" s="78">
        <f t="shared" si="141"/>
        <v>0</v>
      </c>
      <c r="AZG29" s="322"/>
      <c r="AZH29" s="303"/>
      <c r="AZI29" s="140"/>
      <c r="AZJ29" s="49"/>
      <c r="AZK29" s="140"/>
      <c r="AZL29" s="78">
        <f t="shared" si="142"/>
        <v>5180.28</v>
      </c>
      <c r="AZN29" s="322"/>
      <c r="AZO29" s="303"/>
      <c r="AZP29" s="140"/>
      <c r="AZQ29" s="49"/>
      <c r="AZR29" s="140"/>
      <c r="AZS29" s="78">
        <f t="shared" si="143"/>
        <v>0</v>
      </c>
      <c r="AZU29" s="322"/>
      <c r="AZV29" s="303"/>
      <c r="AZW29" s="140"/>
      <c r="AZX29" s="427"/>
      <c r="AZY29" s="140"/>
      <c r="AZZ29" s="78">
        <f t="shared" si="144"/>
        <v>5524</v>
      </c>
      <c r="BAB29" s="407"/>
      <c r="BAC29" s="782"/>
      <c r="BAD29" s="76"/>
      <c r="BAE29" s="407"/>
      <c r="BAF29" s="76"/>
      <c r="BAG29" s="78">
        <f t="shared" si="145"/>
        <v>3325</v>
      </c>
      <c r="BAI29" s="427"/>
      <c r="BAJ29" s="303"/>
      <c r="BAK29" s="140"/>
      <c r="BAL29" s="49"/>
      <c r="BAM29" s="140"/>
      <c r="BAN29" s="78">
        <f t="shared" si="146"/>
        <v>56084.2</v>
      </c>
      <c r="BAP29" s="49"/>
      <c r="BAQ29" s="303"/>
      <c r="BAR29" s="140"/>
      <c r="BAS29" s="259"/>
      <c r="BAT29" s="140"/>
      <c r="BAU29" s="78">
        <f t="shared" si="263"/>
        <v>0</v>
      </c>
      <c r="BAW29" s="49"/>
      <c r="BAX29" s="303"/>
      <c r="BAY29" s="140"/>
      <c r="BAZ29" s="259"/>
      <c r="BBA29" s="140"/>
      <c r="BBB29" s="78">
        <f t="shared" si="264"/>
        <v>1292</v>
      </c>
      <c r="BBD29" s="322">
        <v>41543</v>
      </c>
      <c r="BBE29" s="322"/>
      <c r="BBF29" s="303" t="s">
        <v>3998</v>
      </c>
      <c r="BBG29" s="351">
        <v>125832</v>
      </c>
      <c r="BBH29" s="394"/>
      <c r="BBI29" s="351"/>
      <c r="BBJ29" s="132">
        <f t="shared" si="147"/>
        <v>1457597.5</v>
      </c>
      <c r="BBL29" s="31"/>
      <c r="BBM29" s="782"/>
      <c r="BBN29" s="76"/>
      <c r="BBO29" s="61"/>
      <c r="BBP29" s="76"/>
      <c r="BBQ29" s="78">
        <f t="shared" si="148"/>
        <v>0</v>
      </c>
      <c r="BBS29" s="49"/>
      <c r="BBT29" s="303"/>
      <c r="BBU29" s="140"/>
      <c r="BBV29" s="496"/>
      <c r="BBW29" s="140"/>
      <c r="BBX29" s="78">
        <f t="shared" si="149"/>
        <v>0</v>
      </c>
      <c r="BBZ29" s="31"/>
      <c r="BCA29" s="782"/>
      <c r="BCB29" s="76"/>
      <c r="BCC29" s="61"/>
      <c r="BCD29" s="76"/>
      <c r="BCE29" s="78">
        <f t="shared" si="150"/>
        <v>0</v>
      </c>
      <c r="BCG29" s="31"/>
      <c r="BCH29" s="782"/>
      <c r="BCI29" s="76"/>
      <c r="BCJ29" s="61"/>
      <c r="BCK29" s="76"/>
      <c r="BCL29" s="78">
        <f t="shared" si="151"/>
        <v>0</v>
      </c>
      <c r="BCN29" s="407"/>
      <c r="BCO29" s="782"/>
      <c r="BCP29" s="76"/>
      <c r="BCQ29" s="61"/>
      <c r="BCR29" s="76"/>
      <c r="BCS29" s="78">
        <f t="shared" si="152"/>
        <v>4327.5</v>
      </c>
      <c r="BCU29" s="407"/>
      <c r="BCV29" s="782"/>
      <c r="BCW29" s="76"/>
      <c r="BCX29" s="61"/>
      <c r="BCY29" s="76"/>
      <c r="BCZ29" s="78">
        <f t="shared" si="153"/>
        <v>22835.5</v>
      </c>
      <c r="BDB29" s="323"/>
      <c r="BDC29" s="782"/>
      <c r="BDD29" s="76"/>
      <c r="BDE29" s="61"/>
      <c r="BDF29" s="76"/>
      <c r="BDG29" s="78">
        <f t="shared" si="154"/>
        <v>0</v>
      </c>
      <c r="BDI29" s="407"/>
      <c r="BDJ29" s="740"/>
      <c r="BDK29" s="782"/>
      <c r="BDL29" s="140"/>
      <c r="BDM29" s="494"/>
      <c r="BDN29" s="140"/>
      <c r="BDO29" s="78">
        <f t="shared" si="155"/>
        <v>308</v>
      </c>
      <c r="BDQ29" s="31"/>
      <c r="BDR29" s="31"/>
      <c r="BDS29" s="782"/>
      <c r="BDT29" s="76"/>
      <c r="BDU29" s="31"/>
      <c r="BDV29" s="76"/>
      <c r="BDW29" s="78">
        <f t="shared" si="156"/>
        <v>2970</v>
      </c>
      <c r="BDY29" s="31"/>
      <c r="BDZ29" s="782"/>
      <c r="BEA29" s="76"/>
      <c r="BEB29" s="31"/>
      <c r="BEC29" s="76"/>
      <c r="BED29" s="78">
        <f t="shared" si="157"/>
        <v>0</v>
      </c>
      <c r="BEF29" s="31"/>
      <c r="BEG29" s="782"/>
      <c r="BEH29" s="76"/>
      <c r="BEI29" s="61"/>
      <c r="BEJ29" s="76"/>
      <c r="BEK29" s="78">
        <f t="shared" si="158"/>
        <v>0</v>
      </c>
      <c r="BEM29" s="323"/>
      <c r="BEN29" s="782"/>
      <c r="BEO29" s="76"/>
      <c r="BEP29" s="61"/>
      <c r="BEQ29" s="76"/>
      <c r="BER29" s="78">
        <f t="shared" si="159"/>
        <v>0</v>
      </c>
      <c r="BET29" s="323"/>
      <c r="BEU29" s="782"/>
      <c r="BEV29" s="76"/>
      <c r="BEW29" s="31"/>
      <c r="BEX29" s="76"/>
      <c r="BEY29" s="78">
        <f t="shared" si="160"/>
        <v>1065</v>
      </c>
      <c r="BFA29" s="322"/>
      <c r="BFB29" s="303"/>
      <c r="BFC29" s="391"/>
      <c r="BFD29" s="865"/>
      <c r="BFE29" s="391"/>
      <c r="BFF29" s="78">
        <f t="shared" si="161"/>
        <v>37162</v>
      </c>
      <c r="BFH29" s="323"/>
      <c r="BFI29" s="782"/>
      <c r="BFJ29" s="76"/>
      <c r="BFK29" s="494"/>
      <c r="BFL29" s="76"/>
      <c r="BFM29" s="78">
        <f t="shared" si="162"/>
        <v>0</v>
      </c>
      <c r="BFO29" s="31"/>
      <c r="BFP29" s="782"/>
      <c r="BFQ29" s="76"/>
      <c r="BFR29" s="61"/>
      <c r="BFS29" s="76"/>
      <c r="BFT29" s="78">
        <f t="shared" si="163"/>
        <v>0</v>
      </c>
      <c r="BFV29" s="322"/>
      <c r="BFW29" s="303"/>
      <c r="BFX29" s="140"/>
      <c r="BFY29" s="322"/>
      <c r="BFZ29" s="140"/>
      <c r="BGA29" s="78">
        <f t="shared" si="164"/>
        <v>43828.5</v>
      </c>
      <c r="BGC29" s="427"/>
      <c r="BGD29" s="303"/>
      <c r="BGE29" s="140"/>
      <c r="BGF29" s="427"/>
      <c r="BGG29" s="140"/>
      <c r="BGH29" s="78">
        <f t="shared" si="165"/>
        <v>118491.09999999999</v>
      </c>
      <c r="BGJ29" s="31"/>
      <c r="BGK29" s="782"/>
      <c r="BGL29" s="76"/>
      <c r="BGM29" s="61"/>
      <c r="BGN29" s="76"/>
      <c r="BGO29" s="78">
        <f t="shared" si="166"/>
        <v>0</v>
      </c>
      <c r="BGQ29" s="407"/>
      <c r="BGR29" s="782"/>
      <c r="BGS29" s="76"/>
      <c r="BGT29" s="61"/>
      <c r="BGU29" s="76"/>
      <c r="BGV29" s="78">
        <f t="shared" si="167"/>
        <v>19485.8</v>
      </c>
      <c r="BGX29" s="427"/>
      <c r="BGY29" s="49"/>
      <c r="BGZ29" s="303"/>
      <c r="BHA29" s="140"/>
      <c r="BHB29" s="49"/>
      <c r="BHC29" s="140"/>
      <c r="BHD29" s="78">
        <f t="shared" si="168"/>
        <v>6511</v>
      </c>
      <c r="BHF29" s="322"/>
      <c r="BHG29" s="303"/>
      <c r="BHH29" s="140"/>
      <c r="BHI29" s="322"/>
      <c r="BHJ29" s="140"/>
      <c r="BHK29" s="78">
        <f t="shared" si="169"/>
        <v>6434</v>
      </c>
      <c r="BHM29" s="323"/>
      <c r="BHN29" s="337"/>
      <c r="BHO29" s="782"/>
      <c r="BHP29" s="76"/>
      <c r="BHQ29" s="607"/>
      <c r="BHR29" s="76"/>
      <c r="BHS29" s="78">
        <f t="shared" si="170"/>
        <v>0</v>
      </c>
      <c r="BHU29" s="31"/>
      <c r="BHV29" s="337"/>
      <c r="BHW29" s="782"/>
      <c r="BHX29" s="76"/>
      <c r="BHY29" s="31"/>
      <c r="BHZ29" s="76"/>
      <c r="BIA29" s="78">
        <f t="shared" si="171"/>
        <v>283008</v>
      </c>
      <c r="BIC29" s="407"/>
      <c r="BID29" s="782"/>
      <c r="BIE29" s="76"/>
      <c r="BIF29" s="494"/>
      <c r="BIG29" s="76"/>
      <c r="BIH29" s="78">
        <f t="shared" si="172"/>
        <v>0</v>
      </c>
      <c r="BIJ29" s="322"/>
      <c r="BIK29" s="303"/>
      <c r="BIL29" s="140"/>
      <c r="BIM29" s="259"/>
      <c r="BIN29" s="140"/>
      <c r="BIO29" s="78">
        <f t="shared" si="173"/>
        <v>0</v>
      </c>
      <c r="BIQ29" s="427"/>
      <c r="BIR29" s="303"/>
      <c r="BIS29" s="140"/>
      <c r="BIT29" s="259"/>
      <c r="BIU29" s="140"/>
      <c r="BIV29" s="78">
        <f t="shared" si="174"/>
        <v>3000</v>
      </c>
      <c r="BIX29" s="323"/>
      <c r="BIY29" s="1467"/>
      <c r="BIZ29" s="782"/>
      <c r="BJA29" s="76"/>
      <c r="BJB29" s="61"/>
      <c r="BJC29" s="76"/>
      <c r="BJD29" s="78">
        <f t="shared" si="253"/>
        <v>196151.15000000002</v>
      </c>
      <c r="BJF29" s="31"/>
      <c r="BJG29" s="782"/>
      <c r="BJH29" s="76"/>
      <c r="BJI29" s="61"/>
      <c r="BJJ29" s="76"/>
      <c r="BJK29" s="78">
        <f t="shared" si="254"/>
        <v>0</v>
      </c>
      <c r="BJM29" s="407"/>
      <c r="BJN29" s="782"/>
      <c r="BJO29" s="76"/>
      <c r="BJP29" s="61"/>
      <c r="BJQ29" s="76"/>
      <c r="BJR29" s="78">
        <f t="shared" si="175"/>
        <v>0</v>
      </c>
      <c r="BJT29" s="407"/>
      <c r="BJV29" s="782"/>
      <c r="BJW29" s="76"/>
      <c r="BJX29" s="61"/>
      <c r="BJY29" s="76"/>
      <c r="BJZ29" s="78">
        <f t="shared" si="176"/>
        <v>16334</v>
      </c>
      <c r="BKB29" s="407"/>
      <c r="BKC29" s="782"/>
      <c r="BKD29" s="76"/>
      <c r="BKE29" s="61"/>
      <c r="BKF29" s="76"/>
      <c r="BKG29" s="78">
        <f t="shared" si="177"/>
        <v>9118</v>
      </c>
      <c r="BKI29" s="407"/>
      <c r="BKJ29" s="782"/>
      <c r="BKK29" s="76"/>
      <c r="BKL29" s="31"/>
      <c r="BKM29" s="76"/>
      <c r="BKN29" s="78">
        <f t="shared" si="178"/>
        <v>0</v>
      </c>
      <c r="BKP29" s="407"/>
      <c r="BKQ29" s="782"/>
      <c r="BKR29" s="76"/>
      <c r="BKS29" s="31"/>
      <c r="BKT29" s="76"/>
      <c r="BKU29" s="78">
        <f t="shared" si="179"/>
        <v>15188.5</v>
      </c>
      <c r="BKW29" s="407"/>
      <c r="BKX29" s="782"/>
      <c r="BKY29" s="76"/>
      <c r="BKZ29" s="61"/>
      <c r="BLA29" s="76"/>
      <c r="BLB29" s="78">
        <f t="shared" si="180"/>
        <v>0</v>
      </c>
      <c r="BLD29" s="427"/>
      <c r="BLE29" s="1476"/>
      <c r="BLF29" s="698"/>
      <c r="BLG29" s="49"/>
      <c r="BLH29" s="262"/>
      <c r="BLI29" s="78">
        <f t="shared" si="181"/>
        <v>0</v>
      </c>
      <c r="BLK29" s="427"/>
      <c r="BLL29" s="303"/>
      <c r="BLM29" s="140"/>
      <c r="BLN29" s="259"/>
      <c r="BLO29" s="140"/>
      <c r="BLP29" s="78">
        <f t="shared" si="182"/>
        <v>0</v>
      </c>
      <c r="BLR29" s="427"/>
      <c r="BLS29" s="303"/>
      <c r="BLT29" s="140"/>
      <c r="BLU29" s="496"/>
      <c r="BLV29" s="140"/>
      <c r="BLW29" s="78">
        <f t="shared" si="183"/>
        <v>2393</v>
      </c>
      <c r="BLY29" s="407"/>
      <c r="BLZ29" s="782"/>
      <c r="BMA29" s="76"/>
      <c r="BMB29" s="607"/>
      <c r="BMC29" s="76"/>
      <c r="BMD29" s="78">
        <f t="shared" si="184"/>
        <v>0</v>
      </c>
      <c r="BMF29" s="31"/>
      <c r="BMG29" s="782"/>
      <c r="BMH29" s="76"/>
      <c r="BMI29" s="61"/>
      <c r="BMJ29" s="76"/>
      <c r="BMK29" s="78">
        <f t="shared" si="185"/>
        <v>0</v>
      </c>
      <c r="BMM29" s="31"/>
      <c r="BMN29" s="782"/>
      <c r="BMO29" s="795"/>
      <c r="BMP29" s="31"/>
      <c r="BMQ29" s="76"/>
      <c r="BMR29" s="78">
        <f t="shared" si="228"/>
        <v>14824.5</v>
      </c>
      <c r="BMT29" s="322"/>
      <c r="BMU29" s="303"/>
      <c r="BMV29" s="140"/>
      <c r="BMW29" s="259"/>
      <c r="BMX29" s="140"/>
      <c r="BMY29" s="78">
        <f t="shared" si="229"/>
        <v>56291.5</v>
      </c>
      <c r="BNA29" s="31"/>
      <c r="BNB29" s="782"/>
      <c r="BNC29" s="76"/>
      <c r="BND29" s="61"/>
      <c r="BNE29" s="76"/>
      <c r="BNF29" s="78">
        <f t="shared" si="230"/>
        <v>0</v>
      </c>
      <c r="BNH29" s="31"/>
      <c r="BNI29" s="337"/>
      <c r="BNJ29" s="782"/>
      <c r="BNK29" s="76"/>
      <c r="BNL29" s="61"/>
      <c r="BNM29" s="76"/>
      <c r="BNN29" s="78">
        <f t="shared" si="231"/>
        <v>0</v>
      </c>
      <c r="BNP29" s="31"/>
      <c r="BNQ29" s="782"/>
      <c r="BNR29" s="76"/>
      <c r="BNS29" s="61"/>
      <c r="BNT29" s="76"/>
      <c r="BNU29" s="78">
        <f t="shared" si="232"/>
        <v>0</v>
      </c>
      <c r="BNW29" s="31"/>
      <c r="BNX29" s="782"/>
      <c r="BNY29" s="76"/>
      <c r="BNZ29" s="61"/>
      <c r="BOA29" s="76"/>
      <c r="BOB29" s="78">
        <f t="shared" si="233"/>
        <v>0</v>
      </c>
      <c r="BOD29" s="31"/>
      <c r="BOE29" s="782"/>
      <c r="BOF29" s="76"/>
      <c r="BOG29" s="61"/>
      <c r="BOH29" s="76"/>
      <c r="BOI29" s="78">
        <f t="shared" si="234"/>
        <v>1785.5</v>
      </c>
      <c r="BOK29" s="322"/>
      <c r="BOL29" s="303"/>
      <c r="BOM29" s="140"/>
      <c r="BON29" s="49"/>
      <c r="BOO29" s="140"/>
      <c r="BOP29" s="78">
        <f t="shared" si="235"/>
        <v>0</v>
      </c>
      <c r="BOR29" s="407"/>
      <c r="BOS29" s="782"/>
      <c r="BOT29" s="76"/>
      <c r="BOU29" s="31"/>
      <c r="BOV29" s="76"/>
      <c r="BOW29" s="78">
        <f t="shared" si="236"/>
        <v>0</v>
      </c>
      <c r="BOY29" s="407"/>
      <c r="BOZ29" s="782"/>
      <c r="BPA29" s="76"/>
      <c r="BPB29" s="31"/>
      <c r="BPC29" s="76"/>
      <c r="BPD29" s="78">
        <f t="shared" si="250"/>
        <v>210</v>
      </c>
      <c r="BPF29" s="31"/>
      <c r="BPG29" s="782"/>
      <c r="BPH29" s="76"/>
      <c r="BPI29" s="61"/>
      <c r="BPJ29" s="76"/>
      <c r="BPK29" s="78">
        <f t="shared" si="186"/>
        <v>0</v>
      </c>
      <c r="BPM29" s="31"/>
      <c r="BPN29" s="782"/>
      <c r="BPO29" s="76"/>
      <c r="BPP29" s="61"/>
      <c r="BPQ29" s="76"/>
      <c r="BPR29" s="78">
        <f t="shared" si="187"/>
        <v>0</v>
      </c>
      <c r="BPV29" s="31"/>
      <c r="BPW29" s="76"/>
      <c r="BPX29" s="61"/>
      <c r="BPY29" s="76"/>
      <c r="BPZ29" s="78">
        <f t="shared" si="188"/>
        <v>118</v>
      </c>
      <c r="BQA29" s="76"/>
      <c r="BQB29" s="322"/>
      <c r="BQC29" s="303"/>
      <c r="BQD29" s="140"/>
      <c r="BQE29" s="49"/>
      <c r="BQF29" s="140"/>
      <c r="BQG29" s="78">
        <f t="shared" si="189"/>
        <v>28133.5</v>
      </c>
      <c r="BQI29" s="322"/>
      <c r="BQJ29" s="230"/>
      <c r="BQK29" s="105"/>
      <c r="BQL29" s="427"/>
      <c r="BQM29" s="140"/>
      <c r="BQN29" s="78">
        <f t="shared" si="190"/>
        <v>0</v>
      </c>
      <c r="BQQ29" s="889"/>
      <c r="BQR29" s="351"/>
      <c r="BQS29" s="407"/>
      <c r="BQT29" s="780"/>
      <c r="BQU29" s="78">
        <f t="shared" si="191"/>
        <v>0</v>
      </c>
      <c r="BQW29" s="31"/>
      <c r="BQX29" s="782"/>
      <c r="BQY29" s="76"/>
      <c r="BQZ29" s="61"/>
      <c r="BRA29" s="76"/>
      <c r="BRB29" s="78">
        <f t="shared" si="192"/>
        <v>2077</v>
      </c>
      <c r="BRD29" s="31"/>
      <c r="BRE29" s="31"/>
      <c r="BRF29" s="782"/>
      <c r="BRG29" s="76"/>
      <c r="BRH29" s="61"/>
      <c r="BRI29" s="76"/>
      <c r="BRJ29" s="78">
        <f t="shared" si="193"/>
        <v>1966</v>
      </c>
      <c r="BRL29" s="407"/>
      <c r="BRM29" s="782"/>
      <c r="BRN29" s="76"/>
      <c r="BRO29" s="61"/>
      <c r="BRP29" s="76"/>
      <c r="BRQ29" s="78">
        <f t="shared" si="194"/>
        <v>0</v>
      </c>
      <c r="BRS29" s="407"/>
      <c r="BRT29" s="782"/>
      <c r="BRU29" s="76"/>
      <c r="BRV29" s="31"/>
      <c r="BRW29" s="76"/>
      <c r="BRX29" s="78">
        <f t="shared" si="195"/>
        <v>0</v>
      </c>
      <c r="BRZ29" s="31"/>
      <c r="BSA29" s="782"/>
      <c r="BSB29" s="76"/>
      <c r="BSC29" s="61"/>
      <c r="BSD29" s="76"/>
      <c r="BSE29" s="78">
        <f t="shared" si="196"/>
        <v>0</v>
      </c>
      <c r="BSG29" s="407"/>
      <c r="BSH29" s="782"/>
      <c r="BSI29" s="76"/>
      <c r="BSJ29" s="887"/>
      <c r="BSK29" s="573"/>
      <c r="BSL29" s="78">
        <f t="shared" si="197"/>
        <v>0</v>
      </c>
      <c r="BSN29" s="407"/>
      <c r="BSO29" s="782"/>
      <c r="BSP29" s="76"/>
      <c r="BSQ29" s="887"/>
      <c r="BSR29" s="573"/>
      <c r="BSS29" s="78">
        <f t="shared" si="198"/>
        <v>0</v>
      </c>
      <c r="BSU29" s="31"/>
      <c r="BSV29" s="782"/>
      <c r="BSW29" s="76"/>
      <c r="BSX29" s="61"/>
      <c r="BSY29" s="76"/>
      <c r="BSZ29" s="78">
        <f t="shared" si="199"/>
        <v>0</v>
      </c>
      <c r="BTB29" s="31"/>
      <c r="BTC29" s="782"/>
      <c r="BTD29" s="76"/>
      <c r="BTE29" s="61"/>
      <c r="BTF29" s="76"/>
      <c r="BTG29" s="78">
        <f t="shared" si="200"/>
        <v>0</v>
      </c>
      <c r="BTI29" s="31"/>
      <c r="BTJ29" s="782"/>
      <c r="BTK29" s="76"/>
      <c r="BTL29" s="61"/>
      <c r="BTM29" s="76"/>
      <c r="BTN29" s="78">
        <f t="shared" si="201"/>
        <v>0</v>
      </c>
      <c r="BTP29" s="31"/>
      <c r="BTQ29" s="782"/>
      <c r="BTR29" s="76"/>
      <c r="BTS29" s="61"/>
      <c r="BTT29" s="76"/>
      <c r="BTU29" s="78">
        <f t="shared" si="202"/>
        <v>0</v>
      </c>
    </row>
    <row r="30" spans="1:1893" x14ac:dyDescent="0.25">
      <c r="A30" s="31"/>
      <c r="B30" s="312"/>
      <c r="C30" s="22"/>
      <c r="D30" s="31"/>
      <c r="E30" s="76"/>
      <c r="F30" s="78">
        <f t="shared" si="2"/>
        <v>0</v>
      </c>
      <c r="H30" s="31"/>
      <c r="I30" s="312"/>
      <c r="J30" s="22"/>
      <c r="K30" s="31"/>
      <c r="L30" s="76"/>
      <c r="M30" s="78">
        <f t="shared" si="3"/>
        <v>0</v>
      </c>
      <c r="O30" s="312"/>
      <c r="P30" s="312"/>
      <c r="Q30" s="22"/>
      <c r="R30" s="31"/>
      <c r="S30" s="76"/>
      <c r="T30" s="78">
        <f t="shared" si="4"/>
        <v>0</v>
      </c>
      <c r="V30" s="312"/>
      <c r="W30" s="312"/>
      <c r="X30" s="22"/>
      <c r="Y30" s="31"/>
      <c r="Z30" s="76"/>
      <c r="AA30" s="78">
        <f t="shared" si="5"/>
        <v>0</v>
      </c>
      <c r="AC30" s="407"/>
      <c r="AD30" s="312"/>
      <c r="AE30" s="22"/>
      <c r="AF30" s="407"/>
      <c r="AG30" s="76"/>
      <c r="AH30" s="78">
        <f t="shared" si="6"/>
        <v>7930</v>
      </c>
      <c r="AJ30" s="322"/>
      <c r="AK30" s="230"/>
      <c r="AL30" s="105"/>
      <c r="AM30" s="401"/>
      <c r="AN30" s="140"/>
      <c r="AO30" s="78">
        <f t="shared" si="7"/>
        <v>617632.36</v>
      </c>
      <c r="AQ30" s="312"/>
      <c r="AR30" s="312"/>
      <c r="AS30" s="22"/>
      <c r="AT30" s="31"/>
      <c r="AU30" s="76"/>
      <c r="AV30" s="78">
        <f t="shared" si="8"/>
        <v>0</v>
      </c>
      <c r="AX30" s="323"/>
      <c r="AY30" s="312"/>
      <c r="AZ30" s="22"/>
      <c r="BA30" s="31"/>
      <c r="BB30" s="76"/>
      <c r="BC30" s="78">
        <f t="shared" si="9"/>
        <v>37222</v>
      </c>
      <c r="BE30" s="407"/>
      <c r="BF30" s="312"/>
      <c r="BG30" s="22"/>
      <c r="BH30" s="31"/>
      <c r="BI30" s="76"/>
      <c r="BJ30" s="78">
        <f t="shared" si="10"/>
        <v>0</v>
      </c>
      <c r="BL30" s="323"/>
      <c r="BM30" s="312"/>
      <c r="BN30" s="22"/>
      <c r="BO30" s="31"/>
      <c r="BP30" s="76"/>
      <c r="BQ30" s="78">
        <f t="shared" si="11"/>
        <v>0</v>
      </c>
      <c r="BS30" s="427"/>
      <c r="BT30" s="427"/>
      <c r="BU30" s="230"/>
      <c r="BV30" s="105"/>
      <c r="BW30" s="49"/>
      <c r="BX30" s="140"/>
      <c r="BY30" s="78">
        <f t="shared" si="12"/>
        <v>0</v>
      </c>
      <c r="CA30" s="407"/>
      <c r="CB30" s="312"/>
      <c r="CC30" s="22"/>
      <c r="CD30" s="31"/>
      <c r="CE30" s="76"/>
      <c r="CF30" s="78">
        <f t="shared" si="13"/>
        <v>0</v>
      </c>
      <c r="CH30" s="407"/>
      <c r="CI30" s="312"/>
      <c r="CJ30" s="22"/>
      <c r="CK30" s="31"/>
      <c r="CL30" s="76"/>
      <c r="CM30" s="78">
        <f t="shared" si="14"/>
        <v>0</v>
      </c>
      <c r="CO30" s="427">
        <v>41260</v>
      </c>
      <c r="CP30" s="821"/>
      <c r="CQ30" s="230" t="s">
        <v>1171</v>
      </c>
      <c r="CR30" s="105">
        <v>50791.17</v>
      </c>
      <c r="CS30" s="484"/>
      <c r="CT30" s="390"/>
      <c r="CU30" s="78">
        <f t="shared" si="15"/>
        <v>289222.09999999998</v>
      </c>
      <c r="CW30" s="427"/>
      <c r="CX30" s="821"/>
      <c r="CY30" s="230"/>
      <c r="CZ30" s="105"/>
      <c r="DA30" s="427"/>
      <c r="DB30" s="140"/>
      <c r="DC30" s="78">
        <f t="shared" si="16"/>
        <v>9551430.3000000007</v>
      </c>
      <c r="DE30" s="322"/>
      <c r="DF30" s="230"/>
      <c r="DG30" s="105"/>
      <c r="DH30" s="49"/>
      <c r="DI30" s="140"/>
      <c r="DJ30" s="78">
        <f t="shared" si="17"/>
        <v>7735</v>
      </c>
      <c r="DL30" s="322"/>
      <c r="DM30" s="230"/>
      <c r="DN30" s="105"/>
      <c r="DO30" s="49"/>
      <c r="DP30" s="140"/>
      <c r="DQ30" s="78">
        <f t="shared" si="18"/>
        <v>0</v>
      </c>
      <c r="DS30" s="49"/>
      <c r="DT30" s="230"/>
      <c r="DU30" s="105"/>
      <c r="DV30" s="49"/>
      <c r="DW30" s="140"/>
      <c r="DX30" s="78">
        <f t="shared" si="19"/>
        <v>1750.5</v>
      </c>
      <c r="DZ30" s="322"/>
      <c r="EA30" s="230"/>
      <c r="EB30" s="105"/>
      <c r="EC30" s="49"/>
      <c r="ED30" s="140"/>
      <c r="EE30" s="78">
        <f t="shared" si="20"/>
        <v>0</v>
      </c>
      <c r="EG30" s="407"/>
      <c r="EH30" s="312"/>
      <c r="EI30" s="22"/>
      <c r="EJ30" s="31"/>
      <c r="EK30" s="76"/>
      <c r="EL30" s="78">
        <f t="shared" si="21"/>
        <v>0</v>
      </c>
      <c r="EN30" s="407"/>
      <c r="EO30" s="312"/>
      <c r="EP30" s="22"/>
      <c r="EQ30" s="31"/>
      <c r="ER30" s="76"/>
      <c r="ES30" s="78">
        <f t="shared" si="22"/>
        <v>0</v>
      </c>
      <c r="EU30" s="312"/>
      <c r="EV30" s="738"/>
      <c r="EW30" s="312"/>
      <c r="EX30" s="22"/>
      <c r="EY30" s="31"/>
      <c r="EZ30" s="76"/>
      <c r="FA30" s="78">
        <f t="shared" si="23"/>
        <v>0</v>
      </c>
      <c r="FC30" s="427"/>
      <c r="FD30" s="49"/>
      <c r="FE30" s="230"/>
      <c r="FF30" s="105"/>
      <c r="FG30" s="49"/>
      <c r="FH30" s="140"/>
      <c r="FI30" s="78">
        <f t="shared" si="24"/>
        <v>40277.530000000006</v>
      </c>
      <c r="FK30" s="407"/>
      <c r="FL30" s="312"/>
      <c r="FM30" s="312"/>
      <c r="FN30" s="22"/>
      <c r="FO30" s="31"/>
      <c r="FP30" s="76"/>
      <c r="FQ30" s="78">
        <f t="shared" si="25"/>
        <v>8038.1</v>
      </c>
      <c r="FS30" s="31"/>
      <c r="FT30" s="230"/>
      <c r="FU30" s="105"/>
      <c r="FV30" s="49"/>
      <c r="FW30" s="140"/>
      <c r="FX30" s="78">
        <f t="shared" si="203"/>
        <v>0</v>
      </c>
      <c r="FZ30" s="427"/>
      <c r="GA30" s="484"/>
      <c r="GB30" s="230"/>
      <c r="GC30" s="105"/>
      <c r="GD30" s="427"/>
      <c r="GE30" s="140"/>
      <c r="GF30" s="78">
        <f t="shared" si="26"/>
        <v>115455</v>
      </c>
      <c r="GH30" s="31"/>
      <c r="GI30" s="312"/>
      <c r="GJ30" s="22"/>
      <c r="GK30" s="31"/>
      <c r="GL30" s="76"/>
      <c r="GM30" s="78">
        <f t="shared" si="27"/>
        <v>24</v>
      </c>
      <c r="GO30" s="407"/>
      <c r="GP30" s="312"/>
      <c r="GQ30" s="312"/>
      <c r="GR30" s="22"/>
      <c r="GS30" s="31"/>
      <c r="GT30" s="76"/>
      <c r="GU30" s="78">
        <f t="shared" si="28"/>
        <v>8804.6</v>
      </c>
      <c r="GW30" s="427"/>
      <c r="GX30" s="230"/>
      <c r="GY30" s="105"/>
      <c r="GZ30" s="322"/>
      <c r="HA30" s="140"/>
      <c r="HB30" s="78">
        <f t="shared" si="29"/>
        <v>5990.5</v>
      </c>
      <c r="HD30" s="323"/>
      <c r="HE30" s="312"/>
      <c r="HF30" s="22"/>
      <c r="HG30" s="31"/>
      <c r="HH30" s="76"/>
      <c r="HI30" s="78">
        <f t="shared" si="30"/>
        <v>41275.5</v>
      </c>
      <c r="HK30" s="323"/>
      <c r="HL30" s="312"/>
      <c r="HM30" s="22"/>
      <c r="HN30" s="31"/>
      <c r="HO30" s="76"/>
      <c r="HP30" s="78">
        <f t="shared" si="31"/>
        <v>3000</v>
      </c>
      <c r="HR30" s="323"/>
      <c r="HS30" s="312"/>
      <c r="HT30" s="22"/>
      <c r="HU30" s="31"/>
      <c r="HV30" s="76"/>
      <c r="HW30" s="78">
        <f t="shared" si="32"/>
        <v>0</v>
      </c>
      <c r="HY30" s="323"/>
      <c r="HZ30" s="312"/>
      <c r="IA30" s="22"/>
      <c r="IB30" s="31"/>
      <c r="IC30" s="76"/>
      <c r="ID30" s="78">
        <f t="shared" si="33"/>
        <v>0</v>
      </c>
      <c r="IF30" s="312"/>
      <c r="IG30" s="312"/>
      <c r="IH30" s="22"/>
      <c r="II30" s="31"/>
      <c r="IJ30" s="76"/>
      <c r="IK30" s="78">
        <f t="shared" si="34"/>
        <v>44195</v>
      </c>
      <c r="IM30" s="427"/>
      <c r="IN30" s="230"/>
      <c r="IO30" s="105"/>
      <c r="IP30" s="49"/>
      <c r="IQ30" s="140"/>
      <c r="IR30" s="78">
        <f t="shared" si="35"/>
        <v>402</v>
      </c>
      <c r="IT30" s="407"/>
      <c r="IU30" s="312"/>
      <c r="IV30" s="22"/>
      <c r="IW30" s="31"/>
      <c r="IX30" s="76"/>
      <c r="IY30" s="78">
        <f t="shared" si="36"/>
        <v>21278.5</v>
      </c>
      <c r="JA30" s="323">
        <v>41546</v>
      </c>
      <c r="JB30" s="312" t="s">
        <v>4198</v>
      </c>
      <c r="JC30" s="22">
        <v>5700</v>
      </c>
      <c r="JD30" s="323"/>
      <c r="JF30" s="78">
        <f t="shared" si="37"/>
        <v>20140</v>
      </c>
      <c r="JH30" s="323"/>
      <c r="JI30" s="312"/>
      <c r="JJ30" s="22"/>
      <c r="JK30" s="323"/>
      <c r="JL30" s="22"/>
      <c r="JM30" s="78">
        <f t="shared" si="38"/>
        <v>30400</v>
      </c>
      <c r="JO30" s="323"/>
      <c r="JP30" s="312"/>
      <c r="JQ30" s="22"/>
      <c r="JR30" s="323"/>
      <c r="JS30" s="22"/>
      <c r="JT30" s="78">
        <f t="shared" si="39"/>
        <v>30400</v>
      </c>
      <c r="JV30" s="427"/>
      <c r="JW30" s="230"/>
      <c r="JX30" s="105"/>
      <c r="JY30" s="323">
        <v>41038</v>
      </c>
      <c r="JZ30" s="76">
        <v>2000</v>
      </c>
      <c r="KA30" s="78">
        <f t="shared" si="40"/>
        <v>40085.39</v>
      </c>
      <c r="KC30" s="323"/>
      <c r="KD30" s="312"/>
      <c r="KE30" s="22"/>
      <c r="KF30" s="31"/>
      <c r="KG30" s="76"/>
      <c r="KH30" s="78">
        <f t="shared" si="41"/>
        <v>0</v>
      </c>
      <c r="KJ30" s="323"/>
      <c r="KK30" s="323"/>
      <c r="KL30" s="312"/>
      <c r="KM30" s="22"/>
      <c r="KN30" s="31"/>
      <c r="KO30" s="76"/>
      <c r="KP30" s="78">
        <f t="shared" si="42"/>
        <v>26852</v>
      </c>
      <c r="KR30" s="323"/>
      <c r="KS30" s="312"/>
      <c r="KT30" s="22"/>
      <c r="KU30" s="31"/>
      <c r="KV30" s="76"/>
      <c r="KW30" s="78">
        <f t="shared" si="43"/>
        <v>0</v>
      </c>
      <c r="KY30" s="322"/>
      <c r="KZ30" s="230"/>
      <c r="LA30" s="105"/>
      <c r="LB30" s="49"/>
      <c r="LC30" s="140"/>
      <c r="LD30" s="78">
        <f t="shared" si="44"/>
        <v>0</v>
      </c>
      <c r="LF30" s="312"/>
      <c r="LG30" s="312"/>
      <c r="LH30" s="22"/>
      <c r="LI30" s="31"/>
      <c r="LJ30" s="76"/>
      <c r="LK30" s="78">
        <f t="shared" si="45"/>
        <v>7881.5</v>
      </c>
      <c r="LM30" s="312"/>
      <c r="LN30" s="312"/>
      <c r="LO30" s="22"/>
      <c r="LP30" s="31"/>
      <c r="LQ30" s="76"/>
      <c r="LR30" s="78">
        <f t="shared" si="46"/>
        <v>0</v>
      </c>
      <c r="LT30" s="312"/>
      <c r="LU30" s="312"/>
      <c r="LV30" s="22"/>
      <c r="LW30" s="31"/>
      <c r="LX30" s="76"/>
      <c r="LY30" s="78">
        <f t="shared" si="47"/>
        <v>0</v>
      </c>
      <c r="MA30" s="312"/>
      <c r="MB30" s="312"/>
      <c r="MC30" s="22"/>
      <c r="MD30" s="31"/>
      <c r="ME30" s="76"/>
      <c r="MF30" s="78">
        <f t="shared" si="48"/>
        <v>0</v>
      </c>
      <c r="MH30" s="407"/>
      <c r="MI30" s="312"/>
      <c r="MJ30" s="22"/>
      <c r="MK30" s="31"/>
      <c r="ML30" s="76"/>
      <c r="MM30" s="78">
        <f t="shared" si="49"/>
        <v>0</v>
      </c>
      <c r="MO30" s="407"/>
      <c r="MP30" s="312"/>
      <c r="MQ30" s="22"/>
      <c r="MR30" s="31"/>
      <c r="MS30" s="76"/>
      <c r="MT30" s="78">
        <f t="shared" si="50"/>
        <v>0</v>
      </c>
      <c r="MV30" s="407"/>
      <c r="MW30" s="312"/>
      <c r="MX30" s="22"/>
      <c r="MY30" s="31"/>
      <c r="MZ30" s="76"/>
      <c r="NA30" s="78">
        <f t="shared" si="51"/>
        <v>0</v>
      </c>
      <c r="NC30" s="312"/>
      <c r="ND30" s="312"/>
      <c r="NE30" s="22"/>
      <c r="NF30" s="31"/>
      <c r="NG30" s="76"/>
      <c r="NH30" s="78">
        <f t="shared" si="52"/>
        <v>0</v>
      </c>
      <c r="NJ30" s="312"/>
      <c r="NK30" s="312"/>
      <c r="NL30" s="22"/>
      <c r="NM30" s="31"/>
      <c r="NN30" s="76"/>
      <c r="NO30" s="78">
        <f t="shared" si="53"/>
        <v>0</v>
      </c>
      <c r="NQ30" s="407"/>
      <c r="NR30" s="312"/>
      <c r="NS30" s="22"/>
      <c r="NT30" s="407"/>
      <c r="NU30" s="76"/>
      <c r="NV30" s="78">
        <f t="shared" si="54"/>
        <v>0</v>
      </c>
      <c r="NX30" s="407"/>
      <c r="NY30" s="312"/>
      <c r="NZ30" s="22"/>
      <c r="OA30" s="31"/>
      <c r="OB30" s="76"/>
      <c r="OC30" s="78">
        <f t="shared" si="55"/>
        <v>14934.5</v>
      </c>
      <c r="OE30" s="407"/>
      <c r="OF30" s="738"/>
      <c r="OG30" s="312"/>
      <c r="OH30" s="22"/>
      <c r="OI30" s="31"/>
      <c r="OJ30" s="76"/>
      <c r="OK30" s="78">
        <f t="shared" si="0"/>
        <v>166644.35999999999</v>
      </c>
      <c r="OM30" s="407"/>
      <c r="ON30" s="312"/>
      <c r="OO30" s="22"/>
      <c r="OP30" s="31"/>
      <c r="OQ30" s="76"/>
      <c r="OR30" s="78">
        <f t="shared" si="56"/>
        <v>0</v>
      </c>
      <c r="OT30" s="312"/>
      <c r="OU30" s="312"/>
      <c r="OV30" s="22"/>
      <c r="OW30" s="31"/>
      <c r="OX30" s="76"/>
      <c r="OY30" s="78">
        <f t="shared" si="57"/>
        <v>0</v>
      </c>
      <c r="PA30" s="322"/>
      <c r="PB30" s="899"/>
      <c r="PC30" s="105"/>
      <c r="PD30" s="49"/>
      <c r="PE30" s="140"/>
      <c r="PF30" s="78">
        <f t="shared" si="58"/>
        <v>7976</v>
      </c>
      <c r="PH30" s="322"/>
      <c r="PI30" s="899"/>
      <c r="PJ30" s="105"/>
      <c r="PK30" s="49"/>
      <c r="PL30" s="140"/>
      <c r="PM30" s="78">
        <f t="shared" si="59"/>
        <v>7976</v>
      </c>
      <c r="PO30" s="322"/>
      <c r="PP30" s="864"/>
      <c r="PQ30" s="230"/>
      <c r="PR30" s="105"/>
      <c r="PS30" s="309"/>
      <c r="PT30" s="140"/>
      <c r="PU30" s="78">
        <f t="shared" si="60"/>
        <v>332577.49</v>
      </c>
      <c r="PW30" s="322"/>
      <c r="PX30" s="230"/>
      <c r="PY30" s="105"/>
      <c r="PZ30" s="309"/>
      <c r="QA30" s="140"/>
      <c r="QB30" s="78">
        <f t="shared" si="61"/>
        <v>9904</v>
      </c>
      <c r="QD30" s="323"/>
      <c r="QE30" s="312"/>
      <c r="QF30" s="22"/>
      <c r="QG30" s="31"/>
      <c r="QH30" s="76"/>
      <c r="QI30" s="78">
        <f t="shared" si="62"/>
        <v>43673.4</v>
      </c>
      <c r="QK30" s="312"/>
      <c r="QL30" s="312"/>
      <c r="QM30" s="22"/>
      <c r="QN30" s="31"/>
      <c r="QO30" s="76"/>
      <c r="QP30" s="78">
        <f t="shared" si="63"/>
        <v>0</v>
      </c>
      <c r="QR30" s="312"/>
      <c r="QS30" s="312"/>
      <c r="QT30" s="22"/>
      <c r="QU30" s="31"/>
      <c r="QV30" s="76"/>
      <c r="QW30" s="78">
        <f t="shared" si="64"/>
        <v>0</v>
      </c>
      <c r="QY30" s="312"/>
      <c r="QZ30" s="312"/>
      <c r="RA30" s="22"/>
      <c r="RB30" s="31"/>
      <c r="RC30" s="76"/>
      <c r="RD30" s="78">
        <f t="shared" si="65"/>
        <v>0</v>
      </c>
      <c r="RF30" s="427"/>
      <c r="RG30" s="484"/>
      <c r="RH30" s="230"/>
      <c r="RI30" s="105"/>
      <c r="RJ30" s="49"/>
      <c r="RK30" s="351"/>
      <c r="RL30" s="78">
        <f t="shared" si="66"/>
        <v>26965.5</v>
      </c>
      <c r="RN30" s="407"/>
      <c r="RO30" s="312"/>
      <c r="RP30" s="22"/>
      <c r="RQ30" s="31"/>
      <c r="RR30" s="795"/>
      <c r="RS30" s="78">
        <f t="shared" si="67"/>
        <v>0</v>
      </c>
      <c r="RU30" s="407"/>
      <c r="RV30" s="312"/>
      <c r="RW30" s="22"/>
      <c r="RX30" s="31"/>
      <c r="RY30" s="795"/>
      <c r="RZ30" s="78">
        <f t="shared" si="68"/>
        <v>0</v>
      </c>
      <c r="SB30" s="312"/>
      <c r="SC30" s="312"/>
      <c r="SD30" s="22"/>
      <c r="SE30" s="31"/>
      <c r="SF30" s="795"/>
      <c r="SG30" s="78">
        <f t="shared" si="69"/>
        <v>0</v>
      </c>
      <c r="SI30" s="312"/>
      <c r="SJ30" s="312"/>
      <c r="SK30" s="22"/>
      <c r="SL30" s="31"/>
      <c r="SM30" s="795"/>
      <c r="SN30" s="78">
        <f t="shared" si="70"/>
        <v>0</v>
      </c>
      <c r="SP30" s="312"/>
      <c r="SQ30" s="312"/>
      <c r="SR30" s="22"/>
      <c r="SS30" s="31"/>
      <c r="ST30" s="795"/>
      <c r="SU30" s="78">
        <f t="shared" si="71"/>
        <v>0</v>
      </c>
      <c r="SW30" s="312"/>
      <c r="SX30" s="312"/>
      <c r="SY30" s="22"/>
      <c r="SZ30" s="31"/>
      <c r="TA30" s="795"/>
      <c r="TB30" s="78">
        <f t="shared" si="72"/>
        <v>0</v>
      </c>
      <c r="TD30" s="312"/>
      <c r="TE30" s="312"/>
      <c r="TF30" s="22"/>
      <c r="TG30" s="31"/>
      <c r="TH30" s="795"/>
      <c r="TI30" s="78">
        <f t="shared" si="73"/>
        <v>0</v>
      </c>
      <c r="TK30" s="312"/>
      <c r="TL30" s="312"/>
      <c r="TM30" s="22"/>
      <c r="TN30" s="31"/>
      <c r="TO30" s="795"/>
      <c r="TP30" s="78">
        <f t="shared" si="74"/>
        <v>9651.5</v>
      </c>
      <c r="TR30" s="312"/>
      <c r="TS30" s="312"/>
      <c r="TT30" s="22"/>
      <c r="TU30" s="31"/>
      <c r="TV30" s="795"/>
      <c r="TW30" s="78">
        <f t="shared" si="75"/>
        <v>0</v>
      </c>
      <c r="TY30" s="407"/>
      <c r="TZ30" s="312"/>
      <c r="UA30" s="22"/>
      <c r="UB30" s="31"/>
      <c r="UC30" s="795"/>
      <c r="UD30" s="78">
        <f t="shared" si="76"/>
        <v>0</v>
      </c>
      <c r="UF30" s="407"/>
      <c r="UG30" s="312"/>
      <c r="UH30" s="22"/>
      <c r="UI30" s="31"/>
      <c r="UJ30" s="795"/>
      <c r="UK30" s="78">
        <f t="shared" si="77"/>
        <v>-2822</v>
      </c>
      <c r="UM30" s="407"/>
      <c r="UN30" s="312"/>
      <c r="UO30" s="22"/>
      <c r="UP30" s="31"/>
      <c r="UQ30" s="795"/>
      <c r="UR30" s="78">
        <f t="shared" si="78"/>
        <v>0</v>
      </c>
      <c r="UT30" s="322"/>
      <c r="UU30" s="230"/>
      <c r="UV30" s="105"/>
      <c r="UW30" s="322"/>
      <c r="UX30" s="351"/>
      <c r="UY30" s="78">
        <f t="shared" si="79"/>
        <v>2243</v>
      </c>
      <c r="VA30" s="407"/>
      <c r="VB30" s="312"/>
      <c r="VC30" s="22"/>
      <c r="VD30" s="31"/>
      <c r="VE30" s="795"/>
      <c r="VF30" s="78">
        <f t="shared" si="80"/>
        <v>0</v>
      </c>
      <c r="VH30" s="794"/>
      <c r="VI30" s="312"/>
      <c r="VJ30" s="22"/>
      <c r="VK30" s="31"/>
      <c r="VL30" s="795"/>
      <c r="VM30" s="78">
        <f t="shared" si="81"/>
        <v>1169.5</v>
      </c>
      <c r="VO30" s="312"/>
      <c r="VP30" s="312"/>
      <c r="VQ30" s="22"/>
      <c r="VR30" s="31"/>
      <c r="VS30" s="795"/>
      <c r="VT30" s="78">
        <f t="shared" si="82"/>
        <v>0</v>
      </c>
      <c r="VV30" s="407"/>
      <c r="VW30" s="312"/>
      <c r="VX30" s="22"/>
      <c r="VY30" s="31"/>
      <c r="VZ30" s="795"/>
      <c r="WA30" s="78">
        <f t="shared" si="83"/>
        <v>25810</v>
      </c>
      <c r="WC30" s="323"/>
      <c r="WD30" s="312"/>
      <c r="WE30" s="22"/>
      <c r="WF30" s="31"/>
      <c r="WG30" s="795"/>
      <c r="WH30" s="78">
        <f t="shared" si="84"/>
        <v>151</v>
      </c>
      <c r="WJ30" s="407"/>
      <c r="WK30" s="312"/>
      <c r="WL30" s="22"/>
      <c r="WM30" s="31"/>
      <c r="WN30" s="76"/>
      <c r="WO30" s="78">
        <f t="shared" si="85"/>
        <v>22886.5</v>
      </c>
      <c r="WQ30" s="31"/>
      <c r="WR30" s="312"/>
      <c r="WS30" s="22"/>
      <c r="WT30" s="31"/>
      <c r="WU30" s="76"/>
      <c r="WV30" s="78">
        <f t="shared" si="86"/>
        <v>0</v>
      </c>
      <c r="WX30" s="407"/>
      <c r="WY30" s="312"/>
      <c r="WZ30" s="22"/>
      <c r="XA30" s="31"/>
      <c r="XB30" s="76"/>
      <c r="XC30" s="78">
        <f t="shared" si="87"/>
        <v>27657.5</v>
      </c>
      <c r="XE30" s="407"/>
      <c r="XF30" s="312"/>
      <c r="XG30" s="22"/>
      <c r="XH30" s="31"/>
      <c r="XI30" s="76"/>
      <c r="XJ30" s="78">
        <f t="shared" si="88"/>
        <v>0</v>
      </c>
      <c r="XL30" s="407"/>
      <c r="XM30" s="312"/>
      <c r="XN30" s="22"/>
      <c r="XO30" s="31"/>
      <c r="XP30" s="76"/>
      <c r="XQ30" s="78">
        <f t="shared" si="89"/>
        <v>0</v>
      </c>
      <c r="XS30" s="323"/>
      <c r="XT30" s="312"/>
      <c r="XU30" s="312"/>
      <c r="XV30" s="22"/>
      <c r="XW30" s="31"/>
      <c r="XX30" s="76"/>
      <c r="XY30" s="78">
        <f t="shared" si="90"/>
        <v>55941.83</v>
      </c>
      <c r="YA30" s="322"/>
      <c r="YB30" s="230"/>
      <c r="YC30" s="105"/>
      <c r="YD30" s="49"/>
      <c r="YE30" s="140"/>
      <c r="YF30" s="78">
        <f t="shared" si="91"/>
        <v>721</v>
      </c>
      <c r="YH30" s="427"/>
      <c r="YI30" s="484"/>
      <c r="YJ30" s="230"/>
      <c r="YK30" s="698"/>
      <c r="YL30" s="787"/>
      <c r="YM30" s="140"/>
      <c r="YN30" s="78">
        <f t="shared" si="92"/>
        <v>4883.7000000000007</v>
      </c>
      <c r="YP30" s="323"/>
      <c r="YQ30" s="312"/>
      <c r="YR30" s="22"/>
      <c r="YS30" s="31"/>
      <c r="YT30" s="76"/>
      <c r="YU30" s="78">
        <f t="shared" si="251"/>
        <v>2405.5</v>
      </c>
      <c r="YW30" s="322"/>
      <c r="YX30" s="230"/>
      <c r="YY30" s="105"/>
      <c r="YZ30" s="49"/>
      <c r="ZA30" s="140"/>
      <c r="ZB30" s="78">
        <f t="shared" si="93"/>
        <v>13442.44</v>
      </c>
      <c r="ZD30" s="407"/>
      <c r="ZE30" s="312"/>
      <c r="ZF30" s="22"/>
      <c r="ZG30" s="31"/>
      <c r="ZH30" s="76"/>
      <c r="ZI30" s="78">
        <f t="shared" si="237"/>
        <v>0</v>
      </c>
      <c r="ZK30" s="407"/>
      <c r="ZL30" s="312"/>
      <c r="ZM30" s="22"/>
      <c r="ZN30" s="31"/>
      <c r="ZO30" s="76"/>
      <c r="ZP30" s="78">
        <f t="shared" si="238"/>
        <v>0</v>
      </c>
      <c r="ZR30" s="322">
        <v>41515</v>
      </c>
      <c r="ZS30" s="230"/>
      <c r="ZT30" s="230" t="s">
        <v>3338</v>
      </c>
      <c r="ZU30" s="105">
        <v>3301</v>
      </c>
      <c r="ZV30" s="322">
        <v>41519</v>
      </c>
      <c r="ZW30" s="140">
        <v>3301</v>
      </c>
      <c r="ZX30" s="78">
        <f t="shared" si="94"/>
        <v>6670.640000000014</v>
      </c>
      <c r="ZZ30" s="322"/>
      <c r="AAA30" s="230"/>
      <c r="AAB30" s="105"/>
      <c r="AAC30" s="322"/>
      <c r="AAD30" s="140"/>
      <c r="AAE30" s="78">
        <f t="shared" si="95"/>
        <v>0</v>
      </c>
      <c r="AAG30" s="427"/>
      <c r="AAH30" s="230"/>
      <c r="AAI30" s="105"/>
      <c r="AAJ30" s="322"/>
      <c r="AAK30" s="140"/>
      <c r="AAL30" s="78">
        <f t="shared" si="96"/>
        <v>2828</v>
      </c>
      <c r="AAN30" s="322"/>
      <c r="AAO30" s="230"/>
      <c r="AAP30" s="698"/>
      <c r="AAQ30" s="49"/>
      <c r="AAR30" s="140"/>
      <c r="AAS30" s="78">
        <f t="shared" si="97"/>
        <v>22790</v>
      </c>
      <c r="AAU30" s="407"/>
      <c r="AAV30" s="312"/>
      <c r="AAW30" s="22"/>
      <c r="AAX30" s="31"/>
      <c r="AAY30" s="76"/>
      <c r="AAZ30" s="78">
        <f t="shared" si="98"/>
        <v>0</v>
      </c>
      <c r="ABB30" s="427"/>
      <c r="ABC30" s="230"/>
      <c r="ABD30" s="105"/>
      <c r="ABE30" s="49"/>
      <c r="ABF30" s="140"/>
      <c r="ABG30" s="78">
        <f t="shared" si="99"/>
        <v>0</v>
      </c>
      <c r="ABI30" s="427"/>
      <c r="ABJ30" s="230"/>
      <c r="ABK30" s="105"/>
      <c r="ABL30" s="49"/>
      <c r="ABM30" s="140"/>
      <c r="ABN30" s="78">
        <f t="shared" si="100"/>
        <v>0</v>
      </c>
      <c r="ABP30" s="407"/>
      <c r="ABQ30" s="312"/>
      <c r="ABR30" s="22"/>
      <c r="ABS30" s="31"/>
      <c r="ABT30" s="76"/>
      <c r="ABU30" s="78">
        <f t="shared" si="101"/>
        <v>0</v>
      </c>
      <c r="ABW30" s="407"/>
      <c r="ABX30" s="312"/>
      <c r="ABY30" s="22"/>
      <c r="ABZ30" s="31"/>
      <c r="ACA30" s="76"/>
      <c r="ACB30" s="78">
        <f t="shared" si="102"/>
        <v>0</v>
      </c>
      <c r="ACD30" s="407"/>
      <c r="ACE30" s="407"/>
      <c r="ACF30" s="312"/>
      <c r="ACG30" s="22"/>
      <c r="ACH30" s="31"/>
      <c r="ACI30" s="76"/>
      <c r="ACJ30" s="78">
        <f t="shared" si="103"/>
        <v>0</v>
      </c>
      <c r="ACL30" s="31"/>
      <c r="ACM30" s="312"/>
      <c r="ACN30" s="22"/>
      <c r="ACO30" s="31"/>
      <c r="ACP30" s="76"/>
      <c r="ACQ30" s="78">
        <f t="shared" si="255"/>
        <v>8172</v>
      </c>
      <c r="ACS30" s="31"/>
      <c r="ACT30" s="312"/>
      <c r="ACU30" s="22"/>
      <c r="ACV30" s="31"/>
      <c r="ACW30" s="76"/>
      <c r="ACX30" s="78">
        <f t="shared" si="104"/>
        <v>70699</v>
      </c>
      <c r="ADA30" s="312"/>
      <c r="ADB30" s="312"/>
      <c r="ADC30" s="785"/>
      <c r="ADD30" s="31"/>
      <c r="ADE30" s="76"/>
      <c r="ADF30" s="78">
        <f t="shared" si="256"/>
        <v>0</v>
      </c>
      <c r="ADH30" s="323"/>
      <c r="ADI30" s="312"/>
      <c r="ADJ30" s="22"/>
      <c r="ADK30" s="407"/>
      <c r="ADL30" s="76"/>
      <c r="ADM30" s="78">
        <f t="shared" si="257"/>
        <v>0</v>
      </c>
      <c r="ADO30" s="407"/>
      <c r="ADP30" s="312"/>
      <c r="ADQ30" s="22"/>
      <c r="ADR30" s="31"/>
      <c r="ADS30" s="76"/>
      <c r="ADT30" s="78">
        <f t="shared" si="258"/>
        <v>42311</v>
      </c>
      <c r="ADV30" s="322"/>
      <c r="ADW30" s="230"/>
      <c r="ADX30" s="105"/>
      <c r="ADY30" s="322"/>
      <c r="ADZ30" s="140"/>
      <c r="AEA30" s="78">
        <f t="shared" si="252"/>
        <v>31650.5</v>
      </c>
      <c r="AEC30" s="31"/>
      <c r="AED30" s="312"/>
      <c r="AEE30" s="22"/>
      <c r="AEF30" s="31"/>
      <c r="AEG30" s="76"/>
      <c r="AEH30" s="78">
        <f t="shared" si="1"/>
        <v>0</v>
      </c>
      <c r="AEJ30" s="312"/>
      <c r="AEK30" s="312"/>
      <c r="AEL30" s="785"/>
      <c r="AEM30" s="31"/>
      <c r="AEN30" s="76"/>
      <c r="AEO30" s="78">
        <f t="shared" si="105"/>
        <v>1957</v>
      </c>
      <c r="AEQ30" s="312"/>
      <c r="AER30" s="312"/>
      <c r="AES30" s="22"/>
      <c r="AET30" s="31"/>
      <c r="AEU30" s="76"/>
      <c r="AEV30" s="78">
        <f t="shared" si="106"/>
        <v>0</v>
      </c>
      <c r="AEX30" s="31"/>
      <c r="AEY30" s="312"/>
      <c r="AEZ30" s="105"/>
      <c r="AFA30" s="49"/>
      <c r="AFB30" s="76"/>
      <c r="AFC30" s="78">
        <f t="shared" si="107"/>
        <v>0</v>
      </c>
      <c r="AFE30" s="323"/>
      <c r="AFF30" s="312"/>
      <c r="AFG30" s="22"/>
      <c r="AFH30" s="31"/>
      <c r="AFI30" s="76"/>
      <c r="AFJ30" s="78">
        <f t="shared" si="108"/>
        <v>0</v>
      </c>
      <c r="AFL30" s="31"/>
      <c r="AFM30" s="312"/>
      <c r="AFN30" s="22"/>
      <c r="AFO30" s="31"/>
      <c r="AFP30" s="76"/>
      <c r="AFQ30" s="78">
        <f t="shared" si="109"/>
        <v>0</v>
      </c>
      <c r="AFS30" s="31"/>
      <c r="AFT30" s="312"/>
      <c r="AFU30" s="22"/>
      <c r="AFV30" s="31"/>
      <c r="AFW30" s="76"/>
      <c r="AFX30" s="78">
        <f t="shared" si="110"/>
        <v>75595.399999999994</v>
      </c>
      <c r="AFZ30" s="31"/>
      <c r="AGA30" s="312"/>
      <c r="AGB30" s="22"/>
      <c r="AGC30" s="31"/>
      <c r="AGD30" s="76"/>
      <c r="AGE30" s="78">
        <f t="shared" si="111"/>
        <v>0</v>
      </c>
      <c r="AGG30" s="323"/>
      <c r="AGH30" s="312"/>
      <c r="AGI30" s="22"/>
      <c r="AGJ30" s="31"/>
      <c r="AGK30" s="76"/>
      <c r="AGL30" s="78">
        <f t="shared" si="112"/>
        <v>6283.5</v>
      </c>
      <c r="AGN30" s="407"/>
      <c r="AGO30" s="312"/>
      <c r="AGP30" s="22"/>
      <c r="AGQ30" s="31"/>
      <c r="AGR30" s="76"/>
      <c r="AGS30" s="78">
        <f t="shared" si="113"/>
        <v>39189.599999999999</v>
      </c>
      <c r="AGW30" s="312"/>
      <c r="AGX30" s="22"/>
      <c r="AGY30" s="323"/>
      <c r="AGZ30" s="76"/>
      <c r="AHA30" s="78">
        <f t="shared" si="114"/>
        <v>2343</v>
      </c>
      <c r="AHC30" s="407"/>
      <c r="AHD30" s="312"/>
      <c r="AHE30" s="22"/>
      <c r="AHF30" s="31"/>
      <c r="AHG30" s="76"/>
      <c r="AHH30" s="78">
        <f t="shared" si="115"/>
        <v>0</v>
      </c>
      <c r="AHJ30" s="407"/>
      <c r="AHK30" s="312"/>
      <c r="AHL30" s="22"/>
      <c r="AHM30" s="31"/>
      <c r="AHN30" s="76"/>
      <c r="AHO30" s="78">
        <f t="shared" si="116"/>
        <v>3656</v>
      </c>
      <c r="AHQ30" s="427"/>
      <c r="AHR30" s="427"/>
      <c r="AHS30" s="230"/>
      <c r="AHT30" s="698"/>
      <c r="AHU30" s="49"/>
      <c r="AHV30" s="140"/>
      <c r="AHW30" s="78">
        <f t="shared" si="117"/>
        <v>62507</v>
      </c>
      <c r="AHY30" s="407"/>
      <c r="AHZ30" s="312"/>
      <c r="AIA30" s="22"/>
      <c r="AIB30" s="31"/>
      <c r="AIC30" s="76"/>
      <c r="AID30" s="78">
        <f t="shared" si="118"/>
        <v>2612</v>
      </c>
      <c r="AIF30" s="427"/>
      <c r="AIG30" s="230"/>
      <c r="AIH30" s="105"/>
      <c r="AII30" s="49"/>
      <c r="AIJ30" s="140"/>
      <c r="AIK30" s="78">
        <f t="shared" si="119"/>
        <v>23042</v>
      </c>
      <c r="AIM30" s="407"/>
      <c r="AIN30" s="312"/>
      <c r="AIO30" s="22"/>
      <c r="AIP30" s="31"/>
      <c r="AIQ30" s="76"/>
      <c r="AIR30" s="78">
        <f t="shared" si="120"/>
        <v>504</v>
      </c>
      <c r="AIT30" s="31"/>
      <c r="AIU30" s="784"/>
      <c r="AIV30" s="22"/>
      <c r="AIW30" s="31"/>
      <c r="AIX30" s="76"/>
      <c r="AIY30" s="78">
        <f t="shared" si="121"/>
        <v>52560.5</v>
      </c>
      <c r="AJA30" s="31"/>
      <c r="AJB30" s="784"/>
      <c r="AJC30" s="105"/>
      <c r="AJD30" s="31"/>
      <c r="AJE30" s="140"/>
      <c r="AJF30" s="78">
        <f t="shared" si="122"/>
        <v>25028.5</v>
      </c>
      <c r="AJH30" s="323"/>
      <c r="AJI30" s="784"/>
      <c r="AJJ30" s="22"/>
      <c r="AJK30" s="31"/>
      <c r="AJL30" s="76"/>
      <c r="AJM30" s="78">
        <f t="shared" si="123"/>
        <v>0</v>
      </c>
      <c r="AJO30" s="322"/>
      <c r="AJP30" s="230"/>
      <c r="AJQ30" s="105"/>
      <c r="AJR30" s="427">
        <v>41171</v>
      </c>
      <c r="AJS30" s="140">
        <v>200</v>
      </c>
      <c r="AJT30" s="78">
        <f t="shared" si="124"/>
        <v>3404</v>
      </c>
      <c r="AJV30" s="312"/>
      <c r="AJW30" s="312"/>
      <c r="AJX30" s="784"/>
      <c r="AJY30" s="22"/>
      <c r="AJZ30" s="31"/>
      <c r="AKA30" s="76"/>
      <c r="AKB30" s="78">
        <f t="shared" si="125"/>
        <v>0</v>
      </c>
      <c r="AKD30" s="407"/>
      <c r="AKE30" s="784"/>
      <c r="AKF30" s="22"/>
      <c r="AKG30" s="31"/>
      <c r="AKH30" s="76"/>
      <c r="AKI30" s="78">
        <f t="shared" si="126"/>
        <v>0</v>
      </c>
      <c r="AKK30" s="427"/>
      <c r="AKL30" s="484"/>
      <c r="AKM30" s="230"/>
      <c r="AKN30" s="105"/>
      <c r="AKO30" s="49"/>
      <c r="AKP30" s="140"/>
      <c r="AKQ30" s="78">
        <f t="shared" si="127"/>
        <v>0</v>
      </c>
      <c r="AKS30" s="427"/>
      <c r="AKT30" s="899"/>
      <c r="AKU30" s="105"/>
      <c r="AKV30" s="49"/>
      <c r="AKW30" s="140"/>
      <c r="AKX30" s="78">
        <f t="shared" si="128"/>
        <v>11244.5</v>
      </c>
      <c r="AKZ30" s="407"/>
      <c r="ALA30" s="784"/>
      <c r="ALB30" s="22"/>
      <c r="ALC30" s="31"/>
      <c r="ALD30" s="76"/>
      <c r="ALE30" s="78">
        <f t="shared" si="129"/>
        <v>0</v>
      </c>
      <c r="ALG30" s="407"/>
      <c r="ALH30" s="784"/>
      <c r="ALI30" s="22"/>
      <c r="ALJ30" s="31"/>
      <c r="ALK30" s="76"/>
      <c r="ALL30" s="78">
        <f t="shared" si="130"/>
        <v>3598.5</v>
      </c>
      <c r="ALN30" s="427"/>
      <c r="ALO30" s="230"/>
      <c r="ALP30" s="105"/>
      <c r="ALQ30" s="49"/>
      <c r="ALR30" s="140"/>
      <c r="ALS30" s="78">
        <f t="shared" si="131"/>
        <v>37151</v>
      </c>
      <c r="ALU30" s="407"/>
      <c r="ALV30" s="784"/>
      <c r="ALW30" s="22"/>
      <c r="ALX30" s="31"/>
      <c r="ALY30" s="76"/>
      <c r="ALZ30" s="78">
        <f t="shared" si="132"/>
        <v>0</v>
      </c>
      <c r="AMB30" s="407"/>
      <c r="AMC30" s="784"/>
      <c r="AMD30" s="22"/>
      <c r="AME30" s="407"/>
      <c r="AMF30" s="76"/>
      <c r="AMG30" s="78">
        <f t="shared" si="133"/>
        <v>0</v>
      </c>
      <c r="AMI30" s="407"/>
      <c r="AMJ30" s="784"/>
      <c r="AMK30" s="22"/>
      <c r="AML30" s="31"/>
      <c r="AMM30" s="76"/>
      <c r="AMN30" s="78">
        <f t="shared" si="134"/>
        <v>0</v>
      </c>
      <c r="AMP30" s="323"/>
      <c r="AMQ30" s="312"/>
      <c r="AMR30" s="809"/>
      <c r="AMS30" s="812"/>
      <c r="AMT30" s="76"/>
      <c r="AMU30" s="813">
        <f t="shared" si="204"/>
        <v>0</v>
      </c>
      <c r="AMW30" s="322"/>
      <c r="AMX30" s="230"/>
      <c r="AMY30" s="807"/>
      <c r="AMZ30" s="98"/>
      <c r="ANA30" s="140"/>
      <c r="ANB30" s="813">
        <f t="shared" si="205"/>
        <v>0</v>
      </c>
      <c r="AND30" s="322"/>
      <c r="ANE30" s="230"/>
      <c r="ANF30" s="807"/>
      <c r="ANG30" s="394"/>
      <c r="ANH30" s="140"/>
      <c r="ANI30" s="813">
        <f t="shared" si="206"/>
        <v>12659.599999999999</v>
      </c>
      <c r="ANK30" s="31"/>
      <c r="ANL30" s="337"/>
      <c r="ANM30" s="312"/>
      <c r="ANN30" s="809"/>
      <c r="ANO30" s="194"/>
      <c r="ANP30" s="76"/>
      <c r="ANQ30" s="813">
        <f t="shared" si="207"/>
        <v>0</v>
      </c>
      <c r="ANS30" s="407"/>
      <c r="ANT30" s="740"/>
      <c r="ANU30" s="312"/>
      <c r="ANV30" s="809"/>
      <c r="ANW30" s="812"/>
      <c r="ANX30" s="76"/>
      <c r="ANY30" s="813">
        <f t="shared" si="208"/>
        <v>555712.89</v>
      </c>
      <c r="AOA30" s="407"/>
      <c r="AOB30" s="312"/>
      <c r="AOC30" s="809"/>
      <c r="AOD30" s="812"/>
      <c r="AOE30" s="76"/>
      <c r="AOF30" s="813">
        <f t="shared" si="209"/>
        <v>0</v>
      </c>
      <c r="AOH30" s="31"/>
      <c r="AOI30" s="312"/>
      <c r="AOJ30" s="809"/>
      <c r="AOK30" s="812"/>
      <c r="AOL30" s="76"/>
      <c r="AOM30" s="813">
        <f t="shared" si="210"/>
        <v>1894</v>
      </c>
      <c r="AOO30" s="312"/>
      <c r="AOP30" s="312"/>
      <c r="AOQ30" s="834"/>
      <c r="AOR30" s="812"/>
      <c r="AOS30" s="76"/>
      <c r="AOT30" s="813">
        <f t="shared" si="211"/>
        <v>0</v>
      </c>
      <c r="AOV30" s="49"/>
      <c r="AOW30" s="904"/>
      <c r="AOX30" s="807"/>
      <c r="AOY30" s="49"/>
      <c r="AOZ30" s="140"/>
      <c r="APA30" s="78">
        <f t="shared" si="135"/>
        <v>0</v>
      </c>
      <c r="APC30" s="407"/>
      <c r="APD30" s="312"/>
      <c r="APE30" s="834"/>
      <c r="APF30" s="812"/>
      <c r="APG30" s="76"/>
      <c r="APH30" s="813">
        <f t="shared" si="212"/>
        <v>0</v>
      </c>
      <c r="APJ30" s="323"/>
      <c r="APK30" s="312"/>
      <c r="APL30" s="809"/>
      <c r="APM30" s="812"/>
      <c r="APN30" s="76"/>
      <c r="APO30" s="813">
        <f>APO29+APL31-APN31</f>
        <v>0</v>
      </c>
      <c r="APQ30" s="31"/>
      <c r="APR30" s="876"/>
      <c r="APS30" s="809"/>
      <c r="APT30" s="812"/>
      <c r="APU30" s="76"/>
      <c r="APV30" s="813">
        <f>APV29+APS31-APU31</f>
        <v>0</v>
      </c>
      <c r="APX30" s="31"/>
      <c r="APY30" s="312"/>
      <c r="APZ30" s="809"/>
      <c r="AQA30" s="812"/>
      <c r="AQB30" s="76"/>
      <c r="AQC30" s="813">
        <f>AQC29+APZ31-AQB31</f>
        <v>0</v>
      </c>
      <c r="AQE30" s="31"/>
      <c r="AQF30" s="876"/>
      <c r="AQG30" s="809"/>
      <c r="AQH30" s="812"/>
      <c r="AQI30" s="76"/>
      <c r="AQJ30" s="813">
        <f>AQJ29+AQG31-AQI31</f>
        <v>0</v>
      </c>
      <c r="AQL30" s="323"/>
      <c r="AQM30" s="784"/>
      <c r="AQN30" s="809"/>
      <c r="AQO30" s="812"/>
      <c r="AQP30" s="76"/>
      <c r="AQQ30" s="813">
        <f>AQQ29+AQN31-AQP31</f>
        <v>0</v>
      </c>
      <c r="AQS30" s="323"/>
      <c r="AQT30" s="784"/>
      <c r="AQU30" s="809"/>
      <c r="AQV30" s="812"/>
      <c r="AQW30" s="76"/>
      <c r="AQX30" s="813">
        <f>AQX29+AQU31-AQW31</f>
        <v>0</v>
      </c>
      <c r="AQZ30" s="323"/>
      <c r="ARA30" s="784"/>
      <c r="ARB30" s="809"/>
      <c r="ARC30" s="812"/>
      <c r="ARD30" s="76"/>
      <c r="ARE30" s="813">
        <f>ARE29+ARB31-ARD31</f>
        <v>977</v>
      </c>
      <c r="ARG30" s="407"/>
      <c r="ARH30" s="876"/>
      <c r="ARI30" s="809"/>
      <c r="ARJ30" s="812"/>
      <c r="ARK30" s="76"/>
      <c r="ARL30" s="813">
        <f>ARL29+ARI31-ARK31</f>
        <v>0</v>
      </c>
      <c r="ARN30" s="407"/>
      <c r="ARO30" s="876"/>
      <c r="ARP30" s="809"/>
      <c r="ARQ30" s="812"/>
      <c r="ARR30" s="76"/>
      <c r="ARS30" s="813">
        <f>ARS29+ARP31-ARR31</f>
        <v>0</v>
      </c>
      <c r="ARU30" s="407"/>
      <c r="ARV30" s="312"/>
      <c r="ARW30" s="809"/>
      <c r="ARX30" s="812"/>
      <c r="ARY30" s="76"/>
      <c r="ARZ30" s="813">
        <f t="shared" si="222"/>
        <v>0</v>
      </c>
      <c r="ASB30" s="407"/>
      <c r="ASC30" s="312"/>
      <c r="ASD30" s="834"/>
      <c r="ASE30" s="812"/>
      <c r="ASF30" s="76"/>
      <c r="ASG30" s="813">
        <f t="shared" si="223"/>
        <v>0</v>
      </c>
      <c r="ASI30" s="407"/>
      <c r="ASJ30" s="312"/>
      <c r="ASK30" s="22"/>
      <c r="ASL30" s="31"/>
      <c r="ASM30" s="76"/>
      <c r="ASN30" s="78">
        <f t="shared" si="239"/>
        <v>0</v>
      </c>
      <c r="ASP30" s="427"/>
      <c r="ASQ30" s="427"/>
      <c r="ASR30" s="230"/>
      <c r="ASS30" s="105"/>
      <c r="AST30" s="49"/>
      <c r="ASU30" s="140"/>
      <c r="ASV30" s="78">
        <f t="shared" si="240"/>
        <v>0</v>
      </c>
      <c r="ASX30" s="407"/>
      <c r="ASY30" s="784"/>
      <c r="ASZ30" s="22"/>
      <c r="ATA30" s="31"/>
      <c r="ATB30" s="76"/>
      <c r="ATC30" s="78">
        <f t="shared" si="241"/>
        <v>19160</v>
      </c>
      <c r="ATE30" s="323"/>
      <c r="ATF30" s="312"/>
      <c r="ATG30" s="22"/>
      <c r="ATH30" s="31"/>
      <c r="ATI30" s="76"/>
      <c r="ATJ30" s="78">
        <f t="shared" si="242"/>
        <v>0</v>
      </c>
      <c r="ATL30" s="407"/>
      <c r="ATM30" s="740"/>
      <c r="ATN30" s="784"/>
      <c r="ATO30" s="22"/>
      <c r="ATP30" s="31"/>
      <c r="ATQ30" s="76"/>
      <c r="ATR30" s="78">
        <f t="shared" si="243"/>
        <v>5675</v>
      </c>
      <c r="ATT30" s="407"/>
      <c r="ATU30" s="740"/>
      <c r="ATV30" s="784"/>
      <c r="ATW30" s="22"/>
      <c r="ATX30" s="31"/>
      <c r="ATY30" s="76"/>
      <c r="ATZ30" s="78">
        <f t="shared" si="244"/>
        <v>0</v>
      </c>
      <c r="AUA30" s="76"/>
      <c r="AUB30" s="407"/>
      <c r="AUC30" s="312"/>
      <c r="AUD30" s="22"/>
      <c r="AUE30" s="31"/>
      <c r="AUF30" s="76"/>
      <c r="AUG30" s="78">
        <f t="shared" si="245"/>
        <v>4480</v>
      </c>
      <c r="AUI30" s="427"/>
      <c r="AUJ30" s="230"/>
      <c r="AUK30" s="105"/>
      <c r="AUL30" s="49"/>
      <c r="AUM30" s="140"/>
      <c r="AUN30" s="78">
        <f t="shared" si="246"/>
        <v>23669.5</v>
      </c>
      <c r="AUP30" s="427"/>
      <c r="AUQ30" s="230"/>
      <c r="AUR30" s="105"/>
      <c r="AUS30" s="49"/>
      <c r="AUT30" s="140"/>
      <c r="AUU30" s="78">
        <f t="shared" si="247"/>
        <v>3312</v>
      </c>
      <c r="AUW30" s="427"/>
      <c r="AUX30" s="230"/>
      <c r="AUY30" s="105"/>
      <c r="AUZ30" s="49"/>
      <c r="AVA30" s="140"/>
      <c r="AVB30" s="78">
        <f t="shared" si="248"/>
        <v>1010</v>
      </c>
      <c r="AVD30" s="427"/>
      <c r="AVE30" s="230"/>
      <c r="AVF30" s="105"/>
      <c r="AVG30" s="49"/>
      <c r="AVH30" s="140"/>
      <c r="AVI30" s="78">
        <f t="shared" si="249"/>
        <v>0</v>
      </c>
      <c r="AVK30" s="407"/>
      <c r="AVL30" s="312"/>
      <c r="AVM30" s="22"/>
      <c r="AVN30" s="31"/>
      <c r="AVO30" s="76"/>
      <c r="AVP30" s="78">
        <f t="shared" si="224"/>
        <v>0</v>
      </c>
      <c r="AVR30" s="407"/>
      <c r="AVS30" s="312"/>
      <c r="AVT30" s="22"/>
      <c r="AVU30" s="31"/>
      <c r="AVV30" s="76"/>
      <c r="AVW30" s="78">
        <f t="shared" si="225"/>
        <v>0</v>
      </c>
      <c r="AVY30" s="427"/>
      <c r="AVZ30" s="230"/>
      <c r="AWA30" s="105"/>
      <c r="AWB30" s="49"/>
      <c r="AWC30" s="351"/>
      <c r="AWD30" s="78">
        <f t="shared" si="226"/>
        <v>0</v>
      </c>
      <c r="AWF30" s="49"/>
      <c r="AWG30" s="309"/>
      <c r="AWH30" s="230"/>
      <c r="AWI30" s="105"/>
      <c r="AWJ30" s="49"/>
      <c r="AWK30" s="140"/>
      <c r="AWL30" s="78">
        <f t="shared" si="227"/>
        <v>448440.18</v>
      </c>
      <c r="AWN30" s="407"/>
      <c r="AWO30" s="407"/>
      <c r="AWP30" s="312"/>
      <c r="AWQ30" s="22"/>
      <c r="AWR30" s="31"/>
      <c r="AWS30" s="76"/>
      <c r="AWT30" s="78">
        <f t="shared" si="259"/>
        <v>11251</v>
      </c>
      <c r="AWV30" s="407"/>
      <c r="AWW30" s="312"/>
      <c r="AWX30" s="22"/>
      <c r="AWY30" s="31"/>
      <c r="AWZ30" s="76"/>
      <c r="AXA30" s="78">
        <f t="shared" si="260"/>
        <v>0</v>
      </c>
      <c r="AXC30" s="407"/>
      <c r="AXD30" s="312"/>
      <c r="AXE30" s="22"/>
      <c r="AXF30" s="31"/>
      <c r="AXG30" s="76"/>
      <c r="AXH30" s="78">
        <f t="shared" si="261"/>
        <v>0</v>
      </c>
      <c r="AXJ30" s="31"/>
      <c r="AXK30" s="312"/>
      <c r="AXL30" s="22"/>
      <c r="AXM30" s="31"/>
      <c r="AXN30" s="76"/>
      <c r="AXO30" s="78">
        <f t="shared" si="262"/>
        <v>0</v>
      </c>
      <c r="AXQ30" s="427"/>
      <c r="AXR30" s="303"/>
      <c r="AXS30" s="140"/>
      <c r="AXT30" s="49"/>
      <c r="AXU30" s="140"/>
      <c r="AXV30" s="78">
        <f t="shared" si="136"/>
        <v>39719</v>
      </c>
      <c r="AXX30" s="427"/>
      <c r="AXY30" s="230"/>
      <c r="AXZ30" s="105"/>
      <c r="AYA30" s="49"/>
      <c r="AYB30" s="140"/>
      <c r="AYC30" s="78">
        <f t="shared" si="137"/>
        <v>0</v>
      </c>
      <c r="AYE30" s="427"/>
      <c r="AYF30" s="230"/>
      <c r="AYG30" s="105"/>
      <c r="AYH30" s="49"/>
      <c r="AYI30" s="140"/>
      <c r="AYJ30" s="78">
        <f t="shared" si="138"/>
        <v>0</v>
      </c>
      <c r="AYL30" s="407"/>
      <c r="AYM30" s="312"/>
      <c r="AYN30" s="22"/>
      <c r="AYO30" s="31"/>
      <c r="AYP30" s="76"/>
      <c r="AYQ30" s="78">
        <f t="shared" si="139"/>
        <v>0</v>
      </c>
      <c r="AYS30" s="407"/>
      <c r="AYT30" s="312"/>
      <c r="AYU30" s="22"/>
      <c r="AYV30" s="61"/>
      <c r="AYW30" s="76"/>
      <c r="AYX30" s="78">
        <f t="shared" si="140"/>
        <v>0</v>
      </c>
      <c r="AYZ30" s="31"/>
      <c r="AZA30" s="312"/>
      <c r="AZB30" s="22"/>
      <c r="AZC30" s="61"/>
      <c r="AZD30" s="76"/>
      <c r="AZE30" s="78">
        <f t="shared" si="141"/>
        <v>0</v>
      </c>
      <c r="AZG30" s="322"/>
      <c r="AZH30" s="230"/>
      <c r="AZI30" s="105"/>
      <c r="AZJ30" s="49"/>
      <c r="AZK30" s="140"/>
      <c r="AZL30" s="78">
        <f t="shared" si="142"/>
        <v>5180.28</v>
      </c>
      <c r="AZN30" s="322"/>
      <c r="AZO30" s="230"/>
      <c r="AZP30" s="105"/>
      <c r="AZQ30" s="49"/>
      <c r="AZR30" s="140"/>
      <c r="AZS30" s="78">
        <f t="shared" si="143"/>
        <v>0</v>
      </c>
      <c r="AZU30" s="322"/>
      <c r="AZV30" s="303"/>
      <c r="AZW30" s="140"/>
      <c r="AZX30" s="427"/>
      <c r="AZY30" s="140"/>
      <c r="AZZ30" s="78">
        <f t="shared" si="144"/>
        <v>5524</v>
      </c>
      <c r="BAB30" s="407"/>
      <c r="BAC30" s="312"/>
      <c r="BAD30" s="22"/>
      <c r="BAE30" s="407"/>
      <c r="BAF30" s="76"/>
      <c r="BAG30" s="78">
        <f t="shared" si="145"/>
        <v>3325</v>
      </c>
      <c r="BAI30" s="427"/>
      <c r="BAJ30" s="303"/>
      <c r="BAK30" s="140"/>
      <c r="BAL30" s="49"/>
      <c r="BAM30" s="52"/>
      <c r="BAN30" s="78">
        <f t="shared" si="146"/>
        <v>56084.2</v>
      </c>
      <c r="BAP30" s="31"/>
      <c r="BAQ30" s="312"/>
      <c r="BAR30" s="22"/>
      <c r="BAS30" s="61"/>
      <c r="BAT30" s="76"/>
      <c r="BAU30" s="78">
        <f t="shared" si="263"/>
        <v>0</v>
      </c>
      <c r="BAW30" s="31"/>
      <c r="BAX30" s="312"/>
      <c r="BAY30" s="22"/>
      <c r="BAZ30" s="61"/>
      <c r="BBA30" s="76"/>
      <c r="BBB30" s="78">
        <f t="shared" si="264"/>
        <v>1292</v>
      </c>
      <c r="BBD30" s="322">
        <v>41543</v>
      </c>
      <c r="BBE30" s="322"/>
      <c r="BBF30" s="303" t="s">
        <v>3999</v>
      </c>
      <c r="BBG30" s="351">
        <v>155663</v>
      </c>
      <c r="BBH30" s="394"/>
      <c r="BBI30" s="351"/>
      <c r="BBJ30" s="132">
        <f t="shared" si="147"/>
        <v>1613260.5</v>
      </c>
      <c r="BBL30" s="31"/>
      <c r="BBM30" s="312"/>
      <c r="BBN30" s="22"/>
      <c r="BBO30" s="61"/>
      <c r="BBP30" s="76"/>
      <c r="BBQ30" s="78">
        <f t="shared" si="148"/>
        <v>0</v>
      </c>
      <c r="BBS30" s="49"/>
      <c r="BBT30" s="230"/>
      <c r="BBU30" s="105"/>
      <c r="BBV30" s="496"/>
      <c r="BBW30" s="140"/>
      <c r="BBX30" s="78">
        <f t="shared" si="149"/>
        <v>0</v>
      </c>
      <c r="BBZ30" s="31"/>
      <c r="BCA30" s="312"/>
      <c r="BCB30" s="22"/>
      <c r="BCC30" s="61"/>
      <c r="BCD30" s="76"/>
      <c r="BCE30" s="78">
        <f t="shared" si="150"/>
        <v>0</v>
      </c>
      <c r="BCG30" s="31"/>
      <c r="BCH30" s="312"/>
      <c r="BCI30" s="22"/>
      <c r="BCJ30" s="61"/>
      <c r="BCK30" s="76"/>
      <c r="BCL30" s="78">
        <f t="shared" si="151"/>
        <v>0</v>
      </c>
      <c r="BCN30" s="407"/>
      <c r="BCO30" s="312"/>
      <c r="BCP30" s="22"/>
      <c r="BCQ30" s="61"/>
      <c r="BCR30" s="76"/>
      <c r="BCS30" s="78">
        <f t="shared" si="152"/>
        <v>4327.5</v>
      </c>
      <c r="BCU30" s="407"/>
      <c r="BCV30" s="312"/>
      <c r="BCW30" s="22"/>
      <c r="BCX30" s="61"/>
      <c r="BCY30" s="76"/>
      <c r="BCZ30" s="78">
        <f t="shared" si="153"/>
        <v>22835.5</v>
      </c>
      <c r="BDB30" s="323"/>
      <c r="BDC30" s="312"/>
      <c r="BDD30" s="22"/>
      <c r="BDE30" s="61"/>
      <c r="BDF30" s="76"/>
      <c r="BDG30" s="78">
        <f t="shared" si="154"/>
        <v>0</v>
      </c>
      <c r="BDI30" s="407"/>
      <c r="BDJ30" s="740"/>
      <c r="BDK30" s="782"/>
      <c r="BDL30" s="76"/>
      <c r="BDM30" s="494"/>
      <c r="BDN30" s="76"/>
      <c r="BDO30" s="78">
        <f t="shared" si="155"/>
        <v>308</v>
      </c>
      <c r="BDQ30" s="31"/>
      <c r="BDR30" s="31"/>
      <c r="BDS30" s="312"/>
      <c r="BDT30" s="22"/>
      <c r="BDU30" s="31"/>
      <c r="BDV30" s="76"/>
      <c r="BDW30" s="78">
        <f t="shared" si="156"/>
        <v>2970</v>
      </c>
      <c r="BDY30" s="31"/>
      <c r="BDZ30" s="312"/>
      <c r="BEA30" s="22"/>
      <c r="BEB30" s="31"/>
      <c r="BEC30" s="76"/>
      <c r="BED30" s="78">
        <f t="shared" si="157"/>
        <v>0</v>
      </c>
      <c r="BEF30" s="31"/>
      <c r="BEG30" s="312"/>
      <c r="BEH30" s="22"/>
      <c r="BEI30" s="61"/>
      <c r="BEJ30" s="76"/>
      <c r="BEK30" s="78">
        <f t="shared" si="158"/>
        <v>0</v>
      </c>
      <c r="BEM30" s="323"/>
      <c r="BEN30" s="312"/>
      <c r="BEO30" s="22"/>
      <c r="BEP30" s="61"/>
      <c r="BEQ30" s="76"/>
      <c r="BER30" s="78">
        <f t="shared" si="159"/>
        <v>0</v>
      </c>
      <c r="BET30" s="323"/>
      <c r="BEU30" s="312"/>
      <c r="BEV30" s="22"/>
      <c r="BEW30" s="31"/>
      <c r="BEX30" s="76"/>
      <c r="BEY30" s="78">
        <f t="shared" si="160"/>
        <v>1065</v>
      </c>
      <c r="BFA30" s="322"/>
      <c r="BFB30" s="303"/>
      <c r="BFC30" s="140"/>
      <c r="BFD30" s="427"/>
      <c r="BFE30" s="140"/>
      <c r="BFF30" s="78">
        <f t="shared" si="161"/>
        <v>37162</v>
      </c>
      <c r="BFH30" s="323"/>
      <c r="BFI30" s="312"/>
      <c r="BFJ30" s="22"/>
      <c r="BFK30" s="494"/>
      <c r="BFL30" s="76"/>
      <c r="BFM30" s="78">
        <f t="shared" si="162"/>
        <v>0</v>
      </c>
      <c r="BFO30" s="31"/>
      <c r="BFP30" s="312"/>
      <c r="BFQ30" s="22"/>
      <c r="BFR30" s="61"/>
      <c r="BFS30" s="76"/>
      <c r="BFT30" s="78">
        <f t="shared" si="163"/>
        <v>0</v>
      </c>
      <c r="BFV30" s="322"/>
      <c r="BFW30" s="230"/>
      <c r="BFX30" s="105"/>
      <c r="BFY30" s="343"/>
      <c r="BFZ30" s="140"/>
      <c r="BGA30" s="78">
        <f t="shared" si="164"/>
        <v>43828.5</v>
      </c>
      <c r="BGC30" s="427"/>
      <c r="BGD30" s="303"/>
      <c r="BGE30" s="140"/>
      <c r="BGF30" s="427"/>
      <c r="BGG30" s="140"/>
      <c r="BGH30" s="78">
        <f t="shared" si="165"/>
        <v>118491.09999999999</v>
      </c>
      <c r="BGJ30" s="31"/>
      <c r="BGK30" s="312"/>
      <c r="BGL30" s="22"/>
      <c r="BGM30" s="61"/>
      <c r="BGN30" s="76"/>
      <c r="BGO30" s="78">
        <f t="shared" si="166"/>
        <v>0</v>
      </c>
      <c r="BGQ30" s="407"/>
      <c r="BGR30" s="312"/>
      <c r="BGS30" s="22"/>
      <c r="BGT30" s="61"/>
      <c r="BGU30" s="76"/>
      <c r="BGV30" s="78">
        <f t="shared" si="167"/>
        <v>19485.8</v>
      </c>
      <c r="BGX30" s="427"/>
      <c r="BGY30" s="49"/>
      <c r="BGZ30" s="230"/>
      <c r="BHA30" s="105"/>
      <c r="BHB30" s="49"/>
      <c r="BHC30" s="140"/>
      <c r="BHD30" s="78">
        <f t="shared" si="168"/>
        <v>6511</v>
      </c>
      <c r="BHF30" s="323"/>
      <c r="BHG30" s="312"/>
      <c r="BHH30" s="22"/>
      <c r="BHI30" s="323"/>
      <c r="BHJ30" s="76"/>
      <c r="BHK30" s="78">
        <f t="shared" si="169"/>
        <v>6434</v>
      </c>
      <c r="BHM30" s="323"/>
      <c r="BHN30" s="337"/>
      <c r="BHO30" s="312"/>
      <c r="BHP30" s="22"/>
      <c r="BHQ30" s="607"/>
      <c r="BHR30" s="76"/>
      <c r="BHS30" s="78">
        <f t="shared" si="170"/>
        <v>0</v>
      </c>
      <c r="BHU30" s="31"/>
      <c r="BHV30" s="337"/>
      <c r="BHW30" s="312"/>
      <c r="BHX30" s="22"/>
      <c r="BHY30" s="31"/>
      <c r="BHZ30" s="76"/>
      <c r="BIA30" s="78">
        <f t="shared" si="171"/>
        <v>283008</v>
      </c>
      <c r="BIC30" s="407"/>
      <c r="BID30" s="312"/>
      <c r="BIE30" s="22"/>
      <c r="BIF30" s="494"/>
      <c r="BIG30" s="76"/>
      <c r="BIH30" s="78">
        <f t="shared" si="172"/>
        <v>0</v>
      </c>
      <c r="BIJ30" s="322"/>
      <c r="BIK30" s="303"/>
      <c r="BIL30" s="140"/>
      <c r="BIM30" s="259"/>
      <c r="BIN30" s="140"/>
      <c r="BIO30" s="78">
        <f t="shared" si="173"/>
        <v>0</v>
      </c>
      <c r="BIQ30" s="427"/>
      <c r="BIR30" s="303"/>
      <c r="BIS30" s="140"/>
      <c r="BIT30" s="259"/>
      <c r="BIU30" s="140"/>
      <c r="BIV30" s="78">
        <f t="shared" si="174"/>
        <v>3000</v>
      </c>
      <c r="BIX30" s="323"/>
      <c r="BIY30" s="323"/>
      <c r="BIZ30" s="312"/>
      <c r="BJA30" s="22"/>
      <c r="BJB30" s="61"/>
      <c r="BJC30" s="76"/>
      <c r="BJD30" s="78">
        <f t="shared" si="253"/>
        <v>196151.15000000002</v>
      </c>
      <c r="BJF30" s="31"/>
      <c r="BJG30" s="312"/>
      <c r="BJH30" s="22"/>
      <c r="BJI30" s="61"/>
      <c r="BJJ30" s="76"/>
      <c r="BJK30" s="78">
        <f t="shared" si="254"/>
        <v>0</v>
      </c>
      <c r="BJM30" s="407"/>
      <c r="BJN30" s="312"/>
      <c r="BJO30" s="22"/>
      <c r="BJP30" s="61"/>
      <c r="BJQ30" s="76"/>
      <c r="BJR30" s="78">
        <f t="shared" si="175"/>
        <v>0</v>
      </c>
      <c r="BJT30" s="407"/>
      <c r="BJV30" s="312"/>
      <c r="BJW30" s="22"/>
      <c r="BJX30" s="61"/>
      <c r="BJY30" s="76"/>
      <c r="BJZ30" s="78">
        <f t="shared" si="176"/>
        <v>16334</v>
      </c>
      <c r="BKB30" s="407"/>
      <c r="BKC30" s="312"/>
      <c r="BKD30" s="22"/>
      <c r="BKE30" s="61"/>
      <c r="BKF30" s="76"/>
      <c r="BKG30" s="78">
        <f t="shared" si="177"/>
        <v>9118</v>
      </c>
      <c r="BKI30" s="407"/>
      <c r="BKJ30" s="312"/>
      <c r="BKK30" s="22"/>
      <c r="BKL30" s="31"/>
      <c r="BKM30" s="76"/>
      <c r="BKN30" s="78">
        <f t="shared" si="178"/>
        <v>0</v>
      </c>
      <c r="BKP30" s="407"/>
      <c r="BKQ30" s="312"/>
      <c r="BKR30" s="22"/>
      <c r="BKS30" s="31"/>
      <c r="BKT30" s="76"/>
      <c r="BKU30" s="78">
        <f t="shared" si="179"/>
        <v>15188.5</v>
      </c>
      <c r="BKW30" s="407"/>
      <c r="BKX30" s="312"/>
      <c r="BKY30" s="22"/>
      <c r="BKZ30" s="61"/>
      <c r="BLA30" s="76"/>
      <c r="BLB30" s="78">
        <f t="shared" si="180"/>
        <v>0</v>
      </c>
      <c r="BLD30" s="427"/>
      <c r="BLE30" s="1476"/>
      <c r="BLF30" s="698"/>
      <c r="BLG30" s="49"/>
      <c r="BLH30" s="262"/>
      <c r="BLI30" s="78">
        <f t="shared" si="181"/>
        <v>0</v>
      </c>
      <c r="BLK30" s="427"/>
      <c r="BLL30" s="230"/>
      <c r="BLM30" s="105"/>
      <c r="BLN30" s="259"/>
      <c r="BLO30" s="140"/>
      <c r="BLP30" s="78">
        <f t="shared" si="182"/>
        <v>0</v>
      </c>
      <c r="BLR30" s="427"/>
      <c r="BLS30" s="230"/>
      <c r="BLT30" s="105"/>
      <c r="BLU30" s="496"/>
      <c r="BLV30" s="140"/>
      <c r="BLW30" s="78">
        <f t="shared" si="183"/>
        <v>2393</v>
      </c>
      <c r="BLY30" s="407"/>
      <c r="BLZ30" s="312"/>
      <c r="BMA30" s="22"/>
      <c r="BMB30" s="607"/>
      <c r="BMC30" s="76"/>
      <c r="BMD30" s="78">
        <f t="shared" si="184"/>
        <v>0</v>
      </c>
      <c r="BMF30" s="65"/>
      <c r="BMG30" s="312"/>
      <c r="BMH30" s="22"/>
      <c r="BMI30" s="61"/>
      <c r="BMJ30" s="76"/>
      <c r="BMK30" s="78">
        <f t="shared" si="185"/>
        <v>0</v>
      </c>
      <c r="BMM30" s="31"/>
      <c r="BMN30" s="312"/>
      <c r="BMO30" s="785"/>
      <c r="BMP30" s="31"/>
      <c r="BMQ30" s="76"/>
      <c r="BMR30" s="78">
        <f t="shared" si="228"/>
        <v>14824.5</v>
      </c>
      <c r="BMT30" s="322"/>
      <c r="BMU30" s="303"/>
      <c r="BMV30" s="140"/>
      <c r="BMW30" s="259"/>
      <c r="BMX30" s="140"/>
      <c r="BMY30" s="78">
        <f t="shared" si="229"/>
        <v>56291.5</v>
      </c>
      <c r="BNA30" s="31"/>
      <c r="BNB30" s="312"/>
      <c r="BNC30" s="22"/>
      <c r="BND30" s="61"/>
      <c r="BNE30" s="76"/>
      <c r="BNF30" s="78">
        <f t="shared" si="230"/>
        <v>0</v>
      </c>
      <c r="BNH30" s="31"/>
      <c r="BNI30" s="337"/>
      <c r="BNJ30" s="312"/>
      <c r="BNK30" s="22"/>
      <c r="BNL30" s="61"/>
      <c r="BNM30" s="76"/>
      <c r="BNN30" s="78">
        <f t="shared" si="231"/>
        <v>0</v>
      </c>
      <c r="BNP30" s="31"/>
      <c r="BNQ30" s="312"/>
      <c r="BNR30" s="22"/>
      <c r="BNS30" s="61"/>
      <c r="BNT30" s="76"/>
      <c r="BNU30" s="78">
        <f t="shared" si="232"/>
        <v>0</v>
      </c>
      <c r="BNW30" s="31"/>
      <c r="BNX30" s="312"/>
      <c r="BNY30" s="22"/>
      <c r="BNZ30" s="61"/>
      <c r="BOA30" s="76"/>
      <c r="BOB30" s="78">
        <f t="shared" si="233"/>
        <v>0</v>
      </c>
      <c r="BOD30" s="31"/>
      <c r="BOE30" s="312"/>
      <c r="BOF30" s="22"/>
      <c r="BOG30" s="61"/>
      <c r="BOH30" s="76"/>
      <c r="BOI30" s="78">
        <f t="shared" si="234"/>
        <v>1785.5</v>
      </c>
      <c r="BOK30" s="322"/>
      <c r="BOL30" s="303"/>
      <c r="BOM30" s="140"/>
      <c r="BON30" s="49"/>
      <c r="BOO30" s="140"/>
      <c r="BOP30" s="78">
        <f t="shared" si="235"/>
        <v>0</v>
      </c>
      <c r="BOR30" s="407"/>
      <c r="BOS30" s="312"/>
      <c r="BOT30" s="22"/>
      <c r="BOU30" s="31"/>
      <c r="BOV30" s="76"/>
      <c r="BOW30" s="78">
        <f t="shared" si="236"/>
        <v>0</v>
      </c>
      <c r="BOY30" s="407"/>
      <c r="BOZ30" s="312"/>
      <c r="BPA30" s="22"/>
      <c r="BPB30" s="31"/>
      <c r="BPC30" s="76"/>
      <c r="BPD30" s="78">
        <f t="shared" si="250"/>
        <v>210</v>
      </c>
      <c r="BPF30" s="31"/>
      <c r="BPG30" s="312"/>
      <c r="BPH30" s="22"/>
      <c r="BPI30" s="61"/>
      <c r="BPJ30" s="76"/>
      <c r="BPK30" s="78">
        <f t="shared" si="186"/>
        <v>0</v>
      </c>
      <c r="BPM30" s="31"/>
      <c r="BPN30" s="312"/>
      <c r="BPO30" s="22"/>
      <c r="BPP30" s="61"/>
      <c r="BPQ30" s="76"/>
      <c r="BPR30" s="78">
        <f t="shared" si="187"/>
        <v>0</v>
      </c>
      <c r="BPV30" s="31"/>
      <c r="BPW30" s="22"/>
      <c r="BPX30" s="61"/>
      <c r="BPY30" s="76"/>
      <c r="BPZ30" s="78">
        <f t="shared" si="188"/>
        <v>118</v>
      </c>
      <c r="BQA30" s="76"/>
      <c r="BQB30" s="322"/>
      <c r="BQC30" s="303"/>
      <c r="BQD30" s="140"/>
      <c r="BQE30" s="49"/>
      <c r="BQF30" s="140"/>
      <c r="BQG30" s="78">
        <f t="shared" si="189"/>
        <v>28133.5</v>
      </c>
      <c r="BQI30" s="322"/>
      <c r="BQJ30" s="230"/>
      <c r="BQK30" s="105"/>
      <c r="BQL30" s="427"/>
      <c r="BQM30" s="140"/>
      <c r="BQN30" s="78">
        <f t="shared" si="190"/>
        <v>0</v>
      </c>
      <c r="BQQ30" s="782"/>
      <c r="BQR30" s="351"/>
      <c r="BQS30" s="407"/>
      <c r="BQT30" s="780"/>
      <c r="BQU30" s="78">
        <f t="shared" si="191"/>
        <v>0</v>
      </c>
      <c r="BQW30" s="31"/>
      <c r="BQX30" s="312"/>
      <c r="BQY30" s="22"/>
      <c r="BQZ30" s="61"/>
      <c r="BRA30" s="76"/>
      <c r="BRB30" s="78">
        <f t="shared" si="192"/>
        <v>2077</v>
      </c>
      <c r="BRD30" s="31"/>
      <c r="BRE30" s="31"/>
      <c r="BRF30" s="312"/>
      <c r="BRG30" s="22"/>
      <c r="BRH30" s="61"/>
      <c r="BRI30" s="76"/>
      <c r="BRJ30" s="78">
        <f t="shared" si="193"/>
        <v>1966</v>
      </c>
      <c r="BRL30" s="407"/>
      <c r="BRM30" s="312"/>
      <c r="BRN30" s="22"/>
      <c r="BRO30" s="61"/>
      <c r="BRP30" s="76"/>
      <c r="BRQ30" s="78">
        <f t="shared" si="194"/>
        <v>0</v>
      </c>
      <c r="BRS30" s="407"/>
      <c r="BRT30" s="312"/>
      <c r="BRU30" s="22"/>
      <c r="BRV30" s="31"/>
      <c r="BRW30" s="76"/>
      <c r="BRX30" s="78">
        <f t="shared" si="195"/>
        <v>0</v>
      </c>
      <c r="BRZ30" s="31"/>
      <c r="BSA30" s="312"/>
      <c r="BSB30" s="22"/>
      <c r="BSC30" s="61"/>
      <c r="BSD30" s="76"/>
      <c r="BSE30" s="78">
        <f t="shared" si="196"/>
        <v>0</v>
      </c>
      <c r="BSG30" s="407"/>
      <c r="BSH30" s="312"/>
      <c r="BSI30" s="22"/>
      <c r="BSJ30" s="887"/>
      <c r="BSK30" s="573"/>
      <c r="BSL30" s="78">
        <f t="shared" si="197"/>
        <v>0</v>
      </c>
      <c r="BSN30" s="407"/>
      <c r="BSO30" s="312"/>
      <c r="BSP30" s="22"/>
      <c r="BSQ30" s="887"/>
      <c r="BSR30" s="573"/>
      <c r="BSS30" s="78">
        <f t="shared" si="198"/>
        <v>0</v>
      </c>
      <c r="BSU30" s="31"/>
      <c r="BSV30" s="312"/>
      <c r="BSW30" s="22"/>
      <c r="BSX30" s="61"/>
      <c r="BSY30" s="76"/>
      <c r="BSZ30" s="78">
        <f t="shared" si="199"/>
        <v>0</v>
      </c>
      <c r="BTB30" s="31"/>
      <c r="BTC30" s="312"/>
      <c r="BTD30" s="22"/>
      <c r="BTE30" s="61"/>
      <c r="BTF30" s="76"/>
      <c r="BTG30" s="78">
        <f t="shared" si="200"/>
        <v>0</v>
      </c>
      <c r="BTI30" s="31"/>
      <c r="BTJ30" s="312"/>
      <c r="BTK30" s="22"/>
      <c r="BTL30" s="61"/>
      <c r="BTM30" s="76"/>
      <c r="BTN30" s="78">
        <f t="shared" si="201"/>
        <v>0</v>
      </c>
      <c r="BTP30" s="31"/>
      <c r="BTQ30" s="312"/>
      <c r="BTR30" s="22"/>
      <c r="BTS30" s="61"/>
      <c r="BTT30" s="76"/>
      <c r="BTU30" s="78">
        <f t="shared" si="202"/>
        <v>0</v>
      </c>
    </row>
    <row r="31" spans="1:1893" x14ac:dyDescent="0.25">
      <c r="A31" s="31" t="s">
        <v>61</v>
      </c>
      <c r="B31" s="312"/>
      <c r="C31" s="22"/>
      <c r="D31" s="31"/>
      <c r="E31" s="76"/>
      <c r="F31" s="78">
        <f t="shared" si="2"/>
        <v>0</v>
      </c>
      <c r="H31" s="31"/>
      <c r="I31" s="312"/>
      <c r="J31" s="22"/>
      <c r="K31" s="31"/>
      <c r="L31" s="76"/>
      <c r="M31" s="78">
        <f t="shared" si="3"/>
        <v>0</v>
      </c>
      <c r="O31" s="312"/>
      <c r="P31" s="312"/>
      <c r="Q31" s="22"/>
      <c r="R31" s="31"/>
      <c r="S31" s="76"/>
      <c r="T31" s="78">
        <f t="shared" si="4"/>
        <v>0</v>
      </c>
      <c r="V31" s="312"/>
      <c r="W31" s="312"/>
      <c r="X31" s="22"/>
      <c r="Y31" s="31"/>
      <c r="Z31" s="76"/>
      <c r="AA31" s="78">
        <f t="shared" si="5"/>
        <v>0</v>
      </c>
      <c r="AC31" s="407">
        <v>41542</v>
      </c>
      <c r="AD31" s="312" t="s">
        <v>4151</v>
      </c>
      <c r="AE31" s="105">
        <v>3420</v>
      </c>
      <c r="AF31" s="427"/>
      <c r="AG31" s="76"/>
      <c r="AH31" s="78">
        <f t="shared" si="6"/>
        <v>11350</v>
      </c>
      <c r="AJ31" s="322"/>
      <c r="AK31" s="230"/>
      <c r="AL31" s="105"/>
      <c r="AM31" s="401"/>
      <c r="AN31" s="140"/>
      <c r="AO31" s="78">
        <f t="shared" si="7"/>
        <v>617632.36</v>
      </c>
      <c r="AQ31" s="312"/>
      <c r="AR31" s="312"/>
      <c r="AS31" s="22"/>
      <c r="AT31" s="31"/>
      <c r="AU31" s="76"/>
      <c r="AV31" s="78">
        <f t="shared" si="8"/>
        <v>0</v>
      </c>
      <c r="AX31" s="323"/>
      <c r="AY31" s="312"/>
      <c r="AZ31" s="22"/>
      <c r="BA31" s="31"/>
      <c r="BB31" s="76"/>
      <c r="BC31" s="78">
        <f t="shared" si="9"/>
        <v>37222</v>
      </c>
      <c r="BE31" s="407"/>
      <c r="BF31" s="312"/>
      <c r="BG31" s="22"/>
      <c r="BH31" s="31"/>
      <c r="BI31" s="76"/>
      <c r="BJ31" s="78">
        <f t="shared" si="10"/>
        <v>0</v>
      </c>
      <c r="BL31" s="323"/>
      <c r="BM31" s="312"/>
      <c r="BN31" s="22"/>
      <c r="BO31" s="31"/>
      <c r="BP31" s="76"/>
      <c r="BQ31" s="78">
        <f t="shared" si="11"/>
        <v>0</v>
      </c>
      <c r="BS31" s="427"/>
      <c r="BT31" s="427"/>
      <c r="BU31" s="230"/>
      <c r="BV31" s="105"/>
      <c r="BW31" s="49"/>
      <c r="BX31" s="140"/>
      <c r="BY31" s="78">
        <f t="shared" si="12"/>
        <v>0</v>
      </c>
      <c r="CA31" s="407"/>
      <c r="CB31" s="312"/>
      <c r="CC31" s="22"/>
      <c r="CD31" s="31"/>
      <c r="CE31" s="76"/>
      <c r="CF31" s="78">
        <f t="shared" si="13"/>
        <v>0</v>
      </c>
      <c r="CH31" s="407"/>
      <c r="CI31" s="312"/>
      <c r="CJ31" s="22"/>
      <c r="CK31" s="31"/>
      <c r="CL31" s="76"/>
      <c r="CM31" s="78">
        <f t="shared" si="14"/>
        <v>0</v>
      </c>
      <c r="CO31" s="427">
        <v>41262</v>
      </c>
      <c r="CP31" s="821"/>
      <c r="CQ31" s="230" t="s">
        <v>1172</v>
      </c>
      <c r="CR31" s="105">
        <v>21012.95</v>
      </c>
      <c r="CS31" s="484"/>
      <c r="CT31" s="390"/>
      <c r="CU31" s="78">
        <f t="shared" si="15"/>
        <v>310235.05</v>
      </c>
      <c r="CW31" s="427"/>
      <c r="CX31" s="821"/>
      <c r="CY31" s="230"/>
      <c r="CZ31" s="105"/>
      <c r="DA31" s="427"/>
      <c r="DB31" s="140"/>
      <c r="DC31" s="78">
        <f t="shared" si="16"/>
        <v>9551430.3000000007</v>
      </c>
      <c r="DE31" s="322"/>
      <c r="DF31" s="230"/>
      <c r="DG31" s="105"/>
      <c r="DH31" s="49"/>
      <c r="DI31" s="140"/>
      <c r="DJ31" s="78">
        <f t="shared" si="17"/>
        <v>7735</v>
      </c>
      <c r="DL31" s="322"/>
      <c r="DM31" s="230"/>
      <c r="DN31" s="105"/>
      <c r="DO31" s="49"/>
      <c r="DP31" s="140"/>
      <c r="DQ31" s="78">
        <f t="shared" si="18"/>
        <v>0</v>
      </c>
      <c r="DS31" s="49"/>
      <c r="DT31" s="230"/>
      <c r="DU31" s="105"/>
      <c r="DV31" s="49"/>
      <c r="DW31" s="140"/>
      <c r="DX31" s="78">
        <f t="shared" si="19"/>
        <v>1750.5</v>
      </c>
      <c r="DZ31" s="322"/>
      <c r="EA31" s="230"/>
      <c r="EB31" s="105"/>
      <c r="EC31" s="49"/>
      <c r="ED31" s="140"/>
      <c r="EE31" s="78">
        <f t="shared" si="20"/>
        <v>0</v>
      </c>
      <c r="EG31" s="407"/>
      <c r="EH31" s="312"/>
      <c r="EI31" s="22"/>
      <c r="EJ31" s="31"/>
      <c r="EK31" s="76"/>
      <c r="EL31" s="78">
        <f t="shared" si="21"/>
        <v>0</v>
      </c>
      <c r="EN31" s="407"/>
      <c r="EO31" s="312"/>
      <c r="EP31" s="22"/>
      <c r="EQ31" s="31"/>
      <c r="ER31" s="76"/>
      <c r="ES31" s="78">
        <f t="shared" si="22"/>
        <v>0</v>
      </c>
      <c r="EU31" s="312"/>
      <c r="EV31" s="738"/>
      <c r="EW31" s="312"/>
      <c r="EX31" s="22"/>
      <c r="EY31" s="31"/>
      <c r="EZ31" s="76"/>
      <c r="FA31" s="78">
        <f t="shared" si="23"/>
        <v>0</v>
      </c>
      <c r="FC31" s="427"/>
      <c r="FD31" s="49"/>
      <c r="FE31" s="230"/>
      <c r="FF31" s="105"/>
      <c r="FG31" s="49"/>
      <c r="FH31" s="140"/>
      <c r="FI31" s="78">
        <f t="shared" si="24"/>
        <v>40277.530000000006</v>
      </c>
      <c r="FK31" s="407"/>
      <c r="FL31" s="312"/>
      <c r="FM31" s="312"/>
      <c r="FN31" s="22"/>
      <c r="FO31" s="31"/>
      <c r="FP31" s="76"/>
      <c r="FQ31" s="78">
        <f t="shared" si="25"/>
        <v>8038.1</v>
      </c>
      <c r="FS31" s="31"/>
      <c r="FT31" s="230"/>
      <c r="FU31" s="105"/>
      <c r="FV31" s="49"/>
      <c r="FW31" s="140"/>
      <c r="FX31" s="78">
        <f t="shared" si="203"/>
        <v>0</v>
      </c>
      <c r="FZ31" s="427"/>
      <c r="GA31" s="484"/>
      <c r="GB31" s="230"/>
      <c r="GC31" s="105"/>
      <c r="GD31" s="427"/>
      <c r="GE31" s="140"/>
      <c r="GF31" s="78">
        <f t="shared" si="26"/>
        <v>115455</v>
      </c>
      <c r="GH31" s="810"/>
      <c r="GI31" s="312"/>
      <c r="GJ31" s="22"/>
      <c r="GK31" s="31"/>
      <c r="GL31" s="76"/>
      <c r="GM31" s="78">
        <f t="shared" si="27"/>
        <v>24</v>
      </c>
      <c r="GO31" s="407"/>
      <c r="GP31" s="312"/>
      <c r="GQ31" s="312"/>
      <c r="GR31" s="22"/>
      <c r="GS31" s="31"/>
      <c r="GT31" s="76"/>
      <c r="GU31" s="78">
        <f t="shared" si="28"/>
        <v>8804.6</v>
      </c>
      <c r="GW31" s="407"/>
      <c r="GX31" s="312"/>
      <c r="GY31" s="22"/>
      <c r="GZ31" s="323"/>
      <c r="HA31" s="76"/>
      <c r="HB31" s="78">
        <f t="shared" si="29"/>
        <v>5990.5</v>
      </c>
      <c r="HD31" s="323"/>
      <c r="HE31" s="312"/>
      <c r="HF31" s="22"/>
      <c r="HG31" s="31"/>
      <c r="HH31" s="76"/>
      <c r="HI31" s="78">
        <f t="shared" si="30"/>
        <v>41275.5</v>
      </c>
      <c r="HK31" s="323"/>
      <c r="HL31" s="312"/>
      <c r="HM31" s="22"/>
      <c r="HN31" s="31"/>
      <c r="HO31" s="76"/>
      <c r="HP31" s="78">
        <f t="shared" si="31"/>
        <v>3000</v>
      </c>
      <c r="HR31" s="323"/>
      <c r="HS31" s="312"/>
      <c r="HT31" s="22"/>
      <c r="HU31" s="31"/>
      <c r="HV31" s="76"/>
      <c r="HW31" s="78">
        <f t="shared" si="32"/>
        <v>0</v>
      </c>
      <c r="HY31" s="323"/>
      <c r="HZ31" s="312"/>
      <c r="IA31" s="22"/>
      <c r="IB31" s="31"/>
      <c r="IC31" s="76"/>
      <c r="ID31" s="78">
        <f t="shared" si="33"/>
        <v>0</v>
      </c>
      <c r="IF31" s="312"/>
      <c r="IG31" s="312"/>
      <c r="IH31" s="22"/>
      <c r="II31" s="31"/>
      <c r="IJ31" s="76"/>
      <c r="IK31" s="78">
        <f t="shared" si="34"/>
        <v>44195</v>
      </c>
      <c r="IM31" s="427"/>
      <c r="IN31" s="230"/>
      <c r="IO31" s="105"/>
      <c r="IP31" s="49"/>
      <c r="IQ31" s="140"/>
      <c r="IR31" s="78">
        <f t="shared" si="35"/>
        <v>402</v>
      </c>
      <c r="IT31" s="407"/>
      <c r="IU31" s="312"/>
      <c r="IV31" s="22"/>
      <c r="IW31" s="31"/>
      <c r="IX31" s="76"/>
      <c r="IY31" s="78">
        <f t="shared" si="36"/>
        <v>21278.5</v>
      </c>
      <c r="JA31" s="322">
        <v>41545</v>
      </c>
      <c r="JB31" s="303" t="s">
        <v>4209</v>
      </c>
      <c r="JC31" s="391">
        <v>7600</v>
      </c>
      <c r="JD31" s="322"/>
      <c r="JE31" s="391"/>
      <c r="JF31" s="78">
        <f t="shared" si="37"/>
        <v>27740</v>
      </c>
      <c r="JH31" s="323"/>
      <c r="JI31" s="312"/>
      <c r="JJ31" s="22"/>
      <c r="JK31" s="323"/>
      <c r="JL31" s="22"/>
      <c r="JM31" s="78">
        <f t="shared" si="38"/>
        <v>30400</v>
      </c>
      <c r="JO31" s="323"/>
      <c r="JP31" s="312"/>
      <c r="JQ31" s="22"/>
      <c r="JR31" s="323"/>
      <c r="JS31" s="22"/>
      <c r="JT31" s="78">
        <f t="shared" si="39"/>
        <v>30400</v>
      </c>
      <c r="JV31" s="427"/>
      <c r="JW31" s="230"/>
      <c r="JX31" s="105"/>
      <c r="JY31" s="323">
        <v>41042</v>
      </c>
      <c r="JZ31" s="76">
        <v>3500</v>
      </c>
      <c r="KA31" s="78">
        <f t="shared" si="40"/>
        <v>36585.39</v>
      </c>
      <c r="KC31" s="323"/>
      <c r="KD31" s="312"/>
      <c r="KE31" s="22"/>
      <c r="KF31" s="31"/>
      <c r="KG31" s="76"/>
      <c r="KH31" s="78">
        <f t="shared" si="41"/>
        <v>0</v>
      </c>
      <c r="KJ31" s="323"/>
      <c r="KK31" s="323"/>
      <c r="KL31" s="312"/>
      <c r="KM31" s="22"/>
      <c r="KN31" s="31"/>
      <c r="KO31" s="76"/>
      <c r="KP31" s="78">
        <f t="shared" si="42"/>
        <v>26852</v>
      </c>
      <c r="KR31" s="323"/>
      <c r="KS31" s="312"/>
      <c r="KT31" s="22"/>
      <c r="KU31" s="31"/>
      <c r="KV31" s="76"/>
      <c r="KW31" s="78">
        <f t="shared" si="43"/>
        <v>0</v>
      </c>
      <c r="KY31" s="322"/>
      <c r="KZ31" s="230"/>
      <c r="LA31" s="105"/>
      <c r="LB31" s="49"/>
      <c r="LC31" s="140"/>
      <c r="LD31" s="78">
        <f t="shared" si="44"/>
        <v>0</v>
      </c>
      <c r="LF31" s="312"/>
      <c r="LG31" s="312"/>
      <c r="LH31" s="22"/>
      <c r="LI31" s="31"/>
      <c r="LJ31" s="76"/>
      <c r="LK31" s="78">
        <f t="shared" si="45"/>
        <v>7881.5</v>
      </c>
      <c r="LM31" s="312"/>
      <c r="LN31" s="312"/>
      <c r="LO31" s="22"/>
      <c r="LP31" s="31"/>
      <c r="LQ31" s="76"/>
      <c r="LR31" s="78">
        <f t="shared" si="46"/>
        <v>0</v>
      </c>
      <c r="LT31" s="312"/>
      <c r="LU31" s="312"/>
      <c r="LV31" s="22"/>
      <c r="LW31" s="31"/>
      <c r="LX31" s="76"/>
      <c r="LY31" s="78">
        <f t="shared" si="47"/>
        <v>0</v>
      </c>
      <c r="MA31" s="312"/>
      <c r="MB31" s="312"/>
      <c r="MC31" s="22"/>
      <c r="MD31" s="31"/>
      <c r="ME31" s="76"/>
      <c r="MF31" s="78">
        <f t="shared" si="48"/>
        <v>0</v>
      </c>
      <c r="MH31" s="407"/>
      <c r="MI31" s="312"/>
      <c r="MJ31" s="22"/>
      <c r="MK31" s="31"/>
      <c r="ML31" s="76"/>
      <c r="MM31" s="78">
        <f t="shared" si="49"/>
        <v>0</v>
      </c>
      <c r="MO31" s="407"/>
      <c r="MP31" s="312"/>
      <c r="MQ31" s="22"/>
      <c r="MR31" s="31"/>
      <c r="MS31" s="76"/>
      <c r="MT31" s="78">
        <f t="shared" si="50"/>
        <v>0</v>
      </c>
      <c r="MV31" s="407"/>
      <c r="MW31" s="312"/>
      <c r="MX31" s="22"/>
      <c r="MY31" s="31"/>
      <c r="MZ31" s="76"/>
      <c r="NA31" s="78">
        <f t="shared" si="51"/>
        <v>0</v>
      </c>
      <c r="NC31" s="312"/>
      <c r="ND31" s="312"/>
      <c r="NE31" s="22"/>
      <c r="NF31" s="31"/>
      <c r="NG31" s="76"/>
      <c r="NH31" s="78">
        <f t="shared" si="52"/>
        <v>0</v>
      </c>
      <c r="NJ31" s="312"/>
      <c r="NK31" s="312"/>
      <c r="NL31" s="22"/>
      <c r="NM31" s="31"/>
      <c r="NN31" s="76"/>
      <c r="NO31" s="78">
        <f t="shared" si="53"/>
        <v>0</v>
      </c>
      <c r="NQ31" s="407"/>
      <c r="NR31" s="312"/>
      <c r="NS31" s="22"/>
      <c r="NT31" s="407"/>
      <c r="NU31" s="76"/>
      <c r="NV31" s="78">
        <f t="shared" si="54"/>
        <v>0</v>
      </c>
      <c r="NX31" s="407"/>
      <c r="NY31" s="312"/>
      <c r="NZ31" s="22"/>
      <c r="OA31" s="31"/>
      <c r="OB31" s="76"/>
      <c r="OC31" s="78">
        <f t="shared" si="55"/>
        <v>14934.5</v>
      </c>
      <c r="OE31" s="407"/>
      <c r="OF31" s="738"/>
      <c r="OG31" s="312"/>
      <c r="OH31" s="22"/>
      <c r="OI31" s="31"/>
      <c r="OJ31" s="76"/>
      <c r="OK31" s="78">
        <f t="shared" si="0"/>
        <v>166644.35999999999</v>
      </c>
      <c r="OM31" s="407"/>
      <c r="ON31" s="312"/>
      <c r="OO31" s="22"/>
      <c r="OP31" s="31"/>
      <c r="OQ31" s="76"/>
      <c r="OR31" s="78">
        <f t="shared" si="56"/>
        <v>0</v>
      </c>
      <c r="OT31" s="312"/>
      <c r="OU31" s="312"/>
      <c r="OV31" s="22"/>
      <c r="OW31" s="31"/>
      <c r="OX31" s="76"/>
      <c r="OY31" s="78">
        <f t="shared" si="57"/>
        <v>0</v>
      </c>
      <c r="PA31" s="322"/>
      <c r="PB31" s="899"/>
      <c r="PC31" s="105"/>
      <c r="PD31" s="49"/>
      <c r="PE31" s="140"/>
      <c r="PF31" s="78">
        <f t="shared" si="58"/>
        <v>7976</v>
      </c>
      <c r="PH31" s="322"/>
      <c r="PI31" s="899"/>
      <c r="PJ31" s="105"/>
      <c r="PK31" s="49"/>
      <c r="PL31" s="140"/>
      <c r="PM31" s="78">
        <f t="shared" si="59"/>
        <v>7976</v>
      </c>
      <c r="PO31" s="322"/>
      <c r="PP31" s="864"/>
      <c r="PQ31" s="230"/>
      <c r="PR31" s="105"/>
      <c r="PS31" s="309"/>
      <c r="PT31" s="140"/>
      <c r="PU31" s="78">
        <f t="shared" si="60"/>
        <v>332577.49</v>
      </c>
      <c r="PW31" s="322"/>
      <c r="PX31" s="230"/>
      <c r="PY31" s="105"/>
      <c r="PZ31" s="309"/>
      <c r="QA31" s="140"/>
      <c r="QB31" s="78">
        <f t="shared" si="61"/>
        <v>9904</v>
      </c>
      <c r="QD31" s="323"/>
      <c r="QE31" s="312"/>
      <c r="QF31" s="22"/>
      <c r="QG31" s="31"/>
      <c r="QH31" s="76"/>
      <c r="QI31" s="78">
        <f t="shared" si="62"/>
        <v>43673.4</v>
      </c>
      <c r="QK31" s="312"/>
      <c r="QL31" s="312"/>
      <c r="QM31" s="22"/>
      <c r="QN31" s="31"/>
      <c r="QO31" s="76"/>
      <c r="QP31" s="78">
        <f t="shared" si="63"/>
        <v>0</v>
      </c>
      <c r="QR31" s="312"/>
      <c r="QS31" s="312"/>
      <c r="QT31" s="22"/>
      <c r="QU31" s="31"/>
      <c r="QV31" s="76"/>
      <c r="QW31" s="78">
        <f t="shared" si="64"/>
        <v>0</v>
      </c>
      <c r="QY31" s="312"/>
      <c r="QZ31" s="312"/>
      <c r="RA31" s="22"/>
      <c r="RB31" s="31"/>
      <c r="RC31" s="76"/>
      <c r="RD31" s="78">
        <f t="shared" si="65"/>
        <v>0</v>
      </c>
      <c r="RF31" s="427"/>
      <c r="RG31" s="484"/>
      <c r="RH31" s="230"/>
      <c r="RI31" s="105"/>
      <c r="RJ31" s="49"/>
      <c r="RK31" s="351"/>
      <c r="RL31" s="78">
        <f t="shared" si="66"/>
        <v>26965.5</v>
      </c>
      <c r="RN31" s="407"/>
      <c r="RO31" s="312"/>
      <c r="RP31" s="22"/>
      <c r="RQ31" s="31"/>
      <c r="RR31" s="795"/>
      <c r="RS31" s="78">
        <f t="shared" si="67"/>
        <v>0</v>
      </c>
      <c r="RU31" s="407"/>
      <c r="RV31" s="312"/>
      <c r="RW31" s="22"/>
      <c r="RX31" s="31"/>
      <c r="RY31" s="795"/>
      <c r="RZ31" s="78">
        <f t="shared" si="68"/>
        <v>0</v>
      </c>
      <c r="SB31" s="312"/>
      <c r="SC31" s="312"/>
      <c r="SD31" s="22"/>
      <c r="SE31" s="31"/>
      <c r="SF31" s="795"/>
      <c r="SG31" s="78">
        <f t="shared" si="69"/>
        <v>0</v>
      </c>
      <c r="SI31" s="312"/>
      <c r="SJ31" s="312"/>
      <c r="SK31" s="22"/>
      <c r="SL31" s="31"/>
      <c r="SM31" s="795"/>
      <c r="SN31" s="78">
        <f t="shared" si="70"/>
        <v>0</v>
      </c>
      <c r="SP31" s="312"/>
      <c r="SQ31" s="312"/>
      <c r="SR31" s="22"/>
      <c r="SS31" s="31"/>
      <c r="ST31" s="795"/>
      <c r="SU31" s="78">
        <f t="shared" si="71"/>
        <v>0</v>
      </c>
      <c r="SW31" s="312"/>
      <c r="SX31" s="312"/>
      <c r="SY31" s="22"/>
      <c r="SZ31" s="31"/>
      <c r="TA31" s="795"/>
      <c r="TB31" s="78">
        <f t="shared" si="72"/>
        <v>0</v>
      </c>
      <c r="TD31" s="312"/>
      <c r="TE31" s="312"/>
      <c r="TF31" s="22"/>
      <c r="TG31" s="31"/>
      <c r="TH31" s="795"/>
      <c r="TI31" s="78">
        <f t="shared" si="73"/>
        <v>0</v>
      </c>
      <c r="TK31" s="312"/>
      <c r="TL31" s="312"/>
      <c r="TM31" s="22"/>
      <c r="TN31" s="31"/>
      <c r="TO31" s="795"/>
      <c r="TP31" s="78">
        <f t="shared" si="74"/>
        <v>9651.5</v>
      </c>
      <c r="TR31" s="312"/>
      <c r="TS31" s="312"/>
      <c r="TT31" s="22"/>
      <c r="TU31" s="31"/>
      <c r="TV31" s="795"/>
      <c r="TW31" s="78">
        <f t="shared" si="75"/>
        <v>0</v>
      </c>
      <c r="TY31" s="407"/>
      <c r="TZ31" s="312"/>
      <c r="UA31" s="22"/>
      <c r="UB31" s="31"/>
      <c r="UC31" s="795"/>
      <c r="UD31" s="78">
        <f t="shared" si="76"/>
        <v>0</v>
      </c>
      <c r="UF31" s="407"/>
      <c r="UG31" s="312"/>
      <c r="UH31" s="22"/>
      <c r="UI31" s="31"/>
      <c r="UJ31" s="795"/>
      <c r="UK31" s="78">
        <f t="shared" si="77"/>
        <v>-2822</v>
      </c>
      <c r="UM31" s="407"/>
      <c r="UN31" s="312"/>
      <c r="UO31" s="22"/>
      <c r="UP31" s="31"/>
      <c r="UQ31" s="795"/>
      <c r="UR31" s="78">
        <f t="shared" si="78"/>
        <v>0</v>
      </c>
      <c r="UT31" s="322"/>
      <c r="UU31" s="230"/>
      <c r="UV31" s="105"/>
      <c r="UW31" s="322"/>
      <c r="UX31" s="351"/>
      <c r="UY31" s="78">
        <f t="shared" si="79"/>
        <v>2243</v>
      </c>
      <c r="VA31" s="407"/>
      <c r="VB31" s="312"/>
      <c r="VC31" s="22"/>
      <c r="VD31" s="31"/>
      <c r="VE31" s="795"/>
      <c r="VF31" s="78">
        <f t="shared" si="80"/>
        <v>0</v>
      </c>
      <c r="VH31" s="794"/>
      <c r="VI31" s="312"/>
      <c r="VJ31" s="22"/>
      <c r="VK31" s="31"/>
      <c r="VL31" s="795"/>
      <c r="VM31" s="78">
        <f t="shared" si="81"/>
        <v>1169.5</v>
      </c>
      <c r="VO31" s="312"/>
      <c r="VP31" s="312"/>
      <c r="VQ31" s="22"/>
      <c r="VR31" s="31"/>
      <c r="VS31" s="795"/>
      <c r="VT31" s="78">
        <f t="shared" si="82"/>
        <v>0</v>
      </c>
      <c r="VV31" s="407"/>
      <c r="VW31" s="312"/>
      <c r="VX31" s="22"/>
      <c r="VY31" s="31"/>
      <c r="VZ31" s="795"/>
      <c r="WA31" s="78">
        <f t="shared" si="83"/>
        <v>25810</v>
      </c>
      <c r="WC31" s="323"/>
      <c r="WD31" s="312"/>
      <c r="WE31" s="22"/>
      <c r="WF31" s="31"/>
      <c r="WG31" s="795"/>
      <c r="WH31" s="78">
        <f t="shared" si="84"/>
        <v>151</v>
      </c>
      <c r="WJ31" s="407"/>
      <c r="WK31" s="312"/>
      <c r="WL31" s="22"/>
      <c r="WM31" s="31"/>
      <c r="WN31" s="76"/>
      <c r="WO31" s="78">
        <f t="shared" si="85"/>
        <v>22886.5</v>
      </c>
      <c r="WQ31" s="31"/>
      <c r="WR31" s="312"/>
      <c r="WS31" s="22"/>
      <c r="WT31" s="31"/>
      <c r="WU31" s="76"/>
      <c r="WV31" s="78">
        <f t="shared" si="86"/>
        <v>0</v>
      </c>
      <c r="WX31" s="407"/>
      <c r="WY31" s="312"/>
      <c r="WZ31" s="22"/>
      <c r="XA31" s="31"/>
      <c r="XB31" s="76"/>
      <c r="XC31" s="78">
        <f t="shared" si="87"/>
        <v>27657.5</v>
      </c>
      <c r="XE31" s="407"/>
      <c r="XF31" s="312"/>
      <c r="XG31" s="22"/>
      <c r="XH31" s="31"/>
      <c r="XI31" s="76"/>
      <c r="XJ31" s="78">
        <f t="shared" si="88"/>
        <v>0</v>
      </c>
      <c r="XL31" s="407"/>
      <c r="XM31" s="312"/>
      <c r="XN31" s="22"/>
      <c r="XO31" s="31"/>
      <c r="XP31" s="76"/>
      <c r="XQ31" s="78">
        <f t="shared" si="89"/>
        <v>0</v>
      </c>
      <c r="XS31" s="323"/>
      <c r="XT31" s="312"/>
      <c r="XU31" s="312"/>
      <c r="XV31" s="22"/>
      <c r="XW31" s="31"/>
      <c r="XX31" s="76"/>
      <c r="XY31" s="78">
        <f t="shared" si="90"/>
        <v>55941.83</v>
      </c>
      <c r="YA31" s="323"/>
      <c r="YB31" s="312"/>
      <c r="YC31" s="22"/>
      <c r="YD31" s="31"/>
      <c r="YE31" s="76"/>
      <c r="YF31" s="78">
        <f t="shared" si="91"/>
        <v>721</v>
      </c>
      <c r="YH31" s="427"/>
      <c r="YI31" s="484"/>
      <c r="YJ31" s="230"/>
      <c r="YK31" s="698"/>
      <c r="YL31" s="787"/>
      <c r="YM31" s="140"/>
      <c r="YN31" s="78">
        <f t="shared" si="92"/>
        <v>4883.7000000000007</v>
      </c>
      <c r="YP31" s="323"/>
      <c r="YQ31" s="312"/>
      <c r="YR31" s="22"/>
      <c r="YS31" s="31"/>
      <c r="YT31" s="76"/>
      <c r="YU31" s="78">
        <f t="shared" si="251"/>
        <v>2405.5</v>
      </c>
      <c r="YW31" s="322"/>
      <c r="YX31" s="230"/>
      <c r="YY31" s="105"/>
      <c r="YZ31" s="49"/>
      <c r="ZA31" s="140"/>
      <c r="ZB31" s="78">
        <f t="shared" si="93"/>
        <v>13442.44</v>
      </c>
      <c r="ZD31" s="407"/>
      <c r="ZE31" s="312"/>
      <c r="ZF31" s="22"/>
      <c r="ZG31" s="31"/>
      <c r="ZH31" s="76"/>
      <c r="ZI31" s="78">
        <f t="shared" si="237"/>
        <v>0</v>
      </c>
      <c r="ZK31" s="407"/>
      <c r="ZL31" s="312"/>
      <c r="ZM31" s="22"/>
      <c r="ZN31" s="31"/>
      <c r="ZO31" s="76"/>
      <c r="ZP31" s="78">
        <f t="shared" si="238"/>
        <v>0</v>
      </c>
      <c r="ZR31" s="322">
        <v>41517</v>
      </c>
      <c r="ZS31" s="230"/>
      <c r="ZT31" s="230" t="s">
        <v>3340</v>
      </c>
      <c r="ZU31" s="105">
        <v>157347.26</v>
      </c>
      <c r="ZV31" s="322">
        <v>41540</v>
      </c>
      <c r="ZW31" s="140">
        <v>157347.26</v>
      </c>
      <c r="ZX31" s="78">
        <f t="shared" si="94"/>
        <v>6670.640000000014</v>
      </c>
      <c r="ZZ31" s="322"/>
      <c r="AAA31" s="230"/>
      <c r="AAB31" s="105"/>
      <c r="AAC31" s="322"/>
      <c r="AAD31" s="140"/>
      <c r="AAE31" s="78">
        <f t="shared" si="95"/>
        <v>0</v>
      </c>
      <c r="AAG31" s="427"/>
      <c r="AAH31" s="230"/>
      <c r="AAI31" s="105"/>
      <c r="AAJ31" s="322"/>
      <c r="AAK31" s="140"/>
      <c r="AAL31" s="78">
        <f t="shared" si="96"/>
        <v>2828</v>
      </c>
      <c r="AAN31" s="322"/>
      <c r="AAO31" s="230"/>
      <c r="AAP31" s="698"/>
      <c r="AAQ31" s="49"/>
      <c r="AAR31" s="140"/>
      <c r="AAS31" s="78">
        <f t="shared" si="97"/>
        <v>22790</v>
      </c>
      <c r="AAU31" s="407"/>
      <c r="AAV31" s="312"/>
      <c r="AAW31" s="22"/>
      <c r="AAX31" s="31"/>
      <c r="AAY31" s="76"/>
      <c r="AAZ31" s="78">
        <f t="shared" si="98"/>
        <v>0</v>
      </c>
      <c r="ABB31" s="427"/>
      <c r="ABC31" s="230"/>
      <c r="ABD31" s="105"/>
      <c r="ABE31" s="49"/>
      <c r="ABF31" s="140"/>
      <c r="ABG31" s="78">
        <f t="shared" si="99"/>
        <v>0</v>
      </c>
      <c r="ABI31" s="427"/>
      <c r="ABJ31" s="230"/>
      <c r="ABK31" s="105"/>
      <c r="ABL31" s="49"/>
      <c r="ABM31" s="140"/>
      <c r="ABN31" s="78">
        <f t="shared" si="100"/>
        <v>0</v>
      </c>
      <c r="ABP31" s="407"/>
      <c r="ABQ31" s="312"/>
      <c r="ABR31" s="22"/>
      <c r="ABS31" s="31"/>
      <c r="ABT31" s="76"/>
      <c r="ABU31" s="78">
        <f t="shared" si="101"/>
        <v>0</v>
      </c>
      <c r="ABW31" s="407"/>
      <c r="ABX31" s="312"/>
      <c r="ABY31" s="22"/>
      <c r="ABZ31" s="31"/>
      <c r="ACA31" s="76"/>
      <c r="ACB31" s="78">
        <f t="shared" si="102"/>
        <v>0</v>
      </c>
      <c r="ACD31" s="407"/>
      <c r="ACE31" s="407"/>
      <c r="ACF31" s="312"/>
      <c r="ACG31" s="22"/>
      <c r="ACH31" s="31"/>
      <c r="ACI31" s="76"/>
      <c r="ACJ31" s="78">
        <f t="shared" si="103"/>
        <v>0</v>
      </c>
      <c r="ACL31" s="31"/>
      <c r="ACM31" s="312"/>
      <c r="ACN31" s="22"/>
      <c r="ACO31" s="31"/>
      <c r="ACP31" s="76"/>
      <c r="ACQ31" s="78">
        <f t="shared" si="255"/>
        <v>8172</v>
      </c>
      <c r="ACS31" s="31"/>
      <c r="ACT31" s="312"/>
      <c r="ACU31" s="22"/>
      <c r="ACV31" s="31"/>
      <c r="ACW31" s="76"/>
      <c r="ACX31" s="78">
        <f t="shared" si="104"/>
        <v>70699</v>
      </c>
      <c r="ADA31" s="312"/>
      <c r="ADB31" s="312"/>
      <c r="ADC31" s="785"/>
      <c r="ADD31" s="31"/>
      <c r="ADE31" s="76"/>
      <c r="ADF31" s="78">
        <f t="shared" si="256"/>
        <v>0</v>
      </c>
      <c r="ADH31" s="323"/>
      <c r="ADI31" s="312"/>
      <c r="ADJ31" s="22"/>
      <c r="ADK31" s="407"/>
      <c r="ADL31" s="76"/>
      <c r="ADM31" s="78">
        <f t="shared" si="257"/>
        <v>0</v>
      </c>
      <c r="ADO31" s="407"/>
      <c r="ADP31" s="312"/>
      <c r="ADQ31" s="22"/>
      <c r="ADR31" s="31"/>
      <c r="ADS31" s="76"/>
      <c r="ADT31" s="78">
        <f t="shared" si="258"/>
        <v>42311</v>
      </c>
      <c r="ADV31" s="322"/>
      <c r="ADW31" s="230"/>
      <c r="ADX31" s="105"/>
      <c r="ADY31" s="533"/>
      <c r="ADZ31" s="140"/>
      <c r="AEA31" s="78">
        <f t="shared" si="252"/>
        <v>31650.5</v>
      </c>
      <c r="AEC31" s="31"/>
      <c r="AED31" s="312"/>
      <c r="AEE31" s="22"/>
      <c r="AEF31" s="31"/>
      <c r="AEG31" s="76"/>
      <c r="AEH31" s="78">
        <f t="shared" si="1"/>
        <v>0</v>
      </c>
      <c r="AEJ31" s="312"/>
      <c r="AEK31" s="312"/>
      <c r="AEL31" s="785"/>
      <c r="AEM31" s="31"/>
      <c r="AEN31" s="76"/>
      <c r="AEO31" s="78">
        <f t="shared" si="105"/>
        <v>1957</v>
      </c>
      <c r="AEQ31" s="312"/>
      <c r="AER31" s="312"/>
      <c r="AES31" s="22"/>
      <c r="AET31" s="31"/>
      <c r="AEU31" s="76"/>
      <c r="AEV31" s="78">
        <f t="shared" si="106"/>
        <v>0</v>
      </c>
      <c r="AEX31" s="31"/>
      <c r="AEY31" s="312"/>
      <c r="AEZ31" s="22"/>
      <c r="AFA31" s="31"/>
      <c r="AFB31" s="76"/>
      <c r="AFC31" s="78">
        <f t="shared" si="107"/>
        <v>0</v>
      </c>
      <c r="AFE31" s="323"/>
      <c r="AFF31" s="312"/>
      <c r="AFG31" s="22"/>
      <c r="AFH31" s="31"/>
      <c r="AFI31" s="76"/>
      <c r="AFJ31" s="78">
        <f t="shared" si="108"/>
        <v>0</v>
      </c>
      <c r="AFL31" s="31"/>
      <c r="AFM31" s="312"/>
      <c r="AFN31" s="22"/>
      <c r="AFO31" s="31"/>
      <c r="AFP31" s="76"/>
      <c r="AFQ31" s="78">
        <f t="shared" si="109"/>
        <v>0</v>
      </c>
      <c r="AFS31" s="31"/>
      <c r="AFT31" s="312"/>
      <c r="AFU31" s="22"/>
      <c r="AFV31" s="31"/>
      <c r="AFW31" s="76"/>
      <c r="AFX31" s="78">
        <f t="shared" si="110"/>
        <v>75595.399999999994</v>
      </c>
      <c r="AFZ31" s="31"/>
      <c r="AGA31" s="312"/>
      <c r="AGB31" s="22"/>
      <c r="AGC31" s="31"/>
      <c r="AGD31" s="76"/>
      <c r="AGE31" s="78">
        <f t="shared" si="111"/>
        <v>0</v>
      </c>
      <c r="AGG31" s="323"/>
      <c r="AGH31" s="312"/>
      <c r="AGI31" s="22"/>
      <c r="AGJ31" s="31"/>
      <c r="AGK31" s="76"/>
      <c r="AGL31" s="78">
        <f t="shared" si="112"/>
        <v>6283.5</v>
      </c>
      <c r="AGN31" s="407"/>
      <c r="AGO31" s="312"/>
      <c r="AGP31" s="22"/>
      <c r="AGQ31" s="31"/>
      <c r="AGR31" s="76"/>
      <c r="AGS31" s="78">
        <f t="shared" si="113"/>
        <v>39189.599999999999</v>
      </c>
      <c r="AGW31" s="312"/>
      <c r="AGX31" s="105"/>
      <c r="AGY31" s="322"/>
      <c r="AGZ31" s="76"/>
      <c r="AHA31" s="78">
        <f t="shared" si="114"/>
        <v>2343</v>
      </c>
      <c r="AHC31" s="407"/>
      <c r="AHD31" s="312"/>
      <c r="AHE31" s="22"/>
      <c r="AHF31" s="31"/>
      <c r="AHG31" s="76"/>
      <c r="AHH31" s="78">
        <f t="shared" si="115"/>
        <v>0</v>
      </c>
      <c r="AHJ31" s="407"/>
      <c r="AHK31" s="312"/>
      <c r="AHL31" s="22"/>
      <c r="AHM31" s="31"/>
      <c r="AHN31" s="76"/>
      <c r="AHO31" s="78">
        <f t="shared" si="116"/>
        <v>3656</v>
      </c>
      <c r="AHQ31" s="427"/>
      <c r="AHR31" s="427"/>
      <c r="AHS31" s="230"/>
      <c r="AHT31" s="698"/>
      <c r="AHU31" s="49"/>
      <c r="AHV31" s="140"/>
      <c r="AHW31" s="78">
        <f t="shared" si="117"/>
        <v>62507</v>
      </c>
      <c r="AHY31" s="407"/>
      <c r="AHZ31" s="312"/>
      <c r="AIA31" s="22"/>
      <c r="AIB31" s="31"/>
      <c r="AIC31" s="76"/>
      <c r="AID31" s="78">
        <f t="shared" si="118"/>
        <v>2612</v>
      </c>
      <c r="AIF31" s="427"/>
      <c r="AIG31" s="230"/>
      <c r="AIH31" s="105"/>
      <c r="AII31" s="49"/>
      <c r="AIJ31" s="140"/>
      <c r="AIK31" s="78">
        <f t="shared" si="119"/>
        <v>23042</v>
      </c>
      <c r="AIM31" s="407"/>
      <c r="AIN31" s="312"/>
      <c r="AIO31" s="22"/>
      <c r="AIP31" s="31"/>
      <c r="AIQ31" s="76"/>
      <c r="AIR31" s="78">
        <f t="shared" si="120"/>
        <v>504</v>
      </c>
      <c r="AIT31" s="31"/>
      <c r="AIU31" s="784"/>
      <c r="AIV31" s="22"/>
      <c r="AIW31" s="31"/>
      <c r="AIX31" s="76"/>
      <c r="AIY31" s="78">
        <f t="shared" si="121"/>
        <v>52560.5</v>
      </c>
      <c r="AJA31" s="31"/>
      <c r="AJB31" s="784"/>
      <c r="AJC31" s="105"/>
      <c r="AJD31" s="31"/>
      <c r="AJE31" s="140"/>
      <c r="AJF31" s="78">
        <f t="shared" si="122"/>
        <v>25028.5</v>
      </c>
      <c r="AJH31" s="323"/>
      <c r="AJI31" s="784"/>
      <c r="AJJ31" s="22"/>
      <c r="AJK31" s="31"/>
      <c r="AJL31" s="76"/>
      <c r="AJM31" s="78">
        <f t="shared" si="123"/>
        <v>0</v>
      </c>
      <c r="AJO31" s="322"/>
      <c r="AJP31" s="230"/>
      <c r="AJQ31" s="105"/>
      <c r="AJR31" s="427">
        <v>41180</v>
      </c>
      <c r="AJS31" s="140">
        <v>1200</v>
      </c>
      <c r="AJT31" s="78">
        <f t="shared" si="124"/>
        <v>2204</v>
      </c>
      <c r="AJV31" s="312"/>
      <c r="AJW31" s="312"/>
      <c r="AJX31" s="784"/>
      <c r="AJY31" s="22"/>
      <c r="AJZ31" s="31"/>
      <c r="AKA31" s="76"/>
      <c r="AKB31" s="78">
        <f t="shared" si="125"/>
        <v>0</v>
      </c>
      <c r="AKD31" s="407"/>
      <c r="AKE31" s="784"/>
      <c r="AKF31" s="22"/>
      <c r="AKG31" s="31"/>
      <c r="AKH31" s="76"/>
      <c r="AKI31" s="78">
        <f t="shared" si="126"/>
        <v>0</v>
      </c>
      <c r="AKK31" s="427"/>
      <c r="AKL31" s="484"/>
      <c r="AKM31" s="899"/>
      <c r="AKN31" s="105"/>
      <c r="AKO31" s="49"/>
      <c r="AKP31" s="140"/>
      <c r="AKQ31" s="78">
        <f t="shared" si="127"/>
        <v>0</v>
      </c>
      <c r="AKS31" s="427"/>
      <c r="AKT31" s="899"/>
      <c r="AKU31" s="105"/>
      <c r="AKV31" s="49"/>
      <c r="AKW31" s="140"/>
      <c r="AKX31" s="78">
        <f t="shared" si="128"/>
        <v>11244.5</v>
      </c>
      <c r="AKZ31" s="407"/>
      <c r="ALA31" s="784"/>
      <c r="ALB31" s="22"/>
      <c r="ALC31" s="31"/>
      <c r="ALD31" s="76"/>
      <c r="ALE31" s="78">
        <f t="shared" si="129"/>
        <v>0</v>
      </c>
      <c r="ALG31" s="407"/>
      <c r="ALH31" s="784"/>
      <c r="ALI31" s="22"/>
      <c r="ALJ31" s="31"/>
      <c r="ALK31" s="76"/>
      <c r="ALL31" s="78">
        <f t="shared" si="130"/>
        <v>3598.5</v>
      </c>
      <c r="ALN31" s="427"/>
      <c r="ALO31" s="230"/>
      <c r="ALP31" s="105"/>
      <c r="ALQ31" s="49"/>
      <c r="ALR31" s="140"/>
      <c r="ALS31" s="78">
        <f t="shared" si="131"/>
        <v>37151</v>
      </c>
      <c r="ALU31" s="407"/>
      <c r="ALV31" s="784"/>
      <c r="ALW31" s="22"/>
      <c r="ALX31" s="31"/>
      <c r="ALY31" s="76"/>
      <c r="ALZ31" s="78">
        <f t="shared" si="132"/>
        <v>0</v>
      </c>
      <c r="AMB31" s="407"/>
      <c r="AMC31" s="784"/>
      <c r="AMD31" s="22"/>
      <c r="AME31" s="407"/>
      <c r="AMF31" s="76"/>
      <c r="AMG31" s="78">
        <f t="shared" si="133"/>
        <v>0</v>
      </c>
      <c r="AMI31" s="407"/>
      <c r="AMJ31" s="784"/>
      <c r="AMK31" s="22"/>
      <c r="AML31" s="31"/>
      <c r="AMM31" s="76"/>
      <c r="AMN31" s="78">
        <f t="shared" si="134"/>
        <v>0</v>
      </c>
      <c r="AMP31" s="323"/>
      <c r="AMQ31" s="312"/>
      <c r="AMR31" s="809"/>
      <c r="AMS31" s="812"/>
      <c r="AMT31" s="76"/>
      <c r="AMU31" s="813">
        <f t="shared" si="204"/>
        <v>0</v>
      </c>
      <c r="AMW31" s="323"/>
      <c r="AMX31" s="312"/>
      <c r="AMY31" s="807"/>
      <c r="AMZ31" s="98"/>
      <c r="ANA31" s="76"/>
      <c r="ANB31" s="813">
        <f t="shared" si="205"/>
        <v>0</v>
      </c>
      <c r="AND31" s="322"/>
      <c r="ANE31" s="230"/>
      <c r="ANF31" s="807"/>
      <c r="ANG31" s="394"/>
      <c r="ANH31" s="140"/>
      <c r="ANI31" s="813">
        <f t="shared" si="206"/>
        <v>12659.599999999999</v>
      </c>
      <c r="ANK31" s="31"/>
      <c r="ANL31" s="337"/>
      <c r="ANM31" s="312"/>
      <c r="ANN31" s="809"/>
      <c r="ANO31" s="812"/>
      <c r="ANP31" s="76"/>
      <c r="ANQ31" s="813">
        <f t="shared" si="207"/>
        <v>0</v>
      </c>
      <c r="ANS31" s="407"/>
      <c r="ANT31" s="740"/>
      <c r="ANU31" s="312"/>
      <c r="ANV31" s="809"/>
      <c r="ANW31" s="812"/>
      <c r="ANX31" s="76"/>
      <c r="ANY31" s="813">
        <f t="shared" si="208"/>
        <v>555712.89</v>
      </c>
      <c r="AOA31" s="407"/>
      <c r="AOB31" s="312"/>
      <c r="AOC31" s="809"/>
      <c r="AOD31" s="812"/>
      <c r="AOE31" s="76"/>
      <c r="AOF31" s="813">
        <f t="shared" si="209"/>
        <v>0</v>
      </c>
      <c r="AOH31" s="31"/>
      <c r="AOI31" s="312"/>
      <c r="AOJ31" s="809"/>
      <c r="AOK31" s="812"/>
      <c r="AOL31" s="76"/>
      <c r="AOM31" s="813">
        <f t="shared" si="210"/>
        <v>1894</v>
      </c>
      <c r="AOO31" s="312"/>
      <c r="AOP31" s="312"/>
      <c r="AOQ31" s="834"/>
      <c r="AOR31" s="812"/>
      <c r="AOS31" s="76"/>
      <c r="AOT31" s="813">
        <f t="shared" si="211"/>
        <v>0</v>
      </c>
      <c r="AOV31" s="49"/>
      <c r="AOW31" s="904"/>
      <c r="AOX31" s="807"/>
      <c r="AOY31" s="98"/>
      <c r="AOZ31" s="140"/>
      <c r="APA31" s="78">
        <f t="shared" si="135"/>
        <v>0</v>
      </c>
      <c r="APC31" s="407"/>
      <c r="APD31" s="312"/>
      <c r="APE31" s="834"/>
      <c r="APF31" s="812"/>
      <c r="APG31" s="76"/>
      <c r="APH31" s="813">
        <f t="shared" si="212"/>
        <v>0</v>
      </c>
      <c r="APJ31" s="323"/>
      <c r="APK31" s="312"/>
      <c r="APL31" s="809"/>
      <c r="APM31" s="812"/>
      <c r="APN31" s="76"/>
      <c r="APO31" s="813">
        <f>APO30+APL32-APN32</f>
        <v>0</v>
      </c>
      <c r="APQ31" s="31"/>
      <c r="APR31" s="876"/>
      <c r="APS31" s="809"/>
      <c r="APT31" s="812"/>
      <c r="APU31" s="76"/>
      <c r="APV31" s="813">
        <f>APV30+APS32-APU32</f>
        <v>0</v>
      </c>
      <c r="APX31" s="31"/>
      <c r="APY31" s="312"/>
      <c r="APZ31" s="809"/>
      <c r="AQA31" s="812"/>
      <c r="AQB31" s="76"/>
      <c r="AQC31" s="813">
        <f>AQC30+APZ32-AQB32</f>
        <v>0</v>
      </c>
      <c r="AQE31" s="31"/>
      <c r="AQF31" s="876"/>
      <c r="AQG31" s="809"/>
      <c r="AQH31" s="812"/>
      <c r="AQI31" s="76"/>
      <c r="AQJ31" s="813">
        <f>AQJ30+AQG32-AQI32</f>
        <v>0</v>
      </c>
      <c r="AQL31" s="323"/>
      <c r="AQM31" s="784"/>
      <c r="AQN31" s="809"/>
      <c r="AQO31" s="812"/>
      <c r="AQP31" s="76"/>
      <c r="AQQ31" s="813">
        <f>AQQ30+AQN32-AQP32</f>
        <v>0</v>
      </c>
      <c r="AQS31" s="323"/>
      <c r="AQT31" s="784"/>
      <c r="AQU31" s="809"/>
      <c r="AQV31" s="812"/>
      <c r="AQW31" s="76"/>
      <c r="AQX31" s="813">
        <f>AQX30+AQU32-AQW32</f>
        <v>0</v>
      </c>
      <c r="AQZ31" s="323"/>
      <c r="ARA31" s="784"/>
      <c r="ARB31" s="809"/>
      <c r="ARC31" s="812"/>
      <c r="ARD31" s="76"/>
      <c r="ARE31" s="813">
        <f>ARE30+ARB32-ARD32</f>
        <v>977</v>
      </c>
      <c r="ARG31" s="407"/>
      <c r="ARH31" s="876"/>
      <c r="ARI31" s="809"/>
      <c r="ARJ31" s="812"/>
      <c r="ARK31" s="76"/>
      <c r="ARL31" s="813">
        <f>ARL30+ARI32-ARK32</f>
        <v>0</v>
      </c>
      <c r="ARN31" s="407"/>
      <c r="ARO31" s="876"/>
      <c r="ARP31" s="809"/>
      <c r="ARQ31" s="812"/>
      <c r="ARR31" s="76"/>
      <c r="ARS31" s="813">
        <f>ARS30+ARP32-ARR32</f>
        <v>0</v>
      </c>
      <c r="ARU31" s="407"/>
      <c r="ARV31" s="312"/>
      <c r="ARW31" s="809"/>
      <c r="ARX31" s="812"/>
      <c r="ARY31" s="76"/>
      <c r="ARZ31" s="813">
        <f t="shared" si="222"/>
        <v>0</v>
      </c>
      <c r="ASB31" s="407"/>
      <c r="ASC31" s="312"/>
      <c r="ASD31" s="834"/>
      <c r="ASE31" s="812"/>
      <c r="ASF31" s="76"/>
      <c r="ASG31" s="813">
        <f t="shared" si="223"/>
        <v>0</v>
      </c>
      <c r="ASI31" s="407"/>
      <c r="ASJ31" s="312"/>
      <c r="ASK31" s="22"/>
      <c r="ASL31" s="31"/>
      <c r="ASM31" s="76"/>
      <c r="ASN31" s="78">
        <f t="shared" si="239"/>
        <v>0</v>
      </c>
      <c r="ASP31" s="407"/>
      <c r="ASQ31" s="407"/>
      <c r="ASR31" s="312"/>
      <c r="ASS31" s="22"/>
      <c r="AST31" s="31"/>
      <c r="ASU31" s="76"/>
      <c r="ASV31" s="78">
        <f t="shared" si="240"/>
        <v>0</v>
      </c>
      <c r="ASX31" s="407"/>
      <c r="ASY31" s="784"/>
      <c r="ASZ31" s="22"/>
      <c r="ATA31" s="31"/>
      <c r="ATB31" s="76"/>
      <c r="ATC31" s="78">
        <f t="shared" si="241"/>
        <v>19160</v>
      </c>
      <c r="ATE31" s="323"/>
      <c r="ATF31" s="312"/>
      <c r="ATG31" s="22"/>
      <c r="ATH31" s="31"/>
      <c r="ATI31" s="76"/>
      <c r="ATJ31" s="78">
        <f t="shared" si="242"/>
        <v>0</v>
      </c>
      <c r="ATL31" s="407"/>
      <c r="ATM31" s="740"/>
      <c r="ATN31" s="784"/>
      <c r="ATO31" s="22"/>
      <c r="ATP31" s="31"/>
      <c r="ATQ31" s="76"/>
      <c r="ATR31" s="78">
        <f t="shared" si="243"/>
        <v>5675</v>
      </c>
      <c r="ATT31" s="407"/>
      <c r="ATU31" s="740"/>
      <c r="ATV31" s="784"/>
      <c r="ATW31" s="22"/>
      <c r="ATX31" s="31"/>
      <c r="ATY31" s="76"/>
      <c r="ATZ31" s="78">
        <f t="shared" si="244"/>
        <v>0</v>
      </c>
      <c r="AUA31" s="76"/>
      <c r="AUB31" s="407"/>
      <c r="AUC31" s="312"/>
      <c r="AUD31" s="22"/>
      <c r="AUE31" s="31"/>
      <c r="AUF31" s="76"/>
      <c r="AUG31" s="78">
        <f t="shared" si="245"/>
        <v>4480</v>
      </c>
      <c r="AUI31" s="427"/>
      <c r="AUJ31" s="230"/>
      <c r="AUK31" s="105"/>
      <c r="AUL31" s="49"/>
      <c r="AUM31" s="140"/>
      <c r="AUN31" s="78">
        <f t="shared" si="246"/>
        <v>23669.5</v>
      </c>
      <c r="AUP31" s="427"/>
      <c r="AUQ31" s="230"/>
      <c r="AUR31" s="105"/>
      <c r="AUS31" s="49"/>
      <c r="AUT31" s="140"/>
      <c r="AUU31" s="78">
        <f t="shared" si="247"/>
        <v>3312</v>
      </c>
      <c r="AUW31" s="427"/>
      <c r="AUX31" s="230"/>
      <c r="AUY31" s="105"/>
      <c r="AUZ31" s="49"/>
      <c r="AVA31" s="140"/>
      <c r="AVB31" s="78">
        <f t="shared" si="248"/>
        <v>1010</v>
      </c>
      <c r="AVD31" s="427"/>
      <c r="AVE31" s="230"/>
      <c r="AVF31" s="105"/>
      <c r="AVG31" s="49"/>
      <c r="AVH31" s="140"/>
      <c r="AVI31" s="78">
        <f t="shared" si="249"/>
        <v>0</v>
      </c>
      <c r="AVK31" s="407"/>
      <c r="AVL31" s="312"/>
      <c r="AVM31" s="22"/>
      <c r="AVN31" s="31"/>
      <c r="AVO31" s="76"/>
      <c r="AVP31" s="78">
        <f t="shared" si="224"/>
        <v>0</v>
      </c>
      <c r="AVR31" s="407"/>
      <c r="AVS31" s="312"/>
      <c r="AVT31" s="22"/>
      <c r="AVU31" s="31"/>
      <c r="AVV31" s="76"/>
      <c r="AVW31" s="78">
        <f t="shared" si="225"/>
        <v>0</v>
      </c>
      <c r="AVY31" s="427"/>
      <c r="AVZ31" s="230"/>
      <c r="AWA31" s="105"/>
      <c r="AWB31" s="49"/>
      <c r="AWC31" s="140"/>
      <c r="AWD31" s="78">
        <f t="shared" si="226"/>
        <v>0</v>
      </c>
      <c r="AWF31" s="49"/>
      <c r="AWG31" s="309"/>
      <c r="AWH31" s="230"/>
      <c r="AWI31" s="105"/>
      <c r="AWJ31" s="49"/>
      <c r="AWK31" s="140"/>
      <c r="AWL31" s="78">
        <f t="shared" si="227"/>
        <v>448440.18</v>
      </c>
      <c r="AWN31" s="407"/>
      <c r="AWO31" s="407"/>
      <c r="AWP31" s="312"/>
      <c r="AWQ31" s="22"/>
      <c r="AWR31" s="31"/>
      <c r="AWS31" s="76"/>
      <c r="AWT31" s="78">
        <f t="shared" si="259"/>
        <v>11251</v>
      </c>
      <c r="AWV31" s="407"/>
      <c r="AWW31" s="312"/>
      <c r="AWX31" s="22"/>
      <c r="AWY31" s="31"/>
      <c r="AWZ31" s="76"/>
      <c r="AXA31" s="78">
        <f t="shared" si="260"/>
        <v>0</v>
      </c>
      <c r="AXC31" s="407"/>
      <c r="AXD31" s="312"/>
      <c r="AXE31" s="22"/>
      <c r="AXF31" s="31"/>
      <c r="AXG31" s="76"/>
      <c r="AXH31" s="78">
        <f t="shared" si="261"/>
        <v>0</v>
      </c>
      <c r="AXJ31" s="31"/>
      <c r="AXK31" s="312"/>
      <c r="AXL31" s="22"/>
      <c r="AXM31" s="31"/>
      <c r="AXN31" s="76"/>
      <c r="AXO31" s="78">
        <f t="shared" si="262"/>
        <v>0</v>
      </c>
      <c r="AXQ31" s="427"/>
      <c r="AXR31" s="230"/>
      <c r="AXS31" s="105"/>
      <c r="AXT31" s="49"/>
      <c r="AXU31" s="140"/>
      <c r="AXV31" s="78">
        <f t="shared" si="136"/>
        <v>39719</v>
      </c>
      <c r="AXX31" s="427"/>
      <c r="AXY31" s="230"/>
      <c r="AXZ31" s="105"/>
      <c r="AYA31" s="49"/>
      <c r="AYB31" s="140"/>
      <c r="AYC31" s="78">
        <f t="shared" si="137"/>
        <v>0</v>
      </c>
      <c r="AYE31" s="427"/>
      <c r="AYF31" s="230"/>
      <c r="AYG31" s="105"/>
      <c r="AYH31" s="49"/>
      <c r="AYI31" s="140"/>
      <c r="AYJ31" s="78">
        <f t="shared" si="138"/>
        <v>0</v>
      </c>
      <c r="AYL31" s="407"/>
      <c r="AYM31" s="312"/>
      <c r="AYN31" s="22"/>
      <c r="AYO31" s="61"/>
      <c r="AYP31" s="76"/>
      <c r="AYQ31" s="78">
        <f t="shared" si="139"/>
        <v>0</v>
      </c>
      <c r="AYS31" s="407"/>
      <c r="AYT31" s="312"/>
      <c r="AYU31" s="22"/>
      <c r="AYV31" s="61"/>
      <c r="AYW31" s="76"/>
      <c r="AYX31" s="78">
        <f t="shared" si="140"/>
        <v>0</v>
      </c>
      <c r="AYZ31" s="31"/>
      <c r="AZA31" s="312"/>
      <c r="AZB31" s="22"/>
      <c r="AZC31" s="61"/>
      <c r="AZD31" s="76"/>
      <c r="AZE31" s="78">
        <f t="shared" si="141"/>
        <v>0</v>
      </c>
      <c r="AZG31" s="322"/>
      <c r="AZH31" s="230"/>
      <c r="AZI31" s="105"/>
      <c r="AZJ31" s="49"/>
      <c r="AZK31" s="140"/>
      <c r="AZL31" s="78">
        <f t="shared" si="142"/>
        <v>5180.28</v>
      </c>
      <c r="AZN31" s="322"/>
      <c r="AZO31" s="230"/>
      <c r="AZP31" s="105"/>
      <c r="AZQ31" s="49"/>
      <c r="AZR31" s="140"/>
      <c r="AZS31" s="78">
        <f t="shared" si="143"/>
        <v>0</v>
      </c>
      <c r="AZU31" s="322"/>
      <c r="AZV31" s="230"/>
      <c r="AZW31" s="105"/>
      <c r="AZX31" s="427"/>
      <c r="AZY31" s="140"/>
      <c r="AZZ31" s="78">
        <f t="shared" si="144"/>
        <v>5524</v>
      </c>
      <c r="BAB31" s="407"/>
      <c r="BAC31" s="312"/>
      <c r="BAD31" s="22"/>
      <c r="BAE31" s="407"/>
      <c r="BAF31" s="76"/>
      <c r="BAG31" s="78">
        <f t="shared" si="145"/>
        <v>3325</v>
      </c>
      <c r="BAI31" s="427"/>
      <c r="BAJ31" s="230"/>
      <c r="BAK31" s="105"/>
      <c r="BAL31" s="49"/>
      <c r="BAM31" s="140"/>
      <c r="BAN31" s="78">
        <f t="shared" si="146"/>
        <v>56084.2</v>
      </c>
      <c r="BAP31" s="31"/>
      <c r="BAQ31" s="312"/>
      <c r="BAR31" s="22"/>
      <c r="BAS31" s="61"/>
      <c r="BAT31" s="76"/>
      <c r="BAU31" s="78">
        <f t="shared" si="263"/>
        <v>0</v>
      </c>
      <c r="BAW31" s="31"/>
      <c r="BAX31" s="312"/>
      <c r="BAY31" s="22"/>
      <c r="BAZ31" s="61"/>
      <c r="BBA31" s="76"/>
      <c r="BBB31" s="78">
        <f t="shared" si="264"/>
        <v>1292</v>
      </c>
      <c r="BBD31" s="322">
        <v>41545</v>
      </c>
      <c r="BBE31" s="322"/>
      <c r="BBF31" s="303" t="s">
        <v>4027</v>
      </c>
      <c r="BBG31" s="351">
        <v>200214</v>
      </c>
      <c r="BBH31" s="412"/>
      <c r="BBI31" s="408"/>
      <c r="BBJ31" s="132">
        <f t="shared" si="147"/>
        <v>1813474.5</v>
      </c>
      <c r="BBL31" s="31"/>
      <c r="BBM31" s="312"/>
      <c r="BBN31" s="22"/>
      <c r="BBO31" s="61"/>
      <c r="BBP31" s="76"/>
      <c r="BBQ31" s="78">
        <f t="shared" si="148"/>
        <v>0</v>
      </c>
      <c r="BBS31" s="49"/>
      <c r="BBT31" s="230"/>
      <c r="BBU31" s="105"/>
      <c r="BBV31" s="496"/>
      <c r="BBW31" s="140"/>
      <c r="BBX31" s="78">
        <f t="shared" si="149"/>
        <v>0</v>
      </c>
      <c r="BBZ31" s="31"/>
      <c r="BCA31" s="312"/>
      <c r="BCB31" s="22"/>
      <c r="BCC31" s="61"/>
      <c r="BCD31" s="76"/>
      <c r="BCE31" s="78">
        <f t="shared" si="150"/>
        <v>0</v>
      </c>
      <c r="BCG31" s="31"/>
      <c r="BCH31" s="312"/>
      <c r="BCI31" s="22"/>
      <c r="BCJ31" s="61"/>
      <c r="BCK31" s="76"/>
      <c r="BCL31" s="78">
        <f t="shared" si="151"/>
        <v>0</v>
      </c>
      <c r="BCN31" s="407"/>
      <c r="BCO31" s="312"/>
      <c r="BCP31" s="22"/>
      <c r="BCQ31" s="61"/>
      <c r="BCR31" s="76"/>
      <c r="BCS31" s="78">
        <f t="shared" si="152"/>
        <v>4327.5</v>
      </c>
      <c r="BCU31" s="407"/>
      <c r="BCV31" s="312"/>
      <c r="BCW31" s="22"/>
      <c r="BCX31" s="61"/>
      <c r="BCY31" s="76"/>
      <c r="BCZ31" s="78">
        <f t="shared" si="153"/>
        <v>22835.5</v>
      </c>
      <c r="BDB31" s="323"/>
      <c r="BDC31" s="312"/>
      <c r="BDD31" s="22"/>
      <c r="BDE31" s="61"/>
      <c r="BDF31" s="76"/>
      <c r="BDG31" s="78">
        <f t="shared" si="154"/>
        <v>0</v>
      </c>
      <c r="BDI31" s="407"/>
      <c r="BDJ31" s="740"/>
      <c r="BDK31" s="312"/>
      <c r="BDL31" s="22"/>
      <c r="BDM31" s="494"/>
      <c r="BDN31" s="76"/>
      <c r="BDO31" s="78">
        <f t="shared" si="155"/>
        <v>308</v>
      </c>
      <c r="BDQ31" s="31"/>
      <c r="BDR31" s="31"/>
      <c r="BDS31" s="312"/>
      <c r="BDT31" s="22"/>
      <c r="BDU31" s="31"/>
      <c r="BDV31" s="76"/>
      <c r="BDW31" s="78">
        <f t="shared" si="156"/>
        <v>2970</v>
      </c>
      <c r="BDY31" s="31"/>
      <c r="BDZ31" s="312"/>
      <c r="BEA31" s="22"/>
      <c r="BEB31" s="31"/>
      <c r="BEC31" s="76"/>
      <c r="BED31" s="78">
        <f t="shared" si="157"/>
        <v>0</v>
      </c>
      <c r="BEF31" s="31"/>
      <c r="BEG31" s="312"/>
      <c r="BEH31" s="22"/>
      <c r="BEI31" s="61"/>
      <c r="BEJ31" s="76"/>
      <c r="BEK31" s="78">
        <f t="shared" si="158"/>
        <v>0</v>
      </c>
      <c r="BEM31" s="323"/>
      <c r="BEN31" s="312"/>
      <c r="BEO31" s="22"/>
      <c r="BEP31" s="61"/>
      <c r="BEQ31" s="76"/>
      <c r="BER31" s="78">
        <f t="shared" si="159"/>
        <v>0</v>
      </c>
      <c r="BET31" s="323"/>
      <c r="BEU31" s="312"/>
      <c r="BEV31" s="22"/>
      <c r="BEW31" s="31"/>
      <c r="BEX31" s="76"/>
      <c r="BEY31" s="78">
        <f t="shared" si="160"/>
        <v>1065</v>
      </c>
      <c r="BFA31" s="322"/>
      <c r="BFB31" s="303"/>
      <c r="BFC31" s="140"/>
      <c r="BFD31" s="427"/>
      <c r="BFE31" s="140"/>
      <c r="BFF31" s="78">
        <f t="shared" si="161"/>
        <v>37162</v>
      </c>
      <c r="BFH31" s="323"/>
      <c r="BFI31" s="312"/>
      <c r="BFJ31" s="22"/>
      <c r="BFK31" s="494"/>
      <c r="BFL31" s="76"/>
      <c r="BFM31" s="78">
        <f t="shared" si="162"/>
        <v>0</v>
      </c>
      <c r="BFO31" s="31"/>
      <c r="BFP31" s="312"/>
      <c r="BFQ31" s="22"/>
      <c r="BFR31" s="61"/>
      <c r="BFS31" s="76"/>
      <c r="BFT31" s="78">
        <f t="shared" si="163"/>
        <v>0</v>
      </c>
      <c r="BFV31" s="322"/>
      <c r="BFW31" s="230"/>
      <c r="BFX31" s="105"/>
      <c r="BFY31" s="343"/>
      <c r="BFZ31" s="140"/>
      <c r="BGA31" s="78">
        <f t="shared" si="164"/>
        <v>43828.5</v>
      </c>
      <c r="BGC31" s="717"/>
      <c r="BGD31" s="303"/>
      <c r="BGE31" s="351"/>
      <c r="BGF31" s="427"/>
      <c r="BGG31" s="838"/>
      <c r="BGH31" s="78">
        <f t="shared" si="165"/>
        <v>118491.09999999999</v>
      </c>
      <c r="BGJ31" s="31"/>
      <c r="BGK31" s="312"/>
      <c r="BGL31" s="22"/>
      <c r="BGM31" s="61"/>
      <c r="BGN31" s="76"/>
      <c r="BGO31" s="78">
        <f t="shared" si="166"/>
        <v>0</v>
      </c>
      <c r="BGQ31" s="407"/>
      <c r="BGR31" s="312"/>
      <c r="BGS31" s="22"/>
      <c r="BGT31" s="61"/>
      <c r="BGU31" s="76"/>
      <c r="BGV31" s="78">
        <f t="shared" si="167"/>
        <v>19485.8</v>
      </c>
      <c r="BGX31" s="427"/>
      <c r="BGY31" s="49"/>
      <c r="BGZ31" s="230"/>
      <c r="BHA31" s="105"/>
      <c r="BHB31" s="49"/>
      <c r="BHC31" s="140"/>
      <c r="BHD31" s="78">
        <f t="shared" si="168"/>
        <v>6511</v>
      </c>
      <c r="BHF31" s="323"/>
      <c r="BHG31" s="312"/>
      <c r="BHH31" s="22"/>
      <c r="BHI31" s="323"/>
      <c r="BHJ31" s="76"/>
      <c r="BHK31" s="78">
        <f t="shared" si="169"/>
        <v>6434</v>
      </c>
      <c r="BHM31" s="323"/>
      <c r="BHN31" s="337"/>
      <c r="BHO31" s="312"/>
      <c r="BHP31" s="22"/>
      <c r="BHQ31" s="607"/>
      <c r="BHR31" s="76"/>
      <c r="BHS31" s="78">
        <f t="shared" si="170"/>
        <v>0</v>
      </c>
      <c r="BHU31" s="31"/>
      <c r="BHV31" s="337"/>
      <c r="BHW31" s="312"/>
      <c r="BHX31" s="22"/>
      <c r="BHY31" s="31"/>
      <c r="BHZ31" s="76"/>
      <c r="BIA31" s="78">
        <f t="shared" si="171"/>
        <v>283008</v>
      </c>
      <c r="BIC31" s="407"/>
      <c r="BID31" s="312"/>
      <c r="BIE31" s="22"/>
      <c r="BIF31" s="494"/>
      <c r="BIG31" s="76"/>
      <c r="BIH31" s="78">
        <f t="shared" si="172"/>
        <v>0</v>
      </c>
      <c r="BIJ31" s="322"/>
      <c r="BIK31" s="303"/>
      <c r="BIL31" s="140"/>
      <c r="BIM31" s="259"/>
      <c r="BIN31" s="140"/>
      <c r="BIO31" s="78">
        <f t="shared" si="173"/>
        <v>0</v>
      </c>
      <c r="BIQ31" s="427"/>
      <c r="BIR31" s="303"/>
      <c r="BIS31" s="140"/>
      <c r="BIT31" s="259"/>
      <c r="BIU31" s="140"/>
      <c r="BIV31" s="78">
        <f t="shared" si="174"/>
        <v>3000</v>
      </c>
      <c r="BIX31" s="323"/>
      <c r="BIY31" s="323"/>
      <c r="BIZ31" s="312"/>
      <c r="BJA31" s="22"/>
      <c r="BJB31" s="61"/>
      <c r="BJC31" s="76"/>
      <c r="BJD31" s="78">
        <f t="shared" si="253"/>
        <v>196151.15000000002</v>
      </c>
      <c r="BJF31" s="31"/>
      <c r="BJG31" s="312"/>
      <c r="BJH31" s="22"/>
      <c r="BJI31" s="61"/>
      <c r="BJJ31" s="76"/>
      <c r="BJK31" s="78">
        <f t="shared" si="254"/>
        <v>0</v>
      </c>
      <c r="BJM31" s="407"/>
      <c r="BJN31" s="312"/>
      <c r="BJO31" s="22"/>
      <c r="BJP31" s="61"/>
      <c r="BJQ31" s="76"/>
      <c r="BJR31" s="78">
        <f t="shared" si="175"/>
        <v>0</v>
      </c>
      <c r="BJT31" s="407"/>
      <c r="BJV31" s="312"/>
      <c r="BJW31" s="22"/>
      <c r="BJX31" s="61"/>
      <c r="BJY31" s="76"/>
      <c r="BJZ31" s="78">
        <f t="shared" si="176"/>
        <v>16334</v>
      </c>
      <c r="BKB31" s="407"/>
      <c r="BKC31" s="312"/>
      <c r="BKD31" s="22"/>
      <c r="BKE31" s="61"/>
      <c r="BKF31" s="76"/>
      <c r="BKG31" s="78">
        <f t="shared" si="177"/>
        <v>9118</v>
      </c>
      <c r="BKI31" s="407"/>
      <c r="BKJ31" s="312"/>
      <c r="BKK31" s="22"/>
      <c r="BKL31" s="61"/>
      <c r="BKM31" s="76"/>
      <c r="BKN31" s="78">
        <f t="shared" si="178"/>
        <v>0</v>
      </c>
      <c r="BKP31" s="407"/>
      <c r="BKQ31" s="312"/>
      <c r="BKR31" s="22"/>
      <c r="BKS31" s="61"/>
      <c r="BKT31" s="76"/>
      <c r="BKU31" s="78">
        <f t="shared" si="179"/>
        <v>15188.5</v>
      </c>
      <c r="BKW31" s="407"/>
      <c r="BKX31" s="312"/>
      <c r="BKY31" s="22"/>
      <c r="BKZ31" s="61"/>
      <c r="BLA31" s="76"/>
      <c r="BLB31" s="78">
        <f t="shared" si="180"/>
        <v>0</v>
      </c>
      <c r="BLD31" s="427"/>
      <c r="BLE31" s="1476"/>
      <c r="BLF31" s="698"/>
      <c r="BLG31" s="49"/>
      <c r="BLH31" s="262"/>
      <c r="BLI31" s="78">
        <f t="shared" si="181"/>
        <v>0</v>
      </c>
      <c r="BLK31" s="427"/>
      <c r="BLL31" s="230"/>
      <c r="BLM31" s="105"/>
      <c r="BLN31" s="259"/>
      <c r="BLO31" s="140"/>
      <c r="BLP31" s="78">
        <f t="shared" si="182"/>
        <v>0</v>
      </c>
      <c r="BLR31" s="427"/>
      <c r="BLS31" s="230"/>
      <c r="BLT31" s="105"/>
      <c r="BLU31" s="496"/>
      <c r="BLV31" s="140"/>
      <c r="BLW31" s="78">
        <f t="shared" si="183"/>
        <v>2393</v>
      </c>
      <c r="BLY31" s="407"/>
      <c r="BLZ31" s="312"/>
      <c r="BMA31" s="22"/>
      <c r="BMB31" s="61"/>
      <c r="BMC31" s="76"/>
      <c r="BMD31" s="78">
        <f t="shared" si="184"/>
        <v>0</v>
      </c>
      <c r="BMF31" s="31"/>
      <c r="BMG31" s="312"/>
      <c r="BMH31" s="22"/>
      <c r="BMI31" s="61"/>
      <c r="BMJ31" s="76"/>
      <c r="BMK31" s="78">
        <f t="shared" si="185"/>
        <v>0</v>
      </c>
      <c r="BMM31" s="31"/>
      <c r="BMN31" s="312"/>
      <c r="BMO31" s="785"/>
      <c r="BMP31" s="31"/>
      <c r="BMQ31" s="76"/>
      <c r="BMR31" s="78">
        <f t="shared" si="228"/>
        <v>14824.5</v>
      </c>
      <c r="BMT31" s="322"/>
      <c r="BMU31" s="303"/>
      <c r="BMV31" s="140"/>
      <c r="BMW31" s="259"/>
      <c r="BMX31" s="140"/>
      <c r="BMY31" s="78">
        <f t="shared" si="229"/>
        <v>56291.5</v>
      </c>
      <c r="BNA31" s="31"/>
      <c r="BNB31" s="312"/>
      <c r="BNC31" s="22"/>
      <c r="BND31" s="61"/>
      <c r="BNE31" s="76"/>
      <c r="BNF31" s="78">
        <f t="shared" si="230"/>
        <v>0</v>
      </c>
      <c r="BNH31" s="31"/>
      <c r="BNI31" s="337"/>
      <c r="BNJ31" s="312"/>
      <c r="BNK31" s="22"/>
      <c r="BNL31" s="61"/>
      <c r="BNM31" s="76"/>
      <c r="BNN31" s="78">
        <f t="shared" si="231"/>
        <v>0</v>
      </c>
      <c r="BNP31" s="31"/>
      <c r="BNQ31" s="312"/>
      <c r="BNR31" s="22"/>
      <c r="BNS31" s="61"/>
      <c r="BNT31" s="76"/>
      <c r="BNU31" s="78">
        <f t="shared" si="232"/>
        <v>0</v>
      </c>
      <c r="BNW31" s="31"/>
      <c r="BNX31" s="312"/>
      <c r="BNY31" s="22"/>
      <c r="BNZ31" s="61"/>
      <c r="BOA31" s="76"/>
      <c r="BOB31" s="78">
        <f t="shared" si="233"/>
        <v>0</v>
      </c>
      <c r="BOD31" s="31"/>
      <c r="BOE31" s="312"/>
      <c r="BOF31" s="22"/>
      <c r="BOG31" s="61"/>
      <c r="BOH31" s="76"/>
      <c r="BOI31" s="78">
        <f t="shared" si="234"/>
        <v>1785.5</v>
      </c>
      <c r="BOK31" s="322"/>
      <c r="BOL31" s="230"/>
      <c r="BOM31" s="105"/>
      <c r="BON31" s="49"/>
      <c r="BOO31" s="140"/>
      <c r="BOP31" s="78">
        <f t="shared" si="235"/>
        <v>0</v>
      </c>
      <c r="BOR31" s="407"/>
      <c r="BOS31" s="312"/>
      <c r="BOT31" s="22"/>
      <c r="BOU31" s="31"/>
      <c r="BOV31" s="76"/>
      <c r="BOW31" s="78">
        <f t="shared" si="236"/>
        <v>0</v>
      </c>
      <c r="BOY31" s="407"/>
      <c r="BOZ31" s="312"/>
      <c r="BPA31" s="22"/>
      <c r="BPB31" s="31"/>
      <c r="BPC31" s="76"/>
      <c r="BPD31" s="78">
        <f t="shared" si="250"/>
        <v>210</v>
      </c>
      <c r="BPF31" s="31"/>
      <c r="BPG31" s="312"/>
      <c r="BPH31" s="22"/>
      <c r="BPI31" s="61"/>
      <c r="BPJ31" s="76"/>
      <c r="BPK31" s="78">
        <f t="shared" si="186"/>
        <v>0</v>
      </c>
      <c r="BPM31" s="31"/>
      <c r="BPN31" s="312"/>
      <c r="BPO31" s="22"/>
      <c r="BPP31" s="61"/>
      <c r="BPQ31" s="76"/>
      <c r="BPR31" s="78">
        <f t="shared" si="187"/>
        <v>0</v>
      </c>
      <c r="BPV31" s="31"/>
      <c r="BPW31" s="22"/>
      <c r="BPX31" s="61"/>
      <c r="BPY31" s="76"/>
      <c r="BPZ31" s="78">
        <f t="shared" si="188"/>
        <v>118</v>
      </c>
      <c r="BQA31" s="76"/>
      <c r="BQB31" s="322"/>
      <c r="BQC31" s="303"/>
      <c r="BQD31" s="140"/>
      <c r="BQE31" s="49"/>
      <c r="BQF31" s="140"/>
      <c r="BQG31" s="78">
        <f t="shared" si="189"/>
        <v>28133.5</v>
      </c>
      <c r="BQI31" s="322"/>
      <c r="BQJ31" s="899"/>
      <c r="BQK31" s="105"/>
      <c r="BQL31" s="427"/>
      <c r="BQM31" s="140"/>
      <c r="BQN31" s="78">
        <f t="shared" si="190"/>
        <v>0</v>
      </c>
      <c r="BQQ31" s="889"/>
      <c r="BQR31" s="351"/>
      <c r="BQS31" s="407"/>
      <c r="BQT31" s="780"/>
      <c r="BQU31" s="78">
        <f t="shared" si="191"/>
        <v>0</v>
      </c>
      <c r="BQW31" s="31"/>
      <c r="BQX31" s="312"/>
      <c r="BQY31" s="22"/>
      <c r="BQZ31" s="61"/>
      <c r="BRA31" s="76"/>
      <c r="BRB31" s="78">
        <f t="shared" si="192"/>
        <v>2077</v>
      </c>
      <c r="BRD31" s="31"/>
      <c r="BRE31" s="31"/>
      <c r="BRF31" s="312"/>
      <c r="BRG31" s="22"/>
      <c r="BRH31" s="61"/>
      <c r="BRI31" s="76"/>
      <c r="BRJ31" s="78">
        <f t="shared" si="193"/>
        <v>1966</v>
      </c>
      <c r="BRL31" s="407"/>
      <c r="BRM31" s="312"/>
      <c r="BRN31" s="22"/>
      <c r="BRO31" s="61"/>
      <c r="BRP31" s="76"/>
      <c r="BRQ31" s="78">
        <f t="shared" si="194"/>
        <v>0</v>
      </c>
      <c r="BRS31" s="407"/>
      <c r="BRT31" s="312"/>
      <c r="BRU31" s="22"/>
      <c r="BRV31" s="31"/>
      <c r="BRW31" s="76"/>
      <c r="BRX31" s="78">
        <f t="shared" si="195"/>
        <v>0</v>
      </c>
      <c r="BRZ31" s="31"/>
      <c r="BSA31" s="312"/>
      <c r="BSB31" s="22"/>
      <c r="BSC31" s="61"/>
      <c r="BSD31" s="76"/>
      <c r="BSE31" s="78">
        <f t="shared" si="196"/>
        <v>0</v>
      </c>
      <c r="BSG31" s="407"/>
      <c r="BSH31" s="312"/>
      <c r="BSI31" s="22"/>
      <c r="BSJ31" s="887"/>
      <c r="BSK31" s="573"/>
      <c r="BSL31" s="78">
        <f t="shared" si="197"/>
        <v>0</v>
      </c>
      <c r="BSN31" s="407"/>
      <c r="BSO31" s="312"/>
      <c r="BSP31" s="22"/>
      <c r="BSQ31" s="887"/>
      <c r="BSR31" s="573"/>
      <c r="BSS31" s="78">
        <f t="shared" si="198"/>
        <v>0</v>
      </c>
      <c r="BSU31" s="31"/>
      <c r="BSV31" s="312"/>
      <c r="BSW31" s="22"/>
      <c r="BSX31" s="61"/>
      <c r="BSY31" s="76"/>
      <c r="BSZ31" s="78">
        <f t="shared" si="199"/>
        <v>0</v>
      </c>
      <c r="BTB31" s="31"/>
      <c r="BTC31" s="312"/>
      <c r="BTD31" s="22"/>
      <c r="BTE31" s="61"/>
      <c r="BTF31" s="76"/>
      <c r="BTG31" s="78">
        <f t="shared" si="200"/>
        <v>0</v>
      </c>
      <c r="BTI31" s="31"/>
      <c r="BTJ31" s="312"/>
      <c r="BTK31" s="22"/>
      <c r="BTL31" s="61"/>
      <c r="BTM31" s="76"/>
      <c r="BTN31" s="78">
        <f t="shared" si="201"/>
        <v>0</v>
      </c>
      <c r="BTP31" s="31"/>
      <c r="BTQ31" s="312"/>
      <c r="BTR31" s="22"/>
      <c r="BTS31" s="61"/>
      <c r="BTT31" s="76"/>
      <c r="BTU31" s="78">
        <f t="shared" si="202"/>
        <v>0</v>
      </c>
    </row>
    <row r="32" spans="1:1893" x14ac:dyDescent="0.25">
      <c r="A32" s="31"/>
      <c r="B32" s="312"/>
      <c r="C32" s="22"/>
      <c r="D32" s="31"/>
      <c r="E32" s="76"/>
      <c r="F32" s="78">
        <f t="shared" si="2"/>
        <v>0</v>
      </c>
      <c r="H32" s="31"/>
      <c r="I32" s="312"/>
      <c r="J32" s="22"/>
      <c r="K32" s="31"/>
      <c r="L32" s="76"/>
      <c r="M32" s="78">
        <f t="shared" si="3"/>
        <v>0</v>
      </c>
      <c r="O32" s="312"/>
      <c r="P32" s="312"/>
      <c r="Q32" s="22"/>
      <c r="R32" s="31"/>
      <c r="S32" s="76"/>
      <c r="T32" s="78">
        <f t="shared" si="4"/>
        <v>0</v>
      </c>
      <c r="V32" s="312"/>
      <c r="W32" s="312"/>
      <c r="X32" s="22"/>
      <c r="Y32" s="31"/>
      <c r="Z32" s="76"/>
      <c r="AA32" s="78">
        <f t="shared" si="5"/>
        <v>0</v>
      </c>
      <c r="AC32" s="407">
        <v>41543</v>
      </c>
      <c r="AD32" s="312" t="s">
        <v>4161</v>
      </c>
      <c r="AE32" s="105">
        <v>4560</v>
      </c>
      <c r="AF32" s="427"/>
      <c r="AG32" s="76"/>
      <c r="AH32" s="78">
        <f t="shared" si="6"/>
        <v>15910</v>
      </c>
      <c r="AJ32" s="322"/>
      <c r="AK32" s="230"/>
      <c r="AL32" s="105"/>
      <c r="AM32" s="401"/>
      <c r="AN32" s="140"/>
      <c r="AO32" s="78">
        <f t="shared" si="7"/>
        <v>617632.36</v>
      </c>
      <c r="AQ32" s="312"/>
      <c r="AR32" s="312"/>
      <c r="AS32" s="22"/>
      <c r="AT32" s="31"/>
      <c r="AU32" s="76"/>
      <c r="AV32" s="78">
        <f t="shared" si="8"/>
        <v>0</v>
      </c>
      <c r="AX32" s="323"/>
      <c r="AY32" s="312"/>
      <c r="AZ32" s="22"/>
      <c r="BA32" s="31"/>
      <c r="BB32" s="76"/>
      <c r="BC32" s="78">
        <f t="shared" si="9"/>
        <v>37222</v>
      </c>
      <c r="BE32" s="407"/>
      <c r="BF32" s="312"/>
      <c r="BG32" s="22"/>
      <c r="BH32" s="31"/>
      <c r="BI32" s="76"/>
      <c r="BJ32" s="78">
        <f t="shared" si="10"/>
        <v>0</v>
      </c>
      <c r="BL32" s="323"/>
      <c r="BM32" s="312"/>
      <c r="BN32" s="22"/>
      <c r="BO32" s="31"/>
      <c r="BP32" s="76"/>
      <c r="BQ32" s="78">
        <f t="shared" si="11"/>
        <v>0</v>
      </c>
      <c r="BS32" s="427"/>
      <c r="BT32" s="427"/>
      <c r="BU32" s="230"/>
      <c r="BV32" s="105"/>
      <c r="BW32" s="49"/>
      <c r="BX32" s="140"/>
      <c r="BY32" s="78">
        <f t="shared" si="12"/>
        <v>0</v>
      </c>
      <c r="CA32" s="407"/>
      <c r="CB32" s="312"/>
      <c r="CC32" s="22"/>
      <c r="CD32" s="31"/>
      <c r="CE32" s="76"/>
      <c r="CF32" s="78">
        <f t="shared" si="13"/>
        <v>0</v>
      </c>
      <c r="CH32" s="407"/>
      <c r="CI32" s="312"/>
      <c r="CJ32" s="22"/>
      <c r="CK32" s="31"/>
      <c r="CL32" s="76"/>
      <c r="CM32" s="78">
        <f t="shared" si="14"/>
        <v>0</v>
      </c>
      <c r="CO32" s="427">
        <v>41368</v>
      </c>
      <c r="CP32" s="821"/>
      <c r="CQ32" s="230" t="s">
        <v>1749</v>
      </c>
      <c r="CR32" s="105">
        <v>16097</v>
      </c>
      <c r="CS32" s="484"/>
      <c r="CT32" s="390"/>
      <c r="CU32" s="78">
        <f t="shared" si="15"/>
        <v>326332.05</v>
      </c>
      <c r="CW32" s="427"/>
      <c r="CX32" s="821"/>
      <c r="CY32" s="230"/>
      <c r="CZ32" s="105"/>
      <c r="DA32" s="427"/>
      <c r="DB32" s="140"/>
      <c r="DC32" s="78">
        <f t="shared" si="16"/>
        <v>9551430.3000000007</v>
      </c>
      <c r="DE32" s="322"/>
      <c r="DF32" s="230"/>
      <c r="DG32" s="105"/>
      <c r="DH32" s="49"/>
      <c r="DI32" s="140"/>
      <c r="DJ32" s="78">
        <f t="shared" si="17"/>
        <v>7735</v>
      </c>
      <c r="DL32" s="322"/>
      <c r="DM32" s="230"/>
      <c r="DN32" s="105"/>
      <c r="DO32" s="49"/>
      <c r="DP32" s="140"/>
      <c r="DQ32" s="78">
        <f t="shared" si="18"/>
        <v>0</v>
      </c>
      <c r="DS32" s="49"/>
      <c r="DT32" s="230"/>
      <c r="DU32" s="105"/>
      <c r="DV32" s="49"/>
      <c r="DW32" s="140"/>
      <c r="DX32" s="78">
        <f t="shared" si="19"/>
        <v>1750.5</v>
      </c>
      <c r="DZ32" s="322"/>
      <c r="EA32" s="230"/>
      <c r="EB32" s="105"/>
      <c r="EC32" s="49"/>
      <c r="ED32" s="140"/>
      <c r="EE32" s="78">
        <f t="shared" si="20"/>
        <v>0</v>
      </c>
      <c r="EG32" s="407"/>
      <c r="EH32" s="312"/>
      <c r="EI32" s="22"/>
      <c r="EJ32" s="31"/>
      <c r="EK32" s="76"/>
      <c r="EL32" s="78">
        <f t="shared" si="21"/>
        <v>0</v>
      </c>
      <c r="EN32" s="407"/>
      <c r="EO32" s="312"/>
      <c r="EP32" s="22"/>
      <c r="EQ32" s="31"/>
      <c r="ER32" s="76"/>
      <c r="ES32" s="78">
        <f t="shared" si="22"/>
        <v>0</v>
      </c>
      <c r="EU32" s="312"/>
      <c r="EV32" s="738"/>
      <c r="EW32" s="312"/>
      <c r="EX32" s="22"/>
      <c r="EY32" s="31"/>
      <c r="EZ32" s="76"/>
      <c r="FA32" s="78">
        <f t="shared" si="23"/>
        <v>0</v>
      </c>
      <c r="FC32" s="427"/>
      <c r="FD32" s="49"/>
      <c r="FE32" s="230"/>
      <c r="FF32" s="105"/>
      <c r="FG32" s="49"/>
      <c r="FH32" s="140"/>
      <c r="FI32" s="78">
        <f t="shared" si="24"/>
        <v>40277.530000000006</v>
      </c>
      <c r="FK32" s="407"/>
      <c r="FL32" s="312"/>
      <c r="FM32" s="312"/>
      <c r="FN32" s="22"/>
      <c r="FO32" s="31"/>
      <c r="FP32" s="76"/>
      <c r="FQ32" s="78">
        <f t="shared" si="25"/>
        <v>8038.1</v>
      </c>
      <c r="FS32" s="31"/>
      <c r="FT32" s="899"/>
      <c r="FU32" s="105"/>
      <c r="FV32" s="49"/>
      <c r="FW32" s="140"/>
      <c r="FX32" s="78">
        <f t="shared" si="203"/>
        <v>0</v>
      </c>
      <c r="FZ32" s="427"/>
      <c r="GA32" s="484"/>
      <c r="GB32" s="230"/>
      <c r="GC32" s="105"/>
      <c r="GD32" s="427"/>
      <c r="GE32" s="140"/>
      <c r="GF32" s="78">
        <f t="shared" si="26"/>
        <v>115455</v>
      </c>
      <c r="GH32" s="312"/>
      <c r="GI32" s="312"/>
      <c r="GJ32" s="22"/>
      <c r="GK32" s="31"/>
      <c r="GL32" s="76"/>
      <c r="GM32" s="78">
        <f t="shared" si="27"/>
        <v>24</v>
      </c>
      <c r="GO32" s="407"/>
      <c r="GP32" s="312"/>
      <c r="GQ32" s="312"/>
      <c r="GR32" s="22"/>
      <c r="GS32" s="31"/>
      <c r="GT32" s="76"/>
      <c r="GU32" s="78">
        <f t="shared" si="28"/>
        <v>8804.6</v>
      </c>
      <c r="GW32" s="407"/>
      <c r="GX32" s="312"/>
      <c r="GY32" s="22"/>
      <c r="GZ32" s="323"/>
      <c r="HA32" s="76"/>
      <c r="HB32" s="78">
        <f t="shared" si="29"/>
        <v>5990.5</v>
      </c>
      <c r="HD32" s="323"/>
      <c r="HE32" s="312"/>
      <c r="HF32" s="22"/>
      <c r="HG32" s="31"/>
      <c r="HH32" s="76"/>
      <c r="HI32" s="78">
        <f t="shared" si="30"/>
        <v>41275.5</v>
      </c>
      <c r="HK32" s="323"/>
      <c r="HL32" s="312"/>
      <c r="HM32" s="22"/>
      <c r="HN32" s="31"/>
      <c r="HO32" s="76"/>
      <c r="HP32" s="78">
        <f t="shared" si="31"/>
        <v>3000</v>
      </c>
      <c r="HR32" s="323"/>
      <c r="HS32" s="312"/>
      <c r="HT32" s="22"/>
      <c r="HU32" s="31"/>
      <c r="HV32" s="76"/>
      <c r="HW32" s="78">
        <f t="shared" si="32"/>
        <v>0</v>
      </c>
      <c r="HY32" s="323"/>
      <c r="HZ32" s="312"/>
      <c r="IA32" s="22"/>
      <c r="IB32" s="31"/>
      <c r="IC32" s="76"/>
      <c r="ID32" s="78">
        <f t="shared" si="33"/>
        <v>0</v>
      </c>
      <c r="IF32" s="312"/>
      <c r="IG32" s="312"/>
      <c r="IH32" s="22"/>
      <c r="II32" s="31"/>
      <c r="IJ32" s="76"/>
      <c r="IK32" s="78">
        <f t="shared" si="34"/>
        <v>44195</v>
      </c>
      <c r="IM32" s="427"/>
      <c r="IN32" s="230"/>
      <c r="IO32" s="105"/>
      <c r="IP32" s="49"/>
      <c r="IQ32" s="140"/>
      <c r="IR32" s="78">
        <f t="shared" si="35"/>
        <v>402</v>
      </c>
      <c r="IT32" s="407"/>
      <c r="IU32" s="312"/>
      <c r="IV32" s="22"/>
      <c r="IW32" s="31"/>
      <c r="IX32" s="76"/>
      <c r="IY32" s="78">
        <f t="shared" si="36"/>
        <v>21278.5</v>
      </c>
      <c r="JA32" s="322">
        <v>41547</v>
      </c>
      <c r="JB32" s="303" t="s">
        <v>4221</v>
      </c>
      <c r="JC32" s="391">
        <v>2660</v>
      </c>
      <c r="JD32" s="322"/>
      <c r="JE32" s="391"/>
      <c r="JF32" s="78">
        <f t="shared" si="37"/>
        <v>30400</v>
      </c>
      <c r="JH32" s="323"/>
      <c r="JI32" s="312"/>
      <c r="JJ32" s="22"/>
      <c r="JK32" s="323"/>
      <c r="JL32" s="22"/>
      <c r="JM32" s="78">
        <f t="shared" si="38"/>
        <v>30400</v>
      </c>
      <c r="JO32" s="323"/>
      <c r="JP32" s="312"/>
      <c r="JQ32" s="22"/>
      <c r="JR32" s="323"/>
      <c r="JS32" s="22"/>
      <c r="JT32" s="78">
        <f t="shared" si="39"/>
        <v>30400</v>
      </c>
      <c r="JV32" s="427"/>
      <c r="JW32" s="230"/>
      <c r="JX32" s="105"/>
      <c r="JY32" s="323">
        <v>41062</v>
      </c>
      <c r="JZ32" s="76">
        <v>2500</v>
      </c>
      <c r="KA32" s="78">
        <f t="shared" si="40"/>
        <v>34085.39</v>
      </c>
      <c r="KC32" s="323"/>
      <c r="KD32" s="312"/>
      <c r="KE32" s="22"/>
      <c r="KF32" s="31"/>
      <c r="KG32" s="76"/>
      <c r="KH32" s="78">
        <f t="shared" si="41"/>
        <v>0</v>
      </c>
      <c r="KJ32" s="323"/>
      <c r="KK32" s="323"/>
      <c r="KL32" s="312"/>
      <c r="KM32" s="22"/>
      <c r="KN32" s="31"/>
      <c r="KO32" s="76"/>
      <c r="KP32" s="78">
        <f t="shared" si="42"/>
        <v>26852</v>
      </c>
      <c r="KR32" s="323"/>
      <c r="KS32" s="312"/>
      <c r="KT32" s="22"/>
      <c r="KU32" s="31"/>
      <c r="KV32" s="76"/>
      <c r="KW32" s="78">
        <f t="shared" si="43"/>
        <v>0</v>
      </c>
      <c r="KY32" s="322"/>
      <c r="KZ32" s="230"/>
      <c r="LA32" s="105"/>
      <c r="LB32" s="49"/>
      <c r="LC32" s="140"/>
      <c r="LD32" s="78">
        <f t="shared" si="44"/>
        <v>0</v>
      </c>
      <c r="LF32" s="312"/>
      <c r="LG32" s="312"/>
      <c r="LH32" s="22"/>
      <c r="LI32" s="31"/>
      <c r="LJ32" s="76"/>
      <c r="LK32" s="78">
        <f t="shared" si="45"/>
        <v>7881.5</v>
      </c>
      <c r="LM32" s="312"/>
      <c r="LN32" s="312"/>
      <c r="LO32" s="22"/>
      <c r="LP32" s="31"/>
      <c r="LQ32" s="76"/>
      <c r="LR32" s="78">
        <f t="shared" si="46"/>
        <v>0</v>
      </c>
      <c r="LT32" s="312"/>
      <c r="LU32" s="312"/>
      <c r="LV32" s="22"/>
      <c r="LW32" s="31"/>
      <c r="LX32" s="76"/>
      <c r="LY32" s="78">
        <f t="shared" si="47"/>
        <v>0</v>
      </c>
      <c r="MA32" s="312"/>
      <c r="MB32" s="312"/>
      <c r="MC32" s="22"/>
      <c r="MD32" s="31"/>
      <c r="ME32" s="76"/>
      <c r="MF32" s="78">
        <f t="shared" si="48"/>
        <v>0</v>
      </c>
      <c r="MH32" s="407"/>
      <c r="MI32" s="312"/>
      <c r="MJ32" s="22"/>
      <c r="MK32" s="31"/>
      <c r="ML32" s="76"/>
      <c r="MM32" s="78">
        <f t="shared" si="49"/>
        <v>0</v>
      </c>
      <c r="MO32" s="407"/>
      <c r="MP32" s="312"/>
      <c r="MQ32" s="22"/>
      <c r="MR32" s="31"/>
      <c r="MS32" s="76"/>
      <c r="MT32" s="78">
        <f t="shared" si="50"/>
        <v>0</v>
      </c>
      <c r="MV32" s="407"/>
      <c r="MW32" s="312"/>
      <c r="MX32" s="22"/>
      <c r="MY32" s="31"/>
      <c r="MZ32" s="76"/>
      <c r="NA32" s="78">
        <f t="shared" si="51"/>
        <v>0</v>
      </c>
      <c r="NC32" s="312"/>
      <c r="ND32" s="312"/>
      <c r="NE32" s="22"/>
      <c r="NF32" s="31"/>
      <c r="NG32" s="76"/>
      <c r="NH32" s="78">
        <f t="shared" si="52"/>
        <v>0</v>
      </c>
      <c r="NJ32" s="312"/>
      <c r="NK32" s="312"/>
      <c r="NL32" s="22"/>
      <c r="NM32" s="31"/>
      <c r="NN32" s="76"/>
      <c r="NO32" s="78">
        <f t="shared" si="53"/>
        <v>0</v>
      </c>
      <c r="NQ32" s="407"/>
      <c r="NR32" s="312"/>
      <c r="NS32" s="22"/>
      <c r="NT32" s="407"/>
      <c r="NU32" s="76"/>
      <c r="NV32" s="78">
        <f t="shared" si="54"/>
        <v>0</v>
      </c>
      <c r="NX32" s="407"/>
      <c r="NY32" s="312"/>
      <c r="NZ32" s="22"/>
      <c r="OA32" s="31"/>
      <c r="OB32" s="76"/>
      <c r="OC32" s="78">
        <f t="shared" si="55"/>
        <v>14934.5</v>
      </c>
      <c r="OE32" s="407"/>
      <c r="OF32" s="738"/>
      <c r="OG32" s="312"/>
      <c r="OH32" s="22"/>
      <c r="OI32" s="31"/>
      <c r="OJ32" s="76"/>
      <c r="OK32" s="78">
        <f t="shared" si="0"/>
        <v>166644.35999999999</v>
      </c>
      <c r="OM32" s="407"/>
      <c r="ON32" s="312"/>
      <c r="OO32" s="22"/>
      <c r="OP32" s="31"/>
      <c r="OQ32" s="76"/>
      <c r="OR32" s="78">
        <f t="shared" si="56"/>
        <v>0</v>
      </c>
      <c r="OT32" s="312"/>
      <c r="OU32" s="312"/>
      <c r="OV32" s="22"/>
      <c r="OW32" s="31"/>
      <c r="OX32" s="76"/>
      <c r="OY32" s="78">
        <f t="shared" si="57"/>
        <v>0</v>
      </c>
      <c r="PA32" s="322"/>
      <c r="PB32" s="899"/>
      <c r="PC32" s="105"/>
      <c r="PD32" s="49"/>
      <c r="PE32" s="140"/>
      <c r="PF32" s="78">
        <f t="shared" si="58"/>
        <v>7976</v>
      </c>
      <c r="PH32" s="322"/>
      <c r="PI32" s="899"/>
      <c r="PJ32" s="105"/>
      <c r="PK32" s="49"/>
      <c r="PL32" s="140"/>
      <c r="PM32" s="78">
        <f t="shared" si="59"/>
        <v>7976</v>
      </c>
      <c r="PO32" s="322"/>
      <c r="PP32" s="864"/>
      <c r="PQ32" s="230"/>
      <c r="PR32" s="105"/>
      <c r="PS32" s="309"/>
      <c r="PT32" s="140"/>
      <c r="PU32" s="78">
        <f t="shared" si="60"/>
        <v>332577.49</v>
      </c>
      <c r="PW32" s="322"/>
      <c r="PX32" s="230"/>
      <c r="PY32" s="105"/>
      <c r="PZ32" s="309"/>
      <c r="QA32" s="140"/>
      <c r="QB32" s="78">
        <f t="shared" si="61"/>
        <v>9904</v>
      </c>
      <c r="QD32" s="323"/>
      <c r="QE32" s="312"/>
      <c r="QF32" s="22"/>
      <c r="QG32" s="31"/>
      <c r="QH32" s="76"/>
      <c r="QI32" s="78">
        <f t="shared" si="62"/>
        <v>43673.4</v>
      </c>
      <c r="QK32" s="312"/>
      <c r="QL32" s="312"/>
      <c r="QM32" s="22"/>
      <c r="QN32" s="31"/>
      <c r="QO32" s="76"/>
      <c r="QP32" s="78">
        <f t="shared" si="63"/>
        <v>0</v>
      </c>
      <c r="QR32" s="312"/>
      <c r="QS32" s="312"/>
      <c r="QT32" s="22"/>
      <c r="QU32" s="31"/>
      <c r="QV32" s="76"/>
      <c r="QW32" s="78">
        <f t="shared" si="64"/>
        <v>0</v>
      </c>
      <c r="QY32" s="312"/>
      <c r="QZ32" s="312"/>
      <c r="RA32" s="22"/>
      <c r="RB32" s="31"/>
      <c r="RC32" s="76"/>
      <c r="RD32" s="78">
        <f t="shared" si="65"/>
        <v>0</v>
      </c>
      <c r="RF32" s="427"/>
      <c r="RG32" s="484"/>
      <c r="RH32" s="230"/>
      <c r="RI32" s="105"/>
      <c r="RJ32" s="49"/>
      <c r="RK32" s="351"/>
      <c r="RL32" s="78">
        <f t="shared" si="66"/>
        <v>26965.5</v>
      </c>
      <c r="RN32" s="407"/>
      <c r="RO32" s="312"/>
      <c r="RP32" s="22"/>
      <c r="RQ32" s="31"/>
      <c r="RR32" s="795"/>
      <c r="RS32" s="78">
        <f t="shared" si="67"/>
        <v>0</v>
      </c>
      <c r="RU32" s="407"/>
      <c r="RV32" s="312"/>
      <c r="RW32" s="22"/>
      <c r="RX32" s="31"/>
      <c r="RY32" s="795"/>
      <c r="RZ32" s="78">
        <f t="shared" si="68"/>
        <v>0</v>
      </c>
      <c r="SB32" s="312"/>
      <c r="SC32" s="312"/>
      <c r="SD32" s="22"/>
      <c r="SE32" s="31"/>
      <c r="SF32" s="795"/>
      <c r="SG32" s="78">
        <f t="shared" si="69"/>
        <v>0</v>
      </c>
      <c r="SI32" s="312"/>
      <c r="SJ32" s="312"/>
      <c r="SK32" s="22"/>
      <c r="SL32" s="31"/>
      <c r="SM32" s="795"/>
      <c r="SN32" s="78">
        <f t="shared" si="70"/>
        <v>0</v>
      </c>
      <c r="SP32" s="312"/>
      <c r="SQ32" s="312"/>
      <c r="SR32" s="22"/>
      <c r="SS32" s="31"/>
      <c r="ST32" s="795"/>
      <c r="SU32" s="78">
        <f t="shared" si="71"/>
        <v>0</v>
      </c>
      <c r="SW32" s="312"/>
      <c r="SX32" s="312"/>
      <c r="SY32" s="22"/>
      <c r="SZ32" s="31"/>
      <c r="TA32" s="795"/>
      <c r="TB32" s="78">
        <f t="shared" si="72"/>
        <v>0</v>
      </c>
      <c r="TD32" s="312"/>
      <c r="TE32" s="312"/>
      <c r="TF32" s="22"/>
      <c r="TG32" s="31"/>
      <c r="TH32" s="795"/>
      <c r="TI32" s="78">
        <f t="shared" si="73"/>
        <v>0</v>
      </c>
      <c r="TK32" s="312"/>
      <c r="TL32" s="312"/>
      <c r="TM32" s="22"/>
      <c r="TN32" s="31"/>
      <c r="TO32" s="795"/>
      <c r="TP32" s="78">
        <f t="shared" si="74"/>
        <v>9651.5</v>
      </c>
      <c r="TR32" s="312"/>
      <c r="TS32" s="312"/>
      <c r="TT32" s="22"/>
      <c r="TU32" s="31"/>
      <c r="TV32" s="795"/>
      <c r="TW32" s="78">
        <f t="shared" si="75"/>
        <v>0</v>
      </c>
      <c r="TY32" s="407"/>
      <c r="TZ32" s="312"/>
      <c r="UA32" s="22"/>
      <c r="UB32" s="31"/>
      <c r="UC32" s="795"/>
      <c r="UD32" s="78">
        <f t="shared" si="76"/>
        <v>0</v>
      </c>
      <c r="UF32" s="407"/>
      <c r="UG32" s="312"/>
      <c r="UH32" s="22"/>
      <c r="UI32" s="31"/>
      <c r="UJ32" s="795"/>
      <c r="UK32" s="78">
        <f t="shared" si="77"/>
        <v>-2822</v>
      </c>
      <c r="UM32" s="407"/>
      <c r="UN32" s="312"/>
      <c r="UO32" s="22"/>
      <c r="UP32" s="31"/>
      <c r="UQ32" s="795"/>
      <c r="UR32" s="78">
        <f t="shared" si="78"/>
        <v>0</v>
      </c>
      <c r="UT32" s="322"/>
      <c r="UU32" s="230"/>
      <c r="UV32" s="105"/>
      <c r="UW32" s="322"/>
      <c r="UX32" s="351"/>
      <c r="UY32" s="78">
        <f t="shared" si="79"/>
        <v>2243</v>
      </c>
      <c r="VA32" s="407"/>
      <c r="VB32" s="312"/>
      <c r="VC32" s="22"/>
      <c r="VD32" s="31"/>
      <c r="VE32" s="795"/>
      <c r="VF32" s="78">
        <f t="shared" si="80"/>
        <v>0</v>
      </c>
      <c r="VH32" s="794"/>
      <c r="VI32" s="312"/>
      <c r="VJ32" s="22"/>
      <c r="VK32" s="31"/>
      <c r="VL32" s="795"/>
      <c r="VM32" s="78">
        <f t="shared" si="81"/>
        <v>1169.5</v>
      </c>
      <c r="VO32" s="312"/>
      <c r="VP32" s="312"/>
      <c r="VQ32" s="22"/>
      <c r="VR32" s="31"/>
      <c r="VS32" s="795"/>
      <c r="VT32" s="78">
        <f t="shared" si="82"/>
        <v>0</v>
      </c>
      <c r="VV32" s="407"/>
      <c r="VW32" s="312"/>
      <c r="VX32" s="22"/>
      <c r="VY32" s="31"/>
      <c r="VZ32" s="795"/>
      <c r="WA32" s="78">
        <f t="shared" si="83"/>
        <v>25810</v>
      </c>
      <c r="WC32" s="323"/>
      <c r="WD32" s="312"/>
      <c r="WE32" s="22"/>
      <c r="WF32" s="31"/>
      <c r="WG32" s="795"/>
      <c r="WH32" s="78">
        <f t="shared" si="84"/>
        <v>151</v>
      </c>
      <c r="WJ32" s="407"/>
      <c r="WK32" s="312"/>
      <c r="WL32" s="22"/>
      <c r="WM32" s="31"/>
      <c r="WN32" s="76"/>
      <c r="WO32" s="78">
        <f t="shared" si="85"/>
        <v>22886.5</v>
      </c>
      <c r="WQ32" s="31"/>
      <c r="WR32" s="312"/>
      <c r="WS32" s="22"/>
      <c r="WT32" s="31"/>
      <c r="WU32" s="76"/>
      <c r="WV32" s="78">
        <f t="shared" si="86"/>
        <v>0</v>
      </c>
      <c r="WX32" s="407"/>
      <c r="WY32" s="312"/>
      <c r="WZ32" s="22"/>
      <c r="XA32" s="31"/>
      <c r="XB32" s="76"/>
      <c r="XC32" s="78">
        <f t="shared" si="87"/>
        <v>27657.5</v>
      </c>
      <c r="XE32" s="407"/>
      <c r="XF32" s="312"/>
      <c r="XG32" s="22"/>
      <c r="XH32" s="31"/>
      <c r="XI32" s="76"/>
      <c r="XJ32" s="78">
        <f t="shared" si="88"/>
        <v>0</v>
      </c>
      <c r="XL32" s="407"/>
      <c r="XM32" s="312"/>
      <c r="XN32" s="22"/>
      <c r="XO32" s="31"/>
      <c r="XP32" s="76"/>
      <c r="XQ32" s="78">
        <f t="shared" si="89"/>
        <v>0</v>
      </c>
      <c r="XS32" s="323"/>
      <c r="XT32" s="312"/>
      <c r="XU32" s="312"/>
      <c r="XV32" s="22"/>
      <c r="XW32" s="31"/>
      <c r="XX32" s="76"/>
      <c r="XY32" s="78">
        <f t="shared" si="90"/>
        <v>55941.83</v>
      </c>
      <c r="YA32" s="323"/>
      <c r="YB32" s="312"/>
      <c r="YC32" s="22"/>
      <c r="YD32" s="31"/>
      <c r="YE32" s="76"/>
      <c r="YF32" s="78">
        <f t="shared" si="91"/>
        <v>721</v>
      </c>
      <c r="YH32" s="427"/>
      <c r="YI32" s="484"/>
      <c r="YJ32" s="230"/>
      <c r="YK32" s="698"/>
      <c r="YL32" s="787"/>
      <c r="YM32" s="140"/>
      <c r="YN32" s="78">
        <f t="shared" si="92"/>
        <v>4883.7000000000007</v>
      </c>
      <c r="YP32" s="323"/>
      <c r="YQ32" s="312"/>
      <c r="YR32" s="22"/>
      <c r="YS32" s="31"/>
      <c r="YT32" s="76"/>
      <c r="YU32" s="78">
        <f t="shared" si="251"/>
        <v>2405.5</v>
      </c>
      <c r="YW32" s="322"/>
      <c r="YX32" s="230"/>
      <c r="YY32" s="105"/>
      <c r="YZ32" s="49"/>
      <c r="ZA32" s="140"/>
      <c r="ZB32" s="78">
        <f t="shared" si="93"/>
        <v>13442.44</v>
      </c>
      <c r="ZD32" s="407"/>
      <c r="ZE32" s="312"/>
      <c r="ZF32" s="22"/>
      <c r="ZG32" s="31"/>
      <c r="ZH32" s="76"/>
      <c r="ZI32" s="78">
        <f t="shared" si="237"/>
        <v>0</v>
      </c>
      <c r="ZK32" s="407"/>
      <c r="ZL32" s="312"/>
      <c r="ZM32" s="22"/>
      <c r="ZN32" s="31"/>
      <c r="ZO32" s="76"/>
      <c r="ZP32" s="78">
        <f t="shared" si="238"/>
        <v>0</v>
      </c>
      <c r="ZR32" s="322">
        <v>41532</v>
      </c>
      <c r="ZS32" s="49"/>
      <c r="ZT32" s="230" t="s">
        <v>4108</v>
      </c>
      <c r="ZU32" s="105">
        <v>22283.5</v>
      </c>
      <c r="ZV32" s="322"/>
      <c r="ZW32" s="140"/>
      <c r="ZX32" s="78">
        <f t="shared" si="94"/>
        <v>28954.140000000014</v>
      </c>
      <c r="ZZ32" s="322"/>
      <c r="AAA32" s="230"/>
      <c r="AAB32" s="105"/>
      <c r="AAC32" s="322"/>
      <c r="AAD32" s="140"/>
      <c r="AAE32" s="78">
        <f t="shared" si="95"/>
        <v>0</v>
      </c>
      <c r="AAG32" s="427"/>
      <c r="AAH32" s="230"/>
      <c r="AAI32" s="105"/>
      <c r="AAJ32" s="322"/>
      <c r="AAK32" s="140"/>
      <c r="AAL32" s="78">
        <f t="shared" si="96"/>
        <v>2828</v>
      </c>
      <c r="AAN32" s="322"/>
      <c r="AAO32" s="230"/>
      <c r="AAP32" s="698"/>
      <c r="AAQ32" s="49"/>
      <c r="AAR32" s="140"/>
      <c r="AAS32" s="78">
        <f t="shared" si="97"/>
        <v>22790</v>
      </c>
      <c r="AAU32" s="407"/>
      <c r="AAV32" s="312"/>
      <c r="AAW32" s="22"/>
      <c r="AAX32" s="31"/>
      <c r="AAY32" s="76"/>
      <c r="AAZ32" s="78">
        <f t="shared" si="98"/>
        <v>0</v>
      </c>
      <c r="ABB32" s="427"/>
      <c r="ABC32" s="230"/>
      <c r="ABD32" s="105"/>
      <c r="ABE32" s="49"/>
      <c r="ABF32" s="140"/>
      <c r="ABG32" s="78">
        <f t="shared" si="99"/>
        <v>0</v>
      </c>
      <c r="ABI32" s="427"/>
      <c r="ABJ32" s="230"/>
      <c r="ABK32" s="105"/>
      <c r="ABL32" s="49"/>
      <c r="ABM32" s="140"/>
      <c r="ABN32" s="78">
        <f t="shared" si="100"/>
        <v>0</v>
      </c>
      <c r="ABP32" s="407"/>
      <c r="ABQ32" s="312"/>
      <c r="ABR32" s="22"/>
      <c r="ABS32" s="31"/>
      <c r="ABT32" s="76"/>
      <c r="ABU32" s="78">
        <f t="shared" si="101"/>
        <v>0</v>
      </c>
      <c r="ABW32" s="407"/>
      <c r="ABX32" s="312"/>
      <c r="ABY32" s="22"/>
      <c r="ABZ32" s="31"/>
      <c r="ACA32" s="76"/>
      <c r="ACB32" s="78">
        <f t="shared" si="102"/>
        <v>0</v>
      </c>
      <c r="ACD32" s="407"/>
      <c r="ACE32" s="407"/>
      <c r="ACF32" s="312"/>
      <c r="ACG32" s="22"/>
      <c r="ACH32" s="31"/>
      <c r="ACI32" s="76"/>
      <c r="ACJ32" s="78">
        <f t="shared" si="103"/>
        <v>0</v>
      </c>
      <c r="ACL32" s="31"/>
      <c r="ACM32" s="312"/>
      <c r="ACN32" s="22"/>
      <c r="ACO32" s="31"/>
      <c r="ACP32" s="76"/>
      <c r="ACQ32" s="78">
        <f t="shared" si="255"/>
        <v>8172</v>
      </c>
      <c r="ACS32" s="31"/>
      <c r="ACT32" s="312"/>
      <c r="ACU32" s="22"/>
      <c r="ACV32" s="31"/>
      <c r="ACW32" s="76"/>
      <c r="ACX32" s="78">
        <f t="shared" si="104"/>
        <v>70699</v>
      </c>
      <c r="ADA32" s="312"/>
      <c r="ADB32" s="312"/>
      <c r="ADC32" s="785"/>
      <c r="ADD32" s="31"/>
      <c r="ADE32" s="76"/>
      <c r="ADF32" s="78">
        <f t="shared" si="256"/>
        <v>0</v>
      </c>
      <c r="ADH32" s="323"/>
      <c r="ADI32" s="312"/>
      <c r="ADJ32" s="22"/>
      <c r="ADK32" s="407"/>
      <c r="ADL32" s="76"/>
      <c r="ADM32" s="78">
        <f t="shared" si="257"/>
        <v>0</v>
      </c>
      <c r="ADO32" s="407"/>
      <c r="ADP32" s="312"/>
      <c r="ADQ32" s="22"/>
      <c r="ADR32" s="31"/>
      <c r="ADS32" s="76"/>
      <c r="ADT32" s="78">
        <f t="shared" si="258"/>
        <v>42311</v>
      </c>
      <c r="ADV32" s="322"/>
      <c r="ADW32" s="230"/>
      <c r="ADX32" s="105"/>
      <c r="ADY32" s="322"/>
      <c r="ADZ32" s="140"/>
      <c r="AEA32" s="78">
        <f t="shared" si="252"/>
        <v>31650.5</v>
      </c>
      <c r="AEC32" s="31"/>
      <c r="AED32" s="312"/>
      <c r="AEE32" s="22"/>
      <c r="AEF32" s="31"/>
      <c r="AEG32" s="76"/>
      <c r="AEH32" s="78">
        <f t="shared" si="1"/>
        <v>0</v>
      </c>
      <c r="AEJ32" s="312"/>
      <c r="AEK32" s="312"/>
      <c r="AEL32" s="785"/>
      <c r="AEM32" s="31"/>
      <c r="AEN32" s="76"/>
      <c r="AEO32" s="78">
        <f t="shared" si="105"/>
        <v>1957</v>
      </c>
      <c r="AEQ32" s="312"/>
      <c r="AER32" s="312"/>
      <c r="AES32" s="22"/>
      <c r="AET32" s="31"/>
      <c r="AEU32" s="76"/>
      <c r="AEV32" s="78">
        <f t="shared" si="106"/>
        <v>0</v>
      </c>
      <c r="AEX32" s="31"/>
      <c r="AEY32" s="784"/>
      <c r="AEZ32" s="22"/>
      <c r="AFA32" s="31"/>
      <c r="AFB32" s="76"/>
      <c r="AFC32" s="78">
        <f t="shared" si="107"/>
        <v>0</v>
      </c>
      <c r="AFE32" s="323"/>
      <c r="AFF32" s="312"/>
      <c r="AFG32" s="22"/>
      <c r="AFH32" s="31"/>
      <c r="AFI32" s="76"/>
      <c r="AFJ32" s="78">
        <f t="shared" si="108"/>
        <v>0</v>
      </c>
      <c r="AFL32" s="31"/>
      <c r="AFM32" s="312"/>
      <c r="AFN32" s="22"/>
      <c r="AFO32" s="31"/>
      <c r="AFP32" s="76"/>
      <c r="AFQ32" s="78">
        <f t="shared" si="109"/>
        <v>0</v>
      </c>
      <c r="AFS32" s="31"/>
      <c r="AFT32" s="312"/>
      <c r="AFU32" s="22"/>
      <c r="AFV32" s="31"/>
      <c r="AFW32" s="76"/>
      <c r="AFX32" s="78">
        <f t="shared" si="110"/>
        <v>75595.399999999994</v>
      </c>
      <c r="AFZ32" s="31"/>
      <c r="AGA32" s="312"/>
      <c r="AGB32" s="22"/>
      <c r="AGC32" s="31"/>
      <c r="AGD32" s="76"/>
      <c r="AGE32" s="78">
        <f t="shared" si="111"/>
        <v>0</v>
      </c>
      <c r="AGG32" s="323"/>
      <c r="AGH32" s="312"/>
      <c r="AGI32" s="105"/>
      <c r="AGJ32" s="49"/>
      <c r="AGK32" s="76"/>
      <c r="AGL32" s="78">
        <f t="shared" si="112"/>
        <v>6283.5</v>
      </c>
      <c r="AGN32" s="407"/>
      <c r="AGO32" s="312"/>
      <c r="AGP32" s="22"/>
      <c r="AGQ32" s="31"/>
      <c r="AGR32" s="76"/>
      <c r="AGS32" s="78">
        <f t="shared" si="113"/>
        <v>39189.599999999999</v>
      </c>
      <c r="AGW32" s="312"/>
      <c r="AGX32" s="105"/>
      <c r="AGY32" s="322"/>
      <c r="AGZ32" s="76"/>
      <c r="AHA32" s="78">
        <f t="shared" si="114"/>
        <v>2343</v>
      </c>
      <c r="AHC32" s="407"/>
      <c r="AHD32" s="312"/>
      <c r="AHE32" s="22"/>
      <c r="AHF32" s="31"/>
      <c r="AHG32" s="76"/>
      <c r="AHH32" s="78">
        <f t="shared" si="115"/>
        <v>0</v>
      </c>
      <c r="AHJ32" s="407"/>
      <c r="AHK32" s="312"/>
      <c r="AHL32" s="22"/>
      <c r="AHM32" s="31"/>
      <c r="AHN32" s="76"/>
      <c r="AHO32" s="78">
        <f t="shared" si="116"/>
        <v>3656</v>
      </c>
      <c r="AHQ32" s="427"/>
      <c r="AHR32" s="427"/>
      <c r="AHS32" s="230"/>
      <c r="AHT32" s="698"/>
      <c r="AHU32" s="49"/>
      <c r="AHV32" s="140"/>
      <c r="AHW32" s="78">
        <f t="shared" si="117"/>
        <v>62507</v>
      </c>
      <c r="AHY32" s="407"/>
      <c r="AHZ32" s="312"/>
      <c r="AIA32" s="22"/>
      <c r="AIB32" s="31"/>
      <c r="AIC32" s="76"/>
      <c r="AID32" s="78">
        <f t="shared" si="118"/>
        <v>2612</v>
      </c>
      <c r="AIF32" s="427"/>
      <c r="AIG32" s="230"/>
      <c r="AIH32" s="105"/>
      <c r="AII32" s="49"/>
      <c r="AIJ32" s="140"/>
      <c r="AIK32" s="78">
        <f t="shared" si="119"/>
        <v>23042</v>
      </c>
      <c r="AIM32" s="407"/>
      <c r="AIN32" s="312"/>
      <c r="AIO32" s="22"/>
      <c r="AIP32" s="31"/>
      <c r="AIQ32" s="76"/>
      <c r="AIR32" s="78">
        <f t="shared" si="120"/>
        <v>504</v>
      </c>
      <c r="AIT32" s="31"/>
      <c r="AIU32" s="784"/>
      <c r="AIV32" s="22"/>
      <c r="AIW32" s="31"/>
      <c r="AIX32" s="76"/>
      <c r="AIY32" s="78">
        <f t="shared" si="121"/>
        <v>52560.5</v>
      </c>
      <c r="AJA32" s="31"/>
      <c r="AJB32" s="784"/>
      <c r="AJC32" s="105"/>
      <c r="AJD32" s="31"/>
      <c r="AJE32" s="140"/>
      <c r="AJF32" s="78">
        <f t="shared" si="122"/>
        <v>25028.5</v>
      </c>
      <c r="AJH32" s="323"/>
      <c r="AJI32" s="784"/>
      <c r="AJJ32" s="22"/>
      <c r="AJK32" s="31"/>
      <c r="AJL32" s="76"/>
      <c r="AJM32" s="78">
        <f t="shared" si="123"/>
        <v>0</v>
      </c>
      <c r="AJO32" s="322"/>
      <c r="AJP32" s="230"/>
      <c r="AJQ32" s="105"/>
      <c r="AJR32" s="427">
        <v>41190</v>
      </c>
      <c r="AJS32" s="140">
        <v>200</v>
      </c>
      <c r="AJT32" s="78">
        <f t="shared" si="124"/>
        <v>2004</v>
      </c>
      <c r="AJV32" s="312"/>
      <c r="AJW32" s="312"/>
      <c r="AJX32" s="784"/>
      <c r="AJY32" s="22"/>
      <c r="AJZ32" s="31"/>
      <c r="AKA32" s="76"/>
      <c r="AKB32" s="78">
        <f t="shared" si="125"/>
        <v>0</v>
      </c>
      <c r="AKD32" s="407"/>
      <c r="AKE32" s="784"/>
      <c r="AKF32" s="22"/>
      <c r="AKG32" s="31"/>
      <c r="AKH32" s="76"/>
      <c r="AKI32" s="78">
        <f t="shared" si="126"/>
        <v>0</v>
      </c>
      <c r="AKK32" s="427"/>
      <c r="AKL32" s="484"/>
      <c r="AKM32" s="899"/>
      <c r="AKN32" s="105"/>
      <c r="AKO32" s="49"/>
      <c r="AKP32" s="140"/>
      <c r="AKQ32" s="78">
        <f t="shared" si="127"/>
        <v>0</v>
      </c>
      <c r="AKS32" s="427"/>
      <c r="AKT32" s="899"/>
      <c r="AKU32" s="105"/>
      <c r="AKV32" s="49"/>
      <c r="AKW32" s="140"/>
      <c r="AKX32" s="78">
        <f t="shared" si="128"/>
        <v>11244.5</v>
      </c>
      <c r="AKZ32" s="407"/>
      <c r="ALA32" s="784"/>
      <c r="ALB32" s="22"/>
      <c r="ALC32" s="31"/>
      <c r="ALD32" s="76"/>
      <c r="ALE32" s="78">
        <f t="shared" si="129"/>
        <v>0</v>
      </c>
      <c r="ALG32" s="407"/>
      <c r="ALH32" s="784"/>
      <c r="ALI32" s="22"/>
      <c r="ALJ32" s="31"/>
      <c r="ALK32" s="76"/>
      <c r="ALL32" s="78">
        <f t="shared" si="130"/>
        <v>3598.5</v>
      </c>
      <c r="ALN32" s="427"/>
      <c r="ALO32" s="230"/>
      <c r="ALP32" s="105"/>
      <c r="ALQ32" s="49"/>
      <c r="ALR32" s="140"/>
      <c r="ALS32" s="78">
        <f t="shared" si="131"/>
        <v>37151</v>
      </c>
      <c r="ALU32" s="407"/>
      <c r="ALV32" s="784"/>
      <c r="ALW32" s="22"/>
      <c r="ALX32" s="31"/>
      <c r="ALY32" s="76"/>
      <c r="ALZ32" s="78">
        <f t="shared" si="132"/>
        <v>0</v>
      </c>
      <c r="AMB32" s="407"/>
      <c r="AMC32" s="784"/>
      <c r="AMD32" s="22"/>
      <c r="AME32" s="407"/>
      <c r="AMF32" s="76"/>
      <c r="AMG32" s="78">
        <f t="shared" si="133"/>
        <v>0</v>
      </c>
      <c r="AMI32" s="407"/>
      <c r="AMJ32" s="784"/>
      <c r="AMK32" s="22"/>
      <c r="AML32" s="31"/>
      <c r="AMM32" s="76"/>
      <c r="AMN32" s="78">
        <f t="shared" si="134"/>
        <v>0</v>
      </c>
      <c r="AMP32" s="323"/>
      <c r="AMQ32" s="312"/>
      <c r="AMR32" s="809"/>
      <c r="AMS32" s="812"/>
      <c r="AMT32" s="76"/>
      <c r="AMU32" s="813">
        <f t="shared" si="204"/>
        <v>0</v>
      </c>
      <c r="AMW32" s="323"/>
      <c r="AMX32" s="312"/>
      <c r="AMY32" s="807"/>
      <c r="AMZ32" s="98"/>
      <c r="ANA32" s="76"/>
      <c r="ANB32" s="813">
        <f t="shared" si="205"/>
        <v>0</v>
      </c>
      <c r="AND32" s="322"/>
      <c r="ANE32" s="230"/>
      <c r="ANF32" s="807"/>
      <c r="ANG32" s="394"/>
      <c r="ANH32" s="140"/>
      <c r="ANI32" s="813">
        <f t="shared" si="206"/>
        <v>12659.599999999999</v>
      </c>
      <c r="ANK32" s="31"/>
      <c r="ANL32" s="337"/>
      <c r="ANM32" s="312"/>
      <c r="ANN32" s="809"/>
      <c r="ANO32" s="812"/>
      <c r="ANP32" s="76"/>
      <c r="ANQ32" s="813">
        <f t="shared" si="207"/>
        <v>0</v>
      </c>
      <c r="ANS32" s="407"/>
      <c r="ANT32" s="740"/>
      <c r="ANU32" s="312"/>
      <c r="ANV32" s="809"/>
      <c r="ANW32" s="812"/>
      <c r="ANX32" s="76"/>
      <c r="ANY32" s="813">
        <f t="shared" si="208"/>
        <v>555712.89</v>
      </c>
      <c r="AOA32" s="407"/>
      <c r="AOB32" s="312"/>
      <c r="AOC32" s="809"/>
      <c r="AOD32" s="812"/>
      <c r="AOE32" s="76"/>
      <c r="AOF32" s="813">
        <f t="shared" si="209"/>
        <v>0</v>
      </c>
      <c r="AOH32" s="31"/>
      <c r="AOI32" s="312"/>
      <c r="AOJ32" s="809"/>
      <c r="AOK32" s="812"/>
      <c r="AOL32" s="76"/>
      <c r="AOM32" s="813">
        <f t="shared" si="210"/>
        <v>1894</v>
      </c>
      <c r="AOO32" s="312"/>
      <c r="AOP32" s="312"/>
      <c r="AOQ32" s="834"/>
      <c r="AOR32" s="812"/>
      <c r="AOS32" s="76"/>
      <c r="AOT32" s="813">
        <f t="shared" si="211"/>
        <v>0</v>
      </c>
      <c r="AOV32" s="49"/>
      <c r="AOW32" s="904"/>
      <c r="AOX32" s="807"/>
      <c r="AOY32" s="98"/>
      <c r="AOZ32" s="140"/>
      <c r="APA32" s="78">
        <f t="shared" si="135"/>
        <v>0</v>
      </c>
      <c r="APC32" s="407"/>
      <c r="APD32" s="312"/>
      <c r="APE32" s="834"/>
      <c r="APF32" s="812"/>
      <c r="APG32" s="76"/>
      <c r="APH32" s="813">
        <f t="shared" si="212"/>
        <v>0</v>
      </c>
      <c r="APJ32" s="323"/>
      <c r="APK32" s="312"/>
      <c r="APL32" s="809"/>
      <c r="APM32" s="812"/>
      <c r="APN32" s="76"/>
      <c r="APO32" s="813">
        <f t="shared" ref="APO32:APO43" si="265">APO31+APL33-APN33</f>
        <v>0</v>
      </c>
      <c r="APQ32" s="31"/>
      <c r="APR32" s="876"/>
      <c r="APS32" s="809"/>
      <c r="APT32" s="812"/>
      <c r="APU32" s="76"/>
      <c r="APV32" s="813">
        <f t="shared" ref="APV32:APV43" si="266">APV31+APS33-APU33</f>
        <v>0</v>
      </c>
      <c r="APX32" s="31"/>
      <c r="APY32" s="312"/>
      <c r="APZ32" s="809"/>
      <c r="AQA32" s="812"/>
      <c r="AQB32" s="76"/>
      <c r="AQC32" s="813">
        <f t="shared" ref="AQC32:AQC43" si="267">AQC31+APZ33-AQB33</f>
        <v>0</v>
      </c>
      <c r="AQE32" s="31"/>
      <c r="AQF32" s="876"/>
      <c r="AQG32" s="809"/>
      <c r="AQH32" s="812"/>
      <c r="AQI32" s="76"/>
      <c r="AQJ32" s="813">
        <f t="shared" ref="AQJ32:AQJ43" si="268">AQJ31+AQG33-AQI33</f>
        <v>0</v>
      </c>
      <c r="AQL32" s="323"/>
      <c r="AQM32" s="784"/>
      <c r="AQN32" s="809"/>
      <c r="AQO32" s="812"/>
      <c r="AQP32" s="76"/>
      <c r="AQQ32" s="813">
        <f t="shared" ref="AQQ32:AQQ43" si="269">AQQ31+AQN33-AQP33</f>
        <v>0</v>
      </c>
      <c r="AQS32" s="323"/>
      <c r="AQT32" s="784"/>
      <c r="AQU32" s="809"/>
      <c r="AQV32" s="812"/>
      <c r="AQW32" s="76"/>
      <c r="AQX32" s="813">
        <f t="shared" ref="AQX32:AQX43" si="270">AQX31+AQU33-AQW33</f>
        <v>0</v>
      </c>
      <c r="AQZ32" s="323"/>
      <c r="ARA32" s="784"/>
      <c r="ARB32" s="809"/>
      <c r="ARC32" s="812"/>
      <c r="ARD32" s="76"/>
      <c r="ARE32" s="813">
        <f t="shared" ref="ARE32:ARE43" si="271">ARE31+ARB33-ARD33</f>
        <v>977</v>
      </c>
      <c r="ARG32" s="407"/>
      <c r="ARH32" s="876"/>
      <c r="ARI32" s="809"/>
      <c r="ARJ32" s="812"/>
      <c r="ARK32" s="76"/>
      <c r="ARL32" s="813">
        <f t="shared" ref="ARL32:ARL43" si="272">ARL31+ARI33-ARK33</f>
        <v>0</v>
      </c>
      <c r="ARN32" s="407"/>
      <c r="ARO32" s="876"/>
      <c r="ARP32" s="809"/>
      <c r="ARQ32" s="812"/>
      <c r="ARR32" s="76"/>
      <c r="ARS32" s="813">
        <f t="shared" ref="ARS32:ARS43" si="273">ARS31+ARP33-ARR33</f>
        <v>0</v>
      </c>
      <c r="ARU32" s="407"/>
      <c r="ARV32" s="312"/>
      <c r="ARW32" s="809"/>
      <c r="ARX32" s="812"/>
      <c r="ARY32" s="76"/>
      <c r="ARZ32" s="813">
        <f t="shared" si="222"/>
        <v>0</v>
      </c>
      <c r="ASB32" s="407"/>
      <c r="ASC32" s="312"/>
      <c r="ASD32" s="834"/>
      <c r="ASE32" s="812"/>
      <c r="ASF32" s="76"/>
      <c r="ASG32" s="813">
        <f t="shared" si="223"/>
        <v>0</v>
      </c>
      <c r="ASI32" s="407"/>
      <c r="ASJ32" s="312"/>
      <c r="ASK32" s="22"/>
      <c r="ASL32" s="31"/>
      <c r="ASM32" s="76"/>
      <c r="ASN32" s="78">
        <f t="shared" si="239"/>
        <v>0</v>
      </c>
      <c r="ASP32" s="407"/>
      <c r="ASQ32" s="407"/>
      <c r="ASR32" s="312"/>
      <c r="ASS32" s="22"/>
      <c r="AST32" s="31"/>
      <c r="ASU32" s="76"/>
      <c r="ASV32" s="78">
        <f t="shared" si="240"/>
        <v>0</v>
      </c>
      <c r="ASX32" s="407"/>
      <c r="ASY32" s="784"/>
      <c r="ASZ32" s="22"/>
      <c r="ATA32" s="31"/>
      <c r="ATB32" s="76"/>
      <c r="ATC32" s="78">
        <f t="shared" si="241"/>
        <v>19160</v>
      </c>
      <c r="ATE32" s="323"/>
      <c r="ATF32" s="312"/>
      <c r="ATG32" s="22"/>
      <c r="ATH32" s="31"/>
      <c r="ATI32" s="76"/>
      <c r="ATJ32" s="78">
        <f t="shared" si="242"/>
        <v>0</v>
      </c>
      <c r="ATL32" s="407"/>
      <c r="ATM32" s="740"/>
      <c r="ATN32" s="784"/>
      <c r="ATO32" s="22"/>
      <c r="ATP32" s="31"/>
      <c r="ATQ32" s="76"/>
      <c r="ATR32" s="78">
        <f t="shared" si="243"/>
        <v>5675</v>
      </c>
      <c r="ATT32" s="407"/>
      <c r="ATU32" s="740"/>
      <c r="ATV32" s="784"/>
      <c r="ATW32" s="22"/>
      <c r="ATX32" s="31"/>
      <c r="ATY32" s="76"/>
      <c r="ATZ32" s="78">
        <f t="shared" si="244"/>
        <v>0</v>
      </c>
      <c r="AUA32" s="76"/>
      <c r="AUB32" s="407"/>
      <c r="AUC32" s="312"/>
      <c r="AUD32" s="22"/>
      <c r="AUE32" s="31"/>
      <c r="AUF32" s="76"/>
      <c r="AUG32" s="78">
        <f t="shared" si="245"/>
        <v>4480</v>
      </c>
      <c r="AUI32" s="427"/>
      <c r="AUJ32" s="230"/>
      <c r="AUK32" s="105"/>
      <c r="AUL32" s="49"/>
      <c r="AUM32" s="140"/>
      <c r="AUN32" s="78">
        <f t="shared" si="246"/>
        <v>23669.5</v>
      </c>
      <c r="AUP32" s="427"/>
      <c r="AUQ32" s="230"/>
      <c r="AUR32" s="105"/>
      <c r="AUS32" s="49"/>
      <c r="AUT32" s="140"/>
      <c r="AUU32" s="78">
        <f t="shared" si="247"/>
        <v>3312</v>
      </c>
      <c r="AUW32" s="427"/>
      <c r="AUX32" s="230"/>
      <c r="AUY32" s="105"/>
      <c r="AUZ32" s="49"/>
      <c r="AVA32" s="140"/>
      <c r="AVB32" s="78">
        <f t="shared" si="248"/>
        <v>1010</v>
      </c>
      <c r="AVD32" s="427"/>
      <c r="AVE32" s="230"/>
      <c r="AVF32" s="105"/>
      <c r="AVG32" s="49"/>
      <c r="AVH32" s="140"/>
      <c r="AVI32" s="78">
        <f t="shared" si="249"/>
        <v>0</v>
      </c>
      <c r="AVK32" s="407"/>
      <c r="AVL32" s="312"/>
      <c r="AVM32" s="22"/>
      <c r="AVN32" s="31"/>
      <c r="AVO32" s="76"/>
      <c r="AVP32" s="78">
        <f t="shared" si="224"/>
        <v>0</v>
      </c>
      <c r="AVR32" s="407"/>
      <c r="AVS32" s="312"/>
      <c r="AVT32" s="22"/>
      <c r="AVU32" s="31"/>
      <c r="AVV32" s="76"/>
      <c r="AVW32" s="78">
        <f t="shared" si="225"/>
        <v>0</v>
      </c>
      <c r="AVY32" s="427"/>
      <c r="AVZ32" s="230"/>
      <c r="AWA32" s="105"/>
      <c r="AWB32" s="49"/>
      <c r="AWC32" s="140"/>
      <c r="AWD32" s="78">
        <f t="shared" si="226"/>
        <v>0</v>
      </c>
      <c r="AWF32" s="49"/>
      <c r="AWG32" s="309"/>
      <c r="AWH32" s="230"/>
      <c r="AWI32" s="105"/>
      <c r="AWJ32" s="49"/>
      <c r="AWK32" s="140"/>
      <c r="AWL32" s="78">
        <f t="shared" si="227"/>
        <v>448440.18</v>
      </c>
      <c r="AWN32" s="407"/>
      <c r="AWO32" s="407"/>
      <c r="AWP32" s="312"/>
      <c r="AWQ32" s="22"/>
      <c r="AWR32" s="31"/>
      <c r="AWS32" s="76"/>
      <c r="AWT32" s="78">
        <f t="shared" si="259"/>
        <v>11251</v>
      </c>
      <c r="AWV32" s="407"/>
      <c r="AWW32" s="312"/>
      <c r="AWX32" s="22"/>
      <c r="AWY32" s="61"/>
      <c r="AWZ32" s="76"/>
      <c r="AXA32" s="78">
        <f t="shared" si="260"/>
        <v>0</v>
      </c>
      <c r="AXC32" s="407"/>
      <c r="AXD32" s="312"/>
      <c r="AXE32" s="22"/>
      <c r="AXF32" s="61"/>
      <c r="AXG32" s="76"/>
      <c r="AXH32" s="78">
        <f t="shared" si="261"/>
        <v>0</v>
      </c>
      <c r="AXJ32" s="31"/>
      <c r="AXK32" s="312"/>
      <c r="AXL32" s="22"/>
      <c r="AXM32" s="61"/>
      <c r="AXN32" s="76"/>
      <c r="AXO32" s="78">
        <f t="shared" si="262"/>
        <v>0</v>
      </c>
      <c r="AXQ32" s="427"/>
      <c r="AXR32" s="230"/>
      <c r="AXS32" s="105"/>
      <c r="AXT32" s="49"/>
      <c r="AXU32" s="140"/>
      <c r="AXV32" s="78">
        <f t="shared" si="136"/>
        <v>39719</v>
      </c>
      <c r="AXX32" s="427"/>
      <c r="AXY32" s="230"/>
      <c r="AXZ32" s="105"/>
      <c r="AYA32" s="49"/>
      <c r="AYB32" s="140"/>
      <c r="AYC32" s="78">
        <f t="shared" si="137"/>
        <v>0</v>
      </c>
      <c r="AYE32" s="427"/>
      <c r="AYF32" s="230"/>
      <c r="AYG32" s="105"/>
      <c r="AYH32" s="49"/>
      <c r="AYI32" s="140"/>
      <c r="AYJ32" s="78">
        <f t="shared" si="138"/>
        <v>0</v>
      </c>
      <c r="AYL32" s="407"/>
      <c r="AYM32" s="312"/>
      <c r="AYN32" s="22"/>
      <c r="AYO32" s="61"/>
      <c r="AYP32" s="76"/>
      <c r="AYQ32" s="78">
        <f t="shared" si="139"/>
        <v>0</v>
      </c>
      <c r="AYS32" s="407"/>
      <c r="AYT32" s="312"/>
      <c r="AYU32" s="22"/>
      <c r="AYV32" s="61"/>
      <c r="AYW32" s="76"/>
      <c r="AYX32" s="78">
        <f t="shared" si="140"/>
        <v>0</v>
      </c>
      <c r="AYZ32" s="31"/>
      <c r="AZA32" s="312"/>
      <c r="AZB32" s="22"/>
      <c r="AZC32" s="61"/>
      <c r="AZD32" s="76"/>
      <c r="AZE32" s="78">
        <f t="shared" si="141"/>
        <v>0</v>
      </c>
      <c r="AZG32" s="322"/>
      <c r="AZH32" s="230"/>
      <c r="AZI32" s="105"/>
      <c r="AZJ32" s="49"/>
      <c r="AZK32" s="140"/>
      <c r="AZL32" s="78">
        <f t="shared" si="142"/>
        <v>5180.28</v>
      </c>
      <c r="AZN32" s="322"/>
      <c r="AZO32" s="230"/>
      <c r="AZP32" s="105"/>
      <c r="AZQ32" s="49"/>
      <c r="AZR32" s="140"/>
      <c r="AZS32" s="78">
        <f t="shared" si="143"/>
        <v>0</v>
      </c>
      <c r="AZU32" s="322"/>
      <c r="AZV32" s="230"/>
      <c r="AZW32" s="105"/>
      <c r="AZX32" s="427"/>
      <c r="AZY32" s="140"/>
      <c r="AZZ32" s="78">
        <f t="shared" si="144"/>
        <v>5524</v>
      </c>
      <c r="BAB32" s="407"/>
      <c r="BAC32" s="312"/>
      <c r="BAD32" s="22"/>
      <c r="BAE32" s="407"/>
      <c r="BAF32" s="76"/>
      <c r="BAG32" s="78">
        <f t="shared" si="145"/>
        <v>3325</v>
      </c>
      <c r="BAI32" s="427"/>
      <c r="BAJ32" s="230"/>
      <c r="BAK32" s="105"/>
      <c r="BAL32" s="49"/>
      <c r="BAM32" s="140"/>
      <c r="BAN32" s="78">
        <f t="shared" si="146"/>
        <v>56084.2</v>
      </c>
      <c r="BAP32" s="31"/>
      <c r="BAQ32" s="312"/>
      <c r="BAR32" s="22"/>
      <c r="BAS32" s="61"/>
      <c r="BAT32" s="76"/>
      <c r="BAU32" s="78">
        <f t="shared" si="263"/>
        <v>0</v>
      </c>
      <c r="BAW32" s="31"/>
      <c r="BAX32" s="312"/>
      <c r="BAY32" s="22"/>
      <c r="BAZ32" s="61"/>
      <c r="BBA32" s="76"/>
      <c r="BBB32" s="78">
        <f t="shared" si="264"/>
        <v>1292</v>
      </c>
      <c r="BBD32" s="322">
        <v>41545</v>
      </c>
      <c r="BBE32" s="322"/>
      <c r="BBF32" s="303" t="s">
        <v>4028</v>
      </c>
      <c r="BBG32" s="140">
        <v>352260</v>
      </c>
      <c r="BBH32" s="322"/>
      <c r="BBI32" s="391"/>
      <c r="BBJ32" s="132">
        <f t="shared" si="147"/>
        <v>2165734.5</v>
      </c>
      <c r="BBL32" s="31"/>
      <c r="BBM32" s="312"/>
      <c r="BBN32" s="22"/>
      <c r="BBO32" s="61"/>
      <c r="BBP32" s="76"/>
      <c r="BBQ32" s="78">
        <f t="shared" si="148"/>
        <v>0</v>
      </c>
      <c r="BBS32" s="49"/>
      <c r="BBT32" s="230"/>
      <c r="BBU32" s="105"/>
      <c r="BBV32" s="496"/>
      <c r="BBW32" s="140"/>
      <c r="BBX32" s="78">
        <f t="shared" si="149"/>
        <v>0</v>
      </c>
      <c r="BBZ32" s="31"/>
      <c r="BCA32" s="312"/>
      <c r="BCB32" s="22"/>
      <c r="BCC32" s="61"/>
      <c r="BCD32" s="76"/>
      <c r="BCE32" s="78">
        <f t="shared" si="150"/>
        <v>0</v>
      </c>
      <c r="BCG32" s="31"/>
      <c r="BCH32" s="312"/>
      <c r="BCI32" s="22"/>
      <c r="BCJ32" s="61"/>
      <c r="BCK32" s="76"/>
      <c r="BCL32" s="78">
        <f t="shared" si="151"/>
        <v>0</v>
      </c>
      <c r="BCN32" s="407"/>
      <c r="BCO32" s="312"/>
      <c r="BCP32" s="22"/>
      <c r="BCQ32" s="61"/>
      <c r="BCR32" s="76"/>
      <c r="BCS32" s="78">
        <f t="shared" si="152"/>
        <v>4327.5</v>
      </c>
      <c r="BCU32" s="407"/>
      <c r="BCV32" s="312"/>
      <c r="BCW32" s="22"/>
      <c r="BCX32" s="61"/>
      <c r="BCY32" s="76"/>
      <c r="BCZ32" s="78">
        <f t="shared" si="153"/>
        <v>22835.5</v>
      </c>
      <c r="BDB32" s="323"/>
      <c r="BDC32" s="312"/>
      <c r="BDD32" s="22"/>
      <c r="BDE32" s="61"/>
      <c r="BDF32" s="76"/>
      <c r="BDG32" s="78">
        <f t="shared" si="154"/>
        <v>0</v>
      </c>
      <c r="BDI32" s="407"/>
      <c r="BDJ32" s="740"/>
      <c r="BDK32" s="312"/>
      <c r="BDL32" s="22"/>
      <c r="BDM32" s="494"/>
      <c r="BDN32" s="76"/>
      <c r="BDO32" s="78">
        <f t="shared" si="155"/>
        <v>308</v>
      </c>
      <c r="BDQ32" s="31"/>
      <c r="BDR32" s="31"/>
      <c r="BDS32" s="312"/>
      <c r="BDT32" s="22"/>
      <c r="BDU32" s="31"/>
      <c r="BDV32" s="76"/>
      <c r="BDW32" s="78">
        <f t="shared" si="156"/>
        <v>2970</v>
      </c>
      <c r="BDY32" s="31"/>
      <c r="BDZ32" s="312"/>
      <c r="BEA32" s="22"/>
      <c r="BEB32" s="31"/>
      <c r="BEC32" s="76"/>
      <c r="BED32" s="78">
        <f t="shared" si="157"/>
        <v>0</v>
      </c>
      <c r="BEF32" s="31"/>
      <c r="BEG32" s="312"/>
      <c r="BEH32" s="22"/>
      <c r="BEI32" s="61"/>
      <c r="BEJ32" s="76"/>
      <c r="BEK32" s="78">
        <f t="shared" si="158"/>
        <v>0</v>
      </c>
      <c r="BEM32" s="323"/>
      <c r="BEN32" s="312"/>
      <c r="BEO32" s="22"/>
      <c r="BEP32" s="61"/>
      <c r="BEQ32" s="76"/>
      <c r="BER32" s="78">
        <f t="shared" si="159"/>
        <v>0</v>
      </c>
      <c r="BET32" s="323"/>
      <c r="BEU32" s="312"/>
      <c r="BEV32" s="22"/>
      <c r="BEW32" s="61"/>
      <c r="BEX32" s="76"/>
      <c r="BEY32" s="78">
        <f t="shared" si="160"/>
        <v>1065</v>
      </c>
      <c r="BFA32" s="322"/>
      <c r="BFB32" s="303"/>
      <c r="BFC32" s="140"/>
      <c r="BFD32" s="427"/>
      <c r="BFE32" s="140"/>
      <c r="BFF32" s="78">
        <f t="shared" si="161"/>
        <v>37162</v>
      </c>
      <c r="BFH32" s="323"/>
      <c r="BFI32" s="312"/>
      <c r="BFJ32" s="22"/>
      <c r="BFK32" s="494"/>
      <c r="BFL32" s="76"/>
      <c r="BFM32" s="78">
        <f t="shared" si="162"/>
        <v>0</v>
      </c>
      <c r="BFO32" s="31"/>
      <c r="BFP32" s="312"/>
      <c r="BFQ32" s="22"/>
      <c r="BFR32" s="61"/>
      <c r="BFS32" s="76"/>
      <c r="BFT32" s="78">
        <f t="shared" si="163"/>
        <v>0</v>
      </c>
      <c r="BFV32" s="322"/>
      <c r="BFW32" s="230"/>
      <c r="BFX32" s="105"/>
      <c r="BFY32" s="343"/>
      <c r="BFZ32" s="140"/>
      <c r="BGA32" s="78">
        <f t="shared" si="164"/>
        <v>43828.5</v>
      </c>
      <c r="BGC32" s="427"/>
      <c r="BGD32" s="303"/>
      <c r="BGE32" s="140"/>
      <c r="BGF32" s="427"/>
      <c r="BGG32" s="140"/>
      <c r="BGH32" s="78">
        <f t="shared" si="165"/>
        <v>118491.09999999999</v>
      </c>
      <c r="BGJ32" s="31"/>
      <c r="BGK32" s="312"/>
      <c r="BGL32" s="22"/>
      <c r="BGM32" s="61"/>
      <c r="BGN32" s="76"/>
      <c r="BGO32" s="78">
        <f t="shared" si="166"/>
        <v>0</v>
      </c>
      <c r="BGQ32" s="407"/>
      <c r="BGR32" s="312"/>
      <c r="BGS32" s="22"/>
      <c r="BGT32" s="61"/>
      <c r="BGU32" s="76"/>
      <c r="BGV32" s="78">
        <f t="shared" si="167"/>
        <v>19485.8</v>
      </c>
      <c r="BGX32" s="407"/>
      <c r="BGY32" s="31"/>
      <c r="BGZ32" s="312"/>
      <c r="BHA32" s="22"/>
      <c r="BHB32" s="31"/>
      <c r="BHC32" s="76"/>
      <c r="BHD32" s="78">
        <f t="shared" si="168"/>
        <v>6511</v>
      </c>
      <c r="BHF32" s="323"/>
      <c r="BHG32" s="312"/>
      <c r="BHH32" s="22"/>
      <c r="BHI32" s="323"/>
      <c r="BHJ32" s="76"/>
      <c r="BHK32" s="78">
        <f t="shared" si="169"/>
        <v>6434</v>
      </c>
      <c r="BHM32" s="323"/>
      <c r="BHN32" s="337"/>
      <c r="BHO32" s="312"/>
      <c r="BHP32" s="22"/>
      <c r="BHQ32" s="607"/>
      <c r="BHR32" s="76"/>
      <c r="BHS32" s="78">
        <f t="shared" si="170"/>
        <v>0</v>
      </c>
      <c r="BHU32" s="31"/>
      <c r="BHV32" s="337"/>
      <c r="BHW32" s="312"/>
      <c r="BHX32" s="22"/>
      <c r="BHY32" s="31"/>
      <c r="BHZ32" s="76"/>
      <c r="BIA32" s="78">
        <f t="shared" si="171"/>
        <v>283008</v>
      </c>
      <c r="BIC32" s="407"/>
      <c r="BID32" s="312"/>
      <c r="BIE32" s="22"/>
      <c r="BIF32" s="494"/>
      <c r="BIG32" s="76"/>
      <c r="BIH32" s="78">
        <f t="shared" si="172"/>
        <v>0</v>
      </c>
      <c r="BIJ32" s="322"/>
      <c r="BIK32" s="303"/>
      <c r="BIL32" s="140"/>
      <c r="BIM32" s="259"/>
      <c r="BIN32" s="140"/>
      <c r="BIO32" s="78">
        <f t="shared" si="173"/>
        <v>0</v>
      </c>
      <c r="BIQ32" s="427"/>
      <c r="BIR32" s="303"/>
      <c r="BIS32" s="140"/>
      <c r="BIT32" s="259"/>
      <c r="BIU32" s="140"/>
      <c r="BIV32" s="78">
        <f t="shared" si="174"/>
        <v>3000</v>
      </c>
      <c r="BIX32" s="323"/>
      <c r="BIY32" s="323"/>
      <c r="BIZ32" s="312"/>
      <c r="BJA32" s="22"/>
      <c r="BJB32" s="61"/>
      <c r="BJC32" s="76"/>
      <c r="BJD32" s="78">
        <f t="shared" si="253"/>
        <v>196151.15000000002</v>
      </c>
      <c r="BJF32" s="31"/>
      <c r="BJG32" s="312"/>
      <c r="BJH32" s="22"/>
      <c r="BJI32" s="61"/>
      <c r="BJJ32" s="76"/>
      <c r="BJK32" s="78">
        <f t="shared" si="254"/>
        <v>0</v>
      </c>
      <c r="BJM32" s="407"/>
      <c r="BJN32" s="312"/>
      <c r="BJO32" s="22"/>
      <c r="BJP32" s="61"/>
      <c r="BJQ32" s="76"/>
      <c r="BJR32" s="78">
        <f t="shared" si="175"/>
        <v>0</v>
      </c>
      <c r="BJT32" s="407"/>
      <c r="BJV32" s="312"/>
      <c r="BJW32" s="22"/>
      <c r="BJX32" s="61"/>
      <c r="BJY32" s="76"/>
      <c r="BJZ32" s="78">
        <f t="shared" si="176"/>
        <v>16334</v>
      </c>
      <c r="BKB32" s="407"/>
      <c r="BKC32" s="312"/>
      <c r="BKD32" s="22"/>
      <c r="BKE32" s="61"/>
      <c r="BKF32" s="76"/>
      <c r="BKG32" s="78">
        <f t="shared" si="177"/>
        <v>9118</v>
      </c>
      <c r="BKI32" s="407"/>
      <c r="BKJ32" s="312"/>
      <c r="BKK32" s="22"/>
      <c r="BKL32" s="61"/>
      <c r="BKM32" s="76"/>
      <c r="BKN32" s="78">
        <f t="shared" si="178"/>
        <v>0</v>
      </c>
      <c r="BKP32" s="407"/>
      <c r="BKQ32" s="312"/>
      <c r="BKR32" s="22"/>
      <c r="BKS32" s="61"/>
      <c r="BKT32" s="76"/>
      <c r="BKU32" s="78">
        <f t="shared" si="179"/>
        <v>15188.5</v>
      </c>
      <c r="BKW32" s="407"/>
      <c r="BKX32" s="312"/>
      <c r="BKY32" s="22"/>
      <c r="BKZ32" s="61"/>
      <c r="BLA32" s="76"/>
      <c r="BLB32" s="78">
        <f t="shared" si="180"/>
        <v>0</v>
      </c>
      <c r="BLD32" s="427"/>
      <c r="BLE32" s="1476"/>
      <c r="BLF32" s="698"/>
      <c r="BLG32" s="49"/>
      <c r="BLH32" s="262"/>
      <c r="BLI32" s="78">
        <f t="shared" si="181"/>
        <v>0</v>
      </c>
      <c r="BLK32" s="407"/>
      <c r="BLL32" s="312"/>
      <c r="BLM32" s="22"/>
      <c r="BLN32" s="61"/>
      <c r="BLO32" s="76"/>
      <c r="BLP32" s="78">
        <f t="shared" si="182"/>
        <v>0</v>
      </c>
      <c r="BLR32" s="407"/>
      <c r="BLS32" s="312"/>
      <c r="BLT32" s="22"/>
      <c r="BLU32" s="494"/>
      <c r="BLV32" s="76"/>
      <c r="BLW32" s="78">
        <f t="shared" si="183"/>
        <v>2393</v>
      </c>
      <c r="BLY32" s="407"/>
      <c r="BLZ32" s="312"/>
      <c r="BMA32" s="22"/>
      <c r="BMB32" s="61"/>
      <c r="BMC32" s="76"/>
      <c r="BMD32" s="78">
        <f t="shared" si="184"/>
        <v>0</v>
      </c>
      <c r="BMF32" s="31"/>
      <c r="BMG32" s="312"/>
      <c r="BMH32" s="22"/>
      <c r="BMI32" s="61"/>
      <c r="BMJ32" s="76"/>
      <c r="BMK32" s="78">
        <f t="shared" si="185"/>
        <v>0</v>
      </c>
      <c r="BMM32" s="31"/>
      <c r="BMN32" s="312"/>
      <c r="BMO32" s="785"/>
      <c r="BMP32" s="31"/>
      <c r="BMQ32" s="76"/>
      <c r="BMR32" s="78">
        <f t="shared" si="228"/>
        <v>14824.5</v>
      </c>
      <c r="BMT32" s="322"/>
      <c r="BMU32" s="303"/>
      <c r="BMV32" s="140"/>
      <c r="BMW32" s="259"/>
      <c r="BMX32" s="140"/>
      <c r="BMY32" s="78">
        <f t="shared" si="229"/>
        <v>56291.5</v>
      </c>
      <c r="BNA32" s="31"/>
      <c r="BNB32" s="312"/>
      <c r="BNC32" s="22"/>
      <c r="BND32" s="61"/>
      <c r="BNE32" s="76"/>
      <c r="BNF32" s="78">
        <f t="shared" si="230"/>
        <v>0</v>
      </c>
      <c r="BNH32" s="31"/>
      <c r="BNI32" s="337"/>
      <c r="BNJ32" s="312"/>
      <c r="BNK32" s="22"/>
      <c r="BNL32" s="61"/>
      <c r="BNM32" s="76"/>
      <c r="BNN32" s="78">
        <f t="shared" si="231"/>
        <v>0</v>
      </c>
      <c r="BNP32" s="31"/>
      <c r="BNQ32" s="312"/>
      <c r="BNR32" s="22"/>
      <c r="BNS32" s="61"/>
      <c r="BNT32" s="76"/>
      <c r="BNU32" s="78">
        <f t="shared" si="232"/>
        <v>0</v>
      </c>
      <c r="BNW32" s="31"/>
      <c r="BNX32" s="312"/>
      <c r="BNY32" s="22"/>
      <c r="BNZ32" s="61"/>
      <c r="BOA32" s="76"/>
      <c r="BOB32" s="78">
        <f t="shared" si="233"/>
        <v>0</v>
      </c>
      <c r="BOD32" s="31"/>
      <c r="BOE32" s="312"/>
      <c r="BOF32" s="22"/>
      <c r="BOG32" s="61"/>
      <c r="BOH32" s="76"/>
      <c r="BOI32" s="78">
        <f t="shared" si="234"/>
        <v>1785.5</v>
      </c>
      <c r="BOK32" s="322"/>
      <c r="BOL32" s="230"/>
      <c r="BOM32" s="105"/>
      <c r="BON32" s="49"/>
      <c r="BOO32" s="140"/>
      <c r="BOP32" s="78">
        <f t="shared" si="235"/>
        <v>0</v>
      </c>
      <c r="BOR32" s="407"/>
      <c r="BOS32" s="312"/>
      <c r="BOT32" s="22"/>
      <c r="BOU32" s="31"/>
      <c r="BOV32" s="76"/>
      <c r="BOW32" s="78">
        <f t="shared" si="236"/>
        <v>0</v>
      </c>
      <c r="BOY32" s="407"/>
      <c r="BOZ32" s="312"/>
      <c r="BPA32" s="22"/>
      <c r="BPB32" s="31"/>
      <c r="BPC32" s="76"/>
      <c r="BPD32" s="78">
        <f t="shared" si="250"/>
        <v>210</v>
      </c>
      <c r="BPF32" s="31"/>
      <c r="BPG32" s="312"/>
      <c r="BPH32" s="22"/>
      <c r="BPI32" s="61"/>
      <c r="BPJ32" s="76"/>
      <c r="BPK32" s="78">
        <f t="shared" si="186"/>
        <v>0</v>
      </c>
      <c r="BPM32" s="31"/>
      <c r="BPN32" s="312"/>
      <c r="BPO32" s="22"/>
      <c r="BPP32" s="61"/>
      <c r="BPQ32" s="76"/>
      <c r="BPR32" s="78">
        <f t="shared" si="187"/>
        <v>0</v>
      </c>
      <c r="BPV32" s="31"/>
      <c r="BPW32" s="22"/>
      <c r="BPX32" s="61"/>
      <c r="BPY32" s="76"/>
      <c r="BPZ32" s="78">
        <f t="shared" si="188"/>
        <v>118</v>
      </c>
      <c r="BQA32" s="76"/>
      <c r="BQB32" s="322"/>
      <c r="BQC32" s="303"/>
      <c r="BQD32" s="140"/>
      <c r="BQE32" s="49"/>
      <c r="BQF32" s="140"/>
      <c r="BQG32" s="78">
        <f t="shared" si="189"/>
        <v>28133.5</v>
      </c>
      <c r="BQI32" s="322"/>
      <c r="BQJ32" s="230"/>
      <c r="BQK32" s="105"/>
      <c r="BQL32" s="427"/>
      <c r="BQM32" s="140"/>
      <c r="BQN32" s="78">
        <f t="shared" si="190"/>
        <v>0</v>
      </c>
      <c r="BQQ32" s="782"/>
      <c r="BQR32" s="351"/>
      <c r="BQS32" s="407"/>
      <c r="BQT32" s="780"/>
      <c r="BQU32" s="78">
        <f t="shared" si="191"/>
        <v>0</v>
      </c>
      <c r="BQW32" s="31"/>
      <c r="BQX32" s="312"/>
      <c r="BQY32" s="22"/>
      <c r="BQZ32" s="61"/>
      <c r="BRA32" s="76"/>
      <c r="BRB32" s="78">
        <f t="shared" si="192"/>
        <v>2077</v>
      </c>
      <c r="BRD32" s="31"/>
      <c r="BRE32" s="31"/>
      <c r="BRF32" s="312"/>
      <c r="BRG32" s="22"/>
      <c r="BRH32" s="61"/>
      <c r="BRI32" s="76"/>
      <c r="BRJ32" s="78">
        <f t="shared" si="193"/>
        <v>1966</v>
      </c>
      <c r="BRL32" s="407"/>
      <c r="BRM32" s="312"/>
      <c r="BRN32" s="22"/>
      <c r="BRO32" s="61"/>
      <c r="BRP32" s="76"/>
      <c r="BRQ32" s="78">
        <f t="shared" si="194"/>
        <v>0</v>
      </c>
      <c r="BRS32" s="407"/>
      <c r="BRT32" s="312"/>
      <c r="BRU32" s="22"/>
      <c r="BRV32" s="31"/>
      <c r="BRW32" s="76"/>
      <c r="BRX32" s="78">
        <f t="shared" si="195"/>
        <v>0</v>
      </c>
      <c r="BRZ32" s="31"/>
      <c r="BSA32" s="312"/>
      <c r="BSB32" s="22"/>
      <c r="BSC32" s="61"/>
      <c r="BSD32" s="76"/>
      <c r="BSE32" s="78">
        <f t="shared" si="196"/>
        <v>0</v>
      </c>
      <c r="BSG32" s="407"/>
      <c r="BSH32" s="312"/>
      <c r="BSI32" s="22"/>
      <c r="BSJ32" s="887"/>
      <c r="BSK32" s="573"/>
      <c r="BSL32" s="78">
        <f t="shared" si="197"/>
        <v>0</v>
      </c>
      <c r="BSN32" s="407"/>
      <c r="BSO32" s="312"/>
      <c r="BSP32" s="22"/>
      <c r="BSQ32" s="887"/>
      <c r="BSR32" s="573"/>
      <c r="BSS32" s="78">
        <f t="shared" si="198"/>
        <v>0</v>
      </c>
      <c r="BSU32" s="31"/>
      <c r="BSV32" s="312"/>
      <c r="BSW32" s="22"/>
      <c r="BSX32" s="61"/>
      <c r="BSY32" s="76"/>
      <c r="BSZ32" s="78">
        <f t="shared" si="199"/>
        <v>0</v>
      </c>
      <c r="BTB32" s="31"/>
      <c r="BTC32" s="312"/>
      <c r="BTD32" s="22"/>
      <c r="BTE32" s="61"/>
      <c r="BTF32" s="76"/>
      <c r="BTG32" s="78">
        <f t="shared" si="200"/>
        <v>0</v>
      </c>
      <c r="BTI32" s="31"/>
      <c r="BTJ32" s="312"/>
      <c r="BTK32" s="22"/>
      <c r="BTL32" s="61"/>
      <c r="BTM32" s="76"/>
      <c r="BTN32" s="78">
        <f t="shared" si="201"/>
        <v>0</v>
      </c>
      <c r="BTP32" s="31"/>
      <c r="BTQ32" s="312"/>
      <c r="BTR32" s="22"/>
      <c r="BTS32" s="61"/>
      <c r="BTT32" s="76"/>
      <c r="BTU32" s="78">
        <f t="shared" si="202"/>
        <v>0</v>
      </c>
    </row>
    <row r="33" spans="1:1893" x14ac:dyDescent="0.25">
      <c r="A33" s="31"/>
      <c r="B33" s="312"/>
      <c r="C33" s="22"/>
      <c r="D33" s="31"/>
      <c r="E33" s="76"/>
      <c r="F33" s="78">
        <f t="shared" si="2"/>
        <v>0</v>
      </c>
      <c r="H33" s="31"/>
      <c r="I33" s="312"/>
      <c r="J33" s="22"/>
      <c r="K33" s="31"/>
      <c r="L33" s="76"/>
      <c r="M33" s="78">
        <f t="shared" si="3"/>
        <v>0</v>
      </c>
      <c r="O33" s="312"/>
      <c r="P33" s="312"/>
      <c r="Q33" s="22"/>
      <c r="R33" s="31"/>
      <c r="S33" s="76"/>
      <c r="T33" s="78">
        <f t="shared" si="4"/>
        <v>0</v>
      </c>
      <c r="V33" s="312"/>
      <c r="W33" s="312"/>
      <c r="X33" s="22"/>
      <c r="Y33" s="31"/>
      <c r="Z33" s="76"/>
      <c r="AA33" s="78">
        <f t="shared" si="5"/>
        <v>0</v>
      </c>
      <c r="AC33" s="407">
        <v>41544</v>
      </c>
      <c r="AD33" s="312" t="s">
        <v>4182</v>
      </c>
      <c r="AE33" s="22">
        <v>2660</v>
      </c>
      <c r="AF33" s="407"/>
      <c r="AG33" s="76"/>
      <c r="AH33" s="78">
        <f t="shared" si="6"/>
        <v>18570</v>
      </c>
      <c r="AJ33" s="322"/>
      <c r="AK33" s="230"/>
      <c r="AL33" s="105"/>
      <c r="AM33" s="533"/>
      <c r="AN33" s="391"/>
      <c r="AO33" s="78">
        <f t="shared" si="7"/>
        <v>617632.36</v>
      </c>
      <c r="AQ33" s="312"/>
      <c r="AR33" s="312"/>
      <c r="AS33" s="22"/>
      <c r="AT33" s="31"/>
      <c r="AU33" s="76"/>
      <c r="AV33" s="78">
        <f t="shared" si="8"/>
        <v>0</v>
      </c>
      <c r="AX33" s="323"/>
      <c r="AY33" s="312"/>
      <c r="AZ33" s="22"/>
      <c r="BA33" s="31"/>
      <c r="BB33" s="76"/>
      <c r="BC33" s="78">
        <f t="shared" si="9"/>
        <v>37222</v>
      </c>
      <c r="BE33" s="407"/>
      <c r="BF33" s="312"/>
      <c r="BG33" s="22"/>
      <c r="BH33" s="31"/>
      <c r="BI33" s="76"/>
      <c r="BJ33" s="78">
        <f t="shared" si="10"/>
        <v>0</v>
      </c>
      <c r="BL33" s="323"/>
      <c r="BM33" s="312"/>
      <c r="BN33" s="22"/>
      <c r="BO33" s="31"/>
      <c r="BP33" s="76"/>
      <c r="BQ33" s="78">
        <f t="shared" si="11"/>
        <v>0</v>
      </c>
      <c r="BS33" s="427"/>
      <c r="BT33" s="427"/>
      <c r="BU33" s="230"/>
      <c r="BV33" s="105"/>
      <c r="BW33" s="49"/>
      <c r="BX33" s="140"/>
      <c r="BY33" s="78">
        <f t="shared" si="12"/>
        <v>0</v>
      </c>
      <c r="CA33" s="407"/>
      <c r="CB33" s="312"/>
      <c r="CC33" s="22"/>
      <c r="CD33" s="31"/>
      <c r="CE33" s="76"/>
      <c r="CF33" s="78">
        <f t="shared" si="13"/>
        <v>0</v>
      </c>
      <c r="CH33" s="407"/>
      <c r="CI33" s="312"/>
      <c r="CJ33" s="22"/>
      <c r="CK33" s="31"/>
      <c r="CL33" s="76"/>
      <c r="CM33" s="78">
        <f t="shared" si="14"/>
        <v>0</v>
      </c>
      <c r="CO33" s="427">
        <v>41376</v>
      </c>
      <c r="CP33" s="821"/>
      <c r="CQ33" s="230" t="s">
        <v>1918</v>
      </c>
      <c r="CR33" s="1464"/>
      <c r="CS33" s="1468" t="s">
        <v>1919</v>
      </c>
      <c r="CT33" s="1465"/>
      <c r="CU33" s="78">
        <f t="shared" si="15"/>
        <v>326332.05</v>
      </c>
      <c r="CW33" s="427"/>
      <c r="CX33" s="821"/>
      <c r="CY33" s="230"/>
      <c r="CZ33" s="105"/>
      <c r="DA33" s="427"/>
      <c r="DB33" s="140"/>
      <c r="DC33" s="78">
        <f t="shared" si="16"/>
        <v>9551430.3000000007</v>
      </c>
      <c r="DE33" s="322"/>
      <c r="DF33" s="230"/>
      <c r="DG33" s="105"/>
      <c r="DH33" s="49"/>
      <c r="DI33" s="140"/>
      <c r="DJ33" s="78">
        <f t="shared" si="17"/>
        <v>7735</v>
      </c>
      <c r="DL33" s="322"/>
      <c r="DM33" s="230"/>
      <c r="DN33" s="105"/>
      <c r="DO33" s="49"/>
      <c r="DP33" s="140"/>
      <c r="DQ33" s="78">
        <f t="shared" si="18"/>
        <v>0</v>
      </c>
      <c r="DS33" s="49"/>
      <c r="DT33" s="230"/>
      <c r="DU33" s="105"/>
      <c r="DV33" s="49"/>
      <c r="DW33" s="140"/>
      <c r="DX33" s="78">
        <f t="shared" si="19"/>
        <v>1750.5</v>
      </c>
      <c r="DZ33" s="322"/>
      <c r="EA33" s="230"/>
      <c r="EB33" s="105"/>
      <c r="EC33" s="49"/>
      <c r="ED33" s="140"/>
      <c r="EE33" s="78">
        <f t="shared" si="20"/>
        <v>0</v>
      </c>
      <c r="EG33" s="407"/>
      <c r="EH33" s="312"/>
      <c r="EI33" s="22"/>
      <c r="EJ33" s="31"/>
      <c r="EK33" s="76"/>
      <c r="EL33" s="78">
        <f t="shared" si="21"/>
        <v>0</v>
      </c>
      <c r="EN33" s="407"/>
      <c r="EO33" s="312"/>
      <c r="EP33" s="22"/>
      <c r="EQ33" s="31"/>
      <c r="ER33" s="76"/>
      <c r="ES33" s="78">
        <f t="shared" si="22"/>
        <v>0</v>
      </c>
      <c r="EU33" s="312"/>
      <c r="EV33" s="738"/>
      <c r="EW33" s="312"/>
      <c r="EX33" s="22"/>
      <c r="EY33" s="31"/>
      <c r="EZ33" s="76"/>
      <c r="FA33" s="78">
        <f t="shared" si="23"/>
        <v>0</v>
      </c>
      <c r="FC33" s="427"/>
      <c r="FD33" s="49"/>
      <c r="FE33" s="230"/>
      <c r="FF33" s="105"/>
      <c r="FG33" s="49"/>
      <c r="FH33" s="140"/>
      <c r="FI33" s="78">
        <f t="shared" si="24"/>
        <v>40277.530000000006</v>
      </c>
      <c r="FK33" s="407"/>
      <c r="FL33" s="312"/>
      <c r="FM33" s="312"/>
      <c r="FN33" s="22"/>
      <c r="FO33" s="31"/>
      <c r="FP33" s="76"/>
      <c r="FQ33" s="78">
        <f t="shared" si="25"/>
        <v>8038.1</v>
      </c>
      <c r="FS33" s="31"/>
      <c r="FT33" s="230"/>
      <c r="FU33" s="105"/>
      <c r="FV33" s="49"/>
      <c r="FW33" s="140"/>
      <c r="FX33" s="78">
        <f t="shared" si="203"/>
        <v>0</v>
      </c>
      <c r="FZ33" s="427"/>
      <c r="GA33" s="484"/>
      <c r="GB33" s="230"/>
      <c r="GC33" s="105"/>
      <c r="GD33" s="427"/>
      <c r="GE33" s="140"/>
      <c r="GF33" s="78">
        <f t="shared" si="26"/>
        <v>115455</v>
      </c>
      <c r="GH33" s="312"/>
      <c r="GI33" s="312"/>
      <c r="GJ33" s="22"/>
      <c r="GK33" s="31"/>
      <c r="GL33" s="76"/>
      <c r="GM33" s="78">
        <f t="shared" si="27"/>
        <v>24</v>
      </c>
      <c r="GO33" s="407"/>
      <c r="GP33" s="312"/>
      <c r="GQ33" s="312"/>
      <c r="GR33" s="22"/>
      <c r="GS33" s="31"/>
      <c r="GT33" s="76"/>
      <c r="GU33" s="78">
        <f t="shared" si="28"/>
        <v>8804.6</v>
      </c>
      <c r="GW33" s="407"/>
      <c r="GX33" s="312"/>
      <c r="GY33" s="22"/>
      <c r="GZ33" s="323"/>
      <c r="HA33" s="76"/>
      <c r="HB33" s="78">
        <f t="shared" si="29"/>
        <v>5990.5</v>
      </c>
      <c r="HD33" s="323"/>
      <c r="HE33" s="312"/>
      <c r="HF33" s="22"/>
      <c r="HG33" s="31"/>
      <c r="HH33" s="76"/>
      <c r="HI33" s="78">
        <f t="shared" si="30"/>
        <v>41275.5</v>
      </c>
      <c r="HK33" s="323"/>
      <c r="HL33" s="312"/>
      <c r="HM33" s="22"/>
      <c r="HN33" s="31"/>
      <c r="HO33" s="76"/>
      <c r="HP33" s="78">
        <f t="shared" si="31"/>
        <v>3000</v>
      </c>
      <c r="HR33" s="323"/>
      <c r="HS33" s="312"/>
      <c r="HT33" s="22"/>
      <c r="HU33" s="31"/>
      <c r="HV33" s="76"/>
      <c r="HW33" s="78">
        <f t="shared" si="32"/>
        <v>0</v>
      </c>
      <c r="HY33" s="323"/>
      <c r="HZ33" s="312"/>
      <c r="IA33" s="22"/>
      <c r="IB33" s="31"/>
      <c r="IC33" s="76"/>
      <c r="ID33" s="78">
        <f t="shared" si="33"/>
        <v>0</v>
      </c>
      <c r="IF33" s="312"/>
      <c r="IG33" s="312"/>
      <c r="IH33" s="22"/>
      <c r="II33" s="31"/>
      <c r="IJ33" s="76"/>
      <c r="IK33" s="78">
        <f t="shared" si="34"/>
        <v>44195</v>
      </c>
      <c r="IM33" s="427"/>
      <c r="IN33" s="230"/>
      <c r="IO33" s="105"/>
      <c r="IP33" s="49"/>
      <c r="IQ33" s="140"/>
      <c r="IR33" s="78">
        <f t="shared" si="35"/>
        <v>402</v>
      </c>
      <c r="IT33" s="407"/>
      <c r="IU33" s="312"/>
      <c r="IV33" s="22"/>
      <c r="IW33" s="31"/>
      <c r="IX33" s="76"/>
      <c r="IY33" s="78">
        <f t="shared" si="36"/>
        <v>21278.5</v>
      </c>
      <c r="JA33" s="322"/>
      <c r="JB33" s="303"/>
      <c r="JC33" s="391"/>
      <c r="JD33" s="322"/>
      <c r="JE33" s="391"/>
      <c r="JF33" s="78">
        <f t="shared" si="37"/>
        <v>30400</v>
      </c>
      <c r="JH33" s="323"/>
      <c r="JI33" s="312"/>
      <c r="JJ33" s="22"/>
      <c r="JK33" s="323"/>
      <c r="JL33" s="22"/>
      <c r="JM33" s="78">
        <f t="shared" si="38"/>
        <v>30400</v>
      </c>
      <c r="JO33" s="323"/>
      <c r="JP33" s="312"/>
      <c r="JQ33" s="22"/>
      <c r="JR33" s="323"/>
      <c r="JS33" s="22"/>
      <c r="JT33" s="78">
        <f t="shared" si="39"/>
        <v>30400</v>
      </c>
      <c r="JV33" s="427"/>
      <c r="JW33" s="230"/>
      <c r="JX33" s="105"/>
      <c r="JY33" s="323">
        <v>41069</v>
      </c>
      <c r="JZ33" s="76">
        <v>3950.32</v>
      </c>
      <c r="KA33" s="78">
        <f t="shared" si="40"/>
        <v>30135.07</v>
      </c>
      <c r="KC33" s="323"/>
      <c r="KD33" s="312"/>
      <c r="KE33" s="22"/>
      <c r="KF33" s="31"/>
      <c r="KG33" s="76"/>
      <c r="KH33" s="78">
        <f t="shared" si="41"/>
        <v>0</v>
      </c>
      <c r="KJ33" s="323"/>
      <c r="KK33" s="323"/>
      <c r="KL33" s="312"/>
      <c r="KM33" s="22"/>
      <c r="KN33" s="31"/>
      <c r="KO33" s="76"/>
      <c r="KP33" s="78">
        <f t="shared" si="42"/>
        <v>26852</v>
      </c>
      <c r="KR33" s="323"/>
      <c r="KS33" s="312"/>
      <c r="KT33" s="22"/>
      <c r="KU33" s="31"/>
      <c r="KV33" s="76"/>
      <c r="KW33" s="78">
        <f t="shared" si="43"/>
        <v>0</v>
      </c>
      <c r="KY33" s="322"/>
      <c r="KZ33" s="230"/>
      <c r="LA33" s="105"/>
      <c r="LB33" s="49"/>
      <c r="LC33" s="140"/>
      <c r="LD33" s="78">
        <f t="shared" si="44"/>
        <v>0</v>
      </c>
      <c r="LF33" s="312"/>
      <c r="LG33" s="312"/>
      <c r="LH33" s="22"/>
      <c r="LI33" s="31"/>
      <c r="LJ33" s="76"/>
      <c r="LK33" s="78">
        <f t="shared" si="45"/>
        <v>7881.5</v>
      </c>
      <c r="LM33" s="312"/>
      <c r="LN33" s="312"/>
      <c r="LO33" s="22"/>
      <c r="LP33" s="31"/>
      <c r="LQ33" s="76"/>
      <c r="LR33" s="78">
        <f t="shared" si="46"/>
        <v>0</v>
      </c>
      <c r="LT33" s="312"/>
      <c r="LU33" s="312"/>
      <c r="LV33" s="22"/>
      <c r="LW33" s="31"/>
      <c r="LX33" s="76"/>
      <c r="LY33" s="78">
        <f t="shared" si="47"/>
        <v>0</v>
      </c>
      <c r="MA33" s="312"/>
      <c r="MB33" s="312"/>
      <c r="MC33" s="22"/>
      <c r="MD33" s="31"/>
      <c r="ME33" s="76"/>
      <c r="MF33" s="78">
        <f t="shared" si="48"/>
        <v>0</v>
      </c>
      <c r="MH33" s="407"/>
      <c r="MI33" s="312"/>
      <c r="MJ33" s="22"/>
      <c r="MK33" s="31"/>
      <c r="ML33" s="76"/>
      <c r="MM33" s="78">
        <f t="shared" si="49"/>
        <v>0</v>
      </c>
      <c r="MO33" s="407"/>
      <c r="MP33" s="312"/>
      <c r="MQ33" s="22"/>
      <c r="MR33" s="31"/>
      <c r="MS33" s="76"/>
      <c r="MT33" s="78">
        <f t="shared" si="50"/>
        <v>0</v>
      </c>
      <c r="MV33" s="407"/>
      <c r="MW33" s="312"/>
      <c r="MX33" s="22"/>
      <c r="MY33" s="31"/>
      <c r="MZ33" s="76"/>
      <c r="NA33" s="78">
        <f t="shared" si="51"/>
        <v>0</v>
      </c>
      <c r="NC33" s="312"/>
      <c r="ND33" s="312"/>
      <c r="NE33" s="22"/>
      <c r="NF33" s="31"/>
      <c r="NG33" s="76"/>
      <c r="NH33" s="78">
        <f t="shared" si="52"/>
        <v>0</v>
      </c>
      <c r="NJ33" s="312"/>
      <c r="NK33" s="312"/>
      <c r="NL33" s="22"/>
      <c r="NM33" s="31"/>
      <c r="NN33" s="76"/>
      <c r="NO33" s="78">
        <f t="shared" si="53"/>
        <v>0</v>
      </c>
      <c r="NQ33" s="407"/>
      <c r="NR33" s="312"/>
      <c r="NS33" s="22"/>
      <c r="NT33" s="407"/>
      <c r="NU33" s="76"/>
      <c r="NV33" s="78">
        <f t="shared" si="54"/>
        <v>0</v>
      </c>
      <c r="NX33" s="407"/>
      <c r="NY33" s="312"/>
      <c r="NZ33" s="22"/>
      <c r="OA33" s="31"/>
      <c r="OB33" s="76"/>
      <c r="OC33" s="78">
        <f t="shared" si="55"/>
        <v>14934.5</v>
      </c>
      <c r="OE33" s="407"/>
      <c r="OF33" s="738"/>
      <c r="OG33" s="312"/>
      <c r="OH33" s="22"/>
      <c r="OI33" s="31"/>
      <c r="OJ33" s="76"/>
      <c r="OK33" s="78">
        <f t="shared" si="0"/>
        <v>166644.35999999999</v>
      </c>
      <c r="OM33" s="407"/>
      <c r="ON33" s="312"/>
      <c r="OO33" s="22"/>
      <c r="OP33" s="31"/>
      <c r="OQ33" s="76"/>
      <c r="OR33" s="78">
        <f t="shared" si="56"/>
        <v>0</v>
      </c>
      <c r="OT33" s="312"/>
      <c r="OU33" s="312"/>
      <c r="OV33" s="22"/>
      <c r="OW33" s="31"/>
      <c r="OX33" s="76"/>
      <c r="OY33" s="78">
        <f t="shared" si="57"/>
        <v>0</v>
      </c>
      <c r="PA33" s="322"/>
      <c r="PB33" s="899"/>
      <c r="PC33" s="105"/>
      <c r="PD33" s="49"/>
      <c r="PE33" s="140"/>
      <c r="PF33" s="78">
        <f t="shared" si="58"/>
        <v>7976</v>
      </c>
      <c r="PH33" s="322"/>
      <c r="PI33" s="899"/>
      <c r="PJ33" s="105"/>
      <c r="PK33" s="49"/>
      <c r="PL33" s="140"/>
      <c r="PM33" s="78">
        <f t="shared" si="59"/>
        <v>7976</v>
      </c>
      <c r="PO33" s="322"/>
      <c r="PP33" s="864"/>
      <c r="PQ33" s="230"/>
      <c r="PR33" s="105"/>
      <c r="PS33" s="309"/>
      <c r="PT33" s="140"/>
      <c r="PU33" s="78">
        <f t="shared" si="60"/>
        <v>332577.49</v>
      </c>
      <c r="PW33" s="323"/>
      <c r="PX33" s="312"/>
      <c r="PY33" s="22"/>
      <c r="PZ33" s="337"/>
      <c r="QA33" s="76"/>
      <c r="QB33" s="78">
        <f t="shared" si="61"/>
        <v>9904</v>
      </c>
      <c r="QD33" s="323"/>
      <c r="QE33" s="312"/>
      <c r="QF33" s="22"/>
      <c r="QG33" s="31"/>
      <c r="QH33" s="76"/>
      <c r="QI33" s="78">
        <f t="shared" si="62"/>
        <v>43673.4</v>
      </c>
      <c r="QK33" s="312"/>
      <c r="QL33" s="312"/>
      <c r="QM33" s="22"/>
      <c r="QN33" s="31"/>
      <c r="QO33" s="76"/>
      <c r="QP33" s="78">
        <f t="shared" si="63"/>
        <v>0</v>
      </c>
      <c r="QR33" s="312"/>
      <c r="QS33" s="312"/>
      <c r="QT33" s="22"/>
      <c r="QU33" s="31"/>
      <c r="QV33" s="76"/>
      <c r="QW33" s="78">
        <f t="shared" si="64"/>
        <v>0</v>
      </c>
      <c r="QY33" s="312"/>
      <c r="QZ33" s="312"/>
      <c r="RA33" s="22"/>
      <c r="RB33" s="31"/>
      <c r="RC33" s="76"/>
      <c r="RD33" s="78">
        <f t="shared" si="65"/>
        <v>0</v>
      </c>
      <c r="RF33" s="427"/>
      <c r="RG33" s="484"/>
      <c r="RH33" s="230"/>
      <c r="RI33" s="105"/>
      <c r="RJ33" s="49"/>
      <c r="RK33" s="351"/>
      <c r="RL33" s="78">
        <f t="shared" si="66"/>
        <v>26965.5</v>
      </c>
      <c r="RN33" s="407"/>
      <c r="RO33" s="312"/>
      <c r="RP33" s="22"/>
      <c r="RQ33" s="31"/>
      <c r="RR33" s="795"/>
      <c r="RS33" s="78">
        <f t="shared" si="67"/>
        <v>0</v>
      </c>
      <c r="RU33" s="407"/>
      <c r="RV33" s="312"/>
      <c r="RW33" s="22"/>
      <c r="RX33" s="31"/>
      <c r="RY33" s="795"/>
      <c r="RZ33" s="78">
        <f t="shared" si="68"/>
        <v>0</v>
      </c>
      <c r="SB33" s="312"/>
      <c r="SC33" s="312"/>
      <c r="SD33" s="22"/>
      <c r="SE33" s="31"/>
      <c r="SF33" s="795"/>
      <c r="SG33" s="78">
        <f t="shared" si="69"/>
        <v>0</v>
      </c>
      <c r="SI33" s="312"/>
      <c r="SJ33" s="312"/>
      <c r="SK33" s="22"/>
      <c r="SL33" s="31"/>
      <c r="SM33" s="795"/>
      <c r="SN33" s="78">
        <f t="shared" si="70"/>
        <v>0</v>
      </c>
      <c r="SP33" s="312"/>
      <c r="SQ33" s="312"/>
      <c r="SR33" s="22"/>
      <c r="SS33" s="31"/>
      <c r="ST33" s="795"/>
      <c r="SU33" s="78">
        <f t="shared" si="71"/>
        <v>0</v>
      </c>
      <c r="SW33" s="312"/>
      <c r="SX33" s="312"/>
      <c r="SY33" s="22"/>
      <c r="SZ33" s="31"/>
      <c r="TA33" s="795"/>
      <c r="TB33" s="78">
        <f t="shared" si="72"/>
        <v>0</v>
      </c>
      <c r="TD33" s="312"/>
      <c r="TE33" s="312"/>
      <c r="TF33" s="22"/>
      <c r="TG33" s="31"/>
      <c r="TH33" s="795"/>
      <c r="TI33" s="78">
        <f t="shared" si="73"/>
        <v>0</v>
      </c>
      <c r="TK33" s="312"/>
      <c r="TL33" s="312"/>
      <c r="TM33" s="22"/>
      <c r="TN33" s="31"/>
      <c r="TO33" s="795"/>
      <c r="TP33" s="78">
        <f t="shared" si="74"/>
        <v>9651.5</v>
      </c>
      <c r="TR33" s="312"/>
      <c r="TS33" s="312"/>
      <c r="TT33" s="22"/>
      <c r="TU33" s="31"/>
      <c r="TV33" s="795"/>
      <c r="TW33" s="78">
        <f t="shared" si="75"/>
        <v>0</v>
      </c>
      <c r="TY33" s="407"/>
      <c r="TZ33" s="312"/>
      <c r="UA33" s="22"/>
      <c r="UB33" s="31"/>
      <c r="UC33" s="795"/>
      <c r="UD33" s="78">
        <f t="shared" si="76"/>
        <v>0</v>
      </c>
      <c r="UF33" s="407"/>
      <c r="UG33" s="312"/>
      <c r="UH33" s="22"/>
      <c r="UI33" s="31"/>
      <c r="UJ33" s="795"/>
      <c r="UK33" s="78">
        <f t="shared" si="77"/>
        <v>-2822</v>
      </c>
      <c r="UM33" s="407"/>
      <c r="UN33" s="312"/>
      <c r="UO33" s="22"/>
      <c r="UP33" s="31"/>
      <c r="UQ33" s="795"/>
      <c r="UR33" s="78">
        <f t="shared" si="78"/>
        <v>0</v>
      </c>
      <c r="UT33" s="322"/>
      <c r="UU33" s="230"/>
      <c r="UV33" s="105"/>
      <c r="UW33" s="322"/>
      <c r="UX33" s="351"/>
      <c r="UY33" s="78">
        <f t="shared" si="79"/>
        <v>2243</v>
      </c>
      <c r="VA33" s="407"/>
      <c r="VB33" s="312"/>
      <c r="VC33" s="22"/>
      <c r="VD33" s="31"/>
      <c r="VE33" s="795"/>
      <c r="VF33" s="78">
        <f t="shared" si="80"/>
        <v>0</v>
      </c>
      <c r="VH33" s="312"/>
      <c r="VI33" s="312"/>
      <c r="VJ33" s="22"/>
      <c r="VK33" s="31"/>
      <c r="VL33" s="795"/>
      <c r="VM33" s="78">
        <f t="shared" si="81"/>
        <v>1169.5</v>
      </c>
      <c r="VO33" s="312"/>
      <c r="VP33" s="312"/>
      <c r="VQ33" s="22"/>
      <c r="VR33" s="31"/>
      <c r="VS33" s="795"/>
      <c r="VT33" s="78">
        <f t="shared" si="82"/>
        <v>0</v>
      </c>
      <c r="VV33" s="407"/>
      <c r="VW33" s="312"/>
      <c r="VX33" s="22"/>
      <c r="VY33" s="31"/>
      <c r="VZ33" s="795"/>
      <c r="WA33" s="78">
        <f t="shared" si="83"/>
        <v>25810</v>
      </c>
      <c r="WC33" s="323"/>
      <c r="WD33" s="312"/>
      <c r="WE33" s="22"/>
      <c r="WF33" s="31"/>
      <c r="WG33" s="795"/>
      <c r="WH33" s="78">
        <f t="shared" si="84"/>
        <v>151</v>
      </c>
      <c r="WJ33" s="407"/>
      <c r="WK33" s="312"/>
      <c r="WL33" s="22"/>
      <c r="WM33" s="31"/>
      <c r="WN33" s="76"/>
      <c r="WO33" s="78">
        <f t="shared" si="85"/>
        <v>22886.5</v>
      </c>
      <c r="WQ33" s="31"/>
      <c r="WR33" s="312"/>
      <c r="WS33" s="22"/>
      <c r="WT33" s="31"/>
      <c r="WU33" s="76"/>
      <c r="WV33" s="78">
        <f t="shared" si="86"/>
        <v>0</v>
      </c>
      <c r="WX33" s="407"/>
      <c r="WY33" s="312"/>
      <c r="WZ33" s="22"/>
      <c r="XA33" s="31"/>
      <c r="XB33" s="76"/>
      <c r="XC33" s="78">
        <f t="shared" si="87"/>
        <v>27657.5</v>
      </c>
      <c r="XE33" s="407"/>
      <c r="XF33" s="312"/>
      <c r="XG33" s="22"/>
      <c r="XH33" s="31"/>
      <c r="XI33" s="76"/>
      <c r="XJ33" s="78">
        <f t="shared" si="88"/>
        <v>0</v>
      </c>
      <c r="XL33" s="407"/>
      <c r="XM33" s="312"/>
      <c r="XN33" s="22"/>
      <c r="XO33" s="31"/>
      <c r="XP33" s="76"/>
      <c r="XQ33" s="78">
        <f t="shared" si="89"/>
        <v>0</v>
      </c>
      <c r="XS33" s="323"/>
      <c r="XT33" s="312"/>
      <c r="XU33" s="312"/>
      <c r="XV33" s="22"/>
      <c r="XW33" s="31"/>
      <c r="XX33" s="76"/>
      <c r="XY33" s="78">
        <f t="shared" si="90"/>
        <v>55941.83</v>
      </c>
      <c r="YA33" s="323"/>
      <c r="YB33" s="312"/>
      <c r="YC33" s="22"/>
      <c r="YD33" s="31"/>
      <c r="YE33" s="76"/>
      <c r="YF33" s="78">
        <f t="shared" si="91"/>
        <v>721</v>
      </c>
      <c r="YH33" s="427"/>
      <c r="YI33" s="484"/>
      <c r="YJ33" s="230"/>
      <c r="YK33" s="698"/>
      <c r="YL33" s="1287"/>
      <c r="YM33" s="1288"/>
      <c r="YN33" s="78">
        <f t="shared" si="92"/>
        <v>4883.7000000000007</v>
      </c>
      <c r="YP33" s="323"/>
      <c r="YQ33" s="312"/>
      <c r="YR33" s="22"/>
      <c r="YS33" s="31"/>
      <c r="YT33" s="76"/>
      <c r="YU33" s="78">
        <f t="shared" si="251"/>
        <v>2405.5</v>
      </c>
      <c r="YW33" s="322"/>
      <c r="YX33" s="230"/>
      <c r="YY33" s="105"/>
      <c r="YZ33" s="49"/>
      <c r="ZA33" s="140"/>
      <c r="ZB33" s="78">
        <f t="shared" si="93"/>
        <v>13442.44</v>
      </c>
      <c r="ZD33" s="407"/>
      <c r="ZE33" s="312"/>
      <c r="ZF33" s="22"/>
      <c r="ZG33" s="31"/>
      <c r="ZH33" s="76"/>
      <c r="ZI33" s="78">
        <f t="shared" si="237"/>
        <v>0</v>
      </c>
      <c r="ZK33" s="407"/>
      <c r="ZL33" s="312"/>
      <c r="ZM33" s="22"/>
      <c r="ZN33" s="31"/>
      <c r="ZO33" s="76"/>
      <c r="ZP33" s="78">
        <f t="shared" si="238"/>
        <v>0</v>
      </c>
      <c r="ZR33" s="322">
        <v>41533</v>
      </c>
      <c r="ZS33" s="230"/>
      <c r="ZT33" s="230" t="s">
        <v>4112</v>
      </c>
      <c r="ZU33" s="105">
        <v>11736.5</v>
      </c>
      <c r="ZV33" s="322"/>
      <c r="ZW33" s="140"/>
      <c r="ZX33" s="132">
        <f t="shared" si="94"/>
        <v>40690.640000000014</v>
      </c>
      <c r="ZZ33" s="322"/>
      <c r="AAA33" s="230"/>
      <c r="AAB33" s="105"/>
      <c r="AAC33" s="322"/>
      <c r="AAD33" s="140"/>
      <c r="AAE33" s="132">
        <f t="shared" si="95"/>
        <v>0</v>
      </c>
      <c r="AAG33" s="427"/>
      <c r="AAH33" s="230"/>
      <c r="AAI33" s="105"/>
      <c r="AAJ33" s="322"/>
      <c r="AAK33" s="140"/>
      <c r="AAL33" s="78">
        <f t="shared" si="96"/>
        <v>2828</v>
      </c>
      <c r="AAN33" s="322"/>
      <c r="AAO33" s="230"/>
      <c r="AAP33" s="698"/>
      <c r="AAQ33" s="49"/>
      <c r="AAR33" s="140"/>
      <c r="AAS33" s="78">
        <f t="shared" si="97"/>
        <v>22790</v>
      </c>
      <c r="AAU33" s="407"/>
      <c r="AAV33" s="312"/>
      <c r="AAW33" s="22"/>
      <c r="AAX33" s="31"/>
      <c r="AAY33" s="76"/>
      <c r="AAZ33" s="78">
        <f t="shared" si="98"/>
        <v>0</v>
      </c>
      <c r="ABB33" s="427"/>
      <c r="ABC33" s="230"/>
      <c r="ABD33" s="105"/>
      <c r="ABE33" s="49"/>
      <c r="ABF33" s="140"/>
      <c r="ABG33" s="78">
        <f t="shared" si="99"/>
        <v>0</v>
      </c>
      <c r="ABI33" s="427"/>
      <c r="ABJ33" s="230"/>
      <c r="ABK33" s="105"/>
      <c r="ABL33" s="49"/>
      <c r="ABM33" s="140"/>
      <c r="ABN33" s="78">
        <f t="shared" si="100"/>
        <v>0</v>
      </c>
      <c r="ABP33" s="407"/>
      <c r="ABQ33" s="312"/>
      <c r="ABR33" s="22"/>
      <c r="ABS33" s="31"/>
      <c r="ABT33" s="76"/>
      <c r="ABU33" s="78">
        <f t="shared" si="101"/>
        <v>0</v>
      </c>
      <c r="ABW33" s="407"/>
      <c r="ABX33" s="312"/>
      <c r="ABY33" s="22"/>
      <c r="ABZ33" s="31"/>
      <c r="ACA33" s="76"/>
      <c r="ACB33" s="78">
        <f t="shared" si="102"/>
        <v>0</v>
      </c>
      <c r="ACD33" s="407"/>
      <c r="ACE33" s="407"/>
      <c r="ACF33" s="312"/>
      <c r="ACG33" s="22"/>
      <c r="ACH33" s="31"/>
      <c r="ACI33" s="76"/>
      <c r="ACJ33" s="78">
        <f t="shared" si="103"/>
        <v>0</v>
      </c>
      <c r="ACL33" s="312"/>
      <c r="ACM33" s="312"/>
      <c r="ACN33" s="22"/>
      <c r="ACO33" s="31"/>
      <c r="ACP33" s="76"/>
      <c r="ACQ33" s="78">
        <f t="shared" si="255"/>
        <v>8172</v>
      </c>
      <c r="ACS33" s="31"/>
      <c r="ACT33" s="312"/>
      <c r="ACU33" s="22"/>
      <c r="ACV33" s="31"/>
      <c r="ACW33" s="76"/>
      <c r="ACX33" s="78">
        <f t="shared" si="104"/>
        <v>70699</v>
      </c>
      <c r="ADA33" s="312"/>
      <c r="ADB33" s="312"/>
      <c r="ADC33" s="785"/>
      <c r="ADD33" s="31"/>
      <c r="ADE33" s="76"/>
      <c r="ADF33" s="78">
        <f t="shared" si="256"/>
        <v>0</v>
      </c>
      <c r="ADH33" s="323"/>
      <c r="ADI33" s="312"/>
      <c r="ADJ33" s="22"/>
      <c r="ADK33" s="407"/>
      <c r="ADL33" s="76"/>
      <c r="ADM33" s="78">
        <f t="shared" si="257"/>
        <v>0</v>
      </c>
      <c r="ADO33" s="407"/>
      <c r="ADP33" s="312"/>
      <c r="ADQ33" s="22"/>
      <c r="ADR33" s="31"/>
      <c r="ADS33" s="76"/>
      <c r="ADT33" s="78">
        <f t="shared" si="258"/>
        <v>42311</v>
      </c>
      <c r="ADV33" s="322"/>
      <c r="ADW33" s="230"/>
      <c r="ADX33" s="105"/>
      <c r="ADY33" s="322"/>
      <c r="ADZ33" s="140"/>
      <c r="AEA33" s="78">
        <f t="shared" si="252"/>
        <v>31650.5</v>
      </c>
      <c r="AEC33" s="31"/>
      <c r="AED33" s="312"/>
      <c r="AEE33" s="22"/>
      <c r="AEF33" s="31"/>
      <c r="AEG33" s="76"/>
      <c r="AEH33" s="78">
        <f t="shared" si="1"/>
        <v>0</v>
      </c>
      <c r="AEJ33" s="312"/>
      <c r="AEK33" s="312"/>
      <c r="AEL33" s="785"/>
      <c r="AEM33" s="31"/>
      <c r="AEN33" s="76"/>
      <c r="AEO33" s="78">
        <f t="shared" si="105"/>
        <v>1957</v>
      </c>
      <c r="AEQ33" s="312"/>
      <c r="AER33" s="312"/>
      <c r="AES33" s="22"/>
      <c r="AET33" s="31"/>
      <c r="AEU33" s="76"/>
      <c r="AEV33" s="78">
        <f t="shared" si="106"/>
        <v>0</v>
      </c>
      <c r="AEX33" s="31"/>
      <c r="AEY33" s="312"/>
      <c r="AEZ33" s="22"/>
      <c r="AFA33" s="31"/>
      <c r="AFB33" s="76"/>
      <c r="AFC33" s="78">
        <f t="shared" si="107"/>
        <v>0</v>
      </c>
      <c r="AFE33" s="323"/>
      <c r="AFF33" s="312"/>
      <c r="AFG33" s="22"/>
      <c r="AFH33" s="31"/>
      <c r="AFI33" s="76"/>
      <c r="AFJ33" s="78">
        <f t="shared" si="108"/>
        <v>0</v>
      </c>
      <c r="AFL33" s="31"/>
      <c r="AFM33" s="312"/>
      <c r="AFN33" s="22"/>
      <c r="AFO33" s="31"/>
      <c r="AFP33" s="76"/>
      <c r="AFQ33" s="78">
        <f t="shared" si="109"/>
        <v>0</v>
      </c>
      <c r="AFS33" s="31"/>
      <c r="AFT33" s="312"/>
      <c r="AFU33" s="22"/>
      <c r="AFV33" s="31"/>
      <c r="AFW33" s="76"/>
      <c r="AFX33" s="78">
        <f t="shared" si="110"/>
        <v>75595.399999999994</v>
      </c>
      <c r="AFZ33" s="31"/>
      <c r="AGA33" s="312"/>
      <c r="AGB33" s="22"/>
      <c r="AGC33" s="31"/>
      <c r="AGD33" s="76"/>
      <c r="AGE33" s="78">
        <f t="shared" si="111"/>
        <v>0</v>
      </c>
      <c r="AGG33" s="323"/>
      <c r="AGH33" s="312"/>
      <c r="AGI33" s="22"/>
      <c r="AGJ33" s="31"/>
      <c r="AGK33" s="76"/>
      <c r="AGL33" s="78">
        <f t="shared" si="112"/>
        <v>6283.5</v>
      </c>
      <c r="AGN33" s="407"/>
      <c r="AGO33" s="312"/>
      <c r="AGP33" s="22"/>
      <c r="AGQ33" s="31"/>
      <c r="AGR33" s="76"/>
      <c r="AGS33" s="78">
        <f t="shared" si="113"/>
        <v>39189.599999999999</v>
      </c>
      <c r="AGW33" s="312"/>
      <c r="AGX33" s="22"/>
      <c r="AGY33" s="323"/>
      <c r="AGZ33" s="76"/>
      <c r="AHA33" s="78">
        <f t="shared" si="114"/>
        <v>2343</v>
      </c>
      <c r="AHC33" s="407"/>
      <c r="AHD33" s="312"/>
      <c r="AHE33" s="22"/>
      <c r="AHF33" s="31"/>
      <c r="AHG33" s="76"/>
      <c r="AHH33" s="78">
        <f t="shared" si="115"/>
        <v>0</v>
      </c>
      <c r="AHJ33" s="407"/>
      <c r="AHK33" s="312"/>
      <c r="AHL33" s="22"/>
      <c r="AHM33" s="31"/>
      <c r="AHN33" s="76"/>
      <c r="AHO33" s="78">
        <f t="shared" si="116"/>
        <v>3656</v>
      </c>
      <c r="AHQ33" s="407"/>
      <c r="AHR33" s="407"/>
      <c r="AHS33" s="312"/>
      <c r="AHT33" s="785"/>
      <c r="AHU33" s="31"/>
      <c r="AHV33" s="76"/>
      <c r="AHW33" s="78">
        <f t="shared" si="117"/>
        <v>62507</v>
      </c>
      <c r="AHY33" s="407"/>
      <c r="AHZ33" s="312"/>
      <c r="AIA33" s="22"/>
      <c r="AIB33" s="31"/>
      <c r="AIC33" s="76"/>
      <c r="AID33" s="78">
        <f t="shared" si="118"/>
        <v>2612</v>
      </c>
      <c r="AIF33" s="427"/>
      <c r="AIG33" s="230"/>
      <c r="AIH33" s="105"/>
      <c r="AII33" s="49"/>
      <c r="AIJ33" s="140"/>
      <c r="AIK33" s="78">
        <f t="shared" si="119"/>
        <v>23042</v>
      </c>
      <c r="AIM33" s="407"/>
      <c r="AIN33" s="312"/>
      <c r="AIO33" s="22"/>
      <c r="AIP33" s="31"/>
      <c r="AIQ33" s="76"/>
      <c r="AIR33" s="78">
        <f t="shared" si="120"/>
        <v>504</v>
      </c>
      <c r="AIT33" s="31"/>
      <c r="AIU33" s="784"/>
      <c r="AIV33" s="22"/>
      <c r="AIW33" s="31"/>
      <c r="AIX33" s="76"/>
      <c r="AIY33" s="78">
        <f t="shared" si="121"/>
        <v>52560.5</v>
      </c>
      <c r="AJA33" s="31"/>
      <c r="AJB33" s="784"/>
      <c r="AJC33" s="105"/>
      <c r="AJD33" s="31"/>
      <c r="AJE33" s="140"/>
      <c r="AJF33" s="78">
        <f t="shared" si="122"/>
        <v>25028.5</v>
      </c>
      <c r="AJH33" s="323"/>
      <c r="AJI33" s="784"/>
      <c r="AJJ33" s="22"/>
      <c r="AJK33" s="31"/>
      <c r="AJL33" s="76"/>
      <c r="AJM33" s="78">
        <f t="shared" si="123"/>
        <v>0</v>
      </c>
      <c r="AJO33" s="322"/>
      <c r="AJP33" s="230"/>
      <c r="AJQ33" s="105"/>
      <c r="AJR33" s="427">
        <v>41191</v>
      </c>
      <c r="AJS33" s="140">
        <v>200</v>
      </c>
      <c r="AJT33" s="78">
        <f t="shared" si="124"/>
        <v>1804</v>
      </c>
      <c r="AJV33" s="312"/>
      <c r="AJW33" s="312"/>
      <c r="AJX33" s="784"/>
      <c r="AJY33" s="22"/>
      <c r="AJZ33" s="31"/>
      <c r="AKA33" s="76"/>
      <c r="AKB33" s="78">
        <f t="shared" si="125"/>
        <v>0</v>
      </c>
      <c r="AKD33" s="407"/>
      <c r="AKE33" s="784"/>
      <c r="AKF33" s="22"/>
      <c r="AKG33" s="31"/>
      <c r="AKH33" s="76"/>
      <c r="AKI33" s="78">
        <f t="shared" si="126"/>
        <v>0</v>
      </c>
      <c r="AKK33" s="407"/>
      <c r="AKL33" s="740"/>
      <c r="AKM33" s="784"/>
      <c r="AKN33" s="22"/>
      <c r="AKO33" s="31"/>
      <c r="AKP33" s="76"/>
      <c r="AKQ33" s="78">
        <f t="shared" si="127"/>
        <v>0</v>
      </c>
      <c r="AKS33" s="427"/>
      <c r="AKT33" s="899"/>
      <c r="AKU33" s="105"/>
      <c r="AKV33" s="49"/>
      <c r="AKW33" s="140"/>
      <c r="AKX33" s="78">
        <f t="shared" si="128"/>
        <v>11244.5</v>
      </c>
      <c r="AKZ33" s="407"/>
      <c r="ALA33" s="784"/>
      <c r="ALB33" s="22"/>
      <c r="ALC33" s="31"/>
      <c r="ALD33" s="76"/>
      <c r="ALE33" s="78">
        <f t="shared" si="129"/>
        <v>0</v>
      </c>
      <c r="ALG33" s="407"/>
      <c r="ALH33" s="784"/>
      <c r="ALI33" s="22"/>
      <c r="ALJ33" s="31"/>
      <c r="ALK33" s="76"/>
      <c r="ALL33" s="78">
        <f t="shared" si="130"/>
        <v>3598.5</v>
      </c>
      <c r="ALN33" s="427"/>
      <c r="ALO33" s="230"/>
      <c r="ALP33" s="105"/>
      <c r="ALQ33" s="49"/>
      <c r="ALR33" s="140"/>
      <c r="ALS33" s="78">
        <f t="shared" si="131"/>
        <v>37151</v>
      </c>
      <c r="ALU33" s="407"/>
      <c r="ALV33" s="784"/>
      <c r="ALW33" s="22"/>
      <c r="ALX33" s="31"/>
      <c r="ALY33" s="76"/>
      <c r="ALZ33" s="78">
        <f t="shared" si="132"/>
        <v>0</v>
      </c>
      <c r="AMB33" s="407"/>
      <c r="AMC33" s="784"/>
      <c r="AMD33" s="22"/>
      <c r="AME33" s="407"/>
      <c r="AMF33" s="76"/>
      <c r="AMG33" s="78">
        <f t="shared" si="133"/>
        <v>0</v>
      </c>
      <c r="AMI33" s="407"/>
      <c r="AMJ33" s="784"/>
      <c r="AMK33" s="22"/>
      <c r="AML33" s="31"/>
      <c r="AMM33" s="76"/>
      <c r="AMN33" s="78">
        <f t="shared" si="134"/>
        <v>0</v>
      </c>
      <c r="AMP33" s="323"/>
      <c r="AMQ33" s="312"/>
      <c r="AMR33" s="809"/>
      <c r="AMS33" s="812"/>
      <c r="AMT33" s="76"/>
      <c r="AMU33" s="813">
        <f t="shared" si="204"/>
        <v>0</v>
      </c>
      <c r="AMW33" s="323"/>
      <c r="AMX33" s="312"/>
      <c r="AMY33" s="807"/>
      <c r="AMZ33" s="98"/>
      <c r="ANA33" s="76"/>
      <c r="ANB33" s="813">
        <f t="shared" si="205"/>
        <v>0</v>
      </c>
      <c r="AND33" s="323"/>
      <c r="ANE33" s="312"/>
      <c r="ANF33" s="809"/>
      <c r="ANG33" s="905"/>
      <c r="ANH33" s="76"/>
      <c r="ANI33" s="813">
        <f t="shared" si="206"/>
        <v>12659.599999999999</v>
      </c>
      <c r="ANK33" s="31"/>
      <c r="ANL33" s="337"/>
      <c r="ANM33" s="312"/>
      <c r="ANN33" s="809"/>
      <c r="ANO33" s="812"/>
      <c r="ANP33" s="76"/>
      <c r="ANQ33" s="813">
        <f t="shared" si="207"/>
        <v>0</v>
      </c>
      <c r="ANS33" s="407"/>
      <c r="ANT33" s="740"/>
      <c r="ANU33" s="312"/>
      <c r="ANV33" s="809"/>
      <c r="ANW33" s="812"/>
      <c r="ANX33" s="76"/>
      <c r="ANY33" s="813">
        <f t="shared" si="208"/>
        <v>555712.89</v>
      </c>
      <c r="AOA33" s="407"/>
      <c r="AOB33" s="312"/>
      <c r="AOC33" s="809"/>
      <c r="AOD33" s="812"/>
      <c r="AOE33" s="76"/>
      <c r="AOF33" s="813">
        <f t="shared" si="209"/>
        <v>0</v>
      </c>
      <c r="AOH33" s="312"/>
      <c r="AOI33" s="312"/>
      <c r="AOJ33" s="809"/>
      <c r="AOK33" s="812"/>
      <c r="AOL33" s="76"/>
      <c r="AOM33" s="813">
        <f t="shared" si="210"/>
        <v>1894</v>
      </c>
      <c r="AOO33" s="312"/>
      <c r="AOP33" s="312"/>
      <c r="AOQ33" s="834"/>
      <c r="AOR33" s="812"/>
      <c r="AOS33" s="76"/>
      <c r="AOT33" s="813">
        <f t="shared" si="211"/>
        <v>0</v>
      </c>
      <c r="AOV33" s="49"/>
      <c r="AOW33" s="904"/>
      <c r="AOX33" s="807"/>
      <c r="AOY33" s="98"/>
      <c r="AOZ33" s="140"/>
      <c r="APA33" s="78">
        <f t="shared" si="135"/>
        <v>0</v>
      </c>
      <c r="APC33" s="407"/>
      <c r="APD33" s="312"/>
      <c r="APE33" s="834"/>
      <c r="APF33" s="812"/>
      <c r="APG33" s="76"/>
      <c r="APH33" s="813">
        <f t="shared" si="212"/>
        <v>0</v>
      </c>
      <c r="APJ33" s="323"/>
      <c r="APK33" s="312"/>
      <c r="APL33" s="809"/>
      <c r="APM33" s="812"/>
      <c r="APN33" s="76"/>
      <c r="APO33" s="813">
        <f t="shared" si="265"/>
        <v>0</v>
      </c>
      <c r="APQ33" s="31"/>
      <c r="APR33" s="876"/>
      <c r="APS33" s="809"/>
      <c r="APT33" s="812"/>
      <c r="APU33" s="76"/>
      <c r="APV33" s="813">
        <f t="shared" si="266"/>
        <v>0</v>
      </c>
      <c r="APX33" s="31"/>
      <c r="APY33" s="312"/>
      <c r="APZ33" s="809"/>
      <c r="AQA33" s="812"/>
      <c r="AQB33" s="76"/>
      <c r="AQC33" s="813">
        <f t="shared" si="267"/>
        <v>0</v>
      </c>
      <c r="AQE33" s="31"/>
      <c r="AQF33" s="876"/>
      <c r="AQG33" s="809"/>
      <c r="AQH33" s="812"/>
      <c r="AQI33" s="76"/>
      <c r="AQJ33" s="813">
        <f t="shared" si="268"/>
        <v>0</v>
      </c>
      <c r="AQL33" s="323"/>
      <c r="AQM33" s="784"/>
      <c r="AQN33" s="809"/>
      <c r="AQO33" s="812"/>
      <c r="AQP33" s="76"/>
      <c r="AQQ33" s="813">
        <f t="shared" si="269"/>
        <v>0</v>
      </c>
      <c r="AQS33" s="323"/>
      <c r="AQT33" s="784"/>
      <c r="AQU33" s="809"/>
      <c r="AQV33" s="812"/>
      <c r="AQW33" s="76"/>
      <c r="AQX33" s="813">
        <f t="shared" si="270"/>
        <v>0</v>
      </c>
      <c r="AQZ33" s="323"/>
      <c r="ARA33" s="784"/>
      <c r="ARB33" s="809"/>
      <c r="ARC33" s="812"/>
      <c r="ARD33" s="76"/>
      <c r="ARE33" s="813">
        <f t="shared" si="271"/>
        <v>977</v>
      </c>
      <c r="ARG33" s="407"/>
      <c r="ARH33" s="876"/>
      <c r="ARI33" s="809"/>
      <c r="ARJ33" s="812"/>
      <c r="ARK33" s="76"/>
      <c r="ARL33" s="813">
        <f t="shared" si="272"/>
        <v>0</v>
      </c>
      <c r="ARN33" s="407"/>
      <c r="ARO33" s="876"/>
      <c r="ARP33" s="809"/>
      <c r="ARQ33" s="812"/>
      <c r="ARR33" s="76"/>
      <c r="ARS33" s="813">
        <f t="shared" si="273"/>
        <v>0</v>
      </c>
      <c r="ARU33" s="407"/>
      <c r="ARV33" s="312"/>
      <c r="ARW33" s="809"/>
      <c r="ARX33" s="812"/>
      <c r="ARY33" s="76"/>
      <c r="ARZ33" s="813">
        <f t="shared" si="222"/>
        <v>0</v>
      </c>
      <c r="ASB33" s="407"/>
      <c r="ASC33" s="312"/>
      <c r="ASD33" s="834"/>
      <c r="ASE33" s="812"/>
      <c r="ASF33" s="76"/>
      <c r="ASG33" s="813">
        <f t="shared" si="223"/>
        <v>0</v>
      </c>
      <c r="ASI33" s="407"/>
      <c r="ASJ33" s="312"/>
      <c r="ASK33" s="22"/>
      <c r="ASL33" s="31"/>
      <c r="ASM33" s="76"/>
      <c r="ASN33" s="78">
        <f t="shared" si="239"/>
        <v>0</v>
      </c>
      <c r="ASP33" s="407"/>
      <c r="ASQ33" s="407"/>
      <c r="ASR33" s="312"/>
      <c r="ASS33" s="22"/>
      <c r="AST33" s="31"/>
      <c r="ASU33" s="76"/>
      <c r="ASV33" s="78">
        <f t="shared" si="240"/>
        <v>0</v>
      </c>
      <c r="ASX33" s="407"/>
      <c r="ASY33" s="784"/>
      <c r="ASZ33" s="22"/>
      <c r="ATA33" s="31"/>
      <c r="ATB33" s="76"/>
      <c r="ATC33" s="78">
        <f t="shared" si="241"/>
        <v>19160</v>
      </c>
      <c r="ATE33" s="323"/>
      <c r="ATF33" s="312"/>
      <c r="ATG33" s="22"/>
      <c r="ATH33" s="31"/>
      <c r="ATI33" s="76"/>
      <c r="ATJ33" s="78">
        <f t="shared" si="242"/>
        <v>0</v>
      </c>
      <c r="ATL33" s="407"/>
      <c r="ATM33" s="740"/>
      <c r="ATN33" s="784"/>
      <c r="ATO33" s="22"/>
      <c r="ATP33" s="31"/>
      <c r="ATQ33" s="76"/>
      <c r="ATR33" s="78">
        <f t="shared" si="243"/>
        <v>5675</v>
      </c>
      <c r="ATT33" s="407"/>
      <c r="ATU33" s="740"/>
      <c r="ATV33" s="784"/>
      <c r="ATW33" s="22"/>
      <c r="ATX33" s="31"/>
      <c r="ATY33" s="76"/>
      <c r="ATZ33" s="78">
        <f t="shared" si="244"/>
        <v>0</v>
      </c>
      <c r="AUA33" s="76"/>
      <c r="AUB33" s="407"/>
      <c r="AUC33" s="312"/>
      <c r="AUD33" s="22"/>
      <c r="AUE33" s="31"/>
      <c r="AUF33" s="76"/>
      <c r="AUG33" s="78">
        <f t="shared" si="245"/>
        <v>4480</v>
      </c>
      <c r="AUI33" s="427"/>
      <c r="AUJ33" s="230"/>
      <c r="AUK33" s="105"/>
      <c r="AUL33" s="49"/>
      <c r="AUM33" s="140"/>
      <c r="AUN33" s="78">
        <f t="shared" si="246"/>
        <v>23669.5</v>
      </c>
      <c r="AUP33" s="407"/>
      <c r="AUQ33" s="312"/>
      <c r="AUR33" s="22"/>
      <c r="AUS33" s="31"/>
      <c r="AUT33" s="76"/>
      <c r="AUU33" s="78">
        <f t="shared" si="247"/>
        <v>3312</v>
      </c>
      <c r="AUW33" s="407"/>
      <c r="AUX33" s="312"/>
      <c r="AUY33" s="22"/>
      <c r="AUZ33" s="31"/>
      <c r="AVA33" s="76"/>
      <c r="AVB33" s="78">
        <f t="shared" si="248"/>
        <v>1010</v>
      </c>
      <c r="AVD33" s="427"/>
      <c r="AVE33" s="230"/>
      <c r="AVF33" s="105"/>
      <c r="AVG33" s="49"/>
      <c r="AVH33" s="140"/>
      <c r="AVI33" s="78">
        <f t="shared" si="249"/>
        <v>0</v>
      </c>
      <c r="AVK33" s="407"/>
      <c r="AVL33" s="312"/>
      <c r="AVM33" s="22"/>
      <c r="AVN33" s="31"/>
      <c r="AVO33" s="76"/>
      <c r="AVP33" s="78">
        <f t="shared" si="224"/>
        <v>0</v>
      </c>
      <c r="AVR33" s="407"/>
      <c r="AVS33" s="312"/>
      <c r="AVT33" s="22"/>
      <c r="AVU33" s="31"/>
      <c r="AVV33" s="76"/>
      <c r="AVW33" s="78">
        <f t="shared" si="225"/>
        <v>0</v>
      </c>
      <c r="AVY33" s="427"/>
      <c r="AVZ33" s="230"/>
      <c r="AWA33" s="105"/>
      <c r="AWB33" s="49"/>
      <c r="AWC33" s="140"/>
      <c r="AWD33" s="78">
        <f t="shared" si="226"/>
        <v>0</v>
      </c>
      <c r="AWF33" s="49"/>
      <c r="AWG33" s="309"/>
      <c r="AWH33" s="230"/>
      <c r="AWI33" s="105"/>
      <c r="AWJ33" s="49"/>
      <c r="AWK33" s="140"/>
      <c r="AWL33" s="78">
        <f t="shared" si="227"/>
        <v>448440.18</v>
      </c>
      <c r="AWN33" s="407"/>
      <c r="AWO33" s="407"/>
      <c r="AWP33" s="312"/>
      <c r="AWQ33" s="22"/>
      <c r="AWR33" s="31"/>
      <c r="AWS33" s="76"/>
      <c r="AWT33" s="78">
        <f t="shared" si="259"/>
        <v>11251</v>
      </c>
      <c r="AWV33" s="407"/>
      <c r="AWW33" s="312"/>
      <c r="AWX33" s="22"/>
      <c r="AWY33" s="61"/>
      <c r="AWZ33" s="76"/>
      <c r="AXA33" s="78">
        <f t="shared" si="260"/>
        <v>0</v>
      </c>
      <c r="AXC33" s="407"/>
      <c r="AXD33" s="312"/>
      <c r="AXE33" s="22"/>
      <c r="AXF33" s="61"/>
      <c r="AXG33" s="76"/>
      <c r="AXH33" s="78">
        <f t="shared" si="261"/>
        <v>0</v>
      </c>
      <c r="AXJ33" s="31"/>
      <c r="AXK33" s="312"/>
      <c r="AXL33" s="22"/>
      <c r="AXM33" s="61"/>
      <c r="AXN33" s="76"/>
      <c r="AXO33" s="78">
        <f t="shared" si="262"/>
        <v>0</v>
      </c>
      <c r="AXQ33" s="427"/>
      <c r="AXR33" s="230"/>
      <c r="AXS33" s="105"/>
      <c r="AXT33" s="49"/>
      <c r="AXU33" s="140"/>
      <c r="AXV33" s="78">
        <f t="shared" si="136"/>
        <v>39719</v>
      </c>
      <c r="AXX33" s="427"/>
      <c r="AXY33" s="899"/>
      <c r="AXZ33" s="105"/>
      <c r="AYA33" s="49"/>
      <c r="AYB33" s="140"/>
      <c r="AYC33" s="78">
        <f t="shared" si="137"/>
        <v>0</v>
      </c>
      <c r="AYE33" s="427"/>
      <c r="AYF33" s="230"/>
      <c r="AYG33" s="105"/>
      <c r="AYH33" s="49"/>
      <c r="AYI33" s="140"/>
      <c r="AYJ33" s="78">
        <f t="shared" si="138"/>
        <v>0</v>
      </c>
      <c r="AYL33" s="407"/>
      <c r="AYM33" s="312"/>
      <c r="AYN33" s="22"/>
      <c r="AYO33" s="61"/>
      <c r="AYP33" s="76"/>
      <c r="AYQ33" s="78">
        <f t="shared" si="139"/>
        <v>0</v>
      </c>
      <c r="AYS33" s="407"/>
      <c r="AYT33" s="312"/>
      <c r="AYU33" s="22"/>
      <c r="AYV33" s="61"/>
      <c r="AYW33" s="76"/>
      <c r="AYX33" s="78">
        <f t="shared" si="140"/>
        <v>0</v>
      </c>
      <c r="AYZ33" s="31"/>
      <c r="AZA33" s="312"/>
      <c r="AZB33" s="22"/>
      <c r="AZC33" s="61"/>
      <c r="AZD33" s="76"/>
      <c r="AZE33" s="78">
        <f t="shared" si="141"/>
        <v>0</v>
      </c>
      <c r="AZG33" s="322"/>
      <c r="AZH33" s="230"/>
      <c r="AZI33" s="105"/>
      <c r="AZJ33" s="49"/>
      <c r="AZK33" s="140"/>
      <c r="AZL33" s="78">
        <f t="shared" si="142"/>
        <v>5180.28</v>
      </c>
      <c r="AZN33" s="322"/>
      <c r="AZO33" s="230"/>
      <c r="AZP33" s="105"/>
      <c r="AZQ33" s="49"/>
      <c r="AZR33" s="140"/>
      <c r="AZS33" s="78">
        <f t="shared" si="143"/>
        <v>0</v>
      </c>
      <c r="AZU33" s="322"/>
      <c r="AZV33" s="230"/>
      <c r="AZW33" s="105"/>
      <c r="AZX33" s="427"/>
      <c r="AZY33" s="140"/>
      <c r="AZZ33" s="78">
        <f t="shared" si="144"/>
        <v>5524</v>
      </c>
      <c r="BAB33" s="407"/>
      <c r="BAC33" s="312"/>
      <c r="BAD33" s="22"/>
      <c r="BAE33" s="407"/>
      <c r="BAF33" s="76"/>
      <c r="BAG33" s="78">
        <f t="shared" si="145"/>
        <v>3325</v>
      </c>
      <c r="BAI33" s="427"/>
      <c r="BAJ33" s="230"/>
      <c r="BAK33" s="105"/>
      <c r="BAL33" s="49"/>
      <c r="BAM33" s="140"/>
      <c r="BAN33" s="78">
        <f t="shared" si="146"/>
        <v>56084.2</v>
      </c>
      <c r="BAP33" s="31"/>
      <c r="BAQ33" s="312"/>
      <c r="BAR33" s="22"/>
      <c r="BAS33" s="61"/>
      <c r="BAT33" s="76"/>
      <c r="BAU33" s="78">
        <f t="shared" si="263"/>
        <v>0</v>
      </c>
      <c r="BAW33" s="31"/>
      <c r="BAX33" s="312"/>
      <c r="BAY33" s="22"/>
      <c r="BAZ33" s="61"/>
      <c r="BBA33" s="76"/>
      <c r="BBB33" s="78">
        <f t="shared" si="264"/>
        <v>1292</v>
      </c>
      <c r="BBD33" s="322"/>
      <c r="BBE33" s="322"/>
      <c r="BBF33" s="541"/>
      <c r="BBG33" s="1554"/>
      <c r="BBH33" s="394"/>
      <c r="BBI33" s="351"/>
      <c r="BBJ33" s="132">
        <f t="shared" si="147"/>
        <v>2165734.5</v>
      </c>
      <c r="BBL33" s="31"/>
      <c r="BBM33" s="312"/>
      <c r="BBN33" s="22"/>
      <c r="BBO33" s="61"/>
      <c r="BBP33" s="76"/>
      <c r="BBQ33" s="78">
        <f t="shared" si="148"/>
        <v>0</v>
      </c>
      <c r="BBS33" s="49"/>
      <c r="BBT33" s="230"/>
      <c r="BBU33" s="105"/>
      <c r="BBV33" s="259"/>
      <c r="BBW33" s="140"/>
      <c r="BBX33" s="78">
        <f t="shared" si="149"/>
        <v>0</v>
      </c>
      <c r="BBZ33" s="31"/>
      <c r="BCA33" s="312"/>
      <c r="BCB33" s="22"/>
      <c r="BCC33" s="61"/>
      <c r="BCD33" s="76"/>
      <c r="BCE33" s="78">
        <f t="shared" si="150"/>
        <v>0</v>
      </c>
      <c r="BCG33" s="31"/>
      <c r="BCH33" s="312"/>
      <c r="BCI33" s="22"/>
      <c r="BCJ33" s="61"/>
      <c r="BCK33" s="76"/>
      <c r="BCL33" s="78">
        <f t="shared" si="151"/>
        <v>0</v>
      </c>
      <c r="BCN33" s="407"/>
      <c r="BCO33" s="312"/>
      <c r="BCP33" s="22"/>
      <c r="BCQ33" s="61"/>
      <c r="BCR33" s="76"/>
      <c r="BCS33" s="78">
        <f t="shared" si="152"/>
        <v>4327.5</v>
      </c>
      <c r="BCU33" s="407"/>
      <c r="BCV33" s="312"/>
      <c r="BCW33" s="22"/>
      <c r="BCX33" s="61"/>
      <c r="BCY33" s="76"/>
      <c r="BCZ33" s="78">
        <f t="shared" si="153"/>
        <v>22835.5</v>
      </c>
      <c r="BDB33" s="323"/>
      <c r="BDC33" s="312"/>
      <c r="BDD33" s="22"/>
      <c r="BDE33" s="61"/>
      <c r="BDF33" s="76"/>
      <c r="BDG33" s="78">
        <f t="shared" si="154"/>
        <v>0</v>
      </c>
      <c r="BDI33" s="407"/>
      <c r="BDJ33" s="740"/>
      <c r="BDK33" s="312"/>
      <c r="BDL33" s="22"/>
      <c r="BDM33" s="494"/>
      <c r="BDN33" s="76"/>
      <c r="BDO33" s="78">
        <f t="shared" si="155"/>
        <v>308</v>
      </c>
      <c r="BDQ33" s="31"/>
      <c r="BDR33" s="31"/>
      <c r="BDS33" s="312"/>
      <c r="BDT33" s="22"/>
      <c r="BDU33" s="31"/>
      <c r="BDV33" s="76"/>
      <c r="BDW33" s="78">
        <f t="shared" si="156"/>
        <v>2970</v>
      </c>
      <c r="BDY33" s="31"/>
      <c r="BDZ33" s="312"/>
      <c r="BEA33" s="22"/>
      <c r="BEB33" s="31"/>
      <c r="BEC33" s="76"/>
      <c r="BED33" s="78">
        <f t="shared" si="157"/>
        <v>0</v>
      </c>
      <c r="BEF33" s="31"/>
      <c r="BEG33" s="312"/>
      <c r="BEH33" s="22"/>
      <c r="BEI33" s="61"/>
      <c r="BEJ33" s="76"/>
      <c r="BEK33" s="78">
        <f t="shared" si="158"/>
        <v>0</v>
      </c>
      <c r="BEM33" s="323"/>
      <c r="BEN33" s="312"/>
      <c r="BEO33" s="22"/>
      <c r="BEP33" s="61"/>
      <c r="BEQ33" s="76"/>
      <c r="BER33" s="78">
        <f t="shared" si="159"/>
        <v>0</v>
      </c>
      <c r="BET33" s="323"/>
      <c r="BEU33" s="312"/>
      <c r="BEV33" s="22"/>
      <c r="BEW33" s="61"/>
      <c r="BEX33" s="76"/>
      <c r="BEY33" s="78">
        <f t="shared" si="160"/>
        <v>1065</v>
      </c>
      <c r="BFA33" s="322"/>
      <c r="BFB33" s="303"/>
      <c r="BFC33" s="140"/>
      <c r="BFD33" s="427"/>
      <c r="BFE33" s="140"/>
      <c r="BFF33" s="78">
        <f t="shared" si="161"/>
        <v>37162</v>
      </c>
      <c r="BFH33" s="323"/>
      <c r="BFI33" s="312"/>
      <c r="BFJ33" s="22"/>
      <c r="BFK33" s="494"/>
      <c r="BFL33" s="76"/>
      <c r="BFM33" s="78">
        <f t="shared" si="162"/>
        <v>0</v>
      </c>
      <c r="BFO33" s="31"/>
      <c r="BFP33" s="312"/>
      <c r="BFQ33" s="22"/>
      <c r="BFR33" s="61"/>
      <c r="BFS33" s="76"/>
      <c r="BFT33" s="78">
        <f t="shared" si="163"/>
        <v>0</v>
      </c>
      <c r="BFV33" s="322"/>
      <c r="BFW33" s="230"/>
      <c r="BFX33" s="105"/>
      <c r="BFY33" s="343"/>
      <c r="BFZ33" s="140"/>
      <c r="BGA33" s="78">
        <f t="shared" si="164"/>
        <v>43828.5</v>
      </c>
      <c r="BGC33" s="427"/>
      <c r="BGD33" s="303"/>
      <c r="BGE33" s="140"/>
      <c r="BGF33" s="427"/>
      <c r="BGG33" s="140"/>
      <c r="BGH33" s="78">
        <f t="shared" si="165"/>
        <v>118491.09999999999</v>
      </c>
      <c r="BGJ33" s="31"/>
      <c r="BGK33" s="312"/>
      <c r="BGL33" s="22"/>
      <c r="BGM33" s="61"/>
      <c r="BGN33" s="76"/>
      <c r="BGO33" s="78">
        <f t="shared" si="166"/>
        <v>0</v>
      </c>
      <c r="BGQ33" s="407"/>
      <c r="BGR33" s="312"/>
      <c r="BGS33" s="22"/>
      <c r="BGT33" s="61"/>
      <c r="BGU33" s="76"/>
      <c r="BGV33" s="78">
        <f t="shared" si="167"/>
        <v>19485.8</v>
      </c>
      <c r="BGX33" s="407"/>
      <c r="BGY33" s="31"/>
      <c r="BGZ33" s="312"/>
      <c r="BHA33" s="22"/>
      <c r="BHB33" s="31"/>
      <c r="BHC33" s="76"/>
      <c r="BHD33" s="78">
        <f t="shared" si="168"/>
        <v>6511</v>
      </c>
      <c r="BHF33" s="323"/>
      <c r="BHG33" s="312"/>
      <c r="BHH33" s="22"/>
      <c r="BHI33" s="323"/>
      <c r="BHJ33" s="76"/>
      <c r="BHK33" s="78">
        <f t="shared" si="169"/>
        <v>6434</v>
      </c>
      <c r="BHM33" s="323"/>
      <c r="BHN33" s="337"/>
      <c r="BHO33" s="312"/>
      <c r="BHP33" s="22"/>
      <c r="BHQ33" s="607"/>
      <c r="BHR33" s="76"/>
      <c r="BHS33" s="78">
        <f t="shared" si="170"/>
        <v>0</v>
      </c>
      <c r="BHU33" s="31"/>
      <c r="BHV33" s="31"/>
      <c r="BHW33" s="312"/>
      <c r="BHX33" s="22"/>
      <c r="BHY33" s="31"/>
      <c r="BHZ33" s="76"/>
      <c r="BIA33" s="78">
        <f t="shared" si="171"/>
        <v>283008</v>
      </c>
      <c r="BIC33" s="407"/>
      <c r="BID33" s="312"/>
      <c r="BIE33" s="22"/>
      <c r="BIF33" s="494"/>
      <c r="BIG33" s="76"/>
      <c r="BIH33" s="78">
        <f t="shared" si="172"/>
        <v>0</v>
      </c>
      <c r="BIJ33" s="322"/>
      <c r="BIK33" s="230"/>
      <c r="BIL33" s="105"/>
      <c r="BIM33" s="259"/>
      <c r="BIN33" s="140"/>
      <c r="BIO33" s="78">
        <f t="shared" si="173"/>
        <v>0</v>
      </c>
      <c r="BIQ33" s="427"/>
      <c r="BIR33" s="230"/>
      <c r="BIS33" s="105"/>
      <c r="BIT33" s="259"/>
      <c r="BIU33" s="140"/>
      <c r="BIV33" s="78">
        <f t="shared" si="174"/>
        <v>3000</v>
      </c>
      <c r="BIX33" s="323"/>
      <c r="BIY33" s="323"/>
      <c r="BIZ33" s="312"/>
      <c r="BJA33" s="22"/>
      <c r="BJB33" s="61"/>
      <c r="BJC33" s="76"/>
      <c r="BJD33" s="78">
        <f t="shared" si="253"/>
        <v>196151.15000000002</v>
      </c>
      <c r="BJF33" s="31"/>
      <c r="BJG33" s="312"/>
      <c r="BJH33" s="22"/>
      <c r="BJI33" s="61"/>
      <c r="BJJ33" s="76"/>
      <c r="BJK33" s="78">
        <f t="shared" si="254"/>
        <v>0</v>
      </c>
      <c r="BJM33" s="407"/>
      <c r="BJN33" s="312"/>
      <c r="BJO33" s="22"/>
      <c r="BJP33" s="61"/>
      <c r="BJQ33" s="76"/>
      <c r="BJR33" s="78">
        <f t="shared" si="175"/>
        <v>0</v>
      </c>
      <c r="BJT33" s="407"/>
      <c r="BJV33" s="312"/>
      <c r="BJW33" s="22"/>
      <c r="BJX33" s="61"/>
      <c r="BJY33" s="76"/>
      <c r="BJZ33" s="78">
        <f t="shared" si="176"/>
        <v>16334</v>
      </c>
      <c r="BKB33" s="407"/>
      <c r="BKC33" s="312"/>
      <c r="BKD33" s="22"/>
      <c r="BKE33" s="61"/>
      <c r="BKF33" s="76"/>
      <c r="BKG33" s="78">
        <f t="shared" si="177"/>
        <v>9118</v>
      </c>
      <c r="BKI33" s="407"/>
      <c r="BKJ33" s="312"/>
      <c r="BKK33" s="22"/>
      <c r="BKL33" s="61"/>
      <c r="BKM33" s="76"/>
      <c r="BKN33" s="78">
        <f t="shared" si="178"/>
        <v>0</v>
      </c>
      <c r="BKP33" s="407"/>
      <c r="BKQ33" s="312"/>
      <c r="BKR33" s="22"/>
      <c r="BKS33" s="61"/>
      <c r="BKT33" s="76"/>
      <c r="BKU33" s="78">
        <f t="shared" si="179"/>
        <v>15188.5</v>
      </c>
      <c r="BKW33" s="407"/>
      <c r="BKX33" s="312"/>
      <c r="BKY33" s="22"/>
      <c r="BKZ33" s="61"/>
      <c r="BLA33" s="76"/>
      <c r="BLB33" s="78">
        <f t="shared" si="180"/>
        <v>0</v>
      </c>
      <c r="BLD33" s="407"/>
      <c r="BLE33" s="312"/>
      <c r="BLF33" s="22"/>
      <c r="BLG33" s="61"/>
      <c r="BLH33" s="76"/>
      <c r="BLI33" s="78">
        <f t="shared" si="181"/>
        <v>0</v>
      </c>
      <c r="BLK33" s="407"/>
      <c r="BLL33" s="312"/>
      <c r="BLM33" s="22"/>
      <c r="BLN33" s="61"/>
      <c r="BLO33" s="76"/>
      <c r="BLP33" s="78">
        <f t="shared" si="182"/>
        <v>0</v>
      </c>
      <c r="BLR33" s="407"/>
      <c r="BLS33" s="312"/>
      <c r="BLT33" s="22"/>
      <c r="BLU33" s="494"/>
      <c r="BLV33" s="76"/>
      <c r="BLW33" s="78">
        <f t="shared" si="183"/>
        <v>2393</v>
      </c>
      <c r="BLY33" s="407"/>
      <c r="BLZ33" s="312"/>
      <c r="BMA33" s="22"/>
      <c r="BMB33" s="61"/>
      <c r="BMC33" s="76"/>
      <c r="BMD33" s="78">
        <f t="shared" si="184"/>
        <v>0</v>
      </c>
      <c r="BMF33" s="31"/>
      <c r="BMG33" s="312"/>
      <c r="BMH33" s="22"/>
      <c r="BMI33" s="61"/>
      <c r="BMJ33" s="76"/>
      <c r="BMK33" s="78">
        <f t="shared" si="185"/>
        <v>0</v>
      </c>
      <c r="BMM33" s="31"/>
      <c r="BMN33" s="312"/>
      <c r="BMO33" s="785"/>
      <c r="BMP33" s="61"/>
      <c r="BMQ33" s="76"/>
      <c r="BMR33" s="78">
        <f t="shared" si="228"/>
        <v>14824.5</v>
      </c>
      <c r="BMT33" s="322"/>
      <c r="BMU33" s="303"/>
      <c r="BMV33" s="140"/>
      <c r="BMW33" s="259"/>
      <c r="BMX33" s="140"/>
      <c r="BMY33" s="78">
        <f t="shared" si="229"/>
        <v>56291.5</v>
      </c>
      <c r="BNA33" s="31"/>
      <c r="BNB33" s="312"/>
      <c r="BNC33" s="22"/>
      <c r="BND33" s="61"/>
      <c r="BNE33" s="76"/>
      <c r="BNF33" s="78">
        <f t="shared" si="230"/>
        <v>0</v>
      </c>
      <c r="BNH33" s="31"/>
      <c r="BNI33" s="337"/>
      <c r="BNJ33" s="312"/>
      <c r="BNK33" s="22"/>
      <c r="BNL33" s="61"/>
      <c r="BNM33" s="76"/>
      <c r="BNN33" s="78">
        <f t="shared" si="231"/>
        <v>0</v>
      </c>
      <c r="BNP33" s="31"/>
      <c r="BNQ33" s="312"/>
      <c r="BNR33" s="22"/>
      <c r="BNS33" s="61"/>
      <c r="BNT33" s="76"/>
      <c r="BNU33" s="78">
        <f t="shared" si="232"/>
        <v>0</v>
      </c>
      <c r="BNW33" s="31"/>
      <c r="BNX33" s="312"/>
      <c r="BNY33" s="22"/>
      <c r="BNZ33" s="61"/>
      <c r="BOA33" s="76"/>
      <c r="BOB33" s="78">
        <f t="shared" si="233"/>
        <v>0</v>
      </c>
      <c r="BOD33" s="31"/>
      <c r="BOE33" s="312"/>
      <c r="BOF33" s="22"/>
      <c r="BOG33" s="61"/>
      <c r="BOH33" s="76"/>
      <c r="BOI33" s="78">
        <f t="shared" si="234"/>
        <v>1785.5</v>
      </c>
      <c r="BOK33" s="322"/>
      <c r="BOL33" s="230"/>
      <c r="BOM33" s="105"/>
      <c r="BON33" s="49"/>
      <c r="BOO33" s="140"/>
      <c r="BOP33" s="78">
        <f t="shared" si="235"/>
        <v>0</v>
      </c>
      <c r="BOR33" s="407"/>
      <c r="BOS33" s="312"/>
      <c r="BOT33" s="22"/>
      <c r="BOU33" s="31"/>
      <c r="BOV33" s="76"/>
      <c r="BOW33" s="78">
        <f t="shared" si="236"/>
        <v>0</v>
      </c>
      <c r="BOY33" s="407"/>
      <c r="BOZ33" s="312"/>
      <c r="BPA33" s="22"/>
      <c r="BPB33" s="31"/>
      <c r="BPC33" s="76"/>
      <c r="BPD33" s="78">
        <f t="shared" si="250"/>
        <v>210</v>
      </c>
      <c r="BPF33" s="31"/>
      <c r="BPG33" s="312"/>
      <c r="BPH33" s="22"/>
      <c r="BPI33" s="61"/>
      <c r="BPJ33" s="76"/>
      <c r="BPK33" s="78">
        <f t="shared" si="186"/>
        <v>0</v>
      </c>
      <c r="BPM33" s="31"/>
      <c r="BPN33" s="312"/>
      <c r="BPO33" s="22"/>
      <c r="BPP33" s="61"/>
      <c r="BPQ33" s="76"/>
      <c r="BPR33" s="78">
        <f t="shared" si="187"/>
        <v>0</v>
      </c>
      <c r="BPV33" s="31"/>
      <c r="BPW33" s="22"/>
      <c r="BPX33" s="61"/>
      <c r="BPY33" s="76"/>
      <c r="BPZ33" s="78">
        <f t="shared" si="188"/>
        <v>118</v>
      </c>
      <c r="BQA33" s="76"/>
      <c r="BQB33" s="322"/>
      <c r="BQC33" s="303"/>
      <c r="BQD33" s="140"/>
      <c r="BQE33" s="49"/>
      <c r="BQF33" s="140"/>
      <c r="BQG33" s="78">
        <f t="shared" si="189"/>
        <v>28133.5</v>
      </c>
      <c r="BQI33" s="322"/>
      <c r="BQJ33" s="230"/>
      <c r="BQK33" s="105"/>
      <c r="BQL33" s="717"/>
      <c r="BQM33" s="140"/>
      <c r="BQN33" s="78">
        <f t="shared" si="190"/>
        <v>0</v>
      </c>
      <c r="BQQ33" s="782"/>
      <c r="BQR33" s="351"/>
      <c r="BQS33" s="407"/>
      <c r="BQT33" s="780"/>
      <c r="BQU33" s="78">
        <f t="shared" si="191"/>
        <v>0</v>
      </c>
      <c r="BQW33" s="31"/>
      <c r="BQX33" s="312"/>
      <c r="BQY33" s="22"/>
      <c r="BQZ33" s="61"/>
      <c r="BRA33" s="76"/>
      <c r="BRB33" s="78">
        <f t="shared" si="192"/>
        <v>2077</v>
      </c>
      <c r="BRD33" s="31"/>
      <c r="BRE33" s="31"/>
      <c r="BRF33" s="312"/>
      <c r="BRG33" s="22"/>
      <c r="BRH33" s="61"/>
      <c r="BRI33" s="76"/>
      <c r="BRJ33" s="78">
        <f t="shared" si="193"/>
        <v>1966</v>
      </c>
      <c r="BRL33" s="407"/>
      <c r="BRM33" s="312"/>
      <c r="BRN33" s="22"/>
      <c r="BRO33" s="61"/>
      <c r="BRP33" s="76"/>
      <c r="BRQ33" s="78">
        <f t="shared" si="194"/>
        <v>0</v>
      </c>
      <c r="BRS33" s="407"/>
      <c r="BRT33" s="312"/>
      <c r="BRU33" s="22"/>
      <c r="BRV33" s="31"/>
      <c r="BRW33" s="76"/>
      <c r="BRX33" s="78">
        <f t="shared" si="195"/>
        <v>0</v>
      </c>
      <c r="BRZ33" s="31"/>
      <c r="BSA33" s="312"/>
      <c r="BSB33" s="22"/>
      <c r="BSC33" s="61"/>
      <c r="BSD33" s="76"/>
      <c r="BSE33" s="78">
        <f t="shared" si="196"/>
        <v>0</v>
      </c>
      <c r="BSG33" s="407"/>
      <c r="BSH33" s="312"/>
      <c r="BSI33" s="22"/>
      <c r="BSJ33" s="887"/>
      <c r="BSK33" s="573"/>
      <c r="BSL33" s="78">
        <f t="shared" si="197"/>
        <v>0</v>
      </c>
      <c r="BSN33" s="407"/>
      <c r="BSO33" s="312"/>
      <c r="BSP33" s="22"/>
      <c r="BSQ33" s="887"/>
      <c r="BSR33" s="573"/>
      <c r="BSS33" s="78">
        <f t="shared" si="198"/>
        <v>0</v>
      </c>
      <c r="BSU33" s="31"/>
      <c r="BSV33" s="312"/>
      <c r="BSW33" s="22"/>
      <c r="BSX33" s="61"/>
      <c r="BSY33" s="76"/>
      <c r="BSZ33" s="78">
        <f t="shared" si="199"/>
        <v>0</v>
      </c>
      <c r="BTB33" s="31"/>
      <c r="BTC33" s="312"/>
      <c r="BTD33" s="22"/>
      <c r="BTE33" s="61"/>
      <c r="BTF33" s="76"/>
      <c r="BTG33" s="78">
        <f t="shared" si="200"/>
        <v>0</v>
      </c>
      <c r="BTI33" s="31"/>
      <c r="BTJ33" s="312"/>
      <c r="BTK33" s="22"/>
      <c r="BTL33" s="61"/>
      <c r="BTM33" s="76"/>
      <c r="BTN33" s="78">
        <f t="shared" si="201"/>
        <v>0</v>
      </c>
      <c r="BTP33" s="31"/>
      <c r="BTQ33" s="312"/>
      <c r="BTR33" s="22"/>
      <c r="BTS33" s="61"/>
      <c r="BTT33" s="76"/>
      <c r="BTU33" s="78">
        <f t="shared" si="202"/>
        <v>0</v>
      </c>
    </row>
    <row r="34" spans="1:1893" x14ac:dyDescent="0.25">
      <c r="A34" s="31"/>
      <c r="B34" s="312"/>
      <c r="C34" s="22"/>
      <c r="D34" s="31"/>
      <c r="E34" s="76"/>
      <c r="F34" s="78">
        <f t="shared" si="2"/>
        <v>0</v>
      </c>
      <c r="H34" s="312"/>
      <c r="I34" s="312"/>
      <c r="J34" s="22"/>
      <c r="K34" s="31"/>
      <c r="L34" s="76"/>
      <c r="M34" s="78">
        <f t="shared" si="3"/>
        <v>0</v>
      </c>
      <c r="O34" s="312"/>
      <c r="P34" s="312"/>
      <c r="Q34" s="22"/>
      <c r="R34" s="31"/>
      <c r="S34" s="76"/>
      <c r="T34" s="78">
        <f t="shared" si="4"/>
        <v>0</v>
      </c>
      <c r="V34" s="312"/>
      <c r="W34" s="312"/>
      <c r="X34" s="22"/>
      <c r="Y34" s="31"/>
      <c r="Z34" s="76"/>
      <c r="AA34" s="78">
        <f t="shared" si="5"/>
        <v>0</v>
      </c>
      <c r="AC34" s="407">
        <v>41545</v>
      </c>
      <c r="AD34" s="312" t="s">
        <v>4188</v>
      </c>
      <c r="AE34" s="22">
        <v>779</v>
      </c>
      <c r="AF34" s="407"/>
      <c r="AG34" s="76"/>
      <c r="AH34" s="78">
        <f t="shared" si="6"/>
        <v>19349</v>
      </c>
      <c r="AJ34" s="322"/>
      <c r="AK34" s="230"/>
      <c r="AL34" s="105"/>
      <c r="AM34" s="401"/>
      <c r="AN34" s="391"/>
      <c r="AO34" s="78">
        <f t="shared" si="7"/>
        <v>617632.36</v>
      </c>
      <c r="AQ34" s="312"/>
      <c r="AR34" s="312"/>
      <c r="AS34" s="22"/>
      <c r="AT34" s="31"/>
      <c r="AU34" s="76"/>
      <c r="AV34" s="78">
        <f t="shared" si="8"/>
        <v>0</v>
      </c>
      <c r="AX34" s="323"/>
      <c r="AY34" s="312"/>
      <c r="AZ34" s="22"/>
      <c r="BA34" s="31"/>
      <c r="BB34" s="76"/>
      <c r="BC34" s="78">
        <f t="shared" si="9"/>
        <v>37222</v>
      </c>
      <c r="BE34" s="407"/>
      <c r="BF34" s="312"/>
      <c r="BG34" s="22"/>
      <c r="BH34" s="31"/>
      <c r="BI34" s="76"/>
      <c r="BJ34" s="78">
        <f t="shared" si="10"/>
        <v>0</v>
      </c>
      <c r="BL34" s="323"/>
      <c r="BM34" s="312"/>
      <c r="BN34" s="22"/>
      <c r="BO34" s="31"/>
      <c r="BP34" s="76"/>
      <c r="BQ34" s="78">
        <f t="shared" si="11"/>
        <v>0</v>
      </c>
      <c r="BS34" s="427"/>
      <c r="BT34" s="427"/>
      <c r="BU34" s="230"/>
      <c r="BV34" s="105"/>
      <c r="BW34" s="49"/>
      <c r="BX34" s="140"/>
      <c r="BY34" s="78">
        <f t="shared" si="12"/>
        <v>0</v>
      </c>
      <c r="CA34" s="407"/>
      <c r="CB34" s="312"/>
      <c r="CC34" s="22"/>
      <c r="CD34" s="31"/>
      <c r="CE34" s="76"/>
      <c r="CF34" s="78">
        <f t="shared" si="13"/>
        <v>0</v>
      </c>
      <c r="CH34" s="407"/>
      <c r="CI34" s="312"/>
      <c r="CJ34" s="22"/>
      <c r="CK34" s="31"/>
      <c r="CL34" s="76"/>
      <c r="CM34" s="78">
        <f t="shared" si="14"/>
        <v>0</v>
      </c>
      <c r="CO34" s="427">
        <v>41414</v>
      </c>
      <c r="CP34" s="821"/>
      <c r="CQ34" s="230" t="s">
        <v>2070</v>
      </c>
      <c r="CR34" s="105">
        <v>215660.6</v>
      </c>
      <c r="CS34" s="484"/>
      <c r="CT34" s="390"/>
      <c r="CU34" s="78">
        <f t="shared" si="15"/>
        <v>541992.65</v>
      </c>
      <c r="CW34" s="427"/>
      <c r="CX34" s="821"/>
      <c r="CY34" s="230"/>
      <c r="CZ34" s="105"/>
      <c r="DA34" s="427"/>
      <c r="DB34" s="140"/>
      <c r="DC34" s="78">
        <f t="shared" si="16"/>
        <v>9551430.3000000007</v>
      </c>
      <c r="DE34" s="322"/>
      <c r="DF34" s="230"/>
      <c r="DG34" s="105"/>
      <c r="DH34" s="49"/>
      <c r="DI34" s="140"/>
      <c r="DJ34" s="78">
        <f t="shared" si="17"/>
        <v>7735</v>
      </c>
      <c r="DL34" s="322"/>
      <c r="DM34" s="230"/>
      <c r="DN34" s="105"/>
      <c r="DO34" s="49"/>
      <c r="DP34" s="140"/>
      <c r="DQ34" s="78">
        <f t="shared" si="18"/>
        <v>0</v>
      </c>
      <c r="DS34" s="49"/>
      <c r="DT34" s="230"/>
      <c r="DU34" s="105"/>
      <c r="DV34" s="49"/>
      <c r="DW34" s="140"/>
      <c r="DX34" s="78">
        <f t="shared" si="19"/>
        <v>1750.5</v>
      </c>
      <c r="DZ34" s="322"/>
      <c r="EA34" s="230"/>
      <c r="EB34" s="105"/>
      <c r="EC34" s="49"/>
      <c r="ED34" s="140"/>
      <c r="EE34" s="78">
        <f t="shared" si="20"/>
        <v>0</v>
      </c>
      <c r="EG34" s="407"/>
      <c r="EH34" s="312"/>
      <c r="EI34" s="22"/>
      <c r="EJ34" s="31"/>
      <c r="EK34" s="76"/>
      <c r="EL34" s="78">
        <f t="shared" si="21"/>
        <v>0</v>
      </c>
      <c r="EN34" s="407"/>
      <c r="EO34" s="312"/>
      <c r="EP34" s="22"/>
      <c r="EQ34" s="31"/>
      <c r="ER34" s="76"/>
      <c r="ES34" s="78">
        <f t="shared" si="22"/>
        <v>0</v>
      </c>
      <c r="EU34" s="312"/>
      <c r="EV34" s="312"/>
      <c r="EW34" s="312"/>
      <c r="EX34" s="22"/>
      <c r="EY34" s="31"/>
      <c r="EZ34" s="76"/>
      <c r="FA34" s="78">
        <f t="shared" si="23"/>
        <v>0</v>
      </c>
      <c r="FC34" s="427"/>
      <c r="FD34" s="49"/>
      <c r="FE34" s="230"/>
      <c r="FF34" s="105"/>
      <c r="FG34" s="49"/>
      <c r="FH34" s="140"/>
      <c r="FI34" s="78">
        <f t="shared" si="24"/>
        <v>40277.530000000006</v>
      </c>
      <c r="FK34" s="407"/>
      <c r="FL34" s="312"/>
      <c r="FM34" s="312"/>
      <c r="FN34" s="22"/>
      <c r="FO34" s="31"/>
      <c r="FP34" s="76"/>
      <c r="FQ34" s="78">
        <f t="shared" si="25"/>
        <v>8038.1</v>
      </c>
      <c r="FS34" s="31"/>
      <c r="FT34" s="312"/>
      <c r="FU34" s="22"/>
      <c r="FV34" s="31"/>
      <c r="FW34" s="76"/>
      <c r="FX34" s="78">
        <f t="shared" si="203"/>
        <v>0</v>
      </c>
      <c r="FZ34" s="427"/>
      <c r="GA34" s="484"/>
      <c r="GB34" s="230"/>
      <c r="GC34" s="105"/>
      <c r="GD34" s="427"/>
      <c r="GE34" s="140"/>
      <c r="GF34" s="78">
        <f t="shared" si="26"/>
        <v>115455</v>
      </c>
      <c r="GH34" s="312"/>
      <c r="GI34" s="312"/>
      <c r="GJ34" s="22"/>
      <c r="GK34" s="31"/>
      <c r="GL34" s="76"/>
      <c r="GM34" s="78">
        <f t="shared" si="27"/>
        <v>24</v>
      </c>
      <c r="GO34" s="407"/>
      <c r="GP34" s="312"/>
      <c r="GQ34" s="312"/>
      <c r="GR34" s="22"/>
      <c r="GS34" s="31"/>
      <c r="GT34" s="76"/>
      <c r="GU34" s="78">
        <f t="shared" si="28"/>
        <v>8804.6</v>
      </c>
      <c r="GW34" s="407"/>
      <c r="GX34" s="312"/>
      <c r="GY34" s="22"/>
      <c r="GZ34" s="323"/>
      <c r="HA34" s="76"/>
      <c r="HB34" s="78">
        <f t="shared" si="29"/>
        <v>5990.5</v>
      </c>
      <c r="HD34" s="323"/>
      <c r="HE34" s="312"/>
      <c r="HF34" s="22"/>
      <c r="HG34" s="31"/>
      <c r="HH34" s="76"/>
      <c r="HI34" s="78">
        <f t="shared" si="30"/>
        <v>41275.5</v>
      </c>
      <c r="HK34" s="323"/>
      <c r="HL34" s="312"/>
      <c r="HM34" s="22"/>
      <c r="HN34" s="31"/>
      <c r="HO34" s="76"/>
      <c r="HP34" s="78">
        <f t="shared" si="31"/>
        <v>3000</v>
      </c>
      <c r="HR34" s="323"/>
      <c r="HS34" s="312"/>
      <c r="HT34" s="22"/>
      <c r="HU34" s="31"/>
      <c r="HV34" s="76"/>
      <c r="HW34" s="78">
        <f t="shared" si="32"/>
        <v>0</v>
      </c>
      <c r="HY34" s="323"/>
      <c r="HZ34" s="312"/>
      <c r="IA34" s="22"/>
      <c r="IB34" s="31"/>
      <c r="IC34" s="76"/>
      <c r="ID34" s="78">
        <f t="shared" si="33"/>
        <v>0</v>
      </c>
      <c r="IF34" s="312"/>
      <c r="IG34" s="312"/>
      <c r="IH34" s="22"/>
      <c r="II34" s="31"/>
      <c r="IJ34" s="76"/>
      <c r="IK34" s="78">
        <f t="shared" si="34"/>
        <v>44195</v>
      </c>
      <c r="IM34" s="427"/>
      <c r="IN34" s="230"/>
      <c r="IO34" s="105"/>
      <c r="IP34" s="49"/>
      <c r="IQ34" s="140"/>
      <c r="IR34" s="78">
        <f t="shared" si="35"/>
        <v>402</v>
      </c>
      <c r="IT34" s="407"/>
      <c r="IU34" s="312"/>
      <c r="IV34" s="22"/>
      <c r="IW34" s="31"/>
      <c r="IX34" s="76"/>
      <c r="IY34" s="78">
        <f t="shared" si="36"/>
        <v>21278.5</v>
      </c>
      <c r="JA34" s="322"/>
      <c r="JB34" s="303"/>
      <c r="JC34" s="391"/>
      <c r="JD34" s="322"/>
      <c r="JE34" s="391"/>
      <c r="JF34" s="78">
        <f t="shared" si="37"/>
        <v>30400</v>
      </c>
      <c r="JH34" s="323"/>
      <c r="JI34" s="312"/>
      <c r="JJ34" s="22"/>
      <c r="JK34" s="323"/>
      <c r="JL34" s="22"/>
      <c r="JM34" s="78">
        <f t="shared" si="38"/>
        <v>30400</v>
      </c>
      <c r="JO34" s="323"/>
      <c r="JP34" s="312"/>
      <c r="JQ34" s="22"/>
      <c r="JR34" s="323"/>
      <c r="JS34" s="22"/>
      <c r="JT34" s="78">
        <f t="shared" si="39"/>
        <v>30400</v>
      </c>
      <c r="JV34" s="427"/>
      <c r="JW34" s="230"/>
      <c r="JX34" s="105"/>
      <c r="JY34" s="323"/>
      <c r="JZ34" s="76"/>
      <c r="KA34" s="78">
        <f t="shared" si="40"/>
        <v>30135.07</v>
      </c>
      <c r="KC34" s="323"/>
      <c r="KD34" s="312"/>
      <c r="KE34" s="22"/>
      <c r="KF34" s="31"/>
      <c r="KG34" s="76"/>
      <c r="KH34" s="78">
        <f t="shared" si="41"/>
        <v>0</v>
      </c>
      <c r="KJ34" s="323"/>
      <c r="KK34" s="323"/>
      <c r="KL34" s="312"/>
      <c r="KM34" s="22"/>
      <c r="KN34" s="31"/>
      <c r="KO34" s="76"/>
      <c r="KP34" s="78">
        <f t="shared" si="42"/>
        <v>26852</v>
      </c>
      <c r="KR34" s="323"/>
      <c r="KS34" s="312"/>
      <c r="KT34" s="22"/>
      <c r="KU34" s="31"/>
      <c r="KV34" s="76"/>
      <c r="KW34" s="78">
        <f t="shared" si="43"/>
        <v>0</v>
      </c>
      <c r="KY34" s="322"/>
      <c r="KZ34" s="230"/>
      <c r="LA34" s="105"/>
      <c r="LB34" s="49"/>
      <c r="LC34" s="140"/>
      <c r="LD34" s="78">
        <f t="shared" si="44"/>
        <v>0</v>
      </c>
      <c r="LF34" s="312"/>
      <c r="LG34" s="312"/>
      <c r="LH34" s="22"/>
      <c r="LI34" s="31"/>
      <c r="LJ34" s="76"/>
      <c r="LK34" s="78">
        <f t="shared" si="45"/>
        <v>7881.5</v>
      </c>
      <c r="LM34" s="312"/>
      <c r="LN34" s="312"/>
      <c r="LO34" s="22"/>
      <c r="LP34" s="31"/>
      <c r="LQ34" s="76"/>
      <c r="LR34" s="78">
        <f t="shared" si="46"/>
        <v>0</v>
      </c>
      <c r="LT34" s="312"/>
      <c r="LU34" s="312"/>
      <c r="LV34" s="22"/>
      <c r="LW34" s="31"/>
      <c r="LX34" s="76"/>
      <c r="LY34" s="78">
        <f t="shared" si="47"/>
        <v>0</v>
      </c>
      <c r="MA34" s="312"/>
      <c r="MB34" s="312"/>
      <c r="MC34" s="22"/>
      <c r="MD34" s="31"/>
      <c r="ME34" s="76"/>
      <c r="MF34" s="78">
        <f t="shared" si="48"/>
        <v>0</v>
      </c>
      <c r="MH34" s="407"/>
      <c r="MI34" s="312"/>
      <c r="MJ34" s="22"/>
      <c r="MK34" s="31"/>
      <c r="ML34" s="76"/>
      <c r="MM34" s="78">
        <f t="shared" si="49"/>
        <v>0</v>
      </c>
      <c r="MO34" s="407"/>
      <c r="MP34" s="312"/>
      <c r="MQ34" s="22"/>
      <c r="MR34" s="31"/>
      <c r="MS34" s="76"/>
      <c r="MT34" s="78">
        <f t="shared" si="50"/>
        <v>0</v>
      </c>
      <c r="MV34" s="407"/>
      <c r="MW34" s="312"/>
      <c r="MX34" s="22"/>
      <c r="MY34" s="31"/>
      <c r="MZ34" s="76"/>
      <c r="NA34" s="78">
        <f t="shared" si="51"/>
        <v>0</v>
      </c>
      <c r="NC34" s="312"/>
      <c r="ND34" s="312"/>
      <c r="NE34" s="22"/>
      <c r="NF34" s="31"/>
      <c r="NG34" s="76"/>
      <c r="NH34" s="78">
        <f t="shared" si="52"/>
        <v>0</v>
      </c>
      <c r="NJ34" s="312"/>
      <c r="NK34" s="312"/>
      <c r="NL34" s="22"/>
      <c r="NM34" s="31"/>
      <c r="NN34" s="76"/>
      <c r="NO34" s="78">
        <f t="shared" si="53"/>
        <v>0</v>
      </c>
      <c r="NQ34" s="407"/>
      <c r="NR34" s="312"/>
      <c r="NS34" s="22"/>
      <c r="NT34" s="407"/>
      <c r="NU34" s="76"/>
      <c r="NV34" s="78">
        <f t="shared" si="54"/>
        <v>0</v>
      </c>
      <c r="NX34" s="407"/>
      <c r="NY34" s="312"/>
      <c r="NZ34" s="22"/>
      <c r="OA34" s="31"/>
      <c r="OB34" s="76"/>
      <c r="OC34" s="78">
        <f t="shared" si="55"/>
        <v>14934.5</v>
      </c>
      <c r="OE34" s="407"/>
      <c r="OF34" s="738"/>
      <c r="OG34" s="312"/>
      <c r="OH34" s="22"/>
      <c r="OI34" s="31"/>
      <c r="OJ34" s="76"/>
      <c r="OK34" s="78">
        <f t="shared" si="0"/>
        <v>166644.35999999999</v>
      </c>
      <c r="OM34" s="407"/>
      <c r="ON34" s="312"/>
      <c r="OO34" s="22"/>
      <c r="OP34" s="31"/>
      <c r="OQ34" s="76"/>
      <c r="OR34" s="78">
        <f t="shared" si="56"/>
        <v>0</v>
      </c>
      <c r="OT34" s="312"/>
      <c r="OU34" s="312"/>
      <c r="OV34" s="22"/>
      <c r="OW34" s="31"/>
      <c r="OX34" s="76"/>
      <c r="OY34" s="78">
        <f t="shared" si="57"/>
        <v>0</v>
      </c>
      <c r="PA34" s="322"/>
      <c r="PB34" s="899"/>
      <c r="PC34" s="105"/>
      <c r="PD34" s="49"/>
      <c r="PE34" s="140"/>
      <c r="PF34" s="78">
        <f t="shared" si="58"/>
        <v>7976</v>
      </c>
      <c r="PH34" s="322"/>
      <c r="PI34" s="899"/>
      <c r="PJ34" s="105"/>
      <c r="PK34" s="49"/>
      <c r="PL34" s="140"/>
      <c r="PM34" s="78">
        <f t="shared" si="59"/>
        <v>7976</v>
      </c>
      <c r="PO34" s="322"/>
      <c r="PP34" s="864"/>
      <c r="PQ34" s="230"/>
      <c r="PR34" s="105"/>
      <c r="PS34" s="309"/>
      <c r="PT34" s="140"/>
      <c r="PU34" s="78">
        <f t="shared" si="60"/>
        <v>332577.49</v>
      </c>
      <c r="PW34" s="323"/>
      <c r="PX34" s="312"/>
      <c r="PY34" s="22"/>
      <c r="PZ34" s="337"/>
      <c r="QA34" s="76"/>
      <c r="QB34" s="78">
        <f t="shared" si="61"/>
        <v>9904</v>
      </c>
      <c r="QD34" s="323"/>
      <c r="QE34" s="312"/>
      <c r="QF34" s="22"/>
      <c r="QG34" s="31"/>
      <c r="QH34" s="76"/>
      <c r="QI34" s="78">
        <f t="shared" si="62"/>
        <v>43673.4</v>
      </c>
      <c r="QK34" s="312"/>
      <c r="QL34" s="312"/>
      <c r="QM34" s="22"/>
      <c r="QN34" s="31"/>
      <c r="QO34" s="76"/>
      <c r="QP34" s="78">
        <f t="shared" si="63"/>
        <v>0</v>
      </c>
      <c r="QR34" s="312"/>
      <c r="QS34" s="312"/>
      <c r="QT34" s="22"/>
      <c r="QU34" s="31"/>
      <c r="QV34" s="76"/>
      <c r="QW34" s="78">
        <f t="shared" si="64"/>
        <v>0</v>
      </c>
      <c r="QY34" s="312"/>
      <c r="QZ34" s="312"/>
      <c r="RA34" s="22"/>
      <c r="RB34" s="31"/>
      <c r="RC34" s="76"/>
      <c r="RD34" s="78">
        <f t="shared" si="65"/>
        <v>0</v>
      </c>
      <c r="RF34" s="427"/>
      <c r="RG34" s="484"/>
      <c r="RH34" s="230"/>
      <c r="RI34" s="105"/>
      <c r="RJ34" s="49"/>
      <c r="RK34" s="140"/>
      <c r="RL34" s="78">
        <f t="shared" si="66"/>
        <v>26965.5</v>
      </c>
      <c r="RN34" s="407"/>
      <c r="RO34" s="312"/>
      <c r="RP34" s="22"/>
      <c r="RQ34" s="31"/>
      <c r="RR34" s="76"/>
      <c r="RS34" s="78">
        <f t="shared" si="67"/>
        <v>0</v>
      </c>
      <c r="RU34" s="407"/>
      <c r="RV34" s="312"/>
      <c r="RW34" s="22"/>
      <c r="RX34" s="31"/>
      <c r="RY34" s="76"/>
      <c r="RZ34" s="78">
        <f t="shared" si="68"/>
        <v>0</v>
      </c>
      <c r="SB34" s="312"/>
      <c r="SC34" s="312"/>
      <c r="SD34" s="22"/>
      <c r="SE34" s="31"/>
      <c r="SF34" s="76"/>
      <c r="SG34" s="78">
        <f t="shared" si="69"/>
        <v>0</v>
      </c>
      <c r="SI34" s="312"/>
      <c r="SJ34" s="312"/>
      <c r="SK34" s="22"/>
      <c r="SL34" s="31"/>
      <c r="SM34" s="76"/>
      <c r="SN34" s="78">
        <f t="shared" si="70"/>
        <v>0</v>
      </c>
      <c r="SP34" s="312"/>
      <c r="SQ34" s="312"/>
      <c r="SR34" s="22"/>
      <c r="SS34" s="31"/>
      <c r="ST34" s="76"/>
      <c r="SU34" s="78">
        <f t="shared" si="71"/>
        <v>0</v>
      </c>
      <c r="SW34" s="312"/>
      <c r="SX34" s="312"/>
      <c r="SY34" s="22"/>
      <c r="SZ34" s="31"/>
      <c r="TA34" s="76"/>
      <c r="TB34" s="78">
        <f t="shared" si="72"/>
        <v>0</v>
      </c>
      <c r="TD34" s="312"/>
      <c r="TE34" s="312"/>
      <c r="TF34" s="22"/>
      <c r="TG34" s="31"/>
      <c r="TH34" s="76"/>
      <c r="TI34" s="78">
        <f t="shared" si="73"/>
        <v>0</v>
      </c>
      <c r="TK34" s="312"/>
      <c r="TL34" s="312"/>
      <c r="TM34" s="22"/>
      <c r="TN34" s="31"/>
      <c r="TO34" s="76"/>
      <c r="TP34" s="78">
        <f t="shared" si="74"/>
        <v>9651.5</v>
      </c>
      <c r="TR34" s="312"/>
      <c r="TS34" s="312"/>
      <c r="TT34" s="22"/>
      <c r="TU34" s="31"/>
      <c r="TV34" s="76"/>
      <c r="TW34" s="78">
        <f t="shared" si="75"/>
        <v>0</v>
      </c>
      <c r="TY34" s="407"/>
      <c r="TZ34" s="312"/>
      <c r="UA34" s="22"/>
      <c r="UB34" s="31"/>
      <c r="UC34" s="76"/>
      <c r="UD34" s="78">
        <f t="shared" si="76"/>
        <v>0</v>
      </c>
      <c r="UF34" s="407"/>
      <c r="UG34" s="312"/>
      <c r="UH34" s="22"/>
      <c r="UI34" s="31"/>
      <c r="UJ34" s="76"/>
      <c r="UK34" s="78">
        <f t="shared" si="77"/>
        <v>-2822</v>
      </c>
      <c r="UM34" s="407"/>
      <c r="UN34" s="312"/>
      <c r="UO34" s="22"/>
      <c r="UP34" s="31"/>
      <c r="UQ34" s="76"/>
      <c r="UR34" s="78">
        <f t="shared" si="78"/>
        <v>0</v>
      </c>
      <c r="UT34" s="322"/>
      <c r="UU34" s="230"/>
      <c r="UV34" s="105"/>
      <c r="UW34" s="322"/>
      <c r="UX34" s="140"/>
      <c r="UY34" s="78">
        <f t="shared" si="79"/>
        <v>2243</v>
      </c>
      <c r="VA34" s="407"/>
      <c r="VB34" s="312"/>
      <c r="VC34" s="22"/>
      <c r="VD34" s="31"/>
      <c r="VE34" s="76"/>
      <c r="VF34" s="78">
        <f t="shared" si="80"/>
        <v>0</v>
      </c>
      <c r="VH34" s="312"/>
      <c r="VI34" s="312"/>
      <c r="VJ34" s="22"/>
      <c r="VK34" s="31"/>
      <c r="VL34" s="76"/>
      <c r="VM34" s="78">
        <f t="shared" si="81"/>
        <v>1169.5</v>
      </c>
      <c r="VO34" s="312"/>
      <c r="VP34" s="312"/>
      <c r="VQ34" s="22"/>
      <c r="VR34" s="31"/>
      <c r="VS34" s="76"/>
      <c r="VT34" s="78">
        <f t="shared" si="82"/>
        <v>0</v>
      </c>
      <c r="VV34" s="407"/>
      <c r="VW34" s="312"/>
      <c r="VX34" s="22"/>
      <c r="VY34" s="31"/>
      <c r="VZ34" s="76"/>
      <c r="WA34" s="78">
        <f t="shared" si="83"/>
        <v>25810</v>
      </c>
      <c r="WC34" s="323"/>
      <c r="WD34" s="312"/>
      <c r="WE34" s="22"/>
      <c r="WF34" s="31"/>
      <c r="WG34" s="76"/>
      <c r="WH34" s="78">
        <f t="shared" si="84"/>
        <v>151</v>
      </c>
      <c r="WJ34" s="407"/>
      <c r="WK34" s="312"/>
      <c r="WL34" s="22"/>
      <c r="WM34" s="31"/>
      <c r="WN34" s="76"/>
      <c r="WO34" s="78">
        <f t="shared" si="85"/>
        <v>22886.5</v>
      </c>
      <c r="WQ34" s="31"/>
      <c r="WR34" s="312"/>
      <c r="WS34" s="22"/>
      <c r="WT34" s="31"/>
      <c r="WU34" s="76"/>
      <c r="WV34" s="78">
        <f t="shared" si="86"/>
        <v>0</v>
      </c>
      <c r="WX34" s="407"/>
      <c r="WY34" s="312"/>
      <c r="WZ34" s="22"/>
      <c r="XA34" s="31"/>
      <c r="XB34" s="76"/>
      <c r="XC34" s="78">
        <f t="shared" si="87"/>
        <v>27657.5</v>
      </c>
      <c r="XE34" s="407"/>
      <c r="XF34" s="312"/>
      <c r="XG34" s="22"/>
      <c r="XH34" s="31"/>
      <c r="XI34" s="76"/>
      <c r="XJ34" s="78">
        <f t="shared" si="88"/>
        <v>0</v>
      </c>
      <c r="XL34" s="407"/>
      <c r="XM34" s="312"/>
      <c r="XN34" s="22"/>
      <c r="XO34" s="31"/>
      <c r="XP34" s="76"/>
      <c r="XQ34" s="78">
        <f t="shared" si="89"/>
        <v>0</v>
      </c>
      <c r="XS34" s="323"/>
      <c r="XT34" s="312"/>
      <c r="XU34" s="312"/>
      <c r="XV34" s="22"/>
      <c r="XW34" s="31"/>
      <c r="XX34" s="76"/>
      <c r="XY34" s="78">
        <f t="shared" si="90"/>
        <v>55941.83</v>
      </c>
      <c r="YA34" s="323"/>
      <c r="YB34" s="312"/>
      <c r="YC34" s="22"/>
      <c r="YD34" s="31"/>
      <c r="YE34" s="76"/>
      <c r="YF34" s="78">
        <f t="shared" si="91"/>
        <v>721</v>
      </c>
      <c r="YH34" s="427"/>
      <c r="YI34" s="484"/>
      <c r="YJ34" s="230"/>
      <c r="YK34" s="698"/>
      <c r="YL34" s="787"/>
      <c r="YM34" s="140"/>
      <c r="YN34" s="78">
        <f t="shared" si="92"/>
        <v>4883.7000000000007</v>
      </c>
      <c r="YP34" s="323"/>
      <c r="YQ34" s="312"/>
      <c r="YR34" s="22"/>
      <c r="YS34" s="31"/>
      <c r="YT34" s="76"/>
      <c r="YU34" s="78">
        <f t="shared" si="251"/>
        <v>2405.5</v>
      </c>
      <c r="YW34" s="322"/>
      <c r="YX34" s="230"/>
      <c r="YY34" s="105"/>
      <c r="YZ34" s="49"/>
      <c r="ZA34" s="140"/>
      <c r="ZB34" s="78">
        <f t="shared" si="93"/>
        <v>13442.44</v>
      </c>
      <c r="ZD34" s="407"/>
      <c r="ZE34" s="312"/>
      <c r="ZF34" s="22"/>
      <c r="ZG34" s="31"/>
      <c r="ZH34" s="76"/>
      <c r="ZI34" s="78">
        <f t="shared" si="237"/>
        <v>0</v>
      </c>
      <c r="ZK34" s="407"/>
      <c r="ZL34" s="312"/>
      <c r="ZM34" s="22"/>
      <c r="ZN34" s="31"/>
      <c r="ZO34" s="76"/>
      <c r="ZP34" s="78">
        <f t="shared" si="238"/>
        <v>0</v>
      </c>
      <c r="ZR34" s="322">
        <v>41534</v>
      </c>
      <c r="ZS34" s="230"/>
      <c r="ZT34" s="230" t="s">
        <v>4113</v>
      </c>
      <c r="ZU34" s="105">
        <v>4500.5</v>
      </c>
      <c r="ZV34" s="322"/>
      <c r="ZW34" s="140"/>
      <c r="ZX34" s="78">
        <f t="shared" si="94"/>
        <v>45191.140000000014</v>
      </c>
      <c r="ZZ34" s="322"/>
      <c r="AAA34" s="230"/>
      <c r="AAB34" s="105"/>
      <c r="AAC34" s="322"/>
      <c r="AAD34" s="140"/>
      <c r="AAE34" s="78">
        <f t="shared" si="95"/>
        <v>0</v>
      </c>
      <c r="AAG34" s="427"/>
      <c r="AAH34" s="230"/>
      <c r="AAI34" s="105"/>
      <c r="AAJ34" s="322"/>
      <c r="AAK34" s="140"/>
      <c r="AAL34" s="78">
        <f t="shared" si="96"/>
        <v>2828</v>
      </c>
      <c r="AAN34" s="322"/>
      <c r="AAO34" s="230"/>
      <c r="AAP34" s="698"/>
      <c r="AAQ34" s="49"/>
      <c r="AAR34" s="140"/>
      <c r="AAS34" s="78">
        <f t="shared" si="97"/>
        <v>22790</v>
      </c>
      <c r="AAU34" s="407"/>
      <c r="AAV34" s="312"/>
      <c r="AAW34" s="22"/>
      <c r="AAX34" s="31"/>
      <c r="AAY34" s="76"/>
      <c r="AAZ34" s="78">
        <f t="shared" si="98"/>
        <v>0</v>
      </c>
      <c r="ABB34" s="427"/>
      <c r="ABC34" s="230"/>
      <c r="ABD34" s="105"/>
      <c r="ABE34" s="49"/>
      <c r="ABF34" s="140"/>
      <c r="ABG34" s="78">
        <f t="shared" si="99"/>
        <v>0</v>
      </c>
      <c r="ABI34" s="427"/>
      <c r="ABJ34" s="230"/>
      <c r="ABK34" s="105"/>
      <c r="ABL34" s="49"/>
      <c r="ABM34" s="140"/>
      <c r="ABN34" s="78">
        <f t="shared" si="100"/>
        <v>0</v>
      </c>
      <c r="ABP34" s="407"/>
      <c r="ABQ34" s="312"/>
      <c r="ABR34" s="22"/>
      <c r="ABS34" s="31"/>
      <c r="ABT34" s="76"/>
      <c r="ABU34" s="78">
        <f t="shared" si="101"/>
        <v>0</v>
      </c>
      <c r="ABW34" s="407"/>
      <c r="ABX34" s="312"/>
      <c r="ABY34" s="22"/>
      <c r="ABZ34" s="31"/>
      <c r="ACA34" s="76"/>
      <c r="ACB34" s="78">
        <f t="shared" si="102"/>
        <v>0</v>
      </c>
      <c r="ACD34" s="407"/>
      <c r="ACE34" s="407"/>
      <c r="ACF34" s="312"/>
      <c r="ACG34" s="22"/>
      <c r="ACH34" s="31"/>
      <c r="ACI34" s="76"/>
      <c r="ACJ34" s="78">
        <f t="shared" si="103"/>
        <v>0</v>
      </c>
      <c r="ACL34" s="312"/>
      <c r="ACM34" s="312"/>
      <c r="ACN34" s="22"/>
      <c r="ACO34" s="31"/>
      <c r="ACP34" s="76"/>
      <c r="ACQ34" s="78">
        <f t="shared" si="255"/>
        <v>8172</v>
      </c>
      <c r="ACS34" s="31"/>
      <c r="ACT34" s="312"/>
      <c r="ACU34" s="22"/>
      <c r="ACV34" s="31"/>
      <c r="ACW34" s="76"/>
      <c r="ACX34" s="78">
        <f t="shared" si="104"/>
        <v>70699</v>
      </c>
      <c r="ADA34" s="312"/>
      <c r="ADB34" s="312"/>
      <c r="ADC34" s="22"/>
      <c r="ADD34" s="31"/>
      <c r="ADE34" s="76"/>
      <c r="ADF34" s="78">
        <f t="shared" si="256"/>
        <v>0</v>
      </c>
      <c r="ADH34" s="323"/>
      <c r="ADI34" s="312"/>
      <c r="ADJ34" s="22"/>
      <c r="ADK34" s="407"/>
      <c r="ADL34" s="76"/>
      <c r="ADM34" s="78">
        <f t="shared" si="257"/>
        <v>0</v>
      </c>
      <c r="ADO34" s="407"/>
      <c r="ADP34" s="312"/>
      <c r="ADQ34" s="22"/>
      <c r="ADR34" s="31"/>
      <c r="ADS34" s="76"/>
      <c r="ADT34" s="78">
        <f t="shared" si="258"/>
        <v>42311</v>
      </c>
      <c r="ADV34" s="322"/>
      <c r="ADW34" s="230"/>
      <c r="ADX34" s="105"/>
      <c r="ADY34" s="322"/>
      <c r="ADZ34" s="140"/>
      <c r="AEA34" s="78">
        <f t="shared" si="252"/>
        <v>31650.5</v>
      </c>
      <c r="AEC34" s="31"/>
      <c r="AED34" s="312"/>
      <c r="AEE34" s="22"/>
      <c r="AEF34" s="31"/>
      <c r="AEG34" s="76"/>
      <c r="AEH34" s="78">
        <f t="shared" si="1"/>
        <v>0</v>
      </c>
      <c r="AEJ34" s="312"/>
      <c r="AEK34" s="312"/>
      <c r="AEL34" s="22"/>
      <c r="AEM34" s="31"/>
      <c r="AEN34" s="76"/>
      <c r="AEO34" s="78">
        <f t="shared" si="105"/>
        <v>1957</v>
      </c>
      <c r="AEQ34" s="312"/>
      <c r="AER34" s="312"/>
      <c r="AES34" s="22"/>
      <c r="AET34" s="31"/>
      <c r="AEU34" s="76"/>
      <c r="AEV34" s="78">
        <f t="shared" si="106"/>
        <v>0</v>
      </c>
      <c r="AEX34" s="31"/>
      <c r="AEY34" s="312"/>
      <c r="AEZ34" s="22"/>
      <c r="AFA34" s="31"/>
      <c r="AFB34" s="76"/>
      <c r="AFC34" s="78">
        <f t="shared" si="107"/>
        <v>0</v>
      </c>
      <c r="AFE34" s="323"/>
      <c r="AFF34" s="312"/>
      <c r="AFG34" s="22"/>
      <c r="AFH34" s="31"/>
      <c r="AFI34" s="76"/>
      <c r="AFJ34" s="78">
        <f t="shared" si="108"/>
        <v>0</v>
      </c>
      <c r="AFL34" s="31"/>
      <c r="AFM34" s="312"/>
      <c r="AFN34" s="22"/>
      <c r="AFO34" s="31"/>
      <c r="AFP34" s="76"/>
      <c r="AFQ34" s="78">
        <f t="shared" si="109"/>
        <v>0</v>
      </c>
      <c r="AFS34" s="312"/>
      <c r="AFT34" s="312"/>
      <c r="AFU34" s="22"/>
      <c r="AFV34" s="31"/>
      <c r="AFW34" s="76"/>
      <c r="AFX34" s="78">
        <f t="shared" si="110"/>
        <v>75595.399999999994</v>
      </c>
      <c r="AFZ34" s="312"/>
      <c r="AGA34" s="312"/>
      <c r="AGB34" s="22"/>
      <c r="AGC34" s="31"/>
      <c r="AGD34" s="76"/>
      <c r="AGE34" s="78">
        <f t="shared" si="111"/>
        <v>0</v>
      </c>
      <c r="AGG34" s="323"/>
      <c r="AGH34" s="312"/>
      <c r="AGI34" s="22"/>
      <c r="AGJ34" s="31"/>
      <c r="AGK34" s="76"/>
      <c r="AGL34" s="78">
        <f t="shared" si="112"/>
        <v>6283.5</v>
      </c>
      <c r="AGN34" s="407"/>
      <c r="AGO34" s="312"/>
      <c r="AGP34" s="22"/>
      <c r="AGQ34" s="31"/>
      <c r="AGR34" s="76"/>
      <c r="AGS34" s="78">
        <f t="shared" si="113"/>
        <v>39189.599999999999</v>
      </c>
      <c r="AGW34" s="312"/>
      <c r="AGX34" s="22"/>
      <c r="AGY34" s="323"/>
      <c r="AGZ34" s="76"/>
      <c r="AHA34" s="78">
        <f t="shared" si="114"/>
        <v>2343</v>
      </c>
      <c r="AHC34" s="407"/>
      <c r="AHD34" s="312"/>
      <c r="AHE34" s="22"/>
      <c r="AHF34" s="31"/>
      <c r="AHG34" s="76"/>
      <c r="AHH34" s="78">
        <f t="shared" si="115"/>
        <v>0</v>
      </c>
      <c r="AHJ34" s="407"/>
      <c r="AHK34" s="312"/>
      <c r="AHL34" s="22"/>
      <c r="AHM34" s="31"/>
      <c r="AHN34" s="76"/>
      <c r="AHO34" s="78">
        <f t="shared" si="116"/>
        <v>3656</v>
      </c>
      <c r="AHQ34" s="407"/>
      <c r="AHR34" s="407"/>
      <c r="AHS34" s="312"/>
      <c r="AHT34" s="785"/>
      <c r="AHU34" s="31"/>
      <c r="AHV34" s="76"/>
      <c r="AHW34" s="78">
        <f t="shared" si="117"/>
        <v>62507</v>
      </c>
      <c r="AHY34" s="407"/>
      <c r="AHZ34" s="312"/>
      <c r="AIA34" s="22"/>
      <c r="AIB34" s="31"/>
      <c r="AIC34" s="76"/>
      <c r="AID34" s="78">
        <f t="shared" si="118"/>
        <v>2612</v>
      </c>
      <c r="AIF34" s="427"/>
      <c r="AIG34" s="230"/>
      <c r="AIH34" s="105"/>
      <c r="AII34" s="49"/>
      <c r="AIJ34" s="140"/>
      <c r="AIK34" s="78">
        <f t="shared" si="119"/>
        <v>23042</v>
      </c>
      <c r="AIM34" s="407"/>
      <c r="AIN34" s="312"/>
      <c r="AIO34" s="22"/>
      <c r="AIP34" s="31"/>
      <c r="AIQ34" s="76"/>
      <c r="AIR34" s="78">
        <f t="shared" si="120"/>
        <v>504</v>
      </c>
      <c r="AIT34" s="31"/>
      <c r="AIU34" s="784"/>
      <c r="AIV34" s="22"/>
      <c r="AIW34" s="31"/>
      <c r="AIX34" s="76"/>
      <c r="AIY34" s="78">
        <f t="shared" si="121"/>
        <v>52560.5</v>
      </c>
      <c r="AJA34" s="31"/>
      <c r="AJB34" s="784"/>
      <c r="AJC34" s="105"/>
      <c r="AJD34" s="31"/>
      <c r="AJE34" s="140"/>
      <c r="AJF34" s="78">
        <f t="shared" si="122"/>
        <v>25028.5</v>
      </c>
      <c r="AJH34" s="323"/>
      <c r="AJI34" s="784"/>
      <c r="AJJ34" s="22"/>
      <c r="AJK34" s="31"/>
      <c r="AJL34" s="76"/>
      <c r="AJM34" s="78">
        <f t="shared" si="123"/>
        <v>0</v>
      </c>
      <c r="AJO34" s="322"/>
      <c r="AJP34" s="230"/>
      <c r="AJQ34" s="105"/>
      <c r="AJR34" s="427">
        <v>41206</v>
      </c>
      <c r="AJS34" s="140">
        <v>300</v>
      </c>
      <c r="AJT34" s="78">
        <f t="shared" si="124"/>
        <v>1504</v>
      </c>
      <c r="AJV34" s="312"/>
      <c r="AJW34" s="312"/>
      <c r="AJX34" s="784"/>
      <c r="AJY34" s="22"/>
      <c r="AJZ34" s="31"/>
      <c r="AKA34" s="76"/>
      <c r="AKB34" s="78">
        <f t="shared" si="125"/>
        <v>0</v>
      </c>
      <c r="AKD34" s="407"/>
      <c r="AKE34" s="784"/>
      <c r="AKF34" s="22"/>
      <c r="AKG34" s="31"/>
      <c r="AKH34" s="76"/>
      <c r="AKI34" s="78">
        <f t="shared" si="126"/>
        <v>0</v>
      </c>
      <c r="AKK34" s="407"/>
      <c r="AKL34" s="740"/>
      <c r="AKM34" s="784"/>
      <c r="AKN34" s="22"/>
      <c r="AKO34" s="31"/>
      <c r="AKP34" s="76"/>
      <c r="AKQ34" s="78">
        <f t="shared" si="127"/>
        <v>0</v>
      </c>
      <c r="AKS34" s="427"/>
      <c r="AKT34" s="899"/>
      <c r="AKU34" s="105"/>
      <c r="AKV34" s="49"/>
      <c r="AKW34" s="140"/>
      <c r="AKX34" s="78">
        <f t="shared" si="128"/>
        <v>11244.5</v>
      </c>
      <c r="AKZ34" s="407"/>
      <c r="ALA34" s="784"/>
      <c r="ALB34" s="22"/>
      <c r="ALC34" s="31"/>
      <c r="ALD34" s="76"/>
      <c r="ALE34" s="78">
        <f t="shared" si="129"/>
        <v>0</v>
      </c>
      <c r="ALG34" s="407"/>
      <c r="ALH34" s="784"/>
      <c r="ALI34" s="22"/>
      <c r="ALJ34" s="31"/>
      <c r="ALK34" s="76"/>
      <c r="ALL34" s="78">
        <f t="shared" si="130"/>
        <v>3598.5</v>
      </c>
      <c r="ALN34" s="427"/>
      <c r="ALO34" s="230"/>
      <c r="ALP34" s="105"/>
      <c r="ALQ34" s="49"/>
      <c r="ALR34" s="140"/>
      <c r="ALS34" s="78">
        <f t="shared" si="131"/>
        <v>37151</v>
      </c>
      <c r="ALU34" s="407"/>
      <c r="ALV34" s="784"/>
      <c r="ALW34" s="22"/>
      <c r="ALX34" s="31"/>
      <c r="ALY34" s="76"/>
      <c r="ALZ34" s="78">
        <f t="shared" si="132"/>
        <v>0</v>
      </c>
      <c r="AMB34" s="407"/>
      <c r="AMC34" s="784"/>
      <c r="AMD34" s="22"/>
      <c r="AME34" s="407"/>
      <c r="AMF34" s="76"/>
      <c r="AMG34" s="78">
        <f t="shared" si="133"/>
        <v>0</v>
      </c>
      <c r="AMI34" s="407"/>
      <c r="AMJ34" s="784"/>
      <c r="AMK34" s="22"/>
      <c r="AML34" s="31"/>
      <c r="AMM34" s="76"/>
      <c r="AMN34" s="78">
        <f t="shared" si="134"/>
        <v>0</v>
      </c>
      <c r="AMP34" s="323"/>
      <c r="AMQ34" s="312"/>
      <c r="AMR34" s="809"/>
      <c r="AMS34" s="812"/>
      <c r="AMT34" s="76"/>
      <c r="AMU34" s="813">
        <f t="shared" si="204"/>
        <v>0</v>
      </c>
      <c r="AMW34" s="323"/>
      <c r="AMX34" s="312"/>
      <c r="AMY34" s="807"/>
      <c r="AMZ34" s="98"/>
      <c r="ANA34" s="76"/>
      <c r="ANB34" s="813">
        <f t="shared" si="205"/>
        <v>0</v>
      </c>
      <c r="AND34" s="323"/>
      <c r="ANE34" s="312"/>
      <c r="ANF34" s="809"/>
      <c r="ANG34" s="905"/>
      <c r="ANH34" s="76"/>
      <c r="ANI34" s="813">
        <f t="shared" si="206"/>
        <v>12659.599999999999</v>
      </c>
      <c r="ANK34" s="31"/>
      <c r="ANL34" s="337"/>
      <c r="ANM34" s="312"/>
      <c r="ANN34" s="809"/>
      <c r="ANO34" s="812"/>
      <c r="ANP34" s="76"/>
      <c r="ANQ34" s="813">
        <f t="shared" si="207"/>
        <v>0</v>
      </c>
      <c r="ANS34" s="407"/>
      <c r="ANT34" s="740"/>
      <c r="ANU34" s="312"/>
      <c r="ANV34" s="809"/>
      <c r="ANW34" s="812"/>
      <c r="ANX34" s="76"/>
      <c r="ANY34" s="813">
        <f t="shared" si="208"/>
        <v>555712.89</v>
      </c>
      <c r="AOA34" s="407"/>
      <c r="AOB34" s="312"/>
      <c r="AOC34" s="809"/>
      <c r="AOD34" s="812"/>
      <c r="AOE34" s="76"/>
      <c r="AOF34" s="813">
        <f t="shared" si="209"/>
        <v>0</v>
      </c>
      <c r="AOH34" s="312"/>
      <c r="AOI34" s="312"/>
      <c r="AOJ34" s="809"/>
      <c r="AOK34" s="812"/>
      <c r="AOL34" s="76"/>
      <c r="AOM34" s="813">
        <f t="shared" si="210"/>
        <v>1894</v>
      </c>
      <c r="AOO34" s="312"/>
      <c r="AOP34" s="312"/>
      <c r="AOQ34" s="834"/>
      <c r="AOR34" s="812"/>
      <c r="AOS34" s="76"/>
      <c r="AOT34" s="813">
        <f t="shared" si="211"/>
        <v>0</v>
      </c>
      <c r="AOV34" s="49"/>
      <c r="AOW34" s="904"/>
      <c r="AOX34" s="807"/>
      <c r="AOY34" s="98"/>
      <c r="AOZ34" s="140"/>
      <c r="APA34" s="78">
        <f t="shared" si="135"/>
        <v>0</v>
      </c>
      <c r="APC34" s="407"/>
      <c r="APD34" s="312"/>
      <c r="APE34" s="834"/>
      <c r="APF34" s="812"/>
      <c r="APG34" s="76"/>
      <c r="APH34" s="813">
        <f t="shared" si="212"/>
        <v>0</v>
      </c>
      <c r="APJ34" s="323"/>
      <c r="APK34" s="312"/>
      <c r="APL34" s="809"/>
      <c r="APM34" s="812"/>
      <c r="APN34" s="76"/>
      <c r="APO34" s="813">
        <f t="shared" si="265"/>
        <v>0</v>
      </c>
      <c r="APQ34" s="31"/>
      <c r="APR34" s="876"/>
      <c r="APS34" s="809"/>
      <c r="APT34" s="812"/>
      <c r="APU34" s="76"/>
      <c r="APV34" s="813">
        <f t="shared" si="266"/>
        <v>0</v>
      </c>
      <c r="APX34" s="31"/>
      <c r="APY34" s="312"/>
      <c r="APZ34" s="809"/>
      <c r="AQA34" s="812"/>
      <c r="AQB34" s="76"/>
      <c r="AQC34" s="813">
        <f t="shared" si="267"/>
        <v>0</v>
      </c>
      <c r="AQE34" s="31"/>
      <c r="AQF34" s="876"/>
      <c r="AQG34" s="809"/>
      <c r="AQH34" s="812"/>
      <c r="AQI34" s="76"/>
      <c r="AQJ34" s="813">
        <f t="shared" si="268"/>
        <v>0</v>
      </c>
      <c r="AQL34" s="323"/>
      <c r="AQM34" s="784"/>
      <c r="AQN34" s="809"/>
      <c r="AQO34" s="812"/>
      <c r="AQP34" s="76"/>
      <c r="AQQ34" s="813">
        <f t="shared" si="269"/>
        <v>0</v>
      </c>
      <c r="AQS34" s="323"/>
      <c r="AQT34" s="784"/>
      <c r="AQU34" s="809"/>
      <c r="AQV34" s="812"/>
      <c r="AQW34" s="76"/>
      <c r="AQX34" s="813">
        <f t="shared" si="270"/>
        <v>0</v>
      </c>
      <c r="AQZ34" s="323"/>
      <c r="ARA34" s="784"/>
      <c r="ARB34" s="809"/>
      <c r="ARC34" s="812"/>
      <c r="ARD34" s="76"/>
      <c r="ARE34" s="813">
        <f t="shared" si="271"/>
        <v>977</v>
      </c>
      <c r="ARG34" s="407"/>
      <c r="ARH34" s="876"/>
      <c r="ARI34" s="809"/>
      <c r="ARJ34" s="812"/>
      <c r="ARK34" s="76"/>
      <c r="ARL34" s="813">
        <f t="shared" si="272"/>
        <v>0</v>
      </c>
      <c r="ARN34" s="407"/>
      <c r="ARO34" s="876"/>
      <c r="ARP34" s="809"/>
      <c r="ARQ34" s="812"/>
      <c r="ARR34" s="76"/>
      <c r="ARS34" s="813">
        <f t="shared" si="273"/>
        <v>0</v>
      </c>
      <c r="ARU34" s="407"/>
      <c r="ARV34" s="312"/>
      <c r="ARW34" s="809"/>
      <c r="ARX34" s="812"/>
      <c r="ARY34" s="76"/>
      <c r="ARZ34" s="813">
        <f t="shared" si="222"/>
        <v>0</v>
      </c>
      <c r="ASB34" s="407"/>
      <c r="ASC34" s="312"/>
      <c r="ASD34" s="834"/>
      <c r="ASE34" s="812"/>
      <c r="ASF34" s="76"/>
      <c r="ASG34" s="813">
        <f t="shared" si="223"/>
        <v>0</v>
      </c>
      <c r="ASI34" s="407"/>
      <c r="ASJ34" s="312"/>
      <c r="ASK34" s="22"/>
      <c r="ASL34" s="31"/>
      <c r="ASM34" s="76"/>
      <c r="ASN34" s="78">
        <f t="shared" si="239"/>
        <v>0</v>
      </c>
      <c r="ASP34" s="407"/>
      <c r="ASQ34" s="407"/>
      <c r="ASR34" s="312"/>
      <c r="ASS34" s="22"/>
      <c r="AST34" s="31"/>
      <c r="ASU34" s="76"/>
      <c r="ASV34" s="78">
        <f t="shared" si="240"/>
        <v>0</v>
      </c>
      <c r="ASX34" s="407"/>
      <c r="ASY34" s="784"/>
      <c r="ASZ34" s="22"/>
      <c r="ATA34" s="31"/>
      <c r="ATB34" s="76"/>
      <c r="ATC34" s="78">
        <f t="shared" si="241"/>
        <v>19160</v>
      </c>
      <c r="ATE34" s="323"/>
      <c r="ATF34" s="784"/>
      <c r="ATG34" s="22"/>
      <c r="ATH34" s="31"/>
      <c r="ATI34" s="76"/>
      <c r="ATJ34" s="78">
        <f t="shared" si="242"/>
        <v>0</v>
      </c>
      <c r="ATL34" s="407"/>
      <c r="ATM34" s="740"/>
      <c r="ATN34" s="784"/>
      <c r="ATO34" s="22"/>
      <c r="ATP34" s="31"/>
      <c r="ATQ34" s="76"/>
      <c r="ATR34" s="78">
        <f t="shared" si="243"/>
        <v>5675</v>
      </c>
      <c r="ATT34" s="407"/>
      <c r="ATU34" s="740"/>
      <c r="ATV34" s="784"/>
      <c r="ATW34" s="22"/>
      <c r="ATX34" s="31"/>
      <c r="ATY34" s="76"/>
      <c r="ATZ34" s="78">
        <f t="shared" si="244"/>
        <v>0</v>
      </c>
      <c r="AUA34" s="76"/>
      <c r="AUB34" s="407"/>
      <c r="AUC34" s="312"/>
      <c r="AUD34" s="22"/>
      <c r="AUE34" s="31"/>
      <c r="AUF34" s="76"/>
      <c r="AUG34" s="78">
        <f t="shared" si="245"/>
        <v>4480</v>
      </c>
      <c r="AUI34" s="427"/>
      <c r="AUJ34" s="230"/>
      <c r="AUK34" s="105"/>
      <c r="AUL34" s="49"/>
      <c r="AUM34" s="140"/>
      <c r="AUN34" s="78">
        <f t="shared" si="246"/>
        <v>23669.5</v>
      </c>
      <c r="AUP34" s="407"/>
      <c r="AUQ34" s="312"/>
      <c r="AUR34" s="22"/>
      <c r="AUS34" s="31"/>
      <c r="AUT34" s="76"/>
      <c r="AUU34" s="78">
        <f t="shared" si="247"/>
        <v>3312</v>
      </c>
      <c r="AUW34" s="407"/>
      <c r="AUX34" s="312"/>
      <c r="AUY34" s="22"/>
      <c r="AUZ34" s="31"/>
      <c r="AVA34" s="76"/>
      <c r="AVB34" s="78">
        <f t="shared" si="248"/>
        <v>1010</v>
      </c>
      <c r="AVD34" s="427"/>
      <c r="AVE34" s="230"/>
      <c r="AVF34" s="105"/>
      <c r="AVG34" s="49"/>
      <c r="AVH34" s="140"/>
      <c r="AVI34" s="78">
        <f t="shared" si="249"/>
        <v>0</v>
      </c>
      <c r="AVK34" s="407"/>
      <c r="AVL34" s="312"/>
      <c r="AVM34" s="22"/>
      <c r="AVN34" s="31"/>
      <c r="AVO34" s="76"/>
      <c r="AVP34" s="78">
        <f t="shared" si="224"/>
        <v>0</v>
      </c>
      <c r="AVR34" s="407"/>
      <c r="AVS34" s="312"/>
      <c r="AVT34" s="22"/>
      <c r="AVU34" s="31"/>
      <c r="AVV34" s="76"/>
      <c r="AVW34" s="78">
        <f t="shared" si="225"/>
        <v>0</v>
      </c>
      <c r="AVY34" s="427"/>
      <c r="AVZ34" s="230"/>
      <c r="AWA34" s="105"/>
      <c r="AWB34" s="49"/>
      <c r="AWC34" s="140"/>
      <c r="AWD34" s="78">
        <f t="shared" si="226"/>
        <v>0</v>
      </c>
      <c r="AWF34" s="49"/>
      <c r="AWG34" s="309"/>
      <c r="AWH34" s="230"/>
      <c r="AWI34" s="105"/>
      <c r="AWJ34" s="49"/>
      <c r="AWK34" s="140"/>
      <c r="AWL34" s="78">
        <f t="shared" si="227"/>
        <v>448440.18</v>
      </c>
      <c r="AWN34" s="407"/>
      <c r="AWO34" s="494"/>
      <c r="AWP34" s="784"/>
      <c r="AWQ34" s="22"/>
      <c r="AWR34" s="31"/>
      <c r="AWS34" s="76"/>
      <c r="AWT34" s="78">
        <f t="shared" si="259"/>
        <v>11251</v>
      </c>
      <c r="AWV34" s="494"/>
      <c r="AWW34" s="312"/>
      <c r="AWX34" s="22"/>
      <c r="AWY34" s="31"/>
      <c r="AWZ34" s="76"/>
      <c r="AXA34" s="78">
        <f t="shared" si="260"/>
        <v>0</v>
      </c>
      <c r="AXC34" s="494"/>
      <c r="AXD34" s="312"/>
      <c r="AXE34" s="22"/>
      <c r="AXF34" s="31"/>
      <c r="AXG34" s="76"/>
      <c r="AXH34" s="78">
        <f t="shared" si="261"/>
        <v>0</v>
      </c>
      <c r="AXJ34" s="61"/>
      <c r="AXK34" s="312"/>
      <c r="AXL34" s="22"/>
      <c r="AXM34" s="31"/>
      <c r="AXN34" s="76"/>
      <c r="AXO34" s="78">
        <f t="shared" si="262"/>
        <v>0</v>
      </c>
      <c r="AXQ34" s="427"/>
      <c r="AXR34" s="230"/>
      <c r="AXS34" s="105"/>
      <c r="AXT34" s="49"/>
      <c r="AXU34" s="140"/>
      <c r="AXV34" s="78">
        <f t="shared" si="136"/>
        <v>39719</v>
      </c>
      <c r="AXX34" s="496"/>
      <c r="AXY34" s="230"/>
      <c r="AXZ34" s="105"/>
      <c r="AYA34" s="49"/>
      <c r="AYB34" s="140"/>
      <c r="AYC34" s="78">
        <f t="shared" si="137"/>
        <v>0</v>
      </c>
      <c r="AYE34" s="496"/>
      <c r="AYF34" s="230"/>
      <c r="AYG34" s="105"/>
      <c r="AYH34" s="49"/>
      <c r="AYI34" s="140"/>
      <c r="AYJ34" s="78">
        <f t="shared" si="138"/>
        <v>0</v>
      </c>
      <c r="AYL34" s="494"/>
      <c r="AYM34" s="312"/>
      <c r="AYN34" s="22"/>
      <c r="AYO34" s="31"/>
      <c r="AYP34" s="76"/>
      <c r="AYQ34" s="78">
        <f t="shared" si="139"/>
        <v>0</v>
      </c>
      <c r="AYS34" s="494"/>
      <c r="AYT34" s="312"/>
      <c r="AYU34" s="22"/>
      <c r="AYV34" s="31"/>
      <c r="AYW34" s="76"/>
      <c r="AYX34" s="78">
        <f t="shared" si="140"/>
        <v>0</v>
      </c>
      <c r="AYZ34" s="61"/>
      <c r="AZA34" s="312"/>
      <c r="AZB34" s="22"/>
      <c r="AZC34" s="31"/>
      <c r="AZD34" s="76"/>
      <c r="AZE34" s="78">
        <f t="shared" si="141"/>
        <v>0</v>
      </c>
      <c r="AZG34" s="343"/>
      <c r="AZH34" s="230"/>
      <c r="AZI34" s="105"/>
      <c r="AZJ34" s="49"/>
      <c r="AZK34" s="140"/>
      <c r="AZL34" s="78">
        <f t="shared" si="142"/>
        <v>5180.28</v>
      </c>
      <c r="AZN34" s="607"/>
      <c r="AZO34" s="312"/>
      <c r="AZP34" s="22"/>
      <c r="AZQ34" s="31"/>
      <c r="AZR34" s="76"/>
      <c r="AZS34" s="78">
        <f t="shared" si="143"/>
        <v>0</v>
      </c>
      <c r="AZU34" s="607"/>
      <c r="AZV34" s="312"/>
      <c r="AZW34" s="22"/>
      <c r="AZX34" s="407"/>
      <c r="AZY34" s="76"/>
      <c r="AZZ34" s="78">
        <f t="shared" si="144"/>
        <v>5524</v>
      </c>
      <c r="BAB34" s="407"/>
      <c r="BAC34" s="312"/>
      <c r="BAD34" s="22"/>
      <c r="BAE34" s="407"/>
      <c r="BAF34" s="76"/>
      <c r="BAG34" s="78">
        <f t="shared" si="145"/>
        <v>3325</v>
      </c>
      <c r="BAI34" s="427"/>
      <c r="BAJ34" s="230"/>
      <c r="BAK34" s="105"/>
      <c r="BAL34" s="49"/>
      <c r="BAM34" s="140"/>
      <c r="BAN34" s="132">
        <f t="shared" si="146"/>
        <v>56084.2</v>
      </c>
      <c r="BAP34" s="61"/>
      <c r="BAQ34" s="312"/>
      <c r="BAR34" s="22"/>
      <c r="BAS34" s="31"/>
      <c r="BAT34" s="76"/>
      <c r="BAU34" s="78">
        <f t="shared" si="263"/>
        <v>0</v>
      </c>
      <c r="BAW34" s="61"/>
      <c r="BAX34" s="312"/>
      <c r="BAY34" s="22"/>
      <c r="BAZ34" s="31"/>
      <c r="BBA34" s="76"/>
      <c r="BBB34" s="78">
        <f t="shared" si="264"/>
        <v>1292</v>
      </c>
      <c r="BBD34" s="322"/>
      <c r="BBE34" s="322"/>
      <c r="BBF34" s="303"/>
      <c r="BBG34" s="351"/>
      <c r="BBH34" s="394"/>
      <c r="BBI34" s="391"/>
      <c r="BBJ34" s="132">
        <f t="shared" si="147"/>
        <v>2165734.5</v>
      </c>
      <c r="BBL34" s="61"/>
      <c r="BBM34" s="312"/>
      <c r="BBN34" s="22"/>
      <c r="BBO34" s="31"/>
      <c r="BBP34" s="76"/>
      <c r="BBQ34" s="78">
        <f t="shared" si="148"/>
        <v>0</v>
      </c>
      <c r="BBS34" s="259"/>
      <c r="BBT34" s="230"/>
      <c r="BBU34" s="105"/>
      <c r="BBV34" s="49"/>
      <c r="BBW34" s="140"/>
      <c r="BBX34" s="78">
        <f t="shared" si="149"/>
        <v>0</v>
      </c>
      <c r="BBZ34" s="61"/>
      <c r="BCA34" s="312"/>
      <c r="BCB34" s="22"/>
      <c r="BCC34" s="31"/>
      <c r="BCD34" s="76"/>
      <c r="BCE34" s="78">
        <f t="shared" si="150"/>
        <v>0</v>
      </c>
      <c r="BCG34" s="61"/>
      <c r="BCH34" s="312"/>
      <c r="BCI34" s="22"/>
      <c r="BCJ34" s="31"/>
      <c r="BCK34" s="76"/>
      <c r="BCL34" s="78">
        <f t="shared" si="151"/>
        <v>0</v>
      </c>
      <c r="BCN34" s="494"/>
      <c r="BCO34" s="312"/>
      <c r="BCP34" s="22"/>
      <c r="BCQ34" s="31"/>
      <c r="BCR34" s="76"/>
      <c r="BCS34" s="78">
        <f t="shared" si="152"/>
        <v>4327.5</v>
      </c>
      <c r="BCU34" s="494"/>
      <c r="BCV34" s="312"/>
      <c r="BCW34" s="22"/>
      <c r="BCX34" s="31"/>
      <c r="BCY34" s="76"/>
      <c r="BCZ34" s="78">
        <f t="shared" si="153"/>
        <v>22835.5</v>
      </c>
      <c r="BDB34" s="607"/>
      <c r="BDC34" s="312"/>
      <c r="BDD34" s="22"/>
      <c r="BDE34" s="31"/>
      <c r="BDF34" s="76"/>
      <c r="BDG34" s="78">
        <f t="shared" si="154"/>
        <v>0</v>
      </c>
      <c r="BDI34" s="494"/>
      <c r="BDJ34" s="740"/>
      <c r="BDK34" s="312"/>
      <c r="BDL34" s="22"/>
      <c r="BDM34" s="407"/>
      <c r="BDN34" s="76"/>
      <c r="BDO34" s="78">
        <f t="shared" si="155"/>
        <v>308</v>
      </c>
      <c r="BDQ34" s="61"/>
      <c r="BDR34" s="61"/>
      <c r="BDS34" s="312"/>
      <c r="BDT34" s="22"/>
      <c r="BDU34" s="31"/>
      <c r="BDV34" s="76"/>
      <c r="BDW34" s="78">
        <f t="shared" si="156"/>
        <v>2970</v>
      </c>
      <c r="BDY34" s="61"/>
      <c r="BDZ34" s="312"/>
      <c r="BEA34" s="22"/>
      <c r="BEB34" s="31"/>
      <c r="BEC34" s="76"/>
      <c r="BED34" s="78">
        <f t="shared" si="157"/>
        <v>0</v>
      </c>
      <c r="BEF34" s="61"/>
      <c r="BEG34" s="312"/>
      <c r="BEH34" s="22"/>
      <c r="BEI34" s="31"/>
      <c r="BEJ34" s="76"/>
      <c r="BEK34" s="78">
        <f t="shared" si="158"/>
        <v>0</v>
      </c>
      <c r="BEM34" s="607"/>
      <c r="BEN34" s="312"/>
      <c r="BEO34" s="22"/>
      <c r="BEP34" s="31"/>
      <c r="BEQ34" s="76"/>
      <c r="BER34" s="78">
        <f t="shared" si="159"/>
        <v>0</v>
      </c>
      <c r="BET34" s="607"/>
      <c r="BEU34" s="312"/>
      <c r="BEV34" s="22"/>
      <c r="BEW34" s="31"/>
      <c r="BEX34" s="76"/>
      <c r="BEY34" s="78">
        <f t="shared" si="160"/>
        <v>1065</v>
      </c>
      <c r="BFA34" s="322"/>
      <c r="BFB34" s="303"/>
      <c r="BFC34" s="140"/>
      <c r="BFD34" s="427"/>
      <c r="BFE34" s="140"/>
      <c r="BFF34" s="78">
        <f t="shared" si="161"/>
        <v>37162</v>
      </c>
      <c r="BFH34" s="607"/>
      <c r="BFI34" s="312"/>
      <c r="BFJ34" s="22"/>
      <c r="BFK34" s="407"/>
      <c r="BFL34" s="76"/>
      <c r="BFM34" s="78">
        <f t="shared" si="162"/>
        <v>0</v>
      </c>
      <c r="BFO34" s="61"/>
      <c r="BFP34" s="312"/>
      <c r="BFQ34" s="22"/>
      <c r="BFR34" s="31"/>
      <c r="BFS34" s="76"/>
      <c r="BFT34" s="78">
        <f t="shared" si="163"/>
        <v>0</v>
      </c>
      <c r="BFV34" s="343"/>
      <c r="BFW34" s="230"/>
      <c r="BFX34" s="105"/>
      <c r="BFY34" s="322"/>
      <c r="BFZ34" s="140"/>
      <c r="BGA34" s="78">
        <f t="shared" si="164"/>
        <v>43828.5</v>
      </c>
      <c r="BGC34" s="427"/>
      <c r="BGD34" s="303"/>
      <c r="BGE34" s="140"/>
      <c r="BGF34" s="427"/>
      <c r="BGG34" s="140"/>
      <c r="BGH34" s="78">
        <f t="shared" si="165"/>
        <v>118491.09999999999</v>
      </c>
      <c r="BGJ34" s="61"/>
      <c r="BGK34" s="312"/>
      <c r="BGL34" s="22"/>
      <c r="BGM34" s="31"/>
      <c r="BGN34" s="76"/>
      <c r="BGO34" s="78">
        <f t="shared" si="166"/>
        <v>0</v>
      </c>
      <c r="BGQ34" s="494"/>
      <c r="BGR34" s="312"/>
      <c r="BGS34" s="22"/>
      <c r="BGT34" s="31"/>
      <c r="BGU34" s="76"/>
      <c r="BGV34" s="78">
        <f t="shared" si="167"/>
        <v>19485.8</v>
      </c>
      <c r="BGX34" s="407"/>
      <c r="BGY34" s="31"/>
      <c r="BGZ34" s="312"/>
      <c r="BHA34" s="22"/>
      <c r="BHB34" s="31"/>
      <c r="BHC34" s="76"/>
      <c r="BHD34" s="78">
        <f t="shared" si="168"/>
        <v>6511</v>
      </c>
      <c r="BHF34" s="323"/>
      <c r="BHG34" s="312"/>
      <c r="BHH34" s="22"/>
      <c r="BHI34" s="323"/>
      <c r="BHJ34" s="76"/>
      <c r="BHK34" s="78">
        <f t="shared" si="169"/>
        <v>6434</v>
      </c>
      <c r="BHM34" s="607"/>
      <c r="BHN34" s="337"/>
      <c r="BHO34" s="312"/>
      <c r="BHP34" s="22"/>
      <c r="BHQ34" s="323"/>
      <c r="BHR34" s="76"/>
      <c r="BHS34" s="78">
        <f t="shared" si="170"/>
        <v>0</v>
      </c>
      <c r="BHU34" s="61"/>
      <c r="BHV34" s="61"/>
      <c r="BHW34" s="312"/>
      <c r="BHX34" s="22"/>
      <c r="BHY34" s="31"/>
      <c r="BHZ34" s="76"/>
      <c r="BIA34" s="78">
        <f t="shared" si="171"/>
        <v>283008</v>
      </c>
      <c r="BIC34" s="494"/>
      <c r="BID34" s="312"/>
      <c r="BIE34" s="22"/>
      <c r="BIG34" s="76"/>
      <c r="BIH34" s="78">
        <f t="shared" si="172"/>
        <v>0</v>
      </c>
      <c r="BIJ34" s="323"/>
      <c r="BIK34" s="784"/>
      <c r="BIL34" s="22"/>
      <c r="BIM34" s="61"/>
      <c r="BIN34" s="76"/>
      <c r="BIO34" s="78">
        <f t="shared" si="173"/>
        <v>0</v>
      </c>
      <c r="BIQ34" s="407"/>
      <c r="BIR34" s="784"/>
      <c r="BIS34" s="22"/>
      <c r="BIT34" s="61"/>
      <c r="BIU34" s="76"/>
      <c r="BIV34" s="78">
        <f t="shared" si="174"/>
        <v>3000</v>
      </c>
      <c r="BIX34" s="607"/>
      <c r="BIY34" s="607"/>
      <c r="BIZ34" s="312"/>
      <c r="BJA34" s="22"/>
      <c r="BJB34" s="31"/>
      <c r="BJC34" s="76"/>
      <c r="BJD34" s="78">
        <f t="shared" si="253"/>
        <v>196151.15000000002</v>
      </c>
      <c r="BJF34" s="61"/>
      <c r="BJG34" s="312"/>
      <c r="BJH34" s="22"/>
      <c r="BJI34" s="31"/>
      <c r="BJJ34" s="76"/>
      <c r="BJK34" s="78">
        <f t="shared" si="254"/>
        <v>0</v>
      </c>
      <c r="BJM34" s="494"/>
      <c r="BJN34" s="312"/>
      <c r="BJO34" s="22"/>
      <c r="BJP34" s="31"/>
      <c r="BJQ34" s="76"/>
      <c r="BJR34" s="78">
        <f t="shared" si="175"/>
        <v>0</v>
      </c>
      <c r="BJT34" s="494"/>
      <c r="BJU34" s="494"/>
      <c r="BJV34" s="312"/>
      <c r="BJW34" s="22"/>
      <c r="BJX34" s="31"/>
      <c r="BJY34" s="76"/>
      <c r="BJZ34" s="78">
        <f t="shared" si="176"/>
        <v>16334</v>
      </c>
      <c r="BKB34" s="494"/>
      <c r="BKC34" s="312"/>
      <c r="BKD34" s="22"/>
      <c r="BKE34" s="31"/>
      <c r="BKF34" s="76"/>
      <c r="BKG34" s="78">
        <f t="shared" si="177"/>
        <v>9118</v>
      </c>
      <c r="BKI34" s="494"/>
      <c r="BKJ34" s="312"/>
      <c r="BKK34" s="22"/>
      <c r="BKL34" s="31"/>
      <c r="BKM34" s="76"/>
      <c r="BKN34" s="78">
        <f t="shared" si="178"/>
        <v>0</v>
      </c>
      <c r="BKP34" s="494"/>
      <c r="BKQ34" s="312"/>
      <c r="BKR34" s="22"/>
      <c r="BKS34" s="31"/>
      <c r="BKT34" s="76"/>
      <c r="BKU34" s="78">
        <f t="shared" si="179"/>
        <v>15188.5</v>
      </c>
      <c r="BKW34" s="494"/>
      <c r="BKX34" s="312"/>
      <c r="BKY34" s="22"/>
      <c r="BKZ34" s="31"/>
      <c r="BLA34" s="76"/>
      <c r="BLB34" s="78">
        <f t="shared" si="180"/>
        <v>0</v>
      </c>
      <c r="BLD34" s="494"/>
      <c r="BLE34" s="312"/>
      <c r="BLF34" s="22"/>
      <c r="BLG34" s="31"/>
      <c r="BLH34" s="76"/>
      <c r="BLI34" s="78">
        <f t="shared" si="181"/>
        <v>0</v>
      </c>
      <c r="BLK34" s="494"/>
      <c r="BLL34" s="312"/>
      <c r="BLM34" s="22"/>
      <c r="BLN34" s="31"/>
      <c r="BLO34" s="76"/>
      <c r="BLP34" s="78">
        <f t="shared" si="182"/>
        <v>0</v>
      </c>
      <c r="BLR34" s="494"/>
      <c r="BLS34" s="312"/>
      <c r="BLT34" s="22"/>
      <c r="BLU34" s="31"/>
      <c r="BLV34" s="76"/>
      <c r="BLW34" s="78">
        <f t="shared" si="183"/>
        <v>2393</v>
      </c>
      <c r="BLY34" s="494"/>
      <c r="BLZ34" s="312"/>
      <c r="BMA34" s="22"/>
      <c r="BMB34" s="31"/>
      <c r="BMC34" s="76"/>
      <c r="BMD34" s="78">
        <f t="shared" si="184"/>
        <v>0</v>
      </c>
      <c r="BMF34" s="61"/>
      <c r="BMG34" s="312"/>
      <c r="BMH34" s="22"/>
      <c r="BMI34" s="31"/>
      <c r="BMJ34" s="76"/>
      <c r="BMK34" s="78">
        <f t="shared" si="185"/>
        <v>0</v>
      </c>
      <c r="BMM34" s="61"/>
      <c r="BMN34" s="312"/>
      <c r="BMO34" s="785"/>
      <c r="BMP34" s="31"/>
      <c r="BMQ34" s="76"/>
      <c r="BMR34" s="78">
        <f t="shared" si="228"/>
        <v>14824.5</v>
      </c>
      <c r="BMT34" s="322"/>
      <c r="BMU34" s="303"/>
      <c r="BMV34" s="140"/>
      <c r="BMW34" s="259"/>
      <c r="BMX34" s="140"/>
      <c r="BMY34" s="78">
        <f t="shared" si="229"/>
        <v>56291.5</v>
      </c>
      <c r="BNA34" s="61"/>
      <c r="BNB34" s="312"/>
      <c r="BNC34" s="22"/>
      <c r="BND34" s="31"/>
      <c r="BNE34" s="76"/>
      <c r="BNF34" s="78">
        <f t="shared" si="230"/>
        <v>0</v>
      </c>
      <c r="BNH34" s="61"/>
      <c r="BNI34" s="337"/>
      <c r="BNJ34" s="312"/>
      <c r="BNK34" s="22"/>
      <c r="BNL34" s="31"/>
      <c r="BNM34" s="76"/>
      <c r="BNN34" s="78">
        <f t="shared" si="231"/>
        <v>0</v>
      </c>
      <c r="BNP34" s="61"/>
      <c r="BNQ34" s="312"/>
      <c r="BNR34" s="22"/>
      <c r="BNS34" s="31"/>
      <c r="BNT34" s="76"/>
      <c r="BNU34" s="78">
        <f t="shared" si="232"/>
        <v>0</v>
      </c>
      <c r="BNW34" s="61"/>
      <c r="BNX34" s="312"/>
      <c r="BNY34" s="22"/>
      <c r="BNZ34" s="31"/>
      <c r="BOA34" s="76"/>
      <c r="BOB34" s="78">
        <f t="shared" si="233"/>
        <v>0</v>
      </c>
      <c r="BOD34" s="61"/>
      <c r="BOE34" s="312"/>
      <c r="BOF34" s="22"/>
      <c r="BOG34" s="31"/>
      <c r="BOH34" s="76"/>
      <c r="BOI34" s="78">
        <f t="shared" si="234"/>
        <v>1785.5</v>
      </c>
      <c r="BOK34" s="343"/>
      <c r="BOL34" s="230"/>
      <c r="BOM34" s="105"/>
      <c r="BON34" s="49"/>
      <c r="BOO34" s="140"/>
      <c r="BOP34" s="78">
        <f t="shared" si="235"/>
        <v>0</v>
      </c>
      <c r="BOR34" s="494"/>
      <c r="BOS34" s="312"/>
      <c r="BOT34" s="22"/>
      <c r="BOU34" s="31"/>
      <c r="BOV34" s="76"/>
      <c r="BOW34" s="78">
        <f t="shared" si="236"/>
        <v>0</v>
      </c>
      <c r="BOY34" s="494"/>
      <c r="BOZ34" s="312"/>
      <c r="BPA34" s="22"/>
      <c r="BPB34" s="31"/>
      <c r="BPC34" s="76"/>
      <c r="BPD34" s="78">
        <f t="shared" si="250"/>
        <v>210</v>
      </c>
      <c r="BPF34" s="61"/>
      <c r="BPG34" s="312"/>
      <c r="BPH34" s="22"/>
      <c r="BPI34" s="31"/>
      <c r="BPJ34" s="76"/>
      <c r="BPK34" s="78">
        <f t="shared" si="186"/>
        <v>0</v>
      </c>
      <c r="BPM34" s="61"/>
      <c r="BPN34" s="312"/>
      <c r="BPO34" s="22"/>
      <c r="BPP34" s="31"/>
      <c r="BPQ34" s="76"/>
      <c r="BPR34" s="78">
        <f t="shared" si="187"/>
        <v>0</v>
      </c>
      <c r="BPV34" s="61"/>
      <c r="BPW34" s="22"/>
      <c r="BPX34" s="31"/>
      <c r="BPY34" s="76"/>
      <c r="BPZ34" s="78">
        <f t="shared" si="188"/>
        <v>118</v>
      </c>
      <c r="BQA34" s="76"/>
      <c r="BQB34" s="322"/>
      <c r="BQC34" s="303"/>
      <c r="BQD34" s="140"/>
      <c r="BQE34" s="49"/>
      <c r="BQF34" s="140"/>
      <c r="BQG34" s="78">
        <f t="shared" si="189"/>
        <v>28133.5</v>
      </c>
      <c r="BQI34" s="322"/>
      <c r="BQJ34" s="230"/>
      <c r="BQK34" s="698"/>
      <c r="BQL34" s="717"/>
      <c r="BQM34" s="140"/>
      <c r="BQN34" s="78">
        <f t="shared" si="190"/>
        <v>0</v>
      </c>
      <c r="BQQ34" s="782"/>
      <c r="BQR34" s="351"/>
      <c r="BQS34" s="407"/>
      <c r="BQT34" s="780"/>
      <c r="BQU34" s="78">
        <f t="shared" si="191"/>
        <v>0</v>
      </c>
      <c r="BQW34" s="61"/>
      <c r="BQX34" s="312"/>
      <c r="BQY34" s="22"/>
      <c r="BQZ34" s="31"/>
      <c r="BRA34" s="76"/>
      <c r="BRB34" s="78">
        <f t="shared" si="192"/>
        <v>2077</v>
      </c>
      <c r="BRD34" s="61"/>
      <c r="BRE34" s="61"/>
      <c r="BRF34" s="312"/>
      <c r="BRG34" s="22"/>
      <c r="BRH34" s="31"/>
      <c r="BRI34" s="76"/>
      <c r="BRJ34" s="78">
        <f t="shared" si="193"/>
        <v>1966</v>
      </c>
      <c r="BRL34" s="494"/>
      <c r="BRM34" s="312"/>
      <c r="BRN34" s="22"/>
      <c r="BRO34" s="31"/>
      <c r="BRP34" s="76"/>
      <c r="BRQ34" s="78">
        <f t="shared" si="194"/>
        <v>0</v>
      </c>
      <c r="BRS34" s="407"/>
      <c r="BRT34" s="312"/>
      <c r="BRU34" s="22"/>
      <c r="BRV34" s="31"/>
      <c r="BRW34" s="76"/>
      <c r="BRX34" s="78">
        <f t="shared" si="195"/>
        <v>0</v>
      </c>
      <c r="BRZ34" s="61"/>
      <c r="BSA34" s="312"/>
      <c r="BSB34" s="22"/>
      <c r="BSC34" s="31"/>
      <c r="BSD34" s="76"/>
      <c r="BSE34" s="78">
        <f t="shared" si="196"/>
        <v>0</v>
      </c>
      <c r="BSG34" s="494"/>
      <c r="BSH34" s="312"/>
      <c r="BSI34" s="22"/>
      <c r="BSJ34" s="887"/>
      <c r="BSK34" s="573"/>
      <c r="BSL34" s="78">
        <f t="shared" si="197"/>
        <v>0</v>
      </c>
      <c r="BSN34" s="494"/>
      <c r="BSO34" s="312"/>
      <c r="BSP34" s="22"/>
      <c r="BSQ34" s="887"/>
      <c r="BSR34" s="573"/>
      <c r="BSS34" s="78">
        <f t="shared" si="198"/>
        <v>0</v>
      </c>
      <c r="BSU34" s="61"/>
      <c r="BSV34" s="312"/>
      <c r="BSW34" s="22"/>
      <c r="BSX34" s="31"/>
      <c r="BSY34" s="76"/>
      <c r="BSZ34" s="78">
        <f t="shared" si="199"/>
        <v>0</v>
      </c>
      <c r="BTB34" s="61"/>
      <c r="BTC34" s="312"/>
      <c r="BTD34" s="22"/>
      <c r="BTE34" s="31"/>
      <c r="BTF34" s="76"/>
      <c r="BTG34" s="78">
        <f t="shared" si="200"/>
        <v>0</v>
      </c>
      <c r="BTI34" s="61"/>
      <c r="BTJ34" s="312"/>
      <c r="BTK34" s="22"/>
      <c r="BTL34" s="31"/>
      <c r="BTM34" s="76"/>
      <c r="BTN34" s="78">
        <f t="shared" si="201"/>
        <v>0</v>
      </c>
      <c r="BTP34" s="61"/>
      <c r="BTQ34" s="312"/>
      <c r="BTR34" s="22"/>
      <c r="BTS34" s="31"/>
      <c r="BTT34" s="76"/>
      <c r="BTU34" s="78">
        <f t="shared" si="202"/>
        <v>0</v>
      </c>
    </row>
    <row r="35" spans="1:1893" x14ac:dyDescent="0.25">
      <c r="A35" s="31"/>
      <c r="B35" s="312"/>
      <c r="C35" s="22"/>
      <c r="D35" s="31"/>
      <c r="E35" s="76"/>
      <c r="F35" s="78">
        <f t="shared" si="2"/>
        <v>0</v>
      </c>
      <c r="H35" s="312"/>
      <c r="I35" s="312"/>
      <c r="J35" s="22"/>
      <c r="K35" s="31"/>
      <c r="L35" s="76"/>
      <c r="M35" s="78">
        <f t="shared" si="3"/>
        <v>0</v>
      </c>
      <c r="O35" s="312"/>
      <c r="P35" s="312"/>
      <c r="Q35" s="22"/>
      <c r="R35" s="31"/>
      <c r="S35" s="76"/>
      <c r="T35" s="78">
        <f t="shared" si="4"/>
        <v>0</v>
      </c>
      <c r="V35" s="312"/>
      <c r="W35" s="312"/>
      <c r="X35" s="22"/>
      <c r="Y35" s="31"/>
      <c r="Z35" s="76"/>
      <c r="AA35" s="78">
        <f t="shared" si="5"/>
        <v>0</v>
      </c>
      <c r="AC35" s="407">
        <v>41546</v>
      </c>
      <c r="AD35" s="312" t="s">
        <v>4203</v>
      </c>
      <c r="AE35" s="22">
        <v>6270</v>
      </c>
      <c r="AF35" s="407"/>
      <c r="AG35" s="76"/>
      <c r="AH35" s="78">
        <f t="shared" si="6"/>
        <v>25619</v>
      </c>
      <c r="AJ35" s="322"/>
      <c r="AK35" s="230"/>
      <c r="AL35" s="105"/>
      <c r="AM35" s="401"/>
      <c r="AN35" s="140"/>
      <c r="AO35" s="78">
        <f t="shared" si="7"/>
        <v>617632.36</v>
      </c>
      <c r="AQ35" s="312"/>
      <c r="AR35" s="312"/>
      <c r="AS35" s="22"/>
      <c r="AT35" s="31"/>
      <c r="AU35" s="76"/>
      <c r="AV35" s="78">
        <f t="shared" si="8"/>
        <v>0</v>
      </c>
      <c r="AX35" s="323"/>
      <c r="AY35" s="312"/>
      <c r="AZ35" s="22"/>
      <c r="BA35" s="31"/>
      <c r="BB35" s="76"/>
      <c r="BC35" s="78">
        <f t="shared" si="9"/>
        <v>37222</v>
      </c>
      <c r="BE35" s="407"/>
      <c r="BF35" s="312"/>
      <c r="BG35" s="22"/>
      <c r="BH35" s="31"/>
      <c r="BI35" s="76"/>
      <c r="BJ35" s="78">
        <f t="shared" si="10"/>
        <v>0</v>
      </c>
      <c r="BL35" s="323"/>
      <c r="BM35" s="312"/>
      <c r="BN35" s="22"/>
      <c r="BO35" s="31"/>
      <c r="BP35" s="76"/>
      <c r="BQ35" s="78">
        <f t="shared" si="11"/>
        <v>0</v>
      </c>
      <c r="BS35" s="427"/>
      <c r="BT35" s="427"/>
      <c r="BU35" s="230"/>
      <c r="BV35" s="105"/>
      <c r="BW35" s="49"/>
      <c r="BX35" s="140"/>
      <c r="BY35" s="78">
        <f t="shared" si="12"/>
        <v>0</v>
      </c>
      <c r="CA35" s="407"/>
      <c r="CB35" s="312"/>
      <c r="CC35" s="22"/>
      <c r="CD35" s="31"/>
      <c r="CE35" s="76"/>
      <c r="CF35" s="78">
        <f t="shared" si="13"/>
        <v>0</v>
      </c>
      <c r="CH35" s="407"/>
      <c r="CI35" s="312"/>
      <c r="CJ35" s="22"/>
      <c r="CK35" s="31"/>
      <c r="CL35" s="76"/>
      <c r="CM35" s="78">
        <f t="shared" si="14"/>
        <v>0</v>
      </c>
      <c r="CO35" s="427">
        <v>41438</v>
      </c>
      <c r="CP35" s="821"/>
      <c r="CQ35" s="230" t="s">
        <v>2217</v>
      </c>
      <c r="CR35" s="105">
        <v>9603</v>
      </c>
      <c r="CS35" s="484"/>
      <c r="CT35" s="390"/>
      <c r="CU35" s="78">
        <f t="shared" si="15"/>
        <v>551595.65</v>
      </c>
      <c r="CW35" s="427"/>
      <c r="CX35" s="821"/>
      <c r="CY35" s="230"/>
      <c r="CZ35" s="105"/>
      <c r="DA35" s="427"/>
      <c r="DB35" s="52"/>
      <c r="DC35" s="78">
        <f t="shared" si="16"/>
        <v>9551430.3000000007</v>
      </c>
      <c r="DE35" s="322"/>
      <c r="DF35" s="230"/>
      <c r="DG35" s="105"/>
      <c r="DH35" s="49"/>
      <c r="DI35" s="140"/>
      <c r="DJ35" s="78">
        <f t="shared" si="17"/>
        <v>7735</v>
      </c>
      <c r="DL35" s="322"/>
      <c r="DM35" s="230"/>
      <c r="DN35" s="105"/>
      <c r="DO35" s="49"/>
      <c r="DP35" s="140"/>
      <c r="DQ35" s="78">
        <f t="shared" si="18"/>
        <v>0</v>
      </c>
      <c r="DS35" s="49"/>
      <c r="DT35" s="230"/>
      <c r="DU35" s="105"/>
      <c r="DV35" s="49"/>
      <c r="DW35" s="140"/>
      <c r="DX35" s="78">
        <f t="shared" si="19"/>
        <v>1750.5</v>
      </c>
      <c r="DZ35" s="322"/>
      <c r="EA35" s="230"/>
      <c r="EB35" s="105"/>
      <c r="EC35" s="49"/>
      <c r="ED35" s="140"/>
      <c r="EE35" s="78">
        <f t="shared" si="20"/>
        <v>0</v>
      </c>
      <c r="EG35" s="407"/>
      <c r="EH35" s="312"/>
      <c r="EI35" s="22"/>
      <c r="EJ35" s="31"/>
      <c r="EK35" s="76"/>
      <c r="EL35" s="78">
        <f t="shared" si="21"/>
        <v>0</v>
      </c>
      <c r="EN35" s="407"/>
      <c r="EO35" s="312"/>
      <c r="EP35" s="22"/>
      <c r="EQ35" s="31"/>
      <c r="ER35" s="76"/>
      <c r="ES35" s="78">
        <f t="shared" si="22"/>
        <v>0</v>
      </c>
      <c r="EU35" s="312"/>
      <c r="EV35" s="312"/>
      <c r="EW35" s="312"/>
      <c r="EX35" s="22"/>
      <c r="EY35" s="31"/>
      <c r="EZ35" s="76"/>
      <c r="FA35" s="78">
        <f t="shared" si="23"/>
        <v>0</v>
      </c>
      <c r="FC35" s="427"/>
      <c r="FD35" s="49"/>
      <c r="FE35" s="230"/>
      <c r="FF35" s="105"/>
      <c r="FG35" s="49"/>
      <c r="FH35" s="140"/>
      <c r="FI35" s="78">
        <f t="shared" si="24"/>
        <v>40277.530000000006</v>
      </c>
      <c r="FK35" s="407"/>
      <c r="FL35" s="312"/>
      <c r="FM35" s="312"/>
      <c r="FN35" s="22"/>
      <c r="FO35" s="31"/>
      <c r="FP35" s="76"/>
      <c r="FQ35" s="78">
        <f t="shared" si="25"/>
        <v>8038.1</v>
      </c>
      <c r="FS35" s="31"/>
      <c r="FT35" s="312"/>
      <c r="FU35" s="22"/>
      <c r="FV35" s="31"/>
      <c r="FW35" s="76"/>
      <c r="FX35" s="78">
        <f t="shared" si="203"/>
        <v>0</v>
      </c>
      <c r="FZ35" s="407"/>
      <c r="GA35" s="740"/>
      <c r="GB35" s="312"/>
      <c r="GC35" s="22"/>
      <c r="GD35" s="427"/>
      <c r="GE35" s="140"/>
      <c r="GF35" s="78">
        <f t="shared" si="26"/>
        <v>115455</v>
      </c>
      <c r="GH35" s="312"/>
      <c r="GI35" s="312"/>
      <c r="GJ35" s="22"/>
      <c r="GK35" s="31"/>
      <c r="GL35" s="76"/>
      <c r="GM35" s="78">
        <f t="shared" si="27"/>
        <v>24</v>
      </c>
      <c r="GO35" s="407"/>
      <c r="GP35" s="312"/>
      <c r="GQ35" s="312"/>
      <c r="GR35" s="22"/>
      <c r="GS35" s="31"/>
      <c r="GT35" s="76"/>
      <c r="GU35" s="78">
        <f t="shared" si="28"/>
        <v>8804.6</v>
      </c>
      <c r="GW35" s="407"/>
      <c r="GX35" s="312"/>
      <c r="GY35" s="22"/>
      <c r="GZ35" s="323"/>
      <c r="HA35" s="76"/>
      <c r="HB35" s="78">
        <f t="shared" si="29"/>
        <v>5990.5</v>
      </c>
      <c r="HD35" s="323"/>
      <c r="HE35" s="312"/>
      <c r="HF35" s="22"/>
      <c r="HG35" s="31"/>
      <c r="HH35" s="76"/>
      <c r="HI35" s="78">
        <f t="shared" si="30"/>
        <v>41275.5</v>
      </c>
      <c r="HK35" s="323"/>
      <c r="HL35" s="312"/>
      <c r="HM35" s="22"/>
      <c r="HN35" s="31"/>
      <c r="HO35" s="76"/>
      <c r="HP35" s="78">
        <f t="shared" si="31"/>
        <v>3000</v>
      </c>
      <c r="HR35" s="323"/>
      <c r="HS35" s="312"/>
      <c r="HT35" s="22"/>
      <c r="HU35" s="31"/>
      <c r="HV35" s="76"/>
      <c r="HW35" s="78">
        <f t="shared" si="32"/>
        <v>0</v>
      </c>
      <c r="HY35" s="323"/>
      <c r="HZ35" s="312"/>
      <c r="IA35" s="22"/>
      <c r="IB35" s="31"/>
      <c r="IC35" s="76"/>
      <c r="ID35" s="78">
        <f t="shared" si="33"/>
        <v>0</v>
      </c>
      <c r="IF35" s="312"/>
      <c r="IG35" s="312"/>
      <c r="IH35" s="22"/>
      <c r="II35" s="31"/>
      <c r="IJ35" s="76"/>
      <c r="IK35" s="78">
        <f t="shared" si="34"/>
        <v>44195</v>
      </c>
      <c r="IM35" s="427"/>
      <c r="IN35" s="230"/>
      <c r="IO35" s="105"/>
      <c r="IP35" s="49"/>
      <c r="IQ35" s="140"/>
      <c r="IR35" s="78">
        <f t="shared" si="35"/>
        <v>402</v>
      </c>
      <c r="IT35" s="407"/>
      <c r="IU35" s="312"/>
      <c r="IV35" s="22"/>
      <c r="IW35" s="31"/>
      <c r="IX35" s="76"/>
      <c r="IY35" s="78">
        <f t="shared" si="36"/>
        <v>21278.5</v>
      </c>
      <c r="JA35" s="322"/>
      <c r="JB35" s="303"/>
      <c r="JC35" s="391"/>
      <c r="JD35" s="322"/>
      <c r="JE35" s="391"/>
      <c r="JF35" s="78">
        <f t="shared" si="37"/>
        <v>30400</v>
      </c>
      <c r="JH35" s="323"/>
      <c r="JI35" s="312"/>
      <c r="JJ35" s="22"/>
      <c r="JK35" s="323"/>
      <c r="JL35" s="22"/>
      <c r="JM35" s="78">
        <f t="shared" si="38"/>
        <v>30400</v>
      </c>
      <c r="JO35" s="323"/>
      <c r="JP35" s="312"/>
      <c r="JQ35" s="22"/>
      <c r="JR35" s="323"/>
      <c r="JS35" s="22"/>
      <c r="JT35" s="78">
        <f t="shared" si="39"/>
        <v>30400</v>
      </c>
      <c r="JV35" s="427">
        <v>40766</v>
      </c>
      <c r="JW35" s="230" t="s">
        <v>1165</v>
      </c>
      <c r="JX35" s="803">
        <v>16575.599999999999</v>
      </c>
      <c r="JY35" s="323"/>
      <c r="JZ35" s="76"/>
      <c r="KA35" s="78">
        <f t="shared" si="40"/>
        <v>46710.67</v>
      </c>
      <c r="KC35" s="323"/>
      <c r="KD35" s="312"/>
      <c r="KE35" s="22"/>
      <c r="KF35" s="31"/>
      <c r="KG35" s="76"/>
      <c r="KH35" s="78">
        <f t="shared" si="41"/>
        <v>0</v>
      </c>
      <c r="KJ35" s="323"/>
      <c r="KK35" s="323"/>
      <c r="KL35" s="312"/>
      <c r="KM35" s="22"/>
      <c r="KN35" s="31"/>
      <c r="KO35" s="76"/>
      <c r="KP35" s="78">
        <f t="shared" si="42"/>
        <v>26852</v>
      </c>
      <c r="KR35" s="323"/>
      <c r="KS35" s="312"/>
      <c r="KT35" s="22"/>
      <c r="KU35" s="31"/>
      <c r="KV35" s="76"/>
      <c r="KW35" s="78">
        <f t="shared" si="43"/>
        <v>0</v>
      </c>
      <c r="KY35" s="322"/>
      <c r="KZ35" s="230"/>
      <c r="LA35" s="105"/>
      <c r="LB35" s="49"/>
      <c r="LC35" s="140"/>
      <c r="LD35" s="78">
        <f t="shared" si="44"/>
        <v>0</v>
      </c>
      <c r="LF35" s="312"/>
      <c r="LG35" s="312"/>
      <c r="LH35" s="22"/>
      <c r="LI35" s="31"/>
      <c r="LJ35" s="76"/>
      <c r="LK35" s="78">
        <f t="shared" si="45"/>
        <v>7881.5</v>
      </c>
      <c r="LM35" s="312"/>
      <c r="LN35" s="312"/>
      <c r="LO35" s="22"/>
      <c r="LP35" s="31"/>
      <c r="LQ35" s="76"/>
      <c r="LR35" s="78">
        <f t="shared" si="46"/>
        <v>0</v>
      </c>
      <c r="LT35" s="312"/>
      <c r="LU35" s="312"/>
      <c r="LV35" s="22"/>
      <c r="LW35" s="31"/>
      <c r="LX35" s="76"/>
      <c r="LY35" s="78">
        <f t="shared" si="47"/>
        <v>0</v>
      </c>
      <c r="MA35" s="312"/>
      <c r="MB35" s="312"/>
      <c r="MC35" s="22"/>
      <c r="MD35" s="31"/>
      <c r="ME35" s="76"/>
      <c r="MF35" s="78">
        <f t="shared" si="48"/>
        <v>0</v>
      </c>
      <c r="MH35" s="407"/>
      <c r="MI35" s="312"/>
      <c r="MJ35" s="22"/>
      <c r="MK35" s="31"/>
      <c r="ML35" s="76"/>
      <c r="MM35" s="78">
        <f t="shared" si="49"/>
        <v>0</v>
      </c>
      <c r="MO35" s="407"/>
      <c r="MP35" s="312"/>
      <c r="MQ35" s="22"/>
      <c r="MR35" s="31"/>
      <c r="MS35" s="76"/>
      <c r="MT35" s="78">
        <f t="shared" si="50"/>
        <v>0</v>
      </c>
      <c r="MV35" s="407"/>
      <c r="MW35" s="312"/>
      <c r="MX35" s="22"/>
      <c r="MY35" s="31"/>
      <c r="MZ35" s="76"/>
      <c r="NA35" s="78">
        <f t="shared" si="51"/>
        <v>0</v>
      </c>
      <c r="NC35" s="312"/>
      <c r="ND35" s="312"/>
      <c r="NE35" s="22"/>
      <c r="NF35" s="31"/>
      <c r="NG35" s="76"/>
      <c r="NH35" s="78">
        <f t="shared" si="52"/>
        <v>0</v>
      </c>
      <c r="NJ35" s="312"/>
      <c r="NK35" s="312"/>
      <c r="NL35" s="22"/>
      <c r="NM35" s="31"/>
      <c r="NN35" s="76"/>
      <c r="NO35" s="78">
        <f t="shared" si="53"/>
        <v>0</v>
      </c>
      <c r="NQ35" s="407"/>
      <c r="NR35" s="312"/>
      <c r="NS35" s="22"/>
      <c r="NT35" s="407"/>
      <c r="NU35" s="76"/>
      <c r="NV35" s="78">
        <f t="shared" si="54"/>
        <v>0</v>
      </c>
      <c r="NX35" s="407"/>
      <c r="NY35" s="312"/>
      <c r="NZ35" s="22"/>
      <c r="OA35" s="31"/>
      <c r="OB35" s="76"/>
      <c r="OC35" s="78">
        <f t="shared" si="55"/>
        <v>14934.5</v>
      </c>
      <c r="OE35" s="407"/>
      <c r="OF35" s="738"/>
      <c r="OG35" s="312"/>
      <c r="OH35" s="22"/>
      <c r="OI35" s="31"/>
      <c r="OJ35" s="76"/>
      <c r="OK35" s="78">
        <f t="shared" si="0"/>
        <v>166644.35999999999</v>
      </c>
      <c r="OM35" s="407"/>
      <c r="ON35" s="312"/>
      <c r="OO35" s="22"/>
      <c r="OP35" s="31"/>
      <c r="OQ35" s="76"/>
      <c r="OR35" s="78">
        <f t="shared" si="56"/>
        <v>0</v>
      </c>
      <c r="OT35" s="312"/>
      <c r="OU35" s="312"/>
      <c r="OV35" s="22"/>
      <c r="OW35" s="31"/>
      <c r="OX35" s="76"/>
      <c r="OY35" s="78">
        <f t="shared" si="57"/>
        <v>0</v>
      </c>
      <c r="PA35" s="322"/>
      <c r="PB35" s="899"/>
      <c r="PC35" s="105"/>
      <c r="PD35" s="49"/>
      <c r="PE35" s="140"/>
      <c r="PF35" s="78">
        <f t="shared" si="58"/>
        <v>7976</v>
      </c>
      <c r="PH35" s="322"/>
      <c r="PI35" s="899"/>
      <c r="PJ35" s="105"/>
      <c r="PK35" s="49"/>
      <c r="PL35" s="140"/>
      <c r="PM35" s="78">
        <f t="shared" si="59"/>
        <v>7976</v>
      </c>
      <c r="PO35" s="322"/>
      <c r="PP35" s="864"/>
      <c r="PQ35" s="230"/>
      <c r="PR35" s="105"/>
      <c r="PS35" s="309"/>
      <c r="PT35" s="140"/>
      <c r="PU35" s="78">
        <f t="shared" si="60"/>
        <v>332577.49</v>
      </c>
      <c r="PW35" s="323"/>
      <c r="PX35" s="312"/>
      <c r="PY35" s="22"/>
      <c r="PZ35" s="386"/>
      <c r="QA35" s="76"/>
      <c r="QB35" s="78">
        <f t="shared" si="61"/>
        <v>9904</v>
      </c>
      <c r="QD35" s="323"/>
      <c r="QE35" s="312"/>
      <c r="QF35" s="22"/>
      <c r="QG35" s="31"/>
      <c r="QH35" s="76"/>
      <c r="QI35" s="78">
        <f t="shared" si="62"/>
        <v>43673.4</v>
      </c>
      <c r="QK35" s="312"/>
      <c r="QL35" s="312"/>
      <c r="QM35" s="22"/>
      <c r="QN35" s="31"/>
      <c r="QO35" s="76"/>
      <c r="QP35" s="78">
        <f t="shared" si="63"/>
        <v>0</v>
      </c>
      <c r="QR35" s="312"/>
      <c r="QS35" s="312"/>
      <c r="QT35" s="22"/>
      <c r="QU35" s="31"/>
      <c r="QV35" s="76"/>
      <c r="QW35" s="78">
        <f t="shared" si="64"/>
        <v>0</v>
      </c>
      <c r="QY35" s="312"/>
      <c r="QZ35" s="312"/>
      <c r="RA35" s="22"/>
      <c r="RB35" s="31"/>
      <c r="RC35" s="76"/>
      <c r="RD35" s="78">
        <f t="shared" si="65"/>
        <v>0</v>
      </c>
      <c r="RF35" s="427"/>
      <c r="RG35" s="484"/>
      <c r="RH35" s="230"/>
      <c r="RI35" s="105"/>
      <c r="RJ35" s="49"/>
      <c r="RK35" s="140"/>
      <c r="RL35" s="78">
        <f t="shared" si="66"/>
        <v>26965.5</v>
      </c>
      <c r="RN35" s="407"/>
      <c r="RO35" s="312"/>
      <c r="RP35" s="22"/>
      <c r="RQ35" s="31"/>
      <c r="RR35" s="76"/>
      <c r="RS35" s="78">
        <f t="shared" si="67"/>
        <v>0</v>
      </c>
      <c r="RU35" s="407"/>
      <c r="RV35" s="312"/>
      <c r="RW35" s="22"/>
      <c r="RX35" s="31"/>
      <c r="RY35" s="76"/>
      <c r="RZ35" s="78">
        <f t="shared" si="68"/>
        <v>0</v>
      </c>
      <c r="SB35" s="312"/>
      <c r="SC35" s="312"/>
      <c r="SD35" s="22"/>
      <c r="SE35" s="31"/>
      <c r="SF35" s="76"/>
      <c r="SG35" s="78">
        <f t="shared" si="69"/>
        <v>0</v>
      </c>
      <c r="SI35" s="312"/>
      <c r="SJ35" s="312"/>
      <c r="SK35" s="22"/>
      <c r="SL35" s="31"/>
      <c r="SM35" s="76"/>
      <c r="SN35" s="78">
        <f t="shared" si="70"/>
        <v>0</v>
      </c>
      <c r="SP35" s="312"/>
      <c r="SQ35" s="312"/>
      <c r="SR35" s="22"/>
      <c r="SS35" s="31"/>
      <c r="ST35" s="76"/>
      <c r="SU35" s="78">
        <f t="shared" si="71"/>
        <v>0</v>
      </c>
      <c r="SW35" s="312"/>
      <c r="SX35" s="312"/>
      <c r="SY35" s="22"/>
      <c r="SZ35" s="31"/>
      <c r="TA35" s="76"/>
      <c r="TB35" s="78">
        <f t="shared" si="72"/>
        <v>0</v>
      </c>
      <c r="TD35" s="312"/>
      <c r="TE35" s="312"/>
      <c r="TF35" s="22"/>
      <c r="TG35" s="31"/>
      <c r="TH35" s="76"/>
      <c r="TI35" s="78">
        <f t="shared" si="73"/>
        <v>0</v>
      </c>
      <c r="TK35" s="312"/>
      <c r="TL35" s="312"/>
      <c r="TM35" s="22"/>
      <c r="TN35" s="31"/>
      <c r="TO35" s="76"/>
      <c r="TP35" s="78">
        <f t="shared" si="74"/>
        <v>9651.5</v>
      </c>
      <c r="TR35" s="312"/>
      <c r="TS35" s="312"/>
      <c r="TT35" s="22"/>
      <c r="TU35" s="31"/>
      <c r="TV35" s="76"/>
      <c r="TW35" s="78">
        <f t="shared" si="75"/>
        <v>0</v>
      </c>
      <c r="TY35" s="407"/>
      <c r="TZ35" s="312"/>
      <c r="UA35" s="22"/>
      <c r="UB35" s="31"/>
      <c r="UC35" s="76"/>
      <c r="UD35" s="78">
        <f t="shared" si="76"/>
        <v>0</v>
      </c>
      <c r="UF35" s="407"/>
      <c r="UG35" s="312"/>
      <c r="UH35" s="22"/>
      <c r="UI35" s="31"/>
      <c r="UJ35" s="76"/>
      <c r="UK35" s="78">
        <f t="shared" si="77"/>
        <v>-2822</v>
      </c>
      <c r="UM35" s="407"/>
      <c r="UN35" s="312"/>
      <c r="UO35" s="22"/>
      <c r="UP35" s="31"/>
      <c r="UQ35" s="76"/>
      <c r="UR35" s="78">
        <f t="shared" si="78"/>
        <v>0</v>
      </c>
      <c r="UT35" s="322"/>
      <c r="UU35" s="230"/>
      <c r="UV35" s="105"/>
      <c r="UW35" s="322"/>
      <c r="UX35" s="140"/>
      <c r="UY35" s="78">
        <f t="shared" si="79"/>
        <v>2243</v>
      </c>
      <c r="VA35" s="407"/>
      <c r="VB35" s="312"/>
      <c r="VC35" s="22"/>
      <c r="VD35" s="31"/>
      <c r="VE35" s="76"/>
      <c r="VF35" s="78">
        <f t="shared" si="80"/>
        <v>0</v>
      </c>
      <c r="VH35" s="312"/>
      <c r="VI35" s="312"/>
      <c r="VJ35" s="22"/>
      <c r="VK35" s="31"/>
      <c r="VL35" s="76"/>
      <c r="VM35" s="78">
        <f t="shared" si="81"/>
        <v>1169.5</v>
      </c>
      <c r="VO35" s="312"/>
      <c r="VP35" s="312"/>
      <c r="VQ35" s="22"/>
      <c r="VR35" s="31"/>
      <c r="VS35" s="76"/>
      <c r="VT35" s="78">
        <f t="shared" si="82"/>
        <v>0</v>
      </c>
      <c r="VV35" s="407"/>
      <c r="VW35" s="312"/>
      <c r="VX35" s="22"/>
      <c r="VY35" s="31"/>
      <c r="VZ35" s="76"/>
      <c r="WA35" s="78">
        <f t="shared" si="83"/>
        <v>25810</v>
      </c>
      <c r="WC35" s="323"/>
      <c r="WD35" s="312"/>
      <c r="WE35" s="22"/>
      <c r="WF35" s="31"/>
      <c r="WG35" s="76"/>
      <c r="WH35" s="78">
        <f t="shared" si="84"/>
        <v>151</v>
      </c>
      <c r="WJ35" s="407"/>
      <c r="WK35" s="312"/>
      <c r="WL35" s="22"/>
      <c r="WM35" s="31"/>
      <c r="WN35" s="76"/>
      <c r="WO35" s="78">
        <f t="shared" si="85"/>
        <v>22886.5</v>
      </c>
      <c r="WQ35" s="31"/>
      <c r="WR35" s="312"/>
      <c r="WS35" s="22"/>
      <c r="WT35" s="31"/>
      <c r="WU35" s="76"/>
      <c r="WV35" s="78">
        <f t="shared" si="86"/>
        <v>0</v>
      </c>
      <c r="WX35" s="407"/>
      <c r="WY35" s="312"/>
      <c r="WZ35" s="22"/>
      <c r="XA35" s="31"/>
      <c r="XB35" s="76"/>
      <c r="XC35" s="78">
        <f t="shared" si="87"/>
        <v>27657.5</v>
      </c>
      <c r="XE35" s="407"/>
      <c r="XF35" s="312"/>
      <c r="XG35" s="22"/>
      <c r="XH35" s="31"/>
      <c r="XI35" s="76"/>
      <c r="XJ35" s="78">
        <f t="shared" si="88"/>
        <v>0</v>
      </c>
      <c r="XL35" s="407"/>
      <c r="XM35" s="312"/>
      <c r="XN35" s="22"/>
      <c r="XO35" s="31"/>
      <c r="XP35" s="76"/>
      <c r="XQ35" s="78">
        <f t="shared" si="89"/>
        <v>0</v>
      </c>
      <c r="XS35" s="323"/>
      <c r="XT35" s="312"/>
      <c r="XU35" s="312"/>
      <c r="XV35" s="22"/>
      <c r="XW35" s="31"/>
      <c r="XX35" s="76"/>
      <c r="XY35" s="78">
        <f t="shared" si="90"/>
        <v>55941.83</v>
      </c>
      <c r="YA35" s="323"/>
      <c r="YB35" s="312"/>
      <c r="YC35" s="22"/>
      <c r="YD35" s="31"/>
      <c r="YE35" s="76"/>
      <c r="YF35" s="78">
        <f t="shared" si="91"/>
        <v>721</v>
      </c>
      <c r="YH35" s="427"/>
      <c r="YI35" s="484"/>
      <c r="YJ35" s="230"/>
      <c r="YK35" s="698"/>
      <c r="YL35" s="787"/>
      <c r="YM35" s="140"/>
      <c r="YN35" s="78">
        <f t="shared" si="92"/>
        <v>4883.7000000000007</v>
      </c>
      <c r="YP35" s="323"/>
      <c r="YQ35" s="312"/>
      <c r="YR35" s="22"/>
      <c r="YS35" s="31"/>
      <c r="YT35" s="76"/>
      <c r="YU35" s="78">
        <f t="shared" si="251"/>
        <v>2405.5</v>
      </c>
      <c r="YW35" s="322"/>
      <c r="YX35" s="230"/>
      <c r="YY35" s="105"/>
      <c r="YZ35" s="49"/>
      <c r="ZA35" s="140"/>
      <c r="ZB35" s="78">
        <f t="shared" si="93"/>
        <v>13442.44</v>
      </c>
      <c r="ZD35" s="407"/>
      <c r="ZE35" s="312"/>
      <c r="ZF35" s="22"/>
      <c r="ZG35" s="31"/>
      <c r="ZH35" s="76"/>
      <c r="ZI35" s="78">
        <f t="shared" si="237"/>
        <v>0</v>
      </c>
      <c r="ZK35" s="407"/>
      <c r="ZL35" s="312"/>
      <c r="ZM35" s="22"/>
      <c r="ZN35" s="31"/>
      <c r="ZO35" s="76"/>
      <c r="ZP35" s="78">
        <f t="shared" si="238"/>
        <v>0</v>
      </c>
      <c r="ZR35" s="322">
        <v>41537</v>
      </c>
      <c r="ZS35" s="230"/>
      <c r="ZT35" s="230" t="s">
        <v>4123</v>
      </c>
      <c r="ZU35" s="105">
        <v>11302</v>
      </c>
      <c r="ZV35" s="322"/>
      <c r="ZW35" s="140"/>
      <c r="ZX35" s="78">
        <f t="shared" si="94"/>
        <v>56493.140000000014</v>
      </c>
      <c r="ZZ35" s="322"/>
      <c r="AAA35" s="230"/>
      <c r="AAB35" s="105"/>
      <c r="AAC35" s="322"/>
      <c r="AAD35" s="140"/>
      <c r="AAE35" s="78">
        <f t="shared" si="95"/>
        <v>0</v>
      </c>
      <c r="AAG35" s="427"/>
      <c r="AAH35" s="230"/>
      <c r="AAI35" s="105"/>
      <c r="AAJ35" s="322"/>
      <c r="AAK35" s="140"/>
      <c r="AAL35" s="78">
        <f t="shared" si="96"/>
        <v>2828</v>
      </c>
      <c r="AAN35" s="322"/>
      <c r="AAO35" s="230"/>
      <c r="AAP35" s="698"/>
      <c r="AAQ35" s="49"/>
      <c r="AAR35" s="140"/>
      <c r="AAS35" s="78">
        <f t="shared" si="97"/>
        <v>22790</v>
      </c>
      <c r="AAU35" s="407"/>
      <c r="AAV35" s="312"/>
      <c r="AAW35" s="22"/>
      <c r="AAX35" s="31"/>
      <c r="AAY35" s="76"/>
      <c r="AAZ35" s="78">
        <f t="shared" si="98"/>
        <v>0</v>
      </c>
      <c r="ABB35" s="427"/>
      <c r="ABC35" s="230"/>
      <c r="ABD35" s="105"/>
      <c r="ABE35" s="49"/>
      <c r="ABF35" s="140"/>
      <c r="ABG35" s="78">
        <f t="shared" si="99"/>
        <v>0</v>
      </c>
      <c r="ABI35" s="427"/>
      <c r="ABJ35" s="230"/>
      <c r="ABK35" s="105"/>
      <c r="ABL35" s="49"/>
      <c r="ABM35" s="140"/>
      <c r="ABN35" s="78">
        <f t="shared" si="100"/>
        <v>0</v>
      </c>
      <c r="ABP35" s="407"/>
      <c r="ABQ35" s="312"/>
      <c r="ABR35" s="22"/>
      <c r="ABS35" s="31"/>
      <c r="ABT35" s="76"/>
      <c r="ABU35" s="78">
        <f t="shared" si="101"/>
        <v>0</v>
      </c>
      <c r="ABW35" s="407"/>
      <c r="ABX35" s="312"/>
      <c r="ABY35" s="22"/>
      <c r="ABZ35" s="31"/>
      <c r="ACA35" s="76"/>
      <c r="ACB35" s="78">
        <f t="shared" si="102"/>
        <v>0</v>
      </c>
      <c r="ACD35" s="407"/>
      <c r="ACE35" s="407"/>
      <c r="ACF35" s="312"/>
      <c r="ACG35" s="22"/>
      <c r="ACH35" s="31"/>
      <c r="ACI35" s="76"/>
      <c r="ACJ35" s="78">
        <f t="shared" si="103"/>
        <v>0</v>
      </c>
      <c r="ACL35" s="312"/>
      <c r="ACM35" s="312"/>
      <c r="ACN35" s="22"/>
      <c r="ACO35" s="31"/>
      <c r="ACP35" s="76"/>
      <c r="ACQ35" s="78">
        <f t="shared" si="255"/>
        <v>8172</v>
      </c>
      <c r="ACS35" s="31"/>
      <c r="ACT35" s="312"/>
      <c r="ACU35" s="22"/>
      <c r="ACV35" s="31"/>
      <c r="ACW35" s="76"/>
      <c r="ACX35" s="78">
        <f t="shared" si="104"/>
        <v>70699</v>
      </c>
      <c r="ADA35" s="312"/>
      <c r="ADB35" s="312"/>
      <c r="ADC35" s="22"/>
      <c r="ADD35" s="31"/>
      <c r="ADE35" s="76"/>
      <c r="ADF35" s="78">
        <f t="shared" si="256"/>
        <v>0</v>
      </c>
      <c r="ADH35" s="323"/>
      <c r="ADI35" s="312"/>
      <c r="ADJ35" s="22"/>
      <c r="ADK35" s="407"/>
      <c r="ADL35" s="76"/>
      <c r="ADM35" s="78">
        <f t="shared" si="257"/>
        <v>0</v>
      </c>
      <c r="ADO35" s="407"/>
      <c r="ADP35" s="312"/>
      <c r="ADQ35" s="22"/>
      <c r="ADR35" s="31"/>
      <c r="ADS35" s="76"/>
      <c r="ADT35" s="78">
        <f t="shared" si="258"/>
        <v>42311</v>
      </c>
      <c r="ADV35" s="322"/>
      <c r="ADW35" s="230"/>
      <c r="ADX35" s="105"/>
      <c r="ADY35" s="322"/>
      <c r="ADZ35" s="140"/>
      <c r="AEA35" s="78">
        <f t="shared" si="252"/>
        <v>31650.5</v>
      </c>
      <c r="AEC35" s="31"/>
      <c r="AED35" s="312"/>
      <c r="AEE35" s="22"/>
      <c r="AEF35" s="31"/>
      <c r="AEG35" s="76"/>
      <c r="AEH35" s="78">
        <f t="shared" si="1"/>
        <v>0</v>
      </c>
      <c r="AEJ35" s="312"/>
      <c r="AEK35" s="312"/>
      <c r="AEL35" s="22"/>
      <c r="AEM35" s="31"/>
      <c r="AEN35" s="76"/>
      <c r="AEO35" s="78">
        <f t="shared" si="105"/>
        <v>1957</v>
      </c>
      <c r="AEQ35" s="312"/>
      <c r="AER35" s="312"/>
      <c r="AES35" s="22"/>
      <c r="AET35" s="31"/>
      <c r="AEU35" s="76"/>
      <c r="AEV35" s="78">
        <f t="shared" si="106"/>
        <v>0</v>
      </c>
      <c r="AEX35" s="31"/>
      <c r="AEY35" s="312"/>
      <c r="AEZ35" s="22"/>
      <c r="AFA35" s="31"/>
      <c r="AFB35" s="76"/>
      <c r="AFC35" s="78">
        <f t="shared" si="107"/>
        <v>0</v>
      </c>
      <c r="AFE35" s="323"/>
      <c r="AFF35" s="312"/>
      <c r="AFG35" s="22"/>
      <c r="AFH35" s="31"/>
      <c r="AFI35" s="76"/>
      <c r="AFJ35" s="78">
        <f t="shared" si="108"/>
        <v>0</v>
      </c>
      <c r="AFL35" s="31"/>
      <c r="AFM35" s="312"/>
      <c r="AFN35" s="22"/>
      <c r="AFO35" s="31"/>
      <c r="AFP35" s="76"/>
      <c r="AFQ35" s="78">
        <f t="shared" si="109"/>
        <v>0</v>
      </c>
      <c r="AFS35" s="31"/>
      <c r="AFT35" s="312"/>
      <c r="AFU35" s="22"/>
      <c r="AFV35" s="31"/>
      <c r="AFW35" s="76"/>
      <c r="AFX35" s="78">
        <f t="shared" si="110"/>
        <v>75595.399999999994</v>
      </c>
      <c r="AFZ35" s="31"/>
      <c r="AGA35" s="312"/>
      <c r="AGB35" s="22"/>
      <c r="AGC35" s="31"/>
      <c r="AGD35" s="76"/>
      <c r="AGE35" s="78">
        <f t="shared" si="111"/>
        <v>0</v>
      </c>
      <c r="AGG35" s="323"/>
      <c r="AGH35" s="312"/>
      <c r="AGI35" s="22"/>
      <c r="AGJ35" s="31"/>
      <c r="AGK35" s="76"/>
      <c r="AGL35" s="78">
        <f t="shared" si="112"/>
        <v>6283.5</v>
      </c>
      <c r="AGN35" s="407"/>
      <c r="AGO35" s="312"/>
      <c r="AGP35" s="22"/>
      <c r="AGQ35" s="31"/>
      <c r="AGR35" s="76"/>
      <c r="AGS35" s="78">
        <f t="shared" si="113"/>
        <v>39189.599999999999</v>
      </c>
      <c r="AGV35" s="1467"/>
      <c r="AGW35" s="312"/>
      <c r="AGX35" s="22"/>
      <c r="AGY35" s="323"/>
      <c r="AGZ35" s="76"/>
      <c r="AHA35" s="78">
        <f t="shared" si="114"/>
        <v>2343</v>
      </c>
      <c r="AHC35" s="407"/>
      <c r="AHD35" s="312"/>
      <c r="AHE35" s="22"/>
      <c r="AHF35" s="31"/>
      <c r="AHG35" s="76"/>
      <c r="AHH35" s="78">
        <f t="shared" si="115"/>
        <v>0</v>
      </c>
      <c r="AHJ35" s="407"/>
      <c r="AHK35" s="312"/>
      <c r="AHL35" s="22"/>
      <c r="AHM35" s="31"/>
      <c r="AHN35" s="76"/>
      <c r="AHO35" s="78">
        <f t="shared" si="116"/>
        <v>3656</v>
      </c>
      <c r="AHQ35" s="407"/>
      <c r="AHR35" s="407"/>
      <c r="AHS35" s="312"/>
      <c r="AHT35" s="785"/>
      <c r="AHU35" s="31"/>
      <c r="AHV35" s="76"/>
      <c r="AHW35" s="78">
        <f t="shared" si="117"/>
        <v>62507</v>
      </c>
      <c r="AHY35" s="407"/>
      <c r="AHZ35" s="312"/>
      <c r="AIA35" s="22"/>
      <c r="AIB35" s="31"/>
      <c r="AIC35" s="76"/>
      <c r="AID35" s="78">
        <f t="shared" si="118"/>
        <v>2612</v>
      </c>
      <c r="AIF35" s="407"/>
      <c r="AIG35" s="312"/>
      <c r="AIH35" s="22"/>
      <c r="AII35" s="31"/>
      <c r="AIJ35" s="76"/>
      <c r="AIK35" s="78">
        <f t="shared" si="119"/>
        <v>23042</v>
      </c>
      <c r="AIM35" s="407"/>
      <c r="AIN35" s="312"/>
      <c r="AIO35" s="22"/>
      <c r="AIP35" s="31"/>
      <c r="AIQ35" s="76"/>
      <c r="AIR35" s="78">
        <f t="shared" si="120"/>
        <v>504</v>
      </c>
      <c r="AIT35" s="31"/>
      <c r="AIU35" s="784"/>
      <c r="AIV35" s="22"/>
      <c r="AIW35" s="31"/>
      <c r="AIX35" s="76"/>
      <c r="AIY35" s="78">
        <f t="shared" si="121"/>
        <v>52560.5</v>
      </c>
      <c r="AJA35" s="31"/>
      <c r="AJB35" s="784"/>
      <c r="AJC35" s="105"/>
      <c r="AJD35" s="31"/>
      <c r="AJE35" s="704"/>
      <c r="AJF35" s="78">
        <f t="shared" si="122"/>
        <v>25028.5</v>
      </c>
      <c r="AJH35" s="323"/>
      <c r="AJI35" s="784"/>
      <c r="AJJ35" s="22"/>
      <c r="AJK35" s="31"/>
      <c r="AJL35" s="76"/>
      <c r="AJM35" s="78">
        <f t="shared" si="123"/>
        <v>0</v>
      </c>
      <c r="AJO35" s="322"/>
      <c r="AJP35" s="230"/>
      <c r="AJQ35" s="105"/>
      <c r="AJR35" s="427">
        <v>41220</v>
      </c>
      <c r="AJS35" s="140">
        <v>500</v>
      </c>
      <c r="AJT35" s="78">
        <f t="shared" si="124"/>
        <v>1004</v>
      </c>
      <c r="AJV35" s="312"/>
      <c r="AJW35" s="312"/>
      <c r="AJX35" s="784"/>
      <c r="AJY35" s="22"/>
      <c r="AJZ35" s="31"/>
      <c r="AKA35" s="76"/>
      <c r="AKB35" s="78">
        <f t="shared" si="125"/>
        <v>0</v>
      </c>
      <c r="AKD35" s="407"/>
      <c r="AKE35" s="784"/>
      <c r="AKF35" s="22"/>
      <c r="AKG35" s="31"/>
      <c r="AKH35" s="76"/>
      <c r="AKI35" s="78">
        <f t="shared" si="126"/>
        <v>0</v>
      </c>
      <c r="AKK35" s="407"/>
      <c r="AKL35" s="740"/>
      <c r="AKM35" s="784"/>
      <c r="AKN35" s="22"/>
      <c r="AKO35" s="31"/>
      <c r="AKP35" s="76"/>
      <c r="AKQ35" s="78">
        <f t="shared" si="127"/>
        <v>0</v>
      </c>
      <c r="AKS35" s="427"/>
      <c r="AKT35" s="899"/>
      <c r="AKU35" s="105"/>
      <c r="AKV35" s="346"/>
      <c r="AKW35" s="140"/>
      <c r="AKX35" s="78">
        <f t="shared" si="128"/>
        <v>11244.5</v>
      </c>
      <c r="AKZ35" s="407"/>
      <c r="ALA35" s="784"/>
      <c r="ALB35" s="22"/>
      <c r="ALC35" s="31"/>
      <c r="ALD35" s="76"/>
      <c r="ALE35" s="78">
        <f t="shared" si="129"/>
        <v>0</v>
      </c>
      <c r="ALG35" s="407"/>
      <c r="ALH35" s="784"/>
      <c r="ALI35" s="22"/>
      <c r="ALJ35" s="31"/>
      <c r="ALK35" s="76"/>
      <c r="ALL35" s="78">
        <f t="shared" si="130"/>
        <v>3598.5</v>
      </c>
      <c r="ALN35" s="427"/>
      <c r="ALO35" s="230"/>
      <c r="ALP35" s="105"/>
      <c r="ALQ35" s="49"/>
      <c r="ALR35" s="140"/>
      <c r="ALS35" s="78">
        <f t="shared" si="131"/>
        <v>37151</v>
      </c>
      <c r="ALU35" s="407"/>
      <c r="ALV35" s="784"/>
      <c r="ALW35" s="22"/>
      <c r="ALX35" s="31"/>
      <c r="ALY35" s="76"/>
      <c r="ALZ35" s="78">
        <f t="shared" si="132"/>
        <v>0</v>
      </c>
      <c r="AMB35" s="407"/>
      <c r="AMC35" s="784"/>
      <c r="AMD35" s="22"/>
      <c r="AME35" s="407"/>
      <c r="AMF35" s="76"/>
      <c r="AMG35" s="78">
        <f t="shared" si="133"/>
        <v>0</v>
      </c>
      <c r="AMI35" s="407"/>
      <c r="AMJ35" s="784"/>
      <c r="AMK35" s="22"/>
      <c r="AML35" s="31"/>
      <c r="AMM35" s="76"/>
      <c r="AMN35" s="78">
        <f t="shared" si="134"/>
        <v>0</v>
      </c>
      <c r="AMP35" s="323"/>
      <c r="AMQ35" s="312"/>
      <c r="AMR35" s="809"/>
      <c r="AMS35" s="812"/>
      <c r="AMT35" s="76"/>
      <c r="AMU35" s="813">
        <f t="shared" si="204"/>
        <v>0</v>
      </c>
      <c r="AMW35" s="323"/>
      <c r="AMX35" s="312"/>
      <c r="AMY35" s="809"/>
      <c r="AMZ35" s="812"/>
      <c r="ANA35" s="76"/>
      <c r="ANB35" s="813">
        <f t="shared" si="205"/>
        <v>0</v>
      </c>
      <c r="AND35" s="323"/>
      <c r="ANE35" s="312"/>
      <c r="ANF35" s="809"/>
      <c r="ANG35" s="905"/>
      <c r="ANH35" s="76"/>
      <c r="ANI35" s="813">
        <f t="shared" si="206"/>
        <v>12659.599999999999</v>
      </c>
      <c r="ANK35" s="31"/>
      <c r="ANL35" s="337"/>
      <c r="ANM35" s="312"/>
      <c r="ANN35" s="809"/>
      <c r="ANO35" s="812"/>
      <c r="ANP35" s="76"/>
      <c r="ANQ35" s="813">
        <f t="shared" si="207"/>
        <v>0</v>
      </c>
      <c r="ANS35" s="407"/>
      <c r="ANT35" s="740"/>
      <c r="ANU35" s="312"/>
      <c r="ANV35" s="809"/>
      <c r="ANW35" s="812"/>
      <c r="ANX35" s="76"/>
      <c r="ANY35" s="813">
        <f t="shared" si="208"/>
        <v>555712.89</v>
      </c>
      <c r="AOA35" s="407"/>
      <c r="AOB35" s="312"/>
      <c r="AOC35" s="809"/>
      <c r="AOD35" s="812"/>
      <c r="AOE35" s="76"/>
      <c r="AOF35" s="813">
        <f t="shared" si="209"/>
        <v>0</v>
      </c>
      <c r="AOH35" s="312"/>
      <c r="AOI35" s="312"/>
      <c r="AOJ35" s="809"/>
      <c r="AOK35" s="812"/>
      <c r="AOL35" s="76"/>
      <c r="AOM35" s="813">
        <f t="shared" si="210"/>
        <v>1894</v>
      </c>
      <c r="AOO35" s="312"/>
      <c r="AOP35" s="312"/>
      <c r="AOQ35" s="834"/>
      <c r="AOR35" s="812"/>
      <c r="AOS35" s="76"/>
      <c r="AOT35" s="813">
        <f t="shared" si="211"/>
        <v>0</v>
      </c>
      <c r="AOV35" s="49"/>
      <c r="AOW35" s="904"/>
      <c r="AOX35" s="807"/>
      <c r="AOY35" s="98"/>
      <c r="AOZ35" s="140"/>
      <c r="APA35" s="78">
        <f t="shared" si="135"/>
        <v>0</v>
      </c>
      <c r="APC35" s="407"/>
      <c r="APD35" s="312"/>
      <c r="APE35" s="834"/>
      <c r="APF35" s="812"/>
      <c r="APG35" s="76"/>
      <c r="APH35" s="813">
        <f t="shared" si="212"/>
        <v>0</v>
      </c>
      <c r="APJ35" s="323"/>
      <c r="APK35" s="312"/>
      <c r="APL35" s="809"/>
      <c r="APM35" s="812"/>
      <c r="APN35" s="76"/>
      <c r="APO35" s="813">
        <f t="shared" si="265"/>
        <v>0</v>
      </c>
      <c r="APQ35" s="31"/>
      <c r="APR35" s="876"/>
      <c r="APS35" s="809"/>
      <c r="APT35" s="812"/>
      <c r="APU35" s="76"/>
      <c r="APV35" s="813">
        <f t="shared" si="266"/>
        <v>0</v>
      </c>
      <c r="APX35" s="31"/>
      <c r="APY35" s="312"/>
      <c r="APZ35" s="809"/>
      <c r="AQA35" s="812"/>
      <c r="AQB35" s="76"/>
      <c r="AQC35" s="813">
        <f t="shared" si="267"/>
        <v>0</v>
      </c>
      <c r="AQE35" s="31"/>
      <c r="AQF35" s="876"/>
      <c r="AQG35" s="809"/>
      <c r="AQH35" s="812"/>
      <c r="AQI35" s="76"/>
      <c r="AQJ35" s="813">
        <f t="shared" si="268"/>
        <v>0</v>
      </c>
      <c r="AQL35" s="323"/>
      <c r="AQM35" s="784"/>
      <c r="AQN35" s="809"/>
      <c r="AQO35" s="812"/>
      <c r="AQP35" s="76"/>
      <c r="AQQ35" s="813">
        <f t="shared" si="269"/>
        <v>0</v>
      </c>
      <c r="AQS35" s="323"/>
      <c r="AQT35" s="784"/>
      <c r="AQU35" s="809"/>
      <c r="AQV35" s="812"/>
      <c r="AQW35" s="76"/>
      <c r="AQX35" s="813">
        <f t="shared" si="270"/>
        <v>0</v>
      </c>
      <c r="AQZ35" s="323"/>
      <c r="ARA35" s="784"/>
      <c r="ARB35" s="809"/>
      <c r="ARC35" s="812"/>
      <c r="ARD35" s="76"/>
      <c r="ARE35" s="813">
        <f t="shared" si="271"/>
        <v>977</v>
      </c>
      <c r="ARG35" s="407"/>
      <c r="ARH35" s="876"/>
      <c r="ARI35" s="809"/>
      <c r="ARJ35" s="812"/>
      <c r="ARK35" s="76"/>
      <c r="ARL35" s="813">
        <f t="shared" si="272"/>
        <v>0</v>
      </c>
      <c r="ARN35" s="407"/>
      <c r="ARO35" s="876"/>
      <c r="ARP35" s="809"/>
      <c r="ARQ35" s="812"/>
      <c r="ARR35" s="76"/>
      <c r="ARS35" s="813">
        <f t="shared" si="273"/>
        <v>0</v>
      </c>
      <c r="ARU35" s="407"/>
      <c r="ARV35" s="312"/>
      <c r="ARW35" s="809"/>
      <c r="ARX35" s="812"/>
      <c r="ARY35" s="76"/>
      <c r="ARZ35" s="813">
        <f t="shared" si="222"/>
        <v>0</v>
      </c>
      <c r="ASB35" s="407"/>
      <c r="ASC35" s="312"/>
      <c r="ASD35" s="834"/>
      <c r="ASE35" s="812"/>
      <c r="ASF35" s="76"/>
      <c r="ASG35" s="813">
        <f t="shared" si="223"/>
        <v>0</v>
      </c>
      <c r="ASI35" s="407"/>
      <c r="ASJ35" s="312"/>
      <c r="ASK35" s="22"/>
      <c r="ASL35" s="31"/>
      <c r="ASM35" s="76"/>
      <c r="ASN35" s="78">
        <f t="shared" si="239"/>
        <v>0</v>
      </c>
      <c r="ASP35" s="407"/>
      <c r="ASQ35" s="407"/>
      <c r="ASR35" s="312"/>
      <c r="ASS35" s="22"/>
      <c r="AST35" s="31"/>
      <c r="ASU35" s="76"/>
      <c r="ASV35" s="78">
        <f t="shared" si="240"/>
        <v>0</v>
      </c>
      <c r="ASX35" s="407"/>
      <c r="ASY35" s="784"/>
      <c r="ASZ35" s="22"/>
      <c r="ATA35" s="31"/>
      <c r="ATB35" s="76"/>
      <c r="ATC35" s="78">
        <f t="shared" si="241"/>
        <v>19160</v>
      </c>
      <c r="ATE35" s="323"/>
      <c r="ATF35" s="784"/>
      <c r="ATG35" s="22"/>
      <c r="ATH35" s="31"/>
      <c r="ATI35" s="76"/>
      <c r="ATJ35" s="78">
        <f t="shared" si="242"/>
        <v>0</v>
      </c>
      <c r="ATL35" s="407"/>
      <c r="ATM35" s="740"/>
      <c r="ATN35" s="784"/>
      <c r="ATO35" s="22"/>
      <c r="ATP35" s="31"/>
      <c r="ATQ35" s="76"/>
      <c r="ATR35" s="78">
        <f t="shared" si="243"/>
        <v>5675</v>
      </c>
      <c r="ATT35" s="407"/>
      <c r="ATU35" s="740"/>
      <c r="ATV35" s="784"/>
      <c r="ATW35" s="22"/>
      <c r="ATX35" s="31"/>
      <c r="ATY35" s="76"/>
      <c r="ATZ35" s="78">
        <f t="shared" si="244"/>
        <v>0</v>
      </c>
      <c r="AUA35" s="76"/>
      <c r="AUB35" s="407"/>
      <c r="AUC35" s="312"/>
      <c r="AUD35" s="22"/>
      <c r="AUE35" s="31"/>
      <c r="AUF35" s="76"/>
      <c r="AUG35" s="78">
        <f t="shared" si="245"/>
        <v>4480</v>
      </c>
      <c r="AUI35" s="427"/>
      <c r="AUJ35" s="230"/>
      <c r="AUK35" s="105"/>
      <c r="AUL35" s="49"/>
      <c r="AUM35" s="140"/>
      <c r="AUN35" s="78">
        <f t="shared" si="246"/>
        <v>23669.5</v>
      </c>
      <c r="AUP35" s="407"/>
      <c r="AUQ35" s="312"/>
      <c r="AUR35" s="22"/>
      <c r="AUS35" s="31"/>
      <c r="AUT35" s="76"/>
      <c r="AUU35" s="78">
        <f t="shared" si="247"/>
        <v>3312</v>
      </c>
      <c r="AUW35" s="407"/>
      <c r="AUX35" s="312"/>
      <c r="AUY35" s="22"/>
      <c r="AUZ35" s="31"/>
      <c r="AVA35" s="76"/>
      <c r="AVB35" s="78">
        <f t="shared" si="248"/>
        <v>1010</v>
      </c>
      <c r="AVD35" s="427"/>
      <c r="AVE35" s="230"/>
      <c r="AVF35" s="105"/>
      <c r="AVG35" s="49"/>
      <c r="AVH35" s="140"/>
      <c r="AVI35" s="78">
        <f t="shared" si="249"/>
        <v>0</v>
      </c>
      <c r="AVK35" s="407"/>
      <c r="AVL35" s="312"/>
      <c r="AVM35" s="22"/>
      <c r="AVN35" s="31"/>
      <c r="AVO35" s="76"/>
      <c r="AVP35" s="78">
        <f t="shared" si="224"/>
        <v>0</v>
      </c>
      <c r="AVR35" s="407"/>
      <c r="AVS35" s="312"/>
      <c r="AVT35" s="22"/>
      <c r="AVU35" s="31"/>
      <c r="AVV35" s="76"/>
      <c r="AVW35" s="78">
        <f t="shared" si="225"/>
        <v>0</v>
      </c>
      <c r="AVY35" s="427"/>
      <c r="AVZ35" s="230"/>
      <c r="AWA35" s="105"/>
      <c r="AWB35" s="49"/>
      <c r="AWC35" s="140"/>
      <c r="AWD35" s="78">
        <f t="shared" si="226"/>
        <v>0</v>
      </c>
      <c r="AWF35" s="49"/>
      <c r="AWG35" s="309"/>
      <c r="AWH35" s="230"/>
      <c r="AWI35" s="105"/>
      <c r="AWJ35" s="49"/>
      <c r="AWK35" s="140"/>
      <c r="AWL35" s="78">
        <f t="shared" si="227"/>
        <v>448440.18</v>
      </c>
      <c r="AWN35" s="407"/>
      <c r="AWO35" s="494"/>
      <c r="AWP35" s="312"/>
      <c r="AWQ35" s="22"/>
      <c r="AWR35" s="31"/>
      <c r="AWS35" s="76"/>
      <c r="AWT35" s="78">
        <f t="shared" si="259"/>
        <v>11251</v>
      </c>
      <c r="AWV35" s="494"/>
      <c r="AWW35" s="312"/>
      <c r="AWX35" s="22"/>
      <c r="AWY35" s="31"/>
      <c r="AWZ35" s="76"/>
      <c r="AXA35" s="78">
        <f t="shared" si="260"/>
        <v>0</v>
      </c>
      <c r="AXC35" s="494"/>
      <c r="AXD35" s="312"/>
      <c r="AXE35" s="22"/>
      <c r="AXF35" s="31"/>
      <c r="AXG35" s="76"/>
      <c r="AXH35" s="78">
        <f t="shared" si="261"/>
        <v>0</v>
      </c>
      <c r="AXJ35" s="61"/>
      <c r="AXK35" s="312"/>
      <c r="AXL35" s="22"/>
      <c r="AXM35" s="31"/>
      <c r="AXN35" s="76"/>
      <c r="AXO35" s="78">
        <f t="shared" si="262"/>
        <v>0</v>
      </c>
      <c r="AXQ35" s="496"/>
      <c r="AXR35" s="230"/>
      <c r="AXS35" s="105"/>
      <c r="AXT35" s="49"/>
      <c r="AXU35" s="140"/>
      <c r="AXV35" s="78">
        <f t="shared" si="136"/>
        <v>39719</v>
      </c>
      <c r="AXX35" s="496"/>
      <c r="AXY35" s="899"/>
      <c r="AXZ35" s="105"/>
      <c r="AYA35" s="49"/>
      <c r="AYB35" s="140"/>
      <c r="AYC35" s="78">
        <f t="shared" si="137"/>
        <v>0</v>
      </c>
      <c r="AYE35" s="496"/>
      <c r="AYF35" s="230"/>
      <c r="AYG35" s="105"/>
      <c r="AYH35" s="49"/>
      <c r="AYI35" s="140"/>
      <c r="AYJ35" s="78">
        <f t="shared" si="138"/>
        <v>0</v>
      </c>
      <c r="AYL35" s="494"/>
      <c r="AYM35" s="312"/>
      <c r="AYN35" s="22"/>
      <c r="AYO35" s="31"/>
      <c r="AYP35" s="76"/>
      <c r="AYQ35" s="78">
        <f t="shared" si="139"/>
        <v>0</v>
      </c>
      <c r="AYS35" s="494"/>
      <c r="AYT35" s="312"/>
      <c r="AYU35" s="22"/>
      <c r="AYV35" s="31"/>
      <c r="AYW35" s="76"/>
      <c r="AYX35" s="78">
        <f t="shared" si="140"/>
        <v>0</v>
      </c>
      <c r="AYZ35" s="61"/>
      <c r="AZA35" s="312"/>
      <c r="AZB35" s="22"/>
      <c r="AZC35" s="31"/>
      <c r="AZD35" s="76"/>
      <c r="AZE35" s="78">
        <f t="shared" si="141"/>
        <v>0</v>
      </c>
      <c r="AZG35" s="343"/>
      <c r="AZH35" s="230"/>
      <c r="AZI35" s="105"/>
      <c r="AZJ35" s="49"/>
      <c r="AZK35" s="140"/>
      <c r="AZL35" s="78">
        <f t="shared" si="142"/>
        <v>5180.28</v>
      </c>
      <c r="AZN35" s="607"/>
      <c r="AZO35" s="312"/>
      <c r="AZP35" s="22"/>
      <c r="AZQ35" s="31"/>
      <c r="AZR35" s="76"/>
      <c r="AZS35" s="78">
        <f t="shared" si="143"/>
        <v>0</v>
      </c>
      <c r="AZU35" s="607"/>
      <c r="AZV35" s="312"/>
      <c r="AZW35" s="22"/>
      <c r="AZX35" s="407"/>
      <c r="AZY35" s="76"/>
      <c r="AZZ35" s="78">
        <f t="shared" si="144"/>
        <v>5524</v>
      </c>
      <c r="BAB35" s="407"/>
      <c r="BAC35" s="312"/>
      <c r="BAD35" s="22"/>
      <c r="BAE35" s="407"/>
      <c r="BAF35" s="76"/>
      <c r="BAG35" s="78">
        <f t="shared" si="145"/>
        <v>3325</v>
      </c>
      <c r="BAI35" s="427"/>
      <c r="BAJ35" s="230"/>
      <c r="BAK35" s="105"/>
      <c r="BAL35" s="49"/>
      <c r="BAM35" s="140"/>
      <c r="BAN35" s="78">
        <f t="shared" si="146"/>
        <v>56084.2</v>
      </c>
      <c r="BAP35" s="61"/>
      <c r="BAQ35" s="312"/>
      <c r="BAR35" s="22"/>
      <c r="BAS35" s="31"/>
      <c r="BAT35" s="76"/>
      <c r="BAU35" s="78">
        <f t="shared" si="263"/>
        <v>0</v>
      </c>
      <c r="BAW35" s="61"/>
      <c r="BAX35" s="312"/>
      <c r="BAY35" s="22"/>
      <c r="BAZ35" s="31"/>
      <c r="BBA35" s="76"/>
      <c r="BBB35" s="78">
        <f t="shared" si="264"/>
        <v>1292</v>
      </c>
      <c r="BBD35" s="322"/>
      <c r="BBE35" s="322"/>
      <c r="BBF35" s="303"/>
      <c r="BBG35" s="140"/>
      <c r="BBH35" s="394"/>
      <c r="BBI35" s="351"/>
      <c r="BBJ35" s="132">
        <f t="shared" si="147"/>
        <v>2165734.5</v>
      </c>
      <c r="BBL35" s="61"/>
      <c r="BBM35" s="312"/>
      <c r="BBN35" s="22"/>
      <c r="BBO35" s="31"/>
      <c r="BBP35" s="76"/>
      <c r="BBQ35" s="78">
        <f t="shared" si="148"/>
        <v>0</v>
      </c>
      <c r="BBS35" s="259"/>
      <c r="BBT35" s="230"/>
      <c r="BBU35" s="105"/>
      <c r="BBV35" s="49"/>
      <c r="BBW35" s="140"/>
      <c r="BBX35" s="78">
        <f t="shared" si="149"/>
        <v>0</v>
      </c>
      <c r="BBZ35" s="61"/>
      <c r="BCA35" s="312"/>
      <c r="BCB35" s="22"/>
      <c r="BCC35" s="31"/>
      <c r="BCD35" s="76"/>
      <c r="BCE35" s="78">
        <f t="shared" si="150"/>
        <v>0</v>
      </c>
      <c r="BCG35" s="61"/>
      <c r="BCH35" s="312"/>
      <c r="BCI35" s="22"/>
      <c r="BCJ35" s="31"/>
      <c r="BCK35" s="76"/>
      <c r="BCL35" s="78">
        <f t="shared" si="151"/>
        <v>0</v>
      </c>
      <c r="BCN35" s="494"/>
      <c r="BCO35" s="312"/>
      <c r="BCP35" s="22"/>
      <c r="BCQ35" s="31"/>
      <c r="BCR35" s="76"/>
      <c r="BCS35" s="78">
        <f t="shared" si="152"/>
        <v>4327.5</v>
      </c>
      <c r="BCU35" s="494"/>
      <c r="BCV35" s="312"/>
      <c r="BCW35" s="22"/>
      <c r="BCX35" s="31"/>
      <c r="BCY35" s="76"/>
      <c r="BCZ35" s="78">
        <f t="shared" si="153"/>
        <v>22835.5</v>
      </c>
      <c r="BDB35" s="607"/>
      <c r="BDC35" s="312"/>
      <c r="BDD35" s="22"/>
      <c r="BDE35" s="31"/>
      <c r="BDF35" s="76"/>
      <c r="BDG35" s="78">
        <f t="shared" si="154"/>
        <v>0</v>
      </c>
      <c r="BDI35" s="494"/>
      <c r="BDJ35" s="740"/>
      <c r="BDK35" s="312"/>
      <c r="BDL35" s="22"/>
      <c r="BDM35" s="407"/>
      <c r="BDN35" s="76"/>
      <c r="BDO35" s="78">
        <f t="shared" si="155"/>
        <v>308</v>
      </c>
      <c r="BDQ35" s="61"/>
      <c r="BDR35" s="61"/>
      <c r="BDS35" s="312"/>
      <c r="BDT35" s="22"/>
      <c r="BDU35" s="31"/>
      <c r="BDV35" s="76"/>
      <c r="BDW35" s="78">
        <f t="shared" si="156"/>
        <v>2970</v>
      </c>
      <c r="BDY35" s="61"/>
      <c r="BDZ35" s="312"/>
      <c r="BEA35" s="22"/>
      <c r="BEB35" s="31"/>
      <c r="BEC35" s="76"/>
      <c r="BED35" s="78">
        <f t="shared" si="157"/>
        <v>0</v>
      </c>
      <c r="BEF35" s="61"/>
      <c r="BEG35" s="312"/>
      <c r="BEH35" s="22"/>
      <c r="BEI35" s="31"/>
      <c r="BEJ35" s="76"/>
      <c r="BEK35" s="78">
        <f t="shared" si="158"/>
        <v>0</v>
      </c>
      <c r="BEM35" s="607"/>
      <c r="BEN35" s="312"/>
      <c r="BEO35" s="22"/>
      <c r="BEP35" s="31"/>
      <c r="BEQ35" s="76"/>
      <c r="BER35" s="78">
        <f t="shared" si="159"/>
        <v>0</v>
      </c>
      <c r="BET35" s="607"/>
      <c r="BEU35" s="312"/>
      <c r="BEV35" s="22"/>
      <c r="BEW35" s="31"/>
      <c r="BEX35" s="76"/>
      <c r="BEY35" s="78">
        <f t="shared" si="160"/>
        <v>1065</v>
      </c>
      <c r="BFA35" s="322"/>
      <c r="BFB35" s="303"/>
      <c r="BFC35" s="140"/>
      <c r="BFD35" s="427"/>
      <c r="BFE35" s="140"/>
      <c r="BFF35" s="78">
        <f t="shared" si="161"/>
        <v>37162</v>
      </c>
      <c r="BFH35" s="607"/>
      <c r="BFI35" s="312"/>
      <c r="BFJ35" s="22"/>
      <c r="BFK35" s="407"/>
      <c r="BFL35" s="76"/>
      <c r="BFM35" s="78">
        <f t="shared" si="162"/>
        <v>0</v>
      </c>
      <c r="BFO35" s="61"/>
      <c r="BFP35" s="312"/>
      <c r="BFQ35" s="22"/>
      <c r="BFR35" s="31"/>
      <c r="BFS35" s="76"/>
      <c r="BFT35" s="78">
        <f t="shared" si="163"/>
        <v>0</v>
      </c>
      <c r="BFV35" s="607"/>
      <c r="BFW35" s="312"/>
      <c r="BFX35" s="22"/>
      <c r="BFY35" s="323"/>
      <c r="BFZ35" s="76"/>
      <c r="BGA35" s="78">
        <f t="shared" si="164"/>
        <v>43828.5</v>
      </c>
      <c r="BGC35" s="427"/>
      <c r="BGD35" s="303"/>
      <c r="BGE35" s="140"/>
      <c r="BGF35" s="427"/>
      <c r="BGG35" s="140"/>
      <c r="BGH35" s="78">
        <f t="shared" si="165"/>
        <v>118491.09999999999</v>
      </c>
      <c r="BGJ35" s="61"/>
      <c r="BGK35" s="312"/>
      <c r="BGL35" s="22"/>
      <c r="BGM35" s="31"/>
      <c r="BGN35" s="76"/>
      <c r="BGO35" s="78">
        <f t="shared" si="166"/>
        <v>0</v>
      </c>
      <c r="BGQ35" s="494"/>
      <c r="BGR35" s="312"/>
      <c r="BGS35" s="22"/>
      <c r="BGT35" s="31"/>
      <c r="BGU35" s="76"/>
      <c r="BGV35" s="78">
        <f t="shared" si="167"/>
        <v>19485.8</v>
      </c>
      <c r="BGX35" s="494"/>
      <c r="BGY35" s="61"/>
      <c r="BGZ35" s="312"/>
      <c r="BHA35" s="22"/>
      <c r="BHB35" s="31"/>
      <c r="BHC35" s="76"/>
      <c r="BHD35" s="78">
        <f t="shared" si="168"/>
        <v>6511</v>
      </c>
      <c r="BHF35" s="323"/>
      <c r="BHG35" s="312"/>
      <c r="BHH35" s="22"/>
      <c r="BHI35" s="323"/>
      <c r="BHJ35" s="76"/>
      <c r="BHK35" s="78">
        <f t="shared" si="169"/>
        <v>6434</v>
      </c>
      <c r="BHM35" s="607"/>
      <c r="BHN35" s="337"/>
      <c r="BHO35" s="312"/>
      <c r="BHP35" s="22"/>
      <c r="BHQ35" s="323"/>
      <c r="BHR35" s="76"/>
      <c r="BHS35" s="78">
        <f t="shared" si="170"/>
        <v>0</v>
      </c>
      <c r="BHU35" s="61"/>
      <c r="BHV35" s="61"/>
      <c r="BHW35" s="312"/>
      <c r="BHX35" s="22"/>
      <c r="BHY35" s="31"/>
      <c r="BHZ35" s="76"/>
      <c r="BIA35" s="78">
        <f t="shared" si="171"/>
        <v>283008</v>
      </c>
      <c r="BIC35" s="494"/>
      <c r="BID35" s="312"/>
      <c r="BIE35" s="22"/>
      <c r="BIG35" s="76"/>
      <c r="BIH35" s="78">
        <f t="shared" si="172"/>
        <v>0</v>
      </c>
      <c r="BIJ35" s="323"/>
      <c r="BIK35" s="312"/>
      <c r="BIL35" s="22"/>
      <c r="BIM35" s="61"/>
      <c r="BIN35" s="76"/>
      <c r="BIO35" s="78">
        <f t="shared" si="173"/>
        <v>0</v>
      </c>
      <c r="BIQ35" s="407"/>
      <c r="BIR35" s="312"/>
      <c r="BIS35" s="22"/>
      <c r="BIT35" s="61"/>
      <c r="BIU35" s="76"/>
      <c r="BIV35" s="78">
        <f t="shared" si="174"/>
        <v>3000</v>
      </c>
      <c r="BIX35" s="607"/>
      <c r="BIY35" s="607"/>
      <c r="BIZ35" s="312"/>
      <c r="BJA35" s="22"/>
      <c r="BJB35" s="31"/>
      <c r="BJC35" s="76"/>
      <c r="BJD35" s="78">
        <f t="shared" si="253"/>
        <v>196151.15000000002</v>
      </c>
      <c r="BJF35" s="61"/>
      <c r="BJG35" s="312"/>
      <c r="BJH35" s="22"/>
      <c r="BJI35" s="31"/>
      <c r="BJJ35" s="76"/>
      <c r="BJK35" s="78">
        <f t="shared" si="254"/>
        <v>0</v>
      </c>
      <c r="BJM35" s="494"/>
      <c r="BJN35" s="312"/>
      <c r="BJO35" s="22"/>
      <c r="BJP35" s="31"/>
      <c r="BJQ35" s="76"/>
      <c r="BJR35" s="78">
        <f t="shared" si="175"/>
        <v>0</v>
      </c>
      <c r="BJT35" s="494"/>
      <c r="BJU35" s="494"/>
      <c r="BJV35" s="312"/>
      <c r="BJW35" s="22"/>
      <c r="BJX35" s="31"/>
      <c r="BJY35" s="76"/>
      <c r="BJZ35" s="78">
        <f t="shared" si="176"/>
        <v>16334</v>
      </c>
      <c r="BKB35" s="494"/>
      <c r="BKC35" s="312"/>
      <c r="BKD35" s="22"/>
      <c r="BKE35" s="31"/>
      <c r="BKF35" s="76"/>
      <c r="BKG35" s="78">
        <f t="shared" si="177"/>
        <v>9118</v>
      </c>
      <c r="BKI35" s="494"/>
      <c r="BKJ35" s="312"/>
      <c r="BKK35" s="22"/>
      <c r="BKL35" s="31"/>
      <c r="BKM35" s="76"/>
      <c r="BKN35" s="78">
        <f t="shared" si="178"/>
        <v>0</v>
      </c>
      <c r="BKP35" s="494"/>
      <c r="BKQ35" s="312"/>
      <c r="BKR35" s="22"/>
      <c r="BKS35" s="31"/>
      <c r="BKT35" s="76"/>
      <c r="BKU35" s="78">
        <f t="shared" si="179"/>
        <v>15188.5</v>
      </c>
      <c r="BKW35" s="494"/>
      <c r="BKX35" s="312"/>
      <c r="BKY35" s="22"/>
      <c r="BKZ35" s="31"/>
      <c r="BLA35" s="76"/>
      <c r="BLB35" s="78">
        <f t="shared" si="180"/>
        <v>0</v>
      </c>
      <c r="BLD35" s="494"/>
      <c r="BLE35" s="312"/>
      <c r="BLF35" s="22"/>
      <c r="BLG35" s="31"/>
      <c r="BLH35" s="76"/>
      <c r="BLI35" s="78">
        <f t="shared" si="181"/>
        <v>0</v>
      </c>
      <c r="BLK35" s="494"/>
      <c r="BLL35" s="312"/>
      <c r="BLM35" s="22"/>
      <c r="BLN35" s="31"/>
      <c r="BLO35" s="76"/>
      <c r="BLP35" s="78">
        <f t="shared" si="182"/>
        <v>0</v>
      </c>
      <c r="BLR35" s="494"/>
      <c r="BLS35" s="312"/>
      <c r="BLT35" s="22"/>
      <c r="BLU35" s="31"/>
      <c r="BLV35" s="76"/>
      <c r="BLW35" s="78">
        <f t="shared" si="183"/>
        <v>2393</v>
      </c>
      <c r="BLY35" s="494"/>
      <c r="BLZ35" s="312"/>
      <c r="BMA35" s="22"/>
      <c r="BMB35" s="31"/>
      <c r="BMC35" s="76"/>
      <c r="BMD35" s="78">
        <f t="shared" si="184"/>
        <v>0</v>
      </c>
      <c r="BMF35" s="61"/>
      <c r="BMG35" s="312"/>
      <c r="BMH35" s="22"/>
      <c r="BMI35" s="31"/>
      <c r="BMJ35" s="76"/>
      <c r="BMK35" s="78">
        <f t="shared" si="185"/>
        <v>0</v>
      </c>
      <c r="BMM35" s="61"/>
      <c r="BMN35" s="312"/>
      <c r="BMO35" s="785"/>
      <c r="BMP35" s="31"/>
      <c r="BMQ35" s="76"/>
      <c r="BMR35" s="78">
        <f t="shared" si="228"/>
        <v>14824.5</v>
      </c>
      <c r="BMT35" s="421"/>
      <c r="BMU35" s="303"/>
      <c r="BMV35" s="140"/>
      <c r="BMW35" s="259"/>
      <c r="BMX35" s="140"/>
      <c r="BMY35" s="78">
        <f t="shared" si="229"/>
        <v>56291.5</v>
      </c>
      <c r="BNA35" s="61"/>
      <c r="BNB35" s="312"/>
      <c r="BNC35" s="22"/>
      <c r="BND35" s="31"/>
      <c r="BNE35" s="76"/>
      <c r="BNF35" s="78">
        <f t="shared" si="230"/>
        <v>0</v>
      </c>
      <c r="BNH35" s="61"/>
      <c r="BNI35" s="337"/>
      <c r="BNJ35" s="312"/>
      <c r="BNK35" s="22"/>
      <c r="BNL35" s="31"/>
      <c r="BNM35" s="76"/>
      <c r="BNN35" s="78">
        <f t="shared" si="231"/>
        <v>0</v>
      </c>
      <c r="BNP35" s="61"/>
      <c r="BNQ35" s="312"/>
      <c r="BNR35" s="22"/>
      <c r="BNS35" s="31"/>
      <c r="BNT35" s="76"/>
      <c r="BNU35" s="78">
        <f t="shared" si="232"/>
        <v>0</v>
      </c>
      <c r="BNW35" s="61"/>
      <c r="BNX35" s="312"/>
      <c r="BNY35" s="22"/>
      <c r="BNZ35" s="31"/>
      <c r="BOA35" s="76"/>
      <c r="BOB35" s="78">
        <f t="shared" si="233"/>
        <v>0</v>
      </c>
      <c r="BOD35" s="61"/>
      <c r="BOE35" s="312"/>
      <c r="BOF35" s="22"/>
      <c r="BOG35" s="31"/>
      <c r="BOH35" s="76"/>
      <c r="BOI35" s="78">
        <f t="shared" si="234"/>
        <v>1785.5</v>
      </c>
      <c r="BOK35" s="343"/>
      <c r="BOL35" s="230"/>
      <c r="BOM35" s="105"/>
      <c r="BON35" s="49"/>
      <c r="BOO35" s="140"/>
      <c r="BOP35" s="78">
        <f t="shared" si="235"/>
        <v>0</v>
      </c>
      <c r="BOR35" s="494"/>
      <c r="BOS35" s="312"/>
      <c r="BOT35" s="22"/>
      <c r="BOU35" s="31"/>
      <c r="BOV35" s="76"/>
      <c r="BOW35" s="78">
        <f t="shared" si="236"/>
        <v>0</v>
      </c>
      <c r="BOY35" s="494"/>
      <c r="BOZ35" s="312"/>
      <c r="BPA35" s="22"/>
      <c r="BPB35" s="31"/>
      <c r="BPC35" s="76"/>
      <c r="BPD35" s="78">
        <f t="shared" si="250"/>
        <v>210</v>
      </c>
      <c r="BPF35" s="61"/>
      <c r="BPG35" s="312"/>
      <c r="BPH35" s="22"/>
      <c r="BPI35" s="31"/>
      <c r="BPJ35" s="76"/>
      <c r="BPK35" s="78">
        <f t="shared" si="186"/>
        <v>0</v>
      </c>
      <c r="BPM35" s="61"/>
      <c r="BPN35" s="312"/>
      <c r="BPO35" s="22"/>
      <c r="BPP35" s="31"/>
      <c r="BPQ35" s="76"/>
      <c r="BPR35" s="78">
        <f t="shared" si="187"/>
        <v>0</v>
      </c>
      <c r="BPV35" s="61"/>
      <c r="BPW35" s="22"/>
      <c r="BPX35" s="31"/>
      <c r="BPY35" s="76"/>
      <c r="BPZ35" s="78">
        <f t="shared" si="188"/>
        <v>118</v>
      </c>
      <c r="BQA35" s="76"/>
      <c r="BQB35" s="322"/>
      <c r="BQC35" s="303"/>
      <c r="BQD35" s="140"/>
      <c r="BQE35" s="49"/>
      <c r="BQF35" s="140"/>
      <c r="BQG35" s="78">
        <f t="shared" si="189"/>
        <v>28133.5</v>
      </c>
      <c r="BQI35" s="322"/>
      <c r="BQJ35" s="230"/>
      <c r="BQK35" s="698"/>
      <c r="BQL35" s="717"/>
      <c r="BQM35" s="140"/>
      <c r="BQN35" s="78">
        <f t="shared" si="190"/>
        <v>0</v>
      </c>
      <c r="BQQ35" s="889"/>
      <c r="BQR35" s="351"/>
      <c r="BQS35" s="407"/>
      <c r="BQT35" s="780"/>
      <c r="BQU35" s="78">
        <f t="shared" si="191"/>
        <v>0</v>
      </c>
      <c r="BQW35" s="61"/>
      <c r="BQX35" s="312"/>
      <c r="BQY35" s="22"/>
      <c r="BQZ35" s="31"/>
      <c r="BRA35" s="76"/>
      <c r="BRB35" s="78">
        <f t="shared" si="192"/>
        <v>2077</v>
      </c>
      <c r="BRD35" s="61"/>
      <c r="BRE35" s="61"/>
      <c r="BRF35" s="312"/>
      <c r="BRG35" s="22"/>
      <c r="BRH35" s="31"/>
      <c r="BRI35" s="76"/>
      <c r="BRJ35" s="78">
        <f t="shared" si="193"/>
        <v>1966</v>
      </c>
      <c r="BRL35" s="494"/>
      <c r="BRM35" s="312"/>
      <c r="BRN35" s="22"/>
      <c r="BRO35" s="31"/>
      <c r="BRP35" s="76"/>
      <c r="BRQ35" s="78">
        <f t="shared" si="194"/>
        <v>0</v>
      </c>
      <c r="BRS35" s="407"/>
      <c r="BRT35" s="312"/>
      <c r="BRU35" s="22"/>
      <c r="BRV35" s="31"/>
      <c r="BRW35" s="76"/>
      <c r="BRX35" s="78">
        <f t="shared" si="195"/>
        <v>0</v>
      </c>
      <c r="BRZ35" s="61"/>
      <c r="BSA35" s="312"/>
      <c r="BSB35" s="22"/>
      <c r="BSC35" s="31"/>
      <c r="BSD35" s="76"/>
      <c r="BSE35" s="78">
        <f t="shared" si="196"/>
        <v>0</v>
      </c>
      <c r="BSG35" s="494"/>
      <c r="BSH35" s="312"/>
      <c r="BSI35" s="22"/>
      <c r="BSJ35" s="31"/>
      <c r="BSK35" s="76"/>
      <c r="BSL35" s="78">
        <f t="shared" si="197"/>
        <v>0</v>
      </c>
      <c r="BSN35" s="494"/>
      <c r="BSO35" s="312"/>
      <c r="BSP35" s="22"/>
      <c r="BSQ35" s="31"/>
      <c r="BSR35" s="76"/>
      <c r="BSS35" s="78">
        <f t="shared" si="198"/>
        <v>0</v>
      </c>
      <c r="BSU35" s="61"/>
      <c r="BSV35" s="312"/>
      <c r="BSW35" s="22"/>
      <c r="BSX35" s="31"/>
      <c r="BSY35" s="76"/>
      <c r="BSZ35" s="78">
        <f t="shared" si="199"/>
        <v>0</v>
      </c>
      <c r="BTB35" s="61"/>
      <c r="BTC35" s="312"/>
      <c r="BTD35" s="22"/>
      <c r="BTE35" s="31"/>
      <c r="BTF35" s="76"/>
      <c r="BTG35" s="78">
        <f t="shared" si="200"/>
        <v>0</v>
      </c>
      <c r="BTI35" s="61"/>
      <c r="BTJ35" s="312"/>
      <c r="BTK35" s="22"/>
      <c r="BTL35" s="31"/>
      <c r="BTM35" s="76"/>
      <c r="BTN35" s="78">
        <f t="shared" si="201"/>
        <v>0</v>
      </c>
      <c r="BTP35" s="61"/>
      <c r="BTQ35" s="312"/>
      <c r="BTR35" s="22"/>
      <c r="BTS35" s="31"/>
      <c r="BTT35" s="76"/>
      <c r="BTU35" s="78">
        <f t="shared" si="202"/>
        <v>0</v>
      </c>
    </row>
    <row r="36" spans="1:1893" x14ac:dyDescent="0.25">
      <c r="A36" s="31"/>
      <c r="B36" s="312"/>
      <c r="C36" s="22"/>
      <c r="D36" s="31"/>
      <c r="E36" s="76"/>
      <c r="F36" s="78">
        <f t="shared" si="2"/>
        <v>0</v>
      </c>
      <c r="H36" s="312"/>
      <c r="I36" s="312"/>
      <c r="J36" s="22"/>
      <c r="K36" s="31"/>
      <c r="L36" s="76"/>
      <c r="M36" s="78">
        <f t="shared" si="3"/>
        <v>0</v>
      </c>
      <c r="O36" s="312"/>
      <c r="P36" s="312"/>
      <c r="Q36" s="22"/>
      <c r="R36" s="31"/>
      <c r="S36" s="76"/>
      <c r="T36" s="78">
        <f t="shared" si="4"/>
        <v>0</v>
      </c>
      <c r="V36" s="312"/>
      <c r="W36" s="312"/>
      <c r="X36" s="22"/>
      <c r="Y36" s="31"/>
      <c r="Z36" s="76"/>
      <c r="AA36" s="78">
        <f t="shared" si="5"/>
        <v>0</v>
      </c>
      <c r="AC36" s="407">
        <v>41545</v>
      </c>
      <c r="AD36" s="312" t="s">
        <v>4214</v>
      </c>
      <c r="AE36" s="22">
        <v>3800</v>
      </c>
      <c r="AF36" s="407"/>
      <c r="AG36" s="76"/>
      <c r="AH36" s="78">
        <f t="shared" si="6"/>
        <v>29419</v>
      </c>
      <c r="AJ36" s="322"/>
      <c r="AK36" s="230"/>
      <c r="AL36" s="105"/>
      <c r="AM36" s="401"/>
      <c r="AN36" s="140"/>
      <c r="AO36" s="78">
        <f t="shared" si="7"/>
        <v>617632.36</v>
      </c>
      <c r="AQ36" s="312"/>
      <c r="AR36" s="312"/>
      <c r="AS36" s="22"/>
      <c r="AT36" s="31"/>
      <c r="AU36" s="76"/>
      <c r="AV36" s="78">
        <f t="shared" si="8"/>
        <v>0</v>
      </c>
      <c r="AX36" s="323"/>
      <c r="AY36" s="312"/>
      <c r="AZ36" s="22"/>
      <c r="BA36" s="31"/>
      <c r="BB36" s="76"/>
      <c r="BC36" s="78">
        <f t="shared" si="9"/>
        <v>37222</v>
      </c>
      <c r="BE36" s="407"/>
      <c r="BF36" s="312"/>
      <c r="BG36" s="22"/>
      <c r="BH36" s="31"/>
      <c r="BI36" s="76"/>
      <c r="BJ36" s="78">
        <f t="shared" si="10"/>
        <v>0</v>
      </c>
      <c r="BL36" s="323"/>
      <c r="BM36" s="312"/>
      <c r="BN36" s="22"/>
      <c r="BO36" s="31"/>
      <c r="BP36" s="76"/>
      <c r="BQ36" s="78">
        <f t="shared" si="11"/>
        <v>0</v>
      </c>
      <c r="BS36" s="427"/>
      <c r="BT36" s="427"/>
      <c r="BU36" s="230"/>
      <c r="BV36" s="105"/>
      <c r="BW36" s="49"/>
      <c r="BX36" s="140"/>
      <c r="BY36" s="78">
        <f t="shared" si="12"/>
        <v>0</v>
      </c>
      <c r="CA36" s="407"/>
      <c r="CB36" s="312"/>
      <c r="CC36" s="22"/>
      <c r="CD36" s="31"/>
      <c r="CE36" s="76"/>
      <c r="CF36" s="78">
        <f t="shared" si="13"/>
        <v>0</v>
      </c>
      <c r="CH36" s="407"/>
      <c r="CI36" s="312"/>
      <c r="CJ36" s="22"/>
      <c r="CK36" s="31"/>
      <c r="CL36" s="76"/>
      <c r="CM36" s="78">
        <f t="shared" si="14"/>
        <v>0</v>
      </c>
      <c r="CO36" s="407">
        <v>41449</v>
      </c>
      <c r="CP36" s="913"/>
      <c r="CQ36" s="782" t="s">
        <v>2226</v>
      </c>
      <c r="CR36" s="140">
        <v>34489.599999999999</v>
      </c>
      <c r="CS36" s="484"/>
      <c r="CT36" s="390"/>
      <c r="CU36" s="78">
        <f t="shared" si="15"/>
        <v>586085.25</v>
      </c>
      <c r="CW36" s="427"/>
      <c r="CX36" s="821"/>
      <c r="CY36" s="230"/>
      <c r="CZ36" s="105"/>
      <c r="DA36" s="427"/>
      <c r="DB36" s="140"/>
      <c r="DC36" s="78">
        <f t="shared" si="16"/>
        <v>9551430.3000000007</v>
      </c>
      <c r="DE36" s="323"/>
      <c r="DF36" s="312"/>
      <c r="DG36" s="22"/>
      <c r="DH36" s="31"/>
      <c r="DI36" s="76"/>
      <c r="DJ36" s="78">
        <f t="shared" si="17"/>
        <v>7735</v>
      </c>
      <c r="DL36" s="323"/>
      <c r="DM36" s="312"/>
      <c r="DN36" s="22"/>
      <c r="DO36" s="31"/>
      <c r="DP36" s="76"/>
      <c r="DQ36" s="78">
        <f t="shared" si="18"/>
        <v>0</v>
      </c>
      <c r="DS36" s="31"/>
      <c r="DT36" s="312"/>
      <c r="DU36" s="22"/>
      <c r="DV36" s="31"/>
      <c r="DW36" s="76"/>
      <c r="DX36" s="78">
        <f t="shared" si="19"/>
        <v>1750.5</v>
      </c>
      <c r="DZ36" s="323"/>
      <c r="EA36" s="312"/>
      <c r="EB36" s="22"/>
      <c r="EC36" s="31"/>
      <c r="ED36" s="76"/>
      <c r="EE36" s="78">
        <f t="shared" si="20"/>
        <v>0</v>
      </c>
      <c r="EG36" s="407"/>
      <c r="EH36" s="312"/>
      <c r="EI36" s="22"/>
      <c r="EJ36" s="31"/>
      <c r="EK36" s="76"/>
      <c r="EL36" s="78">
        <f t="shared" si="21"/>
        <v>0</v>
      </c>
      <c r="EN36" s="407"/>
      <c r="EO36" s="312"/>
      <c r="EP36" s="22"/>
      <c r="EQ36" s="31"/>
      <c r="ER36" s="76"/>
      <c r="ES36" s="78">
        <f t="shared" si="22"/>
        <v>0</v>
      </c>
      <c r="EU36" s="312"/>
      <c r="EV36" s="312"/>
      <c r="EW36" s="312"/>
      <c r="EX36" s="22"/>
      <c r="EY36" s="31"/>
      <c r="EZ36" s="76"/>
      <c r="FA36" s="78">
        <f t="shared" si="23"/>
        <v>0</v>
      </c>
      <c r="FC36" s="427"/>
      <c r="FD36" s="49"/>
      <c r="FE36" s="230"/>
      <c r="FF36" s="105"/>
      <c r="FG36" s="49"/>
      <c r="FH36" s="140"/>
      <c r="FI36" s="78">
        <f t="shared" si="24"/>
        <v>40277.530000000006</v>
      </c>
      <c r="FK36" s="407"/>
      <c r="FL36" s="312"/>
      <c r="FM36" s="312"/>
      <c r="FN36" s="22"/>
      <c r="FO36" s="31"/>
      <c r="FP36" s="76"/>
      <c r="FQ36" s="78">
        <f t="shared" si="25"/>
        <v>8038.1</v>
      </c>
      <c r="FS36" s="31"/>
      <c r="FT36" s="312"/>
      <c r="FU36" s="22"/>
      <c r="FV36" s="31"/>
      <c r="FW36" s="76"/>
      <c r="FX36" s="78">
        <f t="shared" si="203"/>
        <v>0</v>
      </c>
      <c r="FZ36" s="407"/>
      <c r="GA36" s="740"/>
      <c r="GB36" s="312"/>
      <c r="GC36" s="22"/>
      <c r="GD36" s="427"/>
      <c r="GE36" s="140"/>
      <c r="GF36" s="78">
        <f t="shared" si="26"/>
        <v>115455</v>
      </c>
      <c r="GH36" s="312"/>
      <c r="GI36" s="312"/>
      <c r="GJ36" s="22"/>
      <c r="GK36" s="31"/>
      <c r="GL36" s="76"/>
      <c r="GM36" s="78">
        <f t="shared" si="27"/>
        <v>24</v>
      </c>
      <c r="GO36" s="407"/>
      <c r="GP36" s="312"/>
      <c r="GQ36" s="312"/>
      <c r="GR36" s="22"/>
      <c r="GS36" s="31"/>
      <c r="GT36" s="76"/>
      <c r="GU36" s="78">
        <f t="shared" si="28"/>
        <v>8804.6</v>
      </c>
      <c r="GW36" s="407"/>
      <c r="GX36" s="312"/>
      <c r="GY36" s="22"/>
      <c r="GZ36" s="31"/>
      <c r="HA36" s="76"/>
      <c r="HB36" s="78">
        <f t="shared" si="29"/>
        <v>5990.5</v>
      </c>
      <c r="HD36" s="323"/>
      <c r="HE36" s="312"/>
      <c r="HF36" s="22"/>
      <c r="HG36" s="31"/>
      <c r="HH36" s="76"/>
      <c r="HI36" s="78">
        <f t="shared" si="30"/>
        <v>41275.5</v>
      </c>
      <c r="HK36" s="323"/>
      <c r="HL36" s="312"/>
      <c r="HM36" s="22"/>
      <c r="HN36" s="31"/>
      <c r="HO36" s="76"/>
      <c r="HP36" s="78">
        <f t="shared" si="31"/>
        <v>3000</v>
      </c>
      <c r="HR36" s="323"/>
      <c r="HS36" s="312"/>
      <c r="HT36" s="22"/>
      <c r="HU36" s="31"/>
      <c r="HV36" s="76"/>
      <c r="HW36" s="78">
        <f t="shared" si="32"/>
        <v>0</v>
      </c>
      <c r="HY36" s="323"/>
      <c r="HZ36" s="312"/>
      <c r="IA36" s="22"/>
      <c r="IB36" s="31"/>
      <c r="IC36" s="76"/>
      <c r="ID36" s="78">
        <f t="shared" si="33"/>
        <v>0</v>
      </c>
      <c r="IF36" s="312"/>
      <c r="IG36" s="312"/>
      <c r="IH36" s="22"/>
      <c r="II36" s="31"/>
      <c r="IJ36" s="76"/>
      <c r="IK36" s="78">
        <f t="shared" si="34"/>
        <v>44195</v>
      </c>
      <c r="IM36" s="427"/>
      <c r="IN36" s="230"/>
      <c r="IO36" s="105"/>
      <c r="IP36" s="49"/>
      <c r="IQ36" s="140"/>
      <c r="IR36" s="78">
        <f t="shared" si="35"/>
        <v>402</v>
      </c>
      <c r="IT36" s="427"/>
      <c r="IU36" s="230"/>
      <c r="IV36" s="105"/>
      <c r="IW36" s="49"/>
      <c r="IX36" s="140"/>
      <c r="IY36" s="132">
        <f t="shared" si="36"/>
        <v>21278.5</v>
      </c>
      <c r="JA36" s="322"/>
      <c r="JB36" s="303"/>
      <c r="JC36" s="391"/>
      <c r="JD36" s="322"/>
      <c r="JE36" s="391"/>
      <c r="JF36" s="78">
        <f t="shared" si="37"/>
        <v>30400</v>
      </c>
      <c r="JH36" s="323"/>
      <c r="JI36" s="312"/>
      <c r="JJ36" s="22"/>
      <c r="JK36" s="323"/>
      <c r="JL36" s="22"/>
      <c r="JM36" s="78">
        <f t="shared" si="38"/>
        <v>30400</v>
      </c>
      <c r="JO36" s="323"/>
      <c r="JP36" s="312"/>
      <c r="JQ36" s="22"/>
      <c r="JR36" s="323"/>
      <c r="JS36" s="22"/>
      <c r="JT36" s="78">
        <f t="shared" si="39"/>
        <v>30400</v>
      </c>
      <c r="JV36" s="427">
        <v>40781</v>
      </c>
      <c r="JW36" s="230" t="s">
        <v>1166</v>
      </c>
      <c r="JX36" s="803">
        <v>45074.5</v>
      </c>
      <c r="JY36" s="323"/>
      <c r="JZ36" s="76"/>
      <c r="KA36" s="78">
        <f t="shared" si="40"/>
        <v>91785.17</v>
      </c>
      <c r="KC36" s="323"/>
      <c r="KD36" s="312"/>
      <c r="KE36" s="22"/>
      <c r="KF36" s="31"/>
      <c r="KG36" s="76"/>
      <c r="KH36" s="78">
        <f t="shared" si="41"/>
        <v>0</v>
      </c>
      <c r="KJ36" s="323"/>
      <c r="KK36" s="323"/>
      <c r="KL36" s="312"/>
      <c r="KM36" s="22"/>
      <c r="KN36" s="31"/>
      <c r="KO36" s="76"/>
      <c r="KP36" s="78">
        <f t="shared" si="42"/>
        <v>26852</v>
      </c>
      <c r="KR36" s="323"/>
      <c r="KS36" s="312"/>
      <c r="KT36" s="22"/>
      <c r="KU36" s="31"/>
      <c r="KV36" s="76"/>
      <c r="KW36" s="78">
        <f t="shared" si="43"/>
        <v>0</v>
      </c>
      <c r="KY36" s="322"/>
      <c r="KZ36" s="230"/>
      <c r="LA36" s="105"/>
      <c r="LB36" s="49"/>
      <c r="LC36" s="140"/>
      <c r="LD36" s="78">
        <f t="shared" si="44"/>
        <v>0</v>
      </c>
      <c r="LF36" s="312"/>
      <c r="LG36" s="312"/>
      <c r="LH36" s="22"/>
      <c r="LI36" s="31"/>
      <c r="LJ36" s="76"/>
      <c r="LK36" s="78">
        <f t="shared" si="45"/>
        <v>7881.5</v>
      </c>
      <c r="LM36" s="312"/>
      <c r="LN36" s="312"/>
      <c r="LO36" s="22"/>
      <c r="LP36" s="31"/>
      <c r="LQ36" s="76"/>
      <c r="LR36" s="78">
        <f t="shared" si="46"/>
        <v>0</v>
      </c>
      <c r="LT36" s="312"/>
      <c r="LU36" s="312"/>
      <c r="LV36" s="22"/>
      <c r="LW36" s="31"/>
      <c r="LX36" s="76"/>
      <c r="LY36" s="78">
        <f t="shared" si="47"/>
        <v>0</v>
      </c>
      <c r="MA36" s="312"/>
      <c r="MB36" s="312"/>
      <c r="MC36" s="22"/>
      <c r="MD36" s="31"/>
      <c r="ME36" s="76"/>
      <c r="MF36" s="78">
        <f t="shared" si="48"/>
        <v>0</v>
      </c>
      <c r="MH36" s="407"/>
      <c r="MI36" s="312"/>
      <c r="MJ36" s="22"/>
      <c r="MK36" s="31"/>
      <c r="ML36" s="76"/>
      <c r="MM36" s="78">
        <f t="shared" si="49"/>
        <v>0</v>
      </c>
      <c r="MO36" s="407"/>
      <c r="MP36" s="312"/>
      <c r="MQ36" s="22"/>
      <c r="MR36" s="31"/>
      <c r="MS36" s="76"/>
      <c r="MT36" s="78">
        <f t="shared" si="50"/>
        <v>0</v>
      </c>
      <c r="MV36" s="407"/>
      <c r="MW36" s="312"/>
      <c r="MX36" s="22"/>
      <c r="MY36" s="31"/>
      <c r="MZ36" s="76"/>
      <c r="NA36" s="78">
        <f t="shared" si="51"/>
        <v>0</v>
      </c>
      <c r="NC36" s="312"/>
      <c r="ND36" s="312"/>
      <c r="NE36" s="22"/>
      <c r="NF36" s="31"/>
      <c r="NG36" s="76"/>
      <c r="NH36" s="78">
        <f t="shared" si="52"/>
        <v>0</v>
      </c>
      <c r="NJ36" s="312"/>
      <c r="NK36" s="312"/>
      <c r="NL36" s="22"/>
      <c r="NM36" s="31"/>
      <c r="NN36" s="76"/>
      <c r="NO36" s="78">
        <f t="shared" si="53"/>
        <v>0</v>
      </c>
      <c r="NQ36" s="407"/>
      <c r="NR36" s="312"/>
      <c r="NS36" s="22"/>
      <c r="NT36" s="407"/>
      <c r="NU36" s="76"/>
      <c r="NV36" s="78">
        <f t="shared" si="54"/>
        <v>0</v>
      </c>
      <c r="NX36" s="407"/>
      <c r="NY36" s="312"/>
      <c r="NZ36" s="22"/>
      <c r="OA36" s="31"/>
      <c r="OB36" s="76"/>
      <c r="OC36" s="78">
        <f t="shared" si="55"/>
        <v>14934.5</v>
      </c>
      <c r="OE36" s="407"/>
      <c r="OF36" s="738"/>
      <c r="OG36" s="312"/>
      <c r="OH36" s="22"/>
      <c r="OI36" s="31"/>
      <c r="OJ36" s="76"/>
      <c r="OK36" s="78">
        <f t="shared" si="0"/>
        <v>166644.35999999999</v>
      </c>
      <c r="OM36" s="407"/>
      <c r="ON36" s="312"/>
      <c r="OO36" s="22"/>
      <c r="OP36" s="31"/>
      <c r="OQ36" s="76"/>
      <c r="OR36" s="78">
        <f t="shared" si="56"/>
        <v>0</v>
      </c>
      <c r="OT36" s="312"/>
      <c r="OU36" s="312"/>
      <c r="OV36" s="22"/>
      <c r="OW36" s="31"/>
      <c r="OX36" s="76"/>
      <c r="OY36" s="78">
        <f t="shared" si="57"/>
        <v>0</v>
      </c>
      <c r="PA36" s="322"/>
      <c r="PB36" s="899"/>
      <c r="PC36" s="105"/>
      <c r="PD36" s="49"/>
      <c r="PE36" s="140"/>
      <c r="PF36" s="78">
        <f t="shared" si="58"/>
        <v>7976</v>
      </c>
      <c r="PH36" s="322"/>
      <c r="PI36" s="899"/>
      <c r="PJ36" s="105"/>
      <c r="PK36" s="49"/>
      <c r="PL36" s="140"/>
      <c r="PM36" s="78">
        <f t="shared" si="59"/>
        <v>7976</v>
      </c>
      <c r="PO36" s="322"/>
      <c r="PP36" s="864"/>
      <c r="PQ36" s="230"/>
      <c r="PR36" s="105"/>
      <c r="PS36" s="309"/>
      <c r="PT36" s="140"/>
      <c r="PU36" s="78">
        <f t="shared" si="60"/>
        <v>332577.49</v>
      </c>
      <c r="PW36" s="323"/>
      <c r="PX36" s="312"/>
      <c r="PY36" s="22"/>
      <c r="PZ36" s="386"/>
      <c r="QA36" s="76"/>
      <c r="QB36" s="78">
        <f t="shared" si="61"/>
        <v>9904</v>
      </c>
      <c r="QD36" s="323"/>
      <c r="QE36" s="312"/>
      <c r="QF36" s="22"/>
      <c r="QG36" s="31"/>
      <c r="QH36" s="76"/>
      <c r="QI36" s="78">
        <f t="shared" si="62"/>
        <v>43673.4</v>
      </c>
      <c r="QK36" s="312"/>
      <c r="QL36" s="312"/>
      <c r="QM36" s="22"/>
      <c r="QN36" s="31"/>
      <c r="QO36" s="76"/>
      <c r="QP36" s="78">
        <f t="shared" si="63"/>
        <v>0</v>
      </c>
      <c r="QR36" s="312"/>
      <c r="QS36" s="312"/>
      <c r="QT36" s="22"/>
      <c r="QU36" s="31"/>
      <c r="QV36" s="76"/>
      <c r="QW36" s="78">
        <f t="shared" si="64"/>
        <v>0</v>
      </c>
      <c r="QY36" s="312"/>
      <c r="QZ36" s="312"/>
      <c r="RA36" s="22"/>
      <c r="RB36" s="31"/>
      <c r="RC36" s="76"/>
      <c r="RD36" s="78">
        <f t="shared" si="65"/>
        <v>0</v>
      </c>
      <c r="RF36" s="427"/>
      <c r="RG36" s="484"/>
      <c r="RH36" s="230"/>
      <c r="RI36" s="105"/>
      <c r="RJ36" s="49"/>
      <c r="RK36" s="140"/>
      <c r="RL36" s="78">
        <f t="shared" si="66"/>
        <v>26965.5</v>
      </c>
      <c r="RN36" s="407"/>
      <c r="RO36" s="312"/>
      <c r="RP36" s="22"/>
      <c r="RQ36" s="31"/>
      <c r="RR36" s="76"/>
      <c r="RS36" s="78">
        <f t="shared" si="67"/>
        <v>0</v>
      </c>
      <c r="RU36" s="407"/>
      <c r="RV36" s="312"/>
      <c r="RW36" s="22"/>
      <c r="RX36" s="31"/>
      <c r="RY36" s="76"/>
      <c r="RZ36" s="78">
        <f t="shared" si="68"/>
        <v>0</v>
      </c>
      <c r="SB36" s="312"/>
      <c r="SC36" s="312"/>
      <c r="SD36" s="22"/>
      <c r="SE36" s="31"/>
      <c r="SF36" s="76"/>
      <c r="SG36" s="78">
        <f t="shared" si="69"/>
        <v>0</v>
      </c>
      <c r="SI36" s="312"/>
      <c r="SJ36" s="312"/>
      <c r="SK36" s="22"/>
      <c r="SL36" s="31"/>
      <c r="SM36" s="76"/>
      <c r="SN36" s="78">
        <f t="shared" si="70"/>
        <v>0</v>
      </c>
      <c r="SP36" s="312"/>
      <c r="SQ36" s="312"/>
      <c r="SR36" s="22"/>
      <c r="SS36" s="31"/>
      <c r="ST36" s="76"/>
      <c r="SU36" s="78">
        <f t="shared" si="71"/>
        <v>0</v>
      </c>
      <c r="SW36" s="312"/>
      <c r="SX36" s="312"/>
      <c r="SY36" s="22"/>
      <c r="SZ36" s="31"/>
      <c r="TA36" s="76"/>
      <c r="TB36" s="78">
        <f t="shared" si="72"/>
        <v>0</v>
      </c>
      <c r="TD36" s="312"/>
      <c r="TE36" s="312"/>
      <c r="TF36" s="22"/>
      <c r="TG36" s="31"/>
      <c r="TH36" s="76"/>
      <c r="TI36" s="78">
        <f t="shared" si="73"/>
        <v>0</v>
      </c>
      <c r="TK36" s="312"/>
      <c r="TL36" s="312"/>
      <c r="TM36" s="22"/>
      <c r="TN36" s="31"/>
      <c r="TO36" s="76"/>
      <c r="TP36" s="78">
        <f t="shared" si="74"/>
        <v>9651.5</v>
      </c>
      <c r="TR36" s="312"/>
      <c r="TS36" s="312"/>
      <c r="TT36" s="22"/>
      <c r="TU36" s="31"/>
      <c r="TV36" s="76"/>
      <c r="TW36" s="78">
        <f t="shared" si="75"/>
        <v>0</v>
      </c>
      <c r="TY36" s="407"/>
      <c r="TZ36" s="312"/>
      <c r="UA36" s="22"/>
      <c r="UB36" s="31"/>
      <c r="UC36" s="76"/>
      <c r="UD36" s="78">
        <f t="shared" si="76"/>
        <v>0</v>
      </c>
      <c r="UF36" s="407"/>
      <c r="UG36" s="312"/>
      <c r="UH36" s="22"/>
      <c r="UI36" s="31"/>
      <c r="UJ36" s="76"/>
      <c r="UK36" s="78">
        <f t="shared" si="77"/>
        <v>-2822</v>
      </c>
      <c r="UM36" s="407"/>
      <c r="UN36" s="312"/>
      <c r="UO36" s="22"/>
      <c r="UP36" s="31"/>
      <c r="UQ36" s="76"/>
      <c r="UR36" s="78">
        <f t="shared" si="78"/>
        <v>0</v>
      </c>
      <c r="UT36" s="322"/>
      <c r="UU36" s="230"/>
      <c r="UV36" s="105"/>
      <c r="UW36" s="322"/>
      <c r="UX36" s="140"/>
      <c r="UY36" s="78">
        <f t="shared" si="79"/>
        <v>2243</v>
      </c>
      <c r="VA36" s="407"/>
      <c r="VB36" s="312"/>
      <c r="VC36" s="22"/>
      <c r="VD36" s="31"/>
      <c r="VE36" s="76"/>
      <c r="VF36" s="78">
        <f t="shared" si="80"/>
        <v>0</v>
      </c>
      <c r="VH36" s="312"/>
      <c r="VI36" s="312"/>
      <c r="VJ36" s="22"/>
      <c r="VK36" s="31"/>
      <c r="VL36" s="76"/>
      <c r="VM36" s="78">
        <f t="shared" si="81"/>
        <v>1169.5</v>
      </c>
      <c r="VO36" s="312"/>
      <c r="VP36" s="312"/>
      <c r="VQ36" s="22"/>
      <c r="VR36" s="31"/>
      <c r="VS36" s="76"/>
      <c r="VT36" s="78">
        <f t="shared" si="82"/>
        <v>0</v>
      </c>
      <c r="VV36" s="407"/>
      <c r="VW36" s="312"/>
      <c r="VX36" s="22"/>
      <c r="VY36" s="31"/>
      <c r="VZ36" s="76"/>
      <c r="WA36" s="78">
        <f t="shared" si="83"/>
        <v>25810</v>
      </c>
      <c r="WC36" s="323"/>
      <c r="WD36" s="312"/>
      <c r="WE36" s="22"/>
      <c r="WF36" s="31"/>
      <c r="WG36" s="76"/>
      <c r="WH36" s="78">
        <f t="shared" si="84"/>
        <v>151</v>
      </c>
      <c r="WJ36" s="407"/>
      <c r="WK36" s="312"/>
      <c r="WL36" s="22"/>
      <c r="WM36" s="31"/>
      <c r="WN36" s="76"/>
      <c r="WO36" s="78">
        <f t="shared" si="85"/>
        <v>22886.5</v>
      </c>
      <c r="WQ36" s="31"/>
      <c r="WR36" s="312"/>
      <c r="WS36" s="22"/>
      <c r="WT36" s="31"/>
      <c r="WU36" s="76"/>
      <c r="WV36" s="78">
        <f t="shared" si="86"/>
        <v>0</v>
      </c>
      <c r="WX36" s="407"/>
      <c r="WY36" s="312"/>
      <c r="WZ36" s="22"/>
      <c r="XA36" s="31"/>
      <c r="XB36" s="76"/>
      <c r="XC36" s="78">
        <f t="shared" si="87"/>
        <v>27657.5</v>
      </c>
      <c r="XE36" s="407"/>
      <c r="XF36" s="312"/>
      <c r="XG36" s="22"/>
      <c r="XH36" s="31"/>
      <c r="XI36" s="76"/>
      <c r="XJ36" s="78">
        <f t="shared" si="88"/>
        <v>0</v>
      </c>
      <c r="XL36" s="407"/>
      <c r="XM36" s="312"/>
      <c r="XN36" s="22"/>
      <c r="XO36" s="31"/>
      <c r="XP36" s="76"/>
      <c r="XQ36" s="78">
        <f t="shared" si="89"/>
        <v>0</v>
      </c>
      <c r="XS36" s="323"/>
      <c r="XT36" s="312"/>
      <c r="XU36" s="312"/>
      <c r="XV36" s="22"/>
      <c r="XW36" s="31"/>
      <c r="XX36" s="76"/>
      <c r="XY36" s="78">
        <f t="shared" si="90"/>
        <v>55941.83</v>
      </c>
      <c r="YA36" s="323"/>
      <c r="YB36" s="312"/>
      <c r="YC36" s="22"/>
      <c r="YD36" s="31"/>
      <c r="YE36" s="76"/>
      <c r="YF36" s="78">
        <f t="shared" si="91"/>
        <v>721</v>
      </c>
      <c r="YH36" s="427"/>
      <c r="YI36" s="484"/>
      <c r="YJ36" s="230"/>
      <c r="YK36" s="698"/>
      <c r="YL36" s="787"/>
      <c r="YM36" s="140"/>
      <c r="YN36" s="78">
        <f t="shared" si="92"/>
        <v>4883.7000000000007</v>
      </c>
      <c r="YP36" s="323"/>
      <c r="YQ36" s="312"/>
      <c r="YR36" s="22"/>
      <c r="YS36" s="31"/>
      <c r="YT36" s="76"/>
      <c r="YU36" s="78">
        <f t="shared" si="251"/>
        <v>2405.5</v>
      </c>
      <c r="YW36" s="322"/>
      <c r="YX36" s="230"/>
      <c r="YY36" s="105"/>
      <c r="YZ36" s="49"/>
      <c r="ZA36" s="140"/>
      <c r="ZB36" s="78">
        <f t="shared" si="93"/>
        <v>13442.44</v>
      </c>
      <c r="ZD36" s="407"/>
      <c r="ZE36" s="312"/>
      <c r="ZF36" s="22"/>
      <c r="ZG36" s="31"/>
      <c r="ZH36" s="76"/>
      <c r="ZI36" s="78">
        <f t="shared" si="237"/>
        <v>0</v>
      </c>
      <c r="ZK36" s="407"/>
      <c r="ZL36" s="312"/>
      <c r="ZM36" s="22"/>
      <c r="ZN36" s="31"/>
      <c r="ZO36" s="76"/>
      <c r="ZP36" s="78">
        <f t="shared" si="238"/>
        <v>0</v>
      </c>
      <c r="ZR36" s="322">
        <v>41538</v>
      </c>
      <c r="ZS36" s="230"/>
      <c r="ZT36" s="230" t="s">
        <v>4130</v>
      </c>
      <c r="ZU36" s="105">
        <v>139101.94</v>
      </c>
      <c r="ZV36" s="533"/>
      <c r="ZW36" s="140"/>
      <c r="ZX36" s="78">
        <f t="shared" si="94"/>
        <v>195595.08000000002</v>
      </c>
      <c r="ZZ36" s="322"/>
      <c r="AAA36" s="230"/>
      <c r="AAB36" s="105"/>
      <c r="AAC36" s="322"/>
      <c r="AAD36" s="140"/>
      <c r="AAE36" s="78">
        <f t="shared" si="95"/>
        <v>0</v>
      </c>
      <c r="AAG36" s="427"/>
      <c r="AAH36" s="230"/>
      <c r="AAI36" s="105"/>
      <c r="AAJ36" s="322"/>
      <c r="AAK36" s="140"/>
      <c r="AAL36" s="78">
        <f t="shared" si="96"/>
        <v>2828</v>
      </c>
      <c r="AAN36" s="322"/>
      <c r="AAO36" s="230"/>
      <c r="AAP36" s="698"/>
      <c r="AAQ36" s="49"/>
      <c r="AAR36" s="140"/>
      <c r="AAS36" s="78">
        <f t="shared" si="97"/>
        <v>22790</v>
      </c>
      <c r="AAU36" s="407"/>
      <c r="AAV36" s="312"/>
      <c r="AAW36" s="22"/>
      <c r="AAX36" s="31"/>
      <c r="AAY36" s="76"/>
      <c r="AAZ36" s="78">
        <f t="shared" si="98"/>
        <v>0</v>
      </c>
      <c r="ABB36" s="427"/>
      <c r="ABC36" s="230"/>
      <c r="ABD36" s="105"/>
      <c r="ABE36" s="49"/>
      <c r="ABF36" s="140"/>
      <c r="ABG36" s="78">
        <f t="shared" si="99"/>
        <v>0</v>
      </c>
      <c r="ABI36" s="427"/>
      <c r="ABJ36" s="230"/>
      <c r="ABK36" s="105"/>
      <c r="ABL36" s="49"/>
      <c r="ABM36" s="140"/>
      <c r="ABN36" s="78">
        <f t="shared" si="100"/>
        <v>0</v>
      </c>
      <c r="ABP36" s="407"/>
      <c r="ABQ36" s="312"/>
      <c r="ABR36" s="22"/>
      <c r="ABS36" s="31"/>
      <c r="ABT36" s="76"/>
      <c r="ABU36" s="78">
        <f t="shared" si="101"/>
        <v>0</v>
      </c>
      <c r="ABW36" s="407"/>
      <c r="ABX36" s="312"/>
      <c r="ABY36" s="22"/>
      <c r="ABZ36" s="31"/>
      <c r="ACA36" s="76"/>
      <c r="ACB36" s="78">
        <f t="shared" si="102"/>
        <v>0</v>
      </c>
      <c r="ACD36" s="407"/>
      <c r="ACE36" s="407"/>
      <c r="ACF36" s="312"/>
      <c r="ACG36" s="22"/>
      <c r="ACH36" s="31"/>
      <c r="ACI36" s="76"/>
      <c r="ACJ36" s="78">
        <f t="shared" si="103"/>
        <v>0</v>
      </c>
      <c r="ACL36" s="312"/>
      <c r="ACM36" s="312"/>
      <c r="ACN36" s="22"/>
      <c r="ACO36" s="31"/>
      <c r="ACP36" s="76"/>
      <c r="ACQ36" s="78">
        <f t="shared" si="255"/>
        <v>8172</v>
      </c>
      <c r="ACS36" s="31"/>
      <c r="ACT36" s="312"/>
      <c r="ACU36" s="22"/>
      <c r="ACV36" s="31"/>
      <c r="ACW36" s="76"/>
      <c r="ACX36" s="78">
        <f t="shared" si="104"/>
        <v>70699</v>
      </c>
      <c r="ADA36" s="312"/>
      <c r="ADB36" s="312"/>
      <c r="ADC36" s="22"/>
      <c r="ADD36" s="31"/>
      <c r="ADE36" s="76"/>
      <c r="ADF36" s="78">
        <f t="shared" si="256"/>
        <v>0</v>
      </c>
      <c r="ADH36" s="323"/>
      <c r="ADI36" s="312"/>
      <c r="ADJ36" s="22"/>
      <c r="ADK36" s="407"/>
      <c r="ADL36" s="76"/>
      <c r="ADM36" s="78">
        <f t="shared" si="257"/>
        <v>0</v>
      </c>
      <c r="ADO36" s="407"/>
      <c r="ADP36" s="312"/>
      <c r="ADQ36" s="22"/>
      <c r="ADR36" s="31"/>
      <c r="ADS36" s="76"/>
      <c r="ADT36" s="78">
        <f t="shared" si="258"/>
        <v>42311</v>
      </c>
      <c r="ADV36" s="322"/>
      <c r="ADW36" s="230"/>
      <c r="ADX36" s="105"/>
      <c r="ADY36" s="322"/>
      <c r="ADZ36" s="140"/>
      <c r="AEA36" s="78">
        <f t="shared" si="252"/>
        <v>31650.5</v>
      </c>
      <c r="AEC36" s="31"/>
      <c r="AED36" s="312"/>
      <c r="AEE36" s="22"/>
      <c r="AEF36" s="31"/>
      <c r="AEG36" s="76"/>
      <c r="AEH36" s="78">
        <f t="shared" si="1"/>
        <v>0</v>
      </c>
      <c r="AEJ36" s="312"/>
      <c r="AEK36" s="312"/>
      <c r="AEL36" s="22"/>
      <c r="AEM36" s="31"/>
      <c r="AEN36" s="76"/>
      <c r="AEO36" s="78">
        <f t="shared" si="105"/>
        <v>1957</v>
      </c>
      <c r="AEQ36" s="312"/>
      <c r="AER36" s="312"/>
      <c r="AES36" s="22"/>
      <c r="AET36" s="31"/>
      <c r="AEU36" s="76"/>
      <c r="AEV36" s="78">
        <f t="shared" si="106"/>
        <v>0</v>
      </c>
      <c r="AEX36" s="794"/>
      <c r="AEY36" s="312"/>
      <c r="AEZ36" s="22"/>
      <c r="AFA36" s="31"/>
      <c r="AFB36" s="76"/>
      <c r="AFC36" s="78">
        <f t="shared" si="107"/>
        <v>0</v>
      </c>
      <c r="AFE36" s="323"/>
      <c r="AFF36" s="312"/>
      <c r="AFG36" s="22"/>
      <c r="AFH36" s="31"/>
      <c r="AFI36" s="76"/>
      <c r="AFJ36" s="78">
        <f t="shared" si="108"/>
        <v>0</v>
      </c>
      <c r="AFL36" s="794"/>
      <c r="AFM36" s="312"/>
      <c r="AFN36" s="22"/>
      <c r="AFO36" s="31"/>
      <c r="AFP36" s="76"/>
      <c r="AFQ36" s="78">
        <f t="shared" si="109"/>
        <v>0</v>
      </c>
      <c r="AFS36" s="794"/>
      <c r="AFT36" s="312"/>
      <c r="AFU36" s="22"/>
      <c r="AFV36" s="31"/>
      <c r="AFW36" s="76"/>
      <c r="AFX36" s="78">
        <f t="shared" si="110"/>
        <v>75595.399999999994</v>
      </c>
      <c r="AFZ36" s="794"/>
      <c r="AGA36" s="312"/>
      <c r="AGB36" s="22"/>
      <c r="AGC36" s="31"/>
      <c r="AGD36" s="76"/>
      <c r="AGE36" s="78">
        <f t="shared" si="111"/>
        <v>0</v>
      </c>
      <c r="AGG36" s="323"/>
      <c r="AGH36" s="312"/>
      <c r="AGI36" s="22"/>
      <c r="AGJ36" s="31"/>
      <c r="AGK36" s="76"/>
      <c r="AGL36" s="78">
        <f t="shared" si="112"/>
        <v>6283.5</v>
      </c>
      <c r="AGN36" s="407"/>
      <c r="AGO36" s="312"/>
      <c r="AGP36" s="22"/>
      <c r="AGQ36" s="31"/>
      <c r="AGR36" s="76"/>
      <c r="AGS36" s="78">
        <f t="shared" si="113"/>
        <v>39189.599999999999</v>
      </c>
      <c r="AGW36" s="312"/>
      <c r="AGX36" s="22"/>
      <c r="AGY36" s="323"/>
      <c r="AGZ36" s="76"/>
      <c r="AHA36" s="78">
        <f t="shared" si="114"/>
        <v>2343</v>
      </c>
      <c r="AHC36" s="407"/>
      <c r="AHD36" s="312"/>
      <c r="AHE36" s="22"/>
      <c r="AHF36" s="31"/>
      <c r="AHG36" s="76"/>
      <c r="AHH36" s="78">
        <f t="shared" si="115"/>
        <v>0</v>
      </c>
      <c r="AHJ36" s="407"/>
      <c r="AHK36" s="312"/>
      <c r="AHL36" s="22"/>
      <c r="AHM36" s="31"/>
      <c r="AHN36" s="76"/>
      <c r="AHO36" s="78">
        <f t="shared" si="116"/>
        <v>3656</v>
      </c>
      <c r="AHQ36" s="407"/>
      <c r="AHR36" s="407"/>
      <c r="AHS36" s="312"/>
      <c r="AHT36" s="785"/>
      <c r="AHU36" s="31"/>
      <c r="AHV36" s="76"/>
      <c r="AHW36" s="78">
        <f t="shared" si="117"/>
        <v>62507</v>
      </c>
      <c r="AHY36" s="407"/>
      <c r="AHZ36" s="312"/>
      <c r="AIA36" s="22"/>
      <c r="AIB36" s="31"/>
      <c r="AIC36" s="76"/>
      <c r="AID36" s="78">
        <f t="shared" si="118"/>
        <v>2612</v>
      </c>
      <c r="AIF36" s="407"/>
      <c r="AIG36" s="312"/>
      <c r="AIH36" s="22"/>
      <c r="AII36" s="31"/>
      <c r="AIJ36" s="76"/>
      <c r="AIK36" s="78">
        <f t="shared" si="119"/>
        <v>23042</v>
      </c>
      <c r="AIM36" s="407"/>
      <c r="AIN36" s="312"/>
      <c r="AIO36" s="22"/>
      <c r="AIP36" s="31"/>
      <c r="AIQ36" s="76"/>
      <c r="AIR36" s="78">
        <f t="shared" si="120"/>
        <v>504</v>
      </c>
      <c r="AIT36" s="31"/>
      <c r="AIU36" s="784"/>
      <c r="AIV36" s="22"/>
      <c r="AIW36" s="31"/>
      <c r="AIX36" s="76"/>
      <c r="AIY36" s="78">
        <f t="shared" si="121"/>
        <v>52560.5</v>
      </c>
      <c r="AJA36" s="31"/>
      <c r="AJB36" s="784"/>
      <c r="AJC36" s="105"/>
      <c r="AJD36" s="31"/>
      <c r="AJE36" s="704"/>
      <c r="AJF36" s="78">
        <f t="shared" si="122"/>
        <v>25028.5</v>
      </c>
      <c r="AJH36" s="323"/>
      <c r="AJI36" s="784"/>
      <c r="AJJ36" s="22"/>
      <c r="AJK36" s="31"/>
      <c r="AJL36" s="76"/>
      <c r="AJM36" s="78">
        <f t="shared" si="123"/>
        <v>0</v>
      </c>
      <c r="AJO36" s="322"/>
      <c r="AJP36" s="230"/>
      <c r="AJQ36" s="105"/>
      <c r="AJR36" s="49">
        <v>41352</v>
      </c>
      <c r="AJS36" s="140">
        <v>1004</v>
      </c>
      <c r="AJT36" s="78">
        <f t="shared" si="124"/>
        <v>0</v>
      </c>
      <c r="AJV36" s="312"/>
      <c r="AJW36" s="312"/>
      <c r="AJX36" s="784"/>
      <c r="AJY36" s="22"/>
      <c r="AJZ36" s="31"/>
      <c r="AKA36" s="76"/>
      <c r="AKB36" s="78">
        <f t="shared" si="125"/>
        <v>0</v>
      </c>
      <c r="AKD36" s="407"/>
      <c r="AKE36" s="784"/>
      <c r="AKF36" s="22"/>
      <c r="AKG36" s="31"/>
      <c r="AKH36" s="76"/>
      <c r="AKI36" s="78">
        <f t="shared" si="126"/>
        <v>0</v>
      </c>
      <c r="AKK36" s="407"/>
      <c r="AKL36" s="740"/>
      <c r="AKM36" s="784"/>
      <c r="AKN36" s="22"/>
      <c r="AKO36" s="31"/>
      <c r="AKP36" s="76"/>
      <c r="AKQ36" s="78">
        <f t="shared" si="127"/>
        <v>0</v>
      </c>
      <c r="AKS36" s="427"/>
      <c r="AKT36" s="899"/>
      <c r="AKU36" s="105"/>
      <c r="AKV36" s="49"/>
      <c r="AKW36" s="140"/>
      <c r="AKX36" s="78">
        <f t="shared" si="128"/>
        <v>11244.5</v>
      </c>
      <c r="AKZ36" s="407"/>
      <c r="ALA36" s="784"/>
      <c r="ALB36" s="22"/>
      <c r="ALC36" s="31"/>
      <c r="ALD36" s="76"/>
      <c r="ALE36" s="78">
        <f t="shared" si="129"/>
        <v>0</v>
      </c>
      <c r="ALG36" s="407"/>
      <c r="ALH36" s="784"/>
      <c r="ALI36" s="22"/>
      <c r="ALJ36" s="31"/>
      <c r="ALK36" s="76"/>
      <c r="ALL36" s="78">
        <f t="shared" si="130"/>
        <v>3598.5</v>
      </c>
      <c r="ALN36" s="427"/>
      <c r="ALO36" s="230"/>
      <c r="ALP36" s="105"/>
      <c r="ALQ36" s="49"/>
      <c r="ALR36" s="140"/>
      <c r="ALS36" s="78">
        <f t="shared" si="131"/>
        <v>37151</v>
      </c>
      <c r="ALU36" s="407"/>
      <c r="ALV36" s="784"/>
      <c r="ALW36" s="22"/>
      <c r="ALX36" s="31"/>
      <c r="ALY36" s="76"/>
      <c r="ALZ36" s="78">
        <f t="shared" si="132"/>
        <v>0</v>
      </c>
      <c r="AMB36" s="407"/>
      <c r="AMC36" s="784"/>
      <c r="AMD36" s="22"/>
      <c r="AME36" s="407"/>
      <c r="AMF36" s="76"/>
      <c r="AMG36" s="78">
        <f t="shared" si="133"/>
        <v>0</v>
      </c>
      <c r="AMI36" s="407"/>
      <c r="AMJ36" s="784"/>
      <c r="AMK36" s="22"/>
      <c r="AML36" s="31"/>
      <c r="AMM36" s="76"/>
      <c r="AMN36" s="78">
        <f t="shared" si="134"/>
        <v>0</v>
      </c>
      <c r="AMP36" s="323"/>
      <c r="AMQ36" s="312"/>
      <c r="AMR36" s="809"/>
      <c r="AMS36" s="812"/>
      <c r="AMT36" s="76"/>
      <c r="AMU36" s="813">
        <f t="shared" si="204"/>
        <v>0</v>
      </c>
      <c r="AMW36" s="323"/>
      <c r="AMX36" s="312"/>
      <c r="AMY36" s="809"/>
      <c r="AMZ36" s="812"/>
      <c r="ANA36" s="76"/>
      <c r="ANB36" s="813">
        <f t="shared" si="205"/>
        <v>0</v>
      </c>
      <c r="AND36" s="323"/>
      <c r="ANE36" s="312"/>
      <c r="ANF36" s="809"/>
      <c r="ANG36" s="905"/>
      <c r="ANH36" s="76"/>
      <c r="ANI36" s="813">
        <f t="shared" si="206"/>
        <v>12659.599999999999</v>
      </c>
      <c r="ANK36" s="31"/>
      <c r="ANL36" s="337"/>
      <c r="ANM36" s="312"/>
      <c r="ANN36" s="809"/>
      <c r="ANO36" s="812"/>
      <c r="ANP36" s="76"/>
      <c r="ANQ36" s="813">
        <f t="shared" si="207"/>
        <v>0</v>
      </c>
      <c r="ANS36" s="407"/>
      <c r="ANT36" s="740"/>
      <c r="ANU36" s="312"/>
      <c r="ANV36" s="809"/>
      <c r="ANW36" s="812"/>
      <c r="ANX36" s="76"/>
      <c r="ANY36" s="813">
        <f t="shared" si="208"/>
        <v>555712.89</v>
      </c>
      <c r="AOA36" s="407"/>
      <c r="AOB36" s="312"/>
      <c r="AOC36" s="809"/>
      <c r="AOD36" s="812"/>
      <c r="AOE36" s="76"/>
      <c r="AOF36" s="813">
        <f t="shared" si="209"/>
        <v>0</v>
      </c>
      <c r="AOH36" s="312"/>
      <c r="AOI36" s="312"/>
      <c r="AOJ36" s="809"/>
      <c r="AOK36" s="812"/>
      <c r="AOL36" s="76"/>
      <c r="AOM36" s="813">
        <f t="shared" si="210"/>
        <v>1894</v>
      </c>
      <c r="AOO36" s="312"/>
      <c r="AOP36" s="312"/>
      <c r="AOQ36" s="834"/>
      <c r="AOR36" s="812"/>
      <c r="AOS36" s="76"/>
      <c r="AOT36" s="813">
        <f t="shared" si="211"/>
        <v>0</v>
      </c>
      <c r="AOV36" s="49"/>
      <c r="AOW36" s="904"/>
      <c r="AOX36" s="807"/>
      <c r="AOY36" s="98"/>
      <c r="AOZ36" s="140"/>
      <c r="APA36" s="78">
        <f t="shared" si="135"/>
        <v>0</v>
      </c>
      <c r="APC36" s="407"/>
      <c r="APD36" s="312"/>
      <c r="APE36" s="834"/>
      <c r="APF36" s="812"/>
      <c r="APG36" s="76"/>
      <c r="APH36" s="813">
        <f t="shared" si="212"/>
        <v>0</v>
      </c>
      <c r="APJ36" s="323"/>
      <c r="APK36" s="312"/>
      <c r="APL36" s="809"/>
      <c r="APM36" s="812"/>
      <c r="APN36" s="76"/>
      <c r="APO36" s="813">
        <f t="shared" si="265"/>
        <v>0</v>
      </c>
      <c r="APQ36" s="31"/>
      <c r="APR36" s="876"/>
      <c r="APS36" s="809"/>
      <c r="APT36" s="812"/>
      <c r="APU36" s="76"/>
      <c r="APV36" s="813">
        <f t="shared" si="266"/>
        <v>0</v>
      </c>
      <c r="APX36" s="31"/>
      <c r="APY36" s="312"/>
      <c r="APZ36" s="809"/>
      <c r="AQA36" s="812"/>
      <c r="AQB36" s="76"/>
      <c r="AQC36" s="813">
        <f t="shared" si="267"/>
        <v>0</v>
      </c>
      <c r="AQE36" s="31"/>
      <c r="AQF36" s="876"/>
      <c r="AQG36" s="809"/>
      <c r="AQH36" s="812"/>
      <c r="AQI36" s="76"/>
      <c r="AQJ36" s="813">
        <f t="shared" si="268"/>
        <v>0</v>
      </c>
      <c r="AQL36" s="323"/>
      <c r="AQM36" s="876"/>
      <c r="AQN36" s="809"/>
      <c r="AQO36" s="812"/>
      <c r="AQP36" s="76"/>
      <c r="AQQ36" s="813">
        <f t="shared" si="269"/>
        <v>0</v>
      </c>
      <c r="AQS36" s="323"/>
      <c r="AQT36" s="876"/>
      <c r="AQU36" s="809"/>
      <c r="AQV36" s="812"/>
      <c r="AQW36" s="76"/>
      <c r="AQX36" s="813">
        <f t="shared" si="270"/>
        <v>0</v>
      </c>
      <c r="AQZ36" s="323"/>
      <c r="ARA36" s="876"/>
      <c r="ARB36" s="809"/>
      <c r="ARC36" s="812"/>
      <c r="ARD36" s="76"/>
      <c r="ARE36" s="813">
        <f t="shared" si="271"/>
        <v>977</v>
      </c>
      <c r="ARG36" s="407"/>
      <c r="ARH36" s="876"/>
      <c r="ARI36" s="809"/>
      <c r="ARJ36" s="812"/>
      <c r="ARK36" s="76"/>
      <c r="ARL36" s="813">
        <f t="shared" si="272"/>
        <v>0</v>
      </c>
      <c r="ARN36" s="407"/>
      <c r="ARO36" s="876"/>
      <c r="ARP36" s="809"/>
      <c r="ARQ36" s="812"/>
      <c r="ARR36" s="76"/>
      <c r="ARS36" s="813">
        <f t="shared" si="273"/>
        <v>0</v>
      </c>
      <c r="ARU36" s="407"/>
      <c r="ARV36" s="312"/>
      <c r="ARW36" s="809"/>
      <c r="ARX36" s="812"/>
      <c r="ARY36" s="76"/>
      <c r="ARZ36" s="813">
        <f t="shared" si="222"/>
        <v>0</v>
      </c>
      <c r="ASB36" s="407"/>
      <c r="ASC36" s="312"/>
      <c r="ASD36" s="834"/>
      <c r="ASE36" s="812"/>
      <c r="ASF36" s="76"/>
      <c r="ASG36" s="813">
        <f t="shared" si="223"/>
        <v>0</v>
      </c>
      <c r="ASI36" s="407"/>
      <c r="ASJ36" s="312"/>
      <c r="ASK36" s="22"/>
      <c r="ASL36" s="31"/>
      <c r="ASM36" s="76"/>
      <c r="ASN36" s="78">
        <f t="shared" si="239"/>
        <v>0</v>
      </c>
      <c r="ASP36" s="407"/>
      <c r="ASQ36" s="407"/>
      <c r="ASR36" s="312"/>
      <c r="ASS36" s="22"/>
      <c r="AST36" s="31"/>
      <c r="ASU36" s="76"/>
      <c r="ASV36" s="78">
        <f t="shared" si="240"/>
        <v>0</v>
      </c>
      <c r="ASX36" s="407"/>
      <c r="ASY36" s="784"/>
      <c r="ASZ36" s="22"/>
      <c r="ATA36" s="31"/>
      <c r="ATB36" s="76"/>
      <c r="ATC36" s="78">
        <f t="shared" si="241"/>
        <v>19160</v>
      </c>
      <c r="ATE36" s="323"/>
      <c r="ATF36" s="784"/>
      <c r="ATG36" s="22"/>
      <c r="ATH36" s="31"/>
      <c r="ATI36" s="76"/>
      <c r="ATJ36" s="78">
        <f t="shared" si="242"/>
        <v>0</v>
      </c>
      <c r="ATL36" s="407"/>
      <c r="ATM36" s="740"/>
      <c r="ATN36" s="784"/>
      <c r="ATO36" s="22"/>
      <c r="ATP36" s="31"/>
      <c r="ATQ36" s="76"/>
      <c r="ATR36" s="78">
        <f t="shared" si="243"/>
        <v>5675</v>
      </c>
      <c r="ATT36" s="407"/>
      <c r="ATU36" s="740"/>
      <c r="ATV36" s="784"/>
      <c r="ATW36" s="22"/>
      <c r="ATX36" s="31"/>
      <c r="ATY36" s="76"/>
      <c r="ATZ36" s="78">
        <f t="shared" si="244"/>
        <v>0</v>
      </c>
      <c r="AUA36" s="76"/>
      <c r="AUB36" s="407"/>
      <c r="AUC36" s="312"/>
      <c r="AUD36" s="22"/>
      <c r="AUE36" s="31"/>
      <c r="AUF36" s="76"/>
      <c r="AUG36" s="78">
        <f t="shared" si="245"/>
        <v>4480</v>
      </c>
      <c r="AUI36" s="427"/>
      <c r="AUJ36" s="230"/>
      <c r="AUK36" s="105"/>
      <c r="AUL36" s="49"/>
      <c r="AUM36" s="140"/>
      <c r="AUN36" s="78">
        <f t="shared" si="246"/>
        <v>23669.5</v>
      </c>
      <c r="AUP36" s="407"/>
      <c r="AUQ36" s="312"/>
      <c r="AUR36" s="22"/>
      <c r="AUS36" s="31"/>
      <c r="AUT36" s="76"/>
      <c r="AUU36" s="78">
        <f t="shared" si="247"/>
        <v>3312</v>
      </c>
      <c r="AUW36" s="407"/>
      <c r="AUX36" s="312"/>
      <c r="AUY36" s="22"/>
      <c r="AUZ36" s="31"/>
      <c r="AVA36" s="76"/>
      <c r="AVB36" s="78">
        <f t="shared" si="248"/>
        <v>1010</v>
      </c>
      <c r="AVD36" s="427"/>
      <c r="AVE36" s="230"/>
      <c r="AVF36" s="105"/>
      <c r="AVG36" s="49"/>
      <c r="AVH36" s="140"/>
      <c r="AVI36" s="78">
        <f t="shared" si="249"/>
        <v>0</v>
      </c>
      <c r="AVK36" s="407"/>
      <c r="AVL36" s="312"/>
      <c r="AVM36" s="22"/>
      <c r="AVN36" s="31"/>
      <c r="AVO36" s="76"/>
      <c r="AVP36" s="78">
        <f t="shared" si="224"/>
        <v>0</v>
      </c>
      <c r="AVR36" s="407"/>
      <c r="AVS36" s="312"/>
      <c r="AVT36" s="22"/>
      <c r="AVU36" s="31"/>
      <c r="AVV36" s="76"/>
      <c r="AVW36" s="78">
        <f t="shared" si="225"/>
        <v>0</v>
      </c>
      <c r="AVY36" s="427"/>
      <c r="AVZ36" s="230"/>
      <c r="AWA36" s="105"/>
      <c r="AWB36" s="49"/>
      <c r="AWC36" s="140"/>
      <c r="AWD36" s="78">
        <f t="shared" si="226"/>
        <v>0</v>
      </c>
      <c r="AWF36" s="49"/>
      <c r="AWG36" s="309"/>
      <c r="AWH36" s="230"/>
      <c r="AWI36" s="105"/>
      <c r="AWJ36" s="49"/>
      <c r="AWK36" s="140"/>
      <c r="AWL36" s="78">
        <f t="shared" si="227"/>
        <v>448440.18</v>
      </c>
      <c r="AWN36" s="407"/>
      <c r="AWO36" s="407"/>
      <c r="AWP36" s="312"/>
      <c r="AWQ36" s="22"/>
      <c r="AWR36" s="31"/>
      <c r="AWS36" s="76"/>
      <c r="AWT36" s="78">
        <f t="shared" si="259"/>
        <v>11251</v>
      </c>
      <c r="AWV36" s="407"/>
      <c r="AWW36" s="312"/>
      <c r="AWX36" s="22"/>
      <c r="AWY36" s="31"/>
      <c r="AWZ36" s="76"/>
      <c r="AXA36" s="78">
        <f t="shared" si="260"/>
        <v>0</v>
      </c>
      <c r="AXC36" s="407"/>
      <c r="AXD36" s="312"/>
      <c r="AXE36" s="22"/>
      <c r="AXF36" s="31"/>
      <c r="AXG36" s="76"/>
      <c r="AXH36" s="78">
        <f t="shared" si="261"/>
        <v>0</v>
      </c>
      <c r="AXJ36" s="31"/>
      <c r="AXK36" s="312"/>
      <c r="AXL36" s="22"/>
      <c r="AXM36" s="31"/>
      <c r="AXN36" s="76"/>
      <c r="AXO36" s="78">
        <f t="shared" si="262"/>
        <v>0</v>
      </c>
      <c r="AXQ36" s="496"/>
      <c r="AXR36" s="230"/>
      <c r="AXS36" s="105"/>
      <c r="AXT36" s="49"/>
      <c r="AXU36" s="140"/>
      <c r="AXV36" s="78">
        <f t="shared" si="136"/>
        <v>39719</v>
      </c>
      <c r="AXX36" s="427"/>
      <c r="AXY36" s="230"/>
      <c r="AXZ36" s="105"/>
      <c r="AYA36" s="49"/>
      <c r="AYB36" s="140"/>
      <c r="AYC36" s="78">
        <f t="shared" si="137"/>
        <v>0</v>
      </c>
      <c r="AYE36" s="427"/>
      <c r="AYF36" s="230"/>
      <c r="AYG36" s="105"/>
      <c r="AYH36" s="49"/>
      <c r="AYI36" s="140"/>
      <c r="AYJ36" s="78">
        <f t="shared" si="138"/>
        <v>0</v>
      </c>
      <c r="AYL36" s="407"/>
      <c r="AYM36" s="312"/>
      <c r="AYN36" s="22"/>
      <c r="AYO36" s="31"/>
      <c r="AYP36" s="76"/>
      <c r="AYQ36" s="78">
        <f t="shared" si="139"/>
        <v>0</v>
      </c>
      <c r="AYS36" s="407"/>
      <c r="AYT36" s="312"/>
      <c r="AYU36" s="22"/>
      <c r="AYV36" s="31"/>
      <c r="AYW36" s="76"/>
      <c r="AYX36" s="78">
        <f t="shared" si="140"/>
        <v>0</v>
      </c>
      <c r="AYZ36" s="31"/>
      <c r="AZA36" s="312"/>
      <c r="AZB36" s="22"/>
      <c r="AZC36" s="31"/>
      <c r="AZD36" s="76"/>
      <c r="AZE36" s="78">
        <f t="shared" si="141"/>
        <v>0</v>
      </c>
      <c r="AZG36" s="322"/>
      <c r="AZH36" s="230"/>
      <c r="AZI36" s="105"/>
      <c r="AZJ36" s="49"/>
      <c r="AZK36" s="140"/>
      <c r="AZL36" s="78">
        <f t="shared" si="142"/>
        <v>5180.28</v>
      </c>
      <c r="AZN36" s="323"/>
      <c r="AZO36" s="312"/>
      <c r="AZP36" s="22"/>
      <c r="AZQ36" s="31"/>
      <c r="AZR36" s="76"/>
      <c r="AZS36" s="78">
        <f t="shared" si="143"/>
        <v>0</v>
      </c>
      <c r="AZU36" s="323"/>
      <c r="AZV36" s="312"/>
      <c r="AZW36" s="105"/>
      <c r="AZX36" s="427"/>
      <c r="AZY36" s="76"/>
      <c r="AZZ36" s="78">
        <f t="shared" si="144"/>
        <v>5524</v>
      </c>
      <c r="BAB36" s="407"/>
      <c r="BAC36" s="312"/>
      <c r="BAD36" s="22"/>
      <c r="BAE36" s="407"/>
      <c r="BAF36" s="76"/>
      <c r="BAG36" s="78">
        <f t="shared" si="145"/>
        <v>3325</v>
      </c>
      <c r="BAI36" s="427"/>
      <c r="BAJ36" s="230"/>
      <c r="BAK36" s="105"/>
      <c r="BAL36" s="49"/>
      <c r="BAM36" s="140"/>
      <c r="BAN36" s="78">
        <f t="shared" si="146"/>
        <v>56084.2</v>
      </c>
      <c r="BAP36" s="31"/>
      <c r="BAQ36" s="312"/>
      <c r="BAR36" s="22"/>
      <c r="BAS36" s="31"/>
      <c r="BAT36" s="76"/>
      <c r="BAU36" s="78">
        <f t="shared" si="263"/>
        <v>0</v>
      </c>
      <c r="BAW36" s="31"/>
      <c r="BAX36" s="312"/>
      <c r="BAY36" s="22"/>
      <c r="BAZ36" s="31"/>
      <c r="BBA36" s="76"/>
      <c r="BBB36" s="78">
        <f t="shared" si="264"/>
        <v>1292</v>
      </c>
      <c r="BBD36" s="322"/>
      <c r="BBE36" s="322"/>
      <c r="BBF36" s="303"/>
      <c r="BBG36" s="391"/>
      <c r="BBH36" s="394"/>
      <c r="BBI36" s="391"/>
      <c r="BBJ36" s="132">
        <f t="shared" si="147"/>
        <v>2165734.5</v>
      </c>
      <c r="BBL36" s="31"/>
      <c r="BBM36" s="312"/>
      <c r="BBN36" s="22"/>
      <c r="BBO36" s="31"/>
      <c r="BBP36" s="76"/>
      <c r="BBQ36" s="78">
        <f t="shared" si="148"/>
        <v>0</v>
      </c>
      <c r="BBS36" s="49"/>
      <c r="BBT36" s="230"/>
      <c r="BBU36" s="105"/>
      <c r="BBV36" s="49"/>
      <c r="BBW36" s="140"/>
      <c r="BBX36" s="78">
        <f t="shared" si="149"/>
        <v>0</v>
      </c>
      <c r="BBZ36" s="31"/>
      <c r="BCA36" s="312"/>
      <c r="BCB36" s="22"/>
      <c r="BCC36" s="31"/>
      <c r="BCD36" s="76"/>
      <c r="BCE36" s="78">
        <f t="shared" si="150"/>
        <v>0</v>
      </c>
      <c r="BCG36" s="31"/>
      <c r="BCH36" s="312"/>
      <c r="BCI36" s="22"/>
      <c r="BCJ36" s="31"/>
      <c r="BCK36" s="76"/>
      <c r="BCL36" s="78">
        <f t="shared" si="151"/>
        <v>0</v>
      </c>
      <c r="BCN36" s="407"/>
      <c r="BCO36" s="312"/>
      <c r="BCP36" s="22"/>
      <c r="BCQ36" s="31"/>
      <c r="BCR36" s="76"/>
      <c r="BCS36" s="78">
        <f t="shared" si="152"/>
        <v>4327.5</v>
      </c>
      <c r="BCU36" s="407"/>
      <c r="BCV36" s="312"/>
      <c r="BCW36" s="22"/>
      <c r="BCX36" s="31"/>
      <c r="BCY36" s="76"/>
      <c r="BCZ36" s="78">
        <f t="shared" si="153"/>
        <v>22835.5</v>
      </c>
      <c r="BDB36" s="323"/>
      <c r="BDC36" s="312"/>
      <c r="BDD36" s="22"/>
      <c r="BDE36" s="31"/>
      <c r="BDF36" s="76"/>
      <c r="BDG36" s="78">
        <f t="shared" si="154"/>
        <v>0</v>
      </c>
      <c r="BDI36" s="407"/>
      <c r="BDJ36" s="740"/>
      <c r="BDK36" s="312"/>
      <c r="BDL36" s="22"/>
      <c r="BDM36" s="407"/>
      <c r="BDN36" s="76"/>
      <c r="BDO36" s="78">
        <f t="shared" si="155"/>
        <v>308</v>
      </c>
      <c r="BDQ36" s="31"/>
      <c r="BDR36" s="31"/>
      <c r="BDS36" s="312"/>
      <c r="BDT36" s="22"/>
      <c r="BDU36" s="31"/>
      <c r="BDV36" s="76"/>
      <c r="BDW36" s="78">
        <f t="shared" si="156"/>
        <v>2970</v>
      </c>
      <c r="BDY36" s="31"/>
      <c r="BDZ36" s="312"/>
      <c r="BEA36" s="22"/>
      <c r="BEB36" s="31"/>
      <c r="BEC36" s="76"/>
      <c r="BED36" s="78">
        <f t="shared" si="157"/>
        <v>0</v>
      </c>
      <c r="BEF36" s="31"/>
      <c r="BEG36" s="312"/>
      <c r="BEH36" s="22"/>
      <c r="BEI36" s="31"/>
      <c r="BEJ36" s="76"/>
      <c r="BEK36" s="78">
        <f t="shared" si="158"/>
        <v>0</v>
      </c>
      <c r="BEM36" s="323"/>
      <c r="BEN36" s="312"/>
      <c r="BEO36" s="22"/>
      <c r="BEP36" s="31"/>
      <c r="BEQ36" s="76"/>
      <c r="BER36" s="78">
        <f t="shared" si="159"/>
        <v>0</v>
      </c>
      <c r="BET36" s="323"/>
      <c r="BEU36" s="312"/>
      <c r="BEV36" s="22"/>
      <c r="BEW36" s="31"/>
      <c r="BEX36" s="76"/>
      <c r="BEY36" s="78">
        <f t="shared" si="160"/>
        <v>1065</v>
      </c>
      <c r="BFA36" s="322"/>
      <c r="BFB36" s="303"/>
      <c r="BFC36" s="140"/>
      <c r="BFD36" s="427"/>
      <c r="BFE36" s="140"/>
      <c r="BFF36" s="78">
        <f t="shared" si="161"/>
        <v>37162</v>
      </c>
      <c r="BFH36" s="323"/>
      <c r="BFI36" s="312"/>
      <c r="BFJ36" s="22"/>
      <c r="BFK36" s="407"/>
      <c r="BFL36" s="76"/>
      <c r="BFM36" s="78">
        <f t="shared" si="162"/>
        <v>0</v>
      </c>
      <c r="BFO36" s="31"/>
      <c r="BFP36" s="312"/>
      <c r="BFQ36" s="22"/>
      <c r="BFR36" s="31"/>
      <c r="BFS36" s="76"/>
      <c r="BFT36" s="78">
        <f t="shared" si="163"/>
        <v>0</v>
      </c>
      <c r="BFV36" s="323"/>
      <c r="BFW36" s="312"/>
      <c r="BFX36" s="22"/>
      <c r="BFY36" s="323"/>
      <c r="BFZ36" s="76"/>
      <c r="BGA36" s="78">
        <f t="shared" si="164"/>
        <v>43828.5</v>
      </c>
      <c r="BGC36" s="427"/>
      <c r="BGD36" s="303"/>
      <c r="BGE36" s="140"/>
      <c r="BGF36" s="427"/>
      <c r="BGG36" s="140"/>
      <c r="BGH36" s="78">
        <f t="shared" si="165"/>
        <v>118491.09999999999</v>
      </c>
      <c r="BGJ36" s="31"/>
      <c r="BGK36" s="312"/>
      <c r="BGL36" s="22"/>
      <c r="BGM36" s="31"/>
      <c r="BGN36" s="76"/>
      <c r="BGO36" s="78">
        <f t="shared" si="166"/>
        <v>0</v>
      </c>
      <c r="BGQ36" s="407"/>
      <c r="BGR36" s="312"/>
      <c r="BGS36" s="22"/>
      <c r="BGT36" s="31"/>
      <c r="BGU36" s="76"/>
      <c r="BGV36" s="78">
        <f t="shared" si="167"/>
        <v>19485.8</v>
      </c>
      <c r="BGX36" s="407"/>
      <c r="BGY36" s="31"/>
      <c r="BGZ36" s="312"/>
      <c r="BHA36" s="22"/>
      <c r="BHB36" s="31"/>
      <c r="BHC36" s="76"/>
      <c r="BHD36" s="78">
        <f t="shared" si="168"/>
        <v>6511</v>
      </c>
      <c r="BHF36" s="323"/>
      <c r="BHG36" s="312"/>
      <c r="BHH36" s="22"/>
      <c r="BHI36" s="323"/>
      <c r="BHJ36" s="76"/>
      <c r="BHK36" s="78">
        <f t="shared" si="169"/>
        <v>6434</v>
      </c>
      <c r="BHM36" s="323"/>
      <c r="BHN36" s="337"/>
      <c r="BHO36" s="312"/>
      <c r="BHP36" s="22"/>
      <c r="BHQ36" s="323"/>
      <c r="BHR36" s="76"/>
      <c r="BHS36" s="78">
        <f t="shared" si="170"/>
        <v>0</v>
      </c>
      <c r="BHU36" s="31"/>
      <c r="BHV36" s="31"/>
      <c r="BHW36" s="312"/>
      <c r="BHX36" s="22"/>
      <c r="BHY36" s="31"/>
      <c r="BHZ36" s="76"/>
      <c r="BIA36" s="78">
        <f t="shared" si="171"/>
        <v>283008</v>
      </c>
      <c r="BIC36" s="407"/>
      <c r="BID36" s="312"/>
      <c r="BIE36" s="22"/>
      <c r="BIG36" s="76"/>
      <c r="BIH36" s="78">
        <f t="shared" si="172"/>
        <v>0</v>
      </c>
      <c r="BIJ36" s="323"/>
      <c r="BIK36" s="31"/>
      <c r="BIL36" s="22"/>
      <c r="BIM36" s="31"/>
      <c r="BIN36" s="76"/>
      <c r="BIO36" s="78">
        <f t="shared" si="173"/>
        <v>0</v>
      </c>
      <c r="BIQ36" s="407"/>
      <c r="BIR36" s="31"/>
      <c r="BIS36" s="22"/>
      <c r="BIT36" s="31"/>
      <c r="BIU36" s="76"/>
      <c r="BIV36" s="78">
        <f t="shared" si="174"/>
        <v>3000</v>
      </c>
      <c r="BIX36" s="323"/>
      <c r="BIY36" s="323"/>
      <c r="BIZ36" s="312"/>
      <c r="BJA36" s="22"/>
      <c r="BJB36" s="31"/>
      <c r="BJC36" s="76"/>
      <c r="BJD36" s="78">
        <f t="shared" si="253"/>
        <v>196151.15000000002</v>
      </c>
      <c r="BJF36" s="31"/>
      <c r="BJG36" s="312"/>
      <c r="BJH36" s="22"/>
      <c r="BJI36" s="31"/>
      <c r="BJJ36" s="76"/>
      <c r="BJK36" s="78">
        <f t="shared" si="254"/>
        <v>0</v>
      </c>
      <c r="BJM36" s="407"/>
      <c r="BJN36" s="312"/>
      <c r="BJO36" s="22"/>
      <c r="BJP36" s="31"/>
      <c r="BJQ36" s="76"/>
      <c r="BJR36" s="78">
        <f t="shared" si="175"/>
        <v>0</v>
      </c>
      <c r="BJT36" s="407"/>
      <c r="BJV36" s="312"/>
      <c r="BJW36" s="22"/>
      <c r="BJX36" s="31"/>
      <c r="BJY36" s="76"/>
      <c r="BJZ36" s="78">
        <f t="shared" si="176"/>
        <v>16334</v>
      </c>
      <c r="BKB36" s="407"/>
      <c r="BKC36" s="312"/>
      <c r="BKD36" s="22"/>
      <c r="BKE36" s="31"/>
      <c r="BKF36" s="76"/>
      <c r="BKG36" s="78">
        <f t="shared" si="177"/>
        <v>9118</v>
      </c>
      <c r="BKI36" s="407"/>
      <c r="BKJ36" s="312"/>
      <c r="BKK36" s="22"/>
      <c r="BKL36" s="31"/>
      <c r="BKM36" s="76"/>
      <c r="BKN36" s="78">
        <f t="shared" si="178"/>
        <v>0</v>
      </c>
      <c r="BKP36" s="407"/>
      <c r="BKQ36" s="312"/>
      <c r="BKR36" s="22"/>
      <c r="BKS36" s="31"/>
      <c r="BKT36" s="76"/>
      <c r="BKU36" s="78">
        <f t="shared" si="179"/>
        <v>15188.5</v>
      </c>
      <c r="BKW36" s="407"/>
      <c r="BKX36" s="312"/>
      <c r="BKY36" s="22"/>
      <c r="BKZ36" s="31"/>
      <c r="BLA36" s="76"/>
      <c r="BLB36" s="78">
        <f t="shared" si="180"/>
        <v>0</v>
      </c>
      <c r="BLD36" s="407"/>
      <c r="BLE36" s="312"/>
      <c r="BLF36" s="22"/>
      <c r="BLG36" s="31"/>
      <c r="BLH36" s="76"/>
      <c r="BLI36" s="78">
        <f t="shared" si="181"/>
        <v>0</v>
      </c>
      <c r="BLK36" s="407"/>
      <c r="BLL36" s="312"/>
      <c r="BLM36" s="22"/>
      <c r="BLN36" s="31"/>
      <c r="BLO36" s="76"/>
      <c r="BLP36" s="78">
        <f t="shared" si="182"/>
        <v>0</v>
      </c>
      <c r="BLR36" s="407"/>
      <c r="BLS36" s="312"/>
      <c r="BLT36" s="22"/>
      <c r="BLU36" s="31"/>
      <c r="BLV36" s="76"/>
      <c r="BLW36" s="78">
        <f t="shared" si="183"/>
        <v>2393</v>
      </c>
      <c r="BLY36" s="407"/>
      <c r="BLZ36" s="312"/>
      <c r="BMA36" s="22"/>
      <c r="BMB36" s="31"/>
      <c r="BMC36" s="76"/>
      <c r="BMD36" s="78">
        <f t="shared" si="184"/>
        <v>0</v>
      </c>
      <c r="BMF36" s="31"/>
      <c r="BMG36" s="312"/>
      <c r="BMH36" s="22"/>
      <c r="BMI36" s="31"/>
      <c r="BMJ36" s="76"/>
      <c r="BMK36" s="78">
        <f t="shared" si="185"/>
        <v>0</v>
      </c>
      <c r="BMM36" s="49"/>
      <c r="BMN36" s="230"/>
      <c r="BMO36" s="698"/>
      <c r="BMP36" s="49"/>
      <c r="BMQ36" s="140"/>
      <c r="BMR36" s="78">
        <f t="shared" si="228"/>
        <v>14824.5</v>
      </c>
      <c r="BMT36" s="322"/>
      <c r="BMU36" s="303"/>
      <c r="BMV36" s="140"/>
      <c r="BMW36" s="259"/>
      <c r="BMX36" s="140"/>
      <c r="BMY36" s="78">
        <f t="shared" si="229"/>
        <v>56291.5</v>
      </c>
      <c r="BNA36" s="31"/>
      <c r="BNB36" s="312"/>
      <c r="BNC36" s="22"/>
      <c r="BND36" s="31"/>
      <c r="BNE36" s="76"/>
      <c r="BNF36" s="78">
        <f t="shared" si="230"/>
        <v>0</v>
      </c>
      <c r="BNH36" s="31"/>
      <c r="BNI36" s="337"/>
      <c r="BNJ36" s="312"/>
      <c r="BNK36" s="22"/>
      <c r="BNL36" s="31"/>
      <c r="BNM36" s="76"/>
      <c r="BNN36" s="78">
        <f t="shared" si="231"/>
        <v>0</v>
      </c>
      <c r="BNP36" s="31"/>
      <c r="BNQ36" s="312"/>
      <c r="BNR36" s="22"/>
      <c r="BNS36" s="31"/>
      <c r="BNT36" s="76"/>
      <c r="BNU36" s="78">
        <f t="shared" si="232"/>
        <v>0</v>
      </c>
      <c r="BNW36" s="31"/>
      <c r="BNX36" s="312"/>
      <c r="BNY36" s="22"/>
      <c r="BNZ36" s="31"/>
      <c r="BOA36" s="76"/>
      <c r="BOB36" s="78">
        <f t="shared" si="233"/>
        <v>0</v>
      </c>
      <c r="BOD36" s="31"/>
      <c r="BOE36" s="312"/>
      <c r="BOF36" s="22"/>
      <c r="BOG36" s="31"/>
      <c r="BOH36" s="76"/>
      <c r="BOI36" s="78">
        <f t="shared" si="234"/>
        <v>1785.5</v>
      </c>
      <c r="BOK36" s="322"/>
      <c r="BOL36" s="230"/>
      <c r="BOM36" s="105"/>
      <c r="BON36" s="49"/>
      <c r="BOO36" s="140"/>
      <c r="BOP36" s="78">
        <f t="shared" si="235"/>
        <v>0</v>
      </c>
      <c r="BOR36" s="407"/>
      <c r="BOS36" s="312"/>
      <c r="BOT36" s="22"/>
      <c r="BOU36" s="31"/>
      <c r="BOV36" s="76"/>
      <c r="BOW36" s="78">
        <f t="shared" si="236"/>
        <v>0</v>
      </c>
      <c r="BOY36" s="407"/>
      <c r="BOZ36" s="312"/>
      <c r="BPA36" s="22"/>
      <c r="BPB36" s="31"/>
      <c r="BPC36" s="76"/>
      <c r="BPD36" s="78">
        <f t="shared" si="250"/>
        <v>210</v>
      </c>
      <c r="BPF36" s="31"/>
      <c r="BPG36" s="312"/>
      <c r="BPH36" s="22"/>
      <c r="BPI36" s="31"/>
      <c r="BPJ36" s="76"/>
      <c r="BPK36" s="78">
        <f t="shared" si="186"/>
        <v>0</v>
      </c>
      <c r="BPM36" s="31"/>
      <c r="BPN36" s="312"/>
      <c r="BPO36" s="22"/>
      <c r="BPP36" s="31"/>
      <c r="BPQ36" s="76"/>
      <c r="BPR36" s="78">
        <f t="shared" si="187"/>
        <v>0</v>
      </c>
      <c r="BPV36" s="31"/>
      <c r="BPW36" s="22"/>
      <c r="BPX36" s="31"/>
      <c r="BPY36" s="76"/>
      <c r="BPZ36" s="78">
        <f t="shared" si="188"/>
        <v>118</v>
      </c>
      <c r="BQA36" s="76"/>
      <c r="BQB36" s="322"/>
      <c r="BQC36" s="303"/>
      <c r="BQD36" s="140"/>
      <c r="BQE36" s="49"/>
      <c r="BQF36" s="140"/>
      <c r="BQG36" s="78">
        <f t="shared" si="189"/>
        <v>28133.5</v>
      </c>
      <c r="BQI36" s="322"/>
      <c r="BQJ36" s="230"/>
      <c r="BQK36" s="698"/>
      <c r="BQL36" s="717"/>
      <c r="BQM36" s="140"/>
      <c r="BQN36" s="78">
        <f t="shared" si="190"/>
        <v>0</v>
      </c>
      <c r="BQQ36" s="782"/>
      <c r="BQR36" s="351"/>
      <c r="BQS36" s="407"/>
      <c r="BQT36" s="780"/>
      <c r="BQU36" s="78">
        <f t="shared" si="191"/>
        <v>0</v>
      </c>
      <c r="BQW36" s="31"/>
      <c r="BQX36" s="312"/>
      <c r="BQY36" s="22"/>
      <c r="BQZ36" s="31"/>
      <c r="BRA36" s="76"/>
      <c r="BRB36" s="78">
        <f t="shared" si="192"/>
        <v>2077</v>
      </c>
      <c r="BRD36" s="31"/>
      <c r="BRE36" s="31"/>
      <c r="BRF36" s="312"/>
      <c r="BRG36" s="22"/>
      <c r="BRH36" s="31"/>
      <c r="BRI36" s="76"/>
      <c r="BRJ36" s="78">
        <f t="shared" si="193"/>
        <v>1966</v>
      </c>
      <c r="BRL36" s="407"/>
      <c r="BRM36" s="312"/>
      <c r="BRN36" s="22"/>
      <c r="BRO36" s="31"/>
      <c r="BRP36" s="76"/>
      <c r="BRQ36" s="78">
        <f t="shared" si="194"/>
        <v>0</v>
      </c>
      <c r="BRS36" s="407"/>
      <c r="BRT36" s="312"/>
      <c r="BRU36" s="22"/>
      <c r="BRV36" s="31"/>
      <c r="BRW36" s="76"/>
      <c r="BRX36" s="78">
        <f t="shared" si="195"/>
        <v>0</v>
      </c>
      <c r="BRZ36" s="31"/>
      <c r="BSA36" s="312"/>
      <c r="BSB36" s="22"/>
      <c r="BSC36" s="31"/>
      <c r="BSD36" s="76"/>
      <c r="BSE36" s="78">
        <f t="shared" si="196"/>
        <v>0</v>
      </c>
      <c r="BSG36" s="407"/>
      <c r="BSH36" s="312"/>
      <c r="BSI36" s="22"/>
      <c r="BSJ36" s="31"/>
      <c r="BSK36" s="76"/>
      <c r="BSL36" s="78">
        <f t="shared" si="197"/>
        <v>0</v>
      </c>
      <c r="BSN36" s="407"/>
      <c r="BSO36" s="312"/>
      <c r="BSP36" s="22"/>
      <c r="BSQ36" s="31"/>
      <c r="BSR36" s="76"/>
      <c r="BSS36" s="78">
        <f t="shared" si="198"/>
        <v>0</v>
      </c>
      <c r="BSU36" s="31"/>
      <c r="BSV36" s="312"/>
      <c r="BSW36" s="22"/>
      <c r="BSX36" s="31"/>
      <c r="BSY36" s="76"/>
      <c r="BSZ36" s="78">
        <f t="shared" si="199"/>
        <v>0</v>
      </c>
      <c r="BTB36" s="31"/>
      <c r="BTC36" s="312"/>
      <c r="BTD36" s="22"/>
      <c r="BTE36" s="31"/>
      <c r="BTF36" s="76"/>
      <c r="BTG36" s="78">
        <f t="shared" si="200"/>
        <v>0</v>
      </c>
      <c r="BTI36" s="31"/>
      <c r="BTJ36" s="312"/>
      <c r="BTK36" s="22"/>
      <c r="BTL36" s="31"/>
      <c r="BTM36" s="76"/>
      <c r="BTN36" s="78">
        <f t="shared" si="201"/>
        <v>0</v>
      </c>
      <c r="BTP36" s="31"/>
      <c r="BTQ36" s="312"/>
      <c r="BTR36" s="22"/>
      <c r="BTS36" s="31"/>
      <c r="BTT36" s="76"/>
      <c r="BTU36" s="78">
        <f t="shared" si="202"/>
        <v>0</v>
      </c>
    </row>
    <row r="37" spans="1:1893" x14ac:dyDescent="0.25">
      <c r="A37" s="31"/>
      <c r="B37" s="312"/>
      <c r="C37" s="22"/>
      <c r="D37" s="31"/>
      <c r="E37" s="76"/>
      <c r="F37" s="78">
        <f t="shared" si="2"/>
        <v>0</v>
      </c>
      <c r="H37" s="312"/>
      <c r="I37" s="312"/>
      <c r="J37" s="22"/>
      <c r="K37" s="31"/>
      <c r="L37" s="76"/>
      <c r="M37" s="78">
        <f t="shared" si="3"/>
        <v>0</v>
      </c>
      <c r="O37" s="312"/>
      <c r="P37" s="312"/>
      <c r="Q37" s="22"/>
      <c r="R37" s="31"/>
      <c r="S37" s="76"/>
      <c r="T37" s="78">
        <f t="shared" si="4"/>
        <v>0</v>
      </c>
      <c r="V37" s="312"/>
      <c r="W37" s="312"/>
      <c r="X37" s="22"/>
      <c r="Y37" s="31"/>
      <c r="Z37" s="76"/>
      <c r="AA37" s="78">
        <f t="shared" si="5"/>
        <v>0</v>
      </c>
      <c r="AC37" s="407">
        <v>41547</v>
      </c>
      <c r="AD37" s="312" t="s">
        <v>4244</v>
      </c>
      <c r="AE37" s="22">
        <v>4560</v>
      </c>
      <c r="AF37" s="407"/>
      <c r="AG37" s="76"/>
      <c r="AH37" s="78">
        <f t="shared" si="6"/>
        <v>33979</v>
      </c>
      <c r="AJ37" s="323"/>
      <c r="AK37" s="312"/>
      <c r="AL37" s="22"/>
      <c r="AM37" s="322"/>
      <c r="AN37" s="140"/>
      <c r="AO37" s="78">
        <f t="shared" si="7"/>
        <v>617632.36</v>
      </c>
      <c r="AQ37" s="312"/>
      <c r="AR37" s="312"/>
      <c r="AS37" s="22"/>
      <c r="AT37" s="31"/>
      <c r="AU37" s="76"/>
      <c r="AV37" s="78">
        <f t="shared" si="8"/>
        <v>0</v>
      </c>
      <c r="AX37" s="323"/>
      <c r="AY37" s="312"/>
      <c r="AZ37" s="22"/>
      <c r="BA37" s="31"/>
      <c r="BB37" s="76"/>
      <c r="BC37" s="78">
        <f t="shared" si="9"/>
        <v>37222</v>
      </c>
      <c r="BE37" s="407"/>
      <c r="BF37" s="312"/>
      <c r="BG37" s="22"/>
      <c r="BH37" s="31"/>
      <c r="BI37" s="76"/>
      <c r="BJ37" s="78">
        <f t="shared" si="10"/>
        <v>0</v>
      </c>
      <c r="BL37" s="323"/>
      <c r="BM37" s="312"/>
      <c r="BN37" s="22"/>
      <c r="BO37" s="31"/>
      <c r="BP37" s="76"/>
      <c r="BQ37" s="78">
        <f t="shared" si="11"/>
        <v>0</v>
      </c>
      <c r="BS37" s="427"/>
      <c r="BT37" s="427"/>
      <c r="BU37" s="230"/>
      <c r="BV37" s="105"/>
      <c r="BW37" s="49"/>
      <c r="BX37" s="140"/>
      <c r="BY37" s="78">
        <f t="shared" si="12"/>
        <v>0</v>
      </c>
      <c r="CA37" s="407"/>
      <c r="CB37" s="312"/>
      <c r="CC37" s="22"/>
      <c r="CD37" s="31"/>
      <c r="CE37" s="76"/>
      <c r="CF37" s="78">
        <f t="shared" si="13"/>
        <v>0</v>
      </c>
      <c r="CH37" s="407"/>
      <c r="CI37" s="312"/>
      <c r="CJ37" s="22"/>
      <c r="CK37" s="31"/>
      <c r="CL37" s="76"/>
      <c r="CM37" s="78">
        <f t="shared" si="14"/>
        <v>0</v>
      </c>
      <c r="CO37" s="407">
        <v>41451</v>
      </c>
      <c r="CP37" s="913"/>
      <c r="CQ37" s="782" t="s">
        <v>2229</v>
      </c>
      <c r="CR37" s="140">
        <v>22000</v>
      </c>
      <c r="CS37" s="484"/>
      <c r="CT37" s="390"/>
      <c r="CU37" s="78">
        <f t="shared" si="15"/>
        <v>608085.25</v>
      </c>
      <c r="CW37" s="427"/>
      <c r="CX37" s="821"/>
      <c r="CY37" s="230"/>
      <c r="CZ37" s="105"/>
      <c r="DA37" s="427"/>
      <c r="DB37" s="140"/>
      <c r="DC37" s="78">
        <f t="shared" si="16"/>
        <v>9551430.3000000007</v>
      </c>
      <c r="DE37" s="323"/>
      <c r="DF37" s="312"/>
      <c r="DG37" s="22"/>
      <c r="DH37" s="31"/>
      <c r="DI37" s="76"/>
      <c r="DJ37" s="78">
        <f t="shared" si="17"/>
        <v>7735</v>
      </c>
      <c r="DL37" s="323"/>
      <c r="DM37" s="312"/>
      <c r="DN37" s="22"/>
      <c r="DO37" s="31"/>
      <c r="DP37" s="76"/>
      <c r="DQ37" s="78">
        <f t="shared" si="18"/>
        <v>0</v>
      </c>
      <c r="DS37" s="31"/>
      <c r="DT37" s="312"/>
      <c r="DU37" s="22"/>
      <c r="DV37" s="31"/>
      <c r="DW37" s="76"/>
      <c r="DX37" s="78">
        <f t="shared" si="19"/>
        <v>1750.5</v>
      </c>
      <c r="DZ37" s="323"/>
      <c r="EA37" s="312"/>
      <c r="EB37" s="22"/>
      <c r="EC37" s="31"/>
      <c r="ED37" s="76"/>
      <c r="EE37" s="78">
        <f t="shared" si="20"/>
        <v>0</v>
      </c>
      <c r="EG37" s="407"/>
      <c r="EH37" s="312"/>
      <c r="EI37" s="22"/>
      <c r="EJ37" s="31"/>
      <c r="EK37" s="76"/>
      <c r="EL37" s="78">
        <f t="shared" si="21"/>
        <v>0</v>
      </c>
      <c r="EN37" s="407"/>
      <c r="EO37" s="312"/>
      <c r="EP37" s="22"/>
      <c r="EQ37" s="31"/>
      <c r="ER37" s="76"/>
      <c r="ES37" s="78">
        <f t="shared" si="22"/>
        <v>0</v>
      </c>
      <c r="EU37" s="312"/>
      <c r="EV37" s="312"/>
      <c r="EW37" s="312"/>
      <c r="EX37" s="22"/>
      <c r="EY37" s="31"/>
      <c r="EZ37" s="76"/>
      <c r="FA37" s="78">
        <f t="shared" si="23"/>
        <v>0</v>
      </c>
      <c r="FC37" s="427"/>
      <c r="FD37" s="49"/>
      <c r="FE37" s="230"/>
      <c r="FF37" s="105"/>
      <c r="FG37" s="49"/>
      <c r="FH37" s="140"/>
      <c r="FI37" s="78">
        <f t="shared" si="24"/>
        <v>40277.530000000006</v>
      </c>
      <c r="FK37" s="407"/>
      <c r="FL37" s="312"/>
      <c r="FM37" s="312"/>
      <c r="FN37" s="22"/>
      <c r="FO37" s="31"/>
      <c r="FP37" s="76"/>
      <c r="FQ37" s="78">
        <f t="shared" si="25"/>
        <v>8038.1</v>
      </c>
      <c r="FS37" s="31"/>
      <c r="FT37" s="312"/>
      <c r="FU37" s="22"/>
      <c r="FV37" s="31"/>
      <c r="FW37" s="76"/>
      <c r="FX37" s="78">
        <f t="shared" si="203"/>
        <v>0</v>
      </c>
      <c r="FZ37" s="407"/>
      <c r="GA37" s="740"/>
      <c r="GB37" s="312"/>
      <c r="GC37" s="22"/>
      <c r="GD37" s="427"/>
      <c r="GE37" s="140"/>
      <c r="GF37" s="78">
        <f t="shared" si="26"/>
        <v>115455</v>
      </c>
      <c r="GH37" s="312"/>
      <c r="GI37" s="312"/>
      <c r="GJ37" s="22"/>
      <c r="GK37" s="31"/>
      <c r="GL37" s="76"/>
      <c r="GM37" s="78">
        <f t="shared" si="27"/>
        <v>24</v>
      </c>
      <c r="GO37" s="407"/>
      <c r="GP37" s="312"/>
      <c r="GQ37" s="312"/>
      <c r="GR37" s="22"/>
      <c r="GS37" s="31"/>
      <c r="GT37" s="76"/>
      <c r="GU37" s="78">
        <f t="shared" si="28"/>
        <v>8804.6</v>
      </c>
      <c r="GW37" s="407"/>
      <c r="GX37" s="312"/>
      <c r="GY37" s="22"/>
      <c r="GZ37" s="31"/>
      <c r="HA37" s="76"/>
      <c r="HB37" s="78">
        <f t="shared" si="29"/>
        <v>5990.5</v>
      </c>
      <c r="HD37" s="323"/>
      <c r="HE37" s="312"/>
      <c r="HF37" s="22"/>
      <c r="HG37" s="31"/>
      <c r="HH37" s="76"/>
      <c r="HI37" s="78">
        <f t="shared" si="30"/>
        <v>41275.5</v>
      </c>
      <c r="HK37" s="323"/>
      <c r="HL37" s="312"/>
      <c r="HM37" s="22"/>
      <c r="HN37" s="31"/>
      <c r="HO37" s="76"/>
      <c r="HP37" s="78">
        <f t="shared" si="31"/>
        <v>3000</v>
      </c>
      <c r="HR37" s="323"/>
      <c r="HS37" s="312"/>
      <c r="HT37" s="22"/>
      <c r="HU37" s="31"/>
      <c r="HV37" s="76"/>
      <c r="HW37" s="78">
        <f t="shared" si="32"/>
        <v>0</v>
      </c>
      <c r="HY37" s="323"/>
      <c r="HZ37" s="312"/>
      <c r="IA37" s="22"/>
      <c r="IB37" s="31"/>
      <c r="IC37" s="76"/>
      <c r="ID37" s="78">
        <f t="shared" si="33"/>
        <v>0</v>
      </c>
      <c r="IF37" s="312"/>
      <c r="IG37" s="312"/>
      <c r="IH37" s="22"/>
      <c r="II37" s="31"/>
      <c r="IJ37" s="76"/>
      <c r="IK37" s="78">
        <f t="shared" si="34"/>
        <v>44195</v>
      </c>
      <c r="IM37" s="427"/>
      <c r="IN37" s="230"/>
      <c r="IO37" s="105"/>
      <c r="IP37" s="49"/>
      <c r="IQ37" s="140"/>
      <c r="IR37" s="78">
        <f t="shared" si="35"/>
        <v>402</v>
      </c>
      <c r="IT37" s="427"/>
      <c r="IU37" s="230"/>
      <c r="IV37" s="105"/>
      <c r="IW37" s="49"/>
      <c r="IX37" s="140"/>
      <c r="IY37" s="78">
        <f t="shared" si="36"/>
        <v>21278.5</v>
      </c>
      <c r="JA37" s="322"/>
      <c r="JB37" s="303"/>
      <c r="JC37" s="391"/>
      <c r="JD37" s="322"/>
      <c r="JE37" s="391"/>
      <c r="JF37" s="78">
        <f t="shared" si="37"/>
        <v>30400</v>
      </c>
      <c r="JH37" s="323"/>
      <c r="JI37" s="312"/>
      <c r="JJ37" s="22"/>
      <c r="JK37" s="323"/>
      <c r="JL37" s="22"/>
      <c r="JM37" s="78">
        <f t="shared" si="38"/>
        <v>30400</v>
      </c>
      <c r="JO37" s="323"/>
      <c r="JP37" s="312"/>
      <c r="JQ37" s="22"/>
      <c r="JR37" s="323"/>
      <c r="JS37" s="22"/>
      <c r="JT37" s="78">
        <f t="shared" si="39"/>
        <v>30400</v>
      </c>
      <c r="JV37" s="427">
        <v>40785</v>
      </c>
      <c r="JW37" s="230" t="s">
        <v>1167</v>
      </c>
      <c r="JX37" s="803">
        <v>23271</v>
      </c>
      <c r="JY37" s="323"/>
      <c r="JZ37" s="76"/>
      <c r="KA37" s="78">
        <f t="shared" si="40"/>
        <v>115056.17</v>
      </c>
      <c r="KC37" s="323"/>
      <c r="KD37" s="312"/>
      <c r="KE37" s="22"/>
      <c r="KF37" s="31"/>
      <c r="KG37" s="76"/>
      <c r="KH37" s="78">
        <f t="shared" si="41"/>
        <v>0</v>
      </c>
      <c r="KJ37" s="323"/>
      <c r="KK37" s="323"/>
      <c r="KL37" s="312"/>
      <c r="KM37" s="22"/>
      <c r="KN37" s="31"/>
      <c r="KO37" s="76"/>
      <c r="KP37" s="78">
        <f t="shared" si="42"/>
        <v>26852</v>
      </c>
      <c r="KR37" s="323"/>
      <c r="KS37" s="312"/>
      <c r="KT37" s="22"/>
      <c r="KU37" s="31"/>
      <c r="KV37" s="76"/>
      <c r="KW37" s="78">
        <f t="shared" si="43"/>
        <v>0</v>
      </c>
      <c r="KY37" s="322"/>
      <c r="KZ37" s="230"/>
      <c r="LA37" s="105"/>
      <c r="LB37" s="49"/>
      <c r="LC37" s="140"/>
      <c r="LD37" s="78">
        <f t="shared" si="44"/>
        <v>0</v>
      </c>
      <c r="LF37" s="312"/>
      <c r="LG37" s="312"/>
      <c r="LH37" s="22"/>
      <c r="LI37" s="31"/>
      <c r="LJ37" s="76"/>
      <c r="LK37" s="78">
        <f t="shared" si="45"/>
        <v>7881.5</v>
      </c>
      <c r="LM37" s="312"/>
      <c r="LN37" s="312"/>
      <c r="LO37" s="22"/>
      <c r="LP37" s="31"/>
      <c r="LQ37" s="76"/>
      <c r="LR37" s="78">
        <f t="shared" si="46"/>
        <v>0</v>
      </c>
      <c r="LT37" s="312"/>
      <c r="LU37" s="312"/>
      <c r="LV37" s="22"/>
      <c r="LW37" s="31"/>
      <c r="LX37" s="76"/>
      <c r="LY37" s="78">
        <f t="shared" si="47"/>
        <v>0</v>
      </c>
      <c r="MA37" s="312"/>
      <c r="MB37" s="312"/>
      <c r="MC37" s="22"/>
      <c r="MD37" s="31"/>
      <c r="ME37" s="76"/>
      <c r="MF37" s="78">
        <f t="shared" si="48"/>
        <v>0</v>
      </c>
      <c r="MH37" s="407"/>
      <c r="MI37" s="312"/>
      <c r="MJ37" s="22"/>
      <c r="MK37" s="31"/>
      <c r="ML37" s="76"/>
      <c r="MM37" s="78">
        <f t="shared" si="49"/>
        <v>0</v>
      </c>
      <c r="MO37" s="407"/>
      <c r="MP37" s="312"/>
      <c r="MQ37" s="22"/>
      <c r="MR37" s="31"/>
      <c r="MS37" s="76"/>
      <c r="MT37" s="78">
        <f t="shared" si="50"/>
        <v>0</v>
      </c>
      <c r="MV37" s="407"/>
      <c r="MW37" s="312"/>
      <c r="MX37" s="22"/>
      <c r="MY37" s="31"/>
      <c r="MZ37" s="76"/>
      <c r="NA37" s="78">
        <f t="shared" si="51"/>
        <v>0</v>
      </c>
      <c r="NC37" s="312"/>
      <c r="ND37" s="312"/>
      <c r="NE37" s="22"/>
      <c r="NF37" s="31"/>
      <c r="NG37" s="76"/>
      <c r="NH37" s="78">
        <f t="shared" si="52"/>
        <v>0</v>
      </c>
      <c r="NJ37" s="312"/>
      <c r="NK37" s="312"/>
      <c r="NL37" s="22"/>
      <c r="NM37" s="31"/>
      <c r="NN37" s="76"/>
      <c r="NO37" s="78">
        <f t="shared" si="53"/>
        <v>0</v>
      </c>
      <c r="NQ37" s="407"/>
      <c r="NR37" s="312"/>
      <c r="NS37" s="22"/>
      <c r="NT37" s="407"/>
      <c r="NU37" s="76"/>
      <c r="NV37" s="78">
        <f t="shared" si="54"/>
        <v>0</v>
      </c>
      <c r="NX37" s="407"/>
      <c r="NY37" s="312"/>
      <c r="NZ37" s="22"/>
      <c r="OA37" s="31"/>
      <c r="OB37" s="76"/>
      <c r="OC37" s="78">
        <f t="shared" si="55"/>
        <v>14934.5</v>
      </c>
      <c r="OE37" s="407"/>
      <c r="OF37" s="738"/>
      <c r="OG37" s="312"/>
      <c r="OH37" s="22"/>
      <c r="OI37" s="31"/>
      <c r="OJ37" s="76"/>
      <c r="OK37" s="78">
        <f t="shared" si="0"/>
        <v>166644.35999999999</v>
      </c>
      <c r="OM37" s="407"/>
      <c r="ON37" s="312"/>
      <c r="OO37" s="22"/>
      <c r="OP37" s="31"/>
      <c r="OQ37" s="76"/>
      <c r="OR37" s="78">
        <f t="shared" si="56"/>
        <v>0</v>
      </c>
      <c r="OT37" s="312"/>
      <c r="OU37" s="312"/>
      <c r="OV37" s="22"/>
      <c r="OW37" s="31"/>
      <c r="OX37" s="76"/>
      <c r="OY37" s="78">
        <f t="shared" si="57"/>
        <v>0</v>
      </c>
      <c r="PA37" s="322"/>
      <c r="PB37" s="899"/>
      <c r="PC37" s="105"/>
      <c r="PD37" s="49"/>
      <c r="PE37" s="140"/>
      <c r="PF37" s="78">
        <f t="shared" si="58"/>
        <v>7976</v>
      </c>
      <c r="PH37" s="322"/>
      <c r="PI37" s="899"/>
      <c r="PJ37" s="105"/>
      <c r="PK37" s="49"/>
      <c r="PL37" s="140"/>
      <c r="PM37" s="78">
        <f t="shared" si="59"/>
        <v>7976</v>
      </c>
      <c r="PO37" s="322"/>
      <c r="PP37" s="792"/>
      <c r="PQ37" s="230"/>
      <c r="PR37" s="105"/>
      <c r="PS37" s="309"/>
      <c r="PT37" s="140"/>
      <c r="PU37" s="78">
        <f t="shared" si="60"/>
        <v>332577.49</v>
      </c>
      <c r="PW37" s="323"/>
      <c r="PX37" s="312"/>
      <c r="PY37" s="22"/>
      <c r="PZ37" s="337"/>
      <c r="QA37" s="76"/>
      <c r="QB37" s="78">
        <f t="shared" si="61"/>
        <v>9904</v>
      </c>
      <c r="QD37" s="323"/>
      <c r="QE37" s="312"/>
      <c r="QF37" s="22"/>
      <c r="QG37" s="31"/>
      <c r="QH37" s="76"/>
      <c r="QI37" s="78">
        <f t="shared" si="62"/>
        <v>43673.4</v>
      </c>
      <c r="QK37" s="312"/>
      <c r="QL37" s="312"/>
      <c r="QM37" s="22"/>
      <c r="QN37" s="31"/>
      <c r="QO37" s="76"/>
      <c r="QP37" s="78">
        <f t="shared" si="63"/>
        <v>0</v>
      </c>
      <c r="QR37" s="312"/>
      <c r="QS37" s="312"/>
      <c r="QT37" s="22"/>
      <c r="QU37" s="31"/>
      <c r="QV37" s="76"/>
      <c r="QW37" s="78">
        <f t="shared" si="64"/>
        <v>0</v>
      </c>
      <c r="QY37" s="312"/>
      <c r="QZ37" s="312"/>
      <c r="RA37" s="22"/>
      <c r="RB37" s="31"/>
      <c r="RC37" s="76"/>
      <c r="RD37" s="78">
        <f t="shared" si="65"/>
        <v>0</v>
      </c>
      <c r="RF37" s="427"/>
      <c r="RG37" s="484"/>
      <c r="RH37" s="230"/>
      <c r="RI37" s="105"/>
      <c r="RJ37" s="49"/>
      <c r="RK37" s="140"/>
      <c r="RL37" s="78">
        <f t="shared" si="66"/>
        <v>26965.5</v>
      </c>
      <c r="RN37" s="407"/>
      <c r="RO37" s="312"/>
      <c r="RP37" s="22"/>
      <c r="RQ37" s="31"/>
      <c r="RR37" s="76"/>
      <c r="RS37" s="78">
        <f t="shared" si="67"/>
        <v>0</v>
      </c>
      <c r="RU37" s="407"/>
      <c r="RV37" s="312"/>
      <c r="RW37" s="22"/>
      <c r="RX37" s="31"/>
      <c r="RY37" s="76"/>
      <c r="RZ37" s="78">
        <f t="shared" si="68"/>
        <v>0</v>
      </c>
      <c r="SB37" s="312"/>
      <c r="SC37" s="312"/>
      <c r="SD37" s="22"/>
      <c r="SE37" s="31"/>
      <c r="SF37" s="76"/>
      <c r="SG37" s="78">
        <f t="shared" si="69"/>
        <v>0</v>
      </c>
      <c r="SI37" s="312"/>
      <c r="SJ37" s="312"/>
      <c r="SK37" s="22"/>
      <c r="SL37" s="31"/>
      <c r="SM37" s="76"/>
      <c r="SN37" s="78">
        <f t="shared" si="70"/>
        <v>0</v>
      </c>
      <c r="SP37" s="312"/>
      <c r="SQ37" s="312"/>
      <c r="SR37" s="22"/>
      <c r="SS37" s="31"/>
      <c r="ST37" s="76"/>
      <c r="SU37" s="78">
        <f t="shared" si="71"/>
        <v>0</v>
      </c>
      <c r="SW37" s="312"/>
      <c r="SX37" s="312"/>
      <c r="SY37" s="22"/>
      <c r="SZ37" s="31"/>
      <c r="TA37" s="76"/>
      <c r="TB37" s="78">
        <f t="shared" si="72"/>
        <v>0</v>
      </c>
      <c r="TD37" s="312"/>
      <c r="TE37" s="312"/>
      <c r="TF37" s="22"/>
      <c r="TG37" s="31"/>
      <c r="TH37" s="76"/>
      <c r="TI37" s="78">
        <f t="shared" si="73"/>
        <v>0</v>
      </c>
      <c r="TK37" s="312"/>
      <c r="TL37" s="312"/>
      <c r="TM37" s="22"/>
      <c r="TN37" s="31"/>
      <c r="TO37" s="76"/>
      <c r="TP37" s="78">
        <f t="shared" si="74"/>
        <v>9651.5</v>
      </c>
      <c r="TR37" s="312"/>
      <c r="TS37" s="312"/>
      <c r="TT37" s="22"/>
      <c r="TU37" s="31"/>
      <c r="TV37" s="76"/>
      <c r="TW37" s="78">
        <f t="shared" si="75"/>
        <v>0</v>
      </c>
      <c r="TY37" s="407"/>
      <c r="TZ37" s="312"/>
      <c r="UA37" s="22"/>
      <c r="UB37" s="31"/>
      <c r="UC37" s="76"/>
      <c r="UD37" s="78">
        <f t="shared" si="76"/>
        <v>0</v>
      </c>
      <c r="UF37" s="407"/>
      <c r="UG37" s="312"/>
      <c r="UH37" s="22"/>
      <c r="UI37" s="31"/>
      <c r="UJ37" s="76"/>
      <c r="UK37" s="78">
        <f t="shared" si="77"/>
        <v>-2822</v>
      </c>
      <c r="UM37" s="407"/>
      <c r="UN37" s="312"/>
      <c r="UO37" s="22"/>
      <c r="UP37" s="31"/>
      <c r="UQ37" s="76"/>
      <c r="UR37" s="78">
        <f t="shared" si="78"/>
        <v>0</v>
      </c>
      <c r="UT37" s="322"/>
      <c r="UU37" s="230"/>
      <c r="UV37" s="105"/>
      <c r="UW37" s="322"/>
      <c r="UX37" s="140"/>
      <c r="UY37" s="78">
        <f t="shared" si="79"/>
        <v>2243</v>
      </c>
      <c r="VA37" s="407"/>
      <c r="VB37" s="312"/>
      <c r="VC37" s="22"/>
      <c r="VD37" s="31"/>
      <c r="VE37" s="76"/>
      <c r="VF37" s="78">
        <f t="shared" si="80"/>
        <v>0</v>
      </c>
      <c r="VH37" s="312"/>
      <c r="VI37" s="312"/>
      <c r="VJ37" s="22"/>
      <c r="VK37" s="31"/>
      <c r="VL37" s="76"/>
      <c r="VM37" s="78">
        <f t="shared" si="81"/>
        <v>1169.5</v>
      </c>
      <c r="VO37" s="312"/>
      <c r="VP37" s="312"/>
      <c r="VQ37" s="22"/>
      <c r="VR37" s="31"/>
      <c r="VS37" s="76"/>
      <c r="VT37" s="78">
        <f t="shared" si="82"/>
        <v>0</v>
      </c>
      <c r="VV37" s="407"/>
      <c r="VW37" s="312"/>
      <c r="VX37" s="22"/>
      <c r="VY37" s="31"/>
      <c r="VZ37" s="76"/>
      <c r="WA37" s="78">
        <f t="shared" si="83"/>
        <v>25810</v>
      </c>
      <c r="WC37" s="323"/>
      <c r="WD37" s="312"/>
      <c r="WE37" s="22"/>
      <c r="WF37" s="31"/>
      <c r="WG37" s="76"/>
      <c r="WH37" s="78">
        <f t="shared" si="84"/>
        <v>151</v>
      </c>
      <c r="WJ37" s="407"/>
      <c r="WK37" s="312"/>
      <c r="WL37" s="22"/>
      <c r="WM37" s="31"/>
      <c r="WN37" s="76"/>
      <c r="WO37" s="78">
        <f t="shared" si="85"/>
        <v>22886.5</v>
      </c>
      <c r="WQ37" s="31"/>
      <c r="WR37" s="312"/>
      <c r="WS37" s="22"/>
      <c r="WT37" s="31"/>
      <c r="WU37" s="76"/>
      <c r="WV37" s="78">
        <f t="shared" si="86"/>
        <v>0</v>
      </c>
      <c r="WX37" s="407"/>
      <c r="WY37" s="312"/>
      <c r="WZ37" s="22"/>
      <c r="XA37" s="31"/>
      <c r="XB37" s="76"/>
      <c r="XC37" s="78">
        <f t="shared" si="87"/>
        <v>27657.5</v>
      </c>
      <c r="XE37" s="407"/>
      <c r="XF37" s="312"/>
      <c r="XG37" s="22"/>
      <c r="XH37" s="31"/>
      <c r="XI37" s="76"/>
      <c r="XJ37" s="78">
        <f t="shared" si="88"/>
        <v>0</v>
      </c>
      <c r="XL37" s="407"/>
      <c r="XM37" s="312"/>
      <c r="XN37" s="22"/>
      <c r="XO37" s="31"/>
      <c r="XP37" s="76"/>
      <c r="XQ37" s="78">
        <f t="shared" si="89"/>
        <v>0</v>
      </c>
      <c r="XS37" s="323"/>
      <c r="XT37" s="312"/>
      <c r="XU37" s="312"/>
      <c r="XV37" s="22"/>
      <c r="XW37" s="31"/>
      <c r="XX37" s="76"/>
      <c r="XY37" s="78">
        <f t="shared" si="90"/>
        <v>55941.83</v>
      </c>
      <c r="YA37" s="323"/>
      <c r="YB37" s="312"/>
      <c r="YC37" s="22"/>
      <c r="YD37" s="31"/>
      <c r="YE37" s="76"/>
      <c r="YF37" s="78">
        <f t="shared" si="91"/>
        <v>721</v>
      </c>
      <c r="YH37" s="427"/>
      <c r="YI37" s="484"/>
      <c r="YJ37" s="230"/>
      <c r="YK37" s="698"/>
      <c r="YL37" s="787"/>
      <c r="YM37" s="140"/>
      <c r="YN37" s="78">
        <f t="shared" si="92"/>
        <v>4883.7000000000007</v>
      </c>
      <c r="YP37" s="323"/>
      <c r="YQ37" s="312"/>
      <c r="YR37" s="22"/>
      <c r="YS37" s="31"/>
      <c r="YT37" s="76"/>
      <c r="YU37" s="78">
        <f t="shared" si="251"/>
        <v>2405.5</v>
      </c>
      <c r="YW37" s="322"/>
      <c r="YX37" s="230"/>
      <c r="YY37" s="105"/>
      <c r="YZ37" s="49"/>
      <c r="ZA37" s="140"/>
      <c r="ZB37" s="78">
        <f t="shared" si="93"/>
        <v>13442.44</v>
      </c>
      <c r="ZD37" s="407"/>
      <c r="ZE37" s="312"/>
      <c r="ZF37" s="22"/>
      <c r="ZG37" s="31"/>
      <c r="ZH37" s="76"/>
      <c r="ZI37" s="78">
        <f t="shared" si="237"/>
        <v>0</v>
      </c>
      <c r="ZK37" s="407"/>
      <c r="ZL37" s="312"/>
      <c r="ZM37" s="22"/>
      <c r="ZN37" s="31"/>
      <c r="ZO37" s="76"/>
      <c r="ZP37" s="78">
        <f t="shared" si="238"/>
        <v>0</v>
      </c>
      <c r="ZR37" s="322">
        <v>41538</v>
      </c>
      <c r="ZS37" s="230"/>
      <c r="ZT37" s="230" t="s">
        <v>4131</v>
      </c>
      <c r="ZU37" s="105">
        <v>2139</v>
      </c>
      <c r="ZV37" s="322"/>
      <c r="ZW37" s="140"/>
      <c r="ZX37" s="78">
        <f t="shared" si="94"/>
        <v>197734.08000000002</v>
      </c>
      <c r="ZZ37" s="322"/>
      <c r="AAA37" s="230"/>
      <c r="AAB37" s="105"/>
      <c r="AAC37" s="322"/>
      <c r="AAD37" s="140"/>
      <c r="AAE37" s="78">
        <f t="shared" si="95"/>
        <v>0</v>
      </c>
      <c r="AAG37" s="427"/>
      <c r="AAH37" s="230"/>
      <c r="AAI37" s="105"/>
      <c r="AAJ37" s="322"/>
      <c r="AAK37" s="140"/>
      <c r="AAL37" s="78">
        <f t="shared" si="96"/>
        <v>2828</v>
      </c>
      <c r="AAN37" s="322"/>
      <c r="AAO37" s="230"/>
      <c r="AAP37" s="698"/>
      <c r="AAQ37" s="49"/>
      <c r="AAR37" s="140"/>
      <c r="AAS37" s="78">
        <f t="shared" si="97"/>
        <v>22790</v>
      </c>
      <c r="AAU37" s="407"/>
      <c r="AAV37" s="312"/>
      <c r="AAW37" s="22"/>
      <c r="AAX37" s="31"/>
      <c r="AAY37" s="76"/>
      <c r="AAZ37" s="78">
        <f t="shared" si="98"/>
        <v>0</v>
      </c>
      <c r="ABB37" s="427"/>
      <c r="ABC37" s="230"/>
      <c r="ABD37" s="105"/>
      <c r="ABE37" s="49"/>
      <c r="ABF37" s="140"/>
      <c r="ABG37" s="78">
        <f t="shared" si="99"/>
        <v>0</v>
      </c>
      <c r="ABI37" s="427"/>
      <c r="ABJ37" s="230"/>
      <c r="ABK37" s="105"/>
      <c r="ABL37" s="49"/>
      <c r="ABM37" s="140"/>
      <c r="ABN37" s="78">
        <f t="shared" si="100"/>
        <v>0</v>
      </c>
      <c r="ABP37" s="407"/>
      <c r="ABQ37" s="312"/>
      <c r="ABR37" s="22"/>
      <c r="ABS37" s="31"/>
      <c r="ABT37" s="76"/>
      <c r="ABU37" s="78">
        <f t="shared" si="101"/>
        <v>0</v>
      </c>
      <c r="ABW37" s="407"/>
      <c r="ABX37" s="312"/>
      <c r="ABY37" s="22"/>
      <c r="ABZ37" s="31"/>
      <c r="ACA37" s="76"/>
      <c r="ACB37" s="78">
        <f t="shared" si="102"/>
        <v>0</v>
      </c>
      <c r="ACD37" s="407"/>
      <c r="ACE37" s="407"/>
      <c r="ACF37" s="312"/>
      <c r="ACG37" s="22"/>
      <c r="ACH37" s="31"/>
      <c r="ACI37" s="76"/>
      <c r="ACJ37" s="78">
        <f t="shared" si="103"/>
        <v>0</v>
      </c>
      <c r="ACL37" s="312"/>
      <c r="ACM37" s="312"/>
      <c r="ACN37" s="22"/>
      <c r="ACO37" s="31"/>
      <c r="ACP37" s="76"/>
      <c r="ACQ37" s="78">
        <f t="shared" si="255"/>
        <v>8172</v>
      </c>
      <c r="ACS37" s="312"/>
      <c r="ACT37" s="312"/>
      <c r="ACU37" s="22"/>
      <c r="ACV37" s="31"/>
      <c r="ACW37" s="76"/>
      <c r="ACX37" s="78">
        <f t="shared" si="104"/>
        <v>70699</v>
      </c>
      <c r="ADA37" s="312"/>
      <c r="ADB37" s="312"/>
      <c r="ADC37" s="22"/>
      <c r="ADD37" s="31"/>
      <c r="ADE37" s="76"/>
      <c r="ADF37" s="78">
        <f t="shared" si="256"/>
        <v>0</v>
      </c>
      <c r="ADH37" s="323"/>
      <c r="ADI37" s="312"/>
      <c r="ADJ37" s="22"/>
      <c r="ADK37" s="407"/>
      <c r="ADL37" s="76"/>
      <c r="ADM37" s="78">
        <f t="shared" si="257"/>
        <v>0</v>
      </c>
      <c r="ADO37" s="407"/>
      <c r="ADP37" s="312"/>
      <c r="ADQ37" s="22"/>
      <c r="ADR37" s="31"/>
      <c r="ADS37" s="76"/>
      <c r="ADT37" s="78">
        <f t="shared" si="258"/>
        <v>42311</v>
      </c>
      <c r="ADV37" s="322"/>
      <c r="ADW37" s="230"/>
      <c r="ADX37" s="105"/>
      <c r="ADY37" s="322"/>
      <c r="ADZ37" s="140"/>
      <c r="AEA37" s="78">
        <f t="shared" si="252"/>
        <v>31650.5</v>
      </c>
      <c r="AEC37" s="31"/>
      <c r="AED37" s="312"/>
      <c r="AEE37" s="22"/>
      <c r="AEF37" s="31"/>
      <c r="AEG37" s="76"/>
      <c r="AEH37" s="78">
        <f t="shared" si="1"/>
        <v>0</v>
      </c>
      <c r="AEJ37" s="312"/>
      <c r="AEK37" s="312"/>
      <c r="AEL37" s="22"/>
      <c r="AEM37" s="31"/>
      <c r="AEN37" s="76"/>
      <c r="AEO37" s="78">
        <f t="shared" si="105"/>
        <v>1957</v>
      </c>
      <c r="AEQ37" s="312"/>
      <c r="AER37" s="312"/>
      <c r="AES37" s="22"/>
      <c r="AET37" s="31"/>
      <c r="AEU37" s="76"/>
      <c r="AEV37" s="78">
        <f t="shared" si="106"/>
        <v>0</v>
      </c>
      <c r="AEX37" s="794"/>
      <c r="AEY37" s="312"/>
      <c r="AEZ37" s="22"/>
      <c r="AFA37" s="31"/>
      <c r="AFB37" s="76"/>
      <c r="AFC37" s="78">
        <f t="shared" si="107"/>
        <v>0</v>
      </c>
      <c r="AFE37" s="323"/>
      <c r="AFF37" s="312"/>
      <c r="AFG37" s="22"/>
      <c r="AFH37" s="31"/>
      <c r="AFI37" s="76"/>
      <c r="AFJ37" s="78">
        <f t="shared" si="108"/>
        <v>0</v>
      </c>
      <c r="AFL37" s="794"/>
      <c r="AFM37" s="312"/>
      <c r="AFN37" s="22"/>
      <c r="AFO37" s="31"/>
      <c r="AFP37" s="76"/>
      <c r="AFQ37" s="78">
        <f t="shared" si="109"/>
        <v>0</v>
      </c>
      <c r="AFS37" s="794"/>
      <c r="AFT37" s="312"/>
      <c r="AFU37" s="22"/>
      <c r="AFV37" s="31"/>
      <c r="AFW37" s="76"/>
      <c r="AFX37" s="78">
        <f t="shared" si="110"/>
        <v>75595.399999999994</v>
      </c>
      <c r="AFZ37" s="794"/>
      <c r="AGA37" s="312"/>
      <c r="AGB37" s="22"/>
      <c r="AGC37" s="31"/>
      <c r="AGD37" s="76"/>
      <c r="AGE37" s="78">
        <f t="shared" si="111"/>
        <v>0</v>
      </c>
      <c r="AGG37" s="323"/>
      <c r="AGH37" s="312"/>
      <c r="AGI37" s="22"/>
      <c r="AGJ37" s="31"/>
      <c r="AGK37" s="76"/>
      <c r="AGL37" s="78">
        <f t="shared" si="112"/>
        <v>6283.5</v>
      </c>
      <c r="AGN37" s="407"/>
      <c r="AGO37" s="312"/>
      <c r="AGP37" s="22"/>
      <c r="AGQ37" s="31"/>
      <c r="AGR37" s="76"/>
      <c r="AGS37" s="78">
        <f t="shared" si="113"/>
        <v>39189.599999999999</v>
      </c>
      <c r="AGW37" s="312"/>
      <c r="AGX37" s="22"/>
      <c r="AGY37" s="323"/>
      <c r="AGZ37" s="76"/>
      <c r="AHA37" s="78">
        <f t="shared" si="114"/>
        <v>2343</v>
      </c>
      <c r="AHC37" s="407"/>
      <c r="AHD37" s="312"/>
      <c r="AHE37" s="22"/>
      <c r="AHF37" s="31"/>
      <c r="AHG37" s="76"/>
      <c r="AHH37" s="78">
        <f t="shared" si="115"/>
        <v>0</v>
      </c>
      <c r="AHJ37" s="407"/>
      <c r="AHK37" s="312"/>
      <c r="AHL37" s="22"/>
      <c r="AHM37" s="31"/>
      <c r="AHN37" s="76"/>
      <c r="AHO37" s="78">
        <f t="shared" si="116"/>
        <v>3656</v>
      </c>
      <c r="AHQ37" s="407"/>
      <c r="AHR37" s="407"/>
      <c r="AHS37" s="312"/>
      <c r="AHT37" s="22"/>
      <c r="AHU37" s="31"/>
      <c r="AHV37" s="76"/>
      <c r="AHW37" s="78">
        <f t="shared" si="117"/>
        <v>62507</v>
      </c>
      <c r="AHY37" s="407"/>
      <c r="AHZ37" s="312"/>
      <c r="AIA37" s="22"/>
      <c r="AIB37" s="31"/>
      <c r="AIC37" s="76"/>
      <c r="AID37" s="78">
        <f t="shared" si="118"/>
        <v>2612</v>
      </c>
      <c r="AIF37" s="407"/>
      <c r="AIG37" s="312"/>
      <c r="AIH37" s="22"/>
      <c r="AII37" s="31"/>
      <c r="AIJ37" s="76"/>
      <c r="AIK37" s="78">
        <f t="shared" si="119"/>
        <v>23042</v>
      </c>
      <c r="AIM37" s="407"/>
      <c r="AIN37" s="312"/>
      <c r="AIO37" s="22"/>
      <c r="AIP37" s="31"/>
      <c r="AIQ37" s="76"/>
      <c r="AIR37" s="78">
        <f t="shared" si="120"/>
        <v>504</v>
      </c>
      <c r="AIT37" s="31"/>
      <c r="AIU37" s="784"/>
      <c r="AIV37" s="22"/>
      <c r="AIW37" s="31"/>
      <c r="AIX37" s="76"/>
      <c r="AIY37" s="78">
        <f t="shared" si="121"/>
        <v>52560.5</v>
      </c>
      <c r="AJA37" s="31"/>
      <c r="AJB37" s="784"/>
      <c r="AJC37" s="105"/>
      <c r="AJD37" s="31"/>
      <c r="AJE37" s="704"/>
      <c r="AJF37" s="78">
        <f t="shared" si="122"/>
        <v>25028.5</v>
      </c>
      <c r="AJH37" s="323"/>
      <c r="AJI37" s="784"/>
      <c r="AJJ37" s="22"/>
      <c r="AJK37" s="31"/>
      <c r="AJL37" s="76"/>
      <c r="AJM37" s="78">
        <f t="shared" si="123"/>
        <v>0</v>
      </c>
      <c r="AJO37" s="323">
        <v>40829</v>
      </c>
      <c r="AJP37" s="312" t="s">
        <v>1170</v>
      </c>
      <c r="AJQ37" s="803">
        <v>3928</v>
      </c>
      <c r="AJR37" s="49">
        <v>41069</v>
      </c>
      <c r="AJS37" s="140">
        <v>500</v>
      </c>
      <c r="AJT37" s="78">
        <f t="shared" si="124"/>
        <v>3428</v>
      </c>
      <c r="AJV37" s="312"/>
      <c r="AJW37" s="312"/>
      <c r="AJX37" s="784"/>
      <c r="AJY37" s="22"/>
      <c r="AJZ37" s="31"/>
      <c r="AKA37" s="76"/>
      <c r="AKB37" s="78">
        <f t="shared" si="125"/>
        <v>0</v>
      </c>
      <c r="AKD37" s="407"/>
      <c r="AKE37" s="784"/>
      <c r="AKF37" s="22"/>
      <c r="AKG37" s="31"/>
      <c r="AKH37" s="76"/>
      <c r="AKI37" s="78">
        <f t="shared" si="126"/>
        <v>0</v>
      </c>
      <c r="AKK37" s="407"/>
      <c r="AKL37" s="740"/>
      <c r="AKM37" s="784"/>
      <c r="AKN37" s="22"/>
      <c r="AKO37" s="31"/>
      <c r="AKP37" s="76"/>
      <c r="AKQ37" s="78">
        <f t="shared" si="127"/>
        <v>0</v>
      </c>
      <c r="AKS37" s="427"/>
      <c r="AKT37" s="899"/>
      <c r="AKU37" s="105"/>
      <c r="AKV37" s="49"/>
      <c r="AKW37" s="140"/>
      <c r="AKX37" s="78">
        <f t="shared" si="128"/>
        <v>11244.5</v>
      </c>
      <c r="AKZ37" s="407"/>
      <c r="ALA37" s="784"/>
      <c r="ALB37" s="22"/>
      <c r="ALC37" s="31"/>
      <c r="ALD37" s="76"/>
      <c r="ALE37" s="78">
        <f t="shared" si="129"/>
        <v>0</v>
      </c>
      <c r="ALG37" s="407"/>
      <c r="ALH37" s="784"/>
      <c r="ALI37" s="22"/>
      <c r="ALJ37" s="31"/>
      <c r="ALK37" s="76"/>
      <c r="ALL37" s="78">
        <f t="shared" si="130"/>
        <v>3598.5</v>
      </c>
      <c r="ALN37" s="427"/>
      <c r="ALO37" s="230"/>
      <c r="ALP37" s="105"/>
      <c r="ALQ37" s="49"/>
      <c r="ALR37" s="140"/>
      <c r="ALS37" s="78">
        <f t="shared" si="131"/>
        <v>37151</v>
      </c>
      <c r="ALU37" s="407"/>
      <c r="ALV37" s="784"/>
      <c r="ALW37" s="22"/>
      <c r="ALX37" s="31"/>
      <c r="ALY37" s="76"/>
      <c r="ALZ37" s="78">
        <f t="shared" si="132"/>
        <v>0</v>
      </c>
      <c r="AMB37" s="407"/>
      <c r="AMC37" s="784"/>
      <c r="AMD37" s="22"/>
      <c r="AME37" s="407"/>
      <c r="AMF37" s="76"/>
      <c r="AMG37" s="78">
        <f t="shared" si="133"/>
        <v>0</v>
      </c>
      <c r="AMI37" s="407"/>
      <c r="AMJ37" s="784"/>
      <c r="AMK37" s="22"/>
      <c r="AML37" s="31"/>
      <c r="AMM37" s="76"/>
      <c r="AMN37" s="78">
        <f t="shared" si="134"/>
        <v>0</v>
      </c>
      <c r="AMP37" s="323"/>
      <c r="AMQ37" s="312"/>
      <c r="AMR37" s="809"/>
      <c r="AMS37" s="812"/>
      <c r="AMT37" s="76"/>
      <c r="AMU37" s="813">
        <f t="shared" si="204"/>
        <v>0</v>
      </c>
      <c r="AMW37" s="323"/>
      <c r="AMX37" s="312"/>
      <c r="AMY37" s="809"/>
      <c r="AMZ37" s="812"/>
      <c r="ANA37" s="76"/>
      <c r="ANB37" s="813">
        <f t="shared" si="205"/>
        <v>0</v>
      </c>
      <c r="AND37" s="323"/>
      <c r="ANE37" s="312"/>
      <c r="ANF37" s="809"/>
      <c r="ANG37" s="905"/>
      <c r="ANH37" s="76"/>
      <c r="ANI37" s="813">
        <f t="shared" si="206"/>
        <v>12659.599999999999</v>
      </c>
      <c r="ANK37" s="31"/>
      <c r="ANL37" s="337"/>
      <c r="ANM37" s="312"/>
      <c r="ANN37" s="809"/>
      <c r="ANO37" s="812"/>
      <c r="ANP37" s="76"/>
      <c r="ANQ37" s="813">
        <f t="shared" si="207"/>
        <v>0</v>
      </c>
      <c r="ANS37" s="407"/>
      <c r="ANT37" s="740"/>
      <c r="ANU37" s="312"/>
      <c r="ANV37" s="809"/>
      <c r="ANW37" s="812"/>
      <c r="ANX37" s="76"/>
      <c r="ANY37" s="813">
        <f t="shared" si="208"/>
        <v>555712.89</v>
      </c>
      <c r="AOA37" s="407"/>
      <c r="AOB37" s="312"/>
      <c r="AOC37" s="809"/>
      <c r="AOD37" s="812"/>
      <c r="AOE37" s="76"/>
      <c r="AOF37" s="813">
        <f t="shared" si="209"/>
        <v>0</v>
      </c>
      <c r="AOH37" s="312"/>
      <c r="AOI37" s="312"/>
      <c r="AOJ37" s="809"/>
      <c r="AOK37" s="812"/>
      <c r="AOL37" s="76"/>
      <c r="AOM37" s="813">
        <f t="shared" si="210"/>
        <v>1894</v>
      </c>
      <c r="AOO37" s="312"/>
      <c r="AOP37" s="312"/>
      <c r="AOQ37" s="834"/>
      <c r="AOR37" s="812"/>
      <c r="AOS37" s="76"/>
      <c r="AOT37" s="813">
        <f t="shared" si="211"/>
        <v>0</v>
      </c>
      <c r="AOV37" s="49"/>
      <c r="AOW37" s="904"/>
      <c r="AOX37" s="807"/>
      <c r="AOY37" s="98"/>
      <c r="AOZ37" s="140"/>
      <c r="APA37" s="78">
        <f t="shared" si="135"/>
        <v>0</v>
      </c>
      <c r="APC37" s="407"/>
      <c r="APD37" s="312"/>
      <c r="APE37" s="834"/>
      <c r="APF37" s="812"/>
      <c r="APG37" s="76"/>
      <c r="APH37" s="813">
        <f t="shared" si="212"/>
        <v>0</v>
      </c>
      <c r="APJ37" s="323"/>
      <c r="APK37" s="312"/>
      <c r="APL37" s="809"/>
      <c r="APM37" s="812"/>
      <c r="APN37" s="76"/>
      <c r="APO37" s="813">
        <f t="shared" si="265"/>
        <v>0</v>
      </c>
      <c r="APQ37" s="31"/>
      <c r="APR37" s="876"/>
      <c r="APS37" s="809"/>
      <c r="APT37" s="812"/>
      <c r="APU37" s="76"/>
      <c r="APV37" s="813">
        <f t="shared" si="266"/>
        <v>0</v>
      </c>
      <c r="APX37" s="31"/>
      <c r="APY37" s="312"/>
      <c r="APZ37" s="809"/>
      <c r="AQA37" s="812"/>
      <c r="AQB37" s="76"/>
      <c r="AQC37" s="813">
        <f t="shared" si="267"/>
        <v>0</v>
      </c>
      <c r="AQE37" s="31"/>
      <c r="AQF37" s="876"/>
      <c r="AQG37" s="809"/>
      <c r="AQH37" s="812"/>
      <c r="AQI37" s="76"/>
      <c r="AQJ37" s="813">
        <f t="shared" si="268"/>
        <v>0</v>
      </c>
      <c r="AQL37" s="323"/>
      <c r="AQM37" s="876"/>
      <c r="AQN37" s="809"/>
      <c r="AQO37" s="812"/>
      <c r="AQP37" s="76"/>
      <c r="AQQ37" s="813">
        <f t="shared" si="269"/>
        <v>0</v>
      </c>
      <c r="AQS37" s="323"/>
      <c r="AQT37" s="876"/>
      <c r="AQU37" s="809"/>
      <c r="AQV37" s="812"/>
      <c r="AQW37" s="76"/>
      <c r="AQX37" s="813">
        <f t="shared" si="270"/>
        <v>0</v>
      </c>
      <c r="AQZ37" s="323"/>
      <c r="ARA37" s="876"/>
      <c r="ARB37" s="809"/>
      <c r="ARC37" s="812"/>
      <c r="ARD37" s="76"/>
      <c r="ARE37" s="813">
        <f t="shared" si="271"/>
        <v>977</v>
      </c>
      <c r="ARG37" s="407"/>
      <c r="ARH37" s="876"/>
      <c r="ARI37" s="809"/>
      <c r="ARJ37" s="812"/>
      <c r="ARK37" s="76"/>
      <c r="ARL37" s="813">
        <f t="shared" si="272"/>
        <v>0</v>
      </c>
      <c r="ARN37" s="407"/>
      <c r="ARO37" s="876"/>
      <c r="ARP37" s="809"/>
      <c r="ARQ37" s="812"/>
      <c r="ARR37" s="76"/>
      <c r="ARS37" s="813">
        <f t="shared" si="273"/>
        <v>0</v>
      </c>
      <c r="ARU37" s="407"/>
      <c r="ARV37" s="312"/>
      <c r="ARW37" s="809"/>
      <c r="ARX37" s="812"/>
      <c r="ARY37" s="76"/>
      <c r="ARZ37" s="813">
        <f t="shared" si="222"/>
        <v>0</v>
      </c>
      <c r="ASB37" s="407"/>
      <c r="ASC37" s="312"/>
      <c r="ASD37" s="834"/>
      <c r="ASE37" s="812"/>
      <c r="ASF37" s="76"/>
      <c r="ASG37" s="813">
        <f t="shared" si="223"/>
        <v>0</v>
      </c>
      <c r="ASI37" s="407"/>
      <c r="ASJ37" s="312"/>
      <c r="ASK37" s="22"/>
      <c r="ASL37" s="31"/>
      <c r="ASM37" s="76"/>
      <c r="ASN37" s="78">
        <f t="shared" si="239"/>
        <v>0</v>
      </c>
      <c r="ASP37" s="407"/>
      <c r="ASQ37" s="740"/>
      <c r="ASR37" s="312"/>
      <c r="ASS37" s="22"/>
      <c r="AST37" s="31"/>
      <c r="ASU37" s="76"/>
      <c r="ASV37" s="78">
        <f t="shared" si="240"/>
        <v>0</v>
      </c>
      <c r="ASX37" s="407"/>
      <c r="ASY37" s="784"/>
      <c r="ASZ37" s="22"/>
      <c r="ATA37" s="31"/>
      <c r="ATB37" s="76"/>
      <c r="ATC37" s="78">
        <f t="shared" si="241"/>
        <v>19160</v>
      </c>
      <c r="ATE37" s="323"/>
      <c r="ATF37" s="784"/>
      <c r="ATG37" s="22"/>
      <c r="ATH37" s="31"/>
      <c r="ATI37" s="76"/>
      <c r="ATJ37" s="78">
        <f t="shared" si="242"/>
        <v>0</v>
      </c>
      <c r="ATL37" s="407"/>
      <c r="ATM37" s="740"/>
      <c r="ATN37" s="784"/>
      <c r="ATO37" s="22"/>
      <c r="ATP37" s="31"/>
      <c r="ATQ37" s="76"/>
      <c r="ATR37" s="78">
        <f t="shared" si="243"/>
        <v>5675</v>
      </c>
      <c r="ATT37" s="407"/>
      <c r="ATU37" s="740"/>
      <c r="ATV37" s="784"/>
      <c r="ATW37" s="22"/>
      <c r="ATX37" s="31"/>
      <c r="ATY37" s="76"/>
      <c r="ATZ37" s="78">
        <f t="shared" si="244"/>
        <v>0</v>
      </c>
      <c r="AUA37" s="76"/>
      <c r="AUB37" s="407"/>
      <c r="AUC37" s="312"/>
      <c r="AUD37" s="22"/>
      <c r="AUE37" s="31"/>
      <c r="AUF37" s="76"/>
      <c r="AUG37" s="78">
        <f t="shared" si="245"/>
        <v>4480</v>
      </c>
      <c r="AUI37" s="427"/>
      <c r="AUJ37" s="230"/>
      <c r="AUK37" s="105"/>
      <c r="AUL37" s="49"/>
      <c r="AUM37" s="140"/>
      <c r="AUN37" s="78">
        <f t="shared" si="246"/>
        <v>23669.5</v>
      </c>
      <c r="AUP37" s="407"/>
      <c r="AUQ37" s="312"/>
      <c r="AUR37" s="22"/>
      <c r="AUS37" s="31"/>
      <c r="AUT37" s="76"/>
      <c r="AUU37" s="78">
        <f t="shared" si="247"/>
        <v>3312</v>
      </c>
      <c r="AUW37" s="407"/>
      <c r="AUX37" s="312"/>
      <c r="AUY37" s="22"/>
      <c r="AUZ37" s="31"/>
      <c r="AVA37" s="76"/>
      <c r="AVB37" s="78">
        <f t="shared" si="248"/>
        <v>1010</v>
      </c>
      <c r="AVD37" s="427"/>
      <c r="AVE37" s="230"/>
      <c r="AVF37" s="105"/>
      <c r="AVG37" s="49"/>
      <c r="AVH37" s="140"/>
      <c r="AVI37" s="78">
        <f t="shared" si="249"/>
        <v>0</v>
      </c>
      <c r="AVK37" s="407"/>
      <c r="AVL37" s="312"/>
      <c r="AVM37" s="22"/>
      <c r="AVN37" s="31"/>
      <c r="AVO37" s="76"/>
      <c r="AVP37" s="78">
        <f t="shared" si="224"/>
        <v>0</v>
      </c>
      <c r="AVR37" s="407"/>
      <c r="AVS37" s="312"/>
      <c r="AVT37" s="22"/>
      <c r="AVU37" s="31"/>
      <c r="AVV37" s="76"/>
      <c r="AVW37" s="78">
        <f t="shared" si="225"/>
        <v>0</v>
      </c>
      <c r="AVY37" s="427"/>
      <c r="AVZ37" s="230"/>
      <c r="AWA37" s="105"/>
      <c r="AWB37" s="49"/>
      <c r="AWC37" s="140"/>
      <c r="AWD37" s="78">
        <f t="shared" si="226"/>
        <v>0</v>
      </c>
      <c r="AWF37" s="49"/>
      <c r="AWG37" s="309"/>
      <c r="AWH37" s="230"/>
      <c r="AWI37" s="105"/>
      <c r="AWJ37" s="49"/>
      <c r="AWK37" s="140"/>
      <c r="AWL37" s="78">
        <f t="shared" si="227"/>
        <v>448440.18</v>
      </c>
      <c r="AWN37" s="407"/>
      <c r="AWO37" s="407"/>
      <c r="AWP37" s="312"/>
      <c r="AWQ37" s="22"/>
      <c r="AWR37" s="31"/>
      <c r="AWS37" s="76"/>
      <c r="AWT37" s="78">
        <f t="shared" si="259"/>
        <v>11251</v>
      </c>
      <c r="AWV37" s="407"/>
      <c r="AWW37" s="312"/>
      <c r="AWX37" s="22"/>
      <c r="AWY37" s="31"/>
      <c r="AWZ37" s="76"/>
      <c r="AXA37" s="78">
        <f t="shared" si="260"/>
        <v>0</v>
      </c>
      <c r="AXC37" s="407"/>
      <c r="AXD37" s="312"/>
      <c r="AXE37" s="22"/>
      <c r="AXF37" s="31"/>
      <c r="AXG37" s="76"/>
      <c r="AXH37" s="78">
        <f t="shared" si="261"/>
        <v>0</v>
      </c>
      <c r="AXJ37" s="31"/>
      <c r="AXK37" s="312"/>
      <c r="AXL37" s="22"/>
      <c r="AXM37" s="31"/>
      <c r="AXN37" s="76"/>
      <c r="AXO37" s="78">
        <f t="shared" si="262"/>
        <v>0</v>
      </c>
      <c r="AXQ37" s="427"/>
      <c r="AXR37" s="230"/>
      <c r="AXS37" s="105"/>
      <c r="AXT37" s="49"/>
      <c r="AXU37" s="140"/>
      <c r="AXV37" s="78">
        <f t="shared" si="136"/>
        <v>39719</v>
      </c>
      <c r="AXX37" s="427"/>
      <c r="AXY37" s="230"/>
      <c r="AXZ37" s="105"/>
      <c r="AYA37" s="49"/>
      <c r="AYB37" s="140"/>
      <c r="AYC37" s="78">
        <f t="shared" si="137"/>
        <v>0</v>
      </c>
      <c r="AYE37" s="427"/>
      <c r="AYF37" s="230"/>
      <c r="AYG37" s="105"/>
      <c r="AYH37" s="49"/>
      <c r="AYI37" s="140"/>
      <c r="AYJ37" s="78">
        <f t="shared" si="138"/>
        <v>0</v>
      </c>
      <c r="AYL37" s="407"/>
      <c r="AYM37" s="312"/>
      <c r="AYN37" s="22"/>
      <c r="AYO37" s="31"/>
      <c r="AYP37" s="76"/>
      <c r="AYQ37" s="78">
        <f t="shared" si="139"/>
        <v>0</v>
      </c>
      <c r="AYS37" s="407"/>
      <c r="AYT37" s="312"/>
      <c r="AYU37" s="22"/>
      <c r="AYV37" s="31"/>
      <c r="AYW37" s="76"/>
      <c r="AYX37" s="78">
        <f t="shared" si="140"/>
        <v>0</v>
      </c>
      <c r="AYZ37" s="31"/>
      <c r="AZA37" s="312"/>
      <c r="AZB37" s="22"/>
      <c r="AZC37" s="31"/>
      <c r="AZD37" s="76"/>
      <c r="AZE37" s="78">
        <f t="shared" si="141"/>
        <v>0</v>
      </c>
      <c r="AZG37" s="322"/>
      <c r="AZH37" s="230"/>
      <c r="AZI37" s="105"/>
      <c r="AZJ37" s="49"/>
      <c r="AZK37" s="140"/>
      <c r="AZL37" s="78">
        <f t="shared" si="142"/>
        <v>5180.28</v>
      </c>
      <c r="AZN37" s="323"/>
      <c r="AZO37" s="312"/>
      <c r="AZP37" s="22"/>
      <c r="AZQ37" s="31"/>
      <c r="AZR37" s="76"/>
      <c r="AZS37" s="78">
        <f t="shared" si="143"/>
        <v>0</v>
      </c>
      <c r="AZU37" s="323"/>
      <c r="AZV37" s="312"/>
      <c r="AZW37" s="22"/>
      <c r="AZX37" s="407"/>
      <c r="AZY37" s="76"/>
      <c r="AZZ37" s="78">
        <f t="shared" si="144"/>
        <v>5524</v>
      </c>
      <c r="BAB37" s="407"/>
      <c r="BAC37" s="312"/>
      <c r="BAD37" s="22"/>
      <c r="BAE37" s="407"/>
      <c r="BAF37" s="76"/>
      <c r="BAG37" s="78">
        <f t="shared" si="145"/>
        <v>3325</v>
      </c>
      <c r="BAI37" s="427"/>
      <c r="BAJ37" s="230"/>
      <c r="BAK37" s="105"/>
      <c r="BAL37" s="49"/>
      <c r="BAM37" s="140"/>
      <c r="BAN37" s="78">
        <f t="shared" si="146"/>
        <v>56084.2</v>
      </c>
      <c r="BAP37" s="31"/>
      <c r="BAQ37" s="312"/>
      <c r="BAR37" s="22"/>
      <c r="BAS37" s="31"/>
      <c r="BAT37" s="76"/>
      <c r="BAU37" s="78">
        <f t="shared" si="263"/>
        <v>0</v>
      </c>
      <c r="BAW37" s="31"/>
      <c r="BAX37" s="312"/>
      <c r="BAY37" s="22"/>
      <c r="BAZ37" s="31"/>
      <c r="BBA37" s="76"/>
      <c r="BBB37" s="78">
        <f t="shared" si="264"/>
        <v>1292</v>
      </c>
      <c r="BBD37" s="322"/>
      <c r="BBE37" s="322"/>
      <c r="BBF37" s="303"/>
      <c r="BBG37" s="351"/>
      <c r="BBH37" s="394"/>
      <c r="BBI37" s="140"/>
      <c r="BBJ37" s="132">
        <f t="shared" si="147"/>
        <v>2165734.5</v>
      </c>
      <c r="BBL37" s="31"/>
      <c r="BBM37" s="312"/>
      <c r="BBN37" s="22"/>
      <c r="BBO37" s="31"/>
      <c r="BBP37" s="76"/>
      <c r="BBQ37" s="78">
        <f t="shared" si="148"/>
        <v>0</v>
      </c>
      <c r="BBS37" s="49"/>
      <c r="BBT37" s="230"/>
      <c r="BBU37" s="105"/>
      <c r="BBV37" s="49"/>
      <c r="BBW37" s="140"/>
      <c r="BBX37" s="78">
        <f t="shared" si="149"/>
        <v>0</v>
      </c>
      <c r="BBZ37" s="31"/>
      <c r="BCA37" s="312"/>
      <c r="BCB37" s="22"/>
      <c r="BCC37" s="31"/>
      <c r="BCD37" s="76"/>
      <c r="BCE37" s="78">
        <f t="shared" si="150"/>
        <v>0</v>
      </c>
      <c r="BCG37" s="31"/>
      <c r="BCH37" s="312"/>
      <c r="BCI37" s="22"/>
      <c r="BCJ37" s="31"/>
      <c r="BCK37" s="76"/>
      <c r="BCL37" s="78">
        <f t="shared" si="151"/>
        <v>0</v>
      </c>
      <c r="BCN37" s="407"/>
      <c r="BCO37" s="312"/>
      <c r="BCP37" s="22"/>
      <c r="BCQ37" s="31"/>
      <c r="BCR37" s="76"/>
      <c r="BCS37" s="78">
        <f t="shared" si="152"/>
        <v>4327.5</v>
      </c>
      <c r="BCU37" s="407"/>
      <c r="BCV37" s="312"/>
      <c r="BCW37" s="22"/>
      <c r="BCX37" s="31"/>
      <c r="BCY37" s="76"/>
      <c r="BCZ37" s="78">
        <f t="shared" si="153"/>
        <v>22835.5</v>
      </c>
      <c r="BDB37" s="323"/>
      <c r="BDC37" s="312"/>
      <c r="BDD37" s="22"/>
      <c r="BDE37" s="31"/>
      <c r="BDF37" s="76"/>
      <c r="BDG37" s="78">
        <f t="shared" si="154"/>
        <v>0</v>
      </c>
      <c r="BDI37" s="407"/>
      <c r="BDJ37" s="740"/>
      <c r="BDK37" s="312"/>
      <c r="BDL37" s="22"/>
      <c r="BDM37" s="407"/>
      <c r="BDN37" s="76"/>
      <c r="BDO37" s="78">
        <f t="shared" si="155"/>
        <v>308</v>
      </c>
      <c r="BDQ37" s="31"/>
      <c r="BDR37" s="31"/>
      <c r="BDS37" s="312"/>
      <c r="BDT37" s="22"/>
      <c r="BDU37" s="31"/>
      <c r="BDV37" s="76"/>
      <c r="BDW37" s="78">
        <f t="shared" si="156"/>
        <v>2970</v>
      </c>
      <c r="BDY37" s="31"/>
      <c r="BDZ37" s="312"/>
      <c r="BEA37" s="22"/>
      <c r="BEB37" s="31"/>
      <c r="BEC37" s="76"/>
      <c r="BED37" s="78">
        <f t="shared" si="157"/>
        <v>0</v>
      </c>
      <c r="BEF37" s="31"/>
      <c r="BEG37" s="312"/>
      <c r="BEH37" s="22"/>
      <c r="BEI37" s="31"/>
      <c r="BEJ37" s="76"/>
      <c r="BEK37" s="78">
        <f t="shared" si="158"/>
        <v>0</v>
      </c>
      <c r="BEM37" s="323"/>
      <c r="BEN37" s="312"/>
      <c r="BEO37" s="22"/>
      <c r="BEP37" s="31"/>
      <c r="BEQ37" s="76"/>
      <c r="BER37" s="78">
        <f t="shared" si="159"/>
        <v>0</v>
      </c>
      <c r="BET37" s="323"/>
      <c r="BEU37" s="312"/>
      <c r="BEV37" s="22"/>
      <c r="BEW37" s="31"/>
      <c r="BEX37" s="76"/>
      <c r="BEY37" s="78">
        <f t="shared" si="160"/>
        <v>1065</v>
      </c>
      <c r="BFA37" s="322"/>
      <c r="BFB37" s="303"/>
      <c r="BFC37" s="140"/>
      <c r="BFD37" s="427"/>
      <c r="BFE37" s="140"/>
      <c r="BFF37" s="78">
        <f t="shared" si="161"/>
        <v>37162</v>
      </c>
      <c r="BFH37" s="323"/>
      <c r="BFI37" s="312"/>
      <c r="BFJ37" s="22"/>
      <c r="BFK37" s="407"/>
      <c r="BFL37" s="76"/>
      <c r="BFM37" s="78">
        <f t="shared" si="162"/>
        <v>0</v>
      </c>
      <c r="BFO37" s="31"/>
      <c r="BFP37" s="312"/>
      <c r="BFQ37" s="22"/>
      <c r="BFR37" s="31"/>
      <c r="BFS37" s="76"/>
      <c r="BFT37" s="78">
        <f t="shared" si="163"/>
        <v>0</v>
      </c>
      <c r="BFV37" s="323"/>
      <c r="BFW37" s="312"/>
      <c r="BFX37" s="22"/>
      <c r="BFY37" s="323"/>
      <c r="BFZ37" s="76"/>
      <c r="BGA37" s="78">
        <f t="shared" si="164"/>
        <v>43828.5</v>
      </c>
      <c r="BGC37" s="427"/>
      <c r="BGD37" s="230"/>
      <c r="BGE37" s="105"/>
      <c r="BGF37" s="427"/>
      <c r="BGG37" s="140"/>
      <c r="BGH37" s="78">
        <f t="shared" si="165"/>
        <v>118491.09999999999</v>
      </c>
      <c r="BGJ37" s="31"/>
      <c r="BGK37" s="312"/>
      <c r="BGL37" s="22"/>
      <c r="BGM37" s="31"/>
      <c r="BGN37" s="76"/>
      <c r="BGO37" s="78">
        <f t="shared" si="166"/>
        <v>0</v>
      </c>
      <c r="BGQ37" s="407"/>
      <c r="BGR37" s="312"/>
      <c r="BGS37" s="22"/>
      <c r="BGT37" s="31"/>
      <c r="BGU37" s="76"/>
      <c r="BGV37" s="78">
        <f t="shared" si="167"/>
        <v>19485.8</v>
      </c>
      <c r="BGX37" s="407"/>
      <c r="BGY37" s="31"/>
      <c r="BGZ37" s="312"/>
      <c r="BHA37" s="22"/>
      <c r="BHB37" s="31"/>
      <c r="BHC37" s="76"/>
      <c r="BHD37" s="78">
        <f t="shared" si="168"/>
        <v>6511</v>
      </c>
      <c r="BHF37" s="323"/>
      <c r="BHG37" s="312"/>
      <c r="BHH37" s="22"/>
      <c r="BHI37" s="323"/>
      <c r="BHJ37" s="76"/>
      <c r="BHK37" s="78">
        <f t="shared" si="169"/>
        <v>6434</v>
      </c>
      <c r="BHM37" s="323"/>
      <c r="BHN37" s="337"/>
      <c r="BHO37" s="312"/>
      <c r="BHP37" s="22"/>
      <c r="BHQ37" s="323"/>
      <c r="BHR37" s="76"/>
      <c r="BHS37" s="78">
        <f t="shared" si="170"/>
        <v>0</v>
      </c>
      <c r="BHU37" s="31"/>
      <c r="BHV37" s="31"/>
      <c r="BHW37" s="312"/>
      <c r="BHX37" s="22"/>
      <c r="BHY37" s="31"/>
      <c r="BHZ37" s="76"/>
      <c r="BIA37" s="78">
        <f t="shared" si="171"/>
        <v>283008</v>
      </c>
      <c r="BIC37" s="407"/>
      <c r="BID37" s="312"/>
      <c r="BIE37" s="22"/>
      <c r="BIG37" s="76"/>
      <c r="BIH37" s="78">
        <f t="shared" si="172"/>
        <v>0</v>
      </c>
      <c r="BIJ37" s="607"/>
      <c r="BIK37" s="312"/>
      <c r="BIL37" s="22"/>
      <c r="BIM37" s="31"/>
      <c r="BIN37" s="76"/>
      <c r="BIO37" s="78">
        <f t="shared" si="173"/>
        <v>0</v>
      </c>
      <c r="BIQ37" s="494"/>
      <c r="BIR37" s="312"/>
      <c r="BIS37" s="22"/>
      <c r="BIT37" s="31"/>
      <c r="BIU37" s="76"/>
      <c r="BIV37" s="78">
        <f t="shared" si="174"/>
        <v>3000</v>
      </c>
      <c r="BIX37" s="323"/>
      <c r="BIY37" s="323"/>
      <c r="BIZ37" s="312"/>
      <c r="BJA37" s="22"/>
      <c r="BJB37" s="31"/>
      <c r="BJC37" s="76"/>
      <c r="BJD37" s="78">
        <f t="shared" si="253"/>
        <v>196151.15000000002</v>
      </c>
      <c r="BJF37" s="31"/>
      <c r="BJG37" s="312"/>
      <c r="BJH37" s="22"/>
      <c r="BJI37" s="31"/>
      <c r="BJJ37" s="76"/>
      <c r="BJK37" s="78">
        <f t="shared" si="254"/>
        <v>0</v>
      </c>
      <c r="BJM37" s="407"/>
      <c r="BJN37" s="312"/>
      <c r="BJO37" s="22"/>
      <c r="BJP37" s="31"/>
      <c r="BJQ37" s="76"/>
      <c r="BJR37" s="78">
        <f t="shared" si="175"/>
        <v>0</v>
      </c>
      <c r="BJT37" s="407"/>
      <c r="BJV37" s="312"/>
      <c r="BJW37" s="22"/>
      <c r="BJX37" s="31"/>
      <c r="BJY37" s="76"/>
      <c r="BJZ37" s="78">
        <f t="shared" si="176"/>
        <v>16334</v>
      </c>
      <c r="BKB37" s="407"/>
      <c r="BKC37" s="312"/>
      <c r="BKD37" s="22"/>
      <c r="BKE37" s="31"/>
      <c r="BKF37" s="76"/>
      <c r="BKG37" s="78">
        <f t="shared" si="177"/>
        <v>9118</v>
      </c>
      <c r="BKI37" s="407"/>
      <c r="BKJ37" s="312"/>
      <c r="BKK37" s="22"/>
      <c r="BKL37" s="31"/>
      <c r="BKM37" s="76"/>
      <c r="BKN37" s="78">
        <f t="shared" si="178"/>
        <v>0</v>
      </c>
      <c r="BKP37" s="407"/>
      <c r="BKQ37" s="312"/>
      <c r="BKR37" s="22"/>
      <c r="BKS37" s="31"/>
      <c r="BKT37" s="76"/>
      <c r="BKU37" s="78">
        <f t="shared" si="179"/>
        <v>15188.5</v>
      </c>
      <c r="BKW37" s="407"/>
      <c r="BKX37" s="312"/>
      <c r="BKY37" s="22"/>
      <c r="BKZ37" s="31"/>
      <c r="BLA37" s="76"/>
      <c r="BLB37" s="78">
        <f t="shared" si="180"/>
        <v>0</v>
      </c>
      <c r="BLD37" s="407"/>
      <c r="BLE37" s="312"/>
      <c r="BLF37" s="22"/>
      <c r="BLG37" s="31"/>
      <c r="BLH37" s="76"/>
      <c r="BLI37" s="78">
        <f t="shared" si="181"/>
        <v>0</v>
      </c>
      <c r="BLK37" s="407"/>
      <c r="BLL37" s="312"/>
      <c r="BLM37" s="22"/>
      <c r="BLN37" s="31"/>
      <c r="BLO37" s="76"/>
      <c r="BLP37" s="78">
        <f t="shared" si="182"/>
        <v>0</v>
      </c>
      <c r="BLR37" s="407"/>
      <c r="BLS37" s="312"/>
      <c r="BLT37" s="22"/>
      <c r="BLU37" s="31"/>
      <c r="BLV37" s="76"/>
      <c r="BLW37" s="78">
        <f t="shared" si="183"/>
        <v>2393</v>
      </c>
      <c r="BLY37" s="407"/>
      <c r="BLZ37" s="312"/>
      <c r="BMA37" s="22"/>
      <c r="BMB37" s="31"/>
      <c r="BMC37" s="76"/>
      <c r="BMD37" s="78">
        <f t="shared" si="184"/>
        <v>0</v>
      </c>
      <c r="BMF37" s="31"/>
      <c r="BMG37" s="312"/>
      <c r="BMH37" s="22"/>
      <c r="BMI37" s="31"/>
      <c r="BMJ37" s="76"/>
      <c r="BMK37" s="78">
        <f t="shared" si="185"/>
        <v>0</v>
      </c>
      <c r="BMM37" s="49"/>
      <c r="BMN37" s="230"/>
      <c r="BMO37" s="698"/>
      <c r="BMP37" s="49"/>
      <c r="BMQ37" s="140"/>
      <c r="BMR37" s="78">
        <f t="shared" si="228"/>
        <v>14824.5</v>
      </c>
      <c r="BMT37" s="322"/>
      <c r="BMU37" s="303"/>
      <c r="BMV37" s="140"/>
      <c r="BMW37" s="49"/>
      <c r="BMX37" s="52"/>
      <c r="BMY37" s="78">
        <f t="shared" si="229"/>
        <v>56291.5</v>
      </c>
      <c r="BNA37" s="31"/>
      <c r="BNB37" s="312"/>
      <c r="BNC37" s="22"/>
      <c r="BND37" s="31"/>
      <c r="BNE37" s="76"/>
      <c r="BNF37" s="78">
        <f t="shared" si="230"/>
        <v>0</v>
      </c>
      <c r="BNH37" s="31"/>
      <c r="BNI37" s="337"/>
      <c r="BNJ37" s="312"/>
      <c r="BNK37" s="22"/>
      <c r="BNL37" s="31"/>
      <c r="BNM37" s="76"/>
      <c r="BNN37" s="78">
        <f t="shared" si="231"/>
        <v>0</v>
      </c>
      <c r="BNP37" s="31"/>
      <c r="BNQ37" s="312"/>
      <c r="BNR37" s="22"/>
      <c r="BNS37" s="31"/>
      <c r="BNT37" s="76"/>
      <c r="BNU37" s="78">
        <f t="shared" si="232"/>
        <v>0</v>
      </c>
      <c r="BNW37" s="31"/>
      <c r="BNX37" s="312"/>
      <c r="BNY37" s="22"/>
      <c r="BNZ37" s="31"/>
      <c r="BOA37" s="76"/>
      <c r="BOB37" s="78">
        <f t="shared" si="233"/>
        <v>0</v>
      </c>
      <c r="BOD37" s="31"/>
      <c r="BOE37" s="312"/>
      <c r="BOF37" s="22"/>
      <c r="BOG37" s="31"/>
      <c r="BOH37" s="76"/>
      <c r="BOI37" s="78">
        <f t="shared" si="234"/>
        <v>1785.5</v>
      </c>
      <c r="BOK37" s="322"/>
      <c r="BOL37" s="230"/>
      <c r="BOM37" s="105"/>
      <c r="BON37" s="49"/>
      <c r="BOO37" s="140"/>
      <c r="BOP37" s="78">
        <f t="shared" si="235"/>
        <v>0</v>
      </c>
      <c r="BOR37" s="407"/>
      <c r="BOS37" s="312"/>
      <c r="BOT37" s="22"/>
      <c r="BOU37" s="31"/>
      <c r="BOV37" s="76"/>
      <c r="BOW37" s="78">
        <f t="shared" si="236"/>
        <v>0</v>
      </c>
      <c r="BOY37" s="407"/>
      <c r="BOZ37" s="312"/>
      <c r="BPA37" s="22"/>
      <c r="BPB37" s="31"/>
      <c r="BPC37" s="76"/>
      <c r="BPD37" s="78">
        <f t="shared" si="250"/>
        <v>210</v>
      </c>
      <c r="BPF37" s="31"/>
      <c r="BPG37" s="312"/>
      <c r="BPH37" s="22"/>
      <c r="BPI37" s="31"/>
      <c r="BPJ37" s="76"/>
      <c r="BPK37" s="78">
        <f t="shared" si="186"/>
        <v>0</v>
      </c>
      <c r="BPM37" s="31"/>
      <c r="BPN37" s="312"/>
      <c r="BPO37" s="22"/>
      <c r="BPP37" s="31"/>
      <c r="BPQ37" s="76"/>
      <c r="BPR37" s="78">
        <f t="shared" si="187"/>
        <v>0</v>
      </c>
      <c r="BPV37" s="31"/>
      <c r="BPW37" s="22"/>
      <c r="BPX37" s="31"/>
      <c r="BPY37" s="76"/>
      <c r="BPZ37" s="78">
        <f t="shared" si="188"/>
        <v>118</v>
      </c>
      <c r="BQA37" s="76"/>
      <c r="BQB37" s="322"/>
      <c r="BQC37" s="303"/>
      <c r="BQD37" s="140"/>
      <c r="BQE37" s="49"/>
      <c r="BQF37" s="140"/>
      <c r="BQG37" s="78">
        <f t="shared" si="189"/>
        <v>28133.5</v>
      </c>
      <c r="BQI37" s="322"/>
      <c r="BQJ37" s="899"/>
      <c r="BQK37" s="698"/>
      <c r="BQL37" s="717"/>
      <c r="BQM37" s="140"/>
      <c r="BQN37" s="78">
        <f t="shared" si="190"/>
        <v>0</v>
      </c>
      <c r="BQO37" s="324"/>
      <c r="BQQ37" s="782"/>
      <c r="BQR37" s="351"/>
      <c r="BQS37" s="407"/>
      <c r="BQT37" s="780"/>
      <c r="BQU37" s="78">
        <f t="shared" si="191"/>
        <v>0</v>
      </c>
      <c r="BQW37" s="31"/>
      <c r="BQX37" s="312"/>
      <c r="BQY37" s="22"/>
      <c r="BQZ37" s="31"/>
      <c r="BRA37" s="76"/>
      <c r="BRB37" s="78">
        <f t="shared" si="192"/>
        <v>2077</v>
      </c>
      <c r="BRD37" s="31"/>
      <c r="BRE37" s="31"/>
      <c r="BRF37" s="312"/>
      <c r="BRG37" s="22"/>
      <c r="BRH37" s="31"/>
      <c r="BRI37" s="76"/>
      <c r="BRJ37" s="78">
        <f t="shared" si="193"/>
        <v>1966</v>
      </c>
      <c r="BRL37" s="407"/>
      <c r="BRM37" s="312"/>
      <c r="BRN37" s="22"/>
      <c r="BRO37" s="31"/>
      <c r="BRP37" s="76"/>
      <c r="BRQ37" s="78">
        <f t="shared" si="194"/>
        <v>0</v>
      </c>
      <c r="BRS37" s="407"/>
      <c r="BRT37" s="312"/>
      <c r="BRU37" s="22"/>
      <c r="BRV37" s="31"/>
      <c r="BRW37" s="76"/>
      <c r="BRX37" s="78">
        <f t="shared" si="195"/>
        <v>0</v>
      </c>
      <c r="BRZ37" s="31"/>
      <c r="BSA37" s="312"/>
      <c r="BSB37" s="22"/>
      <c r="BSC37" s="31"/>
      <c r="BSD37" s="76"/>
      <c r="BSE37" s="78">
        <f t="shared" si="196"/>
        <v>0</v>
      </c>
      <c r="BSG37" s="407"/>
      <c r="BSH37" s="312"/>
      <c r="BSI37" s="22"/>
      <c r="BSJ37" s="31"/>
      <c r="BSK37" s="76"/>
      <c r="BSL37" s="78">
        <f t="shared" si="197"/>
        <v>0</v>
      </c>
      <c r="BSN37" s="407"/>
      <c r="BSO37" s="312"/>
      <c r="BSP37" s="22"/>
      <c r="BSQ37" s="31"/>
      <c r="BSR37" s="76"/>
      <c r="BSS37" s="78">
        <f t="shared" si="198"/>
        <v>0</v>
      </c>
      <c r="BSU37" s="31"/>
      <c r="BSV37" s="312"/>
      <c r="BSW37" s="22"/>
      <c r="BSX37" s="31"/>
      <c r="BSY37" s="76"/>
      <c r="BSZ37" s="78">
        <f t="shared" si="199"/>
        <v>0</v>
      </c>
      <c r="BTB37" s="31"/>
      <c r="BTC37" s="312"/>
      <c r="BTD37" s="22"/>
      <c r="BTE37" s="31"/>
      <c r="BTF37" s="76"/>
      <c r="BTG37" s="78">
        <f t="shared" si="200"/>
        <v>0</v>
      </c>
      <c r="BTI37" s="31"/>
      <c r="BTJ37" s="312"/>
      <c r="BTK37" s="22"/>
      <c r="BTL37" s="31"/>
      <c r="BTM37" s="76"/>
      <c r="BTN37" s="78">
        <f t="shared" si="201"/>
        <v>0</v>
      </c>
      <c r="BTP37" s="31"/>
      <c r="BTQ37" s="312"/>
      <c r="BTR37" s="22"/>
      <c r="BTS37" s="31"/>
      <c r="BTT37" s="76"/>
      <c r="BTU37" s="78">
        <f t="shared" si="202"/>
        <v>0</v>
      </c>
    </row>
    <row r="38" spans="1:1893" x14ac:dyDescent="0.25">
      <c r="A38" s="31"/>
      <c r="B38" s="312"/>
      <c r="C38" s="22"/>
      <c r="D38" s="31"/>
      <c r="E38" s="76"/>
      <c r="F38" s="78">
        <f t="shared" si="2"/>
        <v>0</v>
      </c>
      <c r="H38" s="312"/>
      <c r="I38" s="312"/>
      <c r="J38" s="22"/>
      <c r="K38" s="31"/>
      <c r="L38" s="76"/>
      <c r="M38" s="78">
        <f t="shared" si="3"/>
        <v>0</v>
      </c>
      <c r="O38" s="312"/>
      <c r="P38" s="312"/>
      <c r="Q38" s="22"/>
      <c r="R38" s="31"/>
      <c r="S38" s="76"/>
      <c r="T38" s="78">
        <f t="shared" si="4"/>
        <v>0</v>
      </c>
      <c r="V38" s="312"/>
      <c r="W38" s="312"/>
      <c r="X38" s="22"/>
      <c r="Y38" s="31"/>
      <c r="Z38" s="76"/>
      <c r="AA38" s="78">
        <f t="shared" si="5"/>
        <v>0</v>
      </c>
      <c r="AC38" s="407"/>
      <c r="AD38" s="312"/>
      <c r="AE38" s="22"/>
      <c r="AF38" s="407"/>
      <c r="AG38" s="76"/>
      <c r="AH38" s="78">
        <f t="shared" si="6"/>
        <v>33979</v>
      </c>
      <c r="AJ38" s="323"/>
      <c r="AK38" s="782"/>
      <c r="AL38" s="704"/>
      <c r="AM38" s="322"/>
      <c r="AN38" s="140"/>
      <c r="AO38" s="78">
        <f t="shared" si="7"/>
        <v>617632.36</v>
      </c>
      <c r="AQ38" s="312"/>
      <c r="AR38" s="312"/>
      <c r="AS38" s="22"/>
      <c r="AT38" s="31"/>
      <c r="AU38" s="76"/>
      <c r="AV38" s="78">
        <f t="shared" si="8"/>
        <v>0</v>
      </c>
      <c r="AX38" s="323"/>
      <c r="AY38" s="312"/>
      <c r="AZ38" s="22"/>
      <c r="BA38" s="31"/>
      <c r="BB38" s="76"/>
      <c r="BC38" s="78">
        <f t="shared" si="9"/>
        <v>37222</v>
      </c>
      <c r="BE38" s="407"/>
      <c r="BF38" s="312"/>
      <c r="BG38" s="22"/>
      <c r="BH38" s="31"/>
      <c r="BI38" s="76"/>
      <c r="BJ38" s="78">
        <f t="shared" si="10"/>
        <v>0</v>
      </c>
      <c r="BL38" s="323"/>
      <c r="BM38" s="312"/>
      <c r="BN38" s="22"/>
      <c r="BO38" s="31"/>
      <c r="BP38" s="76"/>
      <c r="BQ38" s="78">
        <f t="shared" si="11"/>
        <v>0</v>
      </c>
      <c r="BS38" s="427"/>
      <c r="BT38" s="427"/>
      <c r="BU38" s="230"/>
      <c r="BV38" s="105"/>
      <c r="BW38" s="49"/>
      <c r="BX38" s="140"/>
      <c r="BY38" s="78">
        <f t="shared" si="12"/>
        <v>0</v>
      </c>
      <c r="CA38" s="407"/>
      <c r="CB38" s="312"/>
      <c r="CC38" s="22"/>
      <c r="CD38" s="31"/>
      <c r="CE38" s="76"/>
      <c r="CF38" s="78">
        <f t="shared" si="13"/>
        <v>0</v>
      </c>
      <c r="CH38" s="407"/>
      <c r="CI38" s="312"/>
      <c r="CJ38" s="22"/>
      <c r="CK38" s="31"/>
      <c r="CL38" s="76"/>
      <c r="CM38" s="78">
        <f t="shared" si="14"/>
        <v>0</v>
      </c>
      <c r="CO38" s="407">
        <v>41452</v>
      </c>
      <c r="CP38" s="913" t="s">
        <v>3351</v>
      </c>
      <c r="CQ38" s="782" t="s">
        <v>2230</v>
      </c>
      <c r="CR38" s="140">
        <v>122592</v>
      </c>
      <c r="CS38" s="484"/>
      <c r="CT38" s="433"/>
      <c r="CU38" s="78">
        <f t="shared" si="15"/>
        <v>730677.25</v>
      </c>
      <c r="CW38" s="427"/>
      <c r="CX38" s="821"/>
      <c r="CY38" s="230"/>
      <c r="CZ38" s="105"/>
      <c r="DA38" s="427"/>
      <c r="DB38" s="140"/>
      <c r="DC38" s="78">
        <f t="shared" si="16"/>
        <v>9551430.3000000007</v>
      </c>
      <c r="DE38" s="323"/>
      <c r="DF38" s="312"/>
      <c r="DG38" s="22"/>
      <c r="DH38" s="31"/>
      <c r="DI38" s="76"/>
      <c r="DJ38" s="78">
        <f t="shared" si="17"/>
        <v>7735</v>
      </c>
      <c r="DL38" s="323"/>
      <c r="DM38" s="312"/>
      <c r="DN38" s="22"/>
      <c r="DO38" s="31"/>
      <c r="DP38" s="76"/>
      <c r="DQ38" s="78">
        <f t="shared" si="18"/>
        <v>0</v>
      </c>
      <c r="DS38" s="31"/>
      <c r="DT38" s="312"/>
      <c r="DU38" s="22"/>
      <c r="DV38" s="31"/>
      <c r="DW38" s="76"/>
      <c r="DX38" s="78">
        <f t="shared" si="19"/>
        <v>1750.5</v>
      </c>
      <c r="DZ38" s="323"/>
      <c r="EA38" s="312"/>
      <c r="EB38" s="22"/>
      <c r="EC38" s="31"/>
      <c r="ED38" s="76"/>
      <c r="EE38" s="78">
        <f t="shared" si="20"/>
        <v>0</v>
      </c>
      <c r="EG38" s="407"/>
      <c r="EH38" s="312"/>
      <c r="EI38" s="22"/>
      <c r="EJ38" s="31"/>
      <c r="EK38" s="76"/>
      <c r="EL38" s="78">
        <f t="shared" si="21"/>
        <v>0</v>
      </c>
      <c r="EN38" s="407"/>
      <c r="EO38" s="312"/>
      <c r="EP38" s="22"/>
      <c r="EQ38" s="31"/>
      <c r="ER38" s="76"/>
      <c r="ES38" s="78">
        <f t="shared" si="22"/>
        <v>0</v>
      </c>
      <c r="EU38" s="312"/>
      <c r="EV38" s="312"/>
      <c r="EW38" s="312"/>
      <c r="EX38" s="22"/>
      <c r="EY38" s="31"/>
      <c r="EZ38" s="76"/>
      <c r="FA38" s="78">
        <f t="shared" si="23"/>
        <v>0</v>
      </c>
      <c r="FC38" s="427"/>
      <c r="FD38" s="49"/>
      <c r="FE38" s="230"/>
      <c r="FF38" s="105"/>
      <c r="FG38" s="49"/>
      <c r="FH38" s="140"/>
      <c r="FI38" s="78">
        <f t="shared" si="24"/>
        <v>40277.530000000006</v>
      </c>
      <c r="FK38" s="407"/>
      <c r="FL38" s="312"/>
      <c r="FM38" s="312"/>
      <c r="FN38" s="22"/>
      <c r="FO38" s="31"/>
      <c r="FP38" s="76"/>
      <c r="FQ38" s="78">
        <f t="shared" si="25"/>
        <v>8038.1</v>
      </c>
      <c r="FS38" s="31"/>
      <c r="FT38" s="312"/>
      <c r="FU38" s="22"/>
      <c r="FV38" s="31"/>
      <c r="FW38" s="76"/>
      <c r="FX38" s="78">
        <f t="shared" si="203"/>
        <v>0</v>
      </c>
      <c r="FZ38" s="427"/>
      <c r="GA38" s="484"/>
      <c r="GB38" s="230"/>
      <c r="GC38" s="105"/>
      <c r="GD38" s="427"/>
      <c r="GE38" s="140"/>
      <c r="GF38" s="78">
        <f t="shared" si="26"/>
        <v>115455</v>
      </c>
      <c r="GH38" s="312"/>
      <c r="GI38" s="312"/>
      <c r="GJ38" s="22"/>
      <c r="GK38" s="31"/>
      <c r="GL38" s="76"/>
      <c r="GM38" s="78">
        <f t="shared" si="27"/>
        <v>24</v>
      </c>
      <c r="GO38" s="407"/>
      <c r="GP38" s="312"/>
      <c r="GQ38" s="312"/>
      <c r="GR38" s="22"/>
      <c r="GS38" s="31"/>
      <c r="GT38" s="76"/>
      <c r="GU38" s="78">
        <f t="shared" si="28"/>
        <v>8804.6</v>
      </c>
      <c r="GW38" s="407"/>
      <c r="GX38" s="312"/>
      <c r="GY38" s="22"/>
      <c r="GZ38" s="31"/>
      <c r="HA38" s="76"/>
      <c r="HB38" s="78">
        <f t="shared" si="29"/>
        <v>5990.5</v>
      </c>
      <c r="HD38" s="323"/>
      <c r="HE38" s="312"/>
      <c r="HF38" s="22"/>
      <c r="HG38" s="31"/>
      <c r="HH38" s="76"/>
      <c r="HI38" s="78">
        <f t="shared" si="30"/>
        <v>41275.5</v>
      </c>
      <c r="HK38" s="323"/>
      <c r="HL38" s="312"/>
      <c r="HM38" s="22"/>
      <c r="HN38" s="31"/>
      <c r="HO38" s="76"/>
      <c r="HP38" s="78">
        <f t="shared" si="31"/>
        <v>3000</v>
      </c>
      <c r="HR38" s="323"/>
      <c r="HS38" s="312"/>
      <c r="HT38" s="22"/>
      <c r="HU38" s="31"/>
      <c r="HV38" s="76"/>
      <c r="HW38" s="78">
        <f t="shared" si="32"/>
        <v>0</v>
      </c>
      <c r="HY38" s="323"/>
      <c r="HZ38" s="312"/>
      <c r="IA38" s="22"/>
      <c r="IB38" s="31"/>
      <c r="IC38" s="76"/>
      <c r="ID38" s="78">
        <f t="shared" si="33"/>
        <v>0</v>
      </c>
      <c r="IF38" s="312"/>
      <c r="IG38" s="312"/>
      <c r="IH38" s="22"/>
      <c r="II38" s="31"/>
      <c r="IJ38" s="76"/>
      <c r="IK38" s="78">
        <f t="shared" si="34"/>
        <v>44195</v>
      </c>
      <c r="IM38" s="427"/>
      <c r="IN38" s="230"/>
      <c r="IO38" s="105"/>
      <c r="IP38" s="49"/>
      <c r="IQ38" s="140"/>
      <c r="IR38" s="78">
        <f t="shared" si="35"/>
        <v>402</v>
      </c>
      <c r="IT38" s="427"/>
      <c r="IU38" s="230"/>
      <c r="IV38" s="105"/>
      <c r="IW38" s="49"/>
      <c r="IX38" s="140"/>
      <c r="IY38" s="78">
        <f t="shared" si="36"/>
        <v>21278.5</v>
      </c>
      <c r="JA38" s="322"/>
      <c r="JB38" s="303"/>
      <c r="JC38" s="391"/>
      <c r="JD38" s="322"/>
      <c r="JE38" s="391"/>
      <c r="JF38" s="78">
        <f t="shared" si="37"/>
        <v>30400</v>
      </c>
      <c r="JH38" s="323"/>
      <c r="JI38" s="312"/>
      <c r="JJ38" s="22"/>
      <c r="JK38" s="323"/>
      <c r="JL38" s="22"/>
      <c r="JM38" s="78">
        <f t="shared" si="38"/>
        <v>30400</v>
      </c>
      <c r="JO38" s="323"/>
      <c r="JP38" s="312"/>
      <c r="JQ38" s="22"/>
      <c r="JR38" s="323"/>
      <c r="JS38" s="22"/>
      <c r="JT38" s="78">
        <f t="shared" si="39"/>
        <v>30400</v>
      </c>
      <c r="JV38" s="407"/>
      <c r="JW38" s="312"/>
      <c r="JX38" s="22"/>
      <c r="JY38" s="323"/>
      <c r="JZ38" s="76"/>
      <c r="KA38" s="78">
        <f t="shared" si="40"/>
        <v>115056.17</v>
      </c>
      <c r="KC38" s="323"/>
      <c r="KD38" s="312"/>
      <c r="KE38" s="22"/>
      <c r="KF38" s="31"/>
      <c r="KG38" s="76"/>
      <c r="KH38" s="78">
        <f t="shared" si="41"/>
        <v>0</v>
      </c>
      <c r="KJ38" s="323"/>
      <c r="KK38" s="323"/>
      <c r="KL38" s="312"/>
      <c r="KM38" s="22"/>
      <c r="KN38" s="31"/>
      <c r="KO38" s="76"/>
      <c r="KP38" s="78">
        <f t="shared" si="42"/>
        <v>26852</v>
      </c>
      <c r="KR38" s="323"/>
      <c r="KS38" s="312"/>
      <c r="KT38" s="22"/>
      <c r="KU38" s="31"/>
      <c r="KV38" s="76"/>
      <c r="KW38" s="78">
        <f t="shared" si="43"/>
        <v>0</v>
      </c>
      <c r="KY38" s="322"/>
      <c r="KZ38" s="230"/>
      <c r="LA38" s="105"/>
      <c r="LB38" s="49"/>
      <c r="LC38" s="140"/>
      <c r="LD38" s="78">
        <f t="shared" si="44"/>
        <v>0</v>
      </c>
      <c r="LF38" s="312"/>
      <c r="LG38" s="312"/>
      <c r="LH38" s="22"/>
      <c r="LI38" s="31"/>
      <c r="LJ38" s="76"/>
      <c r="LK38" s="78">
        <f t="shared" si="45"/>
        <v>7881.5</v>
      </c>
      <c r="LM38" s="312"/>
      <c r="LN38" s="312"/>
      <c r="LO38" s="22"/>
      <c r="LP38" s="31"/>
      <c r="LQ38" s="76"/>
      <c r="LR38" s="78">
        <f t="shared" si="46"/>
        <v>0</v>
      </c>
      <c r="LT38" s="312"/>
      <c r="LU38" s="312"/>
      <c r="LV38" s="22"/>
      <c r="LW38" s="31"/>
      <c r="LX38" s="76"/>
      <c r="LY38" s="78">
        <f t="shared" si="47"/>
        <v>0</v>
      </c>
      <c r="MA38" s="312"/>
      <c r="MB38" s="312"/>
      <c r="MC38" s="22"/>
      <c r="MD38" s="31"/>
      <c r="ME38" s="76"/>
      <c r="MF38" s="78">
        <f t="shared" si="48"/>
        <v>0</v>
      </c>
      <c r="MH38" s="407"/>
      <c r="MI38" s="312"/>
      <c r="MJ38" s="22"/>
      <c r="MK38" s="31"/>
      <c r="ML38" s="76"/>
      <c r="MM38" s="78">
        <f t="shared" si="49"/>
        <v>0</v>
      </c>
      <c r="MO38" s="407"/>
      <c r="MP38" s="312"/>
      <c r="MQ38" s="22"/>
      <c r="MR38" s="31"/>
      <c r="MS38" s="76"/>
      <c r="MT38" s="78">
        <f t="shared" si="50"/>
        <v>0</v>
      </c>
      <c r="MV38" s="407"/>
      <c r="MW38" s="312"/>
      <c r="MX38" s="22"/>
      <c r="MY38" s="31"/>
      <c r="MZ38" s="76"/>
      <c r="NA38" s="78">
        <f t="shared" si="51"/>
        <v>0</v>
      </c>
      <c r="NC38" s="312"/>
      <c r="ND38" s="312"/>
      <c r="NE38" s="22"/>
      <c r="NF38" s="31"/>
      <c r="NG38" s="76"/>
      <c r="NH38" s="78">
        <f t="shared" si="52"/>
        <v>0</v>
      </c>
      <c r="NJ38" s="312"/>
      <c r="NK38" s="312"/>
      <c r="NL38" s="22"/>
      <c r="NM38" s="31"/>
      <c r="NN38" s="76"/>
      <c r="NO38" s="78">
        <f t="shared" si="53"/>
        <v>0</v>
      </c>
      <c r="NQ38" s="407"/>
      <c r="NR38" s="312"/>
      <c r="NS38" s="22"/>
      <c r="NT38" s="407"/>
      <c r="NU38" s="76"/>
      <c r="NV38" s="78">
        <f t="shared" si="54"/>
        <v>0</v>
      </c>
      <c r="NX38" s="407"/>
      <c r="NY38" s="312"/>
      <c r="NZ38" s="22"/>
      <c r="OA38" s="31"/>
      <c r="OB38" s="76"/>
      <c r="OC38" s="78">
        <f t="shared" si="55"/>
        <v>14934.5</v>
      </c>
      <c r="OE38" s="407"/>
      <c r="OF38" s="738"/>
      <c r="OG38" s="312"/>
      <c r="OH38" s="22"/>
      <c r="OI38" s="31"/>
      <c r="OJ38" s="76"/>
      <c r="OK38" s="78">
        <f t="shared" si="0"/>
        <v>166644.35999999999</v>
      </c>
      <c r="OM38" s="407"/>
      <c r="ON38" s="312"/>
      <c r="OO38" s="22"/>
      <c r="OP38" s="31"/>
      <c r="OQ38" s="76"/>
      <c r="OR38" s="78">
        <f t="shared" si="56"/>
        <v>0</v>
      </c>
      <c r="OT38" s="312"/>
      <c r="OU38" s="312"/>
      <c r="OV38" s="22"/>
      <c r="OW38" s="31"/>
      <c r="OX38" s="76"/>
      <c r="OY38" s="78">
        <f t="shared" si="57"/>
        <v>0</v>
      </c>
      <c r="PA38" s="322"/>
      <c r="PB38" s="899"/>
      <c r="PC38" s="105"/>
      <c r="PD38" s="49"/>
      <c r="PE38" s="140"/>
      <c r="PF38" s="78">
        <f t="shared" si="58"/>
        <v>7976</v>
      </c>
      <c r="PH38" s="322"/>
      <c r="PI38" s="899"/>
      <c r="PJ38" s="105"/>
      <c r="PK38" s="49"/>
      <c r="PL38" s="140"/>
      <c r="PM38" s="78">
        <f t="shared" si="59"/>
        <v>7976</v>
      </c>
      <c r="PO38" s="323"/>
      <c r="PP38" s="337"/>
      <c r="PQ38" s="312"/>
      <c r="PR38" s="22"/>
      <c r="PS38" s="337"/>
      <c r="PT38" s="76"/>
      <c r="PU38" s="78">
        <f t="shared" si="60"/>
        <v>332577.49</v>
      </c>
      <c r="PW38" s="323"/>
      <c r="PX38" s="312"/>
      <c r="PY38" s="22"/>
      <c r="PZ38" s="337"/>
      <c r="QA38" s="76"/>
      <c r="QB38" s="78">
        <f t="shared" si="61"/>
        <v>9904</v>
      </c>
      <c r="QD38" s="323"/>
      <c r="QE38" s="312"/>
      <c r="QF38" s="22"/>
      <c r="QG38" s="31"/>
      <c r="QH38" s="76"/>
      <c r="QI38" s="78">
        <f t="shared" si="62"/>
        <v>43673.4</v>
      </c>
      <c r="QK38" s="312"/>
      <c r="QL38" s="312"/>
      <c r="QM38" s="22"/>
      <c r="QN38" s="31"/>
      <c r="QO38" s="76"/>
      <c r="QP38" s="78">
        <f t="shared" si="63"/>
        <v>0</v>
      </c>
      <c r="QR38" s="312"/>
      <c r="QS38" s="312"/>
      <c r="QT38" s="22"/>
      <c r="QU38" s="31"/>
      <c r="QV38" s="76"/>
      <c r="QW38" s="78">
        <f t="shared" si="64"/>
        <v>0</v>
      </c>
      <c r="QY38" s="312"/>
      <c r="QZ38" s="312"/>
      <c r="RA38" s="22"/>
      <c r="RB38" s="31"/>
      <c r="RC38" s="76"/>
      <c r="RD38" s="78">
        <f t="shared" si="65"/>
        <v>0</v>
      </c>
      <c r="RF38" s="427"/>
      <c r="RG38" s="484"/>
      <c r="RH38" s="230"/>
      <c r="RI38" s="105"/>
      <c r="RJ38" s="49"/>
      <c r="RK38" s="140"/>
      <c r="RL38" s="78">
        <f t="shared" si="66"/>
        <v>26965.5</v>
      </c>
      <c r="RN38" s="407"/>
      <c r="RO38" s="312"/>
      <c r="RP38" s="22"/>
      <c r="RQ38" s="31"/>
      <c r="RR38" s="76"/>
      <c r="RS38" s="78">
        <f t="shared" si="67"/>
        <v>0</v>
      </c>
      <c r="RU38" s="407"/>
      <c r="RV38" s="312"/>
      <c r="RW38" s="22"/>
      <c r="RX38" s="31"/>
      <c r="RY38" s="76"/>
      <c r="RZ38" s="78">
        <f t="shared" si="68"/>
        <v>0</v>
      </c>
      <c r="SB38" s="312"/>
      <c r="SC38" s="312"/>
      <c r="SD38" s="22"/>
      <c r="SE38" s="31"/>
      <c r="SF38" s="76"/>
      <c r="SG38" s="78">
        <f t="shared" si="69"/>
        <v>0</v>
      </c>
      <c r="SI38" s="312"/>
      <c r="SJ38" s="312"/>
      <c r="SK38" s="22"/>
      <c r="SL38" s="31"/>
      <c r="SM38" s="76"/>
      <c r="SN38" s="78">
        <f t="shared" si="70"/>
        <v>0</v>
      </c>
      <c r="SP38" s="312"/>
      <c r="SQ38" s="312"/>
      <c r="SR38" s="22"/>
      <c r="SS38" s="31"/>
      <c r="ST38" s="76"/>
      <c r="SU38" s="78">
        <f t="shared" si="71"/>
        <v>0</v>
      </c>
      <c r="SW38" s="312"/>
      <c r="SX38" s="312"/>
      <c r="SY38" s="22"/>
      <c r="SZ38" s="31"/>
      <c r="TA38" s="76"/>
      <c r="TB38" s="78">
        <f t="shared" si="72"/>
        <v>0</v>
      </c>
      <c r="TD38" s="312"/>
      <c r="TE38" s="312"/>
      <c r="TF38" s="22"/>
      <c r="TG38" s="31"/>
      <c r="TH38" s="76"/>
      <c r="TI38" s="78">
        <f t="shared" si="73"/>
        <v>0</v>
      </c>
      <c r="TK38" s="312"/>
      <c r="TL38" s="312"/>
      <c r="TM38" s="22"/>
      <c r="TN38" s="31"/>
      <c r="TO38" s="76"/>
      <c r="TP38" s="78">
        <f t="shared" si="74"/>
        <v>9651.5</v>
      </c>
      <c r="TR38" s="312"/>
      <c r="TS38" s="312"/>
      <c r="TT38" s="22"/>
      <c r="TU38" s="31"/>
      <c r="TV38" s="76"/>
      <c r="TW38" s="78">
        <f t="shared" si="75"/>
        <v>0</v>
      </c>
      <c r="TY38" s="407"/>
      <c r="TZ38" s="312"/>
      <c r="UA38" s="22"/>
      <c r="UB38" s="31"/>
      <c r="UC38" s="76"/>
      <c r="UD38" s="78">
        <f t="shared" si="76"/>
        <v>0</v>
      </c>
      <c r="UF38" s="407"/>
      <c r="UG38" s="312"/>
      <c r="UH38" s="22"/>
      <c r="UI38" s="31"/>
      <c r="UJ38" s="76"/>
      <c r="UK38" s="78">
        <f t="shared" si="77"/>
        <v>-2822</v>
      </c>
      <c r="UM38" s="407"/>
      <c r="UN38" s="312"/>
      <c r="UO38" s="22"/>
      <c r="UP38" s="31"/>
      <c r="UQ38" s="76"/>
      <c r="UR38" s="78">
        <f t="shared" si="78"/>
        <v>0</v>
      </c>
      <c r="UT38" s="322"/>
      <c r="UU38" s="230"/>
      <c r="UV38" s="105"/>
      <c r="UW38" s="322"/>
      <c r="UX38" s="140"/>
      <c r="UY38" s="78">
        <f t="shared" si="79"/>
        <v>2243</v>
      </c>
      <c r="VA38" s="407"/>
      <c r="VB38" s="312"/>
      <c r="VC38" s="22"/>
      <c r="VD38" s="31"/>
      <c r="VE38" s="76"/>
      <c r="VF38" s="78">
        <f t="shared" si="80"/>
        <v>0</v>
      </c>
      <c r="VH38" s="312"/>
      <c r="VI38" s="312"/>
      <c r="VJ38" s="22"/>
      <c r="VK38" s="31"/>
      <c r="VL38" s="76"/>
      <c r="VM38" s="78">
        <f t="shared" si="81"/>
        <v>1169.5</v>
      </c>
      <c r="VO38" s="312"/>
      <c r="VP38" s="312"/>
      <c r="VQ38" s="22"/>
      <c r="VR38" s="31"/>
      <c r="VS38" s="76"/>
      <c r="VT38" s="78">
        <f t="shared" si="82"/>
        <v>0</v>
      </c>
      <c r="VV38" s="407"/>
      <c r="VW38" s="312"/>
      <c r="VX38" s="22"/>
      <c r="VY38" s="31"/>
      <c r="VZ38" s="76"/>
      <c r="WA38" s="78">
        <f t="shared" si="83"/>
        <v>25810</v>
      </c>
      <c r="WC38" s="323"/>
      <c r="WD38" s="312"/>
      <c r="WE38" s="22"/>
      <c r="WF38" s="31"/>
      <c r="WG38" s="76"/>
      <c r="WH38" s="78">
        <f t="shared" si="84"/>
        <v>151</v>
      </c>
      <c r="WJ38" s="407"/>
      <c r="WK38" s="312"/>
      <c r="WL38" s="22"/>
      <c r="WM38" s="31"/>
      <c r="WN38" s="76"/>
      <c r="WO38" s="78">
        <f t="shared" si="85"/>
        <v>22886.5</v>
      </c>
      <c r="WQ38" s="31"/>
      <c r="WR38" s="312"/>
      <c r="WS38" s="22"/>
      <c r="WT38" s="31"/>
      <c r="WU38" s="76"/>
      <c r="WV38" s="78">
        <f t="shared" si="86"/>
        <v>0</v>
      </c>
      <c r="WX38" s="407"/>
      <c r="WY38" s="312"/>
      <c r="WZ38" s="22"/>
      <c r="XA38" s="31"/>
      <c r="XB38" s="76"/>
      <c r="XC38" s="78">
        <f t="shared" si="87"/>
        <v>27657.5</v>
      </c>
      <c r="XE38" s="407"/>
      <c r="XF38" s="312"/>
      <c r="XG38" s="22"/>
      <c r="XH38" s="31"/>
      <c r="XI38" s="76"/>
      <c r="XJ38" s="78">
        <f t="shared" si="88"/>
        <v>0</v>
      </c>
      <c r="XL38" s="407"/>
      <c r="XM38" s="312"/>
      <c r="XN38" s="22"/>
      <c r="XO38" s="31"/>
      <c r="XP38" s="76"/>
      <c r="XQ38" s="78">
        <f t="shared" si="89"/>
        <v>0</v>
      </c>
      <c r="XS38" s="323"/>
      <c r="XT38" s="312"/>
      <c r="XU38" s="312"/>
      <c r="XV38" s="22"/>
      <c r="XW38" s="31"/>
      <c r="XX38" s="76"/>
      <c r="XY38" s="78">
        <f t="shared" si="90"/>
        <v>55941.83</v>
      </c>
      <c r="YA38" s="323"/>
      <c r="YB38" s="312"/>
      <c r="YC38" s="22"/>
      <c r="YD38" s="31"/>
      <c r="YE38" s="76"/>
      <c r="YF38" s="78">
        <f t="shared" si="91"/>
        <v>721</v>
      </c>
      <c r="YH38" s="427"/>
      <c r="YI38" s="484"/>
      <c r="YJ38" s="230"/>
      <c r="YK38" s="698"/>
      <c r="YL38" s="787"/>
      <c r="YM38" s="140"/>
      <c r="YN38" s="78">
        <f t="shared" si="92"/>
        <v>4883.7000000000007</v>
      </c>
      <c r="YP38" s="323"/>
      <c r="YQ38" s="312"/>
      <c r="YR38" s="22"/>
      <c r="YS38" s="31"/>
      <c r="YT38" s="76"/>
      <c r="YU38" s="78">
        <f t="shared" si="251"/>
        <v>2405.5</v>
      </c>
      <c r="YW38" s="322"/>
      <c r="YX38" s="230"/>
      <c r="YY38" s="105"/>
      <c r="YZ38" s="49"/>
      <c r="ZA38" s="140"/>
      <c r="ZB38" s="78">
        <f t="shared" si="93"/>
        <v>13442.44</v>
      </c>
      <c r="ZD38" s="407"/>
      <c r="ZE38" s="312"/>
      <c r="ZF38" s="22"/>
      <c r="ZG38" s="31"/>
      <c r="ZH38" s="76"/>
      <c r="ZI38" s="78">
        <f t="shared" si="237"/>
        <v>0</v>
      </c>
      <c r="ZK38" s="407"/>
      <c r="ZL38" s="312"/>
      <c r="ZM38" s="22"/>
      <c r="ZN38" s="31"/>
      <c r="ZO38" s="76"/>
      <c r="ZP38" s="78">
        <f t="shared" si="238"/>
        <v>0</v>
      </c>
      <c r="ZR38" s="322">
        <v>41540</v>
      </c>
      <c r="ZS38" s="230"/>
      <c r="ZT38" s="230" t="s">
        <v>4136</v>
      </c>
      <c r="ZU38" s="105">
        <v>142384</v>
      </c>
      <c r="ZV38" s="322"/>
      <c r="ZW38" s="140"/>
      <c r="ZX38" s="78">
        <f t="shared" si="94"/>
        <v>340118.08</v>
      </c>
      <c r="ZZ38" s="322"/>
      <c r="AAA38" s="230"/>
      <c r="AAB38" s="105"/>
      <c r="AAC38" s="322"/>
      <c r="AAD38" s="140"/>
      <c r="AAE38" s="78">
        <f t="shared" si="95"/>
        <v>0</v>
      </c>
      <c r="AAG38" s="427"/>
      <c r="AAH38" s="230"/>
      <c r="AAI38" s="105"/>
      <c r="AAJ38" s="322"/>
      <c r="AAK38" s="52"/>
      <c r="AAL38" s="78">
        <f t="shared" si="96"/>
        <v>2828</v>
      </c>
      <c r="AAN38" s="322"/>
      <c r="AAO38" s="230"/>
      <c r="AAP38" s="698"/>
      <c r="AAQ38" s="49"/>
      <c r="AAR38" s="140"/>
      <c r="AAS38" s="78">
        <f t="shared" si="97"/>
        <v>22790</v>
      </c>
      <c r="AAU38" s="407"/>
      <c r="AAV38" s="312"/>
      <c r="AAW38" s="22"/>
      <c r="AAX38" s="31"/>
      <c r="AAY38" s="76"/>
      <c r="AAZ38" s="78">
        <f t="shared" si="98"/>
        <v>0</v>
      </c>
      <c r="ABB38" s="407"/>
      <c r="ABC38" s="312"/>
      <c r="ABD38" s="22"/>
      <c r="ABE38" s="31"/>
      <c r="ABF38" s="76"/>
      <c r="ABG38" s="78">
        <f t="shared" si="99"/>
        <v>0</v>
      </c>
      <c r="ABI38" s="407"/>
      <c r="ABJ38" s="312"/>
      <c r="ABK38" s="22"/>
      <c r="ABL38" s="31"/>
      <c r="ABM38" s="76"/>
      <c r="ABN38" s="78">
        <f t="shared" si="100"/>
        <v>0</v>
      </c>
      <c r="ABP38" s="407"/>
      <c r="ABQ38" s="312"/>
      <c r="ABR38" s="22"/>
      <c r="ABS38" s="31"/>
      <c r="ABT38" s="76"/>
      <c r="ABU38" s="78">
        <f t="shared" si="101"/>
        <v>0</v>
      </c>
      <c r="ABW38" s="407"/>
      <c r="ABX38" s="312"/>
      <c r="ABY38" s="22"/>
      <c r="ABZ38" s="31"/>
      <c r="ACA38" s="76"/>
      <c r="ACB38" s="78">
        <f t="shared" si="102"/>
        <v>0</v>
      </c>
      <c r="ACD38" s="407"/>
      <c r="ACE38" s="407"/>
      <c r="ACF38" s="312"/>
      <c r="ACG38" s="22"/>
      <c r="ACH38" s="31"/>
      <c r="ACI38" s="76"/>
      <c r="ACJ38" s="78">
        <f t="shared" si="103"/>
        <v>0</v>
      </c>
      <c r="ACL38" s="312"/>
      <c r="ACM38" s="312"/>
      <c r="ACN38" s="22"/>
      <c r="ACO38" s="31"/>
      <c r="ACP38" s="76"/>
      <c r="ACQ38" s="78">
        <f t="shared" si="255"/>
        <v>8172</v>
      </c>
      <c r="ACS38" s="312"/>
      <c r="ACT38" s="312"/>
      <c r="ACU38" s="22"/>
      <c r="ACV38" s="31"/>
      <c r="ACW38" s="76"/>
      <c r="ACX38" s="78">
        <f t="shared" si="104"/>
        <v>70699</v>
      </c>
      <c r="ADA38" s="312"/>
      <c r="ADB38" s="312"/>
      <c r="ADC38" s="22"/>
      <c r="ADD38" s="31"/>
      <c r="ADE38" s="76"/>
      <c r="ADF38" s="78">
        <f t="shared" si="256"/>
        <v>0</v>
      </c>
      <c r="ADH38" s="323"/>
      <c r="ADI38" s="312"/>
      <c r="ADJ38" s="22"/>
      <c r="ADK38" s="407"/>
      <c r="ADL38" s="76"/>
      <c r="ADM38" s="78">
        <f t="shared" si="257"/>
        <v>0</v>
      </c>
      <c r="ADO38" s="407"/>
      <c r="ADP38" s="312"/>
      <c r="ADQ38" s="22"/>
      <c r="ADR38" s="31"/>
      <c r="ADS38" s="76"/>
      <c r="ADT38" s="78">
        <f t="shared" si="258"/>
        <v>42311</v>
      </c>
      <c r="ADV38" s="322"/>
      <c r="ADW38" s="230"/>
      <c r="ADX38" s="105"/>
      <c r="ADY38" s="322"/>
      <c r="ADZ38" s="140"/>
      <c r="AEA38" s="78">
        <f t="shared" si="252"/>
        <v>31650.5</v>
      </c>
      <c r="AEC38" s="31"/>
      <c r="AED38" s="312"/>
      <c r="AEE38" s="22"/>
      <c r="AEF38" s="31"/>
      <c r="AEG38" s="76"/>
      <c r="AEH38" s="78">
        <f t="shared" si="1"/>
        <v>0</v>
      </c>
      <c r="AEJ38" s="312"/>
      <c r="AEK38" s="312"/>
      <c r="AEL38" s="22"/>
      <c r="AEM38" s="31"/>
      <c r="AEN38" s="76"/>
      <c r="AEO38" s="78">
        <f t="shared" si="105"/>
        <v>1957</v>
      </c>
      <c r="AEQ38" s="312"/>
      <c r="AER38" s="312"/>
      <c r="AES38" s="22"/>
      <c r="AET38" s="31"/>
      <c r="AEU38" s="76"/>
      <c r="AEV38" s="78">
        <f t="shared" si="106"/>
        <v>0</v>
      </c>
      <c r="AEX38" s="794"/>
      <c r="AEY38" s="312"/>
      <c r="AEZ38" s="22"/>
      <c r="AFA38" s="31"/>
      <c r="AFB38" s="76"/>
      <c r="AFC38" s="78">
        <f t="shared" si="107"/>
        <v>0</v>
      </c>
      <c r="AFE38" s="323"/>
      <c r="AFF38" s="312"/>
      <c r="AFG38" s="22"/>
      <c r="AFH38" s="31"/>
      <c r="AFI38" s="76"/>
      <c r="AFJ38" s="78">
        <f t="shared" si="108"/>
        <v>0</v>
      </c>
      <c r="AFL38" s="794"/>
      <c r="AFM38" s="312"/>
      <c r="AFN38" s="22"/>
      <c r="AFO38" s="31"/>
      <c r="AFP38" s="76"/>
      <c r="AFQ38" s="78">
        <f t="shared" si="109"/>
        <v>0</v>
      </c>
      <c r="AFS38" s="794"/>
      <c r="AFT38" s="312"/>
      <c r="AFU38" s="22"/>
      <c r="AFV38" s="31"/>
      <c r="AFW38" s="76"/>
      <c r="AFX38" s="78">
        <f t="shared" si="110"/>
        <v>75595.399999999994</v>
      </c>
      <c r="AFZ38" s="794"/>
      <c r="AGA38" s="312"/>
      <c r="AGB38" s="22"/>
      <c r="AGC38" s="31"/>
      <c r="AGD38" s="76"/>
      <c r="AGE38" s="78">
        <f t="shared" si="111"/>
        <v>0</v>
      </c>
      <c r="AGG38" s="323"/>
      <c r="AGH38" s="312"/>
      <c r="AGI38" s="22"/>
      <c r="AGJ38" s="31"/>
      <c r="AGK38" s="76"/>
      <c r="AGL38" s="78">
        <f t="shared" si="112"/>
        <v>6283.5</v>
      </c>
      <c r="AGN38" s="407"/>
      <c r="AGO38" s="312"/>
      <c r="AGP38" s="22"/>
      <c r="AGQ38" s="31"/>
      <c r="AGR38" s="76"/>
      <c r="AGS38" s="78">
        <f t="shared" si="113"/>
        <v>39189.599999999999</v>
      </c>
      <c r="AGW38" s="312"/>
      <c r="AGX38" s="22"/>
      <c r="AGY38" s="323"/>
      <c r="AGZ38" s="76"/>
      <c r="AHA38" s="78">
        <f t="shared" si="114"/>
        <v>2343</v>
      </c>
      <c r="AHC38" s="407"/>
      <c r="AHD38" s="312"/>
      <c r="AHE38" s="22"/>
      <c r="AHF38" s="31"/>
      <c r="AHG38" s="76"/>
      <c r="AHH38" s="78">
        <f t="shared" si="115"/>
        <v>0</v>
      </c>
      <c r="AHJ38" s="407"/>
      <c r="AHK38" s="312"/>
      <c r="AHL38" s="22"/>
      <c r="AHM38" s="31"/>
      <c r="AHN38" s="76"/>
      <c r="AHO38" s="78">
        <f t="shared" si="116"/>
        <v>3656</v>
      </c>
      <c r="AHQ38" s="407"/>
      <c r="AHR38" s="407"/>
      <c r="AHS38" s="312"/>
      <c r="AHT38" s="22"/>
      <c r="AHU38" s="31"/>
      <c r="AHV38" s="76"/>
      <c r="AHW38" s="78">
        <f t="shared" si="117"/>
        <v>62507</v>
      </c>
      <c r="AHY38" s="407"/>
      <c r="AHZ38" s="312"/>
      <c r="AIA38" s="22"/>
      <c r="AIB38" s="31"/>
      <c r="AIC38" s="76"/>
      <c r="AID38" s="78">
        <f t="shared" si="118"/>
        <v>2612</v>
      </c>
      <c r="AIF38" s="407"/>
      <c r="AIG38" s="312"/>
      <c r="AIH38" s="22"/>
      <c r="AII38" s="31"/>
      <c r="AIJ38" s="76"/>
      <c r="AIK38" s="78">
        <f t="shared" si="119"/>
        <v>23042</v>
      </c>
      <c r="AIM38" s="407"/>
      <c r="AIN38" s="312"/>
      <c r="AIO38" s="22"/>
      <c r="AIP38" s="31"/>
      <c r="AIQ38" s="76"/>
      <c r="AIR38" s="78">
        <f t="shared" si="120"/>
        <v>504</v>
      </c>
      <c r="AIT38" s="31"/>
      <c r="AIU38" s="784"/>
      <c r="AIV38" s="22"/>
      <c r="AIW38" s="31"/>
      <c r="AIX38" s="76"/>
      <c r="AIY38" s="78">
        <f t="shared" si="121"/>
        <v>52560.5</v>
      </c>
      <c r="AJA38" s="31"/>
      <c r="AJB38" s="784"/>
      <c r="AJC38" s="105"/>
      <c r="AJD38" s="31"/>
      <c r="AJE38" s="704"/>
      <c r="AJF38" s="78">
        <f t="shared" si="122"/>
        <v>25028.5</v>
      </c>
      <c r="AJH38" s="323"/>
      <c r="AJI38" s="784"/>
      <c r="AJJ38" s="22"/>
      <c r="AJK38" s="31"/>
      <c r="AJL38" s="76"/>
      <c r="AJM38" s="78">
        <f t="shared" si="123"/>
        <v>0</v>
      </c>
      <c r="AJO38" s="322"/>
      <c r="AJP38" s="230"/>
      <c r="AJQ38" s="105"/>
      <c r="AJR38" s="49">
        <v>41070</v>
      </c>
      <c r="AJS38" s="140">
        <v>500</v>
      </c>
      <c r="AJT38" s="78">
        <f t="shared" si="124"/>
        <v>2928</v>
      </c>
      <c r="AJV38" s="312"/>
      <c r="AJW38" s="312"/>
      <c r="AJX38" s="784"/>
      <c r="AJY38" s="22"/>
      <c r="AJZ38" s="31"/>
      <c r="AKA38" s="76"/>
      <c r="AKB38" s="78">
        <f t="shared" si="125"/>
        <v>0</v>
      </c>
      <c r="AKD38" s="407"/>
      <c r="AKE38" s="784"/>
      <c r="AKF38" s="22"/>
      <c r="AKG38" s="31"/>
      <c r="AKH38" s="76"/>
      <c r="AKI38" s="78">
        <f t="shared" si="126"/>
        <v>0</v>
      </c>
      <c r="AKK38" s="407"/>
      <c r="AKL38" s="740"/>
      <c r="AKM38" s="784"/>
      <c r="AKN38" s="22"/>
      <c r="AKO38" s="31"/>
      <c r="AKP38" s="76"/>
      <c r="AKQ38" s="78">
        <f t="shared" si="127"/>
        <v>0</v>
      </c>
      <c r="AKS38" s="427"/>
      <c r="AKT38" s="899"/>
      <c r="AKU38" s="105"/>
      <c r="AKV38" s="49"/>
      <c r="AKW38" s="140"/>
      <c r="AKX38" s="78">
        <f t="shared" si="128"/>
        <v>11244.5</v>
      </c>
      <c r="AKZ38" s="407"/>
      <c r="ALA38" s="784"/>
      <c r="ALB38" s="22"/>
      <c r="ALC38" s="31"/>
      <c r="ALD38" s="76"/>
      <c r="ALE38" s="78">
        <f t="shared" si="129"/>
        <v>0</v>
      </c>
      <c r="ALG38" s="407"/>
      <c r="ALH38" s="784"/>
      <c r="ALI38" s="22"/>
      <c r="ALJ38" s="31"/>
      <c r="ALK38" s="76"/>
      <c r="ALL38" s="78">
        <f t="shared" si="130"/>
        <v>3598.5</v>
      </c>
      <c r="ALN38" s="427"/>
      <c r="ALO38" s="230"/>
      <c r="ALP38" s="105"/>
      <c r="ALQ38" s="49"/>
      <c r="ALR38" s="140"/>
      <c r="ALS38" s="78">
        <f t="shared" si="131"/>
        <v>37151</v>
      </c>
      <c r="ALU38" s="407"/>
      <c r="ALV38" s="784"/>
      <c r="ALW38" s="22"/>
      <c r="ALX38" s="31"/>
      <c r="ALY38" s="76"/>
      <c r="ALZ38" s="78">
        <f t="shared" si="132"/>
        <v>0</v>
      </c>
      <c r="AMB38" s="407"/>
      <c r="AMC38" s="784"/>
      <c r="AMD38" s="22"/>
      <c r="AME38" s="407"/>
      <c r="AMF38" s="76"/>
      <c r="AMG38" s="78">
        <f t="shared" si="133"/>
        <v>0</v>
      </c>
      <c r="AMI38" s="407"/>
      <c r="AMJ38" s="784"/>
      <c r="AMK38" s="22"/>
      <c r="AML38" s="31"/>
      <c r="AMM38" s="76"/>
      <c r="AMN38" s="78">
        <f t="shared" si="134"/>
        <v>0</v>
      </c>
      <c r="AMP38" s="323"/>
      <c r="AMQ38" s="312"/>
      <c r="AMR38" s="809"/>
      <c r="AMS38" s="812"/>
      <c r="AMT38" s="76"/>
      <c r="AMU38" s="813">
        <f t="shared" si="204"/>
        <v>0</v>
      </c>
      <c r="AMW38" s="323"/>
      <c r="AMX38" s="312"/>
      <c r="AMY38" s="809"/>
      <c r="AMZ38" s="812"/>
      <c r="ANA38" s="76"/>
      <c r="ANB38" s="813">
        <f t="shared" si="205"/>
        <v>0</v>
      </c>
      <c r="AND38" s="323"/>
      <c r="ANE38" s="312"/>
      <c r="ANF38" s="809"/>
      <c r="ANG38" s="905"/>
      <c r="ANH38" s="76"/>
      <c r="ANI38" s="813">
        <f t="shared" si="206"/>
        <v>12659.599999999999</v>
      </c>
      <c r="ANK38" s="31"/>
      <c r="ANL38" s="337"/>
      <c r="ANM38" s="312"/>
      <c r="ANN38" s="809"/>
      <c r="ANO38" s="812"/>
      <c r="ANP38" s="76"/>
      <c r="ANQ38" s="813">
        <f t="shared" si="207"/>
        <v>0</v>
      </c>
      <c r="ANS38" s="407"/>
      <c r="ANT38" s="740"/>
      <c r="ANU38" s="312"/>
      <c r="ANV38" s="809"/>
      <c r="ANW38" s="812"/>
      <c r="ANX38" s="76"/>
      <c r="ANY38" s="813">
        <f t="shared" si="208"/>
        <v>555712.89</v>
      </c>
      <c r="AOA38" s="407"/>
      <c r="AOB38" s="312"/>
      <c r="AOC38" s="809"/>
      <c r="AOD38" s="812"/>
      <c r="AOE38" s="76"/>
      <c r="AOF38" s="813">
        <f t="shared" si="209"/>
        <v>0</v>
      </c>
      <c r="AOH38" s="312"/>
      <c r="AOI38" s="312"/>
      <c r="AOJ38" s="809"/>
      <c r="AOK38" s="812"/>
      <c r="AOL38" s="76"/>
      <c r="AOM38" s="813">
        <f t="shared" si="210"/>
        <v>1894</v>
      </c>
      <c r="AOO38" s="312"/>
      <c r="AOP38" s="312"/>
      <c r="AOQ38" s="834"/>
      <c r="AOR38" s="812"/>
      <c r="AOS38" s="76"/>
      <c r="AOT38" s="813">
        <f t="shared" si="211"/>
        <v>0</v>
      </c>
      <c r="AOV38" s="49"/>
      <c r="AOW38" s="904"/>
      <c r="AOX38" s="807"/>
      <c r="AOY38" s="98"/>
      <c r="AOZ38" s="140"/>
      <c r="APA38" s="78">
        <f t="shared" si="135"/>
        <v>0</v>
      </c>
      <c r="APC38" s="407"/>
      <c r="APD38" s="312"/>
      <c r="APE38" s="834"/>
      <c r="APF38" s="812"/>
      <c r="APG38" s="76"/>
      <c r="APH38" s="813">
        <f t="shared" si="212"/>
        <v>0</v>
      </c>
      <c r="APJ38" s="323"/>
      <c r="APK38" s="312"/>
      <c r="APL38" s="809"/>
      <c r="APM38" s="812"/>
      <c r="APN38" s="76"/>
      <c r="APO38" s="813">
        <f t="shared" si="265"/>
        <v>0</v>
      </c>
      <c r="APQ38" s="31"/>
      <c r="APR38" s="876"/>
      <c r="APS38" s="809"/>
      <c r="APT38" s="812"/>
      <c r="APU38" s="76"/>
      <c r="APV38" s="813">
        <f t="shared" si="266"/>
        <v>0</v>
      </c>
      <c r="APX38" s="31"/>
      <c r="APY38" s="876"/>
      <c r="APZ38" s="809"/>
      <c r="AQA38" s="812"/>
      <c r="AQB38" s="76"/>
      <c r="AQC38" s="813">
        <f t="shared" si="267"/>
        <v>0</v>
      </c>
      <c r="AQE38" s="31"/>
      <c r="AQF38" s="876"/>
      <c r="AQG38" s="809"/>
      <c r="AQH38" s="812"/>
      <c r="AQI38" s="76"/>
      <c r="AQJ38" s="813">
        <f t="shared" si="268"/>
        <v>0</v>
      </c>
      <c r="AQL38" s="323"/>
      <c r="AQM38" s="876"/>
      <c r="AQN38" s="809"/>
      <c r="AQO38" s="812"/>
      <c r="AQP38" s="76"/>
      <c r="AQQ38" s="813">
        <f t="shared" si="269"/>
        <v>0</v>
      </c>
      <c r="AQS38" s="323"/>
      <c r="AQT38" s="876"/>
      <c r="AQU38" s="809"/>
      <c r="AQV38" s="812"/>
      <c r="AQW38" s="76"/>
      <c r="AQX38" s="813">
        <f t="shared" si="270"/>
        <v>0</v>
      </c>
      <c r="AQZ38" s="323"/>
      <c r="ARA38" s="876"/>
      <c r="ARB38" s="809"/>
      <c r="ARC38" s="812"/>
      <c r="ARD38" s="76"/>
      <c r="ARE38" s="813">
        <f t="shared" si="271"/>
        <v>977</v>
      </c>
      <c r="ARG38" s="407"/>
      <c r="ARH38" s="876"/>
      <c r="ARI38" s="809"/>
      <c r="ARJ38" s="812"/>
      <c r="ARK38" s="76"/>
      <c r="ARL38" s="813">
        <f t="shared" si="272"/>
        <v>0</v>
      </c>
      <c r="ARN38" s="407"/>
      <c r="ARO38" s="876"/>
      <c r="ARP38" s="809"/>
      <c r="ARQ38" s="812"/>
      <c r="ARR38" s="76"/>
      <c r="ARS38" s="813">
        <f t="shared" si="273"/>
        <v>0</v>
      </c>
      <c r="ARU38" s="407"/>
      <c r="ARV38" s="312"/>
      <c r="ARW38" s="809"/>
      <c r="ARX38" s="812"/>
      <c r="ARY38" s="76"/>
      <c r="ARZ38" s="813">
        <f t="shared" si="222"/>
        <v>0</v>
      </c>
      <c r="ASB38" s="312"/>
      <c r="ASC38" s="312"/>
      <c r="ASD38" s="834"/>
      <c r="ASE38" s="812"/>
      <c r="ASF38" s="76"/>
      <c r="ASG38" s="813">
        <f t="shared" si="223"/>
        <v>0</v>
      </c>
      <c r="ASI38" s="407"/>
      <c r="ASJ38" s="312"/>
      <c r="ASK38" s="22"/>
      <c r="ASL38" s="31"/>
      <c r="ASM38" s="76"/>
      <c r="ASN38" s="78">
        <f t="shared" si="239"/>
        <v>0</v>
      </c>
      <c r="ASP38" s="407"/>
      <c r="ASQ38" s="407"/>
      <c r="ASR38" s="312"/>
      <c r="ASS38" s="22"/>
      <c r="AST38" s="31"/>
      <c r="ASU38" s="76"/>
      <c r="ASV38" s="78">
        <f t="shared" si="240"/>
        <v>0</v>
      </c>
      <c r="ASX38" s="407"/>
      <c r="ASY38" s="784"/>
      <c r="ASZ38" s="22"/>
      <c r="ATA38" s="31"/>
      <c r="ATB38" s="76"/>
      <c r="ATC38" s="78">
        <f t="shared" si="241"/>
        <v>19160</v>
      </c>
      <c r="ATE38" s="323"/>
      <c r="ATF38" s="784"/>
      <c r="ATG38" s="22"/>
      <c r="ATH38" s="31"/>
      <c r="ATI38" s="76"/>
      <c r="ATJ38" s="78">
        <f t="shared" si="242"/>
        <v>0</v>
      </c>
      <c r="ATL38" s="407"/>
      <c r="ATM38" s="740"/>
      <c r="ATN38" s="784"/>
      <c r="ATO38" s="22"/>
      <c r="ATP38" s="31"/>
      <c r="ATQ38" s="76"/>
      <c r="ATR38" s="78">
        <f t="shared" si="243"/>
        <v>5675</v>
      </c>
      <c r="ATT38" s="407"/>
      <c r="ATU38" s="740"/>
      <c r="ATV38" s="784"/>
      <c r="ATW38" s="22"/>
      <c r="ATX38" s="31"/>
      <c r="ATY38" s="76"/>
      <c r="ATZ38" s="78">
        <f t="shared" si="244"/>
        <v>0</v>
      </c>
      <c r="AUA38" s="76"/>
      <c r="AUB38" s="407"/>
      <c r="AUC38" s="312"/>
      <c r="AUD38" s="22"/>
      <c r="AUE38" s="31"/>
      <c r="AUF38" s="76"/>
      <c r="AUG38" s="78">
        <f t="shared" si="245"/>
        <v>4480</v>
      </c>
      <c r="AUI38" s="427"/>
      <c r="AUJ38" s="230"/>
      <c r="AUK38" s="105"/>
      <c r="AUL38" s="49"/>
      <c r="AUM38" s="140"/>
      <c r="AUN38" s="78">
        <f t="shared" si="246"/>
        <v>23669.5</v>
      </c>
      <c r="AUP38" s="407"/>
      <c r="AUQ38" s="312"/>
      <c r="AUR38" s="22"/>
      <c r="AUS38" s="31"/>
      <c r="AUT38" s="76"/>
      <c r="AUU38" s="78">
        <f t="shared" si="247"/>
        <v>3312</v>
      </c>
      <c r="AUW38" s="407"/>
      <c r="AUX38" s="312"/>
      <c r="AUY38" s="22"/>
      <c r="AUZ38" s="31"/>
      <c r="AVA38" s="76"/>
      <c r="AVB38" s="78">
        <f t="shared" si="248"/>
        <v>1010</v>
      </c>
      <c r="AVD38" s="427"/>
      <c r="AVE38" s="230"/>
      <c r="AVF38" s="105"/>
      <c r="AVG38" s="49"/>
      <c r="AVH38" s="140"/>
      <c r="AVI38" s="78">
        <f t="shared" si="249"/>
        <v>0</v>
      </c>
      <c r="AVK38" s="407"/>
      <c r="AVL38" s="312"/>
      <c r="AVM38" s="22"/>
      <c r="AVN38" s="31"/>
      <c r="AVO38" s="76"/>
      <c r="AVP38" s="78">
        <f t="shared" si="224"/>
        <v>0</v>
      </c>
      <c r="AVR38" s="407"/>
      <c r="AVS38" s="312"/>
      <c r="AVT38" s="22"/>
      <c r="AVU38" s="31"/>
      <c r="AVV38" s="76"/>
      <c r="AVW38" s="78">
        <f t="shared" si="225"/>
        <v>0</v>
      </c>
      <c r="AVY38" s="427"/>
      <c r="AVZ38" s="230"/>
      <c r="AWA38" s="105"/>
      <c r="AWB38" s="49"/>
      <c r="AWC38" s="140"/>
      <c r="AWD38" s="78">
        <f t="shared" si="226"/>
        <v>0</v>
      </c>
      <c r="AWF38" s="49"/>
      <c r="AWG38" s="309"/>
      <c r="AWH38" s="230"/>
      <c r="AWI38" s="105"/>
      <c r="AWJ38" s="49"/>
      <c r="AWK38" s="140"/>
      <c r="AWL38" s="78">
        <f t="shared" si="227"/>
        <v>448440.18</v>
      </c>
      <c r="AWN38" s="407"/>
      <c r="AWO38" s="407"/>
      <c r="AWP38" s="784"/>
      <c r="AWQ38" s="105"/>
      <c r="AWR38" s="31"/>
      <c r="AWS38" s="76"/>
      <c r="AWT38" s="78">
        <f t="shared" si="259"/>
        <v>11251</v>
      </c>
      <c r="AWV38" s="407"/>
      <c r="AWW38" s="312"/>
      <c r="AWX38" s="105"/>
      <c r="AWY38" s="31"/>
      <c r="AWZ38" s="76"/>
      <c r="AXA38" s="78">
        <f t="shared" si="260"/>
        <v>0</v>
      </c>
      <c r="AXC38" s="407"/>
      <c r="AXD38" s="312"/>
      <c r="AXE38" s="105"/>
      <c r="AXF38" s="31"/>
      <c r="AXG38" s="76"/>
      <c r="AXH38" s="78">
        <f t="shared" si="261"/>
        <v>0</v>
      </c>
      <c r="AXJ38" s="31"/>
      <c r="AXK38" s="312"/>
      <c r="AXL38" s="105"/>
      <c r="AXM38" s="31"/>
      <c r="AXN38" s="76"/>
      <c r="AXO38" s="78">
        <f t="shared" si="262"/>
        <v>0</v>
      </c>
      <c r="AXQ38" s="427"/>
      <c r="AXR38" s="230"/>
      <c r="AXS38" s="105"/>
      <c r="AXT38" s="98"/>
      <c r="AXU38" s="140"/>
      <c r="AXV38" s="78">
        <f t="shared" si="136"/>
        <v>39719</v>
      </c>
      <c r="AXX38" s="427"/>
      <c r="AXY38" s="230"/>
      <c r="AXZ38" s="105"/>
      <c r="AYA38" s="98"/>
      <c r="AYB38" s="140"/>
      <c r="AYC38" s="78">
        <f t="shared" si="137"/>
        <v>0</v>
      </c>
      <c r="AYE38" s="427"/>
      <c r="AYF38" s="230"/>
      <c r="AYG38" s="105"/>
      <c r="AYH38" s="98"/>
      <c r="AYI38" s="140"/>
      <c r="AYJ38" s="78">
        <f t="shared" si="138"/>
        <v>0</v>
      </c>
      <c r="AYL38" s="407"/>
      <c r="AYM38" s="312"/>
      <c r="AYN38" s="105"/>
      <c r="AYO38" s="812"/>
      <c r="AYP38" s="76"/>
      <c r="AYQ38" s="78">
        <f t="shared" si="139"/>
        <v>0</v>
      </c>
      <c r="AYS38" s="407"/>
      <c r="AYT38" s="312"/>
      <c r="AYU38" s="105"/>
      <c r="AYV38" s="812"/>
      <c r="AYW38" s="76"/>
      <c r="AYX38" s="78">
        <f t="shared" si="140"/>
        <v>0</v>
      </c>
      <c r="AYZ38" s="31"/>
      <c r="AZA38" s="312"/>
      <c r="AZB38" s="105"/>
      <c r="AZC38" s="812"/>
      <c r="AZD38" s="76"/>
      <c r="AZE38" s="78">
        <f t="shared" si="141"/>
        <v>0</v>
      </c>
      <c r="AZG38" s="322"/>
      <c r="AZH38" s="230"/>
      <c r="AZI38" s="105"/>
      <c r="AZJ38" s="98"/>
      <c r="AZK38" s="140"/>
      <c r="AZL38" s="78">
        <f t="shared" si="142"/>
        <v>5180.28</v>
      </c>
      <c r="AZN38" s="323"/>
      <c r="AZO38" s="312"/>
      <c r="AZP38" s="105"/>
      <c r="AZQ38" s="812"/>
      <c r="AZR38" s="76"/>
      <c r="AZS38" s="78">
        <f t="shared" si="143"/>
        <v>0</v>
      </c>
      <c r="AZU38" s="323"/>
      <c r="AZV38" s="312"/>
      <c r="AZW38" s="22"/>
      <c r="AZX38" s="723"/>
      <c r="AZY38" s="76"/>
      <c r="AZZ38" s="78">
        <f t="shared" si="144"/>
        <v>5524</v>
      </c>
      <c r="BAB38" s="407"/>
      <c r="BAC38" s="312"/>
      <c r="BAD38" s="105"/>
      <c r="BAE38" s="723"/>
      <c r="BAF38" s="76"/>
      <c r="BAG38" s="78">
        <f t="shared" si="145"/>
        <v>3325</v>
      </c>
      <c r="BAI38" s="427"/>
      <c r="BAJ38" s="230"/>
      <c r="BAK38" s="105"/>
      <c r="BAL38" s="98"/>
      <c r="BAM38" s="140"/>
      <c r="BAN38" s="78">
        <f t="shared" si="146"/>
        <v>56084.2</v>
      </c>
      <c r="BAP38" s="31"/>
      <c r="BAQ38" s="312"/>
      <c r="BAR38" s="105"/>
      <c r="BAS38" s="812"/>
      <c r="BAT38" s="76"/>
      <c r="BAU38" s="78">
        <f t="shared" si="263"/>
        <v>0</v>
      </c>
      <c r="BAW38" s="31"/>
      <c r="BAX38" s="312"/>
      <c r="BAY38" s="105"/>
      <c r="BAZ38" s="812"/>
      <c r="BBA38" s="76"/>
      <c r="BBB38" s="78">
        <f t="shared" si="264"/>
        <v>1292</v>
      </c>
      <c r="BBD38" s="322"/>
      <c r="BBE38" s="322"/>
      <c r="BBF38" s="303"/>
      <c r="BBG38" s="351"/>
      <c r="BBH38" s="394"/>
      <c r="BBI38" s="391"/>
      <c r="BBJ38" s="132">
        <f t="shared" si="147"/>
        <v>2165734.5</v>
      </c>
      <c r="BBL38" s="31"/>
      <c r="BBM38" s="312"/>
      <c r="BBN38" s="105"/>
      <c r="BBO38" s="812"/>
      <c r="BBP38" s="76"/>
      <c r="BBQ38" s="78">
        <f t="shared" si="148"/>
        <v>0</v>
      </c>
      <c r="BBS38" s="49"/>
      <c r="BBT38" s="230"/>
      <c r="BBU38" s="105"/>
      <c r="BBV38" s="98"/>
      <c r="BBW38" s="140"/>
      <c r="BBX38" s="78">
        <f t="shared" si="149"/>
        <v>0</v>
      </c>
      <c r="BBZ38" s="31"/>
      <c r="BCA38" s="312"/>
      <c r="BCB38" s="105"/>
      <c r="BCC38" s="812"/>
      <c r="BCD38" s="76"/>
      <c r="BCE38" s="78">
        <f t="shared" si="150"/>
        <v>0</v>
      </c>
      <c r="BCG38" s="31"/>
      <c r="BCH38" s="312"/>
      <c r="BCI38" s="105"/>
      <c r="BCJ38" s="812"/>
      <c r="BCK38" s="76"/>
      <c r="BCL38" s="78">
        <f t="shared" si="151"/>
        <v>0</v>
      </c>
      <c r="BCN38" s="407"/>
      <c r="BCO38" s="312"/>
      <c r="BCP38" s="105"/>
      <c r="BCQ38" s="812"/>
      <c r="BCR38" s="76"/>
      <c r="BCS38" s="78">
        <f t="shared" si="152"/>
        <v>4327.5</v>
      </c>
      <c r="BCU38" s="407"/>
      <c r="BCV38" s="312"/>
      <c r="BCW38" s="105"/>
      <c r="BCX38" s="812"/>
      <c r="BCY38" s="76"/>
      <c r="BCZ38" s="78">
        <f t="shared" si="153"/>
        <v>22835.5</v>
      </c>
      <c r="BDB38" s="323"/>
      <c r="BDC38" s="312"/>
      <c r="BDD38" s="105"/>
      <c r="BDE38" s="812"/>
      <c r="BDF38" s="76"/>
      <c r="BDG38" s="78">
        <f t="shared" si="154"/>
        <v>0</v>
      </c>
      <c r="BDI38" s="407"/>
      <c r="BDJ38" s="740"/>
      <c r="BDK38" s="312"/>
      <c r="BDL38" s="105"/>
      <c r="BDM38" s="723"/>
      <c r="BDN38" s="76"/>
      <c r="BDO38" s="78">
        <f t="shared" si="155"/>
        <v>308</v>
      </c>
      <c r="BDQ38" s="31"/>
      <c r="BDR38" s="31"/>
      <c r="BDS38" s="312"/>
      <c r="BDT38" s="105"/>
      <c r="BDU38" s="812"/>
      <c r="BDV38" s="76"/>
      <c r="BDW38" s="78">
        <f t="shared" si="156"/>
        <v>2970</v>
      </c>
      <c r="BDY38" s="31"/>
      <c r="BDZ38" s="312"/>
      <c r="BEA38" s="105"/>
      <c r="BEB38" s="812"/>
      <c r="BEC38" s="76"/>
      <c r="BED38" s="78">
        <f t="shared" si="157"/>
        <v>0</v>
      </c>
      <c r="BEF38" s="31"/>
      <c r="BEG38" s="312"/>
      <c r="BEH38" s="105"/>
      <c r="BEI38" s="812"/>
      <c r="BEJ38" s="76"/>
      <c r="BEK38" s="78">
        <f t="shared" si="158"/>
        <v>0</v>
      </c>
      <c r="BEM38" s="323"/>
      <c r="BEN38" s="312"/>
      <c r="BEO38" s="105"/>
      <c r="BEP38" s="812"/>
      <c r="BEQ38" s="76"/>
      <c r="BER38" s="78">
        <f t="shared" si="159"/>
        <v>0</v>
      </c>
      <c r="BET38" s="323"/>
      <c r="BEU38" s="312"/>
      <c r="BEV38" s="105"/>
      <c r="BEW38" s="812"/>
      <c r="BEX38" s="76"/>
      <c r="BEY38" s="78">
        <f t="shared" si="160"/>
        <v>1065</v>
      </c>
      <c r="BFA38" s="322"/>
      <c r="BFB38" s="303"/>
      <c r="BFC38" s="140"/>
      <c r="BFD38" s="427"/>
      <c r="BFE38" s="140"/>
      <c r="BFF38" s="78">
        <f t="shared" si="161"/>
        <v>37162</v>
      </c>
      <c r="BFH38" s="323"/>
      <c r="BFI38" s="312"/>
      <c r="BFJ38" s="105"/>
      <c r="BFK38" s="723"/>
      <c r="BFL38" s="76"/>
      <c r="BFM38" s="78">
        <f t="shared" si="162"/>
        <v>0</v>
      </c>
      <c r="BFO38" s="31"/>
      <c r="BFP38" s="312"/>
      <c r="BFQ38" s="105"/>
      <c r="BFR38" s="812"/>
      <c r="BFS38" s="76"/>
      <c r="BFT38" s="78">
        <f t="shared" si="163"/>
        <v>0</v>
      </c>
      <c r="BFV38" s="323"/>
      <c r="BFW38" s="312"/>
      <c r="BFX38" s="105"/>
      <c r="BFY38" s="905"/>
      <c r="BFZ38" s="76"/>
      <c r="BGA38" s="78">
        <f t="shared" si="164"/>
        <v>43828.5</v>
      </c>
      <c r="BGC38" s="427"/>
      <c r="BGD38" s="230"/>
      <c r="BGE38" s="105"/>
      <c r="BGF38" s="427"/>
      <c r="BGG38" s="140"/>
      <c r="BGH38" s="78">
        <f t="shared" si="165"/>
        <v>118491.09999999999</v>
      </c>
      <c r="BGJ38" s="31"/>
      <c r="BGK38" s="312"/>
      <c r="BGL38" s="105"/>
      <c r="BGM38" s="812"/>
      <c r="BGN38" s="76"/>
      <c r="BGO38" s="78">
        <f t="shared" si="166"/>
        <v>0</v>
      </c>
      <c r="BGQ38" s="407"/>
      <c r="BGR38" s="312"/>
      <c r="BGS38" s="105"/>
      <c r="BGT38" s="812"/>
      <c r="BGU38" s="76"/>
      <c r="BGV38" s="78">
        <f t="shared" si="167"/>
        <v>19485.8</v>
      </c>
      <c r="BGX38" s="407"/>
      <c r="BGY38" s="31"/>
      <c r="BGZ38" s="312"/>
      <c r="BHA38" s="105"/>
      <c r="BHB38" s="812"/>
      <c r="BHC38" s="76"/>
      <c r="BHD38" s="78">
        <f t="shared" si="168"/>
        <v>6511</v>
      </c>
      <c r="BHF38" s="323"/>
      <c r="BHG38" s="312"/>
      <c r="BHH38" s="105"/>
      <c r="BHI38" s="905"/>
      <c r="BHJ38" s="76"/>
      <c r="BHK38" s="78">
        <f t="shared" si="169"/>
        <v>6434</v>
      </c>
      <c r="BHM38" s="323"/>
      <c r="BHN38" s="337"/>
      <c r="BHO38" s="312"/>
      <c r="BHP38" s="105"/>
      <c r="BHQ38" s="905"/>
      <c r="BHR38" s="76"/>
      <c r="BHS38" s="78">
        <f t="shared" si="170"/>
        <v>0</v>
      </c>
      <c r="BHU38" s="31"/>
      <c r="BHV38" s="31"/>
      <c r="BHW38" s="312"/>
      <c r="BHX38" s="105"/>
      <c r="BHY38" s="812"/>
      <c r="BHZ38" s="76"/>
      <c r="BIA38" s="78">
        <f t="shared" si="171"/>
        <v>283008</v>
      </c>
      <c r="BIC38" s="407"/>
      <c r="BID38" s="312"/>
      <c r="BIE38" s="105"/>
      <c r="BIF38" s="723"/>
      <c r="BIG38" s="76"/>
      <c r="BIH38" s="78">
        <f t="shared" si="172"/>
        <v>0</v>
      </c>
      <c r="BIJ38" s="323"/>
      <c r="BIK38" s="866"/>
      <c r="BIL38" s="105"/>
      <c r="BIM38" s="812"/>
      <c r="BIN38" s="76"/>
      <c r="BIO38" s="78">
        <f t="shared" si="173"/>
        <v>0</v>
      </c>
      <c r="BIQ38" s="407"/>
      <c r="BIR38" s="866"/>
      <c r="BIS38" s="105"/>
      <c r="BIT38" s="812"/>
      <c r="BIU38" s="76"/>
      <c r="BIV38" s="78">
        <f t="shared" si="174"/>
        <v>3000</v>
      </c>
      <c r="BIX38" s="323"/>
      <c r="BIY38" s="323"/>
      <c r="BIZ38" s="312"/>
      <c r="BJA38" s="105"/>
      <c r="BJB38" s="812"/>
      <c r="BJC38" s="76"/>
      <c r="BJD38" s="78">
        <f t="shared" si="253"/>
        <v>196151.15000000002</v>
      </c>
      <c r="BJF38" s="31"/>
      <c r="BJG38" s="312"/>
      <c r="BJH38" s="105"/>
      <c r="BJI38" s="812"/>
      <c r="BJJ38" s="76"/>
      <c r="BJK38" s="78">
        <f t="shared" si="254"/>
        <v>0</v>
      </c>
      <c r="BJM38" s="407"/>
      <c r="BJN38" s="312"/>
      <c r="BJO38" s="105"/>
      <c r="BJP38" s="812"/>
      <c r="BJQ38" s="76"/>
      <c r="BJR38" s="78">
        <f t="shared" si="175"/>
        <v>0</v>
      </c>
      <c r="BJT38" s="407"/>
      <c r="BJV38" s="312"/>
      <c r="BJW38" s="105"/>
      <c r="BJX38" s="812"/>
      <c r="BJY38" s="76"/>
      <c r="BJZ38" s="78">
        <f t="shared" si="176"/>
        <v>16334</v>
      </c>
      <c r="BKB38" s="407"/>
      <c r="BKC38" s="312"/>
      <c r="BKD38" s="105"/>
      <c r="BKE38" s="812"/>
      <c r="BKF38" s="76"/>
      <c r="BKG38" s="78">
        <f t="shared" si="177"/>
        <v>9118</v>
      </c>
      <c r="BKI38" s="407"/>
      <c r="BKJ38" s="312"/>
      <c r="BKK38" s="105"/>
      <c r="BKL38" s="812"/>
      <c r="BKM38" s="76"/>
      <c r="BKN38" s="78">
        <f t="shared" si="178"/>
        <v>0</v>
      </c>
      <c r="BKP38" s="407"/>
      <c r="BKQ38" s="312"/>
      <c r="BKR38" s="105"/>
      <c r="BKS38" s="812"/>
      <c r="BKT38" s="76"/>
      <c r="BKU38" s="78">
        <f t="shared" si="179"/>
        <v>15188.5</v>
      </c>
      <c r="BKW38" s="407"/>
      <c r="BKX38" s="312"/>
      <c r="BKY38" s="105"/>
      <c r="BKZ38" s="812"/>
      <c r="BLA38" s="76"/>
      <c r="BLB38" s="78">
        <f t="shared" si="180"/>
        <v>0</v>
      </c>
      <c r="BLD38" s="407"/>
      <c r="BLE38" s="312"/>
      <c r="BLF38" s="105"/>
      <c r="BLG38" s="812"/>
      <c r="BLH38" s="76"/>
      <c r="BLI38" s="78">
        <f t="shared" si="181"/>
        <v>0</v>
      </c>
      <c r="BLK38" s="407"/>
      <c r="BLL38" s="312"/>
      <c r="BLM38" s="105"/>
      <c r="BLN38" s="812"/>
      <c r="BLO38" s="76"/>
      <c r="BLP38" s="78">
        <f t="shared" si="182"/>
        <v>0</v>
      </c>
      <c r="BLR38" s="407"/>
      <c r="BLS38" s="312"/>
      <c r="BLT38" s="105"/>
      <c r="BLU38" s="812"/>
      <c r="BLV38" s="76"/>
      <c r="BLW38" s="78">
        <f t="shared" si="183"/>
        <v>2393</v>
      </c>
      <c r="BLY38" s="407"/>
      <c r="BLZ38" s="312"/>
      <c r="BMA38" s="105"/>
      <c r="BMB38" s="812"/>
      <c r="BMC38" s="76"/>
      <c r="BMD38" s="78">
        <f t="shared" si="184"/>
        <v>0</v>
      </c>
      <c r="BMF38" s="31"/>
      <c r="BMG38" s="312"/>
      <c r="BMH38" s="105"/>
      <c r="BMI38" s="812"/>
      <c r="BMJ38" s="76"/>
      <c r="BMK38" s="78">
        <f t="shared" si="185"/>
        <v>0</v>
      </c>
      <c r="BMM38" s="31"/>
      <c r="BMN38" s="312"/>
      <c r="BMO38" s="785"/>
      <c r="BMP38" s="812"/>
      <c r="BMQ38" s="76"/>
      <c r="BMR38" s="78">
        <f t="shared" si="228"/>
        <v>14824.5</v>
      </c>
      <c r="BMT38" s="343"/>
      <c r="BMU38" s="230"/>
      <c r="BMV38" s="105"/>
      <c r="BMW38" s="49"/>
      <c r="BMX38" s="140"/>
      <c r="BMY38" s="78">
        <f t="shared" si="229"/>
        <v>56291.5</v>
      </c>
      <c r="BNA38" s="31"/>
      <c r="BNB38" s="312"/>
      <c r="BNC38" s="105"/>
      <c r="BND38" s="812"/>
      <c r="BNE38" s="76"/>
      <c r="BNF38" s="78">
        <f t="shared" si="230"/>
        <v>0</v>
      </c>
      <c r="BNH38" s="31"/>
      <c r="BNI38" s="337"/>
      <c r="BNJ38" s="312"/>
      <c r="BNK38" s="105"/>
      <c r="BNL38" s="812"/>
      <c r="BNM38" s="76"/>
      <c r="BNN38" s="78">
        <f t="shared" si="231"/>
        <v>0</v>
      </c>
      <c r="BNP38" s="31"/>
      <c r="BNQ38" s="312"/>
      <c r="BNR38" s="105"/>
      <c r="BNS38" s="812"/>
      <c r="BNT38" s="76"/>
      <c r="BNU38" s="78">
        <f t="shared" si="232"/>
        <v>0</v>
      </c>
      <c r="BNW38" s="31"/>
      <c r="BNX38" s="312"/>
      <c r="BNY38" s="105"/>
      <c r="BNZ38" s="812"/>
      <c r="BOA38" s="76"/>
      <c r="BOB38" s="78">
        <f t="shared" si="233"/>
        <v>0</v>
      </c>
      <c r="BOD38" s="31"/>
      <c r="BOE38" s="312"/>
      <c r="BOF38" s="105"/>
      <c r="BOG38" s="812"/>
      <c r="BOH38" s="76"/>
      <c r="BOI38" s="78">
        <f t="shared" si="234"/>
        <v>1785.5</v>
      </c>
      <c r="BOK38" s="323"/>
      <c r="BOL38" s="312"/>
      <c r="BOM38" s="105"/>
      <c r="BON38" s="812"/>
      <c r="BOO38" s="76"/>
      <c r="BOP38" s="78">
        <f t="shared" si="235"/>
        <v>0</v>
      </c>
      <c r="BOR38" s="407"/>
      <c r="BOS38" s="312"/>
      <c r="BOT38" s="105"/>
      <c r="BOU38" s="812"/>
      <c r="BOV38" s="76"/>
      <c r="BOW38" s="78">
        <f t="shared" si="236"/>
        <v>0</v>
      </c>
      <c r="BOY38" s="407"/>
      <c r="BOZ38" s="312"/>
      <c r="BPA38" s="105"/>
      <c r="BPB38" s="812"/>
      <c r="BPC38" s="76"/>
      <c r="BPD38" s="78">
        <f t="shared" si="250"/>
        <v>210</v>
      </c>
      <c r="BPF38" s="31"/>
      <c r="BPG38" s="312"/>
      <c r="BPH38" s="105"/>
      <c r="BPI38" s="812"/>
      <c r="BPJ38" s="76"/>
      <c r="BPK38" s="78">
        <f t="shared" si="186"/>
        <v>0</v>
      </c>
      <c r="BPM38" s="31"/>
      <c r="BPN38" s="312"/>
      <c r="BPO38" s="105"/>
      <c r="BPP38" s="812"/>
      <c r="BPQ38" s="76"/>
      <c r="BPR38" s="78">
        <f t="shared" si="187"/>
        <v>0</v>
      </c>
      <c r="BPV38" s="31"/>
      <c r="BPW38" s="105"/>
      <c r="BPX38" s="812"/>
      <c r="BPY38" s="76"/>
      <c r="BPZ38" s="78">
        <f t="shared" si="188"/>
        <v>118</v>
      </c>
      <c r="BQA38" s="76"/>
      <c r="BQB38" s="323"/>
      <c r="BQC38" s="312"/>
      <c r="BQD38" s="22"/>
      <c r="BQE38" s="31"/>
      <c r="BQF38" s="76"/>
      <c r="BQG38" s="78">
        <f t="shared" si="189"/>
        <v>28133.5</v>
      </c>
      <c r="BQI38" s="322"/>
      <c r="BQJ38" s="899"/>
      <c r="BQK38" s="698"/>
      <c r="BQL38" s="717"/>
      <c r="BQM38" s="140"/>
      <c r="BQN38" s="78">
        <f t="shared" si="190"/>
        <v>0</v>
      </c>
      <c r="BQQ38" s="889"/>
      <c r="BQR38" s="351"/>
      <c r="BQS38" s="407"/>
      <c r="BQT38" s="780"/>
      <c r="BQU38" s="78">
        <f t="shared" si="191"/>
        <v>0</v>
      </c>
      <c r="BQW38" s="31"/>
      <c r="BQX38" s="312"/>
      <c r="BQY38" s="105"/>
      <c r="BQZ38" s="812"/>
      <c r="BRA38" s="76"/>
      <c r="BRB38" s="78">
        <f t="shared" si="192"/>
        <v>2077</v>
      </c>
      <c r="BRD38" s="31"/>
      <c r="BRE38" s="31"/>
      <c r="BRF38" s="312"/>
      <c r="BRG38" s="105"/>
      <c r="BRH38" s="812"/>
      <c r="BRI38" s="76"/>
      <c r="BRJ38" s="78">
        <f t="shared" si="193"/>
        <v>1966</v>
      </c>
      <c r="BRL38" s="407"/>
      <c r="BRM38" s="312"/>
      <c r="BRN38" s="105"/>
      <c r="BRO38" s="812"/>
      <c r="BRP38" s="76"/>
      <c r="BRQ38" s="78">
        <f t="shared" si="194"/>
        <v>0</v>
      </c>
      <c r="BRS38" s="407"/>
      <c r="BRT38" s="312"/>
      <c r="BRU38" s="105"/>
      <c r="BRV38" s="812"/>
      <c r="BRW38" s="76"/>
      <c r="BRX38" s="78">
        <f t="shared" si="195"/>
        <v>0</v>
      </c>
      <c r="BRZ38" s="31"/>
      <c r="BSA38" s="312"/>
      <c r="BSB38" s="105"/>
      <c r="BSC38" s="812"/>
      <c r="BSD38" s="76"/>
      <c r="BSE38" s="78">
        <f t="shared" si="196"/>
        <v>0</v>
      </c>
      <c r="BSG38" s="407"/>
      <c r="BSH38" s="312"/>
      <c r="BSI38" s="105"/>
      <c r="BSJ38" s="812"/>
      <c r="BSK38" s="76"/>
      <c r="BSL38" s="78">
        <f t="shared" si="197"/>
        <v>0</v>
      </c>
      <c r="BSN38" s="407"/>
      <c r="BSO38" s="312"/>
      <c r="BSP38" s="105"/>
      <c r="BSQ38" s="812"/>
      <c r="BSR38" s="76"/>
      <c r="BSS38" s="78">
        <f t="shared" si="198"/>
        <v>0</v>
      </c>
      <c r="BSU38" s="31"/>
      <c r="BSV38" s="312"/>
      <c r="BSW38" s="105"/>
      <c r="BSX38" s="812"/>
      <c r="BSY38" s="76"/>
      <c r="BSZ38" s="78">
        <f t="shared" si="199"/>
        <v>0</v>
      </c>
      <c r="BTB38" s="31"/>
      <c r="BTC38" s="312"/>
      <c r="BTD38" s="105"/>
      <c r="BTE38" s="812"/>
      <c r="BTF38" s="76"/>
      <c r="BTG38" s="78">
        <f t="shared" si="200"/>
        <v>0</v>
      </c>
      <c r="BTI38" s="31"/>
      <c r="BTJ38" s="312"/>
      <c r="BTK38" s="105"/>
      <c r="BTL38" s="812"/>
      <c r="BTM38" s="76"/>
      <c r="BTN38" s="78">
        <f t="shared" si="201"/>
        <v>0</v>
      </c>
      <c r="BTP38" s="31"/>
      <c r="BTQ38" s="312"/>
      <c r="BTR38" s="105"/>
      <c r="BTS38" s="812"/>
      <c r="BTT38" s="76"/>
      <c r="BTU38" s="78">
        <f t="shared" si="202"/>
        <v>0</v>
      </c>
    </row>
    <row r="39" spans="1:1893" x14ac:dyDescent="0.25">
      <c r="A39" s="31"/>
      <c r="B39" s="312"/>
      <c r="C39" s="22"/>
      <c r="D39" s="31"/>
      <c r="E39" s="76"/>
      <c r="F39" s="78">
        <f t="shared" si="2"/>
        <v>0</v>
      </c>
      <c r="H39" s="312"/>
      <c r="I39" s="312"/>
      <c r="J39" s="22"/>
      <c r="K39" s="31"/>
      <c r="L39" s="76"/>
      <c r="M39" s="78">
        <f t="shared" si="3"/>
        <v>0</v>
      </c>
      <c r="O39" s="312"/>
      <c r="P39" s="312"/>
      <c r="Q39" s="22"/>
      <c r="R39" s="31"/>
      <c r="S39" s="76"/>
      <c r="T39" s="78">
        <f t="shared" si="4"/>
        <v>0</v>
      </c>
      <c r="V39" s="312"/>
      <c r="W39" s="312"/>
      <c r="X39" s="22"/>
      <c r="Y39" s="31"/>
      <c r="Z39" s="76"/>
      <c r="AA39" s="78">
        <f t="shared" si="5"/>
        <v>0</v>
      </c>
      <c r="AC39" s="407"/>
      <c r="AD39" s="312"/>
      <c r="AE39" s="22"/>
      <c r="AF39" s="407"/>
      <c r="AG39" s="76"/>
      <c r="AH39" s="78">
        <f t="shared" si="6"/>
        <v>33979</v>
      </c>
      <c r="AJ39" s="322"/>
      <c r="AK39" s="230"/>
      <c r="AL39" s="105"/>
      <c r="AM39" s="322"/>
      <c r="AN39" s="140"/>
      <c r="AO39" s="78">
        <f t="shared" si="7"/>
        <v>617632.36</v>
      </c>
      <c r="AQ39" s="312"/>
      <c r="AR39" s="312"/>
      <c r="AS39" s="22"/>
      <c r="AT39" s="31"/>
      <c r="AU39" s="76"/>
      <c r="AV39" s="78">
        <f t="shared" si="8"/>
        <v>0</v>
      </c>
      <c r="AX39" s="323"/>
      <c r="AY39" s="312"/>
      <c r="AZ39" s="22"/>
      <c r="BA39" s="31"/>
      <c r="BB39" s="76"/>
      <c r="BC39" s="78">
        <f t="shared" si="9"/>
        <v>37222</v>
      </c>
      <c r="BE39" s="407"/>
      <c r="BF39" s="312"/>
      <c r="BG39" s="22"/>
      <c r="BH39" s="31"/>
      <c r="BI39" s="76"/>
      <c r="BJ39" s="78">
        <f t="shared" si="10"/>
        <v>0</v>
      </c>
      <c r="BL39" s="323"/>
      <c r="BM39" s="312"/>
      <c r="BN39" s="22"/>
      <c r="BO39" s="31"/>
      <c r="BP39" s="76"/>
      <c r="BQ39" s="78">
        <f t="shared" si="11"/>
        <v>0</v>
      </c>
      <c r="BS39" s="427"/>
      <c r="BT39" s="427"/>
      <c r="BU39" s="230"/>
      <c r="BV39" s="105"/>
      <c r="BW39" s="49"/>
      <c r="BX39" s="140"/>
      <c r="BY39" s="78">
        <f t="shared" si="12"/>
        <v>0</v>
      </c>
      <c r="CA39" s="407"/>
      <c r="CB39" s="312"/>
      <c r="CC39" s="22"/>
      <c r="CD39" s="31"/>
      <c r="CE39" s="76"/>
      <c r="CF39" s="78">
        <f t="shared" si="13"/>
        <v>0</v>
      </c>
      <c r="CH39" s="407"/>
      <c r="CI39" s="312"/>
      <c r="CJ39" s="22"/>
      <c r="CK39" s="31"/>
      <c r="CL39" s="76"/>
      <c r="CM39" s="78">
        <f t="shared" si="14"/>
        <v>0</v>
      </c>
      <c r="CO39" s="407">
        <v>41452</v>
      </c>
      <c r="CP39" s="913" t="s">
        <v>3353</v>
      </c>
      <c r="CQ39" s="782" t="s">
        <v>2231</v>
      </c>
      <c r="CR39" s="140">
        <v>130915</v>
      </c>
      <c r="CS39" s="740"/>
      <c r="CT39" s="390"/>
      <c r="CU39" s="78">
        <f t="shared" si="15"/>
        <v>861592.25</v>
      </c>
      <c r="CW39" s="427"/>
      <c r="CX39" s="821"/>
      <c r="CY39" s="906"/>
      <c r="CZ39" s="105"/>
      <c r="DA39" s="427"/>
      <c r="DB39" s="140"/>
      <c r="DC39" s="78">
        <f t="shared" si="16"/>
        <v>9551430.3000000007</v>
      </c>
      <c r="DE39" s="323"/>
      <c r="DF39" s="312"/>
      <c r="DG39" s="22"/>
      <c r="DH39" s="31"/>
      <c r="DI39" s="76"/>
      <c r="DJ39" s="78">
        <f t="shared" si="17"/>
        <v>7735</v>
      </c>
      <c r="DL39" s="323"/>
      <c r="DM39" s="312"/>
      <c r="DN39" s="22"/>
      <c r="DO39" s="31"/>
      <c r="DP39" s="76"/>
      <c r="DQ39" s="78">
        <f t="shared" si="18"/>
        <v>0</v>
      </c>
      <c r="DS39" s="31"/>
      <c r="DT39" s="312"/>
      <c r="DU39" s="22"/>
      <c r="DV39" s="31"/>
      <c r="DW39" s="76"/>
      <c r="DX39" s="78">
        <f t="shared" si="19"/>
        <v>1750.5</v>
      </c>
      <c r="DZ39" s="323"/>
      <c r="EA39" s="312"/>
      <c r="EB39" s="22"/>
      <c r="EC39" s="31"/>
      <c r="ED39" s="76"/>
      <c r="EE39" s="78">
        <f t="shared" si="20"/>
        <v>0</v>
      </c>
      <c r="EG39" s="407"/>
      <c r="EH39" s="312"/>
      <c r="EI39" s="22"/>
      <c r="EJ39" s="31"/>
      <c r="EK39" s="76"/>
      <c r="EL39" s="78">
        <f t="shared" si="21"/>
        <v>0</v>
      </c>
      <c r="EN39" s="407"/>
      <c r="EO39" s="312"/>
      <c r="EP39" s="22"/>
      <c r="EQ39" s="31"/>
      <c r="ER39" s="76"/>
      <c r="ES39" s="78">
        <f t="shared" si="22"/>
        <v>0</v>
      </c>
      <c r="EU39" s="312"/>
      <c r="EV39" s="312"/>
      <c r="EW39" s="312"/>
      <c r="EX39" s="22"/>
      <c r="EY39" s="31"/>
      <c r="EZ39" s="76"/>
      <c r="FA39" s="78">
        <f t="shared" si="23"/>
        <v>0</v>
      </c>
      <c r="FC39" s="427"/>
      <c r="FD39" s="49"/>
      <c r="FE39" s="230"/>
      <c r="FF39" s="105"/>
      <c r="FG39" s="49"/>
      <c r="FH39" s="140"/>
      <c r="FI39" s="78">
        <f t="shared" si="24"/>
        <v>40277.530000000006</v>
      </c>
      <c r="FK39" s="407"/>
      <c r="FL39" s="312"/>
      <c r="FM39" s="312"/>
      <c r="FN39" s="22"/>
      <c r="FO39" s="31"/>
      <c r="FP39" s="76"/>
      <c r="FQ39" s="78">
        <f t="shared" si="25"/>
        <v>8038.1</v>
      </c>
      <c r="FS39" s="31"/>
      <c r="FT39" s="312"/>
      <c r="FU39" s="22"/>
      <c r="FV39" s="31"/>
      <c r="FW39" s="76"/>
      <c r="FX39" s="78">
        <f t="shared" si="203"/>
        <v>0</v>
      </c>
      <c r="FZ39" s="407"/>
      <c r="GA39" s="740"/>
      <c r="GB39" s="312"/>
      <c r="GC39" s="22"/>
      <c r="GD39" s="407"/>
      <c r="GE39" s="76"/>
      <c r="GF39" s="78">
        <f t="shared" si="26"/>
        <v>115455</v>
      </c>
      <c r="GH39" s="312"/>
      <c r="GI39" s="312"/>
      <c r="GJ39" s="22"/>
      <c r="GK39" s="31"/>
      <c r="GL39" s="76"/>
      <c r="GM39" s="78">
        <f t="shared" si="27"/>
        <v>24</v>
      </c>
      <c r="GO39" s="407"/>
      <c r="GP39" s="312"/>
      <c r="GQ39" s="312"/>
      <c r="GR39" s="22"/>
      <c r="GS39" s="31"/>
      <c r="GT39" s="76"/>
      <c r="GU39" s="78">
        <f t="shared" si="28"/>
        <v>8804.6</v>
      </c>
      <c r="GW39" s="407"/>
      <c r="GX39" s="312"/>
      <c r="GY39" s="22"/>
      <c r="GZ39" s="31"/>
      <c r="HA39" s="76"/>
      <c r="HB39" s="78">
        <f t="shared" si="29"/>
        <v>5990.5</v>
      </c>
      <c r="HD39" s="323"/>
      <c r="HE39" s="312"/>
      <c r="HF39" s="22"/>
      <c r="HG39" s="31"/>
      <c r="HH39" s="76"/>
      <c r="HI39" s="78">
        <f t="shared" si="30"/>
        <v>41275.5</v>
      </c>
      <c r="HK39" s="323"/>
      <c r="HL39" s="312"/>
      <c r="HM39" s="22"/>
      <c r="HN39" s="31"/>
      <c r="HO39" s="76"/>
      <c r="HP39" s="78">
        <f t="shared" si="31"/>
        <v>3000</v>
      </c>
      <c r="HR39" s="323"/>
      <c r="HS39" s="312"/>
      <c r="HT39" s="22"/>
      <c r="HU39" s="31"/>
      <c r="HV39" s="76"/>
      <c r="HW39" s="78">
        <f t="shared" si="32"/>
        <v>0</v>
      </c>
      <c r="HY39" s="323"/>
      <c r="HZ39" s="312"/>
      <c r="IA39" s="22"/>
      <c r="IB39" s="31"/>
      <c r="IC39" s="76"/>
      <c r="ID39" s="78">
        <f t="shared" si="33"/>
        <v>0</v>
      </c>
      <c r="IF39" s="312"/>
      <c r="IG39" s="312"/>
      <c r="IH39" s="22"/>
      <c r="II39" s="31"/>
      <c r="IJ39" s="76"/>
      <c r="IK39" s="78">
        <f t="shared" si="34"/>
        <v>44195</v>
      </c>
      <c r="IM39" s="427"/>
      <c r="IN39" s="230"/>
      <c r="IO39" s="105"/>
      <c r="IP39" s="49"/>
      <c r="IQ39" s="140"/>
      <c r="IR39" s="78">
        <f t="shared" si="35"/>
        <v>402</v>
      </c>
      <c r="IT39" s="427"/>
      <c r="IU39" s="230"/>
      <c r="IV39" s="105"/>
      <c r="IW39" s="49"/>
      <c r="IX39" s="140"/>
      <c r="IY39" s="78">
        <f t="shared" si="36"/>
        <v>21278.5</v>
      </c>
      <c r="JA39" s="322"/>
      <c r="JB39" s="303"/>
      <c r="JC39" s="391"/>
      <c r="JD39" s="322"/>
      <c r="JE39" s="391"/>
      <c r="JF39" s="78">
        <f t="shared" si="37"/>
        <v>30400</v>
      </c>
      <c r="JH39" s="323"/>
      <c r="JI39" s="312"/>
      <c r="JJ39" s="22"/>
      <c r="JK39" s="323"/>
      <c r="JL39" s="22"/>
      <c r="JM39" s="78">
        <f t="shared" si="38"/>
        <v>30400</v>
      </c>
      <c r="JO39" s="323"/>
      <c r="JP39" s="312"/>
      <c r="JQ39" s="22"/>
      <c r="JR39" s="323"/>
      <c r="JS39" s="22"/>
      <c r="JT39" s="78">
        <f t="shared" si="39"/>
        <v>30400</v>
      </c>
      <c r="JV39" s="407"/>
      <c r="JW39" s="312"/>
      <c r="JX39" s="22"/>
      <c r="JY39" s="323"/>
      <c r="JZ39" s="76"/>
      <c r="KA39" s="78">
        <f t="shared" si="40"/>
        <v>115056.17</v>
      </c>
      <c r="KC39" s="323"/>
      <c r="KD39" s="312"/>
      <c r="KE39" s="22"/>
      <c r="KF39" s="31"/>
      <c r="KG39" s="76"/>
      <c r="KH39" s="78">
        <f t="shared" si="41"/>
        <v>0</v>
      </c>
      <c r="KJ39" s="323"/>
      <c r="KK39" s="323"/>
      <c r="KL39" s="312"/>
      <c r="KM39" s="22"/>
      <c r="KN39" s="31"/>
      <c r="KO39" s="76"/>
      <c r="KP39" s="78">
        <f t="shared" si="42"/>
        <v>26852</v>
      </c>
      <c r="KR39" s="323"/>
      <c r="KS39" s="312"/>
      <c r="KT39" s="22"/>
      <c r="KU39" s="31"/>
      <c r="KV39" s="76"/>
      <c r="KW39" s="78">
        <f t="shared" si="43"/>
        <v>0</v>
      </c>
      <c r="KY39" s="322"/>
      <c r="KZ39" s="230"/>
      <c r="LA39" s="105"/>
      <c r="LB39" s="49"/>
      <c r="LC39" s="140"/>
      <c r="LD39" s="78">
        <f t="shared" si="44"/>
        <v>0</v>
      </c>
      <c r="LF39" s="312"/>
      <c r="LG39" s="312"/>
      <c r="LH39" s="22"/>
      <c r="LI39" s="31"/>
      <c r="LJ39" s="76"/>
      <c r="LK39" s="78">
        <f t="shared" si="45"/>
        <v>7881.5</v>
      </c>
      <c r="LM39" s="312"/>
      <c r="LN39" s="312"/>
      <c r="LO39" s="22"/>
      <c r="LP39" s="31"/>
      <c r="LQ39" s="76"/>
      <c r="LR39" s="78">
        <f t="shared" si="46"/>
        <v>0</v>
      </c>
      <c r="LT39" s="312"/>
      <c r="LU39" s="312"/>
      <c r="LV39" s="22"/>
      <c r="LW39" s="31"/>
      <c r="LX39" s="76"/>
      <c r="LY39" s="78">
        <f t="shared" si="47"/>
        <v>0</v>
      </c>
      <c r="MA39" s="312"/>
      <c r="MB39" s="312"/>
      <c r="MC39" s="22"/>
      <c r="MD39" s="31"/>
      <c r="ME39" s="76"/>
      <c r="MF39" s="78">
        <f t="shared" si="48"/>
        <v>0</v>
      </c>
      <c r="MH39" s="407"/>
      <c r="MI39" s="312"/>
      <c r="MJ39" s="22"/>
      <c r="MK39" s="31"/>
      <c r="ML39" s="76"/>
      <c r="MM39" s="78">
        <f t="shared" si="49"/>
        <v>0</v>
      </c>
      <c r="MO39" s="407"/>
      <c r="MP39" s="312"/>
      <c r="MQ39" s="22"/>
      <c r="MR39" s="31"/>
      <c r="MS39" s="76"/>
      <c r="MT39" s="78">
        <f t="shared" si="50"/>
        <v>0</v>
      </c>
      <c r="MV39" s="407"/>
      <c r="MW39" s="312"/>
      <c r="MX39" s="22"/>
      <c r="MY39" s="31"/>
      <c r="MZ39" s="76"/>
      <c r="NA39" s="78">
        <f t="shared" si="51"/>
        <v>0</v>
      </c>
      <c r="NC39" s="312"/>
      <c r="ND39" s="312"/>
      <c r="NE39" s="22"/>
      <c r="NF39" s="31"/>
      <c r="NG39" s="76"/>
      <c r="NH39" s="78">
        <f t="shared" si="52"/>
        <v>0</v>
      </c>
      <c r="NJ39" s="312"/>
      <c r="NK39" s="312"/>
      <c r="NL39" s="22"/>
      <c r="NM39" s="31"/>
      <c r="NN39" s="76"/>
      <c r="NO39" s="78">
        <f t="shared" si="53"/>
        <v>0</v>
      </c>
      <c r="NQ39" s="407"/>
      <c r="NR39" s="312"/>
      <c r="NS39" s="22"/>
      <c r="NT39" s="407"/>
      <c r="NU39" s="76"/>
      <c r="NV39" s="78">
        <f t="shared" si="54"/>
        <v>0</v>
      </c>
      <c r="NX39" s="407"/>
      <c r="NY39" s="312"/>
      <c r="NZ39" s="22"/>
      <c r="OA39" s="31"/>
      <c r="OB39" s="76"/>
      <c r="OC39" s="78">
        <f t="shared" si="55"/>
        <v>14934.5</v>
      </c>
      <c r="OE39" s="407"/>
      <c r="OF39" s="738"/>
      <c r="OG39" s="312"/>
      <c r="OH39" s="22"/>
      <c r="OI39" s="31"/>
      <c r="OJ39" s="76"/>
      <c r="OK39" s="78">
        <f t="shared" si="0"/>
        <v>166644.35999999999</v>
      </c>
      <c r="OM39" s="407"/>
      <c r="ON39" s="312"/>
      <c r="OO39" s="22"/>
      <c r="OP39" s="31"/>
      <c r="OQ39" s="76"/>
      <c r="OR39" s="78">
        <f t="shared" si="56"/>
        <v>0</v>
      </c>
      <c r="OT39" s="312"/>
      <c r="OU39" s="312"/>
      <c r="OV39" s="22"/>
      <c r="OW39" s="31"/>
      <c r="OX39" s="76"/>
      <c r="OY39" s="78">
        <f t="shared" si="57"/>
        <v>0</v>
      </c>
      <c r="PA39" s="322"/>
      <c r="PB39" s="899"/>
      <c r="PC39" s="105"/>
      <c r="PD39" s="49"/>
      <c r="PE39" s="140"/>
      <c r="PF39" s="78">
        <f t="shared" si="58"/>
        <v>7976</v>
      </c>
      <c r="PH39" s="322"/>
      <c r="PI39" s="899"/>
      <c r="PJ39" s="105"/>
      <c r="PK39" s="49"/>
      <c r="PL39" s="140"/>
      <c r="PM39" s="78">
        <f t="shared" si="59"/>
        <v>7976</v>
      </c>
      <c r="PO39" s="323"/>
      <c r="PP39" s="337"/>
      <c r="PQ39" s="312"/>
      <c r="PR39" s="22"/>
      <c r="PS39" s="337"/>
      <c r="PT39" s="76"/>
      <c r="PU39" s="78">
        <f t="shared" si="60"/>
        <v>332577.49</v>
      </c>
      <c r="PW39" s="323"/>
      <c r="PX39" s="312"/>
      <c r="PY39" s="22"/>
      <c r="PZ39" s="337"/>
      <c r="QA39" s="76"/>
      <c r="QB39" s="78">
        <f t="shared" si="61"/>
        <v>9904</v>
      </c>
      <c r="QD39" s="323"/>
      <c r="QE39" s="312"/>
      <c r="QF39" s="22"/>
      <c r="QG39" s="31"/>
      <c r="QH39" s="76"/>
      <c r="QI39" s="78">
        <f t="shared" si="62"/>
        <v>43673.4</v>
      </c>
      <c r="QK39" s="312"/>
      <c r="QL39" s="312"/>
      <c r="QM39" s="22"/>
      <c r="QN39" s="31"/>
      <c r="QO39" s="76"/>
      <c r="QP39" s="78">
        <f t="shared" si="63"/>
        <v>0</v>
      </c>
      <c r="QR39" s="312"/>
      <c r="QS39" s="312"/>
      <c r="QT39" s="22"/>
      <c r="QU39" s="31"/>
      <c r="QV39" s="76"/>
      <c r="QW39" s="78">
        <f t="shared" si="64"/>
        <v>0</v>
      </c>
      <c r="QY39" s="312"/>
      <c r="QZ39" s="312"/>
      <c r="RA39" s="22"/>
      <c r="RB39" s="31"/>
      <c r="RC39" s="76"/>
      <c r="RD39" s="78">
        <f t="shared" si="65"/>
        <v>0</v>
      </c>
      <c r="RF39" s="427"/>
      <c r="RG39" s="484"/>
      <c r="RH39" s="230"/>
      <c r="RI39" s="105"/>
      <c r="RJ39" s="49"/>
      <c r="RK39" s="140"/>
      <c r="RL39" s="78">
        <f t="shared" si="66"/>
        <v>26965.5</v>
      </c>
      <c r="RN39" s="407"/>
      <c r="RO39" s="312"/>
      <c r="RP39" s="22"/>
      <c r="RQ39" s="31"/>
      <c r="RR39" s="76"/>
      <c r="RS39" s="78">
        <f t="shared" si="67"/>
        <v>0</v>
      </c>
      <c r="RU39" s="407"/>
      <c r="RV39" s="312"/>
      <c r="RW39" s="22"/>
      <c r="RX39" s="31"/>
      <c r="RY39" s="76"/>
      <c r="RZ39" s="78">
        <f t="shared" si="68"/>
        <v>0</v>
      </c>
      <c r="SB39" s="312"/>
      <c r="SC39" s="312"/>
      <c r="SD39" s="22"/>
      <c r="SE39" s="31"/>
      <c r="SF39" s="76"/>
      <c r="SG39" s="78">
        <f t="shared" si="69"/>
        <v>0</v>
      </c>
      <c r="SI39" s="312"/>
      <c r="SJ39" s="312"/>
      <c r="SK39" s="22"/>
      <c r="SL39" s="31"/>
      <c r="SM39" s="76"/>
      <c r="SN39" s="78">
        <f t="shared" si="70"/>
        <v>0</v>
      </c>
      <c r="SP39" s="312"/>
      <c r="SQ39" s="312"/>
      <c r="SR39" s="22"/>
      <c r="SS39" s="31"/>
      <c r="ST39" s="76"/>
      <c r="SU39" s="78">
        <f t="shared" si="71"/>
        <v>0</v>
      </c>
      <c r="SW39" s="312"/>
      <c r="SX39" s="312"/>
      <c r="SY39" s="22"/>
      <c r="SZ39" s="31"/>
      <c r="TA39" s="76"/>
      <c r="TB39" s="78">
        <f t="shared" si="72"/>
        <v>0</v>
      </c>
      <c r="TD39" s="312"/>
      <c r="TE39" s="312"/>
      <c r="TF39" s="22"/>
      <c r="TG39" s="31"/>
      <c r="TH39" s="76"/>
      <c r="TI39" s="78">
        <f t="shared" si="73"/>
        <v>0</v>
      </c>
      <c r="TK39" s="312"/>
      <c r="TL39" s="312"/>
      <c r="TM39" s="22"/>
      <c r="TN39" s="31"/>
      <c r="TO39" s="76"/>
      <c r="TP39" s="78">
        <f t="shared" si="74"/>
        <v>9651.5</v>
      </c>
      <c r="TR39" s="312"/>
      <c r="TS39" s="312"/>
      <c r="TT39" s="22"/>
      <c r="TU39" s="31"/>
      <c r="TV39" s="76"/>
      <c r="TW39" s="78">
        <f t="shared" si="75"/>
        <v>0</v>
      </c>
      <c r="TY39" s="407"/>
      <c r="TZ39" s="312"/>
      <c r="UA39" s="22"/>
      <c r="UB39" s="31"/>
      <c r="UC39" s="76"/>
      <c r="UD39" s="78">
        <f t="shared" si="76"/>
        <v>0</v>
      </c>
      <c r="UF39" s="407"/>
      <c r="UG39" s="312"/>
      <c r="UH39" s="22"/>
      <c r="UI39" s="31"/>
      <c r="UJ39" s="76"/>
      <c r="UK39" s="78">
        <f t="shared" si="77"/>
        <v>-2822</v>
      </c>
      <c r="UM39" s="407"/>
      <c r="UN39" s="312"/>
      <c r="UO39" s="22"/>
      <c r="UP39" s="31"/>
      <c r="UQ39" s="76"/>
      <c r="UR39" s="78">
        <f t="shared" si="78"/>
        <v>0</v>
      </c>
      <c r="UT39" s="322"/>
      <c r="UU39" s="230"/>
      <c r="UV39" s="105"/>
      <c r="UW39" s="322"/>
      <c r="UX39" s="140"/>
      <c r="UY39" s="78">
        <f t="shared" si="79"/>
        <v>2243</v>
      </c>
      <c r="VA39" s="407"/>
      <c r="VB39" s="312"/>
      <c r="VC39" s="22"/>
      <c r="VD39" s="31"/>
      <c r="VE39" s="76"/>
      <c r="VF39" s="78">
        <f t="shared" si="80"/>
        <v>0</v>
      </c>
      <c r="VH39" s="312"/>
      <c r="VI39" s="312"/>
      <c r="VJ39" s="22"/>
      <c r="VK39" s="31"/>
      <c r="VL39" s="76"/>
      <c r="VM39" s="78">
        <f t="shared" si="81"/>
        <v>1169.5</v>
      </c>
      <c r="VO39" s="312"/>
      <c r="VP39" s="312"/>
      <c r="VQ39" s="22"/>
      <c r="VR39" s="31"/>
      <c r="VS39" s="76"/>
      <c r="VT39" s="78">
        <f t="shared" si="82"/>
        <v>0</v>
      </c>
      <c r="VV39" s="407"/>
      <c r="VW39" s="312"/>
      <c r="VX39" s="22"/>
      <c r="VY39" s="31"/>
      <c r="VZ39" s="76"/>
      <c r="WA39" s="78">
        <f t="shared" si="83"/>
        <v>25810</v>
      </c>
      <c r="WC39" s="323"/>
      <c r="WD39" s="312"/>
      <c r="WE39" s="22"/>
      <c r="WF39" s="31"/>
      <c r="WG39" s="76"/>
      <c r="WH39" s="78">
        <f t="shared" si="84"/>
        <v>151</v>
      </c>
      <c r="WJ39" s="407"/>
      <c r="WK39" s="312"/>
      <c r="WL39" s="22"/>
      <c r="WM39" s="31"/>
      <c r="WN39" s="76"/>
      <c r="WO39" s="78">
        <f t="shared" si="85"/>
        <v>22886.5</v>
      </c>
      <c r="WQ39" s="31"/>
      <c r="WR39" s="312"/>
      <c r="WS39" s="22"/>
      <c r="WT39" s="31"/>
      <c r="WU39" s="76"/>
      <c r="WV39" s="78">
        <f t="shared" si="86"/>
        <v>0</v>
      </c>
      <c r="WX39" s="407"/>
      <c r="WY39" s="312"/>
      <c r="WZ39" s="22"/>
      <c r="XA39" s="31"/>
      <c r="XB39" s="76"/>
      <c r="XC39" s="78">
        <f t="shared" si="87"/>
        <v>27657.5</v>
      </c>
      <c r="XE39" s="407"/>
      <c r="XF39" s="312"/>
      <c r="XG39" s="22"/>
      <c r="XH39" s="31"/>
      <c r="XI39" s="76"/>
      <c r="XJ39" s="78">
        <f t="shared" si="88"/>
        <v>0</v>
      </c>
      <c r="XL39" s="407"/>
      <c r="XM39" s="312"/>
      <c r="XN39" s="22"/>
      <c r="XO39" s="31"/>
      <c r="XP39" s="76"/>
      <c r="XQ39" s="78">
        <f t="shared" si="89"/>
        <v>0</v>
      </c>
      <c r="XS39" s="323"/>
      <c r="XT39" s="312"/>
      <c r="XU39" s="312"/>
      <c r="XV39" s="22"/>
      <c r="XW39" s="31"/>
      <c r="XX39" s="76"/>
      <c r="XY39" s="78">
        <f t="shared" si="90"/>
        <v>55941.83</v>
      </c>
      <c r="YA39" s="323"/>
      <c r="YB39" s="312"/>
      <c r="YC39" s="22"/>
      <c r="YD39" s="31"/>
      <c r="YE39" s="76"/>
      <c r="YF39" s="78">
        <f t="shared" si="91"/>
        <v>721</v>
      </c>
      <c r="YH39" s="407"/>
      <c r="YI39" s="740"/>
      <c r="YJ39" s="312"/>
      <c r="YK39" s="785"/>
      <c r="YL39" s="787"/>
      <c r="YM39" s="76"/>
      <c r="YN39" s="78">
        <f t="shared" si="92"/>
        <v>4883.7000000000007</v>
      </c>
      <c r="YP39" s="323"/>
      <c r="YQ39" s="312"/>
      <c r="YR39" s="22"/>
      <c r="YS39" s="31"/>
      <c r="YT39" s="76"/>
      <c r="YU39" s="78">
        <f t="shared" si="251"/>
        <v>2405.5</v>
      </c>
      <c r="YW39" s="322"/>
      <c r="YX39" s="230"/>
      <c r="YY39" s="105"/>
      <c r="YZ39" s="49"/>
      <c r="ZA39" s="140"/>
      <c r="ZB39" s="78">
        <f t="shared" si="93"/>
        <v>13442.44</v>
      </c>
      <c r="ZD39" s="407"/>
      <c r="ZE39" s="312"/>
      <c r="ZF39" s="22"/>
      <c r="ZG39" s="31"/>
      <c r="ZH39" s="76"/>
      <c r="ZI39" s="78">
        <f t="shared" si="237"/>
        <v>0</v>
      </c>
      <c r="ZK39" s="407"/>
      <c r="ZL39" s="312"/>
      <c r="ZM39" s="22"/>
      <c r="ZN39" s="31"/>
      <c r="ZO39" s="76"/>
      <c r="ZP39" s="78">
        <f t="shared" si="238"/>
        <v>0</v>
      </c>
      <c r="ZR39" s="322">
        <v>41543</v>
      </c>
      <c r="ZS39" s="230"/>
      <c r="ZT39" s="230" t="s">
        <v>4154</v>
      </c>
      <c r="ZU39" s="105">
        <v>218125</v>
      </c>
      <c r="ZV39" s="322"/>
      <c r="ZW39" s="140"/>
      <c r="ZX39" s="78">
        <f t="shared" si="94"/>
        <v>558243.08000000007</v>
      </c>
      <c r="ZZ39" s="322"/>
      <c r="AAA39" s="230"/>
      <c r="AAB39" s="105"/>
      <c r="AAC39" s="322"/>
      <c r="AAD39" s="140"/>
      <c r="AAE39" s="78">
        <f t="shared" si="95"/>
        <v>0</v>
      </c>
      <c r="AAG39" s="427"/>
      <c r="AAH39" s="230"/>
      <c r="AAI39" s="105"/>
      <c r="AAJ39" s="322"/>
      <c r="AAK39" s="140"/>
      <c r="AAL39" s="78">
        <f t="shared" si="96"/>
        <v>2828</v>
      </c>
      <c r="AAN39" s="322"/>
      <c r="AAO39" s="230"/>
      <c r="AAP39" s="698"/>
      <c r="AAQ39" s="49"/>
      <c r="AAR39" s="140"/>
      <c r="AAS39" s="78">
        <f t="shared" si="97"/>
        <v>22790</v>
      </c>
      <c r="AAU39" s="407"/>
      <c r="AAV39" s="312"/>
      <c r="AAW39" s="22"/>
      <c r="AAX39" s="31"/>
      <c r="AAY39" s="76"/>
      <c r="AAZ39" s="78">
        <f t="shared" si="98"/>
        <v>0</v>
      </c>
      <c r="ABB39" s="407"/>
      <c r="ABC39" s="312"/>
      <c r="ABD39" s="22"/>
      <c r="ABE39" s="31"/>
      <c r="ABF39" s="76"/>
      <c r="ABG39" s="78">
        <f t="shared" si="99"/>
        <v>0</v>
      </c>
      <c r="ABI39" s="407"/>
      <c r="ABJ39" s="312"/>
      <c r="ABK39" s="22"/>
      <c r="ABL39" s="31"/>
      <c r="ABM39" s="76"/>
      <c r="ABN39" s="78">
        <f t="shared" si="100"/>
        <v>0</v>
      </c>
      <c r="ABP39" s="407"/>
      <c r="ABQ39" s="312"/>
      <c r="ABR39" s="22"/>
      <c r="ABS39" s="31"/>
      <c r="ABT39" s="76"/>
      <c r="ABU39" s="78">
        <f t="shared" si="101"/>
        <v>0</v>
      </c>
      <c r="ABW39" s="407"/>
      <c r="ABX39" s="312"/>
      <c r="ABY39" s="22"/>
      <c r="ABZ39" s="31"/>
      <c r="ACA39" s="76"/>
      <c r="ACB39" s="78">
        <f t="shared" si="102"/>
        <v>0</v>
      </c>
      <c r="ACD39" s="407"/>
      <c r="ACE39" s="407"/>
      <c r="ACF39" s="312"/>
      <c r="ACG39" s="22"/>
      <c r="ACH39" s="31"/>
      <c r="ACI39" s="76"/>
      <c r="ACJ39" s="78">
        <f t="shared" si="103"/>
        <v>0</v>
      </c>
      <c r="ACL39" s="312"/>
      <c r="ACM39" s="312"/>
      <c r="ACN39" s="22"/>
      <c r="ACO39" s="31"/>
      <c r="ACP39" s="76"/>
      <c r="ACQ39" s="78">
        <f t="shared" si="255"/>
        <v>8172</v>
      </c>
      <c r="ACS39" s="312"/>
      <c r="ACT39" s="312"/>
      <c r="ACU39" s="22"/>
      <c r="ACV39" s="31"/>
      <c r="ACW39" s="76"/>
      <c r="ACX39" s="78">
        <f t="shared" si="104"/>
        <v>70699</v>
      </c>
      <c r="ADA39" s="312"/>
      <c r="ADB39" s="312"/>
      <c r="ADC39" s="22"/>
      <c r="ADD39" s="31"/>
      <c r="ADE39" s="76"/>
      <c r="ADF39" s="78">
        <f t="shared" si="256"/>
        <v>0</v>
      </c>
      <c r="ADH39" s="323"/>
      <c r="ADI39" s="312"/>
      <c r="ADJ39" s="22"/>
      <c r="ADK39" s="407"/>
      <c r="ADL39" s="76"/>
      <c r="ADM39" s="78">
        <f t="shared" si="257"/>
        <v>0</v>
      </c>
      <c r="ADO39" s="407"/>
      <c r="ADP39" s="312"/>
      <c r="ADQ39" s="22"/>
      <c r="ADR39" s="31"/>
      <c r="ADS39" s="76"/>
      <c r="ADT39" s="78">
        <f t="shared" si="258"/>
        <v>42311</v>
      </c>
      <c r="ADV39" s="322"/>
      <c r="ADW39" s="230"/>
      <c r="ADX39" s="105"/>
      <c r="ADY39" s="322"/>
      <c r="ADZ39" s="140"/>
      <c r="AEA39" s="78">
        <f t="shared" si="252"/>
        <v>31650.5</v>
      </c>
      <c r="AEC39" s="31"/>
      <c r="AED39" s="312"/>
      <c r="AEE39" s="22"/>
      <c r="AEF39" s="31"/>
      <c r="AEG39" s="76"/>
      <c r="AEH39" s="78">
        <f t="shared" si="1"/>
        <v>0</v>
      </c>
      <c r="AEJ39" s="312"/>
      <c r="AEK39" s="312"/>
      <c r="AEL39" s="22"/>
      <c r="AEM39" s="31"/>
      <c r="AEN39" s="76"/>
      <c r="AEO39" s="78">
        <f t="shared" si="105"/>
        <v>1957</v>
      </c>
      <c r="AEQ39" s="312"/>
      <c r="AER39" s="312"/>
      <c r="AES39" s="22"/>
      <c r="AET39" s="31"/>
      <c r="AEU39" s="76"/>
      <c r="AEV39" s="78">
        <f t="shared" si="106"/>
        <v>0</v>
      </c>
      <c r="AEX39" s="794"/>
      <c r="AEY39" s="312"/>
      <c r="AEZ39" s="22"/>
      <c r="AFA39" s="31"/>
      <c r="AFB39" s="76"/>
      <c r="AFC39" s="78">
        <f t="shared" si="107"/>
        <v>0</v>
      </c>
      <c r="AFE39" s="323"/>
      <c r="AFF39" s="312"/>
      <c r="AFG39" s="22"/>
      <c r="AFH39" s="31"/>
      <c r="AFI39" s="76"/>
      <c r="AFJ39" s="78">
        <f t="shared" si="108"/>
        <v>0</v>
      </c>
      <c r="AFL39" s="794"/>
      <c r="AFM39" s="312"/>
      <c r="AFN39" s="22"/>
      <c r="AFO39" s="31"/>
      <c r="AFP39" s="76"/>
      <c r="AFQ39" s="78">
        <f t="shared" si="109"/>
        <v>0</v>
      </c>
      <c r="AFS39" s="794"/>
      <c r="AFT39" s="312"/>
      <c r="AFU39" s="22"/>
      <c r="AFV39" s="31"/>
      <c r="AFW39" s="76"/>
      <c r="AFX39" s="78">
        <f t="shared" si="110"/>
        <v>75595.399999999994</v>
      </c>
      <c r="AFZ39" s="794"/>
      <c r="AGA39" s="312"/>
      <c r="AGB39" s="22"/>
      <c r="AGC39" s="31"/>
      <c r="AGD39" s="76"/>
      <c r="AGE39" s="78">
        <f t="shared" si="111"/>
        <v>0</v>
      </c>
      <c r="AGG39" s="323"/>
      <c r="AGH39" s="312"/>
      <c r="AGI39" s="22"/>
      <c r="AGJ39" s="31"/>
      <c r="AGK39" s="76"/>
      <c r="AGL39" s="78">
        <f t="shared" si="112"/>
        <v>6283.5</v>
      </c>
      <c r="AGN39" s="407"/>
      <c r="AGO39" s="312"/>
      <c r="AGP39" s="22"/>
      <c r="AGQ39" s="31"/>
      <c r="AGR39" s="76"/>
      <c r="AGS39" s="78">
        <f t="shared" si="113"/>
        <v>39189.599999999999</v>
      </c>
      <c r="AGW39" s="312"/>
      <c r="AGX39" s="22"/>
      <c r="AGY39" s="323"/>
      <c r="AGZ39" s="76"/>
      <c r="AHA39" s="78">
        <f t="shared" si="114"/>
        <v>2343</v>
      </c>
      <c r="AHC39" s="407"/>
      <c r="AHD39" s="312"/>
      <c r="AHE39" s="22"/>
      <c r="AHF39" s="31"/>
      <c r="AHG39" s="76"/>
      <c r="AHH39" s="78">
        <f t="shared" si="115"/>
        <v>0</v>
      </c>
      <c r="AHJ39" s="407"/>
      <c r="AHK39" s="312"/>
      <c r="AHL39" s="22"/>
      <c r="AHM39" s="31"/>
      <c r="AHN39" s="76"/>
      <c r="AHO39" s="78">
        <f t="shared" si="116"/>
        <v>3656</v>
      </c>
      <c r="AHQ39" s="407"/>
      <c r="AHR39" s="407"/>
      <c r="AHS39" s="312"/>
      <c r="AHT39" s="22"/>
      <c r="AHU39" s="31"/>
      <c r="AHV39" s="76"/>
      <c r="AHW39" s="78">
        <f t="shared" si="117"/>
        <v>62507</v>
      </c>
      <c r="AHY39" s="407"/>
      <c r="AHZ39" s="312"/>
      <c r="AIA39" s="22"/>
      <c r="AIB39" s="31"/>
      <c r="AIC39" s="76"/>
      <c r="AID39" s="78">
        <f t="shared" si="118"/>
        <v>2612</v>
      </c>
      <c r="AIF39" s="407"/>
      <c r="AIG39" s="312"/>
      <c r="AIH39" s="22"/>
      <c r="AII39" s="31"/>
      <c r="AIJ39" s="76"/>
      <c r="AIK39" s="78">
        <f t="shared" si="119"/>
        <v>23042</v>
      </c>
      <c r="AIM39" s="407"/>
      <c r="AIN39" s="312"/>
      <c r="AIO39" s="22"/>
      <c r="AIP39" s="31"/>
      <c r="AIQ39" s="76"/>
      <c r="AIR39" s="78">
        <f t="shared" si="120"/>
        <v>504</v>
      </c>
      <c r="AIT39" s="31"/>
      <c r="AIU39" s="784"/>
      <c r="AIV39" s="22"/>
      <c r="AIW39" s="31"/>
      <c r="AIX39" s="76"/>
      <c r="AIY39" s="78">
        <f t="shared" si="121"/>
        <v>52560.5</v>
      </c>
      <c r="AJA39" s="31"/>
      <c r="AJB39" s="784"/>
      <c r="AJC39" s="105"/>
      <c r="AJD39" s="31"/>
      <c r="AJE39" s="704"/>
      <c r="AJF39" s="78">
        <f t="shared" si="122"/>
        <v>25028.5</v>
      </c>
      <c r="AJH39" s="323"/>
      <c r="AJI39" s="784"/>
      <c r="AJJ39" s="22"/>
      <c r="AJK39" s="31"/>
      <c r="AJL39" s="76"/>
      <c r="AJM39" s="78">
        <f t="shared" si="123"/>
        <v>0</v>
      </c>
      <c r="AJO39" s="322"/>
      <c r="AJP39" s="230"/>
      <c r="AJQ39" s="105"/>
      <c r="AJR39" s="49">
        <v>41074</v>
      </c>
      <c r="AJS39" s="140">
        <v>500</v>
      </c>
      <c r="AJT39" s="78">
        <f t="shared" si="124"/>
        <v>2428</v>
      </c>
      <c r="AJV39" s="312"/>
      <c r="AJW39" s="312"/>
      <c r="AJX39" s="784"/>
      <c r="AJY39" s="22"/>
      <c r="AJZ39" s="31"/>
      <c r="AKA39" s="76"/>
      <c r="AKB39" s="78">
        <f t="shared" si="125"/>
        <v>0</v>
      </c>
      <c r="AKD39" s="407"/>
      <c r="AKE39" s="784"/>
      <c r="AKF39" s="22"/>
      <c r="AKG39" s="31"/>
      <c r="AKH39" s="76"/>
      <c r="AKI39" s="78">
        <f t="shared" si="126"/>
        <v>0</v>
      </c>
      <c r="AKK39" s="407"/>
      <c r="AKL39" s="740"/>
      <c r="AKM39" s="784"/>
      <c r="AKN39" s="22"/>
      <c r="AKO39" s="31"/>
      <c r="AKP39" s="76"/>
      <c r="AKQ39" s="78">
        <f t="shared" si="127"/>
        <v>0</v>
      </c>
      <c r="AKS39" s="407"/>
      <c r="AKT39" s="312"/>
      <c r="AKU39" s="22"/>
      <c r="AKV39" s="31"/>
      <c r="AKW39" s="76"/>
      <c r="AKX39" s="78">
        <f t="shared" si="128"/>
        <v>11244.5</v>
      </c>
      <c r="AKZ39" s="407"/>
      <c r="ALA39" s="784"/>
      <c r="ALB39" s="22"/>
      <c r="ALC39" s="31"/>
      <c r="ALD39" s="76"/>
      <c r="ALE39" s="78">
        <f t="shared" si="129"/>
        <v>0</v>
      </c>
      <c r="ALG39" s="407"/>
      <c r="ALH39" s="784"/>
      <c r="ALI39" s="22"/>
      <c r="ALJ39" s="31"/>
      <c r="ALK39" s="76"/>
      <c r="ALL39" s="78">
        <f t="shared" si="130"/>
        <v>3598.5</v>
      </c>
      <c r="ALN39" s="407"/>
      <c r="ALO39" s="312"/>
      <c r="ALP39" s="22"/>
      <c r="ALQ39" s="31"/>
      <c r="ALR39" s="76"/>
      <c r="ALS39" s="78">
        <f t="shared" si="131"/>
        <v>37151</v>
      </c>
      <c r="ALU39" s="407"/>
      <c r="ALV39" s="784"/>
      <c r="ALW39" s="22"/>
      <c r="ALX39" s="31"/>
      <c r="ALY39" s="76"/>
      <c r="ALZ39" s="78">
        <f t="shared" si="132"/>
        <v>0</v>
      </c>
      <c r="AMB39" s="407"/>
      <c r="AMC39" s="784"/>
      <c r="AMD39" s="22"/>
      <c r="AME39" s="407"/>
      <c r="AMF39" s="76"/>
      <c r="AMG39" s="78">
        <f t="shared" si="133"/>
        <v>0</v>
      </c>
      <c r="AMI39" s="407"/>
      <c r="AMJ39" s="784"/>
      <c r="AMK39" s="22"/>
      <c r="AML39" s="31"/>
      <c r="AMM39" s="76"/>
      <c r="AMN39" s="78">
        <f t="shared" si="134"/>
        <v>0</v>
      </c>
      <c r="AMP39" s="323"/>
      <c r="AMQ39" s="312"/>
      <c r="AMR39" s="809"/>
      <c r="AMS39" s="812"/>
      <c r="AMT39" s="76"/>
      <c r="AMU39" s="813">
        <f t="shared" si="204"/>
        <v>0</v>
      </c>
      <c r="AMW39" s="323"/>
      <c r="AMX39" s="312"/>
      <c r="AMY39" s="809"/>
      <c r="AMZ39" s="812"/>
      <c r="ANA39" s="76"/>
      <c r="ANB39" s="813">
        <f t="shared" si="205"/>
        <v>0</v>
      </c>
      <c r="AND39" s="323"/>
      <c r="ANE39" s="312"/>
      <c r="ANF39" s="809"/>
      <c r="ANG39" s="905"/>
      <c r="ANH39" s="76"/>
      <c r="ANI39" s="813">
        <f t="shared" si="206"/>
        <v>12659.599999999999</v>
      </c>
      <c r="ANK39" s="31"/>
      <c r="ANL39" s="337"/>
      <c r="ANM39" s="312"/>
      <c r="ANN39" s="809"/>
      <c r="ANO39" s="812"/>
      <c r="ANP39" s="76"/>
      <c r="ANQ39" s="813">
        <f t="shared" si="207"/>
        <v>0</v>
      </c>
      <c r="ANS39" s="407"/>
      <c r="ANT39" s="740"/>
      <c r="ANU39" s="312"/>
      <c r="ANV39" s="809"/>
      <c r="ANW39" s="812"/>
      <c r="ANX39" s="76"/>
      <c r="ANY39" s="813">
        <f t="shared" si="208"/>
        <v>555712.89</v>
      </c>
      <c r="AOA39" s="407"/>
      <c r="AOB39" s="312"/>
      <c r="AOC39" s="809"/>
      <c r="AOD39" s="812"/>
      <c r="AOE39" s="76"/>
      <c r="AOF39" s="813">
        <f t="shared" si="209"/>
        <v>0</v>
      </c>
      <c r="AOH39" s="312"/>
      <c r="AOI39" s="312"/>
      <c r="AOJ39" s="809"/>
      <c r="AOK39" s="812"/>
      <c r="AOL39" s="76"/>
      <c r="AOM39" s="813">
        <f t="shared" si="210"/>
        <v>1894</v>
      </c>
      <c r="AOO39" s="312"/>
      <c r="AOP39" s="312"/>
      <c r="AOQ39" s="834"/>
      <c r="AOR39" s="812"/>
      <c r="AOS39" s="76"/>
      <c r="AOT39" s="813">
        <f t="shared" si="211"/>
        <v>0</v>
      </c>
      <c r="AOV39" s="49"/>
      <c r="AOW39" s="904"/>
      <c r="AOX39" s="807"/>
      <c r="AOY39" s="98"/>
      <c r="AOZ39" s="140"/>
      <c r="APA39" s="78">
        <f t="shared" si="135"/>
        <v>0</v>
      </c>
      <c r="APC39" s="407"/>
      <c r="APD39" s="312"/>
      <c r="APE39" s="834"/>
      <c r="APF39" s="812"/>
      <c r="APG39" s="76"/>
      <c r="APH39" s="813">
        <f t="shared" si="212"/>
        <v>0</v>
      </c>
      <c r="APJ39" s="323"/>
      <c r="APK39" s="312"/>
      <c r="APL39" s="809"/>
      <c r="APM39" s="812"/>
      <c r="APN39" s="76"/>
      <c r="APO39" s="813">
        <f t="shared" si="265"/>
        <v>0</v>
      </c>
      <c r="APQ39" s="31"/>
      <c r="APR39" s="876"/>
      <c r="APS39" s="809"/>
      <c r="APT39" s="812"/>
      <c r="APU39" s="76"/>
      <c r="APV39" s="813">
        <f t="shared" si="266"/>
        <v>0</v>
      </c>
      <c r="APX39" s="31"/>
      <c r="APY39" s="876"/>
      <c r="APZ39" s="809"/>
      <c r="AQA39" s="812"/>
      <c r="AQB39" s="76"/>
      <c r="AQC39" s="813">
        <f t="shared" si="267"/>
        <v>0</v>
      </c>
      <c r="AQE39" s="31"/>
      <c r="AQF39" s="876"/>
      <c r="AQG39" s="809"/>
      <c r="AQH39" s="812"/>
      <c r="AQI39" s="76"/>
      <c r="AQJ39" s="813">
        <f t="shared" si="268"/>
        <v>0</v>
      </c>
      <c r="AQL39" s="323"/>
      <c r="AQM39" s="876"/>
      <c r="AQN39" s="809"/>
      <c r="AQO39" s="812"/>
      <c r="AQP39" s="76"/>
      <c r="AQQ39" s="813">
        <f t="shared" si="269"/>
        <v>0</v>
      </c>
      <c r="AQS39" s="323"/>
      <c r="AQT39" s="876"/>
      <c r="AQU39" s="809"/>
      <c r="AQV39" s="812"/>
      <c r="AQW39" s="76"/>
      <c r="AQX39" s="813">
        <f t="shared" si="270"/>
        <v>0</v>
      </c>
      <c r="AQZ39" s="323"/>
      <c r="ARA39" s="876"/>
      <c r="ARB39" s="809"/>
      <c r="ARC39" s="812"/>
      <c r="ARD39" s="76"/>
      <c r="ARE39" s="813">
        <f t="shared" si="271"/>
        <v>977</v>
      </c>
      <c r="ARG39" s="407"/>
      <c r="ARH39" s="876"/>
      <c r="ARI39" s="809"/>
      <c r="ARJ39" s="812"/>
      <c r="ARK39" s="76"/>
      <c r="ARL39" s="813">
        <f t="shared" si="272"/>
        <v>0</v>
      </c>
      <c r="ARN39" s="407"/>
      <c r="ARO39" s="876"/>
      <c r="ARP39" s="809"/>
      <c r="ARQ39" s="812"/>
      <c r="ARR39" s="76"/>
      <c r="ARS39" s="813">
        <f t="shared" si="273"/>
        <v>0</v>
      </c>
      <c r="ARU39" s="407"/>
      <c r="ARV39" s="312"/>
      <c r="ARW39" s="809"/>
      <c r="ARX39" s="812"/>
      <c r="ARY39" s="76"/>
      <c r="ARZ39" s="813">
        <f t="shared" si="222"/>
        <v>0</v>
      </c>
      <c r="ASB39" s="312"/>
      <c r="ASC39" s="312"/>
      <c r="ASD39" s="834"/>
      <c r="ASE39" s="812"/>
      <c r="ASF39" s="76"/>
      <c r="ASG39" s="813">
        <f t="shared" si="223"/>
        <v>0</v>
      </c>
      <c r="ASI39" s="407"/>
      <c r="ASJ39" s="312"/>
      <c r="ASK39" s="22"/>
      <c r="ASL39" s="31"/>
      <c r="ASM39" s="76"/>
      <c r="ASN39" s="78">
        <f t="shared" si="239"/>
        <v>0</v>
      </c>
      <c r="ASP39" s="407"/>
      <c r="ASQ39" s="407"/>
      <c r="ASR39" s="312"/>
      <c r="ASS39" s="22"/>
      <c r="AST39" s="31"/>
      <c r="ASU39" s="76"/>
      <c r="ASV39" s="78">
        <f t="shared" si="240"/>
        <v>0</v>
      </c>
      <c r="ASX39" s="407"/>
      <c r="ASY39" s="784"/>
      <c r="ASZ39" s="22"/>
      <c r="ATA39" s="31"/>
      <c r="ATB39" s="76"/>
      <c r="ATC39" s="78">
        <f t="shared" si="241"/>
        <v>19160</v>
      </c>
      <c r="ATE39" s="323"/>
      <c r="ATF39" s="784"/>
      <c r="ATG39" s="22"/>
      <c r="ATH39" s="31"/>
      <c r="ATI39" s="76"/>
      <c r="ATJ39" s="78">
        <f t="shared" si="242"/>
        <v>0</v>
      </c>
      <c r="ATL39" s="407"/>
      <c r="ATM39" s="740"/>
      <c r="ATN39" s="784"/>
      <c r="ATO39" s="22"/>
      <c r="ATP39" s="31"/>
      <c r="ATQ39" s="76"/>
      <c r="ATR39" s="78">
        <f t="shared" si="243"/>
        <v>5675</v>
      </c>
      <c r="ATT39" s="407"/>
      <c r="ATU39" s="740"/>
      <c r="ATV39" s="784"/>
      <c r="ATW39" s="22"/>
      <c r="ATX39" s="31"/>
      <c r="ATY39" s="76"/>
      <c r="ATZ39" s="78">
        <f t="shared" si="244"/>
        <v>0</v>
      </c>
      <c r="AUA39" s="76"/>
      <c r="AUB39" s="407"/>
      <c r="AUC39" s="312"/>
      <c r="AUD39" s="22"/>
      <c r="AUE39" s="31"/>
      <c r="AUF39" s="76"/>
      <c r="AUG39" s="78">
        <f t="shared" si="245"/>
        <v>4480</v>
      </c>
      <c r="AUI39" s="427"/>
      <c r="AUJ39" s="230"/>
      <c r="AUK39" s="105"/>
      <c r="AUL39" s="49"/>
      <c r="AUM39" s="140"/>
      <c r="AUN39" s="78">
        <f t="shared" si="246"/>
        <v>23669.5</v>
      </c>
      <c r="AUP39" s="407"/>
      <c r="AUQ39" s="312"/>
      <c r="AUR39" s="22"/>
      <c r="AUS39" s="31"/>
      <c r="AUT39" s="76"/>
      <c r="AUU39" s="78">
        <f t="shared" si="247"/>
        <v>3312</v>
      </c>
      <c r="AUW39" s="407"/>
      <c r="AUX39" s="312"/>
      <c r="AUY39" s="22"/>
      <c r="AUZ39" s="31"/>
      <c r="AVA39" s="76"/>
      <c r="AVB39" s="78">
        <f t="shared" si="248"/>
        <v>1010</v>
      </c>
      <c r="AVD39" s="427"/>
      <c r="AVE39" s="230"/>
      <c r="AVF39" s="105"/>
      <c r="AVG39" s="49"/>
      <c r="AVH39" s="140"/>
      <c r="AVI39" s="78">
        <f t="shared" si="249"/>
        <v>0</v>
      </c>
      <c r="AVK39" s="407"/>
      <c r="AVL39" s="312"/>
      <c r="AVM39" s="22"/>
      <c r="AVN39" s="31"/>
      <c r="AVO39" s="76"/>
      <c r="AVP39" s="78">
        <f t="shared" si="224"/>
        <v>0</v>
      </c>
      <c r="AVR39" s="407"/>
      <c r="AVS39" s="312"/>
      <c r="AVT39" s="22"/>
      <c r="AVU39" s="31"/>
      <c r="AVV39" s="76"/>
      <c r="AVW39" s="78">
        <f t="shared" si="225"/>
        <v>0</v>
      </c>
      <c r="AVY39" s="427"/>
      <c r="AVZ39" s="230"/>
      <c r="AWA39" s="105"/>
      <c r="AWB39" s="49"/>
      <c r="AWC39" s="140"/>
      <c r="AWD39" s="78">
        <f t="shared" si="226"/>
        <v>0</v>
      </c>
      <c r="AWF39" s="49"/>
      <c r="AWG39" s="309"/>
      <c r="AWH39" s="230"/>
      <c r="AWI39" s="105"/>
      <c r="AWJ39" s="49"/>
      <c r="AWK39" s="140"/>
      <c r="AWL39" s="78">
        <f t="shared" si="227"/>
        <v>448440.18</v>
      </c>
      <c r="AWN39" s="407"/>
      <c r="AWO39" s="407"/>
      <c r="AWP39" s="312"/>
      <c r="AWQ39" s="785"/>
      <c r="AWR39" s="812"/>
      <c r="AWS39" s="76"/>
      <c r="AWT39" s="78">
        <f t="shared" si="259"/>
        <v>11251</v>
      </c>
      <c r="AWV39" s="407"/>
      <c r="AWW39" s="312"/>
      <c r="AWX39" s="785"/>
      <c r="AWY39" s="812"/>
      <c r="AWZ39" s="76"/>
      <c r="AXA39" s="78">
        <f t="shared" si="260"/>
        <v>0</v>
      </c>
      <c r="AXC39" s="407"/>
      <c r="AXD39" s="312"/>
      <c r="AXE39" s="907"/>
      <c r="AXF39" s="812"/>
      <c r="AXG39" s="76"/>
      <c r="AXH39" s="78">
        <f t="shared" si="261"/>
        <v>0</v>
      </c>
      <c r="AXJ39" s="312"/>
      <c r="AXK39" s="312"/>
      <c r="AXL39" s="907"/>
      <c r="AXM39" s="812"/>
      <c r="AXN39" s="76"/>
      <c r="AXO39" s="78">
        <f t="shared" si="262"/>
        <v>0</v>
      </c>
      <c r="AXQ39" s="427"/>
      <c r="AXR39" s="230"/>
      <c r="AXS39" s="105"/>
      <c r="AXT39" s="98"/>
      <c r="AXU39" s="140"/>
      <c r="AXV39" s="78">
        <f t="shared" si="136"/>
        <v>39719</v>
      </c>
      <c r="AXX39" s="427"/>
      <c r="AXY39" s="230"/>
      <c r="AXZ39" s="846"/>
      <c r="AYA39" s="98"/>
      <c r="AYB39" s="140"/>
      <c r="AYC39" s="78">
        <f t="shared" si="137"/>
        <v>0</v>
      </c>
      <c r="AYE39" s="427"/>
      <c r="AYF39" s="230"/>
      <c r="AYG39" s="846"/>
      <c r="AYH39" s="98"/>
      <c r="AYI39" s="140"/>
      <c r="AYJ39" s="78">
        <f t="shared" si="138"/>
        <v>0</v>
      </c>
      <c r="AYL39" s="407"/>
      <c r="AYM39" s="312"/>
      <c r="AYN39" s="907"/>
      <c r="AYO39" s="812"/>
      <c r="AYP39" s="76"/>
      <c r="AYQ39" s="78">
        <f t="shared" si="139"/>
        <v>0</v>
      </c>
      <c r="AYS39" s="407"/>
      <c r="AYT39" s="312"/>
      <c r="AYU39" s="907"/>
      <c r="AYV39" s="812"/>
      <c r="AYW39" s="76"/>
      <c r="AYX39" s="78">
        <f t="shared" si="140"/>
        <v>0</v>
      </c>
      <c r="AYZ39" s="312"/>
      <c r="AZA39" s="312"/>
      <c r="AZB39" s="907"/>
      <c r="AZC39" s="812"/>
      <c r="AZD39" s="76"/>
      <c r="AZE39" s="78">
        <f t="shared" si="141"/>
        <v>0</v>
      </c>
      <c r="AZG39" s="322"/>
      <c r="AZH39" s="230"/>
      <c r="AZI39" s="698"/>
      <c r="AZJ39" s="98"/>
      <c r="AZK39" s="140"/>
      <c r="AZL39" s="78">
        <f t="shared" si="142"/>
        <v>5180.28</v>
      </c>
      <c r="AZN39" s="323"/>
      <c r="AZO39" s="312"/>
      <c r="AZP39" s="785"/>
      <c r="AZQ39" s="812"/>
      <c r="AZR39" s="76"/>
      <c r="AZS39" s="78">
        <f t="shared" si="143"/>
        <v>0</v>
      </c>
      <c r="AZU39" s="323"/>
      <c r="AZV39" s="312"/>
      <c r="AZW39" s="22"/>
      <c r="AZX39" s="717"/>
      <c r="AZY39" s="76"/>
      <c r="AZZ39" s="78">
        <f t="shared" si="144"/>
        <v>5524</v>
      </c>
      <c r="BAB39" s="407"/>
      <c r="BAC39" s="312"/>
      <c r="BAD39" s="907"/>
      <c r="BAE39" s="723"/>
      <c r="BAF39" s="76"/>
      <c r="BAG39" s="78">
        <f t="shared" si="145"/>
        <v>3325</v>
      </c>
      <c r="BAI39" s="427"/>
      <c r="BAJ39" s="230"/>
      <c r="BAK39" s="698"/>
      <c r="BAL39" s="98"/>
      <c r="BAM39" s="140"/>
      <c r="BAN39" s="78">
        <f t="shared" si="146"/>
        <v>56084.2</v>
      </c>
      <c r="BAP39" s="312"/>
      <c r="BAQ39" s="312"/>
      <c r="BAR39" s="907"/>
      <c r="BAS39" s="812"/>
      <c r="BAT39" s="76"/>
      <c r="BAU39" s="78">
        <f t="shared" si="263"/>
        <v>0</v>
      </c>
      <c r="BAW39" s="312"/>
      <c r="BAX39" s="312"/>
      <c r="BAY39" s="907"/>
      <c r="BAZ39" s="812"/>
      <c r="BBA39" s="76"/>
      <c r="BBB39" s="78">
        <f t="shared" si="264"/>
        <v>1292</v>
      </c>
      <c r="BBD39" s="322"/>
      <c r="BBE39" s="322"/>
      <c r="BBF39" s="303"/>
      <c r="BBG39" s="140"/>
      <c r="BBH39" s="394"/>
      <c r="BBI39" s="391"/>
      <c r="BBJ39" s="132">
        <f t="shared" si="147"/>
        <v>2165734.5</v>
      </c>
      <c r="BBL39" s="312"/>
      <c r="BBM39" s="312"/>
      <c r="BBN39" s="907"/>
      <c r="BBO39" s="812"/>
      <c r="BBP39" s="76"/>
      <c r="BBQ39" s="78">
        <f t="shared" si="148"/>
        <v>0</v>
      </c>
      <c r="BBS39" s="312"/>
      <c r="BBT39" s="312"/>
      <c r="BBU39" s="907"/>
      <c r="BBV39" s="812"/>
      <c r="BBW39" s="76"/>
      <c r="BBX39" s="78">
        <f t="shared" si="149"/>
        <v>0</v>
      </c>
      <c r="BBZ39" s="312"/>
      <c r="BCA39" s="312"/>
      <c r="BCB39" s="907"/>
      <c r="BCC39" s="812"/>
      <c r="BCD39" s="76"/>
      <c r="BCE39" s="78">
        <f t="shared" si="150"/>
        <v>0</v>
      </c>
      <c r="BCG39" s="312"/>
      <c r="BCH39" s="312"/>
      <c r="BCI39" s="907"/>
      <c r="BCJ39" s="812"/>
      <c r="BCK39" s="76"/>
      <c r="BCL39" s="78">
        <f t="shared" si="151"/>
        <v>0</v>
      </c>
      <c r="BCN39" s="407"/>
      <c r="BCO39" s="312"/>
      <c r="BCP39" s="907"/>
      <c r="BCQ39" s="812"/>
      <c r="BCR39" s="76"/>
      <c r="BCS39" s="78">
        <f t="shared" si="152"/>
        <v>4327.5</v>
      </c>
      <c r="BCU39" s="407"/>
      <c r="BCV39" s="312"/>
      <c r="BCW39" s="907"/>
      <c r="BCX39" s="812"/>
      <c r="BCY39" s="76"/>
      <c r="BCZ39" s="78">
        <f t="shared" si="153"/>
        <v>22835.5</v>
      </c>
      <c r="BDB39" s="323"/>
      <c r="BDC39" s="312"/>
      <c r="BDD39" s="907"/>
      <c r="BDE39" s="812"/>
      <c r="BDF39" s="76"/>
      <c r="BDG39" s="78">
        <f t="shared" si="154"/>
        <v>0</v>
      </c>
      <c r="BDI39" s="407"/>
      <c r="BDJ39" s="740"/>
      <c r="BDK39" s="312"/>
      <c r="BDL39" s="907"/>
      <c r="BDM39" s="723"/>
      <c r="BDN39" s="76"/>
      <c r="BDO39" s="78">
        <f t="shared" si="155"/>
        <v>308</v>
      </c>
      <c r="BDQ39" s="312"/>
      <c r="BDR39" s="312"/>
      <c r="BDS39" s="312"/>
      <c r="BDT39" s="907"/>
      <c r="BDU39" s="812"/>
      <c r="BDV39" s="76"/>
      <c r="BDW39" s="78">
        <f t="shared" si="156"/>
        <v>2970</v>
      </c>
      <c r="BDY39" s="312"/>
      <c r="BDZ39" s="312"/>
      <c r="BEA39" s="907"/>
      <c r="BEB39" s="812"/>
      <c r="BEC39" s="76"/>
      <c r="BED39" s="78">
        <f t="shared" si="157"/>
        <v>0</v>
      </c>
      <c r="BEF39" s="312"/>
      <c r="BEG39" s="312"/>
      <c r="BEH39" s="907"/>
      <c r="BEI39" s="812"/>
      <c r="BEJ39" s="76"/>
      <c r="BEK39" s="78">
        <f t="shared" si="158"/>
        <v>0</v>
      </c>
      <c r="BEM39" s="323"/>
      <c r="BEN39" s="312"/>
      <c r="BEO39" s="907"/>
      <c r="BEP39" s="812"/>
      <c r="BEQ39" s="76"/>
      <c r="BER39" s="78">
        <f t="shared" si="159"/>
        <v>0</v>
      </c>
      <c r="BET39" s="323"/>
      <c r="BEU39" s="312"/>
      <c r="BEV39" s="907"/>
      <c r="BEW39" s="812"/>
      <c r="BEX39" s="76"/>
      <c r="BEY39" s="78">
        <f t="shared" si="160"/>
        <v>1065</v>
      </c>
      <c r="BFA39" s="322"/>
      <c r="BFB39" s="230"/>
      <c r="BFC39" s="105"/>
      <c r="BFD39" s="427"/>
      <c r="BFE39" s="140"/>
      <c r="BFF39" s="78">
        <f t="shared" si="161"/>
        <v>37162</v>
      </c>
      <c r="BFH39" s="323"/>
      <c r="BFI39" s="312"/>
      <c r="BFJ39" s="907"/>
      <c r="BFK39" s="723"/>
      <c r="BFL39" s="76"/>
      <c r="BFM39" s="78">
        <f t="shared" si="162"/>
        <v>0</v>
      </c>
      <c r="BFO39" s="312"/>
      <c r="BFP39" s="312"/>
      <c r="BFQ39" s="907"/>
      <c r="BFR39" s="812"/>
      <c r="BFS39" s="76"/>
      <c r="BFT39" s="78">
        <f t="shared" si="163"/>
        <v>0</v>
      </c>
      <c r="BFV39" s="323"/>
      <c r="BFW39" s="312"/>
      <c r="BFX39" s="907"/>
      <c r="BFY39" s="905"/>
      <c r="BFZ39" s="76"/>
      <c r="BGA39" s="78">
        <f t="shared" si="164"/>
        <v>43828.5</v>
      </c>
      <c r="BGC39" s="427"/>
      <c r="BGD39" s="230"/>
      <c r="BGE39" s="105"/>
      <c r="BGF39" s="427"/>
      <c r="BGG39" s="140"/>
      <c r="BGH39" s="78">
        <f t="shared" si="165"/>
        <v>118491.09999999999</v>
      </c>
      <c r="BGJ39" s="312"/>
      <c r="BGK39" s="312"/>
      <c r="BGL39" s="907"/>
      <c r="BGM39" s="812"/>
      <c r="BGN39" s="76"/>
      <c r="BGO39" s="78">
        <f t="shared" si="166"/>
        <v>0</v>
      </c>
      <c r="BGQ39" s="407"/>
      <c r="BGR39" s="312"/>
      <c r="BGS39" s="907"/>
      <c r="BGT39" s="812"/>
      <c r="BGU39" s="76"/>
      <c r="BGV39" s="78">
        <f t="shared" si="167"/>
        <v>19485.8</v>
      </c>
      <c r="BGX39" s="407"/>
      <c r="BGY39" s="312"/>
      <c r="BGZ39" s="312"/>
      <c r="BHA39" s="907"/>
      <c r="BHB39" s="812"/>
      <c r="BHC39" s="76"/>
      <c r="BHD39" s="78">
        <f t="shared" si="168"/>
        <v>6511</v>
      </c>
      <c r="BHF39" s="323"/>
      <c r="BHG39" s="312"/>
      <c r="BHH39" s="785"/>
      <c r="BHI39" s="905"/>
      <c r="BHJ39" s="76"/>
      <c r="BHK39" s="78">
        <f t="shared" si="169"/>
        <v>6434</v>
      </c>
      <c r="BHM39" s="323"/>
      <c r="BHN39" s="738"/>
      <c r="BHO39" s="312"/>
      <c r="BHP39" s="907"/>
      <c r="BHQ39" s="905"/>
      <c r="BHR39" s="76"/>
      <c r="BHS39" s="78">
        <f t="shared" si="170"/>
        <v>0</v>
      </c>
      <c r="BHU39" s="31"/>
      <c r="BHV39" s="31"/>
      <c r="BHW39" s="312"/>
      <c r="BHX39" s="785"/>
      <c r="BHY39" s="812"/>
      <c r="BHZ39" s="76"/>
      <c r="BIA39" s="78">
        <f t="shared" si="171"/>
        <v>283008</v>
      </c>
      <c r="BIC39" s="407"/>
      <c r="BID39" s="312"/>
      <c r="BIE39" s="785"/>
      <c r="BIF39" s="723"/>
      <c r="BIG39" s="76"/>
      <c r="BIH39" s="78">
        <f t="shared" si="172"/>
        <v>0</v>
      </c>
      <c r="BIJ39" s="323"/>
      <c r="BIK39" s="312"/>
      <c r="BIL39" s="785"/>
      <c r="BIM39" s="812"/>
      <c r="BIN39" s="76"/>
      <c r="BIO39" s="78">
        <f t="shared" si="173"/>
        <v>0</v>
      </c>
      <c r="BIQ39" s="407"/>
      <c r="BIR39" s="312"/>
      <c r="BIS39" s="785"/>
      <c r="BIT39" s="812"/>
      <c r="BIU39" s="76"/>
      <c r="BIV39" s="78">
        <f t="shared" si="174"/>
        <v>3000</v>
      </c>
      <c r="BIX39" s="323"/>
      <c r="BIY39" s="323"/>
      <c r="BIZ39" s="312"/>
      <c r="BJA39" s="907"/>
      <c r="BJB39" s="812"/>
      <c r="BJC39" s="76"/>
      <c r="BJD39" s="78">
        <f t="shared" si="253"/>
        <v>196151.15000000002</v>
      </c>
      <c r="BJF39" s="312"/>
      <c r="BJG39" s="312"/>
      <c r="BJH39" s="907"/>
      <c r="BJI39" s="812"/>
      <c r="BJJ39" s="76"/>
      <c r="BJK39" s="78">
        <f t="shared" si="254"/>
        <v>0</v>
      </c>
      <c r="BJM39" s="407"/>
      <c r="BJN39" s="312"/>
      <c r="BJO39" s="907"/>
      <c r="BJP39" s="812"/>
      <c r="BJQ39" s="76"/>
      <c r="BJR39" s="78">
        <f t="shared" si="175"/>
        <v>0</v>
      </c>
      <c r="BJT39" s="407"/>
      <c r="BJV39" s="312"/>
      <c r="BJW39" s="907"/>
      <c r="BJX39" s="812"/>
      <c r="BJY39" s="76"/>
      <c r="BJZ39" s="78">
        <f t="shared" si="176"/>
        <v>16334</v>
      </c>
      <c r="BKB39" s="407"/>
      <c r="BKC39" s="312"/>
      <c r="BKD39" s="907"/>
      <c r="BKE39" s="812"/>
      <c r="BKF39" s="76"/>
      <c r="BKG39" s="78">
        <f t="shared" si="177"/>
        <v>9118</v>
      </c>
      <c r="BKI39" s="407"/>
      <c r="BKJ39" s="312"/>
      <c r="BKK39" s="907"/>
      <c r="BKL39" s="812"/>
      <c r="BKM39" s="76"/>
      <c r="BKN39" s="78">
        <f t="shared" si="178"/>
        <v>0</v>
      </c>
      <c r="BKP39" s="407"/>
      <c r="BKQ39" s="312"/>
      <c r="BKR39" s="907"/>
      <c r="BKS39" s="812"/>
      <c r="BKT39" s="76"/>
      <c r="BKU39" s="78">
        <f t="shared" si="179"/>
        <v>15188.5</v>
      </c>
      <c r="BKW39" s="407"/>
      <c r="BKX39" s="312"/>
      <c r="BKY39" s="907"/>
      <c r="BKZ39" s="812"/>
      <c r="BLA39" s="76"/>
      <c r="BLB39" s="78">
        <f t="shared" si="180"/>
        <v>0</v>
      </c>
      <c r="BLD39" s="407"/>
      <c r="BLE39" s="312"/>
      <c r="BLF39" s="907"/>
      <c r="BLG39" s="812"/>
      <c r="BLH39" s="76"/>
      <c r="BLI39" s="78">
        <f t="shared" si="181"/>
        <v>0</v>
      </c>
      <c r="BLK39" s="407"/>
      <c r="BLL39" s="312"/>
      <c r="BLM39" s="907"/>
      <c r="BLN39" s="812"/>
      <c r="BLO39" s="76"/>
      <c r="BLP39" s="78">
        <f t="shared" si="182"/>
        <v>0</v>
      </c>
      <c r="BLR39" s="407"/>
      <c r="BLS39" s="312"/>
      <c r="BLT39" s="907"/>
      <c r="BLU39" s="812"/>
      <c r="BLV39" s="76"/>
      <c r="BLW39" s="78">
        <f t="shared" si="183"/>
        <v>2393</v>
      </c>
      <c r="BLY39" s="407"/>
      <c r="BLZ39" s="312"/>
      <c r="BMA39" s="907"/>
      <c r="BMB39" s="812"/>
      <c r="BMC39" s="76"/>
      <c r="BMD39" s="78">
        <f t="shared" si="184"/>
        <v>0</v>
      </c>
      <c r="BMF39" s="31"/>
      <c r="BMG39" s="312"/>
      <c r="BMH39" s="105"/>
      <c r="BMI39" s="812"/>
      <c r="BMJ39" s="76"/>
      <c r="BMK39" s="78">
        <f t="shared" si="185"/>
        <v>0</v>
      </c>
      <c r="BMM39" s="31"/>
      <c r="BMN39" s="312"/>
      <c r="BMO39" s="785"/>
      <c r="BMP39" s="812"/>
      <c r="BMQ39" s="76"/>
      <c r="BMR39" s="78">
        <f t="shared" si="228"/>
        <v>14824.5</v>
      </c>
      <c r="BMT39" s="343"/>
      <c r="BMU39" s="230"/>
      <c r="BMV39" s="105"/>
      <c r="BMW39" s="49"/>
      <c r="BMX39" s="140"/>
      <c r="BMY39" s="132">
        <f t="shared" si="229"/>
        <v>56291.5</v>
      </c>
      <c r="BNA39" s="312"/>
      <c r="BNB39" s="312"/>
      <c r="BNC39" s="907"/>
      <c r="BND39" s="812"/>
      <c r="BNE39" s="76"/>
      <c r="BNF39" s="78">
        <f t="shared" si="230"/>
        <v>0</v>
      </c>
      <c r="BNH39" s="312"/>
      <c r="BNI39" s="738"/>
      <c r="BNJ39" s="312"/>
      <c r="BNK39" s="907"/>
      <c r="BNL39" s="812"/>
      <c r="BNM39" s="76"/>
      <c r="BNN39" s="78">
        <f t="shared" si="231"/>
        <v>0</v>
      </c>
      <c r="BNP39" s="312"/>
      <c r="BNQ39" s="312"/>
      <c r="BNR39" s="907"/>
      <c r="BNS39" s="812"/>
      <c r="BNT39" s="76"/>
      <c r="BNU39" s="78">
        <f t="shared" si="232"/>
        <v>0</v>
      </c>
      <c r="BNW39" s="312"/>
      <c r="BNX39" s="312"/>
      <c r="BNY39" s="907"/>
      <c r="BNZ39" s="812"/>
      <c r="BOA39" s="76"/>
      <c r="BOB39" s="78">
        <f t="shared" si="233"/>
        <v>0</v>
      </c>
      <c r="BOD39" s="312"/>
      <c r="BOE39" s="312"/>
      <c r="BOF39" s="907"/>
      <c r="BOG39" s="812"/>
      <c r="BOH39" s="76"/>
      <c r="BOI39" s="78">
        <f t="shared" si="234"/>
        <v>1785.5</v>
      </c>
      <c r="BOK39" s="323"/>
      <c r="BOL39" s="312"/>
      <c r="BOM39" s="785"/>
      <c r="BON39" s="812"/>
      <c r="BOO39" s="76"/>
      <c r="BOP39" s="78">
        <f t="shared" si="235"/>
        <v>0</v>
      </c>
      <c r="BOR39" s="407"/>
      <c r="BOS39" s="312"/>
      <c r="BOT39" s="907"/>
      <c r="BOU39" s="812"/>
      <c r="BOV39" s="76"/>
      <c r="BOW39" s="78">
        <f t="shared" si="236"/>
        <v>0</v>
      </c>
      <c r="BOY39" s="407"/>
      <c r="BOZ39" s="312"/>
      <c r="BPA39" s="907"/>
      <c r="BPB39" s="812"/>
      <c r="BPC39" s="76"/>
      <c r="BPD39" s="78">
        <f t="shared" si="250"/>
        <v>210</v>
      </c>
      <c r="BPF39" s="312"/>
      <c r="BPG39" s="312"/>
      <c r="BPH39" s="907"/>
      <c r="BPI39" s="812"/>
      <c r="BPJ39" s="76"/>
      <c r="BPK39" s="78">
        <f t="shared" si="186"/>
        <v>0</v>
      </c>
      <c r="BPM39" s="312"/>
      <c r="BPN39" s="312"/>
      <c r="BPO39" s="907"/>
      <c r="BPP39" s="812"/>
      <c r="BPQ39" s="76"/>
      <c r="BPR39" s="78">
        <f t="shared" si="187"/>
        <v>0</v>
      </c>
      <c r="BPV39" s="312"/>
      <c r="BPW39" s="907"/>
      <c r="BPX39" s="812"/>
      <c r="BPY39" s="76"/>
      <c r="BPZ39" s="78">
        <f t="shared" si="188"/>
        <v>118</v>
      </c>
      <c r="BQA39" s="76"/>
      <c r="BQB39" s="323"/>
      <c r="BQC39" s="312"/>
      <c r="BQD39" s="105"/>
      <c r="BQE39" s="49"/>
      <c r="BQF39" s="76"/>
      <c r="BQG39" s="78">
        <f t="shared" si="189"/>
        <v>28133.5</v>
      </c>
      <c r="BQI39" s="322"/>
      <c r="BQJ39" s="230"/>
      <c r="BQK39" s="698"/>
      <c r="BQL39" s="717"/>
      <c r="BQM39" s="140"/>
      <c r="BQN39" s="78">
        <f t="shared" si="190"/>
        <v>0</v>
      </c>
      <c r="BQQ39" s="889"/>
      <c r="BQR39" s="351"/>
      <c r="BQS39" s="407"/>
      <c r="BQT39" s="780"/>
      <c r="BQU39" s="78">
        <f t="shared" si="191"/>
        <v>0</v>
      </c>
      <c r="BQW39" s="312"/>
      <c r="BQX39" s="312"/>
      <c r="BQY39" s="907"/>
      <c r="BQZ39" s="812"/>
      <c r="BRA39" s="76"/>
      <c r="BRB39" s="78">
        <f t="shared" si="192"/>
        <v>2077</v>
      </c>
      <c r="BRD39" s="312"/>
      <c r="BRE39" s="312"/>
      <c r="BRF39" s="312"/>
      <c r="BRG39" s="907"/>
      <c r="BRH39" s="812"/>
      <c r="BRI39" s="76"/>
      <c r="BRJ39" s="78">
        <f t="shared" si="193"/>
        <v>1966</v>
      </c>
      <c r="BRL39" s="407"/>
      <c r="BRM39" s="312"/>
      <c r="BRN39" s="907"/>
      <c r="BRO39" s="812"/>
      <c r="BRP39" s="76"/>
      <c r="BRQ39" s="78">
        <f t="shared" si="194"/>
        <v>0</v>
      </c>
      <c r="BRS39" s="407"/>
      <c r="BRT39" s="312"/>
      <c r="BRU39" s="907"/>
      <c r="BRV39" s="812"/>
      <c r="BRW39" s="76"/>
      <c r="BRX39" s="78">
        <f t="shared" si="195"/>
        <v>0</v>
      </c>
      <c r="BRZ39" s="312"/>
      <c r="BSA39" s="312"/>
      <c r="BSB39" s="907"/>
      <c r="BSC39" s="812"/>
      <c r="BSD39" s="76"/>
      <c r="BSE39" s="78">
        <f t="shared" si="196"/>
        <v>0</v>
      </c>
      <c r="BSG39" s="407"/>
      <c r="BSH39" s="312"/>
      <c r="BSI39" s="907"/>
      <c r="BSJ39" s="812"/>
      <c r="BSK39" s="76"/>
      <c r="BSL39" s="78">
        <f t="shared" si="197"/>
        <v>0</v>
      </c>
      <c r="BSN39" s="407"/>
      <c r="BSO39" s="312"/>
      <c r="BSP39" s="907"/>
      <c r="BSQ39" s="812"/>
      <c r="BSR39" s="76"/>
      <c r="BSS39" s="78">
        <f t="shared" si="198"/>
        <v>0</v>
      </c>
      <c r="BSU39" s="312"/>
      <c r="BSV39" s="312"/>
      <c r="BSW39" s="907"/>
      <c r="BSX39" s="812"/>
      <c r="BSY39" s="76"/>
      <c r="BSZ39" s="78">
        <f t="shared" si="199"/>
        <v>0</v>
      </c>
      <c r="BTB39" s="312"/>
      <c r="BTC39" s="312"/>
      <c r="BTD39" s="907"/>
      <c r="BTE39" s="812"/>
      <c r="BTF39" s="76"/>
      <c r="BTG39" s="78">
        <f t="shared" si="200"/>
        <v>0</v>
      </c>
      <c r="BTI39" s="312"/>
      <c r="BTJ39" s="312"/>
      <c r="BTK39" s="907"/>
      <c r="BTL39" s="812"/>
      <c r="BTM39" s="76"/>
      <c r="BTN39" s="78">
        <f t="shared" si="201"/>
        <v>0</v>
      </c>
      <c r="BTP39" s="312"/>
      <c r="BTQ39" s="312"/>
      <c r="BTR39" s="907"/>
      <c r="BTS39" s="812"/>
      <c r="BTT39" s="76"/>
      <c r="BTU39" s="78">
        <f t="shared" si="202"/>
        <v>0</v>
      </c>
    </row>
    <row r="40" spans="1:1893" x14ac:dyDescent="0.25">
      <c r="A40" s="312"/>
      <c r="B40" s="312"/>
      <c r="C40" s="22"/>
      <c r="D40" s="31"/>
      <c r="E40" s="76"/>
      <c r="F40" s="78">
        <f t="shared" si="2"/>
        <v>0</v>
      </c>
      <c r="H40" s="312"/>
      <c r="I40" s="312"/>
      <c r="J40" s="22"/>
      <c r="K40" s="31"/>
      <c r="L40" s="76"/>
      <c r="M40" s="78">
        <f t="shared" si="3"/>
        <v>0</v>
      </c>
      <c r="O40" s="312"/>
      <c r="P40" s="312"/>
      <c r="Q40" s="22"/>
      <c r="R40" s="31"/>
      <c r="S40" s="76"/>
      <c r="T40" s="78">
        <f t="shared" si="4"/>
        <v>0</v>
      </c>
      <c r="V40" s="312"/>
      <c r="W40" s="312"/>
      <c r="X40" s="22"/>
      <c r="Y40" s="31"/>
      <c r="Z40" s="76"/>
      <c r="AA40" s="78">
        <f t="shared" si="5"/>
        <v>0</v>
      </c>
      <c r="AC40" s="407"/>
      <c r="AD40" s="312"/>
      <c r="AE40" s="22"/>
      <c r="AF40" s="407"/>
      <c r="AG40" s="76"/>
      <c r="AH40" s="78">
        <f t="shared" si="6"/>
        <v>33979</v>
      </c>
      <c r="AJ40" s="323"/>
      <c r="AK40" s="312"/>
      <c r="AL40" s="22"/>
      <c r="AM40" s="323"/>
      <c r="AN40" s="76"/>
      <c r="AO40" s="78">
        <f t="shared" si="7"/>
        <v>617632.36</v>
      </c>
      <c r="AQ40" s="312"/>
      <c r="AR40" s="312"/>
      <c r="AS40" s="22"/>
      <c r="AT40" s="31"/>
      <c r="AU40" s="76"/>
      <c r="AV40" s="78">
        <f t="shared" si="8"/>
        <v>0</v>
      </c>
      <c r="AX40" s="323"/>
      <c r="AY40" s="312"/>
      <c r="AZ40" s="22"/>
      <c r="BA40" s="31"/>
      <c r="BB40" s="76"/>
      <c r="BC40" s="78">
        <f t="shared" si="9"/>
        <v>37222</v>
      </c>
      <c r="BE40" s="407"/>
      <c r="BF40" s="312"/>
      <c r="BG40" s="22"/>
      <c r="BH40" s="31"/>
      <c r="BI40" s="76"/>
      <c r="BJ40" s="78">
        <f t="shared" si="10"/>
        <v>0</v>
      </c>
      <c r="BL40" s="323"/>
      <c r="BM40" s="312"/>
      <c r="BN40" s="22"/>
      <c r="BO40" s="31"/>
      <c r="BP40" s="76"/>
      <c r="BQ40" s="78">
        <f t="shared" si="11"/>
        <v>0</v>
      </c>
      <c r="BS40" s="427"/>
      <c r="BT40" s="427"/>
      <c r="BU40" s="230"/>
      <c r="BV40" s="105"/>
      <c r="BW40" s="49"/>
      <c r="BX40" s="140"/>
      <c r="BY40" s="78">
        <f t="shared" si="12"/>
        <v>0</v>
      </c>
      <c r="CA40" s="407"/>
      <c r="CB40" s="312"/>
      <c r="CC40" s="22"/>
      <c r="CD40" s="31"/>
      <c r="CE40" s="76"/>
      <c r="CF40" s="78">
        <f t="shared" si="13"/>
        <v>0</v>
      </c>
      <c r="CH40" s="407"/>
      <c r="CI40" s="312"/>
      <c r="CJ40" s="22"/>
      <c r="CK40" s="31"/>
      <c r="CL40" s="76"/>
      <c r="CM40" s="78">
        <f t="shared" si="14"/>
        <v>0</v>
      </c>
      <c r="CO40" s="407">
        <v>41453</v>
      </c>
      <c r="CP40" s="913" t="s">
        <v>3354</v>
      </c>
      <c r="CQ40" s="782" t="s">
        <v>2235</v>
      </c>
      <c r="CR40" s="140">
        <v>264700</v>
      </c>
      <c r="CS40" s="740"/>
      <c r="CT40" s="390"/>
      <c r="CU40" s="78">
        <f t="shared" si="15"/>
        <v>1126292.25</v>
      </c>
      <c r="CW40" s="427"/>
      <c r="CX40" s="821"/>
      <c r="CY40" s="230"/>
      <c r="CZ40" s="105"/>
      <c r="DA40" s="427"/>
      <c r="DB40" s="140"/>
      <c r="DC40" s="78">
        <f t="shared" si="16"/>
        <v>9551430.3000000007</v>
      </c>
      <c r="DE40" s="323"/>
      <c r="DF40" s="312"/>
      <c r="DG40" s="22"/>
      <c r="DH40" s="31"/>
      <c r="DI40" s="76"/>
      <c r="DJ40" s="78">
        <f t="shared" si="17"/>
        <v>7735</v>
      </c>
      <c r="DL40" s="323"/>
      <c r="DM40" s="312"/>
      <c r="DN40" s="22"/>
      <c r="DO40" s="31"/>
      <c r="DP40" s="76"/>
      <c r="DQ40" s="78">
        <f t="shared" si="18"/>
        <v>0</v>
      </c>
      <c r="DS40" s="31"/>
      <c r="DT40" s="312"/>
      <c r="DU40" s="22"/>
      <c r="DV40" s="31"/>
      <c r="DW40" s="76"/>
      <c r="DX40" s="78">
        <f t="shared" si="19"/>
        <v>1750.5</v>
      </c>
      <c r="DZ40" s="323"/>
      <c r="EA40" s="312"/>
      <c r="EB40" s="22"/>
      <c r="EC40" s="31"/>
      <c r="ED40" s="76"/>
      <c r="EE40" s="78">
        <f t="shared" si="20"/>
        <v>0</v>
      </c>
      <c r="EG40" s="407"/>
      <c r="EH40" s="312"/>
      <c r="EI40" s="22"/>
      <c r="EJ40" s="31"/>
      <c r="EK40" s="76"/>
      <c r="EL40" s="78">
        <f t="shared" si="21"/>
        <v>0</v>
      </c>
      <c r="EN40" s="407"/>
      <c r="EO40" s="312"/>
      <c r="EP40" s="22"/>
      <c r="EQ40" s="31"/>
      <c r="ER40" s="76"/>
      <c r="ES40" s="78">
        <f t="shared" si="22"/>
        <v>0</v>
      </c>
      <c r="EU40" s="312"/>
      <c r="EV40" s="312"/>
      <c r="EW40" s="312"/>
      <c r="EX40" s="22"/>
      <c r="EY40" s="31"/>
      <c r="EZ40" s="76"/>
      <c r="FA40" s="78">
        <f t="shared" si="23"/>
        <v>0</v>
      </c>
      <c r="FC40" s="427"/>
      <c r="FD40" s="49"/>
      <c r="FE40" s="230"/>
      <c r="FF40" s="105"/>
      <c r="FG40" s="49"/>
      <c r="FH40" s="140"/>
      <c r="FI40" s="78">
        <f t="shared" si="24"/>
        <v>40277.530000000006</v>
      </c>
      <c r="FK40" s="407"/>
      <c r="FL40" s="312"/>
      <c r="FM40" s="312"/>
      <c r="FN40" s="22"/>
      <c r="FO40" s="31"/>
      <c r="FP40" s="76"/>
      <c r="FQ40" s="78">
        <f t="shared" si="25"/>
        <v>8038.1</v>
      </c>
      <c r="FS40" s="31"/>
      <c r="FT40" s="312"/>
      <c r="FU40" s="22"/>
      <c r="FV40" s="31"/>
      <c r="FW40" s="76"/>
      <c r="FX40" s="78">
        <f t="shared" si="203"/>
        <v>0</v>
      </c>
      <c r="FZ40" s="407"/>
      <c r="GA40" s="740"/>
      <c r="GB40" s="312"/>
      <c r="GC40" s="22"/>
      <c r="GD40" s="407"/>
      <c r="GE40" s="76"/>
      <c r="GF40" s="78">
        <f t="shared" si="26"/>
        <v>115455</v>
      </c>
      <c r="GH40" s="312"/>
      <c r="GI40" s="312"/>
      <c r="GJ40" s="22"/>
      <c r="GK40" s="31"/>
      <c r="GL40" s="76"/>
      <c r="GM40" s="78">
        <f t="shared" si="27"/>
        <v>24</v>
      </c>
      <c r="GO40" s="407"/>
      <c r="GP40" s="312"/>
      <c r="GQ40" s="312"/>
      <c r="GR40" s="22"/>
      <c r="GS40" s="31"/>
      <c r="GT40" s="76"/>
      <c r="GU40" s="78">
        <f t="shared" si="28"/>
        <v>8804.6</v>
      </c>
      <c r="GW40" s="407"/>
      <c r="GX40" s="312"/>
      <c r="GY40" s="22"/>
      <c r="GZ40" s="31"/>
      <c r="HA40" s="76"/>
      <c r="HB40" s="78">
        <f t="shared" si="29"/>
        <v>5990.5</v>
      </c>
      <c r="HD40" s="323"/>
      <c r="HE40" s="312"/>
      <c r="HF40" s="22"/>
      <c r="HG40" s="31"/>
      <c r="HH40" s="76"/>
      <c r="HI40" s="78">
        <f t="shared" si="30"/>
        <v>41275.5</v>
      </c>
      <c r="HK40" s="323"/>
      <c r="HL40" s="312"/>
      <c r="HM40" s="22"/>
      <c r="HN40" s="31"/>
      <c r="HO40" s="76"/>
      <c r="HP40" s="78">
        <f t="shared" si="31"/>
        <v>3000</v>
      </c>
      <c r="HR40" s="323"/>
      <c r="HS40" s="312"/>
      <c r="HT40" s="22"/>
      <c r="HU40" s="31"/>
      <c r="HV40" s="76"/>
      <c r="HW40" s="78">
        <f t="shared" si="32"/>
        <v>0</v>
      </c>
      <c r="HY40" s="323"/>
      <c r="HZ40" s="312"/>
      <c r="IA40" s="22"/>
      <c r="IB40" s="31"/>
      <c r="IC40" s="76"/>
      <c r="ID40" s="78">
        <f t="shared" si="33"/>
        <v>0</v>
      </c>
      <c r="IF40" s="312"/>
      <c r="IG40" s="312"/>
      <c r="IH40" s="22"/>
      <c r="II40" s="31"/>
      <c r="IJ40" s="76"/>
      <c r="IK40" s="78">
        <f t="shared" si="34"/>
        <v>44195</v>
      </c>
      <c r="IM40" s="427"/>
      <c r="IN40" s="230"/>
      <c r="IO40" s="105"/>
      <c r="IP40" s="49"/>
      <c r="IQ40" s="140"/>
      <c r="IR40" s="78">
        <f t="shared" si="35"/>
        <v>402</v>
      </c>
      <c r="IT40" s="407"/>
      <c r="IU40" s="312"/>
      <c r="IV40" s="22"/>
      <c r="IW40" s="31"/>
      <c r="IX40" s="76"/>
      <c r="IY40" s="78">
        <f t="shared" si="36"/>
        <v>21278.5</v>
      </c>
      <c r="JA40" s="322"/>
      <c r="JB40" s="303"/>
      <c r="JC40" s="391"/>
      <c r="JD40" s="322"/>
      <c r="JE40" s="391"/>
      <c r="JF40" s="78">
        <f t="shared" si="37"/>
        <v>30400</v>
      </c>
      <c r="JH40" s="323"/>
      <c r="JI40" s="312"/>
      <c r="JJ40" s="22"/>
      <c r="JK40" s="323"/>
      <c r="JL40" s="76"/>
      <c r="JM40" s="78">
        <f t="shared" si="38"/>
        <v>30400</v>
      </c>
      <c r="JO40" s="323"/>
      <c r="JP40" s="312"/>
      <c r="JQ40" s="22"/>
      <c r="JR40" s="323"/>
      <c r="JS40" s="76"/>
      <c r="JT40" s="78">
        <f t="shared" si="39"/>
        <v>30400</v>
      </c>
      <c r="JV40" s="407"/>
      <c r="JW40" s="312"/>
      <c r="JX40" s="22"/>
      <c r="JY40" s="323"/>
      <c r="JZ40" s="76"/>
      <c r="KA40" s="78">
        <f t="shared" si="40"/>
        <v>115056.17</v>
      </c>
      <c r="KC40" s="323"/>
      <c r="KD40" s="312"/>
      <c r="KE40" s="22"/>
      <c r="KF40" s="31"/>
      <c r="KG40" s="76"/>
      <c r="KH40" s="78">
        <f t="shared" si="41"/>
        <v>0</v>
      </c>
      <c r="KJ40" s="323"/>
      <c r="KK40" s="323"/>
      <c r="KL40" s="312"/>
      <c r="KM40" s="22"/>
      <c r="KN40" s="31"/>
      <c r="KO40" s="76"/>
      <c r="KP40" s="78">
        <f t="shared" si="42"/>
        <v>26852</v>
      </c>
      <c r="KR40" s="323"/>
      <c r="KS40" s="312"/>
      <c r="KT40" s="22"/>
      <c r="KU40" s="31"/>
      <c r="KV40" s="76"/>
      <c r="KW40" s="78">
        <f t="shared" si="43"/>
        <v>0</v>
      </c>
      <c r="KY40" s="322"/>
      <c r="KZ40" s="230"/>
      <c r="LA40" s="105"/>
      <c r="LB40" s="49"/>
      <c r="LC40" s="140"/>
      <c r="LD40" s="78">
        <f t="shared" si="44"/>
        <v>0</v>
      </c>
      <c r="LF40" s="312"/>
      <c r="LG40" s="312"/>
      <c r="LH40" s="22"/>
      <c r="LI40" s="31"/>
      <c r="LJ40" s="76"/>
      <c r="LK40" s="78">
        <f t="shared" si="45"/>
        <v>7881.5</v>
      </c>
      <c r="LM40" s="312"/>
      <c r="LN40" s="312"/>
      <c r="LO40" s="22"/>
      <c r="LP40" s="31"/>
      <c r="LQ40" s="76"/>
      <c r="LR40" s="78">
        <f t="shared" si="46"/>
        <v>0</v>
      </c>
      <c r="LT40" s="312"/>
      <c r="LU40" s="312"/>
      <c r="LV40" s="22"/>
      <c r="LW40" s="31"/>
      <c r="LX40" s="76"/>
      <c r="LY40" s="78">
        <f t="shared" si="47"/>
        <v>0</v>
      </c>
      <c r="MA40" s="312"/>
      <c r="MB40" s="312"/>
      <c r="MC40" s="22"/>
      <c r="MD40" s="31"/>
      <c r="ME40" s="76"/>
      <c r="MF40" s="78">
        <f t="shared" si="48"/>
        <v>0</v>
      </c>
      <c r="MH40" s="407"/>
      <c r="MI40" s="312"/>
      <c r="MJ40" s="22"/>
      <c r="MK40" s="31"/>
      <c r="ML40" s="76"/>
      <c r="MM40" s="78">
        <f t="shared" si="49"/>
        <v>0</v>
      </c>
      <c r="MO40" s="407"/>
      <c r="MP40" s="312"/>
      <c r="MQ40" s="22"/>
      <c r="MR40" s="31"/>
      <c r="MS40" s="76"/>
      <c r="MT40" s="78">
        <f t="shared" si="50"/>
        <v>0</v>
      </c>
      <c r="MV40" s="407"/>
      <c r="MW40" s="312"/>
      <c r="MX40" s="22"/>
      <c r="MY40" s="31"/>
      <c r="MZ40" s="76"/>
      <c r="NA40" s="78">
        <f t="shared" si="51"/>
        <v>0</v>
      </c>
      <c r="NC40" s="312"/>
      <c r="ND40" s="312"/>
      <c r="NE40" s="22"/>
      <c r="NF40" s="31"/>
      <c r="NG40" s="76"/>
      <c r="NH40" s="78">
        <f t="shared" si="52"/>
        <v>0</v>
      </c>
      <c r="NJ40" s="312"/>
      <c r="NK40" s="312"/>
      <c r="NL40" s="22"/>
      <c r="NM40" s="31"/>
      <c r="NN40" s="76"/>
      <c r="NO40" s="78">
        <f t="shared" si="53"/>
        <v>0</v>
      </c>
      <c r="NQ40" s="407"/>
      <c r="NR40" s="312"/>
      <c r="NS40" s="22"/>
      <c r="NT40" s="407"/>
      <c r="NU40" s="76"/>
      <c r="NV40" s="78">
        <f t="shared" si="54"/>
        <v>0</v>
      </c>
      <c r="NX40" s="407"/>
      <c r="NY40" s="312"/>
      <c r="NZ40" s="22"/>
      <c r="OA40" s="31"/>
      <c r="OB40" s="76"/>
      <c r="OC40" s="78">
        <f t="shared" si="55"/>
        <v>14934.5</v>
      </c>
      <c r="OE40" s="407"/>
      <c r="OF40" s="738"/>
      <c r="OG40" s="312"/>
      <c r="OH40" s="22"/>
      <c r="OI40" s="31"/>
      <c r="OJ40" s="76"/>
      <c r="OK40" s="78">
        <f t="shared" si="0"/>
        <v>166644.35999999999</v>
      </c>
      <c r="OM40" s="407"/>
      <c r="ON40" s="312"/>
      <c r="OO40" s="22"/>
      <c r="OP40" s="31"/>
      <c r="OQ40" s="76"/>
      <c r="OR40" s="78">
        <f t="shared" si="56"/>
        <v>0</v>
      </c>
      <c r="OT40" s="312"/>
      <c r="OU40" s="312"/>
      <c r="OV40" s="22"/>
      <c r="OW40" s="31"/>
      <c r="OX40" s="76"/>
      <c r="OY40" s="78">
        <f t="shared" si="57"/>
        <v>0</v>
      </c>
      <c r="PA40" s="322"/>
      <c r="PB40" s="899"/>
      <c r="PC40" s="105"/>
      <c r="PD40" s="49"/>
      <c r="PE40" s="140"/>
      <c r="PF40" s="78">
        <f t="shared" si="58"/>
        <v>7976</v>
      </c>
      <c r="PH40" s="322"/>
      <c r="PI40" s="899"/>
      <c r="PJ40" s="105"/>
      <c r="PK40" s="49"/>
      <c r="PL40" s="140"/>
      <c r="PM40" s="78">
        <f t="shared" si="59"/>
        <v>7976</v>
      </c>
      <c r="PO40" s="323"/>
      <c r="PP40" s="337"/>
      <c r="PQ40" s="312"/>
      <c r="PR40" s="22"/>
      <c r="PS40" s="337"/>
      <c r="PT40" s="76"/>
      <c r="PU40" s="78">
        <f t="shared" si="60"/>
        <v>332577.49</v>
      </c>
      <c r="PW40" s="323"/>
      <c r="PX40" s="312"/>
      <c r="PY40" s="22"/>
      <c r="PZ40" s="337"/>
      <c r="QA40" s="76"/>
      <c r="QB40" s="78">
        <f t="shared" si="61"/>
        <v>9904</v>
      </c>
      <c r="QD40" s="323"/>
      <c r="QE40" s="312"/>
      <c r="QF40" s="22"/>
      <c r="QG40" s="31"/>
      <c r="QH40" s="76"/>
      <c r="QI40" s="78">
        <f t="shared" si="62"/>
        <v>43673.4</v>
      </c>
      <c r="QK40" s="312"/>
      <c r="QL40" s="312"/>
      <c r="QM40" s="22"/>
      <c r="QN40" s="31"/>
      <c r="QO40" s="76"/>
      <c r="QP40" s="78">
        <f t="shared" si="63"/>
        <v>0</v>
      </c>
      <c r="QR40" s="312"/>
      <c r="QS40" s="312"/>
      <c r="QT40" s="22"/>
      <c r="QU40" s="31"/>
      <c r="QV40" s="76"/>
      <c r="QW40" s="78">
        <f t="shared" si="64"/>
        <v>0</v>
      </c>
      <c r="QY40" s="312"/>
      <c r="QZ40" s="312"/>
      <c r="RA40" s="22"/>
      <c r="RB40" s="31"/>
      <c r="RC40" s="76"/>
      <c r="RD40" s="78">
        <f t="shared" si="65"/>
        <v>0</v>
      </c>
      <c r="RF40" s="427"/>
      <c r="RG40" s="484"/>
      <c r="RH40" s="230"/>
      <c r="RI40" s="105"/>
      <c r="RJ40" s="49"/>
      <c r="RK40" s="140"/>
      <c r="RL40" s="78">
        <f t="shared" si="66"/>
        <v>26965.5</v>
      </c>
      <c r="RN40" s="407"/>
      <c r="RO40" s="312"/>
      <c r="RP40" s="22"/>
      <c r="RQ40" s="31"/>
      <c r="RR40" s="76"/>
      <c r="RS40" s="78">
        <f t="shared" si="67"/>
        <v>0</v>
      </c>
      <c r="RU40" s="407"/>
      <c r="RV40" s="312"/>
      <c r="RW40" s="22"/>
      <c r="RX40" s="31"/>
      <c r="RY40" s="76"/>
      <c r="RZ40" s="78">
        <f t="shared" si="68"/>
        <v>0</v>
      </c>
      <c r="SB40" s="312"/>
      <c r="SC40" s="312"/>
      <c r="SD40" s="22"/>
      <c r="SE40" s="31"/>
      <c r="SF40" s="76"/>
      <c r="SG40" s="78">
        <f t="shared" si="69"/>
        <v>0</v>
      </c>
      <c r="SI40" s="312"/>
      <c r="SJ40" s="312"/>
      <c r="SK40" s="22"/>
      <c r="SL40" s="31"/>
      <c r="SM40" s="76"/>
      <c r="SN40" s="78">
        <f t="shared" si="70"/>
        <v>0</v>
      </c>
      <c r="SP40" s="312"/>
      <c r="SQ40" s="312"/>
      <c r="SR40" s="22"/>
      <c r="SS40" s="31"/>
      <c r="ST40" s="76"/>
      <c r="SU40" s="78">
        <f t="shared" si="71"/>
        <v>0</v>
      </c>
      <c r="SW40" s="312"/>
      <c r="SX40" s="312"/>
      <c r="SY40" s="22"/>
      <c r="SZ40" s="31"/>
      <c r="TA40" s="76"/>
      <c r="TB40" s="78">
        <f t="shared" si="72"/>
        <v>0</v>
      </c>
      <c r="TD40" s="312"/>
      <c r="TE40" s="312"/>
      <c r="TF40" s="22"/>
      <c r="TG40" s="31"/>
      <c r="TH40" s="76"/>
      <c r="TI40" s="78">
        <f t="shared" si="73"/>
        <v>0</v>
      </c>
      <c r="TK40" s="312"/>
      <c r="TL40" s="312"/>
      <c r="TM40" s="22"/>
      <c r="TN40" s="31"/>
      <c r="TO40" s="76"/>
      <c r="TP40" s="78">
        <f t="shared" si="74"/>
        <v>9651.5</v>
      </c>
      <c r="TR40" s="312"/>
      <c r="TS40" s="312"/>
      <c r="TT40" s="22"/>
      <c r="TU40" s="31"/>
      <c r="TV40" s="76"/>
      <c r="TW40" s="78">
        <f t="shared" si="75"/>
        <v>0</v>
      </c>
      <c r="TY40" s="407"/>
      <c r="TZ40" s="312"/>
      <c r="UA40" s="22"/>
      <c r="UB40" s="31"/>
      <c r="UC40" s="76"/>
      <c r="UD40" s="78">
        <f t="shared" si="76"/>
        <v>0</v>
      </c>
      <c r="UF40" s="407"/>
      <c r="UG40" s="312"/>
      <c r="UH40" s="22"/>
      <c r="UI40" s="31"/>
      <c r="UJ40" s="76"/>
      <c r="UK40" s="78">
        <f t="shared" si="77"/>
        <v>-2822</v>
      </c>
      <c r="UM40" s="407"/>
      <c r="UN40" s="312"/>
      <c r="UO40" s="22"/>
      <c r="UP40" s="31"/>
      <c r="UQ40" s="76"/>
      <c r="UR40" s="78">
        <f t="shared" si="78"/>
        <v>0</v>
      </c>
      <c r="UT40" s="322"/>
      <c r="UU40" s="230"/>
      <c r="UV40" s="105"/>
      <c r="UW40" s="322"/>
      <c r="UX40" s="52"/>
      <c r="UY40" s="78">
        <f t="shared" si="79"/>
        <v>2243</v>
      </c>
      <c r="VA40" s="407"/>
      <c r="VB40" s="312"/>
      <c r="VC40" s="22"/>
      <c r="VD40" s="31"/>
      <c r="VE40" s="76"/>
      <c r="VF40" s="78">
        <f t="shared" si="80"/>
        <v>0</v>
      </c>
      <c r="VH40" s="312"/>
      <c r="VI40" s="312"/>
      <c r="VJ40" s="22"/>
      <c r="VK40" s="31"/>
      <c r="VL40" s="76"/>
      <c r="VM40" s="78">
        <f t="shared" si="81"/>
        <v>1169.5</v>
      </c>
      <c r="VO40" s="312"/>
      <c r="VP40" s="312"/>
      <c r="VQ40" s="22"/>
      <c r="VR40" s="31"/>
      <c r="VS40" s="76"/>
      <c r="VT40" s="78">
        <f t="shared" si="82"/>
        <v>0</v>
      </c>
      <c r="VV40" s="407"/>
      <c r="VW40" s="312"/>
      <c r="VX40" s="22"/>
      <c r="VY40" s="31"/>
      <c r="VZ40" s="76"/>
      <c r="WA40" s="78">
        <f t="shared" si="83"/>
        <v>25810</v>
      </c>
      <c r="WC40" s="323"/>
      <c r="WD40" s="312"/>
      <c r="WE40" s="22"/>
      <c r="WF40" s="31"/>
      <c r="WG40" s="76"/>
      <c r="WH40" s="78">
        <f t="shared" si="84"/>
        <v>151</v>
      </c>
      <c r="WJ40" s="407"/>
      <c r="WK40" s="312"/>
      <c r="WL40" s="22"/>
      <c r="WM40" s="31"/>
      <c r="WN40" s="76"/>
      <c r="WO40" s="78">
        <f t="shared" si="85"/>
        <v>22886.5</v>
      </c>
      <c r="WQ40" s="31"/>
      <c r="WR40" s="312"/>
      <c r="WS40" s="22"/>
      <c r="WT40" s="31"/>
      <c r="WU40" s="76"/>
      <c r="WV40" s="78">
        <f t="shared" si="86"/>
        <v>0</v>
      </c>
      <c r="WX40" s="407"/>
      <c r="WY40" s="312"/>
      <c r="WZ40" s="22"/>
      <c r="XA40" s="31"/>
      <c r="XB40" s="76"/>
      <c r="XC40" s="78">
        <f t="shared" si="87"/>
        <v>27657.5</v>
      </c>
      <c r="XE40" s="407"/>
      <c r="XF40" s="312"/>
      <c r="XG40" s="22"/>
      <c r="XH40" s="31"/>
      <c r="XI40" s="76"/>
      <c r="XJ40" s="78">
        <f t="shared" si="88"/>
        <v>0</v>
      </c>
      <c r="XL40" s="407"/>
      <c r="XM40" s="312"/>
      <c r="XN40" s="22"/>
      <c r="XO40" s="31"/>
      <c r="XP40" s="76"/>
      <c r="XQ40" s="78">
        <f t="shared" si="89"/>
        <v>0</v>
      </c>
      <c r="XS40" s="323"/>
      <c r="XT40" s="312"/>
      <c r="XU40" s="312"/>
      <c r="XV40" s="22"/>
      <c r="XW40" s="31"/>
      <c r="XX40" s="76"/>
      <c r="XY40" s="78">
        <f t="shared" si="90"/>
        <v>55941.83</v>
      </c>
      <c r="YA40" s="323"/>
      <c r="YB40" s="312"/>
      <c r="YC40" s="22"/>
      <c r="YD40" s="31"/>
      <c r="YE40" s="76"/>
      <c r="YF40" s="78">
        <f t="shared" si="91"/>
        <v>721</v>
      </c>
      <c r="YH40" s="407"/>
      <c r="YI40" s="740"/>
      <c r="YJ40" s="312"/>
      <c r="YK40" s="785"/>
      <c r="YL40" s="787"/>
      <c r="YM40" s="76"/>
      <c r="YN40" s="78">
        <f t="shared" si="92"/>
        <v>4883.7000000000007</v>
      </c>
      <c r="YP40" s="323"/>
      <c r="YQ40" s="312"/>
      <c r="YR40" s="22"/>
      <c r="YS40" s="31"/>
      <c r="YT40" s="76"/>
      <c r="YU40" s="78">
        <f t="shared" si="251"/>
        <v>2405.5</v>
      </c>
      <c r="YW40" s="322"/>
      <c r="YX40" s="230"/>
      <c r="YY40" s="105"/>
      <c r="YZ40" s="49"/>
      <c r="ZA40" s="140"/>
      <c r="ZB40" s="78">
        <f t="shared" si="93"/>
        <v>13442.44</v>
      </c>
      <c r="ZD40" s="407"/>
      <c r="ZE40" s="312"/>
      <c r="ZF40" s="22"/>
      <c r="ZG40" s="31"/>
      <c r="ZH40" s="76"/>
      <c r="ZI40" s="78">
        <f t="shared" si="237"/>
        <v>0</v>
      </c>
      <c r="ZK40" s="407"/>
      <c r="ZL40" s="312"/>
      <c r="ZM40" s="22"/>
      <c r="ZN40" s="31"/>
      <c r="ZO40" s="76"/>
      <c r="ZP40" s="78">
        <f t="shared" si="238"/>
        <v>0</v>
      </c>
      <c r="ZR40" s="322">
        <v>41543</v>
      </c>
      <c r="ZS40" s="230"/>
      <c r="ZT40" s="303" t="s">
        <v>4166</v>
      </c>
      <c r="ZU40" s="140">
        <v>8145.3</v>
      </c>
      <c r="ZV40" s="322"/>
      <c r="ZW40" s="140"/>
      <c r="ZX40" s="78">
        <f t="shared" si="94"/>
        <v>566388.38000000012</v>
      </c>
      <c r="ZZ40" s="322"/>
      <c r="AAA40" s="303"/>
      <c r="AAB40" s="140"/>
      <c r="AAC40" s="322"/>
      <c r="AAD40" s="140"/>
      <c r="AAE40" s="78">
        <f t="shared" si="95"/>
        <v>0</v>
      </c>
      <c r="AAG40" s="427"/>
      <c r="AAH40" s="230"/>
      <c r="AAI40" s="105"/>
      <c r="AAJ40" s="322"/>
      <c r="AAK40" s="140"/>
      <c r="AAL40" s="78">
        <f t="shared" si="96"/>
        <v>2828</v>
      </c>
      <c r="AAN40" s="323"/>
      <c r="AAP40" s="785"/>
      <c r="AAQ40" s="31"/>
      <c r="AAR40" s="76"/>
      <c r="AAS40" s="78">
        <f t="shared" si="97"/>
        <v>22790</v>
      </c>
      <c r="AAU40" s="407"/>
      <c r="AAV40" s="312"/>
      <c r="AAW40" s="22"/>
      <c r="AAX40" s="31"/>
      <c r="AAY40" s="76"/>
      <c r="AAZ40" s="78">
        <f t="shared" si="98"/>
        <v>0</v>
      </c>
      <c r="ABB40" s="407"/>
      <c r="ABC40" s="312"/>
      <c r="ABD40" s="22"/>
      <c r="ABE40" s="31"/>
      <c r="ABF40" s="76"/>
      <c r="ABG40" s="78">
        <f t="shared" si="99"/>
        <v>0</v>
      </c>
      <c r="ABI40" s="407"/>
      <c r="ABJ40" s="312"/>
      <c r="ABK40" s="22"/>
      <c r="ABL40" s="31"/>
      <c r="ABM40" s="76"/>
      <c r="ABN40" s="78">
        <f t="shared" si="100"/>
        <v>0</v>
      </c>
      <c r="ABP40" s="407"/>
      <c r="ABQ40" s="312"/>
      <c r="ABR40" s="22"/>
      <c r="ABS40" s="31"/>
      <c r="ABT40" s="76"/>
      <c r="ABU40" s="78">
        <f t="shared" si="101"/>
        <v>0</v>
      </c>
      <c r="ABW40" s="407"/>
      <c r="ABX40" s="312"/>
      <c r="ABY40" s="22"/>
      <c r="ABZ40" s="31"/>
      <c r="ACA40" s="76"/>
      <c r="ACB40" s="78">
        <f t="shared" si="102"/>
        <v>0</v>
      </c>
      <c r="ACD40" s="407"/>
      <c r="ACE40" s="407"/>
      <c r="ACF40" s="312"/>
      <c r="ACG40" s="22"/>
      <c r="ACH40" s="31"/>
      <c r="ACI40" s="76"/>
      <c r="ACJ40" s="78">
        <f t="shared" si="103"/>
        <v>0</v>
      </c>
      <c r="ACL40" s="312"/>
      <c r="ACM40" s="312"/>
      <c r="ACN40" s="22"/>
      <c r="ACO40" s="31"/>
      <c r="ACP40" s="76"/>
      <c r="ACQ40" s="78">
        <f t="shared" si="255"/>
        <v>8172</v>
      </c>
      <c r="ACS40" s="312"/>
      <c r="ACT40" s="312"/>
      <c r="ACU40" s="22"/>
      <c r="ACV40" s="31"/>
      <c r="ACW40" s="76"/>
      <c r="ACX40" s="78">
        <f t="shared" si="104"/>
        <v>70699</v>
      </c>
      <c r="ADA40" s="312"/>
      <c r="ADB40" s="312"/>
      <c r="ADC40" s="22"/>
      <c r="ADD40" s="31"/>
      <c r="ADE40" s="76"/>
      <c r="ADF40" s="78">
        <f t="shared" si="256"/>
        <v>0</v>
      </c>
      <c r="ADH40" s="323"/>
      <c r="ADI40" s="312"/>
      <c r="ADJ40" s="22"/>
      <c r="ADK40" s="407"/>
      <c r="ADL40" s="76"/>
      <c r="ADM40" s="78">
        <f t="shared" si="257"/>
        <v>0</v>
      </c>
      <c r="ADO40" s="407"/>
      <c r="ADP40" s="312"/>
      <c r="ADQ40" s="22"/>
      <c r="ADR40" s="31"/>
      <c r="ADS40" s="76"/>
      <c r="ADT40" s="78">
        <f t="shared" si="258"/>
        <v>42311</v>
      </c>
      <c r="ADV40" s="322"/>
      <c r="ADW40" s="230"/>
      <c r="ADX40" s="105"/>
      <c r="ADY40" s="533"/>
      <c r="ADZ40" s="140"/>
      <c r="AEA40" s="78">
        <f t="shared" si="252"/>
        <v>31650.5</v>
      </c>
      <c r="AEC40" s="31"/>
      <c r="AED40" s="312"/>
      <c r="AEE40" s="22"/>
      <c r="AEF40" s="31"/>
      <c r="AEG40" s="76"/>
      <c r="AEH40" s="78">
        <f t="shared" si="1"/>
        <v>0</v>
      </c>
      <c r="AEJ40" s="312"/>
      <c r="AEK40" s="312"/>
      <c r="AEL40" s="22"/>
      <c r="AEM40" s="31"/>
      <c r="AEN40" s="76"/>
      <c r="AEO40" s="78">
        <f t="shared" si="105"/>
        <v>1957</v>
      </c>
      <c r="AEQ40" s="312"/>
      <c r="AER40" s="312"/>
      <c r="AES40" s="22"/>
      <c r="AET40" s="31"/>
      <c r="AEU40" s="76"/>
      <c r="AEV40" s="78">
        <f t="shared" si="106"/>
        <v>0</v>
      </c>
      <c r="AEX40" s="794"/>
      <c r="AEY40" s="312"/>
      <c r="AEZ40" s="22"/>
      <c r="AFA40" s="31"/>
      <c r="AFB40" s="76"/>
      <c r="AFC40" s="78">
        <f t="shared" si="107"/>
        <v>0</v>
      </c>
      <c r="AFE40" s="794"/>
      <c r="AFF40" s="312"/>
      <c r="AFG40" s="22"/>
      <c r="AFH40" s="31"/>
      <c r="AFI40" s="76"/>
      <c r="AFJ40" s="78">
        <f t="shared" si="108"/>
        <v>0</v>
      </c>
      <c r="AFL40" s="794"/>
      <c r="AFM40" s="312"/>
      <c r="AFN40" s="22"/>
      <c r="AFO40" s="31"/>
      <c r="AFP40" s="76"/>
      <c r="AFQ40" s="78">
        <f t="shared" si="109"/>
        <v>0</v>
      </c>
      <c r="AFS40" s="794"/>
      <c r="AFT40" s="312"/>
      <c r="AFU40" s="22"/>
      <c r="AFV40" s="31"/>
      <c r="AFW40" s="76"/>
      <c r="AFX40" s="78">
        <f t="shared" si="110"/>
        <v>75595.399999999994</v>
      </c>
      <c r="AFZ40" s="794"/>
      <c r="AGA40" s="312"/>
      <c r="AGB40" s="22"/>
      <c r="AGC40" s="31"/>
      <c r="AGD40" s="76"/>
      <c r="AGE40" s="78">
        <f t="shared" si="111"/>
        <v>0</v>
      </c>
      <c r="AGG40" s="323"/>
      <c r="AGH40" s="312"/>
      <c r="AGI40" s="22"/>
      <c r="AGJ40" s="31"/>
      <c r="AGK40" s="76"/>
      <c r="AGL40" s="78">
        <f t="shared" si="112"/>
        <v>6283.5</v>
      </c>
      <c r="AGN40" s="407"/>
      <c r="AGO40" s="312"/>
      <c r="AGP40" s="22"/>
      <c r="AGQ40" s="31"/>
      <c r="AGR40" s="76"/>
      <c r="AGS40" s="78">
        <f t="shared" si="113"/>
        <v>39189.599999999999</v>
      </c>
      <c r="AGW40" s="312"/>
      <c r="AGX40" s="22"/>
      <c r="AGY40" s="323"/>
      <c r="AGZ40" s="76"/>
      <c r="AHA40" s="78">
        <f t="shared" si="114"/>
        <v>2343</v>
      </c>
      <c r="AHC40" s="407"/>
      <c r="AHD40" s="312"/>
      <c r="AHE40" s="22"/>
      <c r="AHF40" s="31"/>
      <c r="AHG40" s="76"/>
      <c r="AHH40" s="78">
        <f t="shared" si="115"/>
        <v>0</v>
      </c>
      <c r="AHJ40" s="407"/>
      <c r="AHK40" s="312"/>
      <c r="AHL40" s="22"/>
      <c r="AHM40" s="31"/>
      <c r="AHN40" s="76"/>
      <c r="AHO40" s="78">
        <f t="shared" si="116"/>
        <v>3656</v>
      </c>
      <c r="AHQ40" s="407"/>
      <c r="AHR40" s="407"/>
      <c r="AHS40" s="312"/>
      <c r="AHT40" s="22"/>
      <c r="AHU40" s="31"/>
      <c r="AHV40" s="76"/>
      <c r="AHW40" s="78">
        <f t="shared" si="117"/>
        <v>62507</v>
      </c>
      <c r="AHY40" s="407"/>
      <c r="AHZ40" s="312"/>
      <c r="AIA40" s="22"/>
      <c r="AIB40" s="31"/>
      <c r="AIC40" s="76"/>
      <c r="AID40" s="78">
        <f t="shared" si="118"/>
        <v>2612</v>
      </c>
      <c r="AIF40" s="407"/>
      <c r="AIG40" s="312"/>
      <c r="AIH40" s="22"/>
      <c r="AII40" s="31"/>
      <c r="AIJ40" s="76"/>
      <c r="AIK40" s="78">
        <f t="shared" si="119"/>
        <v>23042</v>
      </c>
      <c r="AIM40" s="407"/>
      <c r="AIN40" s="312"/>
      <c r="AIO40" s="22"/>
      <c r="AIP40" s="31"/>
      <c r="AIQ40" s="76"/>
      <c r="AIR40" s="78">
        <f t="shared" si="120"/>
        <v>504</v>
      </c>
      <c r="AIT40" s="31"/>
      <c r="AIU40" s="784"/>
      <c r="AIV40" s="22"/>
      <c r="AIW40" s="31"/>
      <c r="AIX40" s="76"/>
      <c r="AIY40" s="78">
        <f t="shared" si="121"/>
        <v>52560.5</v>
      </c>
      <c r="AJA40" s="31"/>
      <c r="AJB40" s="784"/>
      <c r="AJC40" s="105"/>
      <c r="AJD40" s="31"/>
      <c r="AJE40" s="704"/>
      <c r="AJF40" s="78">
        <f t="shared" si="122"/>
        <v>25028.5</v>
      </c>
      <c r="AJH40" s="323"/>
      <c r="AJI40" s="784"/>
      <c r="AJJ40" s="22"/>
      <c r="AJK40" s="31"/>
      <c r="AJL40" s="76"/>
      <c r="AJM40" s="78">
        <f t="shared" si="123"/>
        <v>0</v>
      </c>
      <c r="AJO40" s="322"/>
      <c r="AJP40" s="230"/>
      <c r="AJQ40" s="105"/>
      <c r="AJR40" s="49">
        <v>41108</v>
      </c>
      <c r="AJS40" s="140">
        <v>500</v>
      </c>
      <c r="AJT40" s="78">
        <f t="shared" si="124"/>
        <v>1928</v>
      </c>
      <c r="AJV40" s="312"/>
      <c r="AJW40" s="312"/>
      <c r="AJX40" s="784"/>
      <c r="AJY40" s="22"/>
      <c r="AJZ40" s="31"/>
      <c r="AKA40" s="76"/>
      <c r="AKB40" s="78">
        <f t="shared" si="125"/>
        <v>0</v>
      </c>
      <c r="AKD40" s="407"/>
      <c r="AKE40" s="784"/>
      <c r="AKF40" s="22"/>
      <c r="AKG40" s="31"/>
      <c r="AKH40" s="76"/>
      <c r="AKI40" s="78">
        <f t="shared" si="126"/>
        <v>0</v>
      </c>
      <c r="AKK40" s="407"/>
      <c r="AKL40" s="740"/>
      <c r="AKM40" s="784"/>
      <c r="AKN40" s="22"/>
      <c r="AKO40" s="31"/>
      <c r="AKP40" s="76"/>
      <c r="AKQ40" s="78">
        <f t="shared" si="127"/>
        <v>0</v>
      </c>
      <c r="AKS40" s="407"/>
      <c r="AKT40" s="784"/>
      <c r="AKU40" s="22"/>
      <c r="AKV40" s="31"/>
      <c r="AKW40" s="76"/>
      <c r="AKX40" s="78">
        <f t="shared" si="128"/>
        <v>11244.5</v>
      </c>
      <c r="AKZ40" s="407"/>
      <c r="ALA40" s="784"/>
      <c r="ALB40" s="22"/>
      <c r="ALC40" s="31"/>
      <c r="ALD40" s="76"/>
      <c r="ALE40" s="78">
        <f t="shared" si="129"/>
        <v>0</v>
      </c>
      <c r="ALG40" s="407"/>
      <c r="ALH40" s="784"/>
      <c r="ALI40" s="22"/>
      <c r="ALJ40" s="31"/>
      <c r="ALK40" s="76"/>
      <c r="ALL40" s="78">
        <f t="shared" si="130"/>
        <v>3598.5</v>
      </c>
      <c r="ALN40" s="407"/>
      <c r="ALO40" s="312"/>
      <c r="ALP40" s="22"/>
      <c r="ALQ40" s="31"/>
      <c r="ALR40" s="76"/>
      <c r="ALS40" s="78">
        <f t="shared" si="131"/>
        <v>37151</v>
      </c>
      <c r="ALU40" s="407"/>
      <c r="ALV40" s="784"/>
      <c r="ALW40" s="22"/>
      <c r="ALX40" s="31"/>
      <c r="ALY40" s="76"/>
      <c r="ALZ40" s="78">
        <f t="shared" si="132"/>
        <v>0</v>
      </c>
      <c r="AMB40" s="407"/>
      <c r="AMC40" s="784"/>
      <c r="AMD40" s="22"/>
      <c r="AME40" s="407"/>
      <c r="AMF40" s="76"/>
      <c r="AMG40" s="78">
        <f t="shared" si="133"/>
        <v>0</v>
      </c>
      <c r="AMI40" s="407"/>
      <c r="AMJ40" s="784"/>
      <c r="AMK40" s="22"/>
      <c r="AML40" s="31"/>
      <c r="AMM40" s="76"/>
      <c r="AMN40" s="78">
        <f t="shared" si="134"/>
        <v>0</v>
      </c>
      <c r="AMP40" s="323"/>
      <c r="AMQ40" s="312"/>
      <c r="AMR40" s="809"/>
      <c r="AMS40" s="812"/>
      <c r="AMT40" s="76"/>
      <c r="AMU40" s="813">
        <f t="shared" si="204"/>
        <v>0</v>
      </c>
      <c r="AMW40" s="323"/>
      <c r="AMX40" s="312"/>
      <c r="AMY40" s="809"/>
      <c r="AMZ40" s="812"/>
      <c r="ANA40" s="76"/>
      <c r="ANB40" s="813">
        <f t="shared" si="205"/>
        <v>0</v>
      </c>
      <c r="AND40" s="323"/>
      <c r="ANE40" s="312"/>
      <c r="ANF40" s="809"/>
      <c r="ANG40" s="905"/>
      <c r="ANH40" s="76"/>
      <c r="ANI40" s="813">
        <f t="shared" si="206"/>
        <v>12659.599999999999</v>
      </c>
      <c r="ANK40" s="31"/>
      <c r="ANL40" s="337"/>
      <c r="ANM40" s="312"/>
      <c r="ANN40" s="809"/>
      <c r="ANO40" s="812"/>
      <c r="ANP40" s="76"/>
      <c r="ANQ40" s="813">
        <f t="shared" si="207"/>
        <v>0</v>
      </c>
      <c r="ANS40" s="407"/>
      <c r="ANT40" s="740"/>
      <c r="ANU40" s="312"/>
      <c r="ANV40" s="809"/>
      <c r="ANW40" s="812"/>
      <c r="ANX40" s="76"/>
      <c r="ANY40" s="813">
        <f t="shared" si="208"/>
        <v>555712.89</v>
      </c>
      <c r="AOA40" s="407"/>
      <c r="AOB40" s="312"/>
      <c r="AOC40" s="809"/>
      <c r="AOD40" s="812"/>
      <c r="AOE40" s="76"/>
      <c r="AOF40" s="813">
        <f t="shared" si="209"/>
        <v>0</v>
      </c>
      <c r="AOH40" s="312"/>
      <c r="AOI40" s="312"/>
      <c r="AOJ40" s="809"/>
      <c r="AOK40" s="812"/>
      <c r="AOL40" s="76"/>
      <c r="AOM40" s="813">
        <f t="shared" si="210"/>
        <v>1894</v>
      </c>
      <c r="AOO40" s="312"/>
      <c r="AOP40" s="312"/>
      <c r="AOQ40" s="834"/>
      <c r="AOR40" s="812"/>
      <c r="AOS40" s="76"/>
      <c r="AOT40" s="813">
        <f t="shared" si="211"/>
        <v>0</v>
      </c>
      <c r="AOV40" s="49"/>
      <c r="AOW40" s="904"/>
      <c r="AOX40" s="807"/>
      <c r="AOY40" s="98"/>
      <c r="AOZ40" s="140"/>
      <c r="APA40" s="78">
        <f t="shared" si="135"/>
        <v>0</v>
      </c>
      <c r="APC40" s="407"/>
      <c r="APD40" s="312"/>
      <c r="APE40" s="834"/>
      <c r="APF40" s="812"/>
      <c r="APG40" s="76"/>
      <c r="APH40" s="813">
        <f t="shared" si="212"/>
        <v>0</v>
      </c>
      <c r="APJ40" s="323"/>
      <c r="APK40" s="312"/>
      <c r="APL40" s="809"/>
      <c r="APM40" s="812"/>
      <c r="APN40" s="76"/>
      <c r="APO40" s="813">
        <f t="shared" si="265"/>
        <v>0</v>
      </c>
      <c r="APQ40" s="31"/>
      <c r="APR40" s="876"/>
      <c r="APS40" s="809"/>
      <c r="APT40" s="812"/>
      <c r="APU40" s="76"/>
      <c r="APV40" s="813">
        <f t="shared" si="266"/>
        <v>0</v>
      </c>
      <c r="APX40" s="31"/>
      <c r="APY40" s="876"/>
      <c r="APZ40" s="809"/>
      <c r="AQA40" s="812"/>
      <c r="AQB40" s="76"/>
      <c r="AQC40" s="813">
        <f t="shared" si="267"/>
        <v>0</v>
      </c>
      <c r="AQE40" s="31"/>
      <c r="AQF40" s="876"/>
      <c r="AQG40" s="809"/>
      <c r="AQH40" s="812"/>
      <c r="AQI40" s="76"/>
      <c r="AQJ40" s="813">
        <f t="shared" si="268"/>
        <v>0</v>
      </c>
      <c r="AQL40" s="323"/>
      <c r="AQM40" s="876"/>
      <c r="AQN40" s="809"/>
      <c r="AQO40" s="812"/>
      <c r="AQP40" s="76"/>
      <c r="AQQ40" s="813">
        <f t="shared" si="269"/>
        <v>0</v>
      </c>
      <c r="AQS40" s="323"/>
      <c r="AQT40" s="876"/>
      <c r="AQU40" s="809"/>
      <c r="AQV40" s="812"/>
      <c r="AQW40" s="76"/>
      <c r="AQX40" s="813">
        <f t="shared" si="270"/>
        <v>0</v>
      </c>
      <c r="AQZ40" s="323"/>
      <c r="ARA40" s="876"/>
      <c r="ARB40" s="809"/>
      <c r="ARC40" s="812"/>
      <c r="ARD40" s="76"/>
      <c r="ARE40" s="813">
        <f t="shared" si="271"/>
        <v>977</v>
      </c>
      <c r="ARG40" s="407"/>
      <c r="ARH40" s="876"/>
      <c r="ARI40" s="809"/>
      <c r="ARJ40" s="812"/>
      <c r="ARK40" s="76"/>
      <c r="ARL40" s="813">
        <f t="shared" si="272"/>
        <v>0</v>
      </c>
      <c r="ARN40" s="407"/>
      <c r="ARO40" s="876"/>
      <c r="ARP40" s="809"/>
      <c r="ARQ40" s="812"/>
      <c r="ARR40" s="76"/>
      <c r="ARS40" s="813">
        <f t="shared" si="273"/>
        <v>0</v>
      </c>
      <c r="ARU40" s="407"/>
      <c r="ARV40" s="312"/>
      <c r="ARW40" s="809"/>
      <c r="ARX40" s="812"/>
      <c r="ARY40" s="76"/>
      <c r="ARZ40" s="813">
        <f t="shared" si="222"/>
        <v>0</v>
      </c>
      <c r="ASB40" s="312"/>
      <c r="ASC40" s="312"/>
      <c r="ASD40" s="834"/>
      <c r="ASE40" s="812"/>
      <c r="ASF40" s="76"/>
      <c r="ASG40" s="813">
        <f t="shared" si="223"/>
        <v>0</v>
      </c>
      <c r="ASI40" s="407"/>
      <c r="ASJ40" s="312"/>
      <c r="ASK40" s="22"/>
      <c r="ASL40" s="31"/>
      <c r="ASM40" s="76"/>
      <c r="ASN40" s="78">
        <f t="shared" si="239"/>
        <v>0</v>
      </c>
      <c r="ASP40" s="407"/>
      <c r="ASQ40" s="407"/>
      <c r="ASR40" s="312"/>
      <c r="ASS40" s="22"/>
      <c r="AST40" s="31"/>
      <c r="ASU40" s="76"/>
      <c r="ASV40" s="78">
        <f t="shared" si="240"/>
        <v>0</v>
      </c>
      <c r="ASX40" s="407"/>
      <c r="ASY40" s="784"/>
      <c r="ASZ40" s="22"/>
      <c r="ATA40" s="31"/>
      <c r="ATB40" s="76"/>
      <c r="ATC40" s="78">
        <f t="shared" si="241"/>
        <v>19160</v>
      </c>
      <c r="ATE40" s="323"/>
      <c r="ATF40" s="784"/>
      <c r="ATG40" s="22"/>
      <c r="ATH40" s="31"/>
      <c r="ATI40" s="76"/>
      <c r="ATJ40" s="78">
        <f t="shared" si="242"/>
        <v>0</v>
      </c>
      <c r="ATL40" s="407"/>
      <c r="ATM40" s="740"/>
      <c r="ATN40" s="784"/>
      <c r="ATO40" s="22"/>
      <c r="ATP40" s="31"/>
      <c r="ATQ40" s="76"/>
      <c r="ATR40" s="78">
        <f t="shared" si="243"/>
        <v>5675</v>
      </c>
      <c r="ATT40" s="407"/>
      <c r="ATU40" s="740"/>
      <c r="ATV40" s="784"/>
      <c r="ATW40" s="22"/>
      <c r="ATX40" s="31"/>
      <c r="ATY40" s="76"/>
      <c r="ATZ40" s="78">
        <f t="shared" si="244"/>
        <v>0</v>
      </c>
      <c r="AUA40" s="76"/>
      <c r="AUB40" s="407"/>
      <c r="AUC40" s="312"/>
      <c r="AUD40" s="22"/>
      <c r="AUE40" s="31"/>
      <c r="AUF40" s="76"/>
      <c r="AUG40" s="78">
        <f t="shared" si="245"/>
        <v>4480</v>
      </c>
      <c r="AUI40" s="427"/>
      <c r="AUJ40" s="230"/>
      <c r="AUK40" s="105"/>
      <c r="AUL40" s="49"/>
      <c r="AUM40" s="140"/>
      <c r="AUN40" s="78">
        <f t="shared" si="246"/>
        <v>23669.5</v>
      </c>
      <c r="AUP40" s="407"/>
      <c r="AUQ40" s="312"/>
      <c r="AUR40" s="22"/>
      <c r="AUS40" s="31"/>
      <c r="AUT40" s="76"/>
      <c r="AUU40" s="78">
        <f t="shared" si="247"/>
        <v>3312</v>
      </c>
      <c r="AUW40" s="407"/>
      <c r="AUX40" s="312"/>
      <c r="AUY40" s="22"/>
      <c r="AUZ40" s="31"/>
      <c r="AVA40" s="76"/>
      <c r="AVB40" s="78">
        <f t="shared" si="248"/>
        <v>1010</v>
      </c>
      <c r="AVD40" s="427"/>
      <c r="AVE40" s="230"/>
      <c r="AVF40" s="105"/>
      <c r="AVG40" s="49"/>
      <c r="AVH40" s="140"/>
      <c r="AVI40" s="78">
        <f t="shared" si="249"/>
        <v>0</v>
      </c>
      <c r="AVK40" s="407"/>
      <c r="AVL40" s="312"/>
      <c r="AVM40" s="22"/>
      <c r="AVN40" s="31"/>
      <c r="AVO40" s="76"/>
      <c r="AVP40" s="78">
        <f t="shared" si="224"/>
        <v>0</v>
      </c>
      <c r="AVR40" s="407"/>
      <c r="AVS40" s="312"/>
      <c r="AVT40" s="22"/>
      <c r="AVU40" s="31"/>
      <c r="AVV40" s="76"/>
      <c r="AVW40" s="78">
        <f t="shared" si="225"/>
        <v>0</v>
      </c>
      <c r="AVY40" s="427"/>
      <c r="AVZ40" s="230"/>
      <c r="AWA40" s="105"/>
      <c r="AWB40" s="49"/>
      <c r="AWC40" s="140"/>
      <c r="AWD40" s="132">
        <f t="shared" si="226"/>
        <v>0</v>
      </c>
      <c r="AWF40" s="49"/>
      <c r="AWG40" s="309"/>
      <c r="AWH40" s="230"/>
      <c r="AWI40" s="105"/>
      <c r="AWJ40" s="49"/>
      <c r="AWK40" s="140"/>
      <c r="AWL40" s="78">
        <f t="shared" si="227"/>
        <v>448440.18</v>
      </c>
      <c r="AWN40" s="407"/>
      <c r="AWO40" s="407"/>
      <c r="AWP40" s="312"/>
      <c r="AWQ40" s="785"/>
      <c r="AWR40" s="812"/>
      <c r="AWS40" s="76"/>
      <c r="AWT40" s="78">
        <f t="shared" si="259"/>
        <v>11251</v>
      </c>
      <c r="AWV40" s="407"/>
      <c r="AWW40" s="312"/>
      <c r="AWX40" s="785"/>
      <c r="AWY40" s="812"/>
      <c r="AWZ40" s="76"/>
      <c r="AXA40" s="78">
        <f t="shared" si="260"/>
        <v>0</v>
      </c>
      <c r="AXC40" s="407"/>
      <c r="AXD40" s="312"/>
      <c r="AXE40" s="907"/>
      <c r="AXF40" s="812"/>
      <c r="AXG40" s="76"/>
      <c r="AXH40" s="78">
        <f t="shared" si="261"/>
        <v>0</v>
      </c>
      <c r="AXJ40" s="312"/>
      <c r="AXK40" s="312"/>
      <c r="AXL40" s="907"/>
      <c r="AXM40" s="812"/>
      <c r="AXN40" s="76"/>
      <c r="AXO40" s="78">
        <f t="shared" si="262"/>
        <v>0</v>
      </c>
      <c r="AXQ40" s="427"/>
      <c r="AXR40" s="230"/>
      <c r="AXS40" s="105"/>
      <c r="AXT40" s="98"/>
      <c r="AXU40" s="140"/>
      <c r="AXV40" s="78">
        <f t="shared" si="136"/>
        <v>39719</v>
      </c>
      <c r="AXX40" s="427"/>
      <c r="AXY40" s="230"/>
      <c r="AXZ40" s="846"/>
      <c r="AYA40" s="98"/>
      <c r="AYB40" s="140"/>
      <c r="AYC40" s="78">
        <f t="shared" si="137"/>
        <v>0</v>
      </c>
      <c r="AYE40" s="427"/>
      <c r="AYF40" s="230"/>
      <c r="AYG40" s="846"/>
      <c r="AYH40" s="98"/>
      <c r="AYI40" s="140"/>
      <c r="AYJ40" s="78">
        <f t="shared" si="138"/>
        <v>0</v>
      </c>
      <c r="AYL40" s="407"/>
      <c r="AYM40" s="312"/>
      <c r="AYN40" s="907"/>
      <c r="AYO40" s="812"/>
      <c r="AYP40" s="76"/>
      <c r="AYQ40" s="78">
        <f t="shared" si="139"/>
        <v>0</v>
      </c>
      <c r="AYS40" s="407"/>
      <c r="AYT40" s="312"/>
      <c r="AYU40" s="907"/>
      <c r="AYV40" s="812"/>
      <c r="AYW40" s="76"/>
      <c r="AYX40" s="78">
        <f t="shared" si="140"/>
        <v>0</v>
      </c>
      <c r="AYZ40" s="312"/>
      <c r="AZA40" s="312"/>
      <c r="AZB40" s="907"/>
      <c r="AZC40" s="812"/>
      <c r="AZD40" s="76"/>
      <c r="AZE40" s="78">
        <f t="shared" si="141"/>
        <v>0</v>
      </c>
      <c r="AZG40" s="322"/>
      <c r="AZH40" s="230"/>
      <c r="AZI40" s="698"/>
      <c r="AZJ40" s="98"/>
      <c r="AZK40" s="140"/>
      <c r="AZL40" s="78">
        <f t="shared" si="142"/>
        <v>5180.28</v>
      </c>
      <c r="AZN40" s="323"/>
      <c r="AZO40" s="312"/>
      <c r="AZP40" s="785"/>
      <c r="AZQ40" s="812"/>
      <c r="AZR40" s="76"/>
      <c r="AZS40" s="78">
        <f t="shared" si="143"/>
        <v>0</v>
      </c>
      <c r="AZU40" s="322"/>
      <c r="AZV40" s="230"/>
      <c r="AZW40" s="698"/>
      <c r="AZX40" s="717"/>
      <c r="AZY40" s="140"/>
      <c r="AZZ40" s="78">
        <f t="shared" si="144"/>
        <v>5524</v>
      </c>
      <c r="BAB40" s="407"/>
      <c r="BAC40" s="784"/>
      <c r="BAD40" s="907"/>
      <c r="BAE40" s="723"/>
      <c r="BAF40" s="76"/>
      <c r="BAG40" s="78">
        <f t="shared" si="145"/>
        <v>3325</v>
      </c>
      <c r="BAI40" s="427"/>
      <c r="BAJ40" s="230"/>
      <c r="BAK40" s="698"/>
      <c r="BAL40" s="98"/>
      <c r="BAM40" s="140"/>
      <c r="BAN40" s="78">
        <f t="shared" si="146"/>
        <v>56084.2</v>
      </c>
      <c r="BAP40" s="312"/>
      <c r="BAQ40" s="312"/>
      <c r="BAR40" s="907"/>
      <c r="BAS40" s="812"/>
      <c r="BAT40" s="76"/>
      <c r="BAU40" s="78">
        <f t="shared" si="263"/>
        <v>0</v>
      </c>
      <c r="BAW40" s="312"/>
      <c r="BAX40" s="312"/>
      <c r="BAY40" s="907"/>
      <c r="BAZ40" s="812"/>
      <c r="BBA40" s="76"/>
      <c r="BBB40" s="78">
        <f t="shared" si="264"/>
        <v>1292</v>
      </c>
      <c r="BBD40" s="322"/>
      <c r="BBE40" s="322"/>
      <c r="BBF40" s="303"/>
      <c r="BBG40" s="351"/>
      <c r="BBH40" s="322"/>
      <c r="BBI40" s="391"/>
      <c r="BBJ40" s="132">
        <f t="shared" si="147"/>
        <v>2165734.5</v>
      </c>
      <c r="BBL40" s="312"/>
      <c r="BBM40" s="312"/>
      <c r="BBN40" s="907"/>
      <c r="BBO40" s="812"/>
      <c r="BBP40" s="76"/>
      <c r="BBQ40" s="78">
        <f t="shared" si="148"/>
        <v>0</v>
      </c>
      <c r="BBS40" s="312"/>
      <c r="BBT40" s="312"/>
      <c r="BBU40" s="907"/>
      <c r="BBV40" s="812"/>
      <c r="BBW40" s="76"/>
      <c r="BBX40" s="78">
        <f t="shared" si="149"/>
        <v>0</v>
      </c>
      <c r="BBZ40" s="312"/>
      <c r="BCA40" s="312"/>
      <c r="BCB40" s="907"/>
      <c r="BCC40" s="812"/>
      <c r="BCD40" s="76"/>
      <c r="BCE40" s="78">
        <f t="shared" si="150"/>
        <v>0</v>
      </c>
      <c r="BCG40" s="312"/>
      <c r="BCH40" s="312"/>
      <c r="BCI40" s="907"/>
      <c r="BCJ40" s="812"/>
      <c r="BCK40" s="76"/>
      <c r="BCL40" s="78">
        <f t="shared" si="151"/>
        <v>0</v>
      </c>
      <c r="BCN40" s="407"/>
      <c r="BCO40" s="312"/>
      <c r="BCP40" s="907"/>
      <c r="BCQ40" s="812"/>
      <c r="BCR40" s="76"/>
      <c r="BCS40" s="78">
        <f t="shared" si="152"/>
        <v>4327.5</v>
      </c>
      <c r="BCU40" s="407"/>
      <c r="BCV40" s="312"/>
      <c r="BCW40" s="907"/>
      <c r="BCX40" s="812"/>
      <c r="BCY40" s="76"/>
      <c r="BCZ40" s="78">
        <f t="shared" si="153"/>
        <v>22835.5</v>
      </c>
      <c r="BDB40" s="323"/>
      <c r="BDC40" s="312"/>
      <c r="BDD40" s="907"/>
      <c r="BDE40" s="812"/>
      <c r="BDF40" s="76"/>
      <c r="BDG40" s="78">
        <f t="shared" si="154"/>
        <v>0</v>
      </c>
      <c r="BDI40" s="407"/>
      <c r="BDJ40" s="740"/>
      <c r="BDK40" s="312"/>
      <c r="BDL40" s="907"/>
      <c r="BDM40" s="723"/>
      <c r="BDN40" s="76"/>
      <c r="BDO40" s="78">
        <f t="shared" si="155"/>
        <v>308</v>
      </c>
      <c r="BDQ40" s="312"/>
      <c r="BDR40" s="312"/>
      <c r="BDS40" s="312"/>
      <c r="BDT40" s="907"/>
      <c r="BDU40" s="812"/>
      <c r="BDV40" s="76"/>
      <c r="BDW40" s="78">
        <f t="shared" si="156"/>
        <v>2970</v>
      </c>
      <c r="BDY40" s="312"/>
      <c r="BDZ40" s="312"/>
      <c r="BEA40" s="907"/>
      <c r="BEB40" s="812"/>
      <c r="BEC40" s="76"/>
      <c r="BED40" s="78">
        <f t="shared" si="157"/>
        <v>0</v>
      </c>
      <c r="BEF40" s="312"/>
      <c r="BEG40" s="312"/>
      <c r="BEH40" s="907"/>
      <c r="BEI40" s="812"/>
      <c r="BEJ40" s="76"/>
      <c r="BEK40" s="78">
        <f t="shared" si="158"/>
        <v>0</v>
      </c>
      <c r="BEM40" s="323"/>
      <c r="BEN40" s="312"/>
      <c r="BEO40" s="907"/>
      <c r="BEP40" s="812"/>
      <c r="BEQ40" s="76"/>
      <c r="BER40" s="78">
        <f t="shared" si="159"/>
        <v>0</v>
      </c>
      <c r="BET40" s="323"/>
      <c r="BEU40" s="312"/>
      <c r="BEV40" s="907"/>
      <c r="BEW40" s="812"/>
      <c r="BEX40" s="76"/>
      <c r="BEY40" s="78">
        <f t="shared" si="160"/>
        <v>1065</v>
      </c>
      <c r="BFA40" s="322"/>
      <c r="BFB40" s="230"/>
      <c r="BFC40" s="105"/>
      <c r="BFD40" s="717"/>
      <c r="BFE40" s="140"/>
      <c r="BFF40" s="78">
        <f t="shared" si="161"/>
        <v>37162</v>
      </c>
      <c r="BFH40" s="323"/>
      <c r="BFI40" s="312"/>
      <c r="BFJ40" s="907"/>
      <c r="BFK40" s="723"/>
      <c r="BFL40" s="76"/>
      <c r="BFM40" s="78">
        <f t="shared" si="162"/>
        <v>0</v>
      </c>
      <c r="BFO40" s="312"/>
      <c r="BFP40" s="312"/>
      <c r="BFQ40" s="907"/>
      <c r="BFR40" s="812"/>
      <c r="BFS40" s="76"/>
      <c r="BFT40" s="78">
        <f t="shared" si="163"/>
        <v>0</v>
      </c>
      <c r="BFV40" s="323"/>
      <c r="BFW40" s="312"/>
      <c r="BFX40" s="907"/>
      <c r="BFY40" s="905"/>
      <c r="BFZ40" s="76"/>
      <c r="BGA40" s="78">
        <f t="shared" si="164"/>
        <v>43828.5</v>
      </c>
      <c r="BGC40" s="427"/>
      <c r="BGD40" s="230"/>
      <c r="BGE40" s="105"/>
      <c r="BGF40" s="427"/>
      <c r="BGG40" s="140"/>
      <c r="BGH40" s="78">
        <f t="shared" si="165"/>
        <v>118491.09999999999</v>
      </c>
      <c r="BGJ40" s="312"/>
      <c r="BGK40" s="312"/>
      <c r="BGL40" s="907"/>
      <c r="BGM40" s="812"/>
      <c r="BGN40" s="76"/>
      <c r="BGO40" s="78">
        <f t="shared" si="166"/>
        <v>0</v>
      </c>
      <c r="BGQ40" s="407"/>
      <c r="BGR40" s="312"/>
      <c r="BGS40" s="907"/>
      <c r="BGT40" s="812"/>
      <c r="BGU40" s="76"/>
      <c r="BGV40" s="78">
        <f t="shared" si="167"/>
        <v>19485.8</v>
      </c>
      <c r="BGX40" s="407"/>
      <c r="BGY40" s="312"/>
      <c r="BGZ40" s="312"/>
      <c r="BHA40" s="907"/>
      <c r="BHB40" s="812"/>
      <c r="BHC40" s="76"/>
      <c r="BHD40" s="78">
        <f t="shared" si="168"/>
        <v>6511</v>
      </c>
      <c r="BHF40" s="323"/>
      <c r="BHG40" s="312"/>
      <c r="BHH40" s="785"/>
      <c r="BHI40" s="905"/>
      <c r="BHJ40" s="76"/>
      <c r="BHK40" s="78">
        <f t="shared" si="169"/>
        <v>6434</v>
      </c>
      <c r="BHM40" s="323"/>
      <c r="BHN40" s="738"/>
      <c r="BHO40" s="312"/>
      <c r="BHP40" s="907"/>
      <c r="BHQ40" s="905"/>
      <c r="BHR40" s="76"/>
      <c r="BHS40" s="78">
        <f t="shared" si="170"/>
        <v>0</v>
      </c>
      <c r="BHU40" s="312"/>
      <c r="BHV40" s="312"/>
      <c r="BHW40" s="312"/>
      <c r="BHX40" s="785"/>
      <c r="BHY40" s="812"/>
      <c r="BHZ40" s="76"/>
      <c r="BIA40" s="78">
        <f t="shared" si="171"/>
        <v>283008</v>
      </c>
      <c r="BIC40" s="407"/>
      <c r="BID40" s="312"/>
      <c r="BIE40" s="785"/>
      <c r="BIF40" s="723"/>
      <c r="BIG40" s="76"/>
      <c r="BIH40" s="78">
        <f t="shared" si="172"/>
        <v>0</v>
      </c>
      <c r="BIJ40" s="323"/>
      <c r="BIK40" s="312"/>
      <c r="BIL40" s="785"/>
      <c r="BIM40" s="812"/>
      <c r="BIN40" s="76"/>
      <c r="BIO40" s="78">
        <f t="shared" si="173"/>
        <v>0</v>
      </c>
      <c r="BIQ40" s="407"/>
      <c r="BIR40" s="312"/>
      <c r="BIS40" s="785"/>
      <c r="BIT40" s="812"/>
      <c r="BIU40" s="76"/>
      <c r="BIV40" s="78">
        <f t="shared" si="174"/>
        <v>3000</v>
      </c>
      <c r="BIX40" s="323"/>
      <c r="BIY40" s="323"/>
      <c r="BIZ40" s="312"/>
      <c r="BJA40" s="907"/>
      <c r="BJB40" s="812"/>
      <c r="BJC40" s="76"/>
      <c r="BJD40" s="78">
        <f t="shared" si="253"/>
        <v>196151.15000000002</v>
      </c>
      <c r="BJF40" s="312"/>
      <c r="BJG40" s="312"/>
      <c r="BJH40" s="907"/>
      <c r="BJI40" s="812"/>
      <c r="BJJ40" s="76"/>
      <c r="BJK40" s="78">
        <f t="shared" si="254"/>
        <v>0</v>
      </c>
      <c r="BJM40" s="407"/>
      <c r="BJN40" s="312"/>
      <c r="BJO40" s="907"/>
      <c r="BJP40" s="812"/>
      <c r="BJQ40" s="76"/>
      <c r="BJR40" s="78">
        <f t="shared" si="175"/>
        <v>0</v>
      </c>
      <c r="BJT40" s="407"/>
      <c r="BJV40" s="312"/>
      <c r="BJW40" s="907"/>
      <c r="BJX40" s="812"/>
      <c r="BJY40" s="76"/>
      <c r="BJZ40" s="78">
        <f t="shared" si="176"/>
        <v>16334</v>
      </c>
      <c r="BKB40" s="407"/>
      <c r="BKC40" s="312"/>
      <c r="BKD40" s="907"/>
      <c r="BKE40" s="812"/>
      <c r="BKF40" s="76"/>
      <c r="BKG40" s="78">
        <f t="shared" si="177"/>
        <v>9118</v>
      </c>
      <c r="BKI40" s="407"/>
      <c r="BKJ40" s="312"/>
      <c r="BKK40" s="907"/>
      <c r="BKL40" s="812"/>
      <c r="BKM40" s="76"/>
      <c r="BKN40" s="78">
        <f t="shared" si="178"/>
        <v>0</v>
      </c>
      <c r="BKP40" s="407"/>
      <c r="BKQ40" s="312"/>
      <c r="BKR40" s="907"/>
      <c r="BKS40" s="812"/>
      <c r="BKT40" s="76"/>
      <c r="BKU40" s="78">
        <f t="shared" si="179"/>
        <v>15188.5</v>
      </c>
      <c r="BKW40" s="407"/>
      <c r="BKX40" s="312"/>
      <c r="BKY40" s="907"/>
      <c r="BKZ40" s="812"/>
      <c r="BLA40" s="76"/>
      <c r="BLB40" s="78">
        <f t="shared" si="180"/>
        <v>0</v>
      </c>
      <c r="BLD40" s="407"/>
      <c r="BLE40" s="312"/>
      <c r="BLF40" s="907"/>
      <c r="BLG40" s="812"/>
      <c r="BLH40" s="76"/>
      <c r="BLI40" s="78">
        <f t="shared" si="181"/>
        <v>0</v>
      </c>
      <c r="BLK40" s="407"/>
      <c r="BLL40" s="312"/>
      <c r="BLM40" s="907"/>
      <c r="BLN40" s="812"/>
      <c r="BLO40" s="76"/>
      <c r="BLP40" s="78">
        <f t="shared" si="182"/>
        <v>0</v>
      </c>
      <c r="BLR40" s="407"/>
      <c r="BLS40" s="312"/>
      <c r="BLT40" s="907"/>
      <c r="BLU40" s="812"/>
      <c r="BLV40" s="76"/>
      <c r="BLW40" s="78">
        <f t="shared" si="183"/>
        <v>2393</v>
      </c>
      <c r="BLY40" s="407"/>
      <c r="BLZ40" s="312"/>
      <c r="BMA40" s="907"/>
      <c r="BMB40" s="812"/>
      <c r="BMC40" s="76"/>
      <c r="BMD40" s="78">
        <f t="shared" si="184"/>
        <v>0</v>
      </c>
      <c r="BMF40" s="312"/>
      <c r="BMG40" s="312"/>
      <c r="BMH40" s="785"/>
      <c r="BMI40" s="812"/>
      <c r="BMJ40" s="76"/>
      <c r="BMK40" s="78">
        <f t="shared" si="185"/>
        <v>0</v>
      </c>
      <c r="BMM40" s="31"/>
      <c r="BMN40" s="312"/>
      <c r="BMO40" s="785"/>
      <c r="BMP40" s="812"/>
      <c r="BMQ40" s="76"/>
      <c r="BMR40" s="78">
        <f t="shared" si="228"/>
        <v>14824.5</v>
      </c>
      <c r="BMT40" s="343"/>
      <c r="BMU40" s="230"/>
      <c r="BMV40" s="105"/>
      <c r="BMW40" s="98"/>
      <c r="BMX40" s="140"/>
      <c r="BMY40" s="78">
        <f t="shared" si="229"/>
        <v>56291.5</v>
      </c>
      <c r="BNA40" s="312"/>
      <c r="BNB40" s="312"/>
      <c r="BNC40" s="907"/>
      <c r="BND40" s="812"/>
      <c r="BNE40" s="76"/>
      <c r="BNF40" s="78">
        <f t="shared" si="230"/>
        <v>0</v>
      </c>
      <c r="BNH40" s="312"/>
      <c r="BNI40" s="738"/>
      <c r="BNJ40" s="312"/>
      <c r="BNK40" s="907"/>
      <c r="BNL40" s="812"/>
      <c r="BNM40" s="76"/>
      <c r="BNN40" s="78">
        <f t="shared" si="231"/>
        <v>0</v>
      </c>
      <c r="BNP40" s="312"/>
      <c r="BNQ40" s="312"/>
      <c r="BNR40" s="907"/>
      <c r="BNS40" s="812"/>
      <c r="BNT40" s="76"/>
      <c r="BNU40" s="78">
        <f t="shared" si="232"/>
        <v>0</v>
      </c>
      <c r="BNW40" s="312"/>
      <c r="BNX40" s="312"/>
      <c r="BNY40" s="907"/>
      <c r="BNZ40" s="812"/>
      <c r="BOA40" s="76"/>
      <c r="BOB40" s="78">
        <f t="shared" si="233"/>
        <v>0</v>
      </c>
      <c r="BOD40" s="312"/>
      <c r="BOE40" s="312"/>
      <c r="BOF40" s="907"/>
      <c r="BOG40" s="812"/>
      <c r="BOH40" s="76"/>
      <c r="BOI40" s="78">
        <f t="shared" si="234"/>
        <v>1785.5</v>
      </c>
      <c r="BOK40" s="323"/>
      <c r="BOL40" s="312"/>
      <c r="BOM40" s="907"/>
      <c r="BON40" s="812"/>
      <c r="BOO40" s="76"/>
      <c r="BOP40" s="78">
        <f t="shared" si="235"/>
        <v>0</v>
      </c>
      <c r="BOR40" s="407"/>
      <c r="BOS40" s="312"/>
      <c r="BOT40" s="907"/>
      <c r="BOU40" s="812"/>
      <c r="BOV40" s="76"/>
      <c r="BOW40" s="78">
        <f t="shared" si="236"/>
        <v>0</v>
      </c>
      <c r="BOY40" s="407"/>
      <c r="BOZ40" s="312"/>
      <c r="BPA40" s="907"/>
      <c r="BPB40" s="812"/>
      <c r="BPC40" s="76"/>
      <c r="BPD40" s="78">
        <f t="shared" si="250"/>
        <v>210</v>
      </c>
      <c r="BPF40" s="312"/>
      <c r="BPG40" s="312"/>
      <c r="BPH40" s="907"/>
      <c r="BPI40" s="812"/>
      <c r="BPJ40" s="76"/>
      <c r="BPK40" s="78">
        <f t="shared" si="186"/>
        <v>0</v>
      </c>
      <c r="BPM40" s="312"/>
      <c r="BPN40" s="312"/>
      <c r="BPO40" s="907"/>
      <c r="BPP40" s="812"/>
      <c r="BPQ40" s="76"/>
      <c r="BPR40" s="78">
        <f t="shared" si="187"/>
        <v>0</v>
      </c>
      <c r="BPV40" s="312"/>
      <c r="BPW40" s="907"/>
      <c r="BPX40" s="812"/>
      <c r="BPY40" s="76"/>
      <c r="BPZ40" s="78">
        <f t="shared" si="188"/>
        <v>118</v>
      </c>
      <c r="BQA40" s="76"/>
      <c r="BQB40" s="323"/>
      <c r="BQC40" s="312"/>
      <c r="BQD40" s="105"/>
      <c r="BQE40" s="812"/>
      <c r="BQF40" s="76"/>
      <c r="BQG40" s="78">
        <f t="shared" si="189"/>
        <v>28133.5</v>
      </c>
      <c r="BQI40" s="322"/>
      <c r="BQJ40" s="899"/>
      <c r="BQK40" s="698"/>
      <c r="BQL40" s="427"/>
      <c r="BQM40" s="262"/>
      <c r="BQN40" s="78">
        <f t="shared" si="190"/>
        <v>0</v>
      </c>
      <c r="BQQ40" s="782"/>
      <c r="BQR40" s="351"/>
      <c r="BQS40" s="407"/>
      <c r="BQT40" s="780"/>
      <c r="BQU40" s="78">
        <f t="shared" si="191"/>
        <v>0</v>
      </c>
      <c r="BQW40" s="312"/>
      <c r="BQX40" s="312"/>
      <c r="BQY40" s="907"/>
      <c r="BQZ40" s="812"/>
      <c r="BRA40" s="76"/>
      <c r="BRB40" s="78">
        <f t="shared" si="192"/>
        <v>2077</v>
      </c>
      <c r="BRD40" s="312"/>
      <c r="BRE40" s="312"/>
      <c r="BRF40" s="312"/>
      <c r="BRG40" s="907"/>
      <c r="BRH40" s="812"/>
      <c r="BRI40" s="76"/>
      <c r="BRJ40" s="78">
        <f t="shared" si="193"/>
        <v>1966</v>
      </c>
      <c r="BRL40" s="407"/>
      <c r="BRM40" s="312"/>
      <c r="BRN40" s="907"/>
      <c r="BRO40" s="812"/>
      <c r="BRP40" s="76"/>
      <c r="BRQ40" s="78">
        <f t="shared" si="194"/>
        <v>0</v>
      </c>
      <c r="BRS40" s="407"/>
      <c r="BRT40" s="312"/>
      <c r="BRU40" s="907"/>
      <c r="BRV40" s="812"/>
      <c r="BRW40" s="76"/>
      <c r="BRX40" s="78">
        <f t="shared" si="195"/>
        <v>0</v>
      </c>
      <c r="BRZ40" s="312"/>
      <c r="BSA40" s="312"/>
      <c r="BSB40" s="907"/>
      <c r="BSC40" s="812"/>
      <c r="BSD40" s="76"/>
      <c r="BSE40" s="78">
        <f t="shared" si="196"/>
        <v>0</v>
      </c>
      <c r="BSG40" s="407"/>
      <c r="BSH40" s="312"/>
      <c r="BSI40" s="907"/>
      <c r="BSJ40" s="812"/>
      <c r="BSK40" s="76"/>
      <c r="BSL40" s="78">
        <f t="shared" si="197"/>
        <v>0</v>
      </c>
      <c r="BSN40" s="407"/>
      <c r="BSO40" s="312"/>
      <c r="BSP40" s="907"/>
      <c r="BSQ40" s="812"/>
      <c r="BSR40" s="76"/>
      <c r="BSS40" s="78">
        <f t="shared" si="198"/>
        <v>0</v>
      </c>
      <c r="BSU40" s="312"/>
      <c r="BSV40" s="312"/>
      <c r="BSW40" s="907"/>
      <c r="BSX40" s="812"/>
      <c r="BSY40" s="76"/>
      <c r="BSZ40" s="78">
        <f t="shared" si="199"/>
        <v>0</v>
      </c>
      <c r="BTB40" s="312"/>
      <c r="BTC40" s="312"/>
      <c r="BTD40" s="907"/>
      <c r="BTE40" s="812"/>
      <c r="BTF40" s="76"/>
      <c r="BTG40" s="78">
        <f t="shared" si="200"/>
        <v>0</v>
      </c>
      <c r="BTI40" s="312"/>
      <c r="BTJ40" s="312"/>
      <c r="BTK40" s="907"/>
      <c r="BTL40" s="812"/>
      <c r="BTM40" s="76"/>
      <c r="BTN40" s="78">
        <f t="shared" si="201"/>
        <v>0</v>
      </c>
      <c r="BTP40" s="312"/>
      <c r="BTQ40" s="312"/>
      <c r="BTR40" s="907"/>
      <c r="BTS40" s="812"/>
      <c r="BTT40" s="76"/>
      <c r="BTU40" s="78">
        <f t="shared" si="202"/>
        <v>0</v>
      </c>
    </row>
    <row r="41" spans="1:1893" x14ac:dyDescent="0.25">
      <c r="A41" s="312"/>
      <c r="B41" s="312"/>
      <c r="C41" s="22"/>
      <c r="D41" s="31"/>
      <c r="E41" s="76"/>
      <c r="F41" s="78">
        <f t="shared" si="2"/>
        <v>0</v>
      </c>
      <c r="H41" s="312"/>
      <c r="I41" s="312"/>
      <c r="J41" s="22"/>
      <c r="K41" s="31"/>
      <c r="L41" s="76"/>
      <c r="M41" s="78">
        <f t="shared" si="3"/>
        <v>0</v>
      </c>
      <c r="O41" s="312"/>
      <c r="P41" s="312"/>
      <c r="Q41" s="22"/>
      <c r="R41" s="31"/>
      <c r="S41" s="76"/>
      <c r="T41" s="78">
        <f t="shared" si="4"/>
        <v>0</v>
      </c>
      <c r="V41" s="312"/>
      <c r="W41" s="312"/>
      <c r="X41" s="22"/>
      <c r="Y41" s="31"/>
      <c r="Z41" s="76"/>
      <c r="AA41" s="78">
        <f t="shared" si="5"/>
        <v>0</v>
      </c>
      <c r="AC41" s="407"/>
      <c r="AD41" s="312"/>
      <c r="AE41" s="22"/>
      <c r="AF41" s="407"/>
      <c r="AG41" s="76"/>
      <c r="AH41" s="78">
        <f t="shared" si="6"/>
        <v>33979</v>
      </c>
      <c r="AJ41" s="323"/>
      <c r="AK41" s="312"/>
      <c r="AL41" s="22"/>
      <c r="AM41" s="323"/>
      <c r="AN41" s="76"/>
      <c r="AO41" s="78">
        <f t="shared" si="7"/>
        <v>617632.36</v>
      </c>
      <c r="AQ41" s="312"/>
      <c r="AR41" s="312"/>
      <c r="AS41" s="22"/>
      <c r="AT41" s="31"/>
      <c r="AU41" s="76"/>
      <c r="AV41" s="78">
        <f t="shared" si="8"/>
        <v>0</v>
      </c>
      <c r="AX41" s="323"/>
      <c r="AY41" s="312"/>
      <c r="AZ41" s="22"/>
      <c r="BA41" s="31"/>
      <c r="BB41" s="76"/>
      <c r="BC41" s="78">
        <f t="shared" si="9"/>
        <v>37222</v>
      </c>
      <c r="BE41" s="407"/>
      <c r="BF41" s="312"/>
      <c r="BG41" s="22"/>
      <c r="BH41" s="31"/>
      <c r="BI41" s="76"/>
      <c r="BJ41" s="78">
        <f t="shared" si="10"/>
        <v>0</v>
      </c>
      <c r="BL41" s="323"/>
      <c r="BM41" s="312"/>
      <c r="BN41" s="22"/>
      <c r="BO41" s="31"/>
      <c r="BP41" s="76"/>
      <c r="BQ41" s="78">
        <f t="shared" si="11"/>
        <v>0</v>
      </c>
      <c r="BS41" s="427"/>
      <c r="BT41" s="427"/>
      <c r="BU41" s="230"/>
      <c r="BV41" s="105"/>
      <c r="BW41" s="49"/>
      <c r="BX41" s="140"/>
      <c r="BY41" s="78">
        <f t="shared" si="12"/>
        <v>0</v>
      </c>
      <c r="CA41" s="407"/>
      <c r="CB41" s="312"/>
      <c r="CC41" s="22"/>
      <c r="CD41" s="31"/>
      <c r="CE41" s="76"/>
      <c r="CF41" s="78">
        <f t="shared" si="13"/>
        <v>0</v>
      </c>
      <c r="CH41" s="407"/>
      <c r="CI41" s="312"/>
      <c r="CJ41" s="22"/>
      <c r="CK41" s="31"/>
      <c r="CL41" s="76"/>
      <c r="CM41" s="78">
        <f t="shared" si="14"/>
        <v>0</v>
      </c>
      <c r="CO41" s="407">
        <v>41455</v>
      </c>
      <c r="CP41" s="913" t="s">
        <v>3355</v>
      </c>
      <c r="CQ41" s="782" t="s">
        <v>2237</v>
      </c>
      <c r="CR41" s="140">
        <v>402560</v>
      </c>
      <c r="CS41" s="740"/>
      <c r="CT41" s="390"/>
      <c r="CU41" s="78">
        <f t="shared" si="15"/>
        <v>1528852.25</v>
      </c>
      <c r="CW41" s="427"/>
      <c r="CX41" s="821"/>
      <c r="CY41" s="230"/>
      <c r="CZ41" s="105"/>
      <c r="DA41" s="427"/>
      <c r="DB41" s="140"/>
      <c r="DC41" s="78">
        <f t="shared" si="16"/>
        <v>9551430.3000000007</v>
      </c>
      <c r="DE41" s="323"/>
      <c r="DF41" s="312"/>
      <c r="DG41" s="22"/>
      <c r="DH41" s="31"/>
      <c r="DI41" s="76"/>
      <c r="DJ41" s="78">
        <f t="shared" si="17"/>
        <v>7735</v>
      </c>
      <c r="DL41" s="323"/>
      <c r="DM41" s="312"/>
      <c r="DN41" s="22"/>
      <c r="DO41" s="31"/>
      <c r="DP41" s="76"/>
      <c r="DQ41" s="78">
        <f t="shared" si="18"/>
        <v>0</v>
      </c>
      <c r="DS41" s="31"/>
      <c r="DT41" s="312"/>
      <c r="DU41" s="22"/>
      <c r="DV41" s="31"/>
      <c r="DW41" s="76"/>
      <c r="DX41" s="78">
        <f t="shared" si="19"/>
        <v>1750.5</v>
      </c>
      <c r="DZ41" s="323"/>
      <c r="EA41" s="312"/>
      <c r="EB41" s="22"/>
      <c r="EC41" s="31"/>
      <c r="ED41" s="76"/>
      <c r="EE41" s="78">
        <f t="shared" si="20"/>
        <v>0</v>
      </c>
      <c r="EG41" s="407"/>
      <c r="EH41" s="312"/>
      <c r="EI41" s="22"/>
      <c r="EJ41" s="31"/>
      <c r="EK41" s="76"/>
      <c r="EL41" s="78">
        <f t="shared" si="21"/>
        <v>0</v>
      </c>
      <c r="EN41" s="407"/>
      <c r="EO41" s="312"/>
      <c r="EP41" s="22"/>
      <c r="EQ41" s="31"/>
      <c r="ER41" s="76"/>
      <c r="ES41" s="78">
        <f t="shared" si="22"/>
        <v>0</v>
      </c>
      <c r="EU41" s="312"/>
      <c r="EV41" s="312"/>
      <c r="EW41" s="312"/>
      <c r="EX41" s="22"/>
      <c r="EY41" s="31"/>
      <c r="EZ41" s="76"/>
      <c r="FA41" s="78">
        <f t="shared" si="23"/>
        <v>0</v>
      </c>
      <c r="FC41" s="427"/>
      <c r="FD41" s="49"/>
      <c r="FE41" s="230"/>
      <c r="FF41" s="105"/>
      <c r="FG41" s="49"/>
      <c r="FH41" s="140"/>
      <c r="FI41" s="78">
        <f t="shared" si="24"/>
        <v>40277.530000000006</v>
      </c>
      <c r="FK41" s="407"/>
      <c r="FL41" s="312"/>
      <c r="FM41" s="312"/>
      <c r="FN41" s="22"/>
      <c r="FO41" s="31"/>
      <c r="FP41" s="76"/>
      <c r="FQ41" s="78">
        <f t="shared" si="25"/>
        <v>8038.1</v>
      </c>
      <c r="FS41" s="31"/>
      <c r="FT41" s="312"/>
      <c r="FU41" s="22"/>
      <c r="FV41" s="31"/>
      <c r="FW41" s="76"/>
      <c r="FX41" s="78">
        <f t="shared" si="203"/>
        <v>0</v>
      </c>
      <c r="FZ41" s="407"/>
      <c r="GA41" s="740"/>
      <c r="GB41" s="312"/>
      <c r="GC41" s="22"/>
      <c r="GD41" s="407"/>
      <c r="GE41" s="76"/>
      <c r="GF41" s="78">
        <f t="shared" si="26"/>
        <v>115455</v>
      </c>
      <c r="GH41" s="312"/>
      <c r="GI41" s="312"/>
      <c r="GJ41" s="22"/>
      <c r="GK41" s="31"/>
      <c r="GL41" s="76"/>
      <c r="GM41" s="78">
        <f t="shared" si="27"/>
        <v>24</v>
      </c>
      <c r="GO41" s="407"/>
      <c r="GP41" s="312"/>
      <c r="GQ41" s="312"/>
      <c r="GR41" s="22"/>
      <c r="GS41" s="31"/>
      <c r="GT41" s="76"/>
      <c r="GU41" s="78">
        <f t="shared" si="28"/>
        <v>8804.6</v>
      </c>
      <c r="GW41" s="407"/>
      <c r="GX41" s="312"/>
      <c r="GY41" s="22"/>
      <c r="GZ41" s="31"/>
      <c r="HA41" s="76"/>
      <c r="HB41" s="78">
        <f t="shared" si="29"/>
        <v>5990.5</v>
      </c>
      <c r="HD41" s="323"/>
      <c r="HE41" s="312"/>
      <c r="HF41" s="22"/>
      <c r="HG41" s="31"/>
      <c r="HH41" s="76"/>
      <c r="HI41" s="78">
        <f t="shared" si="30"/>
        <v>41275.5</v>
      </c>
      <c r="HK41" s="323"/>
      <c r="HL41" s="312"/>
      <c r="HM41" s="22"/>
      <c r="HN41" s="31"/>
      <c r="HO41" s="76"/>
      <c r="HP41" s="78">
        <f t="shared" si="31"/>
        <v>3000</v>
      </c>
      <c r="HR41" s="323"/>
      <c r="HS41" s="312"/>
      <c r="HT41" s="22"/>
      <c r="HU41" s="31"/>
      <c r="HV41" s="76"/>
      <c r="HW41" s="78">
        <f t="shared" si="32"/>
        <v>0</v>
      </c>
      <c r="HY41" s="323"/>
      <c r="HZ41" s="312"/>
      <c r="IA41" s="22"/>
      <c r="IB41" s="31"/>
      <c r="IC41" s="76"/>
      <c r="ID41" s="78">
        <f t="shared" si="33"/>
        <v>0</v>
      </c>
      <c r="IF41" s="312"/>
      <c r="IG41" s="312"/>
      <c r="IH41" s="22"/>
      <c r="II41" s="31"/>
      <c r="IJ41" s="76"/>
      <c r="IK41" s="78">
        <f t="shared" si="34"/>
        <v>44195</v>
      </c>
      <c r="IM41" s="427"/>
      <c r="IN41" s="230"/>
      <c r="IO41" s="105"/>
      <c r="IP41" s="49"/>
      <c r="IQ41" s="140"/>
      <c r="IR41" s="78">
        <f t="shared" si="35"/>
        <v>402</v>
      </c>
      <c r="IT41" s="407"/>
      <c r="IU41" s="312"/>
      <c r="IV41" s="22"/>
      <c r="IW41" s="31"/>
      <c r="IX41" s="76"/>
      <c r="IY41" s="78">
        <f t="shared" si="36"/>
        <v>21278.5</v>
      </c>
      <c r="JA41" s="322"/>
      <c r="JB41" s="303"/>
      <c r="JC41" s="391"/>
      <c r="JD41" s="322"/>
      <c r="JE41" s="391"/>
      <c r="JF41" s="78">
        <f t="shared" si="37"/>
        <v>30400</v>
      </c>
      <c r="JH41" s="323"/>
      <c r="JI41" s="312"/>
      <c r="JJ41" s="22"/>
      <c r="JK41" s="323"/>
      <c r="JL41" s="76"/>
      <c r="JM41" s="78">
        <f t="shared" si="38"/>
        <v>30400</v>
      </c>
      <c r="JO41" s="323"/>
      <c r="JP41" s="312"/>
      <c r="JQ41" s="22"/>
      <c r="JR41" s="323"/>
      <c r="JS41" s="76"/>
      <c r="JT41" s="78">
        <f t="shared" si="39"/>
        <v>30400</v>
      </c>
      <c r="JV41" s="407"/>
      <c r="JW41" s="312"/>
      <c r="JX41" s="22"/>
      <c r="JY41" s="323"/>
      <c r="JZ41" s="76"/>
      <c r="KA41" s="78">
        <f t="shared" si="40"/>
        <v>115056.17</v>
      </c>
      <c r="KC41" s="323"/>
      <c r="KD41" s="312"/>
      <c r="KE41" s="22"/>
      <c r="KF41" s="31"/>
      <c r="KG41" s="76"/>
      <c r="KH41" s="78">
        <f t="shared" si="41"/>
        <v>0</v>
      </c>
      <c r="KJ41" s="323"/>
      <c r="KK41" s="323"/>
      <c r="KL41" s="312"/>
      <c r="KM41" s="22"/>
      <c r="KN41" s="31"/>
      <c r="KO41" s="76"/>
      <c r="KP41" s="78">
        <f t="shared" si="42"/>
        <v>26852</v>
      </c>
      <c r="KR41" s="323"/>
      <c r="KS41" s="312"/>
      <c r="KT41" s="22"/>
      <c r="KU41" s="31"/>
      <c r="KV41" s="76"/>
      <c r="KW41" s="78">
        <f t="shared" si="43"/>
        <v>0</v>
      </c>
      <c r="KY41" s="322"/>
      <c r="KZ41" s="230"/>
      <c r="LA41" s="105"/>
      <c r="LB41" s="49"/>
      <c r="LC41" s="140"/>
      <c r="LD41" s="78">
        <f t="shared" si="44"/>
        <v>0</v>
      </c>
      <c r="LF41" s="312"/>
      <c r="LG41" s="312"/>
      <c r="LH41" s="22"/>
      <c r="LI41" s="31"/>
      <c r="LJ41" s="76"/>
      <c r="LK41" s="78">
        <f t="shared" si="45"/>
        <v>7881.5</v>
      </c>
      <c r="LM41" s="312"/>
      <c r="LN41" s="312"/>
      <c r="LO41" s="22"/>
      <c r="LP41" s="31"/>
      <c r="LQ41" s="76"/>
      <c r="LR41" s="78">
        <f t="shared" si="46"/>
        <v>0</v>
      </c>
      <c r="LT41" s="312"/>
      <c r="LU41" s="312"/>
      <c r="LV41" s="22"/>
      <c r="LW41" s="31"/>
      <c r="LX41" s="76"/>
      <c r="LY41" s="78">
        <f t="shared" si="47"/>
        <v>0</v>
      </c>
      <c r="MA41" s="312"/>
      <c r="MB41" s="312"/>
      <c r="MC41" s="22"/>
      <c r="MD41" s="31"/>
      <c r="ME41" s="76"/>
      <c r="MF41" s="78">
        <f t="shared" si="48"/>
        <v>0</v>
      </c>
      <c r="MH41" s="407"/>
      <c r="MI41" s="312"/>
      <c r="MJ41" s="22"/>
      <c r="MK41" s="31"/>
      <c r="ML41" s="76"/>
      <c r="MM41" s="78">
        <f t="shared" si="49"/>
        <v>0</v>
      </c>
      <c r="MO41" s="407"/>
      <c r="MP41" s="312"/>
      <c r="MQ41" s="22"/>
      <c r="MR41" s="31"/>
      <c r="MS41" s="76"/>
      <c r="MT41" s="78">
        <f t="shared" si="50"/>
        <v>0</v>
      </c>
      <c r="MV41" s="407"/>
      <c r="MW41" s="312"/>
      <c r="MX41" s="22"/>
      <c r="MY41" s="31"/>
      <c r="MZ41" s="76"/>
      <c r="NA41" s="78">
        <f t="shared" si="51"/>
        <v>0</v>
      </c>
      <c r="NC41" s="312"/>
      <c r="ND41" s="312"/>
      <c r="NE41" s="22"/>
      <c r="NF41" s="31"/>
      <c r="NG41" s="76"/>
      <c r="NH41" s="78">
        <f t="shared" si="52"/>
        <v>0</v>
      </c>
      <c r="NJ41" s="312"/>
      <c r="NK41" s="312"/>
      <c r="NL41" s="22"/>
      <c r="NM41" s="31"/>
      <c r="NN41" s="76"/>
      <c r="NO41" s="78">
        <f t="shared" si="53"/>
        <v>0</v>
      </c>
      <c r="NQ41" s="407"/>
      <c r="NR41" s="312"/>
      <c r="NS41" s="22"/>
      <c r="NT41" s="407"/>
      <c r="NU41" s="76"/>
      <c r="NV41" s="78">
        <f t="shared" si="54"/>
        <v>0</v>
      </c>
      <c r="NX41" s="407"/>
      <c r="NY41" s="312"/>
      <c r="NZ41" s="22"/>
      <c r="OA41" s="31"/>
      <c r="OB41" s="76"/>
      <c r="OC41" s="78">
        <f t="shared" si="55"/>
        <v>14934.5</v>
      </c>
      <c r="OE41" s="407"/>
      <c r="OF41" s="738"/>
      <c r="OG41" s="312"/>
      <c r="OH41" s="22"/>
      <c r="OI41" s="31"/>
      <c r="OJ41" s="76"/>
      <c r="OK41" s="78">
        <f t="shared" si="0"/>
        <v>166644.35999999999</v>
      </c>
      <c r="OM41" s="407"/>
      <c r="ON41" s="312"/>
      <c r="OO41" s="22"/>
      <c r="OP41" s="31"/>
      <c r="OQ41" s="76"/>
      <c r="OR41" s="78">
        <f t="shared" si="56"/>
        <v>0</v>
      </c>
      <c r="OT41" s="312"/>
      <c r="OU41" s="312"/>
      <c r="OV41" s="22"/>
      <c r="OW41" s="31"/>
      <c r="OX41" s="76"/>
      <c r="OY41" s="78">
        <f t="shared" si="57"/>
        <v>0</v>
      </c>
      <c r="PA41" s="322"/>
      <c r="PB41" s="899"/>
      <c r="PC41" s="105"/>
      <c r="PD41" s="49"/>
      <c r="PE41" s="140"/>
      <c r="PF41" s="78">
        <f t="shared" si="58"/>
        <v>7976</v>
      </c>
      <c r="PH41" s="322"/>
      <c r="PI41" s="899"/>
      <c r="PJ41" s="105"/>
      <c r="PK41" s="49"/>
      <c r="PL41" s="140"/>
      <c r="PM41" s="78">
        <f t="shared" si="59"/>
        <v>7976</v>
      </c>
      <c r="PO41" s="323"/>
      <c r="PP41" s="337"/>
      <c r="PQ41" s="312"/>
      <c r="PR41" s="22"/>
      <c r="PS41" s="337"/>
      <c r="PT41" s="76"/>
      <c r="PU41" s="78">
        <f t="shared" si="60"/>
        <v>332577.49</v>
      </c>
      <c r="PW41" s="323"/>
      <c r="PX41" s="312"/>
      <c r="PY41" s="22"/>
      <c r="PZ41" s="337"/>
      <c r="QA41" s="76"/>
      <c r="QB41" s="78">
        <f t="shared" si="61"/>
        <v>9904</v>
      </c>
      <c r="QD41" s="323"/>
      <c r="QE41" s="312"/>
      <c r="QF41" s="22"/>
      <c r="QG41" s="31"/>
      <c r="QH41" s="76"/>
      <c r="QI41" s="78">
        <f t="shared" si="62"/>
        <v>43673.4</v>
      </c>
      <c r="QK41" s="312"/>
      <c r="QL41" s="312"/>
      <c r="QM41" s="22"/>
      <c r="QN41" s="31"/>
      <c r="QO41" s="76"/>
      <c r="QP41" s="78">
        <f t="shared" si="63"/>
        <v>0</v>
      </c>
      <c r="QR41" s="312"/>
      <c r="QS41" s="312"/>
      <c r="QT41" s="22"/>
      <c r="QU41" s="31"/>
      <c r="QV41" s="76"/>
      <c r="QW41" s="78">
        <f t="shared" si="64"/>
        <v>0</v>
      </c>
      <c r="QY41" s="312"/>
      <c r="QZ41" s="312"/>
      <c r="RA41" s="22"/>
      <c r="RB41" s="31"/>
      <c r="RC41" s="76"/>
      <c r="RD41" s="78">
        <f t="shared" si="65"/>
        <v>0</v>
      </c>
      <c r="RF41" s="427"/>
      <c r="RG41" s="484"/>
      <c r="RH41" s="230"/>
      <c r="RI41" s="105"/>
      <c r="RJ41" s="49"/>
      <c r="RK41" s="140"/>
      <c r="RL41" s="78">
        <f t="shared" si="66"/>
        <v>26965.5</v>
      </c>
      <c r="RN41" s="407"/>
      <c r="RO41" s="312"/>
      <c r="RP41" s="22"/>
      <c r="RQ41" s="31"/>
      <c r="RR41" s="76"/>
      <c r="RS41" s="78">
        <f t="shared" si="67"/>
        <v>0</v>
      </c>
      <c r="RU41" s="407"/>
      <c r="RV41" s="312"/>
      <c r="RW41" s="22"/>
      <c r="RX41" s="31"/>
      <c r="RY41" s="76"/>
      <c r="RZ41" s="78">
        <f t="shared" si="68"/>
        <v>0</v>
      </c>
      <c r="SB41" s="312"/>
      <c r="SC41" s="312"/>
      <c r="SD41" s="22"/>
      <c r="SE41" s="31"/>
      <c r="SF41" s="76"/>
      <c r="SG41" s="78">
        <f t="shared" si="69"/>
        <v>0</v>
      </c>
      <c r="SI41" s="312"/>
      <c r="SJ41" s="312"/>
      <c r="SK41" s="22"/>
      <c r="SL41" s="31"/>
      <c r="SM41" s="76"/>
      <c r="SN41" s="78">
        <f t="shared" si="70"/>
        <v>0</v>
      </c>
      <c r="SP41" s="312"/>
      <c r="SQ41" s="312"/>
      <c r="SR41" s="22"/>
      <c r="SS41" s="31"/>
      <c r="ST41" s="76"/>
      <c r="SU41" s="78">
        <f t="shared" si="71"/>
        <v>0</v>
      </c>
      <c r="SW41" s="312"/>
      <c r="SX41" s="312"/>
      <c r="SY41" s="22"/>
      <c r="SZ41" s="31"/>
      <c r="TA41" s="76"/>
      <c r="TB41" s="78">
        <f t="shared" si="72"/>
        <v>0</v>
      </c>
      <c r="TD41" s="312"/>
      <c r="TE41" s="312"/>
      <c r="TF41" s="22"/>
      <c r="TG41" s="31"/>
      <c r="TH41" s="76"/>
      <c r="TI41" s="78">
        <f t="shared" si="73"/>
        <v>0</v>
      </c>
      <c r="TK41" s="312"/>
      <c r="TL41" s="312"/>
      <c r="TM41" s="22"/>
      <c r="TN41" s="31"/>
      <c r="TO41" s="76"/>
      <c r="TP41" s="78">
        <f t="shared" si="74"/>
        <v>9651.5</v>
      </c>
      <c r="TR41" s="312"/>
      <c r="TS41" s="312"/>
      <c r="TT41" s="22"/>
      <c r="TU41" s="31"/>
      <c r="TV41" s="76"/>
      <c r="TW41" s="78">
        <f t="shared" si="75"/>
        <v>0</v>
      </c>
      <c r="TY41" s="407"/>
      <c r="TZ41" s="312"/>
      <c r="UA41" s="22"/>
      <c r="UB41" s="31"/>
      <c r="UC41" s="76"/>
      <c r="UD41" s="78">
        <f t="shared" si="76"/>
        <v>0</v>
      </c>
      <c r="UF41" s="407"/>
      <c r="UG41" s="312"/>
      <c r="UH41" s="22"/>
      <c r="UI41" s="31"/>
      <c r="UJ41" s="76"/>
      <c r="UK41" s="78">
        <f t="shared" si="77"/>
        <v>-2822</v>
      </c>
      <c r="UM41" s="407"/>
      <c r="UN41" s="312"/>
      <c r="UO41" s="22"/>
      <c r="UP41" s="31"/>
      <c r="UQ41" s="76"/>
      <c r="UR41" s="78">
        <f t="shared" si="78"/>
        <v>0</v>
      </c>
      <c r="UT41" s="323"/>
      <c r="UU41" s="312"/>
      <c r="UV41" s="22"/>
      <c r="UW41" s="323"/>
      <c r="UX41" s="76"/>
      <c r="UY41" s="78">
        <f t="shared" si="79"/>
        <v>2243</v>
      </c>
      <c r="VA41" s="407"/>
      <c r="VB41" s="312"/>
      <c r="VC41" s="22"/>
      <c r="VD41" s="31"/>
      <c r="VE41" s="76"/>
      <c r="VF41" s="78">
        <f t="shared" si="80"/>
        <v>0</v>
      </c>
      <c r="VH41" s="312"/>
      <c r="VI41" s="312"/>
      <c r="VJ41" s="22"/>
      <c r="VK41" s="31"/>
      <c r="VL41" s="76"/>
      <c r="VM41" s="78">
        <f t="shared" si="81"/>
        <v>1169.5</v>
      </c>
      <c r="VO41" s="312"/>
      <c r="VP41" s="312"/>
      <c r="VQ41" s="22"/>
      <c r="VR41" s="31"/>
      <c r="VS41" s="76"/>
      <c r="VT41" s="78">
        <f t="shared" si="82"/>
        <v>0</v>
      </c>
      <c r="VV41" s="407"/>
      <c r="VW41" s="312"/>
      <c r="VX41" s="22"/>
      <c r="VY41" s="31"/>
      <c r="VZ41" s="76"/>
      <c r="WA41" s="78">
        <f t="shared" si="83"/>
        <v>25810</v>
      </c>
      <c r="WC41" s="323"/>
      <c r="WD41" s="312"/>
      <c r="WE41" s="22"/>
      <c r="WF41" s="31"/>
      <c r="WG41" s="76"/>
      <c r="WH41" s="78">
        <f t="shared" si="84"/>
        <v>151</v>
      </c>
      <c r="WJ41" s="407"/>
      <c r="WK41" s="312"/>
      <c r="WL41" s="22"/>
      <c r="WM41" s="31"/>
      <c r="WN41" s="76"/>
      <c r="WO41" s="78">
        <f t="shared" si="85"/>
        <v>22886.5</v>
      </c>
      <c r="WQ41" s="31"/>
      <c r="WR41" s="312"/>
      <c r="WS41" s="22"/>
      <c r="WT41" s="31"/>
      <c r="WU41" s="76"/>
      <c r="WV41" s="78">
        <f t="shared" si="86"/>
        <v>0</v>
      </c>
      <c r="WX41" s="407"/>
      <c r="WY41" s="312"/>
      <c r="WZ41" s="22"/>
      <c r="XA41" s="31"/>
      <c r="XB41" s="76"/>
      <c r="XC41" s="78">
        <f t="shared" si="87"/>
        <v>27657.5</v>
      </c>
      <c r="XE41" s="407"/>
      <c r="XF41" s="312"/>
      <c r="XG41" s="22"/>
      <c r="XH41" s="31"/>
      <c r="XI41" s="76"/>
      <c r="XJ41" s="78">
        <f t="shared" si="88"/>
        <v>0</v>
      </c>
      <c r="XL41" s="407"/>
      <c r="XM41" s="312"/>
      <c r="XN41" s="22"/>
      <c r="XO41" s="31"/>
      <c r="XP41" s="76"/>
      <c r="XQ41" s="78">
        <f t="shared" si="89"/>
        <v>0</v>
      </c>
      <c r="XS41" s="323"/>
      <c r="XT41" s="312"/>
      <c r="XU41" s="312"/>
      <c r="XV41" s="22"/>
      <c r="XW41" s="31"/>
      <c r="XX41" s="76"/>
      <c r="XY41" s="78">
        <f t="shared" si="90"/>
        <v>55941.83</v>
      </c>
      <c r="YA41" s="323"/>
      <c r="YB41" s="312"/>
      <c r="YC41" s="22"/>
      <c r="YD41" s="31"/>
      <c r="YE41" s="76"/>
      <c r="YF41" s="78">
        <f t="shared" si="91"/>
        <v>721</v>
      </c>
      <c r="YH41" s="427"/>
      <c r="YI41" s="484"/>
      <c r="YJ41" s="230"/>
      <c r="YK41" s="105"/>
      <c r="YL41" s="787"/>
      <c r="YM41" s="140"/>
      <c r="YN41" s="78">
        <f t="shared" si="92"/>
        <v>4883.7000000000007</v>
      </c>
      <c r="YP41" s="323"/>
      <c r="YQ41" s="312"/>
      <c r="YR41" s="22"/>
      <c r="YS41" s="31"/>
      <c r="YT41" s="76"/>
      <c r="YU41" s="78">
        <f t="shared" si="251"/>
        <v>2405.5</v>
      </c>
      <c r="YW41" s="322"/>
      <c r="YX41" s="230"/>
      <c r="YY41" s="105"/>
      <c r="YZ41" s="49"/>
      <c r="ZA41" s="140"/>
      <c r="ZB41" s="78">
        <f t="shared" si="93"/>
        <v>13442.44</v>
      </c>
      <c r="ZD41" s="407"/>
      <c r="ZE41" s="312"/>
      <c r="ZF41" s="22"/>
      <c r="ZG41" s="31"/>
      <c r="ZH41" s="76"/>
      <c r="ZI41" s="78">
        <f t="shared" si="237"/>
        <v>0</v>
      </c>
      <c r="ZK41" s="407"/>
      <c r="ZL41" s="312"/>
      <c r="ZM41" s="22"/>
      <c r="ZN41" s="31"/>
      <c r="ZO41" s="76"/>
      <c r="ZP41" s="78">
        <f t="shared" si="238"/>
        <v>0</v>
      </c>
      <c r="ZR41" s="322">
        <v>41544</v>
      </c>
      <c r="ZS41" s="318"/>
      <c r="ZT41" s="303" t="s">
        <v>4180</v>
      </c>
      <c r="ZU41" s="140">
        <v>16434</v>
      </c>
      <c r="ZV41" s="322"/>
      <c r="ZW41" s="140"/>
      <c r="ZX41" s="78">
        <f t="shared" si="94"/>
        <v>582822.38000000012</v>
      </c>
      <c r="ZZ41" s="322"/>
      <c r="AAA41" s="303"/>
      <c r="AAB41" s="140"/>
      <c r="AAC41" s="322"/>
      <c r="AAD41" s="140"/>
      <c r="AAE41" s="78">
        <f t="shared" si="95"/>
        <v>0</v>
      </c>
      <c r="AAG41" s="427"/>
      <c r="AAH41" s="230"/>
      <c r="AAI41" s="105"/>
      <c r="AAJ41" s="322"/>
      <c r="AAK41" s="140"/>
      <c r="AAL41" s="78">
        <f t="shared" si="96"/>
        <v>2828</v>
      </c>
      <c r="AAN41" s="323"/>
      <c r="AAP41" s="785"/>
      <c r="AAQ41" s="31"/>
      <c r="AAR41" s="76"/>
      <c r="AAS41" s="78">
        <f t="shared" si="97"/>
        <v>22790</v>
      </c>
      <c r="AAU41" s="407"/>
      <c r="AAV41" s="312"/>
      <c r="AAW41" s="22"/>
      <c r="AAX41" s="31"/>
      <c r="AAY41" s="76"/>
      <c r="AAZ41" s="78">
        <f t="shared" si="98"/>
        <v>0</v>
      </c>
      <c r="ABB41" s="407"/>
      <c r="ABC41" s="312"/>
      <c r="ABD41" s="22"/>
      <c r="ABE41" s="31"/>
      <c r="ABF41" s="76"/>
      <c r="ABG41" s="78">
        <f t="shared" si="99"/>
        <v>0</v>
      </c>
      <c r="ABI41" s="407"/>
      <c r="ABJ41" s="312"/>
      <c r="ABK41" s="22"/>
      <c r="ABL41" s="31"/>
      <c r="ABM41" s="76"/>
      <c r="ABN41" s="78">
        <f t="shared" si="100"/>
        <v>0</v>
      </c>
      <c r="ABP41" s="407"/>
      <c r="ABQ41" s="312"/>
      <c r="ABR41" s="22"/>
      <c r="ABS41" s="31"/>
      <c r="ABT41" s="76"/>
      <c r="ABU41" s="78">
        <f t="shared" si="101"/>
        <v>0</v>
      </c>
      <c r="ABW41" s="407"/>
      <c r="ABX41" s="312"/>
      <c r="ABY41" s="22"/>
      <c r="ABZ41" s="31"/>
      <c r="ACA41" s="76"/>
      <c r="ACB41" s="78">
        <f t="shared" si="102"/>
        <v>0</v>
      </c>
      <c r="ACD41" s="407"/>
      <c r="ACE41" s="407"/>
      <c r="ACF41" s="312"/>
      <c r="ACG41" s="22"/>
      <c r="ACH41" s="31"/>
      <c r="ACI41" s="76"/>
      <c r="ACJ41" s="78">
        <f t="shared" si="103"/>
        <v>0</v>
      </c>
      <c r="ACL41" s="312"/>
      <c r="ACM41" s="312"/>
      <c r="ACN41" s="22"/>
      <c r="ACO41" s="31"/>
      <c r="ACP41" s="76"/>
      <c r="ACQ41" s="78">
        <f t="shared" si="255"/>
        <v>8172</v>
      </c>
      <c r="ACS41" s="312"/>
      <c r="ACT41" s="312"/>
      <c r="ACU41" s="22"/>
      <c r="ACV41" s="31"/>
      <c r="ACW41" s="76"/>
      <c r="ACX41" s="78">
        <f t="shared" si="104"/>
        <v>70699</v>
      </c>
      <c r="ADA41" s="312"/>
      <c r="ADB41" s="312"/>
      <c r="ADC41" s="22"/>
      <c r="ADD41" s="31"/>
      <c r="ADE41" s="76"/>
      <c r="ADF41" s="78">
        <f t="shared" si="256"/>
        <v>0</v>
      </c>
      <c r="ADH41" s="323"/>
      <c r="ADI41" s="312"/>
      <c r="ADJ41" s="22"/>
      <c r="ADK41" s="407"/>
      <c r="ADL41" s="76"/>
      <c r="ADM41" s="78">
        <f t="shared" si="257"/>
        <v>0</v>
      </c>
      <c r="ADO41" s="407"/>
      <c r="ADP41" s="312"/>
      <c r="ADQ41" s="22"/>
      <c r="ADR41" s="31"/>
      <c r="ADS41" s="76"/>
      <c r="ADT41" s="78">
        <f t="shared" si="258"/>
        <v>42311</v>
      </c>
      <c r="ADV41" s="322"/>
      <c r="ADW41" s="230"/>
      <c r="ADX41" s="105"/>
      <c r="ADY41" s="322"/>
      <c r="ADZ41" s="140"/>
      <c r="AEA41" s="78">
        <f t="shared" si="252"/>
        <v>31650.5</v>
      </c>
      <c r="AEC41" s="31"/>
      <c r="AED41" s="312"/>
      <c r="AEE41" s="22"/>
      <c r="AEF41" s="31"/>
      <c r="AEG41" s="76"/>
      <c r="AEH41" s="78">
        <f t="shared" si="1"/>
        <v>0</v>
      </c>
      <c r="AEJ41" s="312"/>
      <c r="AEK41" s="312"/>
      <c r="AEL41" s="22"/>
      <c r="AEM41" s="31"/>
      <c r="AEN41" s="76"/>
      <c r="AEO41" s="78">
        <f t="shared" si="105"/>
        <v>1957</v>
      </c>
      <c r="AEQ41" s="312"/>
      <c r="AER41" s="312"/>
      <c r="AES41" s="22"/>
      <c r="AET41" s="31"/>
      <c r="AEU41" s="76"/>
      <c r="AEV41" s="78">
        <f t="shared" si="106"/>
        <v>0</v>
      </c>
      <c r="AEX41" s="794"/>
      <c r="AEY41" s="312"/>
      <c r="AEZ41" s="22"/>
      <c r="AFA41" s="31"/>
      <c r="AFB41" s="76"/>
      <c r="AFC41" s="78">
        <f t="shared" si="107"/>
        <v>0</v>
      </c>
      <c r="AFE41" s="794"/>
      <c r="AFF41" s="312"/>
      <c r="AFG41" s="22"/>
      <c r="AFH41" s="31"/>
      <c r="AFI41" s="76"/>
      <c r="AFJ41" s="78">
        <f t="shared" si="108"/>
        <v>0</v>
      </c>
      <c r="AFL41" s="794"/>
      <c r="AFM41" s="312"/>
      <c r="AFN41" s="22"/>
      <c r="AFO41" s="31"/>
      <c r="AFP41" s="76"/>
      <c r="AFQ41" s="78">
        <f t="shared" si="109"/>
        <v>0</v>
      </c>
      <c r="AFS41" s="794"/>
      <c r="AFT41" s="312"/>
      <c r="AFU41" s="22"/>
      <c r="AFV41" s="31"/>
      <c r="AFW41" s="76"/>
      <c r="AFX41" s="78">
        <f t="shared" si="110"/>
        <v>75595.399999999994</v>
      </c>
      <c r="AFZ41" s="794"/>
      <c r="AGA41" s="312"/>
      <c r="AGB41" s="22"/>
      <c r="AGC41" s="31"/>
      <c r="AGD41" s="76"/>
      <c r="AGE41" s="78">
        <f t="shared" si="111"/>
        <v>0</v>
      </c>
      <c r="AGG41" s="323"/>
      <c r="AGH41" s="312"/>
      <c r="AGI41" s="22"/>
      <c r="AGJ41" s="31"/>
      <c r="AGK41" s="76"/>
      <c r="AGL41" s="78">
        <f t="shared" si="112"/>
        <v>6283.5</v>
      </c>
      <c r="AGN41" s="407"/>
      <c r="AGO41" s="312"/>
      <c r="AGP41" s="22"/>
      <c r="AGQ41" s="31"/>
      <c r="AGR41" s="76"/>
      <c r="AGS41" s="78">
        <f t="shared" si="113"/>
        <v>39189.599999999999</v>
      </c>
      <c r="AGW41" s="312"/>
      <c r="AGX41" s="22"/>
      <c r="AGY41" s="323"/>
      <c r="AGZ41" s="76"/>
      <c r="AHA41" s="78">
        <f t="shared" si="114"/>
        <v>2343</v>
      </c>
      <c r="AHC41" s="407"/>
      <c r="AHD41" s="312"/>
      <c r="AHE41" s="22"/>
      <c r="AHF41" s="31"/>
      <c r="AHG41" s="76"/>
      <c r="AHH41" s="78">
        <f t="shared" si="115"/>
        <v>0</v>
      </c>
      <c r="AHJ41" s="407"/>
      <c r="AHK41" s="312"/>
      <c r="AHL41" s="22"/>
      <c r="AHM41" s="31"/>
      <c r="AHN41" s="76"/>
      <c r="AHO41" s="78">
        <f t="shared" si="116"/>
        <v>3656</v>
      </c>
      <c r="AHQ41" s="407"/>
      <c r="AHR41" s="407"/>
      <c r="AHS41" s="312"/>
      <c r="AHT41" s="22"/>
      <c r="AHU41" s="31"/>
      <c r="AHV41" s="76"/>
      <c r="AHW41" s="78">
        <f t="shared" si="117"/>
        <v>62507</v>
      </c>
      <c r="AHY41" s="407"/>
      <c r="AHZ41" s="312"/>
      <c r="AIA41" s="22"/>
      <c r="AIB41" s="31"/>
      <c r="AIC41" s="76"/>
      <c r="AID41" s="78">
        <f t="shared" si="118"/>
        <v>2612</v>
      </c>
      <c r="AIF41" s="407"/>
      <c r="AIG41" s="312"/>
      <c r="AIH41" s="22"/>
      <c r="AII41" s="31"/>
      <c r="AIJ41" s="76"/>
      <c r="AIK41" s="78">
        <f t="shared" si="119"/>
        <v>23042</v>
      </c>
      <c r="AIM41" s="407"/>
      <c r="AIN41" s="312"/>
      <c r="AIO41" s="22"/>
      <c r="AIP41" s="31"/>
      <c r="AIQ41" s="76"/>
      <c r="AIR41" s="78">
        <f t="shared" si="120"/>
        <v>504</v>
      </c>
      <c r="AIT41" s="31"/>
      <c r="AIU41" s="784"/>
      <c r="AIV41" s="22"/>
      <c r="AIW41" s="31"/>
      <c r="AIX41" s="76"/>
      <c r="AIY41" s="78">
        <f t="shared" si="121"/>
        <v>52560.5</v>
      </c>
      <c r="AJA41" s="31"/>
      <c r="AJB41" s="784"/>
      <c r="AJC41" s="105"/>
      <c r="AJD41" s="794"/>
      <c r="AJE41" s="704"/>
      <c r="AJF41" s="78">
        <f t="shared" si="122"/>
        <v>25028.5</v>
      </c>
      <c r="AJH41" s="323"/>
      <c r="AJI41" s="784"/>
      <c r="AJJ41" s="22"/>
      <c r="AJK41" s="31"/>
      <c r="AJL41" s="76"/>
      <c r="AJM41" s="78">
        <f t="shared" si="123"/>
        <v>0</v>
      </c>
      <c r="AJO41" s="322"/>
      <c r="AJP41" s="230"/>
      <c r="AJQ41" s="105"/>
      <c r="AJR41" s="49">
        <v>41110</v>
      </c>
      <c r="AJS41" s="140">
        <v>500</v>
      </c>
      <c r="AJT41" s="78">
        <f t="shared" si="124"/>
        <v>1428</v>
      </c>
      <c r="AJV41" s="312"/>
      <c r="AJW41" s="312"/>
      <c r="AJX41" s="784"/>
      <c r="AJY41" s="22"/>
      <c r="AJZ41" s="31"/>
      <c r="AKA41" s="76"/>
      <c r="AKB41" s="78">
        <f t="shared" si="125"/>
        <v>0</v>
      </c>
      <c r="AKD41" s="407"/>
      <c r="AKE41" s="784"/>
      <c r="AKF41" s="22"/>
      <c r="AKG41" s="31"/>
      <c r="AKH41" s="76"/>
      <c r="AKI41" s="78">
        <f t="shared" si="126"/>
        <v>0</v>
      </c>
      <c r="AKK41" s="407"/>
      <c r="AKL41" s="740"/>
      <c r="AKM41" s="784"/>
      <c r="AKN41" s="22"/>
      <c r="AKO41" s="31"/>
      <c r="AKP41" s="76"/>
      <c r="AKQ41" s="78">
        <f t="shared" si="127"/>
        <v>0</v>
      </c>
      <c r="AKS41" s="407"/>
      <c r="AKT41" s="784"/>
      <c r="AKU41" s="22"/>
      <c r="AKV41" s="31"/>
      <c r="AKW41" s="76"/>
      <c r="AKX41" s="78">
        <f t="shared" si="128"/>
        <v>11244.5</v>
      </c>
      <c r="AKZ41" s="407"/>
      <c r="ALA41" s="784"/>
      <c r="ALB41" s="22"/>
      <c r="ALC41" s="31"/>
      <c r="ALD41" s="76"/>
      <c r="ALE41" s="78">
        <f t="shared" si="129"/>
        <v>0</v>
      </c>
      <c r="ALG41" s="407"/>
      <c r="ALH41" s="784"/>
      <c r="ALI41" s="22"/>
      <c r="ALJ41" s="31"/>
      <c r="ALK41" s="76"/>
      <c r="ALL41" s="78">
        <f t="shared" si="130"/>
        <v>3598.5</v>
      </c>
      <c r="ALN41" s="407"/>
      <c r="ALO41" s="312"/>
      <c r="ALP41" s="22"/>
      <c r="ALQ41" s="31"/>
      <c r="ALR41" s="76"/>
      <c r="ALS41" s="78">
        <f t="shared" si="131"/>
        <v>37151</v>
      </c>
      <c r="ALU41" s="407"/>
      <c r="ALV41" s="784"/>
      <c r="ALW41" s="22"/>
      <c r="ALX41" s="31"/>
      <c r="ALY41" s="76"/>
      <c r="ALZ41" s="78">
        <f t="shared" si="132"/>
        <v>0</v>
      </c>
      <c r="AMB41" s="407"/>
      <c r="AMC41" s="784"/>
      <c r="AMD41" s="22"/>
      <c r="AME41" s="407"/>
      <c r="AMF41" s="76"/>
      <c r="AMG41" s="78">
        <f t="shared" si="133"/>
        <v>0</v>
      </c>
      <c r="AMI41" s="407"/>
      <c r="AMJ41" s="784"/>
      <c r="AMK41" s="22"/>
      <c r="AML41" s="31"/>
      <c r="AMM41" s="76"/>
      <c r="AMN41" s="78">
        <f t="shared" si="134"/>
        <v>0</v>
      </c>
      <c r="AMP41" s="323"/>
      <c r="AMQ41" s="312"/>
      <c r="AMR41" s="809"/>
      <c r="AMS41" s="812"/>
      <c r="AMT41" s="76"/>
      <c r="AMU41" s="813">
        <f t="shared" si="204"/>
        <v>0</v>
      </c>
      <c r="AMW41" s="323"/>
      <c r="AMX41" s="312"/>
      <c r="AMY41" s="809"/>
      <c r="AMZ41" s="812"/>
      <c r="ANA41" s="76"/>
      <c r="ANB41" s="813">
        <f t="shared" si="205"/>
        <v>0</v>
      </c>
      <c r="AND41" s="323"/>
      <c r="ANE41" s="312"/>
      <c r="ANF41" s="809"/>
      <c r="ANG41" s="905"/>
      <c r="ANH41" s="76"/>
      <c r="ANI41" s="813">
        <f t="shared" si="206"/>
        <v>12659.599999999999</v>
      </c>
      <c r="ANK41" s="31"/>
      <c r="ANL41" s="337"/>
      <c r="ANM41" s="312"/>
      <c r="ANN41" s="809"/>
      <c r="ANO41" s="812"/>
      <c r="ANP41" s="76"/>
      <c r="ANQ41" s="813">
        <f t="shared" si="207"/>
        <v>0</v>
      </c>
      <c r="ANS41" s="407"/>
      <c r="ANT41" s="740"/>
      <c r="ANU41" s="312"/>
      <c r="ANV41" s="809"/>
      <c r="ANW41" s="812"/>
      <c r="ANX41" s="76"/>
      <c r="ANY41" s="813">
        <f t="shared" si="208"/>
        <v>555712.89</v>
      </c>
      <c r="AOA41" s="407"/>
      <c r="AOB41" s="312"/>
      <c r="AOC41" s="809"/>
      <c r="AOD41" s="812"/>
      <c r="AOE41" s="76"/>
      <c r="AOF41" s="813">
        <f t="shared" si="209"/>
        <v>0</v>
      </c>
      <c r="AOH41" s="312"/>
      <c r="AOI41" s="312"/>
      <c r="AOJ41" s="809"/>
      <c r="AOK41" s="812"/>
      <c r="AOL41" s="76"/>
      <c r="AOM41" s="813">
        <f t="shared" si="210"/>
        <v>1894</v>
      </c>
      <c r="AOO41" s="312"/>
      <c r="AOP41" s="312"/>
      <c r="AOQ41" s="834"/>
      <c r="AOR41" s="812"/>
      <c r="AOS41" s="76"/>
      <c r="AOT41" s="813">
        <f t="shared" si="211"/>
        <v>0</v>
      </c>
      <c r="AOV41" s="49"/>
      <c r="AOW41" s="904"/>
      <c r="AOX41" s="807"/>
      <c r="AOY41" s="98"/>
      <c r="AOZ41" s="140"/>
      <c r="APA41" s="78">
        <f t="shared" si="135"/>
        <v>0</v>
      </c>
      <c r="APC41" s="407"/>
      <c r="APD41" s="312"/>
      <c r="APE41" s="834"/>
      <c r="APF41" s="812"/>
      <c r="APG41" s="76"/>
      <c r="APH41" s="813">
        <f t="shared" si="212"/>
        <v>0</v>
      </c>
      <c r="APJ41" s="323"/>
      <c r="APK41" s="312"/>
      <c r="APL41" s="809"/>
      <c r="APM41" s="812"/>
      <c r="APN41" s="76"/>
      <c r="APO41" s="813">
        <f t="shared" si="265"/>
        <v>0</v>
      </c>
      <c r="APQ41" s="31"/>
      <c r="APR41" s="876"/>
      <c r="APS41" s="809"/>
      <c r="APT41" s="812"/>
      <c r="APU41" s="76"/>
      <c r="APV41" s="813">
        <f t="shared" si="266"/>
        <v>0</v>
      </c>
      <c r="APX41" s="31"/>
      <c r="APY41" s="876"/>
      <c r="APZ41" s="809"/>
      <c r="AQA41" s="812"/>
      <c r="AQB41" s="76"/>
      <c r="AQC41" s="813">
        <f t="shared" si="267"/>
        <v>0</v>
      </c>
      <c r="AQE41" s="31"/>
      <c r="AQF41" s="876"/>
      <c r="AQG41" s="809"/>
      <c r="AQH41" s="812"/>
      <c r="AQI41" s="76"/>
      <c r="AQJ41" s="813">
        <f t="shared" si="268"/>
        <v>0</v>
      </c>
      <c r="AQL41" s="323"/>
      <c r="AQM41" s="876"/>
      <c r="AQN41" s="809"/>
      <c r="AQO41" s="812"/>
      <c r="AQP41" s="76"/>
      <c r="AQQ41" s="813">
        <f t="shared" si="269"/>
        <v>0</v>
      </c>
      <c r="AQS41" s="323"/>
      <c r="AQT41" s="876"/>
      <c r="AQU41" s="809"/>
      <c r="AQV41" s="812"/>
      <c r="AQW41" s="76"/>
      <c r="AQX41" s="813">
        <f t="shared" si="270"/>
        <v>0</v>
      </c>
      <c r="AQZ41" s="323"/>
      <c r="ARA41" s="876"/>
      <c r="ARB41" s="809"/>
      <c r="ARC41" s="812"/>
      <c r="ARD41" s="76"/>
      <c r="ARE41" s="813">
        <f t="shared" si="271"/>
        <v>977</v>
      </c>
      <c r="ARG41" s="407"/>
      <c r="ARH41" s="876"/>
      <c r="ARI41" s="809"/>
      <c r="ARJ41" s="812"/>
      <c r="ARK41" s="76"/>
      <c r="ARL41" s="813">
        <f t="shared" si="272"/>
        <v>0</v>
      </c>
      <c r="ARN41" s="407"/>
      <c r="ARO41" s="876"/>
      <c r="ARP41" s="809"/>
      <c r="ARQ41" s="812"/>
      <c r="ARR41" s="76"/>
      <c r="ARS41" s="813">
        <f t="shared" si="273"/>
        <v>0</v>
      </c>
      <c r="ARU41" s="407"/>
      <c r="ARV41" s="312"/>
      <c r="ARW41" s="809"/>
      <c r="ARX41" s="812"/>
      <c r="ARY41" s="76"/>
      <c r="ARZ41" s="813">
        <f t="shared" si="222"/>
        <v>0</v>
      </c>
      <c r="ASB41" s="312"/>
      <c r="ASC41" s="312"/>
      <c r="ASD41" s="834"/>
      <c r="ASE41" s="812"/>
      <c r="ASF41" s="76"/>
      <c r="ASG41" s="813">
        <f t="shared" si="223"/>
        <v>0</v>
      </c>
      <c r="ASI41" s="407"/>
      <c r="ASJ41" s="312"/>
      <c r="ASK41" s="22"/>
      <c r="ASL41" s="31"/>
      <c r="ASM41" s="76"/>
      <c r="ASN41" s="78">
        <f t="shared" si="239"/>
        <v>0</v>
      </c>
      <c r="ASP41" s="407"/>
      <c r="ASQ41" s="407"/>
      <c r="ASR41" s="312"/>
      <c r="ASS41" s="22"/>
      <c r="AST41" s="31"/>
      <c r="ASU41" s="76"/>
      <c r="ASV41" s="78">
        <f t="shared" si="240"/>
        <v>0</v>
      </c>
      <c r="ASX41" s="407"/>
      <c r="ASY41" s="784"/>
      <c r="ASZ41" s="22"/>
      <c r="ATA41" s="31"/>
      <c r="ATB41" s="76"/>
      <c r="ATC41" s="78">
        <f t="shared" si="241"/>
        <v>19160</v>
      </c>
      <c r="ATE41" s="323"/>
      <c r="ATF41" s="784"/>
      <c r="ATG41" s="22"/>
      <c r="ATH41" s="31"/>
      <c r="ATI41" s="76"/>
      <c r="ATJ41" s="78">
        <f t="shared" si="242"/>
        <v>0</v>
      </c>
      <c r="ATL41" s="407"/>
      <c r="ATM41" s="740"/>
      <c r="ATN41" s="784"/>
      <c r="ATO41" s="22"/>
      <c r="ATP41" s="31"/>
      <c r="ATQ41" s="76"/>
      <c r="ATR41" s="78">
        <f t="shared" si="243"/>
        <v>5675</v>
      </c>
      <c r="ATT41" s="407"/>
      <c r="ATU41" s="740"/>
      <c r="ATV41" s="784"/>
      <c r="ATW41" s="22"/>
      <c r="ATX41" s="31"/>
      <c r="ATY41" s="76"/>
      <c r="ATZ41" s="78">
        <f t="shared" si="244"/>
        <v>0</v>
      </c>
      <c r="AUA41" s="76"/>
      <c r="AUB41" s="407"/>
      <c r="AUC41" s="312"/>
      <c r="AUD41" s="22"/>
      <c r="AUE41" s="31"/>
      <c r="AUF41" s="76"/>
      <c r="AUG41" s="78">
        <f t="shared" si="245"/>
        <v>4480</v>
      </c>
      <c r="AUI41" s="427"/>
      <c r="AUJ41" s="230"/>
      <c r="AUK41" s="105"/>
      <c r="AUL41" s="49"/>
      <c r="AUM41" s="140"/>
      <c r="AUN41" s="78">
        <f t="shared" si="246"/>
        <v>23669.5</v>
      </c>
      <c r="AUP41" s="407"/>
      <c r="AUQ41" s="312"/>
      <c r="AUR41" s="22"/>
      <c r="AUS41" s="31"/>
      <c r="AUT41" s="76"/>
      <c r="AUU41" s="78">
        <f t="shared" si="247"/>
        <v>3312</v>
      </c>
      <c r="AUW41" s="407"/>
      <c r="AUX41" s="312"/>
      <c r="AUY41" s="22"/>
      <c r="AUZ41" s="31"/>
      <c r="AVA41" s="76"/>
      <c r="AVB41" s="78">
        <f t="shared" si="248"/>
        <v>1010</v>
      </c>
      <c r="AVD41" s="427"/>
      <c r="AVE41" s="230"/>
      <c r="AVF41" s="105"/>
      <c r="AVG41" s="49"/>
      <c r="AVH41" s="140"/>
      <c r="AVI41" s="78">
        <f t="shared" si="249"/>
        <v>0</v>
      </c>
      <c r="AVK41" s="407"/>
      <c r="AVL41" s="312"/>
      <c r="AVM41" s="22"/>
      <c r="AVN41" s="31"/>
      <c r="AVO41" s="76"/>
      <c r="AVP41" s="78">
        <f t="shared" si="224"/>
        <v>0</v>
      </c>
      <c r="AVR41" s="407"/>
      <c r="AVS41" s="312"/>
      <c r="AVT41" s="22"/>
      <c r="AVU41" s="31"/>
      <c r="AVV41" s="76"/>
      <c r="AVW41" s="78">
        <f t="shared" si="225"/>
        <v>0</v>
      </c>
      <c r="AVY41" s="427"/>
      <c r="AVZ41" s="230"/>
      <c r="AWA41" s="105"/>
      <c r="AWB41" s="49"/>
      <c r="AWC41" s="140"/>
      <c r="AWD41" s="78">
        <f t="shared" si="226"/>
        <v>0</v>
      </c>
      <c r="AWF41" s="49"/>
      <c r="AWG41" s="309"/>
      <c r="AWH41" s="230"/>
      <c r="AWI41" s="105"/>
      <c r="AWJ41" s="49"/>
      <c r="AWK41" s="140"/>
      <c r="AWL41" s="78">
        <f t="shared" si="227"/>
        <v>448440.18</v>
      </c>
      <c r="AWN41" s="407"/>
      <c r="AWO41" s="407"/>
      <c r="AWP41" s="312"/>
      <c r="AWQ41" s="785"/>
      <c r="AWR41" s="812"/>
      <c r="AWS41" s="77"/>
      <c r="AWT41" s="78">
        <f t="shared" si="259"/>
        <v>11251</v>
      </c>
      <c r="AWV41" s="407"/>
      <c r="AWW41" s="312"/>
      <c r="AWX41" s="785"/>
      <c r="AWY41" s="812"/>
      <c r="AWZ41" s="76"/>
      <c r="AXA41" s="78">
        <f t="shared" si="260"/>
        <v>0</v>
      </c>
      <c r="AXC41" s="407"/>
      <c r="AXD41" s="312"/>
      <c r="AXE41" s="907"/>
      <c r="AXF41" s="812"/>
      <c r="AXG41" s="76"/>
      <c r="AXH41" s="78">
        <f t="shared" si="261"/>
        <v>0</v>
      </c>
      <c r="AXJ41" s="312"/>
      <c r="AXK41" s="312"/>
      <c r="AXL41" s="907"/>
      <c r="AXM41" s="812"/>
      <c r="AXN41" s="76"/>
      <c r="AXO41" s="78">
        <f t="shared" si="262"/>
        <v>0</v>
      </c>
      <c r="AXQ41" s="427"/>
      <c r="AXR41" s="230"/>
      <c r="AXS41" s="846"/>
      <c r="AXT41" s="98"/>
      <c r="AXU41" s="140"/>
      <c r="AXV41" s="78">
        <f t="shared" si="136"/>
        <v>39719</v>
      </c>
      <c r="AXX41" s="427"/>
      <c r="AXY41" s="230"/>
      <c r="AXZ41" s="846"/>
      <c r="AYA41" s="98"/>
      <c r="AYB41" s="140"/>
      <c r="AYC41" s="78">
        <f t="shared" si="137"/>
        <v>0</v>
      </c>
      <c r="AYE41" s="427"/>
      <c r="AYF41" s="230"/>
      <c r="AYG41" s="846"/>
      <c r="AYH41" s="98"/>
      <c r="AYI41" s="140"/>
      <c r="AYJ41" s="78">
        <f t="shared" si="138"/>
        <v>0</v>
      </c>
      <c r="AYL41" s="407"/>
      <c r="AYM41" s="312"/>
      <c r="AYN41" s="907"/>
      <c r="AYO41" s="812"/>
      <c r="AYP41" s="76"/>
      <c r="AYQ41" s="78">
        <f t="shared" si="139"/>
        <v>0</v>
      </c>
      <c r="AYS41" s="407"/>
      <c r="AYT41" s="312"/>
      <c r="AYU41" s="907"/>
      <c r="AYV41" s="812"/>
      <c r="AYW41" s="76"/>
      <c r="AYX41" s="78">
        <f t="shared" si="140"/>
        <v>0</v>
      </c>
      <c r="AYZ41" s="312"/>
      <c r="AZA41" s="312"/>
      <c r="AZB41" s="907"/>
      <c r="AZC41" s="812"/>
      <c r="AZD41" s="76"/>
      <c r="AZE41" s="78">
        <f t="shared" si="141"/>
        <v>0</v>
      </c>
      <c r="AZG41" s="322"/>
      <c r="AZH41" s="230"/>
      <c r="AZI41" s="698"/>
      <c r="AZJ41" s="98"/>
      <c r="AZK41" s="140"/>
      <c r="AZL41" s="78">
        <f t="shared" si="142"/>
        <v>5180.28</v>
      </c>
      <c r="AZN41" s="323"/>
      <c r="AZO41" s="312"/>
      <c r="AZP41" s="785"/>
      <c r="AZQ41" s="812"/>
      <c r="AZR41" s="76"/>
      <c r="AZS41" s="78">
        <f t="shared" si="143"/>
        <v>0</v>
      </c>
      <c r="AZU41" s="322"/>
      <c r="AZV41" s="230"/>
      <c r="AZW41" s="698"/>
      <c r="AZX41" s="717"/>
      <c r="AZY41" s="140"/>
      <c r="AZZ41" s="78">
        <f t="shared" si="144"/>
        <v>5524</v>
      </c>
      <c r="BAB41" s="407"/>
      <c r="BAC41" s="784"/>
      <c r="BAD41" s="907"/>
      <c r="BAE41" s="723"/>
      <c r="BAF41" s="76"/>
      <c r="BAG41" s="78">
        <f t="shared" si="145"/>
        <v>3325</v>
      </c>
      <c r="BAI41" s="427"/>
      <c r="BAJ41" s="230"/>
      <c r="BAK41" s="698"/>
      <c r="BAL41" s="98"/>
      <c r="BAM41" s="140"/>
      <c r="BAN41" s="78">
        <f t="shared" si="146"/>
        <v>56084.2</v>
      </c>
      <c r="BAP41" s="312"/>
      <c r="BAQ41" s="312"/>
      <c r="BAR41" s="907"/>
      <c r="BAS41" s="812"/>
      <c r="BAT41" s="76"/>
      <c r="BAU41" s="78">
        <f t="shared" si="263"/>
        <v>0</v>
      </c>
      <c r="BAW41" s="312"/>
      <c r="BAX41" s="312"/>
      <c r="BAY41" s="907"/>
      <c r="BAZ41" s="812"/>
      <c r="BBA41" s="76"/>
      <c r="BBB41" s="78">
        <f t="shared" si="264"/>
        <v>1292</v>
      </c>
      <c r="BBD41" s="322"/>
      <c r="BBE41" s="322"/>
      <c r="BBF41" s="303"/>
      <c r="BBG41" s="140"/>
      <c r="BBH41" s="322"/>
      <c r="BBI41" s="391"/>
      <c r="BBJ41" s="132">
        <f t="shared" si="147"/>
        <v>2165734.5</v>
      </c>
      <c r="BBL41" s="312"/>
      <c r="BBM41" s="312"/>
      <c r="BBN41" s="907"/>
      <c r="BBO41" s="812"/>
      <c r="BBP41" s="76"/>
      <c r="BBQ41" s="78">
        <f t="shared" si="148"/>
        <v>0</v>
      </c>
      <c r="BBS41" s="312"/>
      <c r="BBT41" s="312"/>
      <c r="BBU41" s="907"/>
      <c r="BBV41" s="812"/>
      <c r="BBW41" s="76"/>
      <c r="BBX41" s="78">
        <f t="shared" si="149"/>
        <v>0</v>
      </c>
      <c r="BBZ41" s="312"/>
      <c r="BCA41" s="312"/>
      <c r="BCB41" s="907"/>
      <c r="BCC41" s="812"/>
      <c r="BCD41" s="76"/>
      <c r="BCE41" s="78">
        <f t="shared" si="150"/>
        <v>0</v>
      </c>
      <c r="BCG41" s="312"/>
      <c r="BCH41" s="312"/>
      <c r="BCI41" s="907"/>
      <c r="BCJ41" s="812"/>
      <c r="BCK41" s="76"/>
      <c r="BCL41" s="78">
        <f t="shared" si="151"/>
        <v>0</v>
      </c>
      <c r="BCN41" s="407"/>
      <c r="BCO41" s="312"/>
      <c r="BCP41" s="907"/>
      <c r="BCQ41" s="812"/>
      <c r="BCR41" s="76"/>
      <c r="BCS41" s="78">
        <f t="shared" si="152"/>
        <v>4327.5</v>
      </c>
      <c r="BCU41" s="407"/>
      <c r="BCV41" s="312"/>
      <c r="BCW41" s="907"/>
      <c r="BCX41" s="812"/>
      <c r="BCY41" s="76"/>
      <c r="BCZ41" s="78">
        <f t="shared" si="153"/>
        <v>22835.5</v>
      </c>
      <c r="BDB41" s="323"/>
      <c r="BDC41" s="312"/>
      <c r="BDD41" s="907"/>
      <c r="BDE41" s="812"/>
      <c r="BDF41" s="76"/>
      <c r="BDG41" s="78">
        <f t="shared" si="154"/>
        <v>0</v>
      </c>
      <c r="BDI41" s="407"/>
      <c r="BDJ41" s="740"/>
      <c r="BDK41" s="312"/>
      <c r="BDL41" s="907"/>
      <c r="BDM41" s="723"/>
      <c r="BDN41" s="76"/>
      <c r="BDO41" s="78">
        <f t="shared" si="155"/>
        <v>308</v>
      </c>
      <c r="BDQ41" s="312"/>
      <c r="BDR41" s="312"/>
      <c r="BDS41" s="312"/>
      <c r="BDT41" s="907"/>
      <c r="BDU41" s="812"/>
      <c r="BDV41" s="76"/>
      <c r="BDW41" s="78">
        <f t="shared" si="156"/>
        <v>2970</v>
      </c>
      <c r="BDY41" s="312"/>
      <c r="BDZ41" s="312"/>
      <c r="BEA41" s="907"/>
      <c r="BEB41" s="812"/>
      <c r="BEC41" s="76"/>
      <c r="BED41" s="78">
        <f t="shared" si="157"/>
        <v>0</v>
      </c>
      <c r="BEF41" s="312"/>
      <c r="BEG41" s="312"/>
      <c r="BEH41" s="907"/>
      <c r="BEI41" s="812"/>
      <c r="BEJ41" s="76"/>
      <c r="BEK41" s="78">
        <f t="shared" si="158"/>
        <v>0</v>
      </c>
      <c r="BEM41" s="323"/>
      <c r="BEN41" s="312"/>
      <c r="BEO41" s="907"/>
      <c r="BEP41" s="812"/>
      <c r="BEQ41" s="76"/>
      <c r="BER41" s="78">
        <f t="shared" si="159"/>
        <v>0</v>
      </c>
      <c r="BET41" s="323"/>
      <c r="BEU41" s="312"/>
      <c r="BEV41" s="907"/>
      <c r="BEW41" s="812"/>
      <c r="BEX41" s="76"/>
      <c r="BEY41" s="78">
        <f t="shared" si="160"/>
        <v>1065</v>
      </c>
      <c r="BFA41" s="322"/>
      <c r="BFB41" s="230"/>
      <c r="BFC41" s="105"/>
      <c r="BFD41" s="717"/>
      <c r="BFE41" s="140"/>
      <c r="BFF41" s="78">
        <f t="shared" si="161"/>
        <v>37162</v>
      </c>
      <c r="BFH41" s="323"/>
      <c r="BFI41" s="312"/>
      <c r="BFJ41" s="907"/>
      <c r="BFK41" s="723"/>
      <c r="BFL41" s="76"/>
      <c r="BFM41" s="78">
        <f t="shared" si="162"/>
        <v>0</v>
      </c>
      <c r="BFO41" s="312"/>
      <c r="BFP41" s="312"/>
      <c r="BFQ41" s="907"/>
      <c r="BFR41" s="812"/>
      <c r="BFS41" s="76"/>
      <c r="BFT41" s="78">
        <f t="shared" si="163"/>
        <v>0</v>
      </c>
      <c r="BFV41" s="323"/>
      <c r="BFW41" s="312"/>
      <c r="BFX41" s="907"/>
      <c r="BFY41" s="905"/>
      <c r="BFZ41" s="76"/>
      <c r="BGA41" s="78">
        <f t="shared" si="164"/>
        <v>43828.5</v>
      </c>
      <c r="BGC41" s="427"/>
      <c r="BGD41" s="230"/>
      <c r="BGE41" s="698"/>
      <c r="BGF41" s="717"/>
      <c r="BGG41" s="140"/>
      <c r="BGH41" s="78">
        <f t="shared" si="165"/>
        <v>118491.09999999999</v>
      </c>
      <c r="BGJ41" s="312"/>
      <c r="BGK41" s="312"/>
      <c r="BGL41" s="907"/>
      <c r="BGM41" s="812"/>
      <c r="BGN41" s="76"/>
      <c r="BGO41" s="78">
        <f t="shared" si="166"/>
        <v>0</v>
      </c>
      <c r="BGQ41" s="407"/>
      <c r="BGR41" s="312"/>
      <c r="BGS41" s="907"/>
      <c r="BGT41" s="812"/>
      <c r="BGU41" s="76"/>
      <c r="BGV41" s="78">
        <f t="shared" si="167"/>
        <v>19485.8</v>
      </c>
      <c r="BGX41" s="407"/>
      <c r="BGY41" s="312"/>
      <c r="BGZ41" s="312"/>
      <c r="BHA41" s="907"/>
      <c r="BHB41" s="812"/>
      <c r="BHC41" s="76"/>
      <c r="BHD41" s="78">
        <f t="shared" si="168"/>
        <v>6511</v>
      </c>
      <c r="BHF41" s="323"/>
      <c r="BHG41" s="312"/>
      <c r="BHH41" s="785"/>
      <c r="BHI41" s="905"/>
      <c r="BHJ41" s="76"/>
      <c r="BHK41" s="78">
        <f t="shared" si="169"/>
        <v>6434</v>
      </c>
      <c r="BHM41" s="323"/>
      <c r="BHN41" s="738"/>
      <c r="BHO41" s="312"/>
      <c r="BHP41" s="907"/>
      <c r="BHQ41" s="905"/>
      <c r="BHR41" s="76"/>
      <c r="BHS41" s="78">
        <f t="shared" si="170"/>
        <v>0</v>
      </c>
      <c r="BHU41" s="312"/>
      <c r="BHV41" s="312"/>
      <c r="BHW41" s="312"/>
      <c r="BHX41" s="785"/>
      <c r="BHY41" s="812"/>
      <c r="BHZ41" s="76"/>
      <c r="BIA41" s="78">
        <f t="shared" si="171"/>
        <v>283008</v>
      </c>
      <c r="BIC41" s="407"/>
      <c r="BID41" s="312"/>
      <c r="BIE41" s="785"/>
      <c r="BIF41" s="723"/>
      <c r="BIG41" s="76"/>
      <c r="BIH41" s="78">
        <f t="shared" si="172"/>
        <v>0</v>
      </c>
      <c r="BIJ41" s="323"/>
      <c r="BIK41" s="784"/>
      <c r="BIL41" s="785"/>
      <c r="BIM41" s="812"/>
      <c r="BIN41" s="76"/>
      <c r="BIO41" s="78">
        <f t="shared" si="173"/>
        <v>0</v>
      </c>
      <c r="BIQ41" s="407"/>
      <c r="BIR41" s="784"/>
      <c r="BIS41" s="785"/>
      <c r="BIT41" s="812"/>
      <c r="BIU41" s="76"/>
      <c r="BIV41" s="78">
        <f t="shared" si="174"/>
        <v>3000</v>
      </c>
      <c r="BIX41" s="323"/>
      <c r="BIY41" s="323"/>
      <c r="BIZ41" s="312"/>
      <c r="BJA41" s="907"/>
      <c r="BJB41" s="812"/>
      <c r="BJC41" s="76"/>
      <c r="BJD41" s="78">
        <f t="shared" si="253"/>
        <v>196151.15000000002</v>
      </c>
      <c r="BJF41" s="312"/>
      <c r="BJG41" s="312"/>
      <c r="BJH41" s="907"/>
      <c r="BJI41" s="812"/>
      <c r="BJJ41" s="76"/>
      <c r="BJK41" s="78">
        <f t="shared" si="254"/>
        <v>0</v>
      </c>
      <c r="BJM41" s="407"/>
      <c r="BJN41" s="312"/>
      <c r="BJO41" s="907"/>
      <c r="BJP41" s="812"/>
      <c r="BJQ41" s="76"/>
      <c r="BJR41" s="78">
        <f t="shared" si="175"/>
        <v>0</v>
      </c>
      <c r="BJT41" s="407"/>
      <c r="BJV41" s="312"/>
      <c r="BJW41" s="907"/>
      <c r="BJX41" s="812"/>
      <c r="BJY41" s="76"/>
      <c r="BJZ41" s="78">
        <f t="shared" si="176"/>
        <v>16334</v>
      </c>
      <c r="BKB41" s="407"/>
      <c r="BKC41" s="312"/>
      <c r="BKD41" s="907"/>
      <c r="BKE41" s="812"/>
      <c r="BKF41" s="76"/>
      <c r="BKG41" s="78">
        <f t="shared" si="177"/>
        <v>9118</v>
      </c>
      <c r="BKI41" s="407"/>
      <c r="BKJ41" s="312"/>
      <c r="BKK41" s="907"/>
      <c r="BKL41" s="812"/>
      <c r="BKM41" s="76"/>
      <c r="BKN41" s="78">
        <f t="shared" si="178"/>
        <v>0</v>
      </c>
      <c r="BKP41" s="407"/>
      <c r="BKQ41" s="312"/>
      <c r="BKR41" s="907"/>
      <c r="BKS41" s="812"/>
      <c r="BKT41" s="76"/>
      <c r="BKU41" s="78">
        <f t="shared" si="179"/>
        <v>15188.5</v>
      </c>
      <c r="BKW41" s="407"/>
      <c r="BKX41" s="312"/>
      <c r="BKY41" s="907"/>
      <c r="BKZ41" s="812"/>
      <c r="BLA41" s="76"/>
      <c r="BLB41" s="78">
        <f t="shared" si="180"/>
        <v>0</v>
      </c>
      <c r="BLD41" s="407"/>
      <c r="BLE41" s="312"/>
      <c r="BLF41" s="907"/>
      <c r="BLG41" s="812"/>
      <c r="BLH41" s="76"/>
      <c r="BLI41" s="78">
        <f t="shared" si="181"/>
        <v>0</v>
      </c>
      <c r="BLK41" s="407"/>
      <c r="BLL41" s="312"/>
      <c r="BLM41" s="907"/>
      <c r="BLN41" s="812"/>
      <c r="BLO41" s="76"/>
      <c r="BLP41" s="78">
        <f t="shared" si="182"/>
        <v>0</v>
      </c>
      <c r="BLR41" s="407"/>
      <c r="BLS41" s="312"/>
      <c r="BLT41" s="907"/>
      <c r="BLU41" s="812"/>
      <c r="BLV41" s="76"/>
      <c r="BLW41" s="78">
        <f t="shared" si="183"/>
        <v>2393</v>
      </c>
      <c r="BLY41" s="407"/>
      <c r="BLZ41" s="312"/>
      <c r="BMA41" s="907"/>
      <c r="BMB41" s="812"/>
      <c r="BMC41" s="76"/>
      <c r="BMD41" s="78">
        <f t="shared" si="184"/>
        <v>0</v>
      </c>
      <c r="BMF41" s="31"/>
      <c r="BMG41" s="782"/>
      <c r="BMH41" s="795"/>
      <c r="BMI41" s="812"/>
      <c r="BMJ41" s="76"/>
      <c r="BMK41" s="78">
        <f t="shared" si="185"/>
        <v>0</v>
      </c>
      <c r="BMM41" s="31"/>
      <c r="BMN41" s="312"/>
      <c r="BMO41" s="785"/>
      <c r="BMP41" s="812"/>
      <c r="BMQ41" s="76"/>
      <c r="BMR41" s="78">
        <f t="shared" si="228"/>
        <v>14824.5</v>
      </c>
      <c r="BMT41" s="322"/>
      <c r="BMU41" s="230"/>
      <c r="BMV41" s="698"/>
      <c r="BMW41" s="98"/>
      <c r="BMX41" s="140"/>
      <c r="BMY41" s="78">
        <f t="shared" si="229"/>
        <v>56291.5</v>
      </c>
      <c r="BNA41" s="312"/>
      <c r="BNB41" s="312"/>
      <c r="BNC41" s="907"/>
      <c r="BND41" s="812"/>
      <c r="BNE41" s="76"/>
      <c r="BNF41" s="78">
        <f t="shared" si="230"/>
        <v>0</v>
      </c>
      <c r="BNH41" s="312"/>
      <c r="BNI41" s="738"/>
      <c r="BNJ41" s="312"/>
      <c r="BNK41" s="907"/>
      <c r="BNL41" s="812"/>
      <c r="BNM41" s="76"/>
      <c r="BNN41" s="78">
        <f t="shared" si="231"/>
        <v>0</v>
      </c>
      <c r="BNP41" s="312"/>
      <c r="BNQ41" s="312"/>
      <c r="BNR41" s="907"/>
      <c r="BNS41" s="812"/>
      <c r="BNT41" s="76"/>
      <c r="BNU41" s="78">
        <f t="shared" si="232"/>
        <v>0</v>
      </c>
      <c r="BNW41" s="312"/>
      <c r="BNX41" s="312"/>
      <c r="BNY41" s="907"/>
      <c r="BNZ41" s="812"/>
      <c r="BOA41" s="76"/>
      <c r="BOB41" s="78">
        <f t="shared" si="233"/>
        <v>0</v>
      </c>
      <c r="BOD41" s="312"/>
      <c r="BOE41" s="312"/>
      <c r="BOF41" s="907"/>
      <c r="BOG41" s="812"/>
      <c r="BOH41" s="76"/>
      <c r="BOI41" s="78">
        <f t="shared" si="234"/>
        <v>1785.5</v>
      </c>
      <c r="BOK41" s="323"/>
      <c r="BOL41" s="312"/>
      <c r="BOM41" s="907"/>
      <c r="BON41" s="812"/>
      <c r="BOO41" s="76"/>
      <c r="BOP41" s="78">
        <f t="shared" si="235"/>
        <v>0</v>
      </c>
      <c r="BOR41" s="407"/>
      <c r="BOS41" s="312"/>
      <c r="BOT41" s="907"/>
      <c r="BOU41" s="812"/>
      <c r="BOV41" s="76"/>
      <c r="BOW41" s="78">
        <f t="shared" si="236"/>
        <v>0</v>
      </c>
      <c r="BOY41" s="407"/>
      <c r="BOZ41" s="312"/>
      <c r="BPA41" s="907"/>
      <c r="BPB41" s="812"/>
      <c r="BPC41" s="76"/>
      <c r="BPD41" s="78">
        <f t="shared" si="250"/>
        <v>210</v>
      </c>
      <c r="BPF41" s="312"/>
      <c r="BPG41" s="312"/>
      <c r="BPH41" s="907"/>
      <c r="BPI41" s="812"/>
      <c r="BPJ41" s="76"/>
      <c r="BPK41" s="78">
        <f t="shared" si="186"/>
        <v>0</v>
      </c>
      <c r="BPM41" s="312"/>
      <c r="BPN41" s="312"/>
      <c r="BPO41" s="907"/>
      <c r="BPP41" s="812"/>
      <c r="BPQ41" s="76"/>
      <c r="BPR41" s="78">
        <f t="shared" si="187"/>
        <v>0</v>
      </c>
      <c r="BPV41" s="312"/>
      <c r="BPW41" s="907"/>
      <c r="BPX41" s="812"/>
      <c r="BPY41" s="76"/>
      <c r="BPZ41" s="78">
        <f t="shared" si="188"/>
        <v>118</v>
      </c>
      <c r="BQA41" s="76"/>
      <c r="BQB41" s="323"/>
      <c r="BQC41" s="312"/>
      <c r="BQD41" s="785"/>
      <c r="BQE41" s="812"/>
      <c r="BQF41" s="77"/>
      <c r="BQG41" s="78">
        <f t="shared" si="189"/>
        <v>28133.5</v>
      </c>
      <c r="BQI41" s="322"/>
      <c r="BQJ41" s="1476"/>
      <c r="BQK41" s="698"/>
      <c r="BQL41" s="427"/>
      <c r="BQM41" s="262"/>
      <c r="BQN41" s="78">
        <f t="shared" si="190"/>
        <v>0</v>
      </c>
      <c r="BQQ41" s="889"/>
      <c r="BQR41" s="351"/>
      <c r="BQS41" s="407"/>
      <c r="BQT41" s="780"/>
      <c r="BQU41" s="78">
        <f t="shared" si="191"/>
        <v>0</v>
      </c>
      <c r="BQW41" s="312"/>
      <c r="BQX41" s="312"/>
      <c r="BQY41" s="907"/>
      <c r="BQZ41" s="812"/>
      <c r="BRA41" s="76"/>
      <c r="BRB41" s="78">
        <f t="shared" si="192"/>
        <v>2077</v>
      </c>
      <c r="BRD41" s="312"/>
      <c r="BRE41" s="312"/>
      <c r="BRF41" s="312"/>
      <c r="BRG41" s="907"/>
      <c r="BRH41" s="812"/>
      <c r="BRI41" s="76"/>
      <c r="BRJ41" s="78">
        <f t="shared" si="193"/>
        <v>1966</v>
      </c>
      <c r="BRL41" s="407"/>
      <c r="BRM41" s="312"/>
      <c r="BRN41" s="907"/>
      <c r="BRO41" s="812"/>
      <c r="BRP41" s="76"/>
      <c r="BRQ41" s="78">
        <f t="shared" si="194"/>
        <v>0</v>
      </c>
      <c r="BRS41" s="407"/>
      <c r="BRT41" s="312"/>
      <c r="BRU41" s="907"/>
      <c r="BRV41" s="812"/>
      <c r="BRW41" s="76"/>
      <c r="BRX41" s="78">
        <f t="shared" si="195"/>
        <v>0</v>
      </c>
      <c r="BRZ41" s="312"/>
      <c r="BSA41" s="312"/>
      <c r="BSB41" s="907"/>
      <c r="BSC41" s="812"/>
      <c r="BSD41" s="76"/>
      <c r="BSE41" s="78">
        <f t="shared" si="196"/>
        <v>0</v>
      </c>
      <c r="BSG41" s="407"/>
      <c r="BSH41" s="312"/>
      <c r="BSI41" s="907"/>
      <c r="BSJ41" s="812"/>
      <c r="BSK41" s="76"/>
      <c r="BSL41" s="78">
        <f t="shared" si="197"/>
        <v>0</v>
      </c>
      <c r="BSN41" s="407"/>
      <c r="BSO41" s="312"/>
      <c r="BSP41" s="907"/>
      <c r="BSQ41" s="812"/>
      <c r="BSR41" s="76"/>
      <c r="BSS41" s="78">
        <f t="shared" si="198"/>
        <v>0</v>
      </c>
      <c r="BSU41" s="312"/>
      <c r="BSV41" s="312"/>
      <c r="BSW41" s="907"/>
      <c r="BSX41" s="812"/>
      <c r="BSY41" s="76"/>
      <c r="BSZ41" s="78">
        <f t="shared" si="199"/>
        <v>0</v>
      </c>
      <c r="BTB41" s="312"/>
      <c r="BTC41" s="312"/>
      <c r="BTD41" s="907"/>
      <c r="BTE41" s="812"/>
      <c r="BTF41" s="76"/>
      <c r="BTG41" s="78">
        <f t="shared" si="200"/>
        <v>0</v>
      </c>
      <c r="BTI41" s="312"/>
      <c r="BTJ41" s="312"/>
      <c r="BTK41" s="907"/>
      <c r="BTL41" s="812"/>
      <c r="BTM41" s="76"/>
      <c r="BTN41" s="78">
        <f t="shared" si="201"/>
        <v>0</v>
      </c>
      <c r="BTP41" s="312"/>
      <c r="BTQ41" s="312"/>
      <c r="BTR41" s="907"/>
      <c r="BTS41" s="812"/>
      <c r="BTT41" s="76"/>
      <c r="BTU41" s="78">
        <f t="shared" si="202"/>
        <v>0</v>
      </c>
    </row>
    <row r="42" spans="1:1893" x14ac:dyDescent="0.25">
      <c r="A42" s="312"/>
      <c r="B42" s="312"/>
      <c r="C42" s="22"/>
      <c r="D42" s="31"/>
      <c r="E42" s="76"/>
      <c r="F42" s="78">
        <f t="shared" si="2"/>
        <v>0</v>
      </c>
      <c r="H42" s="312"/>
      <c r="I42" s="312"/>
      <c r="J42" s="22"/>
      <c r="K42" s="31"/>
      <c r="L42" s="76"/>
      <c r="M42" s="78">
        <f t="shared" si="3"/>
        <v>0</v>
      </c>
      <c r="O42" s="312"/>
      <c r="P42" s="312"/>
      <c r="Q42" s="22"/>
      <c r="R42" s="31"/>
      <c r="S42" s="76"/>
      <c r="T42" s="78">
        <f t="shared" si="4"/>
        <v>0</v>
      </c>
      <c r="V42" s="312"/>
      <c r="W42" s="312"/>
      <c r="X42" s="22"/>
      <c r="Y42" s="31"/>
      <c r="Z42" s="76"/>
      <c r="AA42" s="78">
        <f t="shared" si="5"/>
        <v>0</v>
      </c>
      <c r="AC42" s="407"/>
      <c r="AD42" s="312"/>
      <c r="AE42" s="22"/>
      <c r="AF42" s="407"/>
      <c r="AG42" s="76"/>
      <c r="AH42" s="78">
        <f t="shared" si="6"/>
        <v>33979</v>
      </c>
      <c r="AJ42" s="322"/>
      <c r="AK42" s="230"/>
      <c r="AL42" s="105"/>
      <c r="AM42" s="322"/>
      <c r="AN42" s="140"/>
      <c r="AO42" s="78">
        <f t="shared" si="7"/>
        <v>617632.36</v>
      </c>
      <c r="AQ42" s="312"/>
      <c r="AR42" s="312"/>
      <c r="AS42" s="22"/>
      <c r="AT42" s="31"/>
      <c r="AU42" s="76"/>
      <c r="AV42" s="78">
        <f t="shared" si="8"/>
        <v>0</v>
      </c>
      <c r="AX42" s="323"/>
      <c r="AY42" s="312"/>
      <c r="AZ42" s="22"/>
      <c r="BA42" s="31"/>
      <c r="BB42" s="76"/>
      <c r="BC42" s="78">
        <f t="shared" si="9"/>
        <v>37222</v>
      </c>
      <c r="BE42" s="407"/>
      <c r="BF42" s="312"/>
      <c r="BG42" s="22"/>
      <c r="BH42" s="31"/>
      <c r="BI42" s="76"/>
      <c r="BJ42" s="78">
        <f t="shared" si="10"/>
        <v>0</v>
      </c>
      <c r="BL42" s="323"/>
      <c r="BM42" s="782"/>
      <c r="BN42" s="76"/>
      <c r="BO42" s="31"/>
      <c r="BP42" s="76"/>
      <c r="BQ42" s="78">
        <f t="shared" si="11"/>
        <v>0</v>
      </c>
      <c r="BS42" s="427"/>
      <c r="BT42" s="427"/>
      <c r="BU42" s="230"/>
      <c r="BV42" s="105"/>
      <c r="BW42" s="49"/>
      <c r="BX42" s="140"/>
      <c r="BY42" s="78">
        <f t="shared" si="12"/>
        <v>0</v>
      </c>
      <c r="CA42" s="407"/>
      <c r="CB42" s="312"/>
      <c r="CC42" s="22"/>
      <c r="CD42" s="31"/>
      <c r="CE42" s="76"/>
      <c r="CF42" s="78">
        <f t="shared" si="13"/>
        <v>0</v>
      </c>
      <c r="CH42" s="407"/>
      <c r="CI42" s="312"/>
      <c r="CJ42" s="22"/>
      <c r="CK42" s="31"/>
      <c r="CL42" s="76"/>
      <c r="CM42" s="78">
        <f t="shared" si="14"/>
        <v>0</v>
      </c>
      <c r="CO42" s="427">
        <v>41456</v>
      </c>
      <c r="CP42" s="821"/>
      <c r="CQ42" s="230" t="s">
        <v>3356</v>
      </c>
      <c r="CR42" s="105">
        <v>62606</v>
      </c>
      <c r="CS42" s="740"/>
      <c r="CT42" s="390"/>
      <c r="CU42" s="78">
        <f t="shared" si="15"/>
        <v>1591458.25</v>
      </c>
      <c r="CW42" s="427"/>
      <c r="CX42" s="821"/>
      <c r="CY42" s="230"/>
      <c r="CZ42" s="105"/>
      <c r="DA42" s="427"/>
      <c r="DB42" s="140"/>
      <c r="DC42" s="78">
        <f t="shared" si="16"/>
        <v>9551430.3000000007</v>
      </c>
      <c r="DE42" s="323"/>
      <c r="DF42" s="312"/>
      <c r="DG42" s="22"/>
      <c r="DH42" s="31"/>
      <c r="DI42" s="76"/>
      <c r="DJ42" s="78">
        <f t="shared" si="17"/>
        <v>7735</v>
      </c>
      <c r="DL42" s="323"/>
      <c r="DM42" s="312"/>
      <c r="DN42" s="22"/>
      <c r="DO42" s="31"/>
      <c r="DP42" s="76"/>
      <c r="DQ42" s="78">
        <f t="shared" si="18"/>
        <v>0</v>
      </c>
      <c r="DS42" s="312"/>
      <c r="DT42" s="312"/>
      <c r="DU42" s="22"/>
      <c r="DV42" s="31"/>
      <c r="DW42" s="76"/>
      <c r="DX42" s="78">
        <f t="shared" si="19"/>
        <v>1750.5</v>
      </c>
      <c r="DZ42" s="323"/>
      <c r="EA42" s="312"/>
      <c r="EB42" s="22"/>
      <c r="EC42" s="31"/>
      <c r="ED42" s="76"/>
      <c r="EE42" s="78">
        <f t="shared" si="20"/>
        <v>0</v>
      </c>
      <c r="EG42" s="407"/>
      <c r="EH42" s="312"/>
      <c r="EI42" s="22"/>
      <c r="EJ42" s="31"/>
      <c r="EK42" s="76"/>
      <c r="EL42" s="78">
        <f t="shared" si="21"/>
        <v>0</v>
      </c>
      <c r="EN42" s="407"/>
      <c r="EO42" s="312"/>
      <c r="EP42" s="22"/>
      <c r="EQ42" s="31"/>
      <c r="ER42" s="76"/>
      <c r="ES42" s="78">
        <f t="shared" si="22"/>
        <v>0</v>
      </c>
      <c r="EU42" s="312"/>
      <c r="EV42" s="312"/>
      <c r="EW42" s="312"/>
      <c r="EX42" s="22"/>
      <c r="EY42" s="31"/>
      <c r="EZ42" s="76"/>
      <c r="FA42" s="78">
        <f t="shared" si="23"/>
        <v>0</v>
      </c>
      <c r="FC42" s="427"/>
      <c r="FD42" s="49"/>
      <c r="FE42" s="230"/>
      <c r="FF42" s="105"/>
      <c r="FG42" s="49"/>
      <c r="FH42" s="140"/>
      <c r="FI42" s="78">
        <f t="shared" si="24"/>
        <v>40277.530000000006</v>
      </c>
      <c r="FK42" s="407"/>
      <c r="FL42" s="312"/>
      <c r="FM42" s="312"/>
      <c r="FN42" s="22"/>
      <c r="FO42" s="31"/>
      <c r="FP42" s="76"/>
      <c r="FQ42" s="78">
        <f t="shared" si="25"/>
        <v>8038.1</v>
      </c>
      <c r="FS42" s="31"/>
      <c r="FT42" s="312"/>
      <c r="FU42" s="22"/>
      <c r="FV42" s="31"/>
      <c r="FW42" s="76"/>
      <c r="FX42" s="78">
        <f t="shared" si="203"/>
        <v>0</v>
      </c>
      <c r="FZ42" s="407"/>
      <c r="GA42" s="740"/>
      <c r="GB42" s="312"/>
      <c r="GC42" s="22"/>
      <c r="GD42" s="407"/>
      <c r="GE42" s="76"/>
      <c r="GF42" s="78">
        <f t="shared" si="26"/>
        <v>115455</v>
      </c>
      <c r="GH42" s="312"/>
      <c r="GI42" s="312"/>
      <c r="GJ42" s="22"/>
      <c r="GK42" s="31"/>
      <c r="GL42" s="76"/>
      <c r="GM42" s="78">
        <f t="shared" si="27"/>
        <v>24</v>
      </c>
      <c r="GO42" s="407"/>
      <c r="GP42" s="312"/>
      <c r="GQ42" s="312"/>
      <c r="GR42" s="22"/>
      <c r="GS42" s="31"/>
      <c r="GT42" s="76"/>
      <c r="GU42" s="78">
        <f t="shared" si="28"/>
        <v>8804.6</v>
      </c>
      <c r="GW42" s="407"/>
      <c r="GX42" s="312"/>
      <c r="GY42" s="22"/>
      <c r="GZ42" s="31"/>
      <c r="HA42" s="76"/>
      <c r="HB42" s="78">
        <f t="shared" si="29"/>
        <v>5990.5</v>
      </c>
      <c r="HD42" s="323"/>
      <c r="HE42" s="312"/>
      <c r="HF42" s="22"/>
      <c r="HG42" s="31"/>
      <c r="HH42" s="76"/>
      <c r="HI42" s="78">
        <f t="shared" si="30"/>
        <v>41275.5</v>
      </c>
      <c r="HK42" s="323"/>
      <c r="HL42" s="312"/>
      <c r="HM42" s="22"/>
      <c r="HN42" s="31"/>
      <c r="HO42" s="76"/>
      <c r="HP42" s="78">
        <f t="shared" si="31"/>
        <v>3000</v>
      </c>
      <c r="HR42" s="323"/>
      <c r="HS42" s="312"/>
      <c r="HT42" s="22"/>
      <c r="HU42" s="31"/>
      <c r="HV42" s="76"/>
      <c r="HW42" s="78">
        <f t="shared" si="32"/>
        <v>0</v>
      </c>
      <c r="HY42" s="323"/>
      <c r="HZ42" s="312"/>
      <c r="IA42" s="22"/>
      <c r="IB42" s="31"/>
      <c r="IC42" s="76"/>
      <c r="ID42" s="78">
        <f t="shared" si="33"/>
        <v>0</v>
      </c>
      <c r="IF42" s="312"/>
      <c r="IG42" s="312"/>
      <c r="IH42" s="22"/>
      <c r="II42" s="31"/>
      <c r="IJ42" s="76"/>
      <c r="IK42" s="78">
        <f t="shared" si="34"/>
        <v>44195</v>
      </c>
      <c r="IM42" s="427"/>
      <c r="IN42" s="230"/>
      <c r="IO42" s="105"/>
      <c r="IP42" s="49"/>
      <c r="IQ42" s="140"/>
      <c r="IR42" s="78">
        <f t="shared" si="35"/>
        <v>402</v>
      </c>
      <c r="IT42" s="407"/>
      <c r="IU42" s="312"/>
      <c r="IV42" s="22"/>
      <c r="IW42" s="31"/>
      <c r="IX42" s="76"/>
      <c r="IY42" s="78">
        <f t="shared" si="36"/>
        <v>21278.5</v>
      </c>
      <c r="JA42" s="322"/>
      <c r="JB42" s="303"/>
      <c r="JC42" s="391"/>
      <c r="JD42" s="322"/>
      <c r="JE42" s="351"/>
      <c r="JF42" s="78">
        <f t="shared" si="37"/>
        <v>30400</v>
      </c>
      <c r="JH42" s="323"/>
      <c r="JI42" s="782"/>
      <c r="JJ42" s="76"/>
      <c r="JK42" s="323"/>
      <c r="JL42" s="76"/>
      <c r="JM42" s="78">
        <f t="shared" si="38"/>
        <v>30400</v>
      </c>
      <c r="JO42" s="323"/>
      <c r="JP42" s="782"/>
      <c r="JQ42" s="76"/>
      <c r="JR42" s="323"/>
      <c r="JS42" s="76"/>
      <c r="JT42" s="78">
        <f t="shared" si="39"/>
        <v>30400</v>
      </c>
      <c r="JV42" s="407"/>
      <c r="JW42" s="312"/>
      <c r="JX42" s="22"/>
      <c r="JY42" s="31"/>
      <c r="JZ42" s="76"/>
      <c r="KA42" s="78">
        <f t="shared" si="40"/>
        <v>115056.17</v>
      </c>
      <c r="KC42" s="323"/>
      <c r="KD42" s="312"/>
      <c r="KE42" s="22"/>
      <c r="KF42" s="31"/>
      <c r="KG42" s="76"/>
      <c r="KH42" s="78">
        <f t="shared" si="41"/>
        <v>0</v>
      </c>
      <c r="KJ42" s="323"/>
      <c r="KK42" s="323"/>
      <c r="KL42" s="312"/>
      <c r="KM42" s="22"/>
      <c r="KN42" s="31"/>
      <c r="KO42" s="76"/>
      <c r="KP42" s="78">
        <f t="shared" si="42"/>
        <v>26852</v>
      </c>
      <c r="KR42" s="323"/>
      <c r="KS42" s="312"/>
      <c r="KT42" s="22"/>
      <c r="KU42" s="31"/>
      <c r="KV42" s="76"/>
      <c r="KW42" s="78">
        <f t="shared" si="43"/>
        <v>0</v>
      </c>
      <c r="KY42" s="322"/>
      <c r="KZ42" s="230"/>
      <c r="LA42" s="105"/>
      <c r="LB42" s="49"/>
      <c r="LC42" s="140"/>
      <c r="LD42" s="78">
        <f t="shared" si="44"/>
        <v>0</v>
      </c>
      <c r="LF42" s="312"/>
      <c r="LG42" s="312"/>
      <c r="LH42" s="22"/>
      <c r="LI42" s="31"/>
      <c r="LJ42" s="76"/>
      <c r="LK42" s="78">
        <f t="shared" si="45"/>
        <v>7881.5</v>
      </c>
      <c r="LM42" s="312"/>
      <c r="LN42" s="312"/>
      <c r="LO42" s="22"/>
      <c r="LP42" s="31"/>
      <c r="LQ42" s="76"/>
      <c r="LR42" s="78">
        <f t="shared" si="46"/>
        <v>0</v>
      </c>
      <c r="LT42" s="312"/>
      <c r="LU42" s="312"/>
      <c r="LV42" s="22"/>
      <c r="LW42" s="31"/>
      <c r="LX42" s="76"/>
      <c r="LY42" s="78">
        <f t="shared" si="47"/>
        <v>0</v>
      </c>
      <c r="MA42" s="312"/>
      <c r="MB42" s="312"/>
      <c r="MC42" s="22"/>
      <c r="MD42" s="31"/>
      <c r="ME42" s="76"/>
      <c r="MF42" s="78">
        <f t="shared" si="48"/>
        <v>0</v>
      </c>
      <c r="MH42" s="407"/>
      <c r="MI42" s="312"/>
      <c r="MJ42" s="22"/>
      <c r="MK42" s="31"/>
      <c r="ML42" s="76"/>
      <c r="MM42" s="78">
        <f t="shared" si="49"/>
        <v>0</v>
      </c>
      <c r="MO42" s="407"/>
      <c r="MP42" s="312"/>
      <c r="MQ42" s="22"/>
      <c r="MR42" s="31"/>
      <c r="MS42" s="76"/>
      <c r="MT42" s="78">
        <f t="shared" si="50"/>
        <v>0</v>
      </c>
      <c r="MV42" s="407"/>
      <c r="MW42" s="312"/>
      <c r="MX42" s="22"/>
      <c r="MY42" s="31"/>
      <c r="MZ42" s="76"/>
      <c r="NA42" s="78">
        <f t="shared" si="51"/>
        <v>0</v>
      </c>
      <c r="NC42" s="312"/>
      <c r="ND42" s="312"/>
      <c r="NE42" s="22"/>
      <c r="NF42" s="31"/>
      <c r="NG42" s="76"/>
      <c r="NH42" s="78">
        <f t="shared" si="52"/>
        <v>0</v>
      </c>
      <c r="NJ42" s="312"/>
      <c r="NK42" s="312"/>
      <c r="NL42" s="22"/>
      <c r="NM42" s="31"/>
      <c r="NN42" s="76"/>
      <c r="NO42" s="78">
        <f t="shared" si="53"/>
        <v>0</v>
      </c>
      <c r="NQ42" s="407"/>
      <c r="NR42" s="312"/>
      <c r="NS42" s="22"/>
      <c r="NT42" s="407"/>
      <c r="NU42" s="76"/>
      <c r="NV42" s="78">
        <f t="shared" si="54"/>
        <v>0</v>
      </c>
      <c r="NX42" s="407"/>
      <c r="NY42" s="312"/>
      <c r="NZ42" s="22"/>
      <c r="OA42" s="31"/>
      <c r="OB42" s="76"/>
      <c r="OC42" s="78">
        <f t="shared" si="55"/>
        <v>14934.5</v>
      </c>
      <c r="OE42" s="407"/>
      <c r="OF42" s="738"/>
      <c r="OG42" s="312"/>
      <c r="OH42" s="22"/>
      <c r="OI42" s="31"/>
      <c r="OJ42" s="76"/>
      <c r="OK42" s="78">
        <f t="shared" si="0"/>
        <v>166644.35999999999</v>
      </c>
      <c r="OM42" s="407"/>
      <c r="ON42" s="312"/>
      <c r="OO42" s="22"/>
      <c r="OP42" s="31"/>
      <c r="OQ42" s="76"/>
      <c r="OR42" s="78">
        <f t="shared" si="56"/>
        <v>0</v>
      </c>
      <c r="OT42" s="312"/>
      <c r="OU42" s="312"/>
      <c r="OV42" s="22"/>
      <c r="OW42" s="31"/>
      <c r="OX42" s="76"/>
      <c r="OY42" s="78">
        <f t="shared" si="57"/>
        <v>0</v>
      </c>
      <c r="PA42" s="322"/>
      <c r="PB42" s="791"/>
      <c r="PC42" s="140"/>
      <c r="PD42" s="49"/>
      <c r="PE42" s="140"/>
      <c r="PF42" s="78">
        <f t="shared" si="58"/>
        <v>7976</v>
      </c>
      <c r="PH42" s="322"/>
      <c r="PI42" s="899"/>
      <c r="PJ42" s="105"/>
      <c r="PK42" s="49"/>
      <c r="PL42" s="140"/>
      <c r="PM42" s="78">
        <f t="shared" si="59"/>
        <v>7976</v>
      </c>
      <c r="PO42" s="323"/>
      <c r="PP42" s="337"/>
      <c r="PQ42" s="312"/>
      <c r="PR42" s="22"/>
      <c r="PS42" s="337"/>
      <c r="PT42" s="76"/>
      <c r="PU42" s="78">
        <f t="shared" si="60"/>
        <v>332577.49</v>
      </c>
      <c r="PW42" s="323"/>
      <c r="PX42" s="312"/>
      <c r="PY42" s="22"/>
      <c r="PZ42" s="337"/>
      <c r="QA42" s="76"/>
      <c r="QB42" s="78">
        <f t="shared" si="61"/>
        <v>9904</v>
      </c>
      <c r="QD42" s="323"/>
      <c r="QE42" s="312"/>
      <c r="QF42" s="22"/>
      <c r="QG42" s="31"/>
      <c r="QH42" s="76"/>
      <c r="QI42" s="78">
        <f t="shared" si="62"/>
        <v>43673.4</v>
      </c>
      <c r="QK42" s="312"/>
      <c r="QL42" s="312"/>
      <c r="QM42" s="22"/>
      <c r="QN42" s="31"/>
      <c r="QO42" s="76"/>
      <c r="QP42" s="78">
        <f t="shared" si="63"/>
        <v>0</v>
      </c>
      <c r="QR42" s="312"/>
      <c r="QS42" s="312"/>
      <c r="QT42" s="22"/>
      <c r="QU42" s="31"/>
      <c r="QV42" s="76"/>
      <c r="QW42" s="78">
        <f t="shared" si="64"/>
        <v>0</v>
      </c>
      <c r="QY42" s="312"/>
      <c r="QZ42" s="312"/>
      <c r="RA42" s="22"/>
      <c r="RB42" s="31"/>
      <c r="RC42" s="76"/>
      <c r="RD42" s="78">
        <f t="shared" si="65"/>
        <v>0</v>
      </c>
      <c r="RF42" s="427"/>
      <c r="RG42" s="484"/>
      <c r="RH42" s="230"/>
      <c r="RI42" s="105"/>
      <c r="RJ42" s="49"/>
      <c r="RK42" s="140"/>
      <c r="RL42" s="78">
        <f t="shared" si="66"/>
        <v>26965.5</v>
      </c>
      <c r="RN42" s="407"/>
      <c r="RO42" s="312"/>
      <c r="RP42" s="22"/>
      <c r="RQ42" s="31"/>
      <c r="RR42" s="76"/>
      <c r="RS42" s="78">
        <f t="shared" si="67"/>
        <v>0</v>
      </c>
      <c r="RU42" s="407"/>
      <c r="RV42" s="312"/>
      <c r="RW42" s="22"/>
      <c r="RX42" s="31"/>
      <c r="RY42" s="76"/>
      <c r="RZ42" s="78">
        <f t="shared" si="68"/>
        <v>0</v>
      </c>
      <c r="SB42" s="312"/>
      <c r="SC42" s="312"/>
      <c r="SD42" s="22"/>
      <c r="SE42" s="31"/>
      <c r="SF42" s="76"/>
      <c r="SG42" s="78">
        <f t="shared" si="69"/>
        <v>0</v>
      </c>
      <c r="SI42" s="312"/>
      <c r="SJ42" s="312"/>
      <c r="SK42" s="22"/>
      <c r="SL42" s="31"/>
      <c r="SM42" s="76"/>
      <c r="SN42" s="78">
        <f t="shared" si="70"/>
        <v>0</v>
      </c>
      <c r="SP42" s="312"/>
      <c r="SQ42" s="312"/>
      <c r="SR42" s="22"/>
      <c r="SS42" s="31"/>
      <c r="ST42" s="76"/>
      <c r="SU42" s="78">
        <f t="shared" si="71"/>
        <v>0</v>
      </c>
      <c r="SW42" s="312"/>
      <c r="SX42" s="312"/>
      <c r="SY42" s="22"/>
      <c r="SZ42" s="31"/>
      <c r="TA42" s="76"/>
      <c r="TB42" s="78">
        <f t="shared" si="72"/>
        <v>0</v>
      </c>
      <c r="TD42" s="312"/>
      <c r="TE42" s="312"/>
      <c r="TF42" s="22"/>
      <c r="TG42" s="31"/>
      <c r="TH42" s="76"/>
      <c r="TI42" s="78">
        <f t="shared" si="73"/>
        <v>0</v>
      </c>
      <c r="TK42" s="312"/>
      <c r="TL42" s="312"/>
      <c r="TM42" s="22"/>
      <c r="TN42" s="31"/>
      <c r="TO42" s="76"/>
      <c r="TP42" s="78">
        <f t="shared" si="74"/>
        <v>9651.5</v>
      </c>
      <c r="TR42" s="312"/>
      <c r="TS42" s="312"/>
      <c r="TT42" s="22"/>
      <c r="TU42" s="31"/>
      <c r="TV42" s="76"/>
      <c r="TW42" s="78">
        <f t="shared" si="75"/>
        <v>0</v>
      </c>
      <c r="TY42" s="407"/>
      <c r="TZ42" s="312"/>
      <c r="UA42" s="22"/>
      <c r="UB42" s="31"/>
      <c r="UC42" s="76"/>
      <c r="UD42" s="78">
        <f t="shared" si="76"/>
        <v>0</v>
      </c>
      <c r="UF42" s="407"/>
      <c r="UG42" s="312"/>
      <c r="UH42" s="22"/>
      <c r="UI42" s="31"/>
      <c r="UJ42" s="76"/>
      <c r="UK42" s="78">
        <f t="shared" si="77"/>
        <v>-2822</v>
      </c>
      <c r="UM42" s="407"/>
      <c r="UN42" s="312"/>
      <c r="UO42" s="22"/>
      <c r="UP42" s="31"/>
      <c r="UQ42" s="76"/>
      <c r="UR42" s="78">
        <f t="shared" si="78"/>
        <v>0</v>
      </c>
      <c r="UT42" s="323"/>
      <c r="UU42" s="782"/>
      <c r="UV42" s="76"/>
      <c r="UW42" s="323"/>
      <c r="UX42" s="76"/>
      <c r="UY42" s="78">
        <f t="shared" si="79"/>
        <v>2243</v>
      </c>
      <c r="VA42" s="407"/>
      <c r="VB42" s="312"/>
      <c r="VC42" s="22"/>
      <c r="VD42" s="31"/>
      <c r="VE42" s="76"/>
      <c r="VF42" s="78">
        <f t="shared" si="80"/>
        <v>0</v>
      </c>
      <c r="VH42" s="312"/>
      <c r="VI42" s="312"/>
      <c r="VJ42" s="22"/>
      <c r="VK42" s="31"/>
      <c r="VL42" s="76"/>
      <c r="VM42" s="78">
        <f t="shared" si="81"/>
        <v>1169.5</v>
      </c>
      <c r="VO42" s="312"/>
      <c r="VP42" s="312"/>
      <c r="VQ42" s="22"/>
      <c r="VR42" s="31"/>
      <c r="VS42" s="76"/>
      <c r="VT42" s="78">
        <f t="shared" si="82"/>
        <v>0</v>
      </c>
      <c r="VV42" s="407"/>
      <c r="VW42" s="312"/>
      <c r="VX42" s="22"/>
      <c r="VY42" s="31"/>
      <c r="VZ42" s="76"/>
      <c r="WA42" s="78">
        <f t="shared" si="83"/>
        <v>25810</v>
      </c>
      <c r="WC42" s="323"/>
      <c r="WD42" s="312"/>
      <c r="WE42" s="22"/>
      <c r="WF42" s="31"/>
      <c r="WG42" s="76"/>
      <c r="WH42" s="78">
        <f t="shared" si="84"/>
        <v>151</v>
      </c>
      <c r="WJ42" s="407"/>
      <c r="WK42" s="312"/>
      <c r="WL42" s="22"/>
      <c r="WM42" s="31"/>
      <c r="WN42" s="76"/>
      <c r="WO42" s="78">
        <f t="shared" si="85"/>
        <v>22886.5</v>
      </c>
      <c r="WQ42" s="312"/>
      <c r="WR42" s="312"/>
      <c r="WS42" s="22"/>
      <c r="WT42" s="31"/>
      <c r="WU42" s="76"/>
      <c r="WV42" s="78">
        <f t="shared" si="86"/>
        <v>0</v>
      </c>
      <c r="WX42" s="407"/>
      <c r="WY42" s="312"/>
      <c r="WZ42" s="22"/>
      <c r="XA42" s="31"/>
      <c r="XB42" s="76"/>
      <c r="XC42" s="78">
        <f t="shared" si="87"/>
        <v>27657.5</v>
      </c>
      <c r="XE42" s="407"/>
      <c r="XF42" s="312"/>
      <c r="XG42" s="22"/>
      <c r="XH42" s="31"/>
      <c r="XI42" s="76"/>
      <c r="XJ42" s="78">
        <f t="shared" si="88"/>
        <v>0</v>
      </c>
      <c r="XL42" s="407"/>
      <c r="XM42" s="312"/>
      <c r="XN42" s="22"/>
      <c r="XO42" s="31"/>
      <c r="XP42" s="76"/>
      <c r="XQ42" s="78">
        <f t="shared" si="89"/>
        <v>0</v>
      </c>
      <c r="XS42" s="323"/>
      <c r="XT42" s="312"/>
      <c r="XU42" s="312"/>
      <c r="XV42" s="22"/>
      <c r="XW42" s="31"/>
      <c r="XX42" s="76"/>
      <c r="XY42" s="78">
        <f t="shared" si="90"/>
        <v>55941.83</v>
      </c>
      <c r="YA42" s="323"/>
      <c r="YB42" s="312"/>
      <c r="YC42" s="22"/>
      <c r="YD42" s="31"/>
      <c r="YE42" s="76"/>
      <c r="YF42" s="78">
        <f t="shared" si="91"/>
        <v>721</v>
      </c>
      <c r="YH42" s="427"/>
      <c r="YI42" s="484"/>
      <c r="YJ42" s="230"/>
      <c r="YK42" s="105"/>
      <c r="YL42" s="787"/>
      <c r="YM42" s="140"/>
      <c r="YN42" s="78">
        <f t="shared" si="92"/>
        <v>4883.7000000000007</v>
      </c>
      <c r="YP42" s="323"/>
      <c r="YQ42" s="312"/>
      <c r="YR42" s="22"/>
      <c r="YS42" s="31"/>
      <c r="YT42" s="76"/>
      <c r="YU42" s="78">
        <f t="shared" si="251"/>
        <v>2405.5</v>
      </c>
      <c r="YW42" s="322"/>
      <c r="YX42" s="230"/>
      <c r="YY42" s="105"/>
      <c r="YZ42" s="49"/>
      <c r="ZA42" s="140"/>
      <c r="ZB42" s="78">
        <f t="shared" si="93"/>
        <v>13442.44</v>
      </c>
      <c r="ZD42" s="407"/>
      <c r="ZE42" s="312"/>
      <c r="ZF42" s="22"/>
      <c r="ZG42" s="31"/>
      <c r="ZH42" s="76"/>
      <c r="ZI42" s="78">
        <f t="shared" si="237"/>
        <v>0</v>
      </c>
      <c r="ZK42" s="407"/>
      <c r="ZL42" s="312"/>
      <c r="ZM42" s="22"/>
      <c r="ZN42" s="31"/>
      <c r="ZO42" s="76"/>
      <c r="ZP42" s="78">
        <f t="shared" si="238"/>
        <v>0</v>
      </c>
      <c r="ZR42" s="322">
        <v>41545</v>
      </c>
      <c r="ZS42" s="318"/>
      <c r="ZT42" s="303" t="s">
        <v>4192</v>
      </c>
      <c r="ZU42" s="140">
        <v>42832.4</v>
      </c>
      <c r="ZV42" s="322"/>
      <c r="ZW42" s="140"/>
      <c r="ZX42" s="78">
        <f t="shared" si="94"/>
        <v>625654.78000000014</v>
      </c>
      <c r="ZZ42" s="322"/>
      <c r="AAA42" s="303"/>
      <c r="AAB42" s="140"/>
      <c r="AAC42" s="322"/>
      <c r="AAD42" s="140"/>
      <c r="AAE42" s="78">
        <f t="shared" si="95"/>
        <v>0</v>
      </c>
      <c r="AAG42" s="427"/>
      <c r="AAH42" s="230"/>
      <c r="AAI42" s="105"/>
      <c r="AAJ42" s="322"/>
      <c r="AAK42" s="140"/>
      <c r="AAL42" s="78">
        <f t="shared" si="96"/>
        <v>2828</v>
      </c>
      <c r="AAN42" s="323"/>
      <c r="AAP42" s="785"/>
      <c r="AAQ42" s="31"/>
      <c r="AAR42" s="76"/>
      <c r="AAS42" s="78">
        <f t="shared" si="97"/>
        <v>22790</v>
      </c>
      <c r="AAU42" s="407"/>
      <c r="AAV42" s="312"/>
      <c r="AAW42" s="22"/>
      <c r="AAX42" s="31"/>
      <c r="AAY42" s="76"/>
      <c r="AAZ42" s="78">
        <f t="shared" si="98"/>
        <v>0</v>
      </c>
      <c r="ABB42" s="407"/>
      <c r="ABC42" s="312"/>
      <c r="ABD42" s="22"/>
      <c r="ABE42" s="31"/>
      <c r="ABF42" s="76"/>
      <c r="ABG42" s="78">
        <f t="shared" si="99"/>
        <v>0</v>
      </c>
      <c r="ABI42" s="407"/>
      <c r="ABJ42" s="312"/>
      <c r="ABK42" s="22"/>
      <c r="ABL42" s="31"/>
      <c r="ABM42" s="76"/>
      <c r="ABN42" s="78">
        <f t="shared" si="100"/>
        <v>0</v>
      </c>
      <c r="ABP42" s="407"/>
      <c r="ABQ42" s="312"/>
      <c r="ABR42" s="22"/>
      <c r="ABS42" s="31"/>
      <c r="ABT42" s="76"/>
      <c r="ABU42" s="78">
        <f t="shared" si="101"/>
        <v>0</v>
      </c>
      <c r="ABW42" s="407"/>
      <c r="ABX42" s="312"/>
      <c r="ABY42" s="22"/>
      <c r="ABZ42" s="31"/>
      <c r="ACA42" s="76"/>
      <c r="ACB42" s="78">
        <f t="shared" si="102"/>
        <v>0</v>
      </c>
      <c r="ACD42" s="407"/>
      <c r="ACE42" s="407"/>
      <c r="ACF42" s="312"/>
      <c r="ACG42" s="22"/>
      <c r="ACH42" s="31"/>
      <c r="ACI42" s="76"/>
      <c r="ACJ42" s="78">
        <f t="shared" si="103"/>
        <v>0</v>
      </c>
      <c r="ACL42" s="312"/>
      <c r="ACM42" s="312"/>
      <c r="ACN42" s="22"/>
      <c r="ACO42" s="31"/>
      <c r="ACP42" s="76"/>
      <c r="ACQ42" s="78">
        <f t="shared" si="255"/>
        <v>8172</v>
      </c>
      <c r="ACS42" s="312"/>
      <c r="ACT42" s="312"/>
      <c r="ACU42" s="22"/>
      <c r="ACV42" s="31"/>
      <c r="ACW42" s="76"/>
      <c r="ACX42" s="78">
        <f t="shared" si="104"/>
        <v>70699</v>
      </c>
      <c r="ADA42" s="312"/>
      <c r="ADB42" s="312"/>
      <c r="ADC42" s="22"/>
      <c r="ADD42" s="31"/>
      <c r="ADE42" s="76"/>
      <c r="ADF42" s="78">
        <f t="shared" si="256"/>
        <v>0</v>
      </c>
      <c r="ADH42" s="323"/>
      <c r="ADI42" s="312"/>
      <c r="ADJ42" s="22"/>
      <c r="ADK42" s="407"/>
      <c r="ADL42" s="76"/>
      <c r="ADM42" s="78">
        <f t="shared" si="257"/>
        <v>0</v>
      </c>
      <c r="ADO42" s="407"/>
      <c r="ADP42" s="312"/>
      <c r="ADQ42" s="22"/>
      <c r="ADR42" s="31"/>
      <c r="ADS42" s="76"/>
      <c r="ADT42" s="78">
        <f t="shared" si="258"/>
        <v>42311</v>
      </c>
      <c r="ADV42" s="322"/>
      <c r="ADW42" s="303"/>
      <c r="ADX42" s="140"/>
      <c r="ADY42" s="322"/>
      <c r="ADZ42" s="140"/>
      <c r="AEA42" s="78">
        <f t="shared" si="252"/>
        <v>31650.5</v>
      </c>
      <c r="AEC42" s="312"/>
      <c r="AED42" s="312"/>
      <c r="AEE42" s="22"/>
      <c r="AEF42" s="31"/>
      <c r="AEG42" s="76"/>
      <c r="AEH42" s="78">
        <f t="shared" si="1"/>
        <v>0</v>
      </c>
      <c r="AEJ42" s="312"/>
      <c r="AEK42" s="312"/>
      <c r="AEL42" s="22"/>
      <c r="AEM42" s="31"/>
      <c r="AEN42" s="76"/>
      <c r="AEO42" s="78">
        <f t="shared" si="105"/>
        <v>1957</v>
      </c>
      <c r="AEQ42" s="312"/>
      <c r="AER42" s="312"/>
      <c r="AES42" s="22"/>
      <c r="AET42" s="31"/>
      <c r="AEU42" s="76"/>
      <c r="AEV42" s="78">
        <f t="shared" si="106"/>
        <v>0</v>
      </c>
      <c r="AEX42" s="312"/>
      <c r="AEY42" s="312"/>
      <c r="AEZ42" s="22"/>
      <c r="AFA42" s="31"/>
      <c r="AFB42" s="76"/>
      <c r="AFC42" s="78">
        <f t="shared" si="107"/>
        <v>0</v>
      </c>
      <c r="AFE42" s="312"/>
      <c r="AFF42" s="312"/>
      <c r="AFG42" s="22"/>
      <c r="AFH42" s="31"/>
      <c r="AFI42" s="76"/>
      <c r="AFJ42" s="78">
        <f t="shared" si="108"/>
        <v>0</v>
      </c>
      <c r="AFL42" s="312"/>
      <c r="AFM42" s="312"/>
      <c r="AFN42" s="22"/>
      <c r="AFO42" s="31"/>
      <c r="AFP42" s="76"/>
      <c r="AFQ42" s="78">
        <f t="shared" si="109"/>
        <v>0</v>
      </c>
      <c r="AFS42" s="312"/>
      <c r="AFT42" s="312"/>
      <c r="AFU42" s="22"/>
      <c r="AFV42" s="31"/>
      <c r="AFW42" s="76"/>
      <c r="AFX42" s="78">
        <f t="shared" si="110"/>
        <v>75595.399999999994</v>
      </c>
      <c r="AFZ42" s="312"/>
      <c r="AGA42" s="312"/>
      <c r="AGB42" s="22"/>
      <c r="AGC42" s="31"/>
      <c r="AGD42" s="76"/>
      <c r="AGE42" s="78">
        <f t="shared" si="111"/>
        <v>0</v>
      </c>
      <c r="AGG42" s="323"/>
      <c r="AGH42" s="312"/>
      <c r="AGI42" s="22"/>
      <c r="AGJ42" s="31"/>
      <c r="AGK42" s="76"/>
      <c r="AGL42" s="78">
        <f t="shared" si="112"/>
        <v>6283.5</v>
      </c>
      <c r="AGN42" s="407"/>
      <c r="AGO42" s="312"/>
      <c r="AGP42" s="22"/>
      <c r="AGQ42" s="31"/>
      <c r="AGR42" s="76"/>
      <c r="AGS42" s="78">
        <f t="shared" si="113"/>
        <v>39189.599999999999</v>
      </c>
      <c r="AGW42" s="782"/>
      <c r="AGX42" s="76"/>
      <c r="AGY42" s="323"/>
      <c r="AGZ42" s="76"/>
      <c r="AHA42" s="78">
        <f t="shared" si="114"/>
        <v>2343</v>
      </c>
      <c r="AHC42" s="407"/>
      <c r="AHD42" s="312"/>
      <c r="AHE42" s="22"/>
      <c r="AHF42" s="31"/>
      <c r="AHG42" s="76"/>
      <c r="AHH42" s="78">
        <f t="shared" si="115"/>
        <v>0</v>
      </c>
      <c r="AHJ42" s="407"/>
      <c r="AHK42" s="312"/>
      <c r="AHL42" s="22"/>
      <c r="AHM42" s="31"/>
      <c r="AHN42" s="76"/>
      <c r="AHO42" s="78">
        <f t="shared" si="116"/>
        <v>3656</v>
      </c>
      <c r="AHQ42" s="407"/>
      <c r="AHR42" s="407"/>
      <c r="AHS42" s="312"/>
      <c r="AHT42" s="22"/>
      <c r="AHU42" s="31"/>
      <c r="AHV42" s="76"/>
      <c r="AHW42" s="78">
        <f t="shared" si="117"/>
        <v>62507</v>
      </c>
      <c r="AHY42" s="407"/>
      <c r="AHZ42" s="312"/>
      <c r="AIA42" s="22"/>
      <c r="AIB42" s="31"/>
      <c r="AIC42" s="76"/>
      <c r="AID42" s="78">
        <f t="shared" si="118"/>
        <v>2612</v>
      </c>
      <c r="AIF42" s="407"/>
      <c r="AIG42" s="312"/>
      <c r="AIH42" s="22"/>
      <c r="AII42" s="31"/>
      <c r="AIJ42" s="76"/>
      <c r="AIK42" s="78">
        <f t="shared" si="119"/>
        <v>23042</v>
      </c>
      <c r="AIM42" s="407"/>
      <c r="AIN42" s="312"/>
      <c r="AIO42" s="22"/>
      <c r="AIP42" s="31"/>
      <c r="AIQ42" s="76"/>
      <c r="AIR42" s="78">
        <f t="shared" si="120"/>
        <v>504</v>
      </c>
      <c r="AIT42" s="31"/>
      <c r="AIU42" s="784"/>
      <c r="AIV42" s="22"/>
      <c r="AIW42" s="31"/>
      <c r="AIX42" s="76"/>
      <c r="AIY42" s="78">
        <f t="shared" si="121"/>
        <v>52560.5</v>
      </c>
      <c r="AJA42" s="31"/>
      <c r="AJB42" s="784"/>
      <c r="AJC42" s="105"/>
      <c r="AJD42" s="794"/>
      <c r="AJE42" s="704"/>
      <c r="AJF42" s="78">
        <f t="shared" si="122"/>
        <v>25028.5</v>
      </c>
      <c r="AJH42" s="323"/>
      <c r="AJI42" s="784"/>
      <c r="AJJ42" s="22"/>
      <c r="AJK42" s="31"/>
      <c r="AJL42" s="76"/>
      <c r="AJM42" s="78">
        <f t="shared" si="123"/>
        <v>0</v>
      </c>
      <c r="AJO42" s="322"/>
      <c r="AJP42" s="230"/>
      <c r="AJQ42" s="105"/>
      <c r="AJR42" s="49">
        <v>41113</v>
      </c>
      <c r="AJS42" s="140">
        <v>500</v>
      </c>
      <c r="AJT42" s="78">
        <f t="shared" si="124"/>
        <v>928</v>
      </c>
      <c r="AJV42" s="312"/>
      <c r="AJW42" s="312"/>
      <c r="AJX42" s="784"/>
      <c r="AJY42" s="22"/>
      <c r="AJZ42" s="31"/>
      <c r="AKA42" s="76"/>
      <c r="AKB42" s="78">
        <f t="shared" si="125"/>
        <v>0</v>
      </c>
      <c r="AKD42" s="407"/>
      <c r="AKE42" s="784"/>
      <c r="AKF42" s="22"/>
      <c r="AKG42" s="31"/>
      <c r="AKH42" s="76"/>
      <c r="AKI42" s="78">
        <f t="shared" si="126"/>
        <v>0</v>
      </c>
      <c r="AKK42" s="407"/>
      <c r="AKL42" s="740"/>
      <c r="AKM42" s="784"/>
      <c r="AKN42" s="22"/>
      <c r="AKO42" s="31"/>
      <c r="AKP42" s="76"/>
      <c r="AKQ42" s="78">
        <f t="shared" si="127"/>
        <v>0</v>
      </c>
      <c r="AKS42" s="407"/>
      <c r="AKT42" s="784"/>
      <c r="AKU42" s="22"/>
      <c r="AKV42" s="31"/>
      <c r="AKW42" s="76"/>
      <c r="AKX42" s="78">
        <f t="shared" si="128"/>
        <v>11244.5</v>
      </c>
      <c r="AKZ42" s="407"/>
      <c r="ALA42" s="784"/>
      <c r="ALB42" s="22"/>
      <c r="ALC42" s="31"/>
      <c r="ALD42" s="76"/>
      <c r="ALE42" s="78">
        <f t="shared" si="129"/>
        <v>0</v>
      </c>
      <c r="ALG42" s="407"/>
      <c r="ALH42" s="784"/>
      <c r="ALI42" s="22"/>
      <c r="ALJ42" s="31"/>
      <c r="ALK42" s="76"/>
      <c r="ALL42" s="78">
        <f t="shared" si="130"/>
        <v>3598.5</v>
      </c>
      <c r="ALN42" s="407"/>
      <c r="ALO42" s="312"/>
      <c r="ALP42" s="22"/>
      <c r="ALQ42" s="31"/>
      <c r="ALR42" s="76"/>
      <c r="ALS42" s="78">
        <f t="shared" si="131"/>
        <v>37151</v>
      </c>
      <c r="ALU42" s="407"/>
      <c r="ALV42" s="784"/>
      <c r="ALW42" s="22"/>
      <c r="ALX42" s="31"/>
      <c r="ALY42" s="76"/>
      <c r="ALZ42" s="78">
        <f t="shared" si="132"/>
        <v>0</v>
      </c>
      <c r="AMB42" s="407"/>
      <c r="AMC42" s="784"/>
      <c r="AMD42" s="22"/>
      <c r="AME42" s="407"/>
      <c r="AMF42" s="76"/>
      <c r="AMG42" s="78">
        <f t="shared" si="133"/>
        <v>0</v>
      </c>
      <c r="AMI42" s="407"/>
      <c r="AMJ42" s="784"/>
      <c r="AMK42" s="22"/>
      <c r="AML42" s="31"/>
      <c r="AMM42" s="76"/>
      <c r="AMN42" s="78">
        <f t="shared" si="134"/>
        <v>0</v>
      </c>
      <c r="AMP42" s="323"/>
      <c r="AMQ42" s="312"/>
      <c r="AMR42" s="809"/>
      <c r="AMS42" s="812"/>
      <c r="AMT42" s="76"/>
      <c r="AMU42" s="813">
        <f t="shared" si="204"/>
        <v>0</v>
      </c>
      <c r="AMW42" s="323"/>
      <c r="AMX42" s="312"/>
      <c r="AMY42" s="809"/>
      <c r="AMZ42" s="812"/>
      <c r="ANA42" s="76"/>
      <c r="ANB42" s="813">
        <f t="shared" si="205"/>
        <v>0</v>
      </c>
      <c r="AND42" s="323"/>
      <c r="ANE42" s="312"/>
      <c r="ANF42" s="809"/>
      <c r="ANG42" s="905"/>
      <c r="ANH42" s="76"/>
      <c r="ANI42" s="813">
        <f t="shared" si="206"/>
        <v>12659.599999999999</v>
      </c>
      <c r="ANK42" s="31"/>
      <c r="ANL42" s="312"/>
      <c r="ANM42" s="312"/>
      <c r="ANN42" s="809"/>
      <c r="ANO42" s="812"/>
      <c r="ANP42" s="76"/>
      <c r="ANQ42" s="813">
        <f t="shared" si="207"/>
        <v>0</v>
      </c>
      <c r="ANS42" s="407"/>
      <c r="ANT42" s="740"/>
      <c r="ANU42" s="312"/>
      <c r="ANV42" s="809"/>
      <c r="ANW42" s="812"/>
      <c r="ANX42" s="76"/>
      <c r="ANY42" s="813">
        <f t="shared" si="208"/>
        <v>555712.89</v>
      </c>
      <c r="AOA42" s="407"/>
      <c r="AOB42" s="312"/>
      <c r="AOC42" s="809"/>
      <c r="AOD42" s="812"/>
      <c r="AOE42" s="76"/>
      <c r="AOF42" s="813">
        <f t="shared" si="209"/>
        <v>0</v>
      </c>
      <c r="AOH42" s="312"/>
      <c r="AOI42" s="312"/>
      <c r="AOJ42" s="809"/>
      <c r="AOK42" s="812"/>
      <c r="AOL42" s="76"/>
      <c r="AOM42" s="813">
        <f t="shared" si="210"/>
        <v>1894</v>
      </c>
      <c r="AOO42" s="312"/>
      <c r="AOP42" s="312"/>
      <c r="AOQ42" s="834"/>
      <c r="AOR42" s="812"/>
      <c r="AOS42" s="76"/>
      <c r="AOT42" s="813">
        <f t="shared" si="211"/>
        <v>0</v>
      </c>
      <c r="AOV42" s="49"/>
      <c r="AOW42" s="904"/>
      <c r="AOX42" s="807"/>
      <c r="AOY42" s="98"/>
      <c r="AOZ42" s="140"/>
      <c r="APA42" s="78">
        <f t="shared" si="135"/>
        <v>0</v>
      </c>
      <c r="APC42" s="407"/>
      <c r="APD42" s="312"/>
      <c r="APE42" s="834"/>
      <c r="APF42" s="812"/>
      <c r="APG42" s="76"/>
      <c r="APH42" s="813">
        <f t="shared" si="212"/>
        <v>0</v>
      </c>
      <c r="APJ42" s="323"/>
      <c r="APK42" s="876"/>
      <c r="APL42" s="809"/>
      <c r="APM42" s="812"/>
      <c r="APN42" s="76"/>
      <c r="APO42" s="813">
        <f t="shared" si="265"/>
        <v>0</v>
      </c>
      <c r="APQ42" s="31"/>
      <c r="APR42" s="876"/>
      <c r="APS42" s="809"/>
      <c r="APT42" s="812"/>
      <c r="APU42" s="76"/>
      <c r="APV42" s="813">
        <f t="shared" si="266"/>
        <v>0</v>
      </c>
      <c r="APX42" s="31"/>
      <c r="APY42" s="876"/>
      <c r="APZ42" s="809"/>
      <c r="AQA42" s="812"/>
      <c r="AQB42" s="76"/>
      <c r="AQC42" s="813">
        <f t="shared" si="267"/>
        <v>0</v>
      </c>
      <c r="AQE42" s="31"/>
      <c r="AQF42" s="876"/>
      <c r="AQG42" s="809"/>
      <c r="AQH42" s="812"/>
      <c r="AQI42" s="76"/>
      <c r="AQJ42" s="813">
        <f t="shared" si="268"/>
        <v>0</v>
      </c>
      <c r="AQL42" s="323"/>
      <c r="AQM42" s="876"/>
      <c r="AQN42" s="809"/>
      <c r="AQO42" s="812"/>
      <c r="AQP42" s="76"/>
      <c r="AQQ42" s="813">
        <f t="shared" si="269"/>
        <v>0</v>
      </c>
      <c r="AQS42" s="323"/>
      <c r="AQT42" s="876"/>
      <c r="AQU42" s="809"/>
      <c r="AQV42" s="812"/>
      <c r="AQW42" s="76"/>
      <c r="AQX42" s="813">
        <f t="shared" si="270"/>
        <v>0</v>
      </c>
      <c r="AQZ42" s="323"/>
      <c r="ARA42" s="876"/>
      <c r="ARB42" s="809"/>
      <c r="ARC42" s="812"/>
      <c r="ARD42" s="76"/>
      <c r="ARE42" s="813">
        <f t="shared" si="271"/>
        <v>977</v>
      </c>
      <c r="ARG42" s="407"/>
      <c r="ARH42" s="876"/>
      <c r="ARI42" s="809"/>
      <c r="ARJ42" s="812"/>
      <c r="ARK42" s="76"/>
      <c r="ARL42" s="813">
        <f t="shared" si="272"/>
        <v>0</v>
      </c>
      <c r="ARN42" s="407"/>
      <c r="ARO42" s="876"/>
      <c r="ARP42" s="809"/>
      <c r="ARQ42" s="812"/>
      <c r="ARR42" s="76"/>
      <c r="ARS42" s="813">
        <f t="shared" si="273"/>
        <v>0</v>
      </c>
      <c r="ARU42" s="407"/>
      <c r="ARV42" s="312"/>
      <c r="ARW42" s="809"/>
      <c r="ARX42" s="812"/>
      <c r="ARY42" s="76"/>
      <c r="ARZ42" s="813">
        <f t="shared" si="222"/>
        <v>0</v>
      </c>
      <c r="ASB42" s="312"/>
      <c r="ASC42" s="312"/>
      <c r="ASD42" s="834"/>
      <c r="ASE42" s="812"/>
      <c r="ASF42" s="76"/>
      <c r="ASG42" s="813">
        <f t="shared" si="223"/>
        <v>0</v>
      </c>
      <c r="ASI42" s="407"/>
      <c r="ASJ42" s="312"/>
      <c r="ASK42" s="22"/>
      <c r="ASL42" s="31"/>
      <c r="ASM42" s="76"/>
      <c r="ASN42" s="78">
        <f t="shared" si="239"/>
        <v>0</v>
      </c>
      <c r="ASP42" s="407"/>
      <c r="ASQ42" s="407"/>
      <c r="ASR42" s="312"/>
      <c r="ASS42" s="22"/>
      <c r="AST42" s="31"/>
      <c r="ASU42" s="76"/>
      <c r="ASV42" s="78">
        <f t="shared" si="240"/>
        <v>0</v>
      </c>
      <c r="ASX42" s="407"/>
      <c r="ASY42" s="784"/>
      <c r="ASZ42" s="22"/>
      <c r="ATA42" s="31"/>
      <c r="ATB42" s="76"/>
      <c r="ATC42" s="78">
        <f t="shared" si="241"/>
        <v>19160</v>
      </c>
      <c r="ATE42" s="323"/>
      <c r="ATF42" s="784"/>
      <c r="ATG42" s="22"/>
      <c r="ATH42" s="31"/>
      <c r="ATI42" s="76"/>
      <c r="ATJ42" s="78">
        <f t="shared" si="242"/>
        <v>0</v>
      </c>
      <c r="ATL42" s="407"/>
      <c r="ATM42" s="740"/>
      <c r="ATN42" s="784"/>
      <c r="ATO42" s="22"/>
      <c r="ATP42" s="31"/>
      <c r="ATQ42" s="76"/>
      <c r="ATR42" s="78">
        <f t="shared" si="243"/>
        <v>5675</v>
      </c>
      <c r="ATT42" s="407"/>
      <c r="ATU42" s="740"/>
      <c r="ATV42" s="784"/>
      <c r="ATW42" s="22"/>
      <c r="ATX42" s="31"/>
      <c r="ATY42" s="76"/>
      <c r="ATZ42" s="78">
        <f t="shared" si="244"/>
        <v>0</v>
      </c>
      <c r="AUA42" s="76"/>
      <c r="AUB42" s="407"/>
      <c r="AUC42" s="312"/>
      <c r="AUD42" s="22"/>
      <c r="AUE42" s="31"/>
      <c r="AUF42" s="76"/>
      <c r="AUG42" s="78">
        <f t="shared" si="245"/>
        <v>4480</v>
      </c>
      <c r="AUI42" s="427"/>
      <c r="AUJ42" s="230"/>
      <c r="AUK42" s="105"/>
      <c r="AUL42" s="49"/>
      <c r="AUM42" s="140"/>
      <c r="AUN42" s="78">
        <f t="shared" si="246"/>
        <v>23669.5</v>
      </c>
      <c r="AUP42" s="407"/>
      <c r="AUQ42" s="312"/>
      <c r="AUR42" s="22"/>
      <c r="AUS42" s="31"/>
      <c r="AUT42" s="76"/>
      <c r="AUU42" s="78">
        <f t="shared" si="247"/>
        <v>3312</v>
      </c>
      <c r="AUW42" s="407"/>
      <c r="AUX42" s="312"/>
      <c r="AUY42" s="22"/>
      <c r="AUZ42" s="31"/>
      <c r="AVA42" s="76"/>
      <c r="AVB42" s="78">
        <f t="shared" si="248"/>
        <v>1010</v>
      </c>
      <c r="AVD42" s="427"/>
      <c r="AVE42" s="230"/>
      <c r="AVF42" s="105"/>
      <c r="AVG42" s="49"/>
      <c r="AVH42" s="140"/>
      <c r="AVI42" s="78">
        <f t="shared" si="249"/>
        <v>0</v>
      </c>
      <c r="AVK42" s="407"/>
      <c r="AVL42" s="312"/>
      <c r="AVM42" s="22"/>
      <c r="AVN42" s="31"/>
      <c r="AVO42" s="76"/>
      <c r="AVP42" s="78">
        <f t="shared" si="224"/>
        <v>0</v>
      </c>
      <c r="AVR42" s="407"/>
      <c r="AVS42" s="312"/>
      <c r="AVT42" s="22"/>
      <c r="AVU42" s="31"/>
      <c r="AVV42" s="76"/>
      <c r="AVW42" s="78">
        <f t="shared" si="225"/>
        <v>0</v>
      </c>
      <c r="AVY42" s="427"/>
      <c r="AVZ42" s="230"/>
      <c r="AWA42" s="105"/>
      <c r="AWB42" s="49"/>
      <c r="AWC42" s="140"/>
      <c r="AWD42" s="78">
        <f t="shared" si="226"/>
        <v>0</v>
      </c>
      <c r="AWF42" s="49"/>
      <c r="AWG42" s="309"/>
      <c r="AWH42" s="230"/>
      <c r="AWI42" s="105"/>
      <c r="AWJ42" s="49"/>
      <c r="AWK42" s="140"/>
      <c r="AWL42" s="78">
        <f t="shared" si="227"/>
        <v>448440.18</v>
      </c>
      <c r="AWN42" s="407"/>
      <c r="AWO42" s="407"/>
      <c r="AWP42" s="312"/>
      <c r="AWQ42" s="785"/>
      <c r="AWR42" s="812"/>
      <c r="AWS42" s="76"/>
      <c r="AWT42" s="78">
        <f t="shared" si="259"/>
        <v>11251</v>
      </c>
      <c r="AWV42" s="407"/>
      <c r="AWW42" s="312"/>
      <c r="AWX42" s="785"/>
      <c r="AWY42" s="812"/>
      <c r="AWZ42" s="76"/>
      <c r="AXA42" s="78">
        <f t="shared" si="260"/>
        <v>0</v>
      </c>
      <c r="AXC42" s="407"/>
      <c r="AXD42" s="312"/>
      <c r="AXE42" s="907"/>
      <c r="AXF42" s="812"/>
      <c r="AXG42" s="76"/>
      <c r="AXH42" s="78">
        <f t="shared" si="261"/>
        <v>0</v>
      </c>
      <c r="AXJ42" s="312"/>
      <c r="AXK42" s="312"/>
      <c r="AXL42" s="907"/>
      <c r="AXM42" s="812"/>
      <c r="AXN42" s="76"/>
      <c r="AXO42" s="78">
        <f t="shared" si="262"/>
        <v>0</v>
      </c>
      <c r="AXQ42" s="427"/>
      <c r="AXR42" s="899"/>
      <c r="AXS42" s="846"/>
      <c r="AXT42" s="98"/>
      <c r="AXU42" s="140"/>
      <c r="AXV42" s="78">
        <f t="shared" si="136"/>
        <v>39719</v>
      </c>
      <c r="AXX42" s="427"/>
      <c r="AXY42" s="303"/>
      <c r="AXZ42" s="440"/>
      <c r="AYA42" s="98"/>
      <c r="AYB42" s="140"/>
      <c r="AYC42" s="78">
        <f t="shared" si="137"/>
        <v>0</v>
      </c>
      <c r="AYE42" s="427"/>
      <c r="AYF42" s="303"/>
      <c r="AYG42" s="440"/>
      <c r="AYH42" s="98"/>
      <c r="AYI42" s="140"/>
      <c r="AYJ42" s="78">
        <f t="shared" si="138"/>
        <v>0</v>
      </c>
      <c r="AYL42" s="407"/>
      <c r="AYM42" s="312"/>
      <c r="AYN42" s="907"/>
      <c r="AYO42" s="812"/>
      <c r="AYP42" s="76"/>
      <c r="AYQ42" s="78">
        <f t="shared" si="139"/>
        <v>0</v>
      </c>
      <c r="AYS42" s="407"/>
      <c r="AYT42" s="312"/>
      <c r="AYU42" s="907"/>
      <c r="AYV42" s="812"/>
      <c r="AYW42" s="76"/>
      <c r="AYX42" s="78">
        <f t="shared" si="140"/>
        <v>0</v>
      </c>
      <c r="AYZ42" s="312"/>
      <c r="AZA42" s="312"/>
      <c r="AZB42" s="907"/>
      <c r="AZC42" s="812"/>
      <c r="AZD42" s="76"/>
      <c r="AZE42" s="78">
        <f t="shared" si="141"/>
        <v>0</v>
      </c>
      <c r="AZG42" s="322"/>
      <c r="AZH42" s="303"/>
      <c r="AZI42" s="351"/>
      <c r="AZJ42" s="98"/>
      <c r="AZK42" s="140"/>
      <c r="AZL42" s="78">
        <f t="shared" si="142"/>
        <v>5180.28</v>
      </c>
      <c r="AZN42" s="323"/>
      <c r="AZO42" s="312"/>
      <c r="AZP42" s="785"/>
      <c r="AZQ42" s="812"/>
      <c r="AZR42" s="76"/>
      <c r="AZS42" s="78">
        <f t="shared" si="143"/>
        <v>0</v>
      </c>
      <c r="AZU42" s="322"/>
      <c r="AZV42" s="230"/>
      <c r="AZW42" s="698"/>
      <c r="AZX42" s="717"/>
      <c r="AZY42" s="140"/>
      <c r="AZZ42" s="78">
        <f t="shared" si="144"/>
        <v>5524</v>
      </c>
      <c r="BAB42" s="407"/>
      <c r="BAC42" s="784"/>
      <c r="BAD42" s="907"/>
      <c r="BAE42" s="723"/>
      <c r="BAF42" s="76"/>
      <c r="BAG42" s="78">
        <f t="shared" si="145"/>
        <v>3325</v>
      </c>
      <c r="BAI42" s="427"/>
      <c r="BAJ42" s="303"/>
      <c r="BAK42" s="351"/>
      <c r="BAL42" s="98"/>
      <c r="BAM42" s="140"/>
      <c r="BAN42" s="78">
        <f t="shared" si="146"/>
        <v>56084.2</v>
      </c>
      <c r="BAP42" s="312"/>
      <c r="BAQ42" s="312"/>
      <c r="BAR42" s="907"/>
      <c r="BAS42" s="812"/>
      <c r="BAT42" s="76"/>
      <c r="BAU42" s="78">
        <f t="shared" si="263"/>
        <v>0</v>
      </c>
      <c r="BAW42" s="312"/>
      <c r="BAX42" s="312"/>
      <c r="BAY42" s="907"/>
      <c r="BAZ42" s="812"/>
      <c r="BBA42" s="76"/>
      <c r="BBB42" s="78">
        <f t="shared" si="264"/>
        <v>1292</v>
      </c>
      <c r="BBD42" s="322"/>
      <c r="BBE42" s="322"/>
      <c r="BBF42" s="303"/>
      <c r="BBG42" s="391"/>
      <c r="BBI42" s="704"/>
      <c r="BBJ42" s="132">
        <f t="shared" si="147"/>
        <v>2165734.5</v>
      </c>
      <c r="BBL42" s="312"/>
      <c r="BBM42" s="312"/>
      <c r="BBN42" s="907"/>
      <c r="BBO42" s="812"/>
      <c r="BBP42" s="76"/>
      <c r="BBQ42" s="78">
        <f t="shared" si="148"/>
        <v>0</v>
      </c>
      <c r="BBS42" s="312"/>
      <c r="BBT42" s="312"/>
      <c r="BBU42" s="907"/>
      <c r="BBV42" s="812"/>
      <c r="BBW42" s="76"/>
      <c r="BBX42" s="78">
        <f t="shared" si="149"/>
        <v>0</v>
      </c>
      <c r="BBZ42" s="312"/>
      <c r="BCA42" s="312"/>
      <c r="BCB42" s="907"/>
      <c r="BCC42" s="812"/>
      <c r="BCD42" s="76"/>
      <c r="BCE42" s="78">
        <f t="shared" si="150"/>
        <v>0</v>
      </c>
      <c r="BCG42" s="312"/>
      <c r="BCH42" s="312"/>
      <c r="BCI42" s="907"/>
      <c r="BCJ42" s="812"/>
      <c r="BCK42" s="76"/>
      <c r="BCL42" s="78">
        <f t="shared" si="151"/>
        <v>0</v>
      </c>
      <c r="BCN42" s="407"/>
      <c r="BCO42" s="312"/>
      <c r="BCP42" s="907"/>
      <c r="BCQ42" s="812"/>
      <c r="BCR42" s="76"/>
      <c r="BCS42" s="78">
        <f t="shared" si="152"/>
        <v>4327.5</v>
      </c>
      <c r="BCU42" s="407"/>
      <c r="BCV42" s="312"/>
      <c r="BCW42" s="907"/>
      <c r="BCX42" s="812"/>
      <c r="BCY42" s="76"/>
      <c r="BCZ42" s="78">
        <f t="shared" si="153"/>
        <v>22835.5</v>
      </c>
      <c r="BDB42" s="323"/>
      <c r="BDC42" s="312"/>
      <c r="BDD42" s="907"/>
      <c r="BDE42" s="812"/>
      <c r="BDF42" s="76"/>
      <c r="BDG42" s="78">
        <f t="shared" si="154"/>
        <v>0</v>
      </c>
      <c r="BDI42" s="407"/>
      <c r="BDJ42" s="740"/>
      <c r="BDK42" s="312"/>
      <c r="BDL42" s="907"/>
      <c r="BDM42" s="723"/>
      <c r="BDN42" s="76"/>
      <c r="BDO42" s="78">
        <f t="shared" si="155"/>
        <v>308</v>
      </c>
      <c r="BDQ42" s="312"/>
      <c r="BDR42" s="312"/>
      <c r="BDS42" s="312"/>
      <c r="BDT42" s="907"/>
      <c r="BDU42" s="812"/>
      <c r="BDV42" s="76"/>
      <c r="BDW42" s="78">
        <f t="shared" si="156"/>
        <v>2970</v>
      </c>
      <c r="BDY42" s="312"/>
      <c r="BDZ42" s="312"/>
      <c r="BEA42" s="907"/>
      <c r="BEB42" s="812"/>
      <c r="BEC42" s="76"/>
      <c r="BED42" s="78">
        <f t="shared" si="157"/>
        <v>0</v>
      </c>
      <c r="BEF42" s="312"/>
      <c r="BEG42" s="312"/>
      <c r="BEH42" s="907"/>
      <c r="BEI42" s="812"/>
      <c r="BEJ42" s="76"/>
      <c r="BEK42" s="78">
        <f t="shared" si="158"/>
        <v>0</v>
      </c>
      <c r="BEM42" s="323"/>
      <c r="BEN42" s="312"/>
      <c r="BEO42" s="907"/>
      <c r="BEP42" s="812"/>
      <c r="BEQ42" s="76"/>
      <c r="BER42" s="78">
        <f t="shared" si="159"/>
        <v>0</v>
      </c>
      <c r="BET42" s="323"/>
      <c r="BEU42" s="312"/>
      <c r="BEV42" s="907"/>
      <c r="BEW42" s="812"/>
      <c r="BEX42" s="76"/>
      <c r="BEY42" s="78">
        <f t="shared" si="160"/>
        <v>1065</v>
      </c>
      <c r="BFA42" s="322"/>
      <c r="BFB42" s="230"/>
      <c r="BFC42" s="698"/>
      <c r="BFD42" s="717"/>
      <c r="BFE42" s="140"/>
      <c r="BFF42" s="78">
        <f t="shared" si="161"/>
        <v>37162</v>
      </c>
      <c r="BFH42" s="323"/>
      <c r="BFI42" s="312"/>
      <c r="BFJ42" s="907"/>
      <c r="BFK42" s="723"/>
      <c r="BFL42" s="76"/>
      <c r="BFM42" s="78">
        <f t="shared" si="162"/>
        <v>0</v>
      </c>
      <c r="BFO42" s="312"/>
      <c r="BFP42" s="312"/>
      <c r="BFQ42" s="907"/>
      <c r="BFR42" s="812"/>
      <c r="BFS42" s="76"/>
      <c r="BFT42" s="78">
        <f t="shared" si="163"/>
        <v>0</v>
      </c>
      <c r="BFV42" s="323"/>
      <c r="BFW42" s="312"/>
      <c r="BFX42" s="907"/>
      <c r="BFY42" s="905"/>
      <c r="BFZ42" s="76"/>
      <c r="BGA42" s="78">
        <f t="shared" si="164"/>
        <v>43828.5</v>
      </c>
      <c r="BGC42" s="427"/>
      <c r="BGD42" s="230"/>
      <c r="BGE42" s="698"/>
      <c r="BGF42" s="717"/>
      <c r="BGG42" s="140"/>
      <c r="BGH42" s="78">
        <f t="shared" si="165"/>
        <v>118491.09999999999</v>
      </c>
      <c r="BGJ42" s="312"/>
      <c r="BGK42" s="312"/>
      <c r="BGL42" s="907"/>
      <c r="BGM42" s="812"/>
      <c r="BGN42" s="76"/>
      <c r="BGO42" s="78">
        <f t="shared" si="166"/>
        <v>0</v>
      </c>
      <c r="BGQ42" s="407"/>
      <c r="BGR42" s="312"/>
      <c r="BGS42" s="907"/>
      <c r="BGT42" s="812"/>
      <c r="BGU42" s="76"/>
      <c r="BGV42" s="78">
        <f t="shared" si="167"/>
        <v>19485.8</v>
      </c>
      <c r="BGX42" s="407"/>
      <c r="BGY42" s="312"/>
      <c r="BGZ42" s="312"/>
      <c r="BHA42" s="907"/>
      <c r="BHB42" s="812"/>
      <c r="BHC42" s="76"/>
      <c r="BHD42" s="78">
        <f t="shared" si="168"/>
        <v>6511</v>
      </c>
      <c r="BHF42" s="323"/>
      <c r="BHG42" s="782"/>
      <c r="BHH42" s="795"/>
      <c r="BHI42" s="394"/>
      <c r="BHJ42" s="140"/>
      <c r="BHK42" s="78">
        <f t="shared" si="169"/>
        <v>6434</v>
      </c>
      <c r="BHM42" s="323"/>
      <c r="BHN42" s="738"/>
      <c r="BHO42" s="312"/>
      <c r="BHP42" s="907"/>
      <c r="BHQ42" s="905"/>
      <c r="BHR42" s="76"/>
      <c r="BHS42" s="78">
        <f t="shared" si="170"/>
        <v>0</v>
      </c>
      <c r="BHU42" s="312"/>
      <c r="BHV42" s="312"/>
      <c r="BHW42" s="312"/>
      <c r="BHX42" s="785"/>
      <c r="BHY42" s="812"/>
      <c r="BHZ42" s="76"/>
      <c r="BIA42" s="78">
        <f t="shared" si="171"/>
        <v>283008</v>
      </c>
      <c r="BIC42" s="407"/>
      <c r="BID42" s="782"/>
      <c r="BIE42" s="795"/>
      <c r="BIF42" s="723"/>
      <c r="BIG42" s="76"/>
      <c r="BIH42" s="78">
        <f t="shared" si="172"/>
        <v>0</v>
      </c>
      <c r="BIJ42" s="323"/>
      <c r="BIK42" s="312"/>
      <c r="BIL42" s="785"/>
      <c r="BIM42" s="812"/>
      <c r="BIN42" s="76"/>
      <c r="BIO42" s="78">
        <f t="shared" si="173"/>
        <v>0</v>
      </c>
      <c r="BIQ42" s="407"/>
      <c r="BIR42" s="312"/>
      <c r="BIS42" s="785"/>
      <c r="BIT42" s="812"/>
      <c r="BIU42" s="76"/>
      <c r="BIV42" s="78">
        <f t="shared" si="174"/>
        <v>3000</v>
      </c>
      <c r="BIX42" s="323"/>
      <c r="BIY42" s="323"/>
      <c r="BIZ42" s="312"/>
      <c r="BJA42" s="907"/>
      <c r="BJB42" s="812"/>
      <c r="BJC42" s="76"/>
      <c r="BJD42" s="78">
        <f t="shared" si="253"/>
        <v>196151.15000000002</v>
      </c>
      <c r="BJF42" s="312"/>
      <c r="BJG42" s="312"/>
      <c r="BJH42" s="907"/>
      <c r="BJI42" s="812"/>
      <c r="BJJ42" s="76"/>
      <c r="BJK42" s="78">
        <f t="shared" si="254"/>
        <v>0</v>
      </c>
      <c r="BJM42" s="407"/>
      <c r="BJN42" s="312"/>
      <c r="BJO42" s="907"/>
      <c r="BJP42" s="812"/>
      <c r="BJQ42" s="76"/>
      <c r="BJR42" s="78">
        <f t="shared" si="175"/>
        <v>0</v>
      </c>
      <c r="BJT42" s="407"/>
      <c r="BJV42" s="312"/>
      <c r="BJW42" s="907"/>
      <c r="BJX42" s="812"/>
      <c r="BJY42" s="76"/>
      <c r="BJZ42" s="78">
        <f t="shared" si="176"/>
        <v>16334</v>
      </c>
      <c r="BKB42" s="407"/>
      <c r="BKC42" s="312"/>
      <c r="BKD42" s="907"/>
      <c r="BKE42" s="812"/>
      <c r="BKF42" s="76"/>
      <c r="BKG42" s="78">
        <f t="shared" si="177"/>
        <v>9118</v>
      </c>
      <c r="BKI42" s="407"/>
      <c r="BKJ42" s="312"/>
      <c r="BKK42" s="907"/>
      <c r="BKL42" s="812"/>
      <c r="BKM42" s="76"/>
      <c r="BKN42" s="78">
        <f t="shared" si="178"/>
        <v>0</v>
      </c>
      <c r="BKP42" s="407"/>
      <c r="BKQ42" s="312"/>
      <c r="BKR42" s="907"/>
      <c r="BKS42" s="812"/>
      <c r="BKT42" s="76"/>
      <c r="BKU42" s="78">
        <f t="shared" si="179"/>
        <v>15188.5</v>
      </c>
      <c r="BKW42" s="407"/>
      <c r="BKX42" s="312"/>
      <c r="BKY42" s="907"/>
      <c r="BKZ42" s="812"/>
      <c r="BLA42" s="76"/>
      <c r="BLB42" s="78">
        <f t="shared" si="180"/>
        <v>0</v>
      </c>
      <c r="BLD42" s="407"/>
      <c r="BLE42" s="312"/>
      <c r="BLF42" s="907"/>
      <c r="BLG42" s="812"/>
      <c r="BLH42" s="76"/>
      <c r="BLI42" s="78">
        <f t="shared" si="181"/>
        <v>0</v>
      </c>
      <c r="BLK42" s="407"/>
      <c r="BLL42" s="312"/>
      <c r="BLM42" s="907"/>
      <c r="BLN42" s="812"/>
      <c r="BLO42" s="76"/>
      <c r="BLP42" s="78">
        <f t="shared" si="182"/>
        <v>0</v>
      </c>
      <c r="BLR42" s="407"/>
      <c r="BLS42" s="312"/>
      <c r="BLT42" s="907"/>
      <c r="BLU42" s="812"/>
      <c r="BLV42" s="76"/>
      <c r="BLW42" s="78">
        <f t="shared" si="183"/>
        <v>2393</v>
      </c>
      <c r="BLY42" s="407"/>
      <c r="BLZ42" s="312"/>
      <c r="BMA42" s="907"/>
      <c r="BMB42" s="812"/>
      <c r="BMC42" s="76"/>
      <c r="BMD42" s="78">
        <f t="shared" si="184"/>
        <v>0</v>
      </c>
      <c r="BMF42" s="31"/>
      <c r="BMG42" s="782"/>
      <c r="BMH42" s="795"/>
      <c r="BMI42" s="812"/>
      <c r="BMJ42" s="76"/>
      <c r="BMK42" s="78">
        <f t="shared" si="185"/>
        <v>0</v>
      </c>
      <c r="BMM42" s="31"/>
      <c r="BMN42" s="312"/>
      <c r="BMO42" s="785"/>
      <c r="BMP42" s="812"/>
      <c r="BMQ42" s="76"/>
      <c r="BMR42" s="78">
        <f t="shared" si="228"/>
        <v>14824.5</v>
      </c>
      <c r="BMT42" s="322"/>
      <c r="BMU42" s="230"/>
      <c r="BMV42" s="698"/>
      <c r="BMW42" s="98"/>
      <c r="BMX42" s="140"/>
      <c r="BMY42" s="78">
        <f t="shared" si="229"/>
        <v>56291.5</v>
      </c>
      <c r="BNA42" s="312"/>
      <c r="BNB42" s="312"/>
      <c r="BNC42" s="907"/>
      <c r="BND42" s="812"/>
      <c r="BNE42" s="76"/>
      <c r="BNF42" s="78">
        <f t="shared" si="230"/>
        <v>0</v>
      </c>
      <c r="BNH42" s="312"/>
      <c r="BNI42" s="738"/>
      <c r="BNJ42" s="312"/>
      <c r="BNK42" s="907"/>
      <c r="BNL42" s="812"/>
      <c r="BNM42" s="76"/>
      <c r="BNN42" s="78">
        <f t="shared" si="231"/>
        <v>0</v>
      </c>
      <c r="BNP42" s="312"/>
      <c r="BNQ42" s="312"/>
      <c r="BNR42" s="907"/>
      <c r="BNS42" s="812"/>
      <c r="BNT42" s="76"/>
      <c r="BNU42" s="78">
        <f t="shared" si="232"/>
        <v>0</v>
      </c>
      <c r="BNW42" s="312"/>
      <c r="BNX42" s="312"/>
      <c r="BNY42" s="907"/>
      <c r="BNZ42" s="812"/>
      <c r="BOA42" s="76"/>
      <c r="BOB42" s="78">
        <f t="shared" si="233"/>
        <v>0</v>
      </c>
      <c r="BOD42" s="312"/>
      <c r="BOE42" s="312"/>
      <c r="BOF42" s="907"/>
      <c r="BOG42" s="812"/>
      <c r="BOH42" s="76"/>
      <c r="BOI42" s="78">
        <f t="shared" si="234"/>
        <v>1785.5</v>
      </c>
      <c r="BOK42" s="323"/>
      <c r="BOL42" s="312"/>
      <c r="BOM42" s="907"/>
      <c r="BON42" s="812"/>
      <c r="BOO42" s="76"/>
      <c r="BOP42" s="78">
        <f t="shared" si="235"/>
        <v>0</v>
      </c>
      <c r="BOR42" s="407"/>
      <c r="BOS42" s="312"/>
      <c r="BOT42" s="907"/>
      <c r="BOU42" s="812"/>
      <c r="BOV42" s="76"/>
      <c r="BOW42" s="78">
        <f t="shared" si="236"/>
        <v>0</v>
      </c>
      <c r="BOY42" s="407"/>
      <c r="BOZ42" s="312"/>
      <c r="BPA42" s="907"/>
      <c r="BPB42" s="812"/>
      <c r="BPC42" s="76"/>
      <c r="BPD42" s="78">
        <f t="shared" si="250"/>
        <v>210</v>
      </c>
      <c r="BPF42" s="312"/>
      <c r="BPG42" s="312"/>
      <c r="BPH42" s="907"/>
      <c r="BPI42" s="812"/>
      <c r="BPJ42" s="76"/>
      <c r="BPK42" s="78">
        <f t="shared" si="186"/>
        <v>0</v>
      </c>
      <c r="BPM42" s="312"/>
      <c r="BPN42" s="312"/>
      <c r="BPO42" s="907"/>
      <c r="BPP42" s="812"/>
      <c r="BPQ42" s="76"/>
      <c r="BPR42" s="78">
        <f t="shared" si="187"/>
        <v>0</v>
      </c>
      <c r="BPV42" s="312"/>
      <c r="BPW42" s="907"/>
      <c r="BPX42" s="812"/>
      <c r="BPY42" s="76"/>
      <c r="BPZ42" s="78">
        <f t="shared" si="188"/>
        <v>118</v>
      </c>
      <c r="BQA42" s="76"/>
      <c r="BQB42" s="323"/>
      <c r="BQC42" s="312"/>
      <c r="BQD42" s="785"/>
      <c r="BQE42" s="812"/>
      <c r="BQF42" s="76"/>
      <c r="BQG42" s="78">
        <f t="shared" si="189"/>
        <v>28133.5</v>
      </c>
      <c r="BQI42" s="322"/>
      <c r="BQJ42" s="1476"/>
      <c r="BQK42" s="698"/>
      <c r="BQL42" s="427"/>
      <c r="BQM42" s="262"/>
      <c r="BQN42" s="78">
        <f t="shared" si="190"/>
        <v>0</v>
      </c>
      <c r="BQQ42" s="782"/>
      <c r="BQR42" s="351"/>
      <c r="BQS42" s="407"/>
      <c r="BQT42" s="780"/>
      <c r="BQU42" s="78">
        <f t="shared" si="191"/>
        <v>0</v>
      </c>
      <c r="BQW42" s="312"/>
      <c r="BQX42" s="312"/>
      <c r="BQY42" s="907"/>
      <c r="BQZ42" s="812"/>
      <c r="BRA42" s="76"/>
      <c r="BRB42" s="78">
        <f t="shared" si="192"/>
        <v>2077</v>
      </c>
      <c r="BRD42" s="312"/>
      <c r="BRE42" s="312"/>
      <c r="BRF42" s="312"/>
      <c r="BRG42" s="907"/>
      <c r="BRH42" s="812"/>
      <c r="BRI42" s="76"/>
      <c r="BRJ42" s="78">
        <f t="shared" si="193"/>
        <v>1966</v>
      </c>
      <c r="BRL42" s="407"/>
      <c r="BRM42" s="312"/>
      <c r="BRN42" s="907"/>
      <c r="BRO42" s="812"/>
      <c r="BRP42" s="76"/>
      <c r="BRQ42" s="78">
        <f t="shared" si="194"/>
        <v>0</v>
      </c>
      <c r="BRS42" s="407"/>
      <c r="BRT42" s="312"/>
      <c r="BRU42" s="907"/>
      <c r="BRV42" s="812"/>
      <c r="BRW42" s="76"/>
      <c r="BRX42" s="78">
        <f t="shared" si="195"/>
        <v>0</v>
      </c>
      <c r="BRZ42" s="312"/>
      <c r="BSA42" s="312"/>
      <c r="BSB42" s="907"/>
      <c r="BSC42" s="812"/>
      <c r="BSD42" s="76"/>
      <c r="BSE42" s="78">
        <f t="shared" si="196"/>
        <v>0</v>
      </c>
      <c r="BSG42" s="407"/>
      <c r="BSH42" s="312"/>
      <c r="BSI42" s="907"/>
      <c r="BSJ42" s="812"/>
      <c r="BSK42" s="76"/>
      <c r="BSL42" s="78">
        <f t="shared" si="197"/>
        <v>0</v>
      </c>
      <c r="BSN42" s="407"/>
      <c r="BSO42" s="312"/>
      <c r="BSP42" s="907"/>
      <c r="BSQ42" s="812"/>
      <c r="BSR42" s="76"/>
      <c r="BSS42" s="78">
        <f t="shared" si="198"/>
        <v>0</v>
      </c>
      <c r="BSU42" s="312"/>
      <c r="BSV42" s="312"/>
      <c r="BSW42" s="907"/>
      <c r="BSX42" s="812"/>
      <c r="BSY42" s="76"/>
      <c r="BSZ42" s="78">
        <f t="shared" si="199"/>
        <v>0</v>
      </c>
      <c r="BTB42" s="312"/>
      <c r="BTC42" s="312"/>
      <c r="BTD42" s="907"/>
      <c r="BTE42" s="812"/>
      <c r="BTF42" s="76"/>
      <c r="BTG42" s="78">
        <f t="shared" si="200"/>
        <v>0</v>
      </c>
      <c r="BTI42" s="312"/>
      <c r="BTJ42" s="312"/>
      <c r="BTK42" s="907"/>
      <c r="BTL42" s="812"/>
      <c r="BTM42" s="76"/>
      <c r="BTN42" s="78">
        <f t="shared" si="201"/>
        <v>0</v>
      </c>
      <c r="BTP42" s="312"/>
      <c r="BTQ42" s="312"/>
      <c r="BTR42" s="907"/>
      <c r="BTS42" s="812"/>
      <c r="BTT42" s="76"/>
      <c r="BTU42" s="78">
        <f t="shared" si="202"/>
        <v>0</v>
      </c>
    </row>
    <row r="43" spans="1:1893" x14ac:dyDescent="0.25">
      <c r="A43" s="312"/>
      <c r="B43" s="312"/>
      <c r="C43" s="22"/>
      <c r="D43" s="31"/>
      <c r="E43" s="76"/>
      <c r="F43" s="78">
        <f t="shared" si="2"/>
        <v>0</v>
      </c>
      <c r="H43" s="312"/>
      <c r="I43" s="312"/>
      <c r="J43" s="22"/>
      <c r="K43" s="31"/>
      <c r="L43" s="76"/>
      <c r="M43" s="78">
        <f t="shared" si="3"/>
        <v>0</v>
      </c>
      <c r="O43" s="312"/>
      <c r="P43" s="312"/>
      <c r="Q43" s="22"/>
      <c r="R43" s="31"/>
      <c r="S43" s="76"/>
      <c r="T43" s="78">
        <f t="shared" si="4"/>
        <v>0</v>
      </c>
      <c r="V43" s="312"/>
      <c r="W43" s="312"/>
      <c r="X43" s="22"/>
      <c r="Y43" s="31"/>
      <c r="Z43" s="76"/>
      <c r="AA43" s="78">
        <f t="shared" si="5"/>
        <v>0</v>
      </c>
      <c r="AC43" s="407"/>
      <c r="AD43" s="312"/>
      <c r="AE43" s="22"/>
      <c r="AF43" s="407"/>
      <c r="AG43" s="76"/>
      <c r="AH43" s="78">
        <f t="shared" si="6"/>
        <v>33979</v>
      </c>
      <c r="AJ43" s="322"/>
      <c r="AK43" s="230"/>
      <c r="AL43" s="105"/>
      <c r="AM43" s="322"/>
      <c r="AN43" s="140"/>
      <c r="AO43" s="78">
        <f t="shared" si="7"/>
        <v>617632.36</v>
      </c>
      <c r="AQ43" s="312"/>
      <c r="AR43" s="312"/>
      <c r="AS43" s="22"/>
      <c r="AT43" s="31"/>
      <c r="AU43" s="76"/>
      <c r="AV43" s="78">
        <f t="shared" si="8"/>
        <v>0</v>
      </c>
      <c r="AX43" s="323"/>
      <c r="AY43" s="312"/>
      <c r="AZ43" s="22"/>
      <c r="BA43" s="31"/>
      <c r="BB43" s="76"/>
      <c r="BC43" s="78">
        <f t="shared" si="9"/>
        <v>37222</v>
      </c>
      <c r="BE43" s="407"/>
      <c r="BF43" s="312"/>
      <c r="BG43" s="22"/>
      <c r="BH43" s="31"/>
      <c r="BI43" s="76"/>
      <c r="BJ43" s="78">
        <f t="shared" si="10"/>
        <v>0</v>
      </c>
      <c r="BL43" s="323"/>
      <c r="BM43" s="782"/>
      <c r="BN43" s="76"/>
      <c r="BO43" s="31"/>
      <c r="BP43" s="140"/>
      <c r="BQ43" s="78">
        <f t="shared" si="11"/>
        <v>0</v>
      </c>
      <c r="BS43" s="427"/>
      <c r="BT43" s="427"/>
      <c r="BU43" s="230"/>
      <c r="BV43" s="105"/>
      <c r="BW43" s="49"/>
      <c r="BX43" s="140"/>
      <c r="BY43" s="78">
        <f t="shared" si="12"/>
        <v>0</v>
      </c>
      <c r="CA43" s="407"/>
      <c r="CB43" s="312"/>
      <c r="CC43" s="22"/>
      <c r="CD43" s="31"/>
      <c r="CE43" s="76"/>
      <c r="CF43" s="78">
        <f t="shared" si="13"/>
        <v>0</v>
      </c>
      <c r="CH43" s="407"/>
      <c r="CI43" s="312"/>
      <c r="CJ43" s="22"/>
      <c r="CK43" s="31"/>
      <c r="CL43" s="76"/>
      <c r="CM43" s="78">
        <f t="shared" si="14"/>
        <v>0</v>
      </c>
      <c r="CO43" s="427">
        <v>41457</v>
      </c>
      <c r="CP43" s="821" t="s">
        <v>3357</v>
      </c>
      <c r="CQ43" s="230" t="s">
        <v>3358</v>
      </c>
      <c r="CR43" s="105">
        <v>275893</v>
      </c>
      <c r="CS43" s="740"/>
      <c r="CT43" s="390"/>
      <c r="CU43" s="78">
        <f t="shared" si="15"/>
        <v>1867351.25</v>
      </c>
      <c r="CW43" s="427"/>
      <c r="CX43" s="821"/>
      <c r="CY43" s="303"/>
      <c r="CZ43" s="140"/>
      <c r="DA43" s="427"/>
      <c r="DB43" s="76"/>
      <c r="DC43" s="78">
        <f t="shared" si="16"/>
        <v>9551430.3000000007</v>
      </c>
      <c r="DE43" s="323"/>
      <c r="DF43" s="312"/>
      <c r="DG43" s="22"/>
      <c r="DH43" s="31"/>
      <c r="DI43" s="76"/>
      <c r="DJ43" s="78">
        <f t="shared" si="17"/>
        <v>7735</v>
      </c>
      <c r="DL43" s="323"/>
      <c r="DM43" s="312"/>
      <c r="DN43" s="22"/>
      <c r="DO43" s="31"/>
      <c r="DP43" s="76"/>
      <c r="DQ43" s="78">
        <f t="shared" si="18"/>
        <v>0</v>
      </c>
      <c r="DS43" s="312"/>
      <c r="DT43" s="312"/>
      <c r="DU43" s="22"/>
      <c r="DV43" s="31"/>
      <c r="DW43" s="76"/>
      <c r="DX43" s="78">
        <f t="shared" si="19"/>
        <v>1750.5</v>
      </c>
      <c r="DZ43" s="323"/>
      <c r="EA43" s="312"/>
      <c r="EB43" s="22"/>
      <c r="EC43" s="31"/>
      <c r="ED43" s="76"/>
      <c r="EE43" s="78">
        <f t="shared" si="20"/>
        <v>0</v>
      </c>
      <c r="EG43" s="407"/>
      <c r="EH43" s="312"/>
      <c r="EI43" s="22"/>
      <c r="EJ43" s="31"/>
      <c r="EK43" s="76"/>
      <c r="EL43" s="78">
        <f t="shared" si="21"/>
        <v>0</v>
      </c>
      <c r="EN43" s="407"/>
      <c r="EO43" s="312"/>
      <c r="EP43" s="22"/>
      <c r="EQ43" s="31"/>
      <c r="ER43" s="76"/>
      <c r="ES43" s="78">
        <f t="shared" si="22"/>
        <v>0</v>
      </c>
      <c r="EU43" s="312"/>
      <c r="EV43" s="312"/>
      <c r="EW43" s="312"/>
      <c r="EX43" s="22"/>
      <c r="EY43" s="31"/>
      <c r="EZ43" s="76"/>
      <c r="FA43" s="78">
        <f t="shared" si="23"/>
        <v>0</v>
      </c>
      <c r="FC43" s="427"/>
      <c r="FD43" s="49"/>
      <c r="FE43" s="230"/>
      <c r="FF43" s="105"/>
      <c r="FG43" s="49"/>
      <c r="FH43" s="140"/>
      <c r="FI43" s="132">
        <f t="shared" si="24"/>
        <v>40277.530000000006</v>
      </c>
      <c r="FK43" s="407"/>
      <c r="FL43" s="312"/>
      <c r="FM43" s="312"/>
      <c r="FN43" s="22"/>
      <c r="FO43" s="31"/>
      <c r="FP43" s="76"/>
      <c r="FQ43" s="78">
        <f t="shared" si="25"/>
        <v>8038.1</v>
      </c>
      <c r="FS43" s="31"/>
      <c r="FT43" s="312"/>
      <c r="FU43" s="22"/>
      <c r="FV43" s="31"/>
      <c r="FW43" s="76"/>
      <c r="FX43" s="78">
        <f t="shared" si="203"/>
        <v>0</v>
      </c>
      <c r="FZ43" s="407"/>
      <c r="GA43" s="740"/>
      <c r="GB43" s="312"/>
      <c r="GC43" s="22"/>
      <c r="GD43" s="407"/>
      <c r="GE43" s="76"/>
      <c r="GF43" s="78">
        <f t="shared" si="26"/>
        <v>115455</v>
      </c>
      <c r="GH43" s="312"/>
      <c r="GI43" s="312"/>
      <c r="GJ43" s="22"/>
      <c r="GK43" s="31"/>
      <c r="GL43" s="76"/>
      <c r="GM43" s="78">
        <f t="shared" si="27"/>
        <v>24</v>
      </c>
      <c r="GO43" s="407"/>
      <c r="GP43" s="312"/>
      <c r="GQ43" s="312"/>
      <c r="GR43" s="22"/>
      <c r="GS43" s="31"/>
      <c r="GT43" s="76"/>
      <c r="GU43" s="78">
        <f t="shared" si="28"/>
        <v>8804.6</v>
      </c>
      <c r="GW43" s="407"/>
      <c r="GX43" s="312"/>
      <c r="GY43" s="22"/>
      <c r="GZ43" s="31"/>
      <c r="HA43" s="76"/>
      <c r="HB43" s="78">
        <f t="shared" si="29"/>
        <v>5990.5</v>
      </c>
      <c r="HD43" s="323"/>
      <c r="HE43" s="312"/>
      <c r="HF43" s="22"/>
      <c r="HG43" s="31"/>
      <c r="HH43" s="76"/>
      <c r="HI43" s="78">
        <f t="shared" si="30"/>
        <v>41275.5</v>
      </c>
      <c r="HK43" s="323"/>
      <c r="HL43" s="312"/>
      <c r="HM43" s="22"/>
      <c r="HN43" s="31"/>
      <c r="HO43" s="76"/>
      <c r="HP43" s="78">
        <f t="shared" si="31"/>
        <v>3000</v>
      </c>
      <c r="HR43" s="323"/>
      <c r="HS43" s="312"/>
      <c r="HT43" s="22"/>
      <c r="HU43" s="31"/>
      <c r="HV43" s="76"/>
      <c r="HW43" s="78">
        <f t="shared" si="32"/>
        <v>0</v>
      </c>
      <c r="HY43" s="323"/>
      <c r="HZ43" s="312"/>
      <c r="IA43" s="22"/>
      <c r="IB43" s="31"/>
      <c r="IC43" s="76"/>
      <c r="ID43" s="78">
        <f t="shared" si="33"/>
        <v>0</v>
      </c>
      <c r="IF43" s="312"/>
      <c r="IG43" s="312"/>
      <c r="IH43" s="22"/>
      <c r="II43" s="31"/>
      <c r="IJ43" s="76"/>
      <c r="IK43" s="78">
        <f t="shared" si="34"/>
        <v>44195</v>
      </c>
      <c r="IM43" s="427"/>
      <c r="IN43" s="230"/>
      <c r="IO43" s="105"/>
      <c r="IP43" s="49"/>
      <c r="IQ43" s="140"/>
      <c r="IR43" s="78">
        <f t="shared" si="35"/>
        <v>402</v>
      </c>
      <c r="IT43" s="407"/>
      <c r="IU43" s="312"/>
      <c r="IV43" s="22"/>
      <c r="IW43" s="31"/>
      <c r="IX43" s="76"/>
      <c r="IY43" s="78">
        <f t="shared" si="36"/>
        <v>21278.5</v>
      </c>
      <c r="JA43" s="322"/>
      <c r="JB43" s="230"/>
      <c r="JC43" s="105"/>
      <c r="JD43" s="322"/>
      <c r="JE43" s="105"/>
      <c r="JF43" s="78">
        <f t="shared" si="37"/>
        <v>30400</v>
      </c>
      <c r="JH43" s="323"/>
      <c r="JI43" s="782"/>
      <c r="JJ43" s="76"/>
      <c r="JK43" s="323"/>
      <c r="JL43" s="52"/>
      <c r="JM43" s="78">
        <f t="shared" si="38"/>
        <v>30400</v>
      </c>
      <c r="JO43" s="323"/>
      <c r="JP43" s="782"/>
      <c r="JQ43" s="76"/>
      <c r="JR43" s="323"/>
      <c r="JS43" s="52"/>
      <c r="JT43" s="78">
        <f t="shared" si="39"/>
        <v>30400</v>
      </c>
      <c r="JV43" s="407"/>
      <c r="JW43" s="782"/>
      <c r="JX43" s="76"/>
      <c r="JY43" s="31"/>
      <c r="JZ43" s="140"/>
      <c r="KA43" s="78">
        <f>KA42+JX43-JZ43</f>
        <v>115056.17</v>
      </c>
      <c r="KC43" s="323"/>
      <c r="KD43" s="312"/>
      <c r="KE43" s="22"/>
      <c r="KF43" s="31"/>
      <c r="KG43" s="76"/>
      <c r="KH43" s="78">
        <f t="shared" si="41"/>
        <v>0</v>
      </c>
      <c r="KJ43" s="323"/>
      <c r="KK43" s="323"/>
      <c r="KL43" s="312"/>
      <c r="KM43" s="22"/>
      <c r="KN43" s="31"/>
      <c r="KO43" s="76"/>
      <c r="KP43" s="78">
        <f t="shared" si="42"/>
        <v>26852</v>
      </c>
      <c r="KR43" s="323"/>
      <c r="KS43" s="312"/>
      <c r="KT43" s="22"/>
      <c r="KU43" s="31"/>
      <c r="KV43" s="76"/>
      <c r="KW43" s="78">
        <f t="shared" si="43"/>
        <v>0</v>
      </c>
      <c r="KY43" s="323"/>
      <c r="KZ43" s="312"/>
      <c r="LA43" s="22"/>
      <c r="LB43" s="31"/>
      <c r="LC43" s="76"/>
      <c r="LD43" s="78">
        <f t="shared" si="44"/>
        <v>0</v>
      </c>
      <c r="LF43" s="312"/>
      <c r="LG43" s="312"/>
      <c r="LH43" s="22"/>
      <c r="LI43" s="31"/>
      <c r="LJ43" s="76"/>
      <c r="LK43" s="78">
        <f t="shared" si="45"/>
        <v>7881.5</v>
      </c>
      <c r="LM43" s="312"/>
      <c r="LN43" s="312"/>
      <c r="LO43" s="22"/>
      <c r="LP43" s="31"/>
      <c r="LQ43" s="76"/>
      <c r="LR43" s="78">
        <f t="shared" si="46"/>
        <v>0</v>
      </c>
      <c r="LT43" s="312"/>
      <c r="LU43" s="312"/>
      <c r="LV43" s="22"/>
      <c r="LW43" s="31"/>
      <c r="LX43" s="76"/>
      <c r="LY43" s="78">
        <f t="shared" si="47"/>
        <v>0</v>
      </c>
      <c r="MA43" s="312"/>
      <c r="MB43" s="312"/>
      <c r="MC43" s="22"/>
      <c r="MD43" s="31"/>
      <c r="ME43" s="76"/>
      <c r="MF43" s="78">
        <f t="shared" si="48"/>
        <v>0</v>
      </c>
      <c r="MH43" s="407"/>
      <c r="MI43" s="312"/>
      <c r="MJ43" s="22"/>
      <c r="MK43" s="31"/>
      <c r="ML43" s="76"/>
      <c r="MM43" s="78">
        <f t="shared" si="49"/>
        <v>0</v>
      </c>
      <c r="MO43" s="407"/>
      <c r="MP43" s="312"/>
      <c r="MQ43" s="22"/>
      <c r="MR43" s="31"/>
      <c r="MS43" s="76"/>
      <c r="MT43" s="78">
        <f t="shared" si="50"/>
        <v>0</v>
      </c>
      <c r="MV43" s="407"/>
      <c r="MW43" s="312"/>
      <c r="MX43" s="22"/>
      <c r="MY43" s="31"/>
      <c r="MZ43" s="76"/>
      <c r="NA43" s="78">
        <f t="shared" si="51"/>
        <v>0</v>
      </c>
      <c r="NC43" s="312"/>
      <c r="ND43" s="312"/>
      <c r="NE43" s="22"/>
      <c r="NF43" s="31"/>
      <c r="NG43" s="76"/>
      <c r="NH43" s="78">
        <f t="shared" si="52"/>
        <v>0</v>
      </c>
      <c r="NJ43" s="312"/>
      <c r="NK43" s="312"/>
      <c r="NL43" s="22"/>
      <c r="NM43" s="31"/>
      <c r="NN43" s="76"/>
      <c r="NO43" s="78">
        <f t="shared" si="53"/>
        <v>0</v>
      </c>
      <c r="NQ43" s="407"/>
      <c r="NR43" s="312"/>
      <c r="NS43" s="22"/>
      <c r="NT43" s="407"/>
      <c r="NU43" s="76"/>
      <c r="NV43" s="78">
        <f t="shared" si="54"/>
        <v>0</v>
      </c>
      <c r="NX43" s="407"/>
      <c r="NY43" s="312"/>
      <c r="NZ43" s="22"/>
      <c r="OA43" s="31"/>
      <c r="OB43" s="76"/>
      <c r="OC43" s="78">
        <f t="shared" si="55"/>
        <v>14934.5</v>
      </c>
      <c r="OE43" s="407"/>
      <c r="OF43" s="738"/>
      <c r="OG43" s="312"/>
      <c r="OH43" s="22"/>
      <c r="OI43" s="31"/>
      <c r="OJ43" s="76"/>
      <c r="OK43" s="78">
        <f t="shared" si="0"/>
        <v>166644.35999999999</v>
      </c>
      <c r="OM43" s="407"/>
      <c r="ON43" s="312"/>
      <c r="OO43" s="22"/>
      <c r="OP43" s="31"/>
      <c r="OQ43" s="76"/>
      <c r="OR43" s="78">
        <f t="shared" si="56"/>
        <v>0</v>
      </c>
      <c r="OT43" s="312"/>
      <c r="OU43" s="312"/>
      <c r="OV43" s="22"/>
      <c r="OW43" s="31"/>
      <c r="OX43" s="76"/>
      <c r="OY43" s="78">
        <f t="shared" si="57"/>
        <v>0</v>
      </c>
      <c r="PA43" s="322"/>
      <c r="PB43" s="791"/>
      <c r="PC43" s="140"/>
      <c r="PD43" s="908"/>
      <c r="PE43" s="140"/>
      <c r="PF43" s="78">
        <f t="shared" si="58"/>
        <v>7976</v>
      </c>
      <c r="PH43" s="322"/>
      <c r="PI43" s="791"/>
      <c r="PJ43" s="140"/>
      <c r="PK43" s="49"/>
      <c r="PL43" s="140"/>
      <c r="PM43" s="78">
        <f t="shared" si="59"/>
        <v>7976</v>
      </c>
      <c r="PO43" s="323"/>
      <c r="PP43" s="337"/>
      <c r="PQ43" s="312"/>
      <c r="PR43" s="22"/>
      <c r="PS43" s="31"/>
      <c r="PT43" s="76"/>
      <c r="PU43" s="78">
        <f t="shared" si="60"/>
        <v>332577.49</v>
      </c>
      <c r="PW43" s="323"/>
      <c r="PX43" s="312"/>
      <c r="PY43" s="22"/>
      <c r="PZ43" s="31"/>
      <c r="QA43" s="76"/>
      <c r="QB43" s="78">
        <f t="shared" si="61"/>
        <v>9904</v>
      </c>
      <c r="QD43" s="323"/>
      <c r="QE43" s="312"/>
      <c r="QF43" s="22"/>
      <c r="QG43" s="31"/>
      <c r="QH43" s="76"/>
      <c r="QI43" s="78">
        <f t="shared" si="62"/>
        <v>43673.4</v>
      </c>
      <c r="QK43" s="312"/>
      <c r="QL43" s="312"/>
      <c r="QM43" s="22"/>
      <c r="QN43" s="31"/>
      <c r="QO43" s="76"/>
      <c r="QP43" s="78">
        <f t="shared" si="63"/>
        <v>0</v>
      </c>
      <c r="QR43" s="312"/>
      <c r="QS43" s="312"/>
      <c r="QT43" s="22"/>
      <c r="QU43" s="31"/>
      <c r="QV43" s="76"/>
      <c r="QW43" s="78">
        <f t="shared" si="64"/>
        <v>0</v>
      </c>
      <c r="QY43" s="312"/>
      <c r="QZ43" s="312"/>
      <c r="RA43" s="22"/>
      <c r="RB43" s="31"/>
      <c r="RC43" s="76"/>
      <c r="RD43" s="78">
        <f t="shared" si="65"/>
        <v>0</v>
      </c>
      <c r="RF43" s="427"/>
      <c r="RG43" s="484"/>
      <c r="RH43" s="230"/>
      <c r="RI43" s="105"/>
      <c r="RJ43" s="49"/>
      <c r="RK43" s="140"/>
      <c r="RL43" s="78">
        <f t="shared" si="66"/>
        <v>26965.5</v>
      </c>
      <c r="RN43" s="407"/>
      <c r="RO43" s="312"/>
      <c r="RP43" s="22"/>
      <c r="RQ43" s="31"/>
      <c r="RR43" s="76"/>
      <c r="RS43" s="78">
        <f t="shared" si="67"/>
        <v>0</v>
      </c>
      <c r="RU43" s="407"/>
      <c r="RV43" s="312"/>
      <c r="RW43" s="22"/>
      <c r="RX43" s="31"/>
      <c r="RY43" s="76"/>
      <c r="RZ43" s="78">
        <f t="shared" si="68"/>
        <v>0</v>
      </c>
      <c r="SB43" s="312"/>
      <c r="SC43" s="312"/>
      <c r="SD43" s="22"/>
      <c r="SE43" s="31"/>
      <c r="SF43" s="76"/>
      <c r="SG43" s="78">
        <f t="shared" si="69"/>
        <v>0</v>
      </c>
      <c r="SI43" s="312"/>
      <c r="SJ43" s="312"/>
      <c r="SK43" s="22"/>
      <c r="SL43" s="31"/>
      <c r="SM43" s="76"/>
      <c r="SN43" s="78">
        <f t="shared" si="70"/>
        <v>0</v>
      </c>
      <c r="SP43" s="312"/>
      <c r="SQ43" s="312"/>
      <c r="SR43" s="22"/>
      <c r="SS43" s="31"/>
      <c r="ST43" s="76"/>
      <c r="SU43" s="78">
        <f t="shared" si="71"/>
        <v>0</v>
      </c>
      <c r="SW43" s="312"/>
      <c r="SX43" s="312"/>
      <c r="SY43" s="22"/>
      <c r="SZ43" s="31"/>
      <c r="TA43" s="76"/>
      <c r="TB43" s="78">
        <f t="shared" si="72"/>
        <v>0</v>
      </c>
      <c r="TD43" s="312"/>
      <c r="TE43" s="312"/>
      <c r="TF43" s="22"/>
      <c r="TG43" s="31"/>
      <c r="TH43" s="76"/>
      <c r="TI43" s="78">
        <f t="shared" si="73"/>
        <v>0</v>
      </c>
      <c r="TK43" s="312"/>
      <c r="TL43" s="312"/>
      <c r="TM43" s="22"/>
      <c r="TN43" s="31"/>
      <c r="TO43" s="76"/>
      <c r="TP43" s="78">
        <f t="shared" si="74"/>
        <v>9651.5</v>
      </c>
      <c r="TR43" s="312"/>
      <c r="TS43" s="312"/>
      <c r="TT43" s="22"/>
      <c r="TU43" s="31"/>
      <c r="TV43" s="76"/>
      <c r="TW43" s="78">
        <f t="shared" si="75"/>
        <v>0</v>
      </c>
      <c r="TY43" s="407"/>
      <c r="TZ43" s="312"/>
      <c r="UA43" s="22"/>
      <c r="UB43" s="31"/>
      <c r="UC43" s="76"/>
      <c r="UD43" s="78">
        <f t="shared" si="76"/>
        <v>0</v>
      </c>
      <c r="UF43" s="407"/>
      <c r="UG43" s="312"/>
      <c r="UH43" s="22"/>
      <c r="UI43" s="31"/>
      <c r="UJ43" s="76"/>
      <c r="UK43" s="78">
        <f t="shared" si="77"/>
        <v>-2822</v>
      </c>
      <c r="UM43" s="407"/>
      <c r="UN43" s="312"/>
      <c r="UO43" s="22"/>
      <c r="UP43" s="31"/>
      <c r="UQ43" s="76"/>
      <c r="UR43" s="78">
        <f t="shared" si="78"/>
        <v>0</v>
      </c>
      <c r="UT43" s="323"/>
      <c r="UU43" s="782"/>
      <c r="UV43" s="76"/>
      <c r="UW43" s="323"/>
      <c r="UX43" s="140"/>
      <c r="UY43" s="78">
        <f t="shared" si="79"/>
        <v>2243</v>
      </c>
      <c r="VA43" s="407"/>
      <c r="VB43" s="312"/>
      <c r="VC43" s="22"/>
      <c r="VD43" s="31"/>
      <c r="VE43" s="76"/>
      <c r="VF43" s="78">
        <f t="shared" si="80"/>
        <v>0</v>
      </c>
      <c r="VH43" s="312"/>
      <c r="VI43" s="312"/>
      <c r="VJ43" s="22"/>
      <c r="VK43" s="31"/>
      <c r="VL43" s="76"/>
      <c r="VM43" s="78">
        <f t="shared" si="81"/>
        <v>1169.5</v>
      </c>
      <c r="VO43" s="312"/>
      <c r="VP43" s="312"/>
      <c r="VQ43" s="22"/>
      <c r="VR43" s="31"/>
      <c r="VS43" s="76"/>
      <c r="VT43" s="78">
        <f t="shared" si="82"/>
        <v>0</v>
      </c>
      <c r="VV43" s="407"/>
      <c r="VW43" s="312"/>
      <c r="VX43" s="22"/>
      <c r="VY43" s="31"/>
      <c r="VZ43" s="76"/>
      <c r="WA43" s="78">
        <f t="shared" si="83"/>
        <v>25810</v>
      </c>
      <c r="WC43" s="323"/>
      <c r="WD43" s="312"/>
      <c r="WE43" s="22"/>
      <c r="WF43" s="31"/>
      <c r="WG43" s="76"/>
      <c r="WH43" s="78">
        <f t="shared" si="84"/>
        <v>151</v>
      </c>
      <c r="WJ43" s="407"/>
      <c r="WK43" s="312"/>
      <c r="WL43" s="22"/>
      <c r="WM43" s="31"/>
      <c r="WN43" s="76"/>
      <c r="WO43" s="78">
        <f t="shared" si="85"/>
        <v>22886.5</v>
      </c>
      <c r="WQ43" s="312"/>
      <c r="WR43" s="312"/>
      <c r="WS43" s="22"/>
      <c r="WT43" s="31"/>
      <c r="WU43" s="76"/>
      <c r="WV43" s="78">
        <f t="shared" si="86"/>
        <v>0</v>
      </c>
      <c r="WX43" s="407"/>
      <c r="WY43" s="312"/>
      <c r="WZ43" s="22"/>
      <c r="XA43" s="31"/>
      <c r="XB43" s="76"/>
      <c r="XC43" s="78">
        <f t="shared" si="87"/>
        <v>27657.5</v>
      </c>
      <c r="XE43" s="407"/>
      <c r="XF43" s="312"/>
      <c r="XG43" s="22"/>
      <c r="XH43" s="31"/>
      <c r="XI43" s="76"/>
      <c r="XJ43" s="78">
        <f t="shared" si="88"/>
        <v>0</v>
      </c>
      <c r="XL43" s="407"/>
      <c r="XM43" s="312"/>
      <c r="XN43" s="22"/>
      <c r="XO43" s="31"/>
      <c r="XP43" s="76"/>
      <c r="XQ43" s="78">
        <f t="shared" si="89"/>
        <v>0</v>
      </c>
      <c r="XS43" s="323"/>
      <c r="XT43" s="312"/>
      <c r="XU43" s="312"/>
      <c r="XV43" s="22"/>
      <c r="XW43" s="31"/>
      <c r="XX43" s="76"/>
      <c r="XY43" s="78">
        <f t="shared" si="90"/>
        <v>55941.83</v>
      </c>
      <c r="YA43" s="323"/>
      <c r="YB43" s="312"/>
      <c r="YC43" s="22"/>
      <c r="YD43" s="31"/>
      <c r="YE43" s="76"/>
      <c r="YF43" s="78">
        <f t="shared" si="91"/>
        <v>721</v>
      </c>
      <c r="YH43" s="427"/>
      <c r="YI43" s="484"/>
      <c r="YJ43" s="303"/>
      <c r="YK43" s="140"/>
      <c r="YL43" s="787"/>
      <c r="YM43" s="140"/>
      <c r="YN43" s="78">
        <f t="shared" si="92"/>
        <v>4883.7000000000007</v>
      </c>
      <c r="YP43" s="323"/>
      <c r="YQ43" s="312"/>
      <c r="YR43" s="22"/>
      <c r="YS43" s="31"/>
      <c r="YT43" s="76"/>
      <c r="YU43" s="78">
        <f t="shared" si="251"/>
        <v>2405.5</v>
      </c>
      <c r="YW43" s="322"/>
      <c r="YX43" s="230"/>
      <c r="YY43" s="105"/>
      <c r="YZ43" s="49"/>
      <c r="ZA43" s="140"/>
      <c r="ZB43" s="78">
        <f t="shared" si="93"/>
        <v>13442.44</v>
      </c>
      <c r="ZD43" s="407"/>
      <c r="ZE43" s="312"/>
      <c r="ZF43" s="22"/>
      <c r="ZG43" s="31"/>
      <c r="ZH43" s="76"/>
      <c r="ZI43" s="78">
        <f t="shared" si="237"/>
        <v>0</v>
      </c>
      <c r="ZK43" s="407"/>
      <c r="ZL43" s="312"/>
      <c r="ZM43" s="22"/>
      <c r="ZN43" s="31"/>
      <c r="ZO43" s="76"/>
      <c r="ZP43" s="78">
        <f t="shared" si="238"/>
        <v>0</v>
      </c>
      <c r="ZR43" s="322">
        <v>41546</v>
      </c>
      <c r="ZS43" s="318"/>
      <c r="ZT43" s="303" t="s">
        <v>4218</v>
      </c>
      <c r="ZU43" s="140">
        <v>64482.879999999997</v>
      </c>
      <c r="ZV43" s="322"/>
      <c r="ZW43" s="140"/>
      <c r="ZX43" s="78">
        <f t="shared" si="94"/>
        <v>690137.66000000015</v>
      </c>
      <c r="ZZ43" s="322"/>
      <c r="AAA43" s="303"/>
      <c r="AAB43" s="140"/>
      <c r="AAC43" s="322"/>
      <c r="AAD43" s="140"/>
      <c r="AAE43" s="78">
        <f t="shared" si="95"/>
        <v>0</v>
      </c>
      <c r="AAG43" s="427"/>
      <c r="AAH43" s="230"/>
      <c r="AAI43" s="105"/>
      <c r="AAJ43" s="322"/>
      <c r="AAK43" s="140"/>
      <c r="AAL43" s="78">
        <f t="shared" si="96"/>
        <v>2828</v>
      </c>
      <c r="AAN43" s="323"/>
      <c r="AAP43" s="785"/>
      <c r="AAQ43" s="31"/>
      <c r="AAR43" s="76"/>
      <c r="AAS43" s="78">
        <f t="shared" si="97"/>
        <v>22790</v>
      </c>
      <c r="AAU43" s="407"/>
      <c r="AAV43" s="312"/>
      <c r="AAW43" s="22"/>
      <c r="AAX43" s="31"/>
      <c r="AAY43" s="76"/>
      <c r="AAZ43" s="78">
        <f t="shared" si="98"/>
        <v>0</v>
      </c>
      <c r="ABB43" s="407"/>
      <c r="ABC43" s="312"/>
      <c r="ABD43" s="22"/>
      <c r="ABE43" s="31"/>
      <c r="ABF43" s="76"/>
      <c r="ABG43" s="78">
        <f t="shared" si="99"/>
        <v>0</v>
      </c>
      <c r="ABI43" s="407"/>
      <c r="ABJ43" s="312"/>
      <c r="ABK43" s="22"/>
      <c r="ABL43" s="31"/>
      <c r="ABM43" s="76"/>
      <c r="ABN43" s="78">
        <f t="shared" si="100"/>
        <v>0</v>
      </c>
      <c r="ABP43" s="407"/>
      <c r="ABQ43" s="312"/>
      <c r="ABR43" s="22"/>
      <c r="ABS43" s="31"/>
      <c r="ABT43" s="76"/>
      <c r="ABU43" s="78">
        <f t="shared" si="101"/>
        <v>0</v>
      </c>
      <c r="ABW43" s="407"/>
      <c r="ABX43" s="312"/>
      <c r="ABY43" s="22"/>
      <c r="ABZ43" s="31"/>
      <c r="ACA43" s="76"/>
      <c r="ACB43" s="78">
        <f t="shared" si="102"/>
        <v>0</v>
      </c>
      <c r="ACD43" s="407"/>
      <c r="ACE43" s="407"/>
      <c r="ACF43" s="312"/>
      <c r="ACG43" s="22"/>
      <c r="ACH43" s="31"/>
      <c r="ACI43" s="76"/>
      <c r="ACJ43" s="78">
        <f t="shared" si="103"/>
        <v>0</v>
      </c>
      <c r="ACL43" s="312"/>
      <c r="ACM43" s="312"/>
      <c r="ACN43" s="22"/>
      <c r="ACO43" s="31"/>
      <c r="ACP43" s="76"/>
      <c r="ACQ43" s="78">
        <f t="shared" si="255"/>
        <v>8172</v>
      </c>
      <c r="ACS43" s="312"/>
      <c r="ACT43" s="312"/>
      <c r="ACU43" s="22"/>
      <c r="ACV43" s="31"/>
      <c r="ACW43" s="76"/>
      <c r="ACX43" s="78">
        <f t="shared" si="104"/>
        <v>70699</v>
      </c>
      <c r="ADA43" s="312"/>
      <c r="ADB43" s="312"/>
      <c r="ADC43" s="22"/>
      <c r="ADD43" s="31"/>
      <c r="ADE43" s="76"/>
      <c r="ADF43" s="78">
        <f t="shared" si="256"/>
        <v>0</v>
      </c>
      <c r="ADH43" s="323"/>
      <c r="ADI43" s="312"/>
      <c r="ADJ43" s="22"/>
      <c r="ADK43" s="407"/>
      <c r="ADL43" s="76"/>
      <c r="ADM43" s="78">
        <f t="shared" si="257"/>
        <v>0</v>
      </c>
      <c r="ADO43" s="407"/>
      <c r="ADP43" s="312"/>
      <c r="ADQ43" s="22"/>
      <c r="ADR43" s="31"/>
      <c r="ADS43" s="76"/>
      <c r="ADT43" s="78">
        <f t="shared" si="258"/>
        <v>42311</v>
      </c>
      <c r="ADV43" s="322"/>
      <c r="ADW43" s="303"/>
      <c r="ADX43" s="140"/>
      <c r="ADY43" s="322"/>
      <c r="ADZ43" s="140"/>
      <c r="AEA43" s="78">
        <f t="shared" si="252"/>
        <v>31650.5</v>
      </c>
      <c r="AEC43" s="312"/>
      <c r="AED43" s="312"/>
      <c r="AEE43" s="22"/>
      <c r="AEF43" s="31"/>
      <c r="AEG43" s="76"/>
      <c r="AEH43" s="78">
        <f t="shared" si="1"/>
        <v>0</v>
      </c>
      <c r="AEJ43" s="312"/>
      <c r="AEK43" s="312"/>
      <c r="AEL43" s="22"/>
      <c r="AEM43" s="31"/>
      <c r="AEN43" s="76"/>
      <c r="AEO43" s="78">
        <f t="shared" si="105"/>
        <v>1957</v>
      </c>
      <c r="AEQ43" s="312"/>
      <c r="AER43" s="312"/>
      <c r="AES43" s="22"/>
      <c r="AET43" s="31"/>
      <c r="AEU43" s="76"/>
      <c r="AEV43" s="78">
        <f t="shared" si="106"/>
        <v>0</v>
      </c>
      <c r="AEX43" s="312"/>
      <c r="AEY43" s="312"/>
      <c r="AEZ43" s="22"/>
      <c r="AFA43" s="31"/>
      <c r="AFB43" s="76"/>
      <c r="AFC43" s="78">
        <f t="shared" si="107"/>
        <v>0</v>
      </c>
      <c r="AFE43" s="312"/>
      <c r="AFF43" s="312"/>
      <c r="AFG43" s="22"/>
      <c r="AFH43" s="31"/>
      <c r="AFI43" s="76"/>
      <c r="AFJ43" s="78">
        <f t="shared" si="108"/>
        <v>0</v>
      </c>
      <c r="AFL43" s="312"/>
      <c r="AFM43" s="312"/>
      <c r="AFN43" s="22"/>
      <c r="AFO43" s="31"/>
      <c r="AFP43" s="76"/>
      <c r="AFQ43" s="78">
        <f t="shared" si="109"/>
        <v>0</v>
      </c>
      <c r="AFS43" s="312"/>
      <c r="AFT43" s="312"/>
      <c r="AFU43" s="22"/>
      <c r="AFV43" s="31"/>
      <c r="AFW43" s="76"/>
      <c r="AFX43" s="78">
        <f t="shared" si="110"/>
        <v>75595.399999999994</v>
      </c>
      <c r="AFZ43" s="312"/>
      <c r="AGA43" s="312"/>
      <c r="AGB43" s="22"/>
      <c r="AGC43" s="31"/>
      <c r="AGD43" s="76"/>
      <c r="AGE43" s="78">
        <f t="shared" si="111"/>
        <v>0</v>
      </c>
      <c r="AGG43" s="323"/>
      <c r="AGH43" s="312"/>
      <c r="AGI43" s="22"/>
      <c r="AGJ43" s="31"/>
      <c r="AGK43" s="76"/>
      <c r="AGL43" s="78">
        <f t="shared" si="112"/>
        <v>6283.5</v>
      </c>
      <c r="AGN43" s="407"/>
      <c r="AGO43" s="312"/>
      <c r="AGP43" s="22"/>
      <c r="AGQ43" s="31"/>
      <c r="AGR43" s="76"/>
      <c r="AGS43" s="78">
        <f t="shared" si="113"/>
        <v>39189.599999999999</v>
      </c>
      <c r="AGW43" s="782"/>
      <c r="AGX43" s="76"/>
      <c r="AGY43" s="323"/>
      <c r="AGZ43" s="140"/>
      <c r="AHA43" s="78">
        <f t="shared" si="114"/>
        <v>2343</v>
      </c>
      <c r="AHC43" s="407"/>
      <c r="AHD43" s="312"/>
      <c r="AHE43" s="22"/>
      <c r="AHF43" s="31"/>
      <c r="AHG43" s="76"/>
      <c r="AHH43" s="78">
        <f t="shared" si="115"/>
        <v>0</v>
      </c>
      <c r="AHJ43" s="407"/>
      <c r="AHK43" s="312"/>
      <c r="AHL43" s="22"/>
      <c r="AHM43" s="31"/>
      <c r="AHN43" s="76"/>
      <c r="AHO43" s="78">
        <f t="shared" si="116"/>
        <v>3656</v>
      </c>
      <c r="AHQ43" s="407"/>
      <c r="AHR43" s="407"/>
      <c r="AHS43" s="312"/>
      <c r="AHT43" s="22"/>
      <c r="AHU43" s="31"/>
      <c r="AHV43" s="76"/>
      <c r="AHW43" s="78">
        <f t="shared" si="117"/>
        <v>62507</v>
      </c>
      <c r="AHY43" s="407"/>
      <c r="AHZ43" s="312"/>
      <c r="AIA43" s="22"/>
      <c r="AIB43" s="31"/>
      <c r="AIC43" s="76"/>
      <c r="AID43" s="78">
        <f t="shared" si="118"/>
        <v>2612</v>
      </c>
      <c r="AIF43" s="407"/>
      <c r="AIG43" s="312"/>
      <c r="AIH43" s="22"/>
      <c r="AII43" s="31"/>
      <c r="AIJ43" s="76"/>
      <c r="AIK43" s="78">
        <f t="shared" si="119"/>
        <v>23042</v>
      </c>
      <c r="AIM43" s="407"/>
      <c r="AIN43" s="312"/>
      <c r="AIO43" s="22"/>
      <c r="AIP43" s="31"/>
      <c r="AIQ43" s="76"/>
      <c r="AIR43" s="78">
        <f t="shared" si="120"/>
        <v>504</v>
      </c>
      <c r="AIT43" s="31"/>
      <c r="AIU43" s="784"/>
      <c r="AIV43" s="22"/>
      <c r="AIW43" s="31"/>
      <c r="AIX43" s="76"/>
      <c r="AIY43" s="78">
        <f t="shared" si="121"/>
        <v>52560.5</v>
      </c>
      <c r="AJA43" s="31"/>
      <c r="AJB43" s="784"/>
      <c r="AJC43" s="105"/>
      <c r="AJD43" s="794"/>
      <c r="AJE43" s="704"/>
      <c r="AJF43" s="78">
        <f t="shared" si="122"/>
        <v>25028.5</v>
      </c>
      <c r="AJH43" s="323"/>
      <c r="AJI43" s="784"/>
      <c r="AJJ43" s="22"/>
      <c r="AJK43" s="31"/>
      <c r="AJL43" s="76"/>
      <c r="AJM43" s="78">
        <f t="shared" si="123"/>
        <v>0</v>
      </c>
      <c r="AJO43" s="322"/>
      <c r="AJP43" s="230"/>
      <c r="AJQ43" s="105"/>
      <c r="AJR43" s="49">
        <v>41116</v>
      </c>
      <c r="AJS43" s="140">
        <v>200</v>
      </c>
      <c r="AJT43" s="78">
        <f t="shared" si="124"/>
        <v>728</v>
      </c>
      <c r="AJV43" s="312"/>
      <c r="AJW43" s="312"/>
      <c r="AJX43" s="784"/>
      <c r="AJY43" s="22"/>
      <c r="AJZ43" s="31"/>
      <c r="AKA43" s="76"/>
      <c r="AKB43" s="78">
        <f t="shared" si="125"/>
        <v>0</v>
      </c>
      <c r="AKD43" s="407"/>
      <c r="AKE43" s="784"/>
      <c r="AKF43" s="22"/>
      <c r="AKG43" s="31"/>
      <c r="AKH43" s="76"/>
      <c r="AKI43" s="78">
        <f t="shared" si="126"/>
        <v>0</v>
      </c>
      <c r="AKK43" s="407"/>
      <c r="AKL43" s="740"/>
      <c r="AKM43" s="784"/>
      <c r="AKN43" s="22"/>
      <c r="AKO43" s="31"/>
      <c r="AKP43" s="76"/>
      <c r="AKQ43" s="78">
        <f t="shared" si="127"/>
        <v>0</v>
      </c>
      <c r="AKS43" s="407"/>
      <c r="AKT43" s="784"/>
      <c r="AKU43" s="22"/>
      <c r="AKV43" s="31"/>
      <c r="AKW43" s="76"/>
      <c r="AKX43" s="78">
        <f t="shared" si="128"/>
        <v>11244.5</v>
      </c>
      <c r="AKZ43" s="407"/>
      <c r="ALA43" s="784"/>
      <c r="ALB43" s="22"/>
      <c r="ALC43" s="31"/>
      <c r="ALD43" s="76"/>
      <c r="ALE43" s="78">
        <f t="shared" si="129"/>
        <v>0</v>
      </c>
      <c r="ALG43" s="407"/>
      <c r="ALH43" s="784"/>
      <c r="ALI43" s="22"/>
      <c r="ALJ43" s="31"/>
      <c r="ALK43" s="76"/>
      <c r="ALL43" s="78">
        <f t="shared" si="130"/>
        <v>3598.5</v>
      </c>
      <c r="ALN43" s="407"/>
      <c r="ALO43" s="312"/>
      <c r="ALP43" s="22"/>
      <c r="ALQ43" s="31"/>
      <c r="ALR43" s="76"/>
      <c r="ALS43" s="78">
        <f t="shared" si="131"/>
        <v>37151</v>
      </c>
      <c r="ALU43" s="407"/>
      <c r="ALV43" s="784"/>
      <c r="ALW43" s="22"/>
      <c r="ALX43" s="31"/>
      <c r="ALY43" s="76"/>
      <c r="ALZ43" s="78">
        <f t="shared" si="132"/>
        <v>0</v>
      </c>
      <c r="AMB43" s="407"/>
      <c r="AMC43" s="784"/>
      <c r="AMD43" s="22"/>
      <c r="AME43" s="407"/>
      <c r="AMF43" s="76"/>
      <c r="AMG43" s="78">
        <f t="shared" si="133"/>
        <v>0</v>
      </c>
      <c r="AMI43" s="407"/>
      <c r="AMJ43" s="784"/>
      <c r="AMK43" s="22"/>
      <c r="AML43" s="31"/>
      <c r="AMM43" s="76"/>
      <c r="AMN43" s="78">
        <f t="shared" si="134"/>
        <v>0</v>
      </c>
      <c r="AMP43" s="323"/>
      <c r="AMQ43" s="312"/>
      <c r="AMR43" s="834"/>
      <c r="AMS43" s="812"/>
      <c r="AMT43" s="76"/>
      <c r="AMU43" s="813">
        <f t="shared" si="204"/>
        <v>0</v>
      </c>
      <c r="AMW43" s="323"/>
      <c r="AMX43" s="312"/>
      <c r="AMY43" s="834"/>
      <c r="AMZ43" s="812"/>
      <c r="ANA43" s="76"/>
      <c r="ANB43" s="813">
        <f t="shared" si="205"/>
        <v>0</v>
      </c>
      <c r="AND43" s="323"/>
      <c r="ANE43" s="312"/>
      <c r="ANF43" s="834"/>
      <c r="ANG43" s="905"/>
      <c r="ANH43" s="76"/>
      <c r="ANI43" s="813">
        <f t="shared" si="206"/>
        <v>12659.599999999999</v>
      </c>
      <c r="ANK43" s="31"/>
      <c r="ANL43" s="312"/>
      <c r="ANM43" s="312"/>
      <c r="ANN43" s="834"/>
      <c r="ANO43" s="812"/>
      <c r="ANP43" s="76"/>
      <c r="ANQ43" s="813">
        <f t="shared" si="207"/>
        <v>0</v>
      </c>
      <c r="ANS43" s="407"/>
      <c r="ANT43" s="740"/>
      <c r="ANU43" s="312"/>
      <c r="ANV43" s="834"/>
      <c r="ANW43" s="812"/>
      <c r="ANX43" s="76"/>
      <c r="ANY43" s="813">
        <f t="shared" si="208"/>
        <v>555712.89</v>
      </c>
      <c r="AOA43" s="407"/>
      <c r="AOB43" s="312"/>
      <c r="AOC43" s="834"/>
      <c r="AOD43" s="812"/>
      <c r="AOE43" s="76"/>
      <c r="AOF43" s="813">
        <f t="shared" si="209"/>
        <v>0</v>
      </c>
      <c r="AOH43" s="312"/>
      <c r="AOI43" s="312"/>
      <c r="AOJ43" s="834"/>
      <c r="AOK43" s="812"/>
      <c r="AOL43" s="76"/>
      <c r="AOM43" s="813">
        <f t="shared" si="210"/>
        <v>1894</v>
      </c>
      <c r="AOO43" s="312"/>
      <c r="AOP43" s="312"/>
      <c r="AOQ43" s="834"/>
      <c r="AOR43" s="812"/>
      <c r="AOS43" s="76"/>
      <c r="AOT43" s="813">
        <f t="shared" si="211"/>
        <v>0</v>
      </c>
      <c r="AOV43" s="49"/>
      <c r="AOW43" s="904"/>
      <c r="AOX43" s="807"/>
      <c r="AOY43" s="98"/>
      <c r="AOZ43" s="140"/>
      <c r="APA43" s="78">
        <f t="shared" si="135"/>
        <v>0</v>
      </c>
      <c r="APC43" s="407"/>
      <c r="APD43" s="312"/>
      <c r="APE43" s="834"/>
      <c r="APF43" s="812"/>
      <c r="APG43" s="76"/>
      <c r="APH43" s="813">
        <f t="shared" si="212"/>
        <v>0</v>
      </c>
      <c r="APJ43" s="323"/>
      <c r="APK43" s="876"/>
      <c r="APL43" s="809"/>
      <c r="APM43" s="812"/>
      <c r="APN43" s="76"/>
      <c r="APO43" s="813">
        <f t="shared" si="265"/>
        <v>0</v>
      </c>
      <c r="APQ43" s="31"/>
      <c r="APR43" s="876"/>
      <c r="APS43" s="809"/>
      <c r="APT43" s="812"/>
      <c r="APU43" s="76"/>
      <c r="APV43" s="813">
        <f t="shared" si="266"/>
        <v>0</v>
      </c>
      <c r="APX43" s="31"/>
      <c r="APY43" s="876"/>
      <c r="APZ43" s="809"/>
      <c r="AQA43" s="812"/>
      <c r="AQB43" s="76"/>
      <c r="AQC43" s="813">
        <f t="shared" si="267"/>
        <v>0</v>
      </c>
      <c r="AQE43" s="31"/>
      <c r="AQF43" s="876"/>
      <c r="AQG43" s="809"/>
      <c r="AQH43" s="812"/>
      <c r="AQI43" s="76"/>
      <c r="AQJ43" s="813">
        <f t="shared" si="268"/>
        <v>0</v>
      </c>
      <c r="AQL43" s="323"/>
      <c r="AQM43" s="876"/>
      <c r="AQN43" s="809"/>
      <c r="AQO43" s="812"/>
      <c r="AQP43" s="76"/>
      <c r="AQQ43" s="813">
        <f t="shared" si="269"/>
        <v>0</v>
      </c>
      <c r="AQS43" s="323"/>
      <c r="AQT43" s="876"/>
      <c r="AQU43" s="809"/>
      <c r="AQV43" s="812"/>
      <c r="AQW43" s="76"/>
      <c r="AQX43" s="813">
        <f t="shared" si="270"/>
        <v>0</v>
      </c>
      <c r="AQZ43" s="323"/>
      <c r="ARA43" s="876"/>
      <c r="ARB43" s="809"/>
      <c r="ARC43" s="812"/>
      <c r="ARD43" s="76"/>
      <c r="ARE43" s="813">
        <f t="shared" si="271"/>
        <v>977</v>
      </c>
      <c r="ARG43" s="407"/>
      <c r="ARH43" s="876"/>
      <c r="ARI43" s="809"/>
      <c r="ARJ43" s="812"/>
      <c r="ARK43" s="76"/>
      <c r="ARL43" s="813">
        <f t="shared" si="272"/>
        <v>0</v>
      </c>
      <c r="ARN43" s="407"/>
      <c r="ARO43" s="876"/>
      <c r="ARP43" s="809"/>
      <c r="ARQ43" s="812"/>
      <c r="ARR43" s="76"/>
      <c r="ARS43" s="813">
        <f t="shared" si="273"/>
        <v>0</v>
      </c>
      <c r="ARU43" s="407"/>
      <c r="ARV43" s="312"/>
      <c r="ARW43" s="809"/>
      <c r="ARX43" s="812"/>
      <c r="ARY43" s="76"/>
      <c r="ARZ43" s="813">
        <f t="shared" si="222"/>
        <v>0</v>
      </c>
      <c r="ASB43" s="312"/>
      <c r="ASC43" s="312"/>
      <c r="ASD43" s="834"/>
      <c r="ASE43" s="812"/>
      <c r="ASF43" s="76"/>
      <c r="ASG43" s="813">
        <f t="shared" si="223"/>
        <v>0</v>
      </c>
      <c r="ASI43" s="407"/>
      <c r="ASJ43" s="312"/>
      <c r="ASK43" s="22"/>
      <c r="ASL43" s="31"/>
      <c r="ASM43" s="76"/>
      <c r="ASN43" s="78">
        <f t="shared" si="239"/>
        <v>0</v>
      </c>
      <c r="ASP43" s="407"/>
      <c r="ASQ43" s="407"/>
      <c r="ASR43" s="312"/>
      <c r="ASS43" s="22"/>
      <c r="AST43" s="31"/>
      <c r="ASU43" s="76"/>
      <c r="ASV43" s="78">
        <f t="shared" si="240"/>
        <v>0</v>
      </c>
      <c r="ASX43" s="407"/>
      <c r="ASY43" s="784"/>
      <c r="ASZ43" s="22"/>
      <c r="ATA43" s="31"/>
      <c r="ATB43" s="76"/>
      <c r="ATC43" s="78">
        <f t="shared" si="241"/>
        <v>19160</v>
      </c>
      <c r="ATE43" s="323"/>
      <c r="ATF43" s="784"/>
      <c r="ATG43" s="22"/>
      <c r="ATH43" s="31"/>
      <c r="ATI43" s="76"/>
      <c r="ATJ43" s="78">
        <f t="shared" si="242"/>
        <v>0</v>
      </c>
      <c r="ATL43" s="407"/>
      <c r="ATM43" s="740"/>
      <c r="ATN43" s="784"/>
      <c r="ATO43" s="22"/>
      <c r="ATP43" s="31"/>
      <c r="ATQ43" s="76"/>
      <c r="ATR43" s="78">
        <f t="shared" si="243"/>
        <v>5675</v>
      </c>
      <c r="ATT43" s="407"/>
      <c r="ATU43" s="740"/>
      <c r="ATV43" s="784"/>
      <c r="ATW43" s="22"/>
      <c r="ATX43" s="31"/>
      <c r="ATY43" s="76"/>
      <c r="ATZ43" s="78">
        <f t="shared" si="244"/>
        <v>0</v>
      </c>
      <c r="AUA43" s="76"/>
      <c r="AUB43" s="407"/>
      <c r="AUC43" s="312"/>
      <c r="AUD43" s="22"/>
      <c r="AUE43" s="31"/>
      <c r="AUF43" s="76"/>
      <c r="AUG43" s="78">
        <f t="shared" si="245"/>
        <v>4480</v>
      </c>
      <c r="AUI43" s="427"/>
      <c r="AUJ43" s="230"/>
      <c r="AUK43" s="105"/>
      <c r="AUL43" s="49"/>
      <c r="AUM43" s="140"/>
      <c r="AUN43" s="78">
        <f t="shared" si="246"/>
        <v>23669.5</v>
      </c>
      <c r="AUP43" s="407"/>
      <c r="AUQ43" s="312"/>
      <c r="AUR43" s="22"/>
      <c r="AUS43" s="31"/>
      <c r="AUT43" s="76"/>
      <c r="AUU43" s="78">
        <f t="shared" si="247"/>
        <v>3312</v>
      </c>
      <c r="AUW43" s="407"/>
      <c r="AUX43" s="312"/>
      <c r="AUY43" s="22"/>
      <c r="AUZ43" s="31"/>
      <c r="AVA43" s="76"/>
      <c r="AVB43" s="78">
        <f t="shared" si="248"/>
        <v>1010</v>
      </c>
      <c r="AVD43" s="427"/>
      <c r="AVE43" s="230"/>
      <c r="AVF43" s="105"/>
      <c r="AVG43" s="49"/>
      <c r="AVH43" s="140"/>
      <c r="AVI43" s="78">
        <f t="shared" si="249"/>
        <v>0</v>
      </c>
      <c r="AVK43" s="407"/>
      <c r="AVL43" s="312"/>
      <c r="AVM43" s="22"/>
      <c r="AVN43" s="31"/>
      <c r="AVO43" s="76"/>
      <c r="AVP43" s="78">
        <f t="shared" si="224"/>
        <v>0</v>
      </c>
      <c r="AVR43" s="407"/>
      <c r="AVS43" s="312"/>
      <c r="AVT43" s="22"/>
      <c r="AVU43" s="31"/>
      <c r="AVV43" s="76"/>
      <c r="AVW43" s="78">
        <f t="shared" si="225"/>
        <v>0</v>
      </c>
      <c r="AVY43" s="427"/>
      <c r="AVZ43" s="230"/>
      <c r="AWA43" s="105"/>
      <c r="AWB43" s="49"/>
      <c r="AWC43" s="140"/>
      <c r="AWD43" s="132">
        <f t="shared" si="226"/>
        <v>0</v>
      </c>
      <c r="AWF43" s="49"/>
      <c r="AWG43" s="309"/>
      <c r="AWH43" s="230"/>
      <c r="AWI43" s="105"/>
      <c r="AWJ43" s="49"/>
      <c r="AWK43" s="140"/>
      <c r="AWL43" s="132">
        <f t="shared" si="227"/>
        <v>448440.18</v>
      </c>
      <c r="AWN43" s="407"/>
      <c r="AWO43" s="407"/>
      <c r="AWP43" s="312"/>
      <c r="AWQ43" s="785"/>
      <c r="AWR43" s="812"/>
      <c r="AWS43" s="76"/>
      <c r="AWT43" s="78">
        <f t="shared" si="259"/>
        <v>11251</v>
      </c>
      <c r="AWV43" s="407"/>
      <c r="AWW43" s="312"/>
      <c r="AWX43" s="785"/>
      <c r="AWY43" s="812"/>
      <c r="AWZ43" s="76"/>
      <c r="AXA43" s="78">
        <f t="shared" si="260"/>
        <v>0</v>
      </c>
      <c r="AXC43" s="407"/>
      <c r="AXD43" s="312"/>
      <c r="AXE43" s="22"/>
      <c r="AXF43" s="812"/>
      <c r="AXG43" s="76"/>
      <c r="AXH43" s="78">
        <f t="shared" si="261"/>
        <v>0</v>
      </c>
      <c r="AXJ43" s="31"/>
      <c r="AXK43" s="312"/>
      <c r="AXL43" s="22"/>
      <c r="AXM43" s="812"/>
      <c r="AXN43" s="76"/>
      <c r="AXO43" s="78">
        <f t="shared" si="262"/>
        <v>0</v>
      </c>
      <c r="AXQ43" s="427"/>
      <c r="AXR43" s="303"/>
      <c r="AXS43" s="440"/>
      <c r="AXT43" s="98"/>
      <c r="AXU43" s="140"/>
      <c r="AXV43" s="78">
        <f t="shared" si="136"/>
        <v>39719</v>
      </c>
      <c r="AXX43" s="427"/>
      <c r="AXY43" s="791"/>
      <c r="AXZ43" s="440"/>
      <c r="AYA43" s="98"/>
      <c r="AYB43" s="140"/>
      <c r="AYC43" s="78">
        <f t="shared" si="137"/>
        <v>0</v>
      </c>
      <c r="AYE43" s="427"/>
      <c r="AYF43" s="303"/>
      <c r="AYG43" s="440"/>
      <c r="AYH43" s="98"/>
      <c r="AYI43" s="140"/>
      <c r="AYJ43" s="78">
        <f t="shared" si="138"/>
        <v>0</v>
      </c>
      <c r="AYL43" s="407"/>
      <c r="AYM43" s="312"/>
      <c r="AYN43" s="22"/>
      <c r="AYO43" s="812"/>
      <c r="AYP43" s="76"/>
      <c r="AYQ43" s="78">
        <f t="shared" si="139"/>
        <v>0</v>
      </c>
      <c r="AYS43" s="407"/>
      <c r="AYT43" s="312"/>
      <c r="AYU43" s="22"/>
      <c r="AYV43" s="812"/>
      <c r="AYW43" s="76"/>
      <c r="AYX43" s="78">
        <f t="shared" si="140"/>
        <v>0</v>
      </c>
      <c r="AYZ43" s="31"/>
      <c r="AZA43" s="312"/>
      <c r="AZB43" s="22"/>
      <c r="AZC43" s="812"/>
      <c r="AZD43" s="76"/>
      <c r="AZE43" s="78">
        <f t="shared" si="141"/>
        <v>0</v>
      </c>
      <c r="AZG43" s="322"/>
      <c r="AZH43" s="303"/>
      <c r="AZI43" s="140"/>
      <c r="AZJ43" s="98"/>
      <c r="AZK43" s="140"/>
      <c r="AZL43" s="78">
        <f t="shared" si="142"/>
        <v>5180.28</v>
      </c>
      <c r="AZN43" s="323"/>
      <c r="AZO43" s="312"/>
      <c r="AZP43" s="22"/>
      <c r="AZQ43" s="812"/>
      <c r="AZR43" s="76"/>
      <c r="AZS43" s="78">
        <f t="shared" si="143"/>
        <v>0</v>
      </c>
      <c r="AZU43" s="322"/>
      <c r="AZV43" s="230"/>
      <c r="AZW43" s="698"/>
      <c r="AZX43" s="717"/>
      <c r="AZY43" s="140"/>
      <c r="AZZ43" s="78">
        <f t="shared" si="144"/>
        <v>5524</v>
      </c>
      <c r="BAB43" s="407"/>
      <c r="BAC43" s="312"/>
      <c r="BAD43" s="22"/>
      <c r="BAE43" s="723"/>
      <c r="BAF43" s="76"/>
      <c r="BAG43" s="78">
        <f t="shared" si="145"/>
        <v>3325</v>
      </c>
      <c r="BAI43" s="427"/>
      <c r="BAJ43" s="303"/>
      <c r="BAK43" s="351"/>
      <c r="BAL43" s="98"/>
      <c r="BAM43" s="140"/>
      <c r="BAN43" s="78">
        <f t="shared" si="146"/>
        <v>56084.2</v>
      </c>
      <c r="BAP43" s="31"/>
      <c r="BAQ43" s="312"/>
      <c r="BAR43" s="22"/>
      <c r="BAS43" s="812"/>
      <c r="BAT43" s="76"/>
      <c r="BAU43" s="78">
        <f t="shared" si="263"/>
        <v>0</v>
      </c>
      <c r="BAW43" s="31"/>
      <c r="BAX43" s="312"/>
      <c r="BAY43" s="22"/>
      <c r="BAZ43" s="812"/>
      <c r="BBA43" s="76"/>
      <c r="BBB43" s="78">
        <f t="shared" si="264"/>
        <v>1292</v>
      </c>
      <c r="BBD43" s="322"/>
      <c r="BBE43" s="322"/>
      <c r="BBF43" s="303"/>
      <c r="BBG43" s="351"/>
      <c r="BBH43" s="394"/>
      <c r="BBI43" s="140"/>
      <c r="BBJ43" s="132">
        <f t="shared" si="147"/>
        <v>2165734.5</v>
      </c>
      <c r="BBL43" s="31"/>
      <c r="BBM43" s="312"/>
      <c r="BBN43" s="22"/>
      <c r="BBO43" s="812"/>
      <c r="BBP43" s="76"/>
      <c r="BBQ43" s="78">
        <f t="shared" si="148"/>
        <v>0</v>
      </c>
      <c r="BBS43" s="31"/>
      <c r="BBT43" s="312"/>
      <c r="BBU43" s="22"/>
      <c r="BBV43" s="812"/>
      <c r="BBW43" s="76"/>
      <c r="BBX43" s="78">
        <f t="shared" si="149"/>
        <v>0</v>
      </c>
      <c r="BBZ43" s="31"/>
      <c r="BCA43" s="312"/>
      <c r="BCB43" s="22"/>
      <c r="BCC43" s="812"/>
      <c r="BCD43" s="76"/>
      <c r="BCE43" s="78">
        <f t="shared" si="150"/>
        <v>0</v>
      </c>
      <c r="BCG43" s="31"/>
      <c r="BCH43" s="312"/>
      <c r="BCI43" s="22"/>
      <c r="BCJ43" s="812"/>
      <c r="BCK43" s="76"/>
      <c r="BCL43" s="78">
        <f t="shared" si="151"/>
        <v>0</v>
      </c>
      <c r="BCN43" s="407"/>
      <c r="BCO43" s="312"/>
      <c r="BCP43" s="22"/>
      <c r="BCQ43" s="812"/>
      <c r="BCR43" s="76"/>
      <c r="BCS43" s="78">
        <f t="shared" si="152"/>
        <v>4327.5</v>
      </c>
      <c r="BCU43" s="407"/>
      <c r="BCV43" s="312"/>
      <c r="BCW43" s="22"/>
      <c r="BCX43" s="812"/>
      <c r="BCY43" s="76"/>
      <c r="BCZ43" s="78">
        <f t="shared" si="153"/>
        <v>22835.5</v>
      </c>
      <c r="BDB43" s="323"/>
      <c r="BDC43" s="312"/>
      <c r="BDD43" s="22"/>
      <c r="BDE43" s="812"/>
      <c r="BDF43" s="76"/>
      <c r="BDG43" s="78">
        <f t="shared" si="154"/>
        <v>0</v>
      </c>
      <c r="BDI43" s="407"/>
      <c r="BDJ43" s="740"/>
      <c r="BDK43" s="312"/>
      <c r="BDL43" s="22"/>
      <c r="BDM43" s="723"/>
      <c r="BDN43" s="76"/>
      <c r="BDO43" s="78">
        <f t="shared" si="155"/>
        <v>308</v>
      </c>
      <c r="BDQ43" s="31"/>
      <c r="BDR43" s="31"/>
      <c r="BDS43" s="312"/>
      <c r="BDT43" s="22"/>
      <c r="BDU43" s="812"/>
      <c r="BDV43" s="76"/>
      <c r="BDW43" s="78">
        <f t="shared" si="156"/>
        <v>2970</v>
      </c>
      <c r="BDY43" s="31"/>
      <c r="BDZ43" s="312"/>
      <c r="BEA43" s="22"/>
      <c r="BEB43" s="812"/>
      <c r="BEC43" s="76"/>
      <c r="BED43" s="78">
        <f t="shared" si="157"/>
        <v>0</v>
      </c>
      <c r="BEF43" s="31"/>
      <c r="BEG43" s="312"/>
      <c r="BEH43" s="22"/>
      <c r="BEI43" s="812"/>
      <c r="BEJ43" s="76"/>
      <c r="BEK43" s="78">
        <f t="shared" si="158"/>
        <v>0</v>
      </c>
      <c r="BEM43" s="323"/>
      <c r="BEN43" s="312"/>
      <c r="BEO43" s="22"/>
      <c r="BEP43" s="812"/>
      <c r="BEQ43" s="76"/>
      <c r="BER43" s="78">
        <f t="shared" si="159"/>
        <v>0</v>
      </c>
      <c r="BET43" s="323"/>
      <c r="BEU43" s="312"/>
      <c r="BEV43" s="22"/>
      <c r="BEW43" s="812"/>
      <c r="BEX43" s="76"/>
      <c r="BEY43" s="78">
        <f t="shared" si="160"/>
        <v>1065</v>
      </c>
      <c r="BFA43" s="322"/>
      <c r="BFB43" s="230"/>
      <c r="BFC43" s="698"/>
      <c r="BFD43" s="717"/>
      <c r="BFE43" s="140"/>
      <c r="BFF43" s="78">
        <f t="shared" si="161"/>
        <v>37162</v>
      </c>
      <c r="BFH43" s="323"/>
      <c r="BFI43" s="312"/>
      <c r="BFJ43" s="22"/>
      <c r="BFK43" s="723"/>
      <c r="BFL43" s="76"/>
      <c r="BFM43" s="78">
        <f t="shared" si="162"/>
        <v>0</v>
      </c>
      <c r="BFO43" s="31"/>
      <c r="BFP43" s="312"/>
      <c r="BFQ43" s="22"/>
      <c r="BFR43" s="812"/>
      <c r="BFS43" s="76"/>
      <c r="BFT43" s="78">
        <f t="shared" si="163"/>
        <v>0</v>
      </c>
      <c r="BFV43" s="323"/>
      <c r="BFW43" s="312"/>
      <c r="BFX43" s="22"/>
      <c r="BFY43" s="905"/>
      <c r="BFZ43" s="76"/>
      <c r="BGA43" s="78">
        <f t="shared" si="164"/>
        <v>43828.5</v>
      </c>
      <c r="BGC43" s="427"/>
      <c r="BGD43" s="230"/>
      <c r="BGE43" s="698"/>
      <c r="BGF43" s="717"/>
      <c r="BGG43" s="140"/>
      <c r="BGH43" s="78">
        <f t="shared" si="165"/>
        <v>118491.09999999999</v>
      </c>
      <c r="BGJ43" s="31"/>
      <c r="BGK43" s="312"/>
      <c r="BGL43" s="22"/>
      <c r="BGM43" s="812"/>
      <c r="BGN43" s="76"/>
      <c r="BGO43" s="78">
        <f t="shared" si="166"/>
        <v>0</v>
      </c>
      <c r="BGQ43" s="407"/>
      <c r="BGR43" s="312"/>
      <c r="BGS43" s="22"/>
      <c r="BGT43" s="812"/>
      <c r="BGU43" s="76"/>
      <c r="BGV43" s="78">
        <f t="shared" si="167"/>
        <v>19485.8</v>
      </c>
      <c r="BGX43" s="407"/>
      <c r="BGY43" s="31"/>
      <c r="BGZ43" s="312"/>
      <c r="BHA43" s="22"/>
      <c r="BHB43" s="812"/>
      <c r="BHC43" s="76"/>
      <c r="BHD43" s="78">
        <f t="shared" si="168"/>
        <v>6511</v>
      </c>
      <c r="BHF43" s="323"/>
      <c r="BHG43" s="782"/>
      <c r="BHH43" s="795"/>
      <c r="BHI43" s="394"/>
      <c r="BHJ43" s="140"/>
      <c r="BHK43" s="78">
        <f t="shared" si="169"/>
        <v>6434</v>
      </c>
      <c r="BHM43" s="323"/>
      <c r="BHN43" s="337"/>
      <c r="BHO43" s="312"/>
      <c r="BHP43" s="22"/>
      <c r="BHQ43" s="905"/>
      <c r="BHR43" s="76"/>
      <c r="BHS43" s="78">
        <f t="shared" si="170"/>
        <v>0</v>
      </c>
      <c r="BHU43" s="31"/>
      <c r="BHV43" s="31"/>
      <c r="BHW43" s="312"/>
      <c r="BHX43" s="785"/>
      <c r="BHY43" s="812"/>
      <c r="BHZ43" s="76"/>
      <c r="BIA43" s="78">
        <f t="shared" si="171"/>
        <v>283008</v>
      </c>
      <c r="BIC43" s="407"/>
      <c r="BID43" s="782"/>
      <c r="BIE43" s="795"/>
      <c r="BIF43" s="723"/>
      <c r="BIG43" s="140"/>
      <c r="BIH43" s="78">
        <f t="shared" si="172"/>
        <v>0</v>
      </c>
      <c r="BIJ43" s="323"/>
      <c r="BIK43" s="312"/>
      <c r="BIL43" s="785"/>
      <c r="BIM43" s="812"/>
      <c r="BIN43" s="76"/>
      <c r="BIO43" s="78">
        <f>BIO42+BIL43-BIN43</f>
        <v>0</v>
      </c>
      <c r="BIQ43" s="407"/>
      <c r="BIR43" s="312"/>
      <c r="BIS43" s="785"/>
      <c r="BIT43" s="812"/>
      <c r="BIU43" s="76"/>
      <c r="BIV43" s="78">
        <f>BIV42+BIS43-BIU43</f>
        <v>3000</v>
      </c>
      <c r="BIX43" s="323"/>
      <c r="BIY43" s="323"/>
      <c r="BIZ43" s="312"/>
      <c r="BJA43" s="22"/>
      <c r="BJB43" s="812"/>
      <c r="BJC43" s="76"/>
      <c r="BJD43" s="78">
        <f t="shared" si="253"/>
        <v>196151.15000000002</v>
      </c>
      <c r="BJF43" s="31"/>
      <c r="BJG43" s="312"/>
      <c r="BJH43" s="22"/>
      <c r="BJI43" s="812"/>
      <c r="BJJ43" s="76"/>
      <c r="BJK43" s="78">
        <f t="shared" si="254"/>
        <v>0</v>
      </c>
      <c r="BJM43" s="407"/>
      <c r="BJN43" s="312"/>
      <c r="BJO43" s="22"/>
      <c r="BJP43" s="812"/>
      <c r="BJQ43" s="76"/>
      <c r="BJR43" s="78">
        <f t="shared" si="175"/>
        <v>0</v>
      </c>
      <c r="BJT43" s="407"/>
      <c r="BJV43" s="312"/>
      <c r="BJW43" s="22"/>
      <c r="BJX43" s="812"/>
      <c r="BJY43" s="76"/>
      <c r="BJZ43" s="78">
        <f t="shared" si="176"/>
        <v>16334</v>
      </c>
      <c r="BKB43" s="407"/>
      <c r="BKC43" s="312"/>
      <c r="BKD43" s="22"/>
      <c r="BKE43" s="812"/>
      <c r="BKF43" s="76"/>
      <c r="BKG43" s="78">
        <f t="shared" si="177"/>
        <v>9118</v>
      </c>
      <c r="BKI43" s="407"/>
      <c r="BKJ43" s="312"/>
      <c r="BKK43" s="22"/>
      <c r="BKL43" s="812"/>
      <c r="BKM43" s="76"/>
      <c r="BKN43" s="78">
        <f t="shared" si="178"/>
        <v>0</v>
      </c>
      <c r="BKP43" s="407"/>
      <c r="BKQ43" s="312"/>
      <c r="BKR43" s="22"/>
      <c r="BKS43" s="812"/>
      <c r="BKT43" s="76"/>
      <c r="BKU43" s="78">
        <f t="shared" si="179"/>
        <v>15188.5</v>
      </c>
      <c r="BKW43" s="407"/>
      <c r="BKX43" s="312"/>
      <c r="BKY43" s="22"/>
      <c r="BKZ43" s="812"/>
      <c r="BLA43" s="76"/>
      <c r="BLB43" s="78">
        <f t="shared" si="180"/>
        <v>0</v>
      </c>
      <c r="BLD43" s="407"/>
      <c r="BLE43" s="312"/>
      <c r="BLF43" s="22"/>
      <c r="BLG43" s="812"/>
      <c r="BLH43" s="76"/>
      <c r="BLI43" s="78">
        <f t="shared" si="181"/>
        <v>0</v>
      </c>
      <c r="BLK43" s="407"/>
      <c r="BLL43" s="312"/>
      <c r="BLM43" s="22"/>
      <c r="BLN43" s="812"/>
      <c r="BLO43" s="76"/>
      <c r="BLP43" s="78">
        <f t="shared" si="182"/>
        <v>0</v>
      </c>
      <c r="BLR43" s="407"/>
      <c r="BLS43" s="312"/>
      <c r="BLT43" s="22"/>
      <c r="BLU43" s="812"/>
      <c r="BLV43" s="76"/>
      <c r="BLW43" s="78">
        <f t="shared" si="183"/>
        <v>2393</v>
      </c>
      <c r="BLY43" s="407"/>
      <c r="BLZ43" s="312"/>
      <c r="BMA43" s="22"/>
      <c r="BMB43" s="812"/>
      <c r="BMC43" s="76"/>
      <c r="BMD43" s="78">
        <f t="shared" si="184"/>
        <v>0</v>
      </c>
      <c r="BMF43" s="31"/>
      <c r="BMG43" s="782"/>
      <c r="BMH43" s="795"/>
      <c r="BMI43" s="812"/>
      <c r="BMJ43" s="140"/>
      <c r="BMK43" s="78">
        <f t="shared" si="185"/>
        <v>0</v>
      </c>
      <c r="BMM43" s="31"/>
      <c r="BMN43" s="312"/>
      <c r="BMO43" s="785"/>
      <c r="BMP43" s="812"/>
      <c r="BMQ43" s="76"/>
      <c r="BMR43" s="78">
        <f t="shared" si="228"/>
        <v>14824.5</v>
      </c>
      <c r="BMT43" s="322"/>
      <c r="BMU43" s="230"/>
      <c r="BMV43" s="698"/>
      <c r="BMW43" s="98"/>
      <c r="BMX43" s="140"/>
      <c r="BMY43" s="132">
        <f t="shared" si="229"/>
        <v>56291.5</v>
      </c>
      <c r="BNA43" s="31"/>
      <c r="BNB43" s="312"/>
      <c r="BNC43" s="22"/>
      <c r="BND43" s="812"/>
      <c r="BNE43" s="76"/>
      <c r="BNF43" s="78">
        <f t="shared" si="230"/>
        <v>0</v>
      </c>
      <c r="BNH43" s="31"/>
      <c r="BNI43" s="337"/>
      <c r="BNJ43" s="312"/>
      <c r="BNK43" s="22"/>
      <c r="BNL43" s="812"/>
      <c r="BNM43" s="76"/>
      <c r="BNN43" s="78">
        <f t="shared" si="231"/>
        <v>0</v>
      </c>
      <c r="BNP43" s="31"/>
      <c r="BNQ43" s="312"/>
      <c r="BNR43" s="22"/>
      <c r="BNS43" s="812"/>
      <c r="BNT43" s="76"/>
      <c r="BNU43" s="78">
        <f t="shared" si="232"/>
        <v>0</v>
      </c>
      <c r="BNW43" s="31"/>
      <c r="BNX43" s="312"/>
      <c r="BNY43" s="22"/>
      <c r="BNZ43" s="812"/>
      <c r="BOA43" s="76"/>
      <c r="BOB43" s="78">
        <f t="shared" si="233"/>
        <v>0</v>
      </c>
      <c r="BOD43" s="31"/>
      <c r="BOE43" s="312"/>
      <c r="BOF43" s="22"/>
      <c r="BOG43" s="812"/>
      <c r="BOH43" s="76"/>
      <c r="BOI43" s="78">
        <f t="shared" si="234"/>
        <v>1785.5</v>
      </c>
      <c r="BOK43" s="323"/>
      <c r="BOL43" s="312"/>
      <c r="BOM43" s="22"/>
      <c r="BON43" s="812"/>
      <c r="BOO43" s="76"/>
      <c r="BOP43" s="78">
        <f t="shared" si="235"/>
        <v>0</v>
      </c>
      <c r="BOR43" s="407"/>
      <c r="BOS43" s="312"/>
      <c r="BOT43" s="22"/>
      <c r="BOU43" s="812"/>
      <c r="BOV43" s="76"/>
      <c r="BOW43" s="78">
        <f t="shared" si="236"/>
        <v>0</v>
      </c>
      <c r="BOY43" s="407"/>
      <c r="BOZ43" s="312"/>
      <c r="BPA43" s="22"/>
      <c r="BPB43" s="812"/>
      <c r="BPC43" s="76"/>
      <c r="BPD43" s="78">
        <f t="shared" si="250"/>
        <v>210</v>
      </c>
      <c r="BPF43" s="31"/>
      <c r="BPG43" s="312"/>
      <c r="BPH43" s="22"/>
      <c r="BPI43" s="812"/>
      <c r="BPJ43" s="76"/>
      <c r="BPK43" s="78">
        <f t="shared" si="186"/>
        <v>0</v>
      </c>
      <c r="BPM43" s="31"/>
      <c r="BPN43" s="312"/>
      <c r="BPO43" s="22"/>
      <c r="BPP43" s="812"/>
      <c r="BPQ43" s="76"/>
      <c r="BPR43" s="78">
        <f t="shared" si="187"/>
        <v>0</v>
      </c>
      <c r="BPV43" s="31"/>
      <c r="BPW43" s="22"/>
      <c r="BPX43" s="812"/>
      <c r="BPY43" s="76"/>
      <c r="BPZ43" s="78">
        <f t="shared" si="188"/>
        <v>118</v>
      </c>
      <c r="BQA43" s="76"/>
      <c r="BQB43" s="323"/>
      <c r="BQC43" s="782"/>
      <c r="BQD43" s="795"/>
      <c r="BQE43" s="812"/>
      <c r="BQF43" s="140"/>
      <c r="BQG43" s="78">
        <f t="shared" si="189"/>
        <v>28133.5</v>
      </c>
      <c r="BQI43" s="322"/>
      <c r="BQJ43" s="1476"/>
      <c r="BQK43" s="698"/>
      <c r="BQL43" s="427"/>
      <c r="BQM43" s="262"/>
      <c r="BQN43" s="78">
        <f t="shared" si="190"/>
        <v>0</v>
      </c>
      <c r="BQQ43" s="889"/>
      <c r="BQR43" s="351"/>
      <c r="BQS43" s="407"/>
      <c r="BQT43" s="780"/>
      <c r="BQU43" s="132">
        <f t="shared" si="191"/>
        <v>0</v>
      </c>
      <c r="BQW43" s="31"/>
      <c r="BQX43" s="312"/>
      <c r="BQY43" s="22"/>
      <c r="BQZ43" s="812"/>
      <c r="BRA43" s="76"/>
      <c r="BRB43" s="78">
        <f t="shared" si="192"/>
        <v>2077</v>
      </c>
      <c r="BRD43" s="31"/>
      <c r="BRE43" s="31"/>
      <c r="BRF43" s="312"/>
      <c r="BRG43" s="22"/>
      <c r="BRH43" s="812"/>
      <c r="BRI43" s="76"/>
      <c r="BRJ43" s="78">
        <f t="shared" si="193"/>
        <v>1966</v>
      </c>
      <c r="BRL43" s="407"/>
      <c r="BRM43" s="312"/>
      <c r="BRN43" s="22"/>
      <c r="BRO43" s="812"/>
      <c r="BRP43" s="76"/>
      <c r="BRQ43" s="78">
        <f t="shared" si="194"/>
        <v>0</v>
      </c>
      <c r="BRS43" s="407"/>
      <c r="BRT43" s="312"/>
      <c r="BRU43" s="22"/>
      <c r="BRV43" s="812"/>
      <c r="BRW43" s="76"/>
      <c r="BRX43" s="78">
        <f t="shared" si="195"/>
        <v>0</v>
      </c>
      <c r="BRZ43" s="31"/>
      <c r="BSA43" s="312"/>
      <c r="BSB43" s="22"/>
      <c r="BSC43" s="812"/>
      <c r="BSD43" s="76"/>
      <c r="BSE43" s="78">
        <f t="shared" si="196"/>
        <v>0</v>
      </c>
      <c r="BSG43" s="407"/>
      <c r="BSH43" s="312"/>
      <c r="BSI43" s="22"/>
      <c r="BSJ43" s="812"/>
      <c r="BSK43" s="76"/>
      <c r="BSL43" s="78">
        <f t="shared" si="197"/>
        <v>0</v>
      </c>
      <c r="BSN43" s="407"/>
      <c r="BSO43" s="312"/>
      <c r="BSP43" s="22"/>
      <c r="BSQ43" s="812"/>
      <c r="BSR43" s="76"/>
      <c r="BSS43" s="78">
        <f t="shared" si="198"/>
        <v>0</v>
      </c>
      <c r="BSU43" s="31"/>
      <c r="BSV43" s="312"/>
      <c r="BSW43" s="22"/>
      <c r="BSX43" s="812"/>
      <c r="BSY43" s="76"/>
      <c r="BSZ43" s="78">
        <f t="shared" si="199"/>
        <v>0</v>
      </c>
      <c r="BTB43" s="31"/>
      <c r="BTC43" s="312"/>
      <c r="BTD43" s="22"/>
      <c r="BTE43" s="812"/>
      <c r="BTF43" s="76"/>
      <c r="BTG43" s="78">
        <f t="shared" si="200"/>
        <v>0</v>
      </c>
      <c r="BTI43" s="31"/>
      <c r="BTJ43" s="312"/>
      <c r="BTK43" s="22"/>
      <c r="BTL43" s="812"/>
      <c r="BTM43" s="76"/>
      <c r="BTN43" s="78">
        <f t="shared" si="201"/>
        <v>0</v>
      </c>
      <c r="BTP43" s="31"/>
      <c r="BTQ43" s="312"/>
      <c r="BTR43" s="22"/>
      <c r="BTS43" s="812"/>
      <c r="BTT43" s="76"/>
      <c r="BTU43" s="78">
        <f t="shared" si="202"/>
        <v>0</v>
      </c>
    </row>
    <row r="44" spans="1:1893" ht="15.75" thickBot="1" x14ac:dyDescent="0.3">
      <c r="A44" s="312"/>
      <c r="B44" s="312"/>
      <c r="C44" s="909"/>
      <c r="D44" s="910"/>
      <c r="E44" s="910"/>
      <c r="F44" s="911"/>
      <c r="H44" s="312"/>
      <c r="I44" s="312"/>
      <c r="J44" s="909"/>
      <c r="K44" s="910"/>
      <c r="L44" s="910"/>
      <c r="M44" s="911"/>
      <c r="O44" s="312"/>
      <c r="P44" s="312"/>
      <c r="Q44" s="909"/>
      <c r="R44" s="910"/>
      <c r="S44" s="910"/>
      <c r="T44" s="911"/>
      <c r="V44" s="312"/>
      <c r="W44" s="312"/>
      <c r="X44" s="909"/>
      <c r="Y44" s="910"/>
      <c r="Z44" s="910"/>
      <c r="AA44" s="911"/>
      <c r="AC44" s="407"/>
      <c r="AD44" s="312"/>
      <c r="AE44" s="22"/>
      <c r="AF44" s="407"/>
      <c r="AG44" s="140"/>
      <c r="AH44" s="78">
        <f t="shared" si="6"/>
        <v>33979</v>
      </c>
      <c r="AJ44" s="322"/>
      <c r="AK44" s="230"/>
      <c r="AL44" s="105"/>
      <c r="AM44" s="322"/>
      <c r="AN44" s="140"/>
      <c r="AO44" s="78">
        <f t="shared" si="7"/>
        <v>617632.36</v>
      </c>
      <c r="AQ44" s="312"/>
      <c r="AR44" s="312"/>
      <c r="AS44" s="909"/>
      <c r="AT44" s="910"/>
      <c r="AU44" s="910"/>
      <c r="AV44" s="911"/>
      <c r="AX44" s="323"/>
      <c r="AY44" s="312"/>
      <c r="AZ44" s="909"/>
      <c r="BA44" s="910"/>
      <c r="BB44" s="910"/>
      <c r="BC44" s="911"/>
      <c r="BE44" s="407"/>
      <c r="BF44" s="312"/>
      <c r="BG44" s="909"/>
      <c r="BH44" s="910"/>
      <c r="BI44" s="910"/>
      <c r="BJ44" s="911"/>
      <c r="BL44" s="323"/>
      <c r="BM44" s="782"/>
      <c r="BN44" s="76"/>
      <c r="BO44" s="31"/>
      <c r="BP44" s="76"/>
      <c r="BQ44" s="78">
        <f t="shared" si="11"/>
        <v>0</v>
      </c>
      <c r="BS44" s="407"/>
      <c r="BT44" s="407"/>
      <c r="BU44" s="312"/>
      <c r="BV44" s="909"/>
      <c r="BW44" s="910"/>
      <c r="BX44" s="910"/>
      <c r="BY44" s="911"/>
      <c r="CA44" s="407"/>
      <c r="CB44" s="312"/>
      <c r="CC44" s="909"/>
      <c r="CD44" s="910"/>
      <c r="CE44" s="910"/>
      <c r="CF44" s="911"/>
      <c r="CH44" s="407"/>
      <c r="CI44" s="312"/>
      <c r="CJ44" s="909"/>
      <c r="CK44" s="5"/>
      <c r="CL44" s="910"/>
      <c r="CM44" s="911"/>
      <c r="CO44" s="427">
        <v>41459</v>
      </c>
      <c r="CP44" s="821"/>
      <c r="CQ44" s="230" t="s">
        <v>3359</v>
      </c>
      <c r="CR44" s="105">
        <v>340003.74</v>
      </c>
      <c r="CS44" s="912"/>
      <c r="CT44" s="390"/>
      <c r="CU44" s="78">
        <f t="shared" si="15"/>
        <v>2207354.9900000002</v>
      </c>
      <c r="CX44" s="913"/>
      <c r="CY44" s="782"/>
      <c r="CZ44" s="76"/>
      <c r="DA44" s="687"/>
      <c r="DB44" s="76"/>
      <c r="DC44" s="78">
        <f t="shared" si="16"/>
        <v>9551430.3000000007</v>
      </c>
      <c r="DE44" s="323"/>
      <c r="DF44" s="312"/>
      <c r="DG44" s="909"/>
      <c r="DH44" s="910"/>
      <c r="DI44" s="910"/>
      <c r="DJ44" s="911"/>
      <c r="DL44" s="323"/>
      <c r="DM44" s="312"/>
      <c r="DN44" s="909"/>
      <c r="DO44" s="910"/>
      <c r="DP44" s="910"/>
      <c r="DQ44" s="911"/>
      <c r="DS44" s="312"/>
      <c r="DT44" s="312"/>
      <c r="DU44" s="909"/>
      <c r="DV44" s="5"/>
      <c r="DW44" s="910"/>
      <c r="DX44" s="911"/>
      <c r="DZ44" s="323"/>
      <c r="EA44" s="312"/>
      <c r="EB44" s="909"/>
      <c r="EC44" s="910"/>
      <c r="ED44" s="910"/>
      <c r="EE44" s="911"/>
      <c r="EG44" s="407"/>
      <c r="EH44" s="312"/>
      <c r="EI44" s="909"/>
      <c r="EJ44" s="910"/>
      <c r="EK44" s="910"/>
      <c r="EL44" s="911"/>
      <c r="EN44" s="407"/>
      <c r="EO44" s="312"/>
      <c r="EP44" s="909"/>
      <c r="EQ44" s="910"/>
      <c r="ER44" s="910"/>
      <c r="ES44" s="911"/>
      <c r="EU44" s="312"/>
      <c r="EV44" s="312"/>
      <c r="EW44" s="312"/>
      <c r="EX44" s="909"/>
      <c r="EY44" s="5"/>
      <c r="EZ44" s="910"/>
      <c r="FA44" s="911"/>
      <c r="FC44" s="427"/>
      <c r="FD44" s="49"/>
      <c r="FE44" s="230"/>
      <c r="FF44" s="140"/>
      <c r="FG44" s="727"/>
      <c r="FH44" s="140"/>
      <c r="FI44" s="132">
        <f t="shared" si="24"/>
        <v>40277.530000000006</v>
      </c>
      <c r="FK44" s="407"/>
      <c r="FL44" s="312"/>
      <c r="FM44" s="312"/>
      <c r="FN44" s="909"/>
      <c r="FO44" s="5"/>
      <c r="FP44" s="910"/>
      <c r="FQ44" s="911"/>
      <c r="FS44" s="312"/>
      <c r="FT44" s="312"/>
      <c r="FU44" s="909"/>
      <c r="FV44" s="910"/>
      <c r="FW44" s="910"/>
      <c r="FX44" s="911"/>
      <c r="FZ44" s="407"/>
      <c r="GA44" s="740"/>
      <c r="GB44" s="312"/>
      <c r="GC44" s="22"/>
      <c r="GD44" s="407"/>
      <c r="GE44" s="76"/>
      <c r="GF44" s="78">
        <f t="shared" si="26"/>
        <v>115455</v>
      </c>
      <c r="GH44" s="312"/>
      <c r="GI44" s="312"/>
      <c r="GJ44" s="909"/>
      <c r="GK44" s="910"/>
      <c r="GL44" s="910"/>
      <c r="GM44" s="911"/>
      <c r="GO44" s="407"/>
      <c r="GP44" s="312"/>
      <c r="GQ44" s="312"/>
      <c r="GR44" s="909"/>
      <c r="GS44" s="910"/>
      <c r="GT44" s="910"/>
      <c r="GU44" s="911"/>
      <c r="GW44" s="407"/>
      <c r="GX44" s="312"/>
      <c r="GY44" s="909"/>
      <c r="GZ44" s="910"/>
      <c r="HA44" s="910"/>
      <c r="HB44" s="911"/>
      <c r="HD44" s="323"/>
      <c r="HE44" s="312"/>
      <c r="HF44" s="909"/>
      <c r="HG44" s="910"/>
      <c r="HH44" s="910"/>
      <c r="HI44" s="911"/>
      <c r="HK44" s="323"/>
      <c r="HL44" s="312"/>
      <c r="HM44" s="909"/>
      <c r="HN44" s="910"/>
      <c r="HO44" s="910"/>
      <c r="HP44" s="911"/>
      <c r="HR44" s="323"/>
      <c r="HS44" s="312"/>
      <c r="HT44" s="909"/>
      <c r="HU44" s="910"/>
      <c r="HV44" s="910"/>
      <c r="HW44" s="911"/>
      <c r="HY44" s="323"/>
      <c r="HZ44" s="312"/>
      <c r="IA44" s="909"/>
      <c r="IB44" s="910"/>
      <c r="IC44" s="910"/>
      <c r="ID44" s="911"/>
      <c r="IF44" s="312"/>
      <c r="IG44" s="312"/>
      <c r="IH44" s="909"/>
      <c r="II44" s="910"/>
      <c r="IJ44" s="910"/>
      <c r="IK44" s="911"/>
      <c r="IM44" s="407"/>
      <c r="IN44" s="312"/>
      <c r="IO44" s="22"/>
      <c r="IP44" s="31"/>
      <c r="IQ44" s="76"/>
      <c r="IR44" s="78">
        <f t="shared" si="35"/>
        <v>402</v>
      </c>
      <c r="IT44" s="407"/>
      <c r="IU44" s="312"/>
      <c r="IV44" s="834"/>
      <c r="IW44" s="31"/>
      <c r="IX44" s="76"/>
      <c r="IY44" s="78">
        <f t="shared" si="36"/>
        <v>21278.5</v>
      </c>
      <c r="JA44" s="322"/>
      <c r="JB44" s="230"/>
      <c r="JC44" s="105"/>
      <c r="JD44" s="322"/>
      <c r="JE44" s="105"/>
      <c r="JF44" s="78">
        <f t="shared" si="37"/>
        <v>30400</v>
      </c>
      <c r="JH44" s="323"/>
      <c r="JI44" s="782"/>
      <c r="JJ44" s="704"/>
      <c r="JK44" s="323"/>
      <c r="JL44" s="76"/>
      <c r="JM44" s="78">
        <f t="shared" si="38"/>
        <v>30400</v>
      </c>
      <c r="JO44" s="323"/>
      <c r="JP44" s="782"/>
      <c r="JQ44" s="704"/>
      <c r="JR44" s="323"/>
      <c r="JS44" s="76"/>
      <c r="JT44" s="78">
        <f t="shared" si="39"/>
        <v>30400</v>
      </c>
      <c r="JV44" s="407"/>
      <c r="JW44" s="782"/>
      <c r="JX44" s="76"/>
      <c r="JY44" s="76"/>
      <c r="JZ44" s="76"/>
      <c r="KA44" s="78">
        <f t="shared" ref="KA44:KA60" si="274">KA43+JX44-JZ44</f>
        <v>115056.17</v>
      </c>
      <c r="KC44" s="323"/>
      <c r="KD44" s="312"/>
      <c r="KE44" s="909"/>
      <c r="KF44" s="910"/>
      <c r="KG44" s="910"/>
      <c r="KH44" s="911"/>
      <c r="KJ44" s="323"/>
      <c r="KK44" s="323"/>
      <c r="KL44" s="312"/>
      <c r="KM44" s="909"/>
      <c r="KN44" s="910"/>
      <c r="KO44" s="910"/>
      <c r="KP44" s="911"/>
      <c r="KR44" s="323"/>
      <c r="KS44" s="312"/>
      <c r="KT44" s="909"/>
      <c r="KU44" s="910"/>
      <c r="KV44" s="910"/>
      <c r="KW44" s="911"/>
      <c r="KY44" s="323"/>
      <c r="KZ44" s="312"/>
      <c r="LA44" s="909"/>
      <c r="LB44" s="910"/>
      <c r="LC44" s="910"/>
      <c r="LD44" s="911"/>
      <c r="LF44" s="312"/>
      <c r="LG44" s="312"/>
      <c r="LH44" s="909"/>
      <c r="LI44" s="910"/>
      <c r="LJ44" s="910"/>
      <c r="LK44" s="911"/>
      <c r="LM44" s="312"/>
      <c r="LN44" s="312"/>
      <c r="LO44" s="909"/>
      <c r="LP44" s="910"/>
      <c r="LQ44" s="910"/>
      <c r="LR44" s="911"/>
      <c r="LT44" s="312"/>
      <c r="LU44" s="312"/>
      <c r="LV44" s="909"/>
      <c r="LW44" s="910"/>
      <c r="LX44" s="910"/>
      <c r="LY44" s="911"/>
      <c r="MA44" s="312"/>
      <c r="MB44" s="312"/>
      <c r="MC44" s="909"/>
      <c r="MD44" s="910"/>
      <c r="ME44" s="910"/>
      <c r="MF44" s="911"/>
      <c r="MH44" s="407"/>
      <c r="MI44" s="312"/>
      <c r="MJ44" s="909"/>
      <c r="MK44" s="910"/>
      <c r="ML44" s="910"/>
      <c r="MM44" s="911"/>
      <c r="MO44" s="407"/>
      <c r="MP44" s="312"/>
      <c r="MQ44" s="909"/>
      <c r="MR44" s="910"/>
      <c r="MS44" s="910"/>
      <c r="MT44" s="911"/>
      <c r="MV44" s="407"/>
      <c r="MW44" s="312"/>
      <c r="MX44" s="909"/>
      <c r="MY44" s="910"/>
      <c r="MZ44" s="910"/>
      <c r="NA44" s="911"/>
      <c r="NC44" s="312"/>
      <c r="ND44" s="312"/>
      <c r="NE44" s="909"/>
      <c r="NF44" s="910"/>
      <c r="NG44" s="910"/>
      <c r="NH44" s="911"/>
      <c r="NJ44" s="312"/>
      <c r="NK44" s="312"/>
      <c r="NL44" s="909"/>
      <c r="NM44" s="910"/>
      <c r="NN44" s="910"/>
      <c r="NO44" s="911"/>
      <c r="NQ44" s="407"/>
      <c r="NR44" s="312"/>
      <c r="NS44" s="909"/>
      <c r="NT44" s="914"/>
      <c r="NU44" s="910"/>
      <c r="NV44" s="911"/>
      <c r="NX44" s="407"/>
      <c r="NY44" s="312"/>
      <c r="NZ44" s="909"/>
      <c r="OA44" s="910"/>
      <c r="OB44" s="910"/>
      <c r="OC44" s="911"/>
      <c r="OE44" s="407"/>
      <c r="OF44" s="738"/>
      <c r="OG44" s="312"/>
      <c r="OH44" s="909"/>
      <c r="OI44" s="5"/>
      <c r="OJ44" s="910"/>
      <c r="OK44" s="911"/>
      <c r="OM44" s="407"/>
      <c r="ON44" s="312"/>
      <c r="OO44" s="909"/>
      <c r="OP44" s="910"/>
      <c r="OQ44" s="910"/>
      <c r="OR44" s="911"/>
      <c r="OT44" s="312"/>
      <c r="OU44" s="312"/>
      <c r="OV44" s="909"/>
      <c r="OW44" s="910"/>
      <c r="OX44" s="910"/>
      <c r="OY44" s="911"/>
      <c r="PA44" s="322"/>
      <c r="PB44" s="791"/>
      <c r="PC44" s="140"/>
      <c r="PD44" s="49"/>
      <c r="PE44" s="140"/>
      <c r="PF44" s="78">
        <f t="shared" si="58"/>
        <v>7976</v>
      </c>
      <c r="PH44" s="322"/>
      <c r="PI44" s="791"/>
      <c r="PJ44" s="140"/>
      <c r="PK44" s="908"/>
      <c r="PL44" s="140"/>
      <c r="PM44" s="78">
        <f t="shared" si="59"/>
        <v>7976</v>
      </c>
      <c r="PO44" s="323"/>
      <c r="PP44" s="337"/>
      <c r="PQ44" s="312"/>
      <c r="PR44" s="76"/>
      <c r="PS44" s="760"/>
      <c r="PT44" s="76"/>
      <c r="PU44" s="78">
        <f t="shared" si="60"/>
        <v>332577.49</v>
      </c>
      <c r="PW44" s="323"/>
      <c r="PX44" s="312"/>
      <c r="PY44" s="76"/>
      <c r="PZ44" s="76"/>
      <c r="QA44" s="76"/>
      <c r="QB44" s="78">
        <f t="shared" si="61"/>
        <v>9904</v>
      </c>
      <c r="QD44" s="323"/>
      <c r="QE44" s="312"/>
      <c r="QF44" s="909"/>
      <c r="QG44" s="910"/>
      <c r="QH44" s="910"/>
      <c r="QI44" s="911"/>
      <c r="QK44" s="312"/>
      <c r="QL44" s="312"/>
      <c r="QM44" s="909"/>
      <c r="QN44" s="910"/>
      <c r="QO44" s="910"/>
      <c r="QP44" s="911"/>
      <c r="QR44" s="312"/>
      <c r="QS44" s="312"/>
      <c r="QT44" s="909"/>
      <c r="QU44" s="910"/>
      <c r="QV44" s="910"/>
      <c r="QW44" s="911"/>
      <c r="QY44" s="312"/>
      <c r="QZ44" s="312"/>
      <c r="RA44" s="909"/>
      <c r="RB44" s="910"/>
      <c r="RC44" s="910"/>
      <c r="RD44" s="911"/>
      <c r="RF44" s="427"/>
      <c r="RG44" s="484"/>
      <c r="RH44" s="303"/>
      <c r="RI44" s="140"/>
      <c r="RJ44" s="49"/>
      <c r="RK44" s="140"/>
      <c r="RL44" s="78">
        <f t="shared" si="66"/>
        <v>26965.5</v>
      </c>
      <c r="RN44" s="407"/>
      <c r="RO44" s="312"/>
      <c r="RP44" s="909"/>
      <c r="RQ44" s="910"/>
      <c r="RR44" s="910"/>
      <c r="RS44" s="911"/>
      <c r="RU44" s="407"/>
      <c r="RV44" s="312"/>
      <c r="RW44" s="909"/>
      <c r="RX44" s="910"/>
      <c r="RY44" s="910"/>
      <c r="RZ44" s="911"/>
      <c r="SB44" s="312"/>
      <c r="SC44" s="312"/>
      <c r="SD44" s="909"/>
      <c r="SE44" s="910"/>
      <c r="SF44" s="910"/>
      <c r="SG44" s="911"/>
      <c r="SI44" s="312"/>
      <c r="SJ44" s="312"/>
      <c r="SK44" s="909"/>
      <c r="SL44" s="910"/>
      <c r="SM44" s="910"/>
      <c r="SN44" s="911"/>
      <c r="SP44" s="312"/>
      <c r="SQ44" s="312"/>
      <c r="SR44" s="909"/>
      <c r="SS44" s="910"/>
      <c r="ST44" s="910"/>
      <c r="SU44" s="911"/>
      <c r="SW44" s="312"/>
      <c r="SX44" s="312"/>
      <c r="SY44" s="909"/>
      <c r="SZ44" s="910"/>
      <c r="TA44" s="910"/>
      <c r="TB44" s="911"/>
      <c r="TD44" s="312"/>
      <c r="TE44" s="312"/>
      <c r="TF44" s="909"/>
      <c r="TG44" s="910"/>
      <c r="TH44" s="910"/>
      <c r="TI44" s="911"/>
      <c r="TK44" s="312"/>
      <c r="TL44" s="312"/>
      <c r="TM44" s="909"/>
      <c r="TN44" s="910"/>
      <c r="TO44" s="910"/>
      <c r="TP44" s="911"/>
      <c r="TR44" s="312"/>
      <c r="TS44" s="312"/>
      <c r="TT44" s="909"/>
      <c r="TU44" s="910"/>
      <c r="TV44" s="910"/>
      <c r="TW44" s="911"/>
      <c r="TY44" s="407"/>
      <c r="TZ44" s="312"/>
      <c r="UA44" s="909"/>
      <c r="UB44" s="910"/>
      <c r="UC44" s="910"/>
      <c r="UD44" s="911"/>
      <c r="UF44" s="407"/>
      <c r="UG44" s="312"/>
      <c r="UH44" s="909"/>
      <c r="UI44" s="910"/>
      <c r="UJ44" s="910"/>
      <c r="UK44" s="911"/>
      <c r="UM44" s="407"/>
      <c r="UN44" s="312"/>
      <c r="UO44" s="909"/>
      <c r="UP44" s="910"/>
      <c r="UQ44" s="910"/>
      <c r="UR44" s="911"/>
      <c r="UT44" s="323"/>
      <c r="UU44" s="782"/>
      <c r="UV44" s="76"/>
      <c r="UW44" s="915"/>
      <c r="UX44" s="76"/>
      <c r="UY44" s="78">
        <f t="shared" si="79"/>
        <v>2243</v>
      </c>
      <c r="VA44" s="407"/>
      <c r="VB44" s="312"/>
      <c r="VC44" s="909"/>
      <c r="VD44" s="910"/>
      <c r="VE44" s="910"/>
      <c r="VF44" s="911"/>
      <c r="VH44" s="312"/>
      <c r="VI44" s="312"/>
      <c r="VJ44" s="909"/>
      <c r="VK44" s="910"/>
      <c r="VL44" s="910"/>
      <c r="VM44" s="911"/>
      <c r="VO44" s="312"/>
      <c r="VP44" s="312"/>
      <c r="VQ44" s="909"/>
      <c r="VR44" s="910"/>
      <c r="VS44" s="910"/>
      <c r="VT44" s="911"/>
      <c r="VV44" s="312"/>
      <c r="VW44" s="312"/>
      <c r="VX44" s="909"/>
      <c r="VY44" s="910"/>
      <c r="VZ44" s="910"/>
      <c r="WA44" s="911"/>
      <c r="WC44" s="323"/>
      <c r="WD44" s="312"/>
      <c r="WE44" s="909"/>
      <c r="WF44" s="5"/>
      <c r="WG44" s="910"/>
      <c r="WH44" s="911"/>
      <c r="WJ44" s="407"/>
      <c r="WK44" s="312"/>
      <c r="WL44" s="909"/>
      <c r="WM44" s="910"/>
      <c r="WN44" s="910"/>
      <c r="WO44" s="911"/>
      <c r="WQ44" s="312"/>
      <c r="WR44" s="312"/>
      <c r="WS44" s="909"/>
      <c r="WT44" s="910"/>
      <c r="WU44" s="910"/>
      <c r="WV44" s="911"/>
      <c r="WX44" s="407"/>
      <c r="WY44" s="312"/>
      <c r="WZ44" s="909"/>
      <c r="XA44" s="5"/>
      <c r="XB44" s="910"/>
      <c r="XC44" s="911"/>
      <c r="XE44" s="407"/>
      <c r="XF44" s="312"/>
      <c r="XG44" s="909"/>
      <c r="XH44" s="910"/>
      <c r="XI44" s="910"/>
      <c r="XJ44" s="911"/>
      <c r="XL44" s="407"/>
      <c r="XM44" s="312"/>
      <c r="XN44" s="909"/>
      <c r="XO44" s="910"/>
      <c r="XP44" s="910"/>
      <c r="XQ44" s="911"/>
      <c r="XS44" s="323"/>
      <c r="XT44" s="312"/>
      <c r="XU44" s="312"/>
      <c r="XV44" s="909"/>
      <c r="XW44" s="910"/>
      <c r="XX44" s="910"/>
      <c r="XY44" s="911"/>
      <c r="YA44" s="323"/>
      <c r="YB44" s="312"/>
      <c r="YC44" s="909"/>
      <c r="YD44" s="910"/>
      <c r="YE44" s="910"/>
      <c r="YF44" s="911"/>
      <c r="YH44" s="407"/>
      <c r="YI44" s="740"/>
      <c r="YJ44" s="782"/>
      <c r="YK44" s="76"/>
      <c r="YL44" s="787"/>
      <c r="YM44" s="76"/>
      <c r="YN44" s="78">
        <f t="shared" si="92"/>
        <v>4883.7000000000007</v>
      </c>
      <c r="YP44" s="323"/>
      <c r="YQ44" s="312"/>
      <c r="YR44" s="909"/>
      <c r="YS44" s="910"/>
      <c r="YT44" s="910"/>
      <c r="YU44" s="911"/>
      <c r="YW44" s="323"/>
      <c r="YX44" s="312"/>
      <c r="YY44" s="76"/>
      <c r="YZ44" s="76"/>
      <c r="ZA44" s="795"/>
      <c r="ZB44" s="78">
        <f t="shared" si="93"/>
        <v>13442.44</v>
      </c>
      <c r="ZD44" s="407"/>
      <c r="ZE44" s="312"/>
      <c r="ZF44" s="909"/>
      <c r="ZG44" s="910"/>
      <c r="ZH44" s="910"/>
      <c r="ZI44" s="911"/>
      <c r="ZK44" s="407"/>
      <c r="ZL44" s="312"/>
      <c r="ZM44" s="909"/>
      <c r="ZN44" s="910"/>
      <c r="ZO44" s="910"/>
      <c r="ZP44" s="911"/>
      <c r="ZR44" s="323"/>
      <c r="ZS44" s="738"/>
      <c r="ZT44" s="782"/>
      <c r="ZU44" s="76"/>
      <c r="ZV44" s="905"/>
      <c r="ZW44" s="795"/>
      <c r="ZX44" s="78">
        <f t="shared" si="94"/>
        <v>690137.66000000015</v>
      </c>
      <c r="ZZ44" s="323"/>
      <c r="AAA44" s="782"/>
      <c r="AAB44" s="76"/>
      <c r="AAC44" s="905"/>
      <c r="AAD44" s="795"/>
      <c r="AAE44" s="78">
        <f t="shared" si="95"/>
        <v>0</v>
      </c>
      <c r="AAG44" s="407"/>
      <c r="AAH44" s="312"/>
      <c r="AAI44" s="909"/>
      <c r="AAJ44" s="916"/>
      <c r="AAK44" s="910"/>
      <c r="AAL44" s="911"/>
      <c r="AAN44" s="323"/>
      <c r="AAP44" s="795"/>
      <c r="AAQ44" s="76"/>
      <c r="AAR44" s="140"/>
      <c r="AAS44" s="78">
        <f t="shared" si="97"/>
        <v>22790</v>
      </c>
      <c r="AAU44" s="407"/>
      <c r="AAV44" s="312"/>
      <c r="AAW44" s="909"/>
      <c r="AAX44" s="910"/>
      <c r="AAY44" s="910"/>
      <c r="AAZ44" s="911"/>
      <c r="ABB44" s="407"/>
      <c r="ABC44" s="312"/>
      <c r="ABD44" s="909"/>
      <c r="ABE44" s="910"/>
      <c r="ABF44" s="910"/>
      <c r="ABG44" s="911"/>
      <c r="ABI44" s="407"/>
      <c r="ABJ44" s="312"/>
      <c r="ABK44" s="909"/>
      <c r="ABL44" s="910"/>
      <c r="ABM44" s="910"/>
      <c r="ABN44" s="911"/>
      <c r="ABP44" s="407"/>
      <c r="ABQ44" s="312"/>
      <c r="ABR44" s="909"/>
      <c r="ABS44" s="910"/>
      <c r="ABT44" s="910"/>
      <c r="ABU44" s="911"/>
      <c r="ABW44" s="407"/>
      <c r="ABX44" s="312"/>
      <c r="ABY44" s="909"/>
      <c r="ABZ44" s="910"/>
      <c r="ACA44" s="910"/>
      <c r="ACB44" s="911"/>
      <c r="ACD44" s="407"/>
      <c r="ACE44" s="407"/>
      <c r="ACF44" s="312"/>
      <c r="ACG44" s="909"/>
      <c r="ACH44" s="910"/>
      <c r="ACI44" s="910"/>
      <c r="ACJ44" s="911"/>
      <c r="ACL44" s="312"/>
      <c r="ACM44" s="312"/>
      <c r="ACN44" s="909"/>
      <c r="ACO44" s="910"/>
      <c r="ACP44" s="910"/>
      <c r="ACQ44" s="911"/>
      <c r="ACS44" s="312"/>
      <c r="ACT44" s="312"/>
      <c r="ACU44" s="909"/>
      <c r="ACV44" s="910"/>
      <c r="ACW44" s="910"/>
      <c r="ACX44" s="911"/>
      <c r="ADA44" s="312"/>
      <c r="ADB44" s="312"/>
      <c r="ADC44" s="909"/>
      <c r="ADD44" s="910"/>
      <c r="ADE44" s="910"/>
      <c r="ADF44" s="911"/>
      <c r="ADH44" s="323"/>
      <c r="ADI44" s="312"/>
      <c r="ADJ44" s="909"/>
      <c r="ADK44" s="914"/>
      <c r="ADL44" s="910"/>
      <c r="ADM44" s="911"/>
      <c r="ADO44" s="407"/>
      <c r="ADP44" s="312"/>
      <c r="ADQ44" s="909"/>
      <c r="ADR44" s="910"/>
      <c r="ADS44" s="910"/>
      <c r="ADT44" s="911"/>
      <c r="ADV44" s="323"/>
      <c r="ADW44" s="782"/>
      <c r="ADX44" s="76"/>
      <c r="ADY44" s="915"/>
      <c r="ADZ44" s="76"/>
      <c r="AEA44" s="78">
        <f t="shared" si="252"/>
        <v>31650.5</v>
      </c>
      <c r="AEC44" s="312"/>
      <c r="AED44" s="312"/>
      <c r="AEE44" s="909"/>
      <c r="AEF44" s="910"/>
      <c r="AEG44" s="910"/>
      <c r="AEH44" s="911"/>
      <c r="AEJ44" s="312"/>
      <c r="AEK44" s="312"/>
      <c r="AEL44" s="909"/>
      <c r="AEM44" s="910"/>
      <c r="AEN44" s="910"/>
      <c r="AEO44" s="911"/>
      <c r="AEQ44" s="312"/>
      <c r="AER44" s="312"/>
      <c r="AES44" s="909"/>
      <c r="AET44" s="910"/>
      <c r="AEU44" s="910"/>
      <c r="AEV44" s="911"/>
      <c r="AEX44" s="312"/>
      <c r="AEY44" s="312"/>
      <c r="AEZ44" s="909"/>
      <c r="AFA44" s="910"/>
      <c r="AFB44" s="910"/>
      <c r="AFC44" s="911"/>
      <c r="AFE44" s="312"/>
      <c r="AFF44" s="312"/>
      <c r="AFG44" s="909"/>
      <c r="AFH44" s="910"/>
      <c r="AFI44" s="910"/>
      <c r="AFJ44" s="911"/>
      <c r="AFL44" s="312"/>
      <c r="AFM44" s="312"/>
      <c r="AFN44" s="909"/>
      <c r="AFO44" s="910"/>
      <c r="AFP44" s="910"/>
      <c r="AFQ44" s="911"/>
      <c r="AFS44" s="312"/>
      <c r="AFT44" s="312"/>
      <c r="AFU44" s="909"/>
      <c r="AFV44" s="910"/>
      <c r="AFW44" s="910"/>
      <c r="AFX44" s="911"/>
      <c r="AFZ44" s="312"/>
      <c r="AGA44" s="312"/>
      <c r="AGB44" s="909"/>
      <c r="AGC44" s="910"/>
      <c r="AGD44" s="910"/>
      <c r="AGE44" s="911"/>
      <c r="AGG44" s="323"/>
      <c r="AGH44" s="312"/>
      <c r="AGI44" s="909"/>
      <c r="AGJ44" s="910"/>
      <c r="AGK44" s="910"/>
      <c r="AGL44" s="911"/>
      <c r="AGN44" s="407"/>
      <c r="AGO44" s="312"/>
      <c r="AGP44" s="909"/>
      <c r="AGQ44" s="910"/>
      <c r="AGR44" s="910"/>
      <c r="AGS44" s="911"/>
      <c r="AGW44" s="782"/>
      <c r="AGX44" s="76"/>
      <c r="AGY44" s="915"/>
      <c r="AGZ44" s="76"/>
      <c r="AHA44" s="78">
        <f t="shared" si="114"/>
        <v>2343</v>
      </c>
      <c r="AHC44" s="407"/>
      <c r="AHD44" s="312"/>
      <c r="AHE44" s="909"/>
      <c r="AHF44" s="910"/>
      <c r="AHG44" s="910"/>
      <c r="AHH44" s="911"/>
      <c r="AHJ44" s="407"/>
      <c r="AHK44" s="312"/>
      <c r="AHL44" s="909"/>
      <c r="AHM44" s="910"/>
      <c r="AHN44" s="910"/>
      <c r="AHO44" s="911"/>
      <c r="AHQ44" s="407"/>
      <c r="AHR44" s="407"/>
      <c r="AHS44" s="312"/>
      <c r="AHT44" s="909"/>
      <c r="AHU44" s="910"/>
      <c r="AHV44" s="910"/>
      <c r="AHW44" s="911"/>
      <c r="AHY44" s="407"/>
      <c r="AHZ44" s="312"/>
      <c r="AIA44" s="909"/>
      <c r="AIB44" s="910"/>
      <c r="AIC44" s="910"/>
      <c r="AID44" s="911"/>
      <c r="AIF44" s="407"/>
      <c r="AIG44" s="312"/>
      <c r="AIH44" s="909"/>
      <c r="AII44" s="910"/>
      <c r="AIJ44" s="910"/>
      <c r="AIK44" s="911"/>
      <c r="AIM44" s="407"/>
      <c r="AIN44" s="312"/>
      <c r="AIO44" s="909"/>
      <c r="AIP44" s="910"/>
      <c r="AIQ44" s="910"/>
      <c r="AIR44" s="911"/>
      <c r="AIT44" s="31"/>
      <c r="AIU44" s="784"/>
      <c r="AIV44" s="22"/>
      <c r="AIW44" s="31"/>
      <c r="AIX44" s="76"/>
      <c r="AIY44" s="78">
        <f t="shared" si="121"/>
        <v>52560.5</v>
      </c>
      <c r="AJA44" s="31"/>
      <c r="AJB44" s="784"/>
      <c r="AJC44" s="76"/>
      <c r="AJD44" s="917"/>
      <c r="AJE44" s="795"/>
      <c r="AJF44" s="78">
        <f t="shared" si="122"/>
        <v>25028.5</v>
      </c>
      <c r="AJH44" s="323"/>
      <c r="AJI44" s="784"/>
      <c r="AJJ44" s="76"/>
      <c r="AJK44" s="76"/>
      <c r="AJL44" s="76"/>
      <c r="AJM44" s="78">
        <f t="shared" si="123"/>
        <v>0</v>
      </c>
      <c r="AJO44" s="322"/>
      <c r="AJP44" s="230"/>
      <c r="AJQ44" s="105"/>
      <c r="AJR44" s="49">
        <v>41122</v>
      </c>
      <c r="AJS44" s="140">
        <v>728</v>
      </c>
      <c r="AJT44" s="78">
        <f t="shared" si="124"/>
        <v>0</v>
      </c>
      <c r="AJV44" s="312"/>
      <c r="AJW44" s="312"/>
      <c r="AJX44" s="784"/>
      <c r="AJY44" s="909"/>
      <c r="AJZ44" s="910"/>
      <c r="AKA44" s="910"/>
      <c r="AKB44" s="911"/>
      <c r="AKD44" s="407"/>
      <c r="AKE44" s="784"/>
      <c r="AKF44" s="909"/>
      <c r="AKG44" s="910"/>
      <c r="AKH44" s="910"/>
      <c r="AKI44" s="911"/>
      <c r="AKK44" s="407"/>
      <c r="AKL44" s="740"/>
      <c r="AKM44" s="784"/>
      <c r="AKN44" s="909"/>
      <c r="AKO44" s="910"/>
      <c r="AKP44" s="910"/>
      <c r="AKQ44" s="911"/>
      <c r="AKS44" s="407"/>
      <c r="AKT44" s="784"/>
      <c r="AKU44" s="909"/>
      <c r="AKV44" s="910"/>
      <c r="AKW44" s="910"/>
      <c r="AKX44" s="911"/>
      <c r="AKZ44" s="407"/>
      <c r="ALA44" s="784"/>
      <c r="ALB44" s="909"/>
      <c r="ALC44" s="910"/>
      <c r="ALD44" s="910"/>
      <c r="ALE44" s="911"/>
      <c r="ALG44" s="407"/>
      <c r="ALH44" s="784"/>
      <c r="ALI44" s="909"/>
      <c r="ALJ44" s="910"/>
      <c r="ALK44" s="910"/>
      <c r="ALL44" s="911"/>
      <c r="ALN44" s="407"/>
      <c r="ALO44" s="312"/>
      <c r="ALP44" s="22"/>
      <c r="ALQ44" s="31"/>
      <c r="ALR44" s="76"/>
      <c r="ALS44" s="78">
        <f t="shared" si="131"/>
        <v>37151</v>
      </c>
      <c r="ALU44" s="407"/>
      <c r="ALV44" s="784"/>
      <c r="ALW44" s="909"/>
      <c r="ALX44" s="910"/>
      <c r="ALY44" s="910"/>
      <c r="ALZ44" s="911"/>
      <c r="AMB44" s="407"/>
      <c r="AMC44" s="784"/>
      <c r="AMD44" s="909"/>
      <c r="AME44" s="914"/>
      <c r="AMF44" s="910"/>
      <c r="AMG44" s="911"/>
      <c r="AMI44" s="407"/>
      <c r="AMJ44" s="784"/>
      <c r="AMK44" s="909"/>
      <c r="AML44" s="910"/>
      <c r="AMM44" s="910"/>
      <c r="AMN44" s="911"/>
      <c r="AMP44" s="323"/>
      <c r="AMQ44" s="312"/>
      <c r="AMR44" s="918"/>
      <c r="AMS44" s="919"/>
      <c r="AMT44" s="919"/>
      <c r="AMU44" s="920"/>
      <c r="AMW44" s="323"/>
      <c r="AMX44" s="312"/>
      <c r="AMY44" s="918"/>
      <c r="AMZ44" s="919"/>
      <c r="ANA44" s="919"/>
      <c r="ANB44" s="920"/>
      <c r="AND44" s="323"/>
      <c r="ANE44" s="312"/>
      <c r="ANF44" s="918"/>
      <c r="ANG44" s="921"/>
      <c r="ANH44" s="919"/>
      <c r="ANI44" s="920"/>
      <c r="ANK44" s="312"/>
      <c r="ANL44" s="312"/>
      <c r="ANM44" s="312"/>
      <c r="ANN44" s="918"/>
      <c r="ANO44" s="919"/>
      <c r="ANP44" s="919"/>
      <c r="ANQ44" s="920"/>
      <c r="ANS44" s="407"/>
      <c r="ANT44" s="740"/>
      <c r="ANU44" s="312"/>
      <c r="ANV44" s="918"/>
      <c r="ANW44" s="919"/>
      <c r="ANX44" s="919"/>
      <c r="ANY44" s="920"/>
      <c r="AOA44" s="407"/>
      <c r="AOB44" s="312"/>
      <c r="AOC44" s="918"/>
      <c r="AOD44" s="919"/>
      <c r="AOE44" s="919"/>
      <c r="AOF44" s="920"/>
      <c r="AOH44" s="312"/>
      <c r="AOI44" s="312"/>
      <c r="AOJ44" s="918"/>
      <c r="AOK44" s="919"/>
      <c r="AOL44" s="919"/>
      <c r="AOM44" s="920"/>
      <c r="AOO44" s="312"/>
      <c r="AOP44" s="312"/>
      <c r="AOQ44" s="918"/>
      <c r="AOR44" s="919"/>
      <c r="AOS44" s="919"/>
      <c r="AOT44" s="920"/>
      <c r="AOV44" s="49"/>
      <c r="AOW44" s="922"/>
      <c r="AOX44" s="923"/>
      <c r="AOY44" s="924"/>
      <c r="AOZ44" s="464"/>
      <c r="APA44" s="911">
        <f t="shared" si="135"/>
        <v>0</v>
      </c>
      <c r="APC44" s="407"/>
      <c r="APD44" s="312"/>
      <c r="APE44" s="918"/>
      <c r="APF44" s="919"/>
      <c r="APG44" s="919"/>
      <c r="APH44" s="920"/>
      <c r="APJ44" s="323"/>
      <c r="APK44" s="876"/>
      <c r="APL44" s="834"/>
      <c r="APM44" s="812"/>
      <c r="APN44" s="76"/>
      <c r="APO44" s="813">
        <f t="shared" ref="APO44:APO50" si="275">APO43+APL44-APN44</f>
        <v>0</v>
      </c>
      <c r="APQ44" s="31"/>
      <c r="APR44" s="876"/>
      <c r="APS44" s="834"/>
      <c r="APT44" s="812"/>
      <c r="APU44" s="76"/>
      <c r="APV44" s="813">
        <f t="shared" ref="APV44:APV50" si="276">APV43+APS44-APU44</f>
        <v>0</v>
      </c>
      <c r="APX44" s="31"/>
      <c r="APY44" s="876"/>
      <c r="APZ44" s="834"/>
      <c r="AQA44" s="812"/>
      <c r="AQB44" s="76"/>
      <c r="AQC44" s="813">
        <f t="shared" ref="AQC44:AQC50" si="277">AQC43+APZ44-AQB44</f>
        <v>0</v>
      </c>
      <c r="AQE44" s="31"/>
      <c r="AQF44" s="876"/>
      <c r="AQG44" s="834"/>
      <c r="AQH44" s="812"/>
      <c r="AQI44" s="76"/>
      <c r="AQJ44" s="813">
        <f t="shared" ref="AQJ44:AQJ50" si="278">AQJ43+AQG44-AQI44</f>
        <v>0</v>
      </c>
      <c r="AQL44" s="323"/>
      <c r="AQM44" s="876"/>
      <c r="AQN44" s="809"/>
      <c r="AQO44" s="812"/>
      <c r="AQP44" s="76"/>
      <c r="AQQ44" s="813">
        <f t="shared" ref="AQQ44:AQQ50" si="279">AQQ43+AQN44-AQP44</f>
        <v>0</v>
      </c>
      <c r="AQS44" s="323"/>
      <c r="AQT44" s="876"/>
      <c r="AQU44" s="809"/>
      <c r="AQV44" s="812"/>
      <c r="AQW44" s="76"/>
      <c r="AQX44" s="813">
        <f t="shared" ref="AQX44:AQX50" si="280">AQX43+AQU44-AQW44</f>
        <v>0</v>
      </c>
      <c r="AQZ44" s="323"/>
      <c r="ARA44" s="876"/>
      <c r="ARB44" s="809"/>
      <c r="ARC44" s="812"/>
      <c r="ARD44" s="76"/>
      <c r="ARE44" s="813">
        <f t="shared" ref="ARE44:ARE50" si="281">ARE43+ARB44-ARD44</f>
        <v>977</v>
      </c>
      <c r="ARG44" s="407"/>
      <c r="ARH44" s="876"/>
      <c r="ARI44" s="834"/>
      <c r="ARJ44" s="812"/>
      <c r="ARK44" s="76"/>
      <c r="ARL44" s="813">
        <f t="shared" ref="ARL44:ARL50" si="282">ARL43+ARI44-ARK44</f>
        <v>0</v>
      </c>
      <c r="ARN44" s="407"/>
      <c r="ARO44" s="876"/>
      <c r="ARP44" s="834"/>
      <c r="ARQ44" s="812"/>
      <c r="ARR44" s="76"/>
      <c r="ARS44" s="813">
        <f t="shared" ref="ARS44:ARS50" si="283">ARS43+ARP44-ARR44</f>
        <v>0</v>
      </c>
      <c r="ARU44" s="407"/>
      <c r="ARV44" s="312"/>
      <c r="ARW44" s="925"/>
      <c r="ARX44" s="919"/>
      <c r="ARY44" s="919"/>
      <c r="ARZ44" s="920"/>
      <c r="ASB44" s="312"/>
      <c r="ASC44" s="312"/>
      <c r="ASD44" s="918"/>
      <c r="ASE44" s="919"/>
      <c r="ASF44" s="919"/>
      <c r="ASG44" s="920"/>
      <c r="ASI44" s="407"/>
      <c r="ASJ44" s="312"/>
      <c r="ASK44" s="909"/>
      <c r="ASL44" s="910"/>
      <c r="ASM44" s="910"/>
      <c r="ASN44" s="911"/>
      <c r="ASP44" s="407"/>
      <c r="ASQ44" s="407"/>
      <c r="ASR44" s="312"/>
      <c r="ASS44" s="909"/>
      <c r="AST44" s="910"/>
      <c r="ASU44" s="910"/>
      <c r="ASV44" s="911"/>
      <c r="ASX44" s="407"/>
      <c r="ASY44" s="784"/>
      <c r="ASZ44" s="909"/>
      <c r="ATA44" s="910"/>
      <c r="ATB44" s="910"/>
      <c r="ATC44" s="911"/>
      <c r="ATE44" s="323"/>
      <c r="ATF44" s="784"/>
      <c r="ATG44" s="909"/>
      <c r="ATH44" s="910"/>
      <c r="ATI44" s="910"/>
      <c r="ATJ44" s="911"/>
      <c r="ATL44" s="407"/>
      <c r="ATM44" s="740"/>
      <c r="ATN44" s="784"/>
      <c r="ATO44" s="909"/>
      <c r="ATP44" s="910"/>
      <c r="ATQ44" s="910"/>
      <c r="ATR44" s="911"/>
      <c r="ATT44" s="407"/>
      <c r="ATU44" s="740"/>
      <c r="ATV44" s="784"/>
      <c r="ATW44" s="909"/>
      <c r="ATX44" s="910"/>
      <c r="ATY44" s="910"/>
      <c r="ATZ44" s="911"/>
      <c r="AUA44" s="76"/>
      <c r="AUB44" s="407"/>
      <c r="AUC44" s="312"/>
      <c r="AUD44" s="909"/>
      <c r="AUE44" s="910"/>
      <c r="AUF44" s="910"/>
      <c r="AUG44" s="911"/>
      <c r="AUI44" s="427"/>
      <c r="AUJ44" s="303"/>
      <c r="AUK44" s="140"/>
      <c r="AUL44" s="727"/>
      <c r="AUM44" s="140"/>
      <c r="AUN44" s="78">
        <f t="shared" si="246"/>
        <v>23669.5</v>
      </c>
      <c r="AUP44" s="407"/>
      <c r="AUQ44" s="312"/>
      <c r="AUR44" s="909"/>
      <c r="AUS44" s="910"/>
      <c r="AUT44" s="910"/>
      <c r="AUU44" s="911"/>
      <c r="AUW44" s="407"/>
      <c r="AUX44" s="312"/>
      <c r="AUY44" s="909"/>
      <c r="AUZ44" s="910"/>
      <c r="AVA44" s="910"/>
      <c r="AVB44" s="911"/>
      <c r="AVD44" s="427"/>
      <c r="AVE44" s="230"/>
      <c r="AVF44" s="140"/>
      <c r="AVG44" s="49"/>
      <c r="AVH44" s="140"/>
      <c r="AVI44" s="78">
        <f t="shared" si="249"/>
        <v>0</v>
      </c>
      <c r="AVK44" s="407"/>
      <c r="AVL44" s="312"/>
      <c r="AVM44" s="909"/>
      <c r="AVN44" s="910"/>
      <c r="AVO44" s="910"/>
      <c r="AVP44" s="911"/>
      <c r="AVR44" s="407"/>
      <c r="AVS44" s="312"/>
      <c r="AVT44" s="909"/>
      <c r="AVU44" s="910"/>
      <c r="AVV44" s="910"/>
      <c r="AVW44" s="911"/>
      <c r="AVY44" s="427"/>
      <c r="AVZ44" s="1476"/>
      <c r="AWA44" s="105"/>
      <c r="AWB44" s="98"/>
      <c r="AWC44" s="140"/>
      <c r="AWD44" s="132">
        <f t="shared" si="226"/>
        <v>0</v>
      </c>
      <c r="AWF44" s="49"/>
      <c r="AWG44" s="309"/>
      <c r="AWH44" s="230"/>
      <c r="AWI44" s="926"/>
      <c r="AWJ44" s="464"/>
      <c r="AWK44" s="464"/>
      <c r="AWL44" s="911">
        <f t="shared" si="227"/>
        <v>448440.18</v>
      </c>
      <c r="AWN44" s="407"/>
      <c r="AWO44" s="407"/>
      <c r="AWP44" s="312"/>
      <c r="AWQ44" s="927"/>
      <c r="AWR44" s="928"/>
      <c r="AWS44" s="928"/>
      <c r="AWT44" s="929"/>
      <c r="AWV44" s="407"/>
      <c r="AWW44" s="312"/>
      <c r="AWX44" s="927"/>
      <c r="AWY44" s="928"/>
      <c r="AWZ44" s="928"/>
      <c r="AXA44" s="929"/>
      <c r="AXC44" s="407"/>
      <c r="AXD44" s="312"/>
      <c r="AXE44" s="927"/>
      <c r="AXF44" s="928"/>
      <c r="AXG44" s="928"/>
      <c r="AXH44" s="929"/>
      <c r="AXJ44" s="312"/>
      <c r="AXK44" s="312"/>
      <c r="AXL44" s="927"/>
      <c r="AXM44" s="928"/>
      <c r="AXN44" s="928"/>
      <c r="AXO44" s="929"/>
      <c r="AXQ44" s="427"/>
      <c r="AXR44" s="303"/>
      <c r="AXS44" s="440"/>
      <c r="AXT44" s="98"/>
      <c r="AXU44" s="140"/>
      <c r="AXV44" s="78">
        <f t="shared" si="136"/>
        <v>39719</v>
      </c>
      <c r="AXX44" s="427"/>
      <c r="AXY44" s="303"/>
      <c r="AXZ44" s="440"/>
      <c r="AYA44" s="98"/>
      <c r="AYB44" s="140"/>
      <c r="AYC44" s="78">
        <f t="shared" si="137"/>
        <v>0</v>
      </c>
      <c r="AYE44" s="427"/>
      <c r="AYF44" s="303"/>
      <c r="AYG44" s="440"/>
      <c r="AYH44" s="140"/>
      <c r="AYI44" s="140"/>
      <c r="AYJ44" s="78">
        <f t="shared" si="138"/>
        <v>0</v>
      </c>
      <c r="AYL44" s="407"/>
      <c r="AYM44" s="312"/>
      <c r="AYN44" s="927"/>
      <c r="AYO44" s="928"/>
      <c r="AYP44" s="928"/>
      <c r="AYQ44" s="929"/>
      <c r="AYS44" s="407"/>
      <c r="AYT44" s="312"/>
      <c r="AYU44" s="927"/>
      <c r="AYV44" s="928"/>
      <c r="AYW44" s="928"/>
      <c r="AYX44" s="929"/>
      <c r="AYZ44" s="312"/>
      <c r="AZA44" s="312"/>
      <c r="AZB44" s="927"/>
      <c r="AZC44" s="928"/>
      <c r="AZD44" s="928"/>
      <c r="AZE44" s="929"/>
      <c r="AZG44" s="322"/>
      <c r="AZH44" s="303"/>
      <c r="AZI44" s="351"/>
      <c r="AZJ44" s="787"/>
      <c r="AZK44" s="140"/>
      <c r="AZL44" s="78">
        <f t="shared" si="142"/>
        <v>5180.28</v>
      </c>
      <c r="AZN44" s="323"/>
      <c r="AZO44" s="312"/>
      <c r="AZP44" s="927"/>
      <c r="AZQ44" s="928"/>
      <c r="AZR44" s="928"/>
      <c r="AZS44" s="929"/>
      <c r="AZU44" s="322"/>
      <c r="AZV44" s="303"/>
      <c r="AZW44" s="140"/>
      <c r="AZX44" s="717"/>
      <c r="AZY44" s="140"/>
      <c r="AZZ44" s="78">
        <f t="shared" si="144"/>
        <v>5524</v>
      </c>
      <c r="BAB44" s="407"/>
      <c r="BAC44" s="312"/>
      <c r="BAD44" s="927"/>
      <c r="BAE44" s="930"/>
      <c r="BAF44" s="928"/>
      <c r="BAG44" s="929"/>
      <c r="BAI44" s="427"/>
      <c r="BAJ44" s="303"/>
      <c r="BAK44" s="351"/>
      <c r="BAL44" s="98"/>
      <c r="BAM44" s="140"/>
      <c r="BAN44" s="78">
        <f t="shared" si="146"/>
        <v>56084.2</v>
      </c>
      <c r="BAP44" s="312"/>
      <c r="BAQ44" s="312"/>
      <c r="BAR44" s="927"/>
      <c r="BAS44" s="928"/>
      <c r="BAT44" s="928"/>
      <c r="BAU44" s="929"/>
      <c r="BAW44" s="312"/>
      <c r="BAX44" s="312"/>
      <c r="BAY44" s="927"/>
      <c r="BAZ44" s="928"/>
      <c r="BBA44" s="928"/>
      <c r="BBB44" s="929"/>
      <c r="BBD44" s="322"/>
      <c r="BBE44" s="322"/>
      <c r="BBF44" s="303"/>
      <c r="BBG44" s="391"/>
      <c r="BBH44" s="394"/>
      <c r="BBI44" s="391"/>
      <c r="BBJ44" s="132">
        <f t="shared" si="147"/>
        <v>2165734.5</v>
      </c>
      <c r="BBL44" s="312"/>
      <c r="BBM44" s="312"/>
      <c r="BBN44" s="927"/>
      <c r="BBO44" s="928"/>
      <c r="BBP44" s="928"/>
      <c r="BBQ44" s="929"/>
      <c r="BBS44" s="312"/>
      <c r="BBT44" s="312"/>
      <c r="BBU44" s="927"/>
      <c r="BBV44" s="928"/>
      <c r="BBW44" s="928"/>
      <c r="BBX44" s="929"/>
      <c r="BBZ44" s="312"/>
      <c r="BCA44" s="312"/>
      <c r="BCB44" s="927"/>
      <c r="BCC44" s="928"/>
      <c r="BCD44" s="928"/>
      <c r="BCE44" s="929"/>
      <c r="BCG44" s="312"/>
      <c r="BCH44" s="312"/>
      <c r="BCI44" s="927"/>
      <c r="BCJ44" s="928"/>
      <c r="BCK44" s="928"/>
      <c r="BCL44" s="929"/>
      <c r="BCN44" s="407"/>
      <c r="BCO44" s="312"/>
      <c r="BCP44" s="927"/>
      <c r="BCQ44" s="928"/>
      <c r="BCR44" s="928"/>
      <c r="BCS44" s="929"/>
      <c r="BCU44" s="407"/>
      <c r="BCV44" s="312"/>
      <c r="BCW44" s="927"/>
      <c r="BCX44" s="1317"/>
      <c r="BCY44" s="928"/>
      <c r="BCZ44" s="929"/>
      <c r="BDB44" s="323"/>
      <c r="BDC44" s="312"/>
      <c r="BDD44" s="927"/>
      <c r="BDE44" s="928"/>
      <c r="BDF44" s="928"/>
      <c r="BDG44" s="929"/>
      <c r="BDI44" s="407"/>
      <c r="BDJ44" s="407"/>
      <c r="BDK44" s="312"/>
      <c r="BDL44" s="927"/>
      <c r="BDM44" s="930"/>
      <c r="BDN44" s="928"/>
      <c r="BDO44" s="929"/>
      <c r="BDQ44" s="312"/>
      <c r="BDR44" s="312"/>
      <c r="BDS44" s="312"/>
      <c r="BDT44" s="927"/>
      <c r="BDU44" s="928"/>
      <c r="BDV44" s="928"/>
      <c r="BDW44" s="929"/>
      <c r="BDY44" s="312"/>
      <c r="BDZ44" s="312"/>
      <c r="BEA44" s="927"/>
      <c r="BEB44" s="928"/>
      <c r="BEC44" s="928"/>
      <c r="BED44" s="929"/>
      <c r="BEF44" s="312"/>
      <c r="BEG44" s="312"/>
      <c r="BEH44" s="927"/>
      <c r="BEI44" s="928"/>
      <c r="BEJ44" s="928"/>
      <c r="BEK44" s="929"/>
      <c r="BEM44" s="323"/>
      <c r="BEN44" s="312"/>
      <c r="BEO44" s="927"/>
      <c r="BEP44" s="928"/>
      <c r="BEQ44" s="928"/>
      <c r="BER44" s="929"/>
      <c r="BET44" s="323"/>
      <c r="BEU44" s="312"/>
      <c r="BEV44" s="927"/>
      <c r="BEW44" s="928"/>
      <c r="BEX44" s="928"/>
      <c r="BEY44" s="929"/>
      <c r="BFA44" s="322"/>
      <c r="BFB44" s="230"/>
      <c r="BFC44" s="698"/>
      <c r="BFD44" s="717"/>
      <c r="BFE44" s="140"/>
      <c r="BFF44" s="78">
        <f t="shared" si="161"/>
        <v>37162</v>
      </c>
      <c r="BFH44" s="323"/>
      <c r="BFI44" s="312"/>
      <c r="BFJ44" s="927"/>
      <c r="BFK44" s="930"/>
      <c r="BFL44" s="928"/>
      <c r="BFM44" s="929"/>
      <c r="BFO44" s="312"/>
      <c r="BFP44" s="312"/>
      <c r="BFQ44" s="927"/>
      <c r="BFR44" s="928"/>
      <c r="BFS44" s="928"/>
      <c r="BFT44" s="929"/>
      <c r="BFV44" s="323"/>
      <c r="BFW44" s="312"/>
      <c r="BFX44" s="927"/>
      <c r="BFY44" s="932"/>
      <c r="BFZ44" s="928"/>
      <c r="BGA44" s="929"/>
      <c r="BGC44" s="427"/>
      <c r="BGD44" s="230"/>
      <c r="BGE44" s="698"/>
      <c r="BGF44" s="717"/>
      <c r="BGG44" s="140"/>
      <c r="BGH44" s="78">
        <f t="shared" si="165"/>
        <v>118491.09999999999</v>
      </c>
      <c r="BGJ44" s="312"/>
      <c r="BGK44" s="312"/>
      <c r="BGL44" s="927"/>
      <c r="BGM44" s="928"/>
      <c r="BGN44" s="928"/>
      <c r="BGO44" s="929"/>
      <c r="BGQ44" s="407"/>
      <c r="BGR44" s="312"/>
      <c r="BGS44" s="927"/>
      <c r="BGT44" s="928"/>
      <c r="BGU44" s="928"/>
      <c r="BGV44" s="929"/>
      <c r="BGX44" s="407"/>
      <c r="BGY44" s="312"/>
      <c r="BGZ44" s="312"/>
      <c r="BHA44" s="927"/>
      <c r="BHB44" s="928"/>
      <c r="BHC44" s="928"/>
      <c r="BHD44" s="929"/>
      <c r="BHF44" s="323"/>
      <c r="BHG44" s="782"/>
      <c r="BHH44" s="76"/>
      <c r="BHI44" s="915"/>
      <c r="BHJ44" s="76"/>
      <c r="BHK44" s="78">
        <f t="shared" si="169"/>
        <v>6434</v>
      </c>
      <c r="BHM44" s="323"/>
      <c r="BHN44" s="738"/>
      <c r="BHO44" s="312"/>
      <c r="BHP44" s="927"/>
      <c r="BHQ44" s="932"/>
      <c r="BHR44" s="928"/>
      <c r="BHS44" s="929"/>
      <c r="BHU44" s="312"/>
      <c r="BHV44" s="312"/>
      <c r="BHW44" s="312"/>
      <c r="BHX44" s="927"/>
      <c r="BHY44" s="928"/>
      <c r="BHZ44" s="928"/>
      <c r="BIA44" s="929"/>
      <c r="BIC44" s="407"/>
      <c r="BID44" s="782"/>
      <c r="BIE44" s="795"/>
      <c r="BIF44" s="723"/>
      <c r="BIG44" s="76"/>
      <c r="BIH44" s="78">
        <f t="shared" si="172"/>
        <v>0</v>
      </c>
      <c r="BIJ44" s="323"/>
      <c r="BIK44" s="312"/>
      <c r="BIL44" s="927"/>
      <c r="BIM44" s="928"/>
      <c r="BIN44" s="928"/>
      <c r="BIO44" s="929"/>
      <c r="BIQ44" s="407"/>
      <c r="BIR44" s="312"/>
      <c r="BIS44" s="927"/>
      <c r="BIT44" s="928"/>
      <c r="BIU44" s="928"/>
      <c r="BIV44" s="929"/>
      <c r="BIX44" s="323"/>
      <c r="BIY44" s="323"/>
      <c r="BIZ44" s="312"/>
      <c r="BJA44" s="927"/>
      <c r="BJB44" s="928"/>
      <c r="BJC44" s="928"/>
      <c r="BJD44" s="929"/>
      <c r="BJF44" s="312"/>
      <c r="BJG44" s="312"/>
      <c r="BJH44" s="927"/>
      <c r="BJI44" s="928"/>
      <c r="BJJ44" s="928"/>
      <c r="BJK44" s="929"/>
      <c r="BJM44" s="407"/>
      <c r="BJN44" s="312"/>
      <c r="BJO44" s="927"/>
      <c r="BJP44" s="928"/>
      <c r="BJQ44" s="928"/>
      <c r="BJR44" s="929"/>
      <c r="BJT44" s="407"/>
      <c r="BJV44" s="312"/>
      <c r="BJW44" s="927"/>
      <c r="BJX44" s="928"/>
      <c r="BJY44" s="928"/>
      <c r="BJZ44" s="929"/>
      <c r="BKB44" s="407"/>
      <c r="BKC44" s="312"/>
      <c r="BKD44" s="927"/>
      <c r="BKE44" s="928"/>
      <c r="BKF44" s="928"/>
      <c r="BKG44" s="929"/>
      <c r="BKI44" s="407"/>
      <c r="BKJ44" s="312"/>
      <c r="BKK44" s="927"/>
      <c r="BKL44" s="928"/>
      <c r="BKM44" s="928"/>
      <c r="BKN44" s="929"/>
      <c r="BKP44" s="407"/>
      <c r="BKQ44" s="312"/>
      <c r="BKR44" s="927"/>
      <c r="BKS44" s="928"/>
      <c r="BKT44" s="928"/>
      <c r="BKU44" s="929"/>
      <c r="BKW44" s="407"/>
      <c r="BKX44" s="312"/>
      <c r="BKY44" s="927"/>
      <c r="BKZ44" s="928"/>
      <c r="BLA44" s="928"/>
      <c r="BLB44" s="929"/>
      <c r="BLD44" s="407"/>
      <c r="BLE44" s="312"/>
      <c r="BLF44" s="927"/>
      <c r="BLG44" s="928"/>
      <c r="BLH44" s="928"/>
      <c r="BLI44" s="929"/>
      <c r="BLK44" s="407"/>
      <c r="BLL44" s="312"/>
      <c r="BLM44" s="927"/>
      <c r="BLN44" s="928"/>
      <c r="BLO44" s="928"/>
      <c r="BLP44" s="929"/>
      <c r="BLR44" s="407"/>
      <c r="BLS44" s="312"/>
      <c r="BLT44" s="927"/>
      <c r="BLU44" s="928"/>
      <c r="BLV44" s="928"/>
      <c r="BLW44" s="929"/>
      <c r="BLY44" s="407"/>
      <c r="BLZ44" s="312"/>
      <c r="BMA44" s="927"/>
      <c r="BMB44" s="928"/>
      <c r="BMC44" s="928"/>
      <c r="BMD44" s="929"/>
      <c r="BMF44" s="31"/>
      <c r="BMG44" s="782"/>
      <c r="BMH44" s="795"/>
      <c r="BMI44" s="812"/>
      <c r="BMJ44" s="76"/>
      <c r="BMK44" s="78">
        <f t="shared" si="185"/>
        <v>0</v>
      </c>
      <c r="BMM44" s="312"/>
      <c r="BMN44" s="312"/>
      <c r="BMO44" s="927"/>
      <c r="BMP44" s="928"/>
      <c r="BMQ44" s="928"/>
      <c r="BMR44" s="929"/>
      <c r="BMT44" s="322"/>
      <c r="BMU44" s="230"/>
      <c r="BMV44" s="698"/>
      <c r="BMW44" s="98"/>
      <c r="BMX44" s="140"/>
      <c r="BMY44" s="78">
        <f t="shared" si="229"/>
        <v>56291.5</v>
      </c>
      <c r="BNA44" s="312"/>
      <c r="BNB44" s="312"/>
      <c r="BNC44" s="927"/>
      <c r="BND44" s="1317"/>
      <c r="BNE44" s="928"/>
      <c r="BNF44" s="929"/>
      <c r="BNH44" s="312"/>
      <c r="BNI44" s="738"/>
      <c r="BNJ44" s="312"/>
      <c r="BNK44" s="927"/>
      <c r="BNL44" s="1317"/>
      <c r="BNM44" s="928"/>
      <c r="BNN44" s="929"/>
      <c r="BNP44" s="312"/>
      <c r="BNQ44" s="312"/>
      <c r="BNR44" s="927"/>
      <c r="BNS44" s="928"/>
      <c r="BNT44" s="928"/>
      <c r="BNU44" s="929"/>
      <c r="BNW44" s="312"/>
      <c r="BNX44" s="312"/>
      <c r="BNY44" s="927"/>
      <c r="BNZ44" s="928"/>
      <c r="BOA44" s="928"/>
      <c r="BOB44" s="929"/>
      <c r="BOD44" s="312"/>
      <c r="BOE44" s="312"/>
      <c r="BOF44" s="927"/>
      <c r="BOG44" s="928"/>
      <c r="BOH44" s="928"/>
      <c r="BOI44" s="929"/>
      <c r="BOK44" s="323"/>
      <c r="BOL44" s="312"/>
      <c r="BOM44" s="927"/>
      <c r="BON44" s="928"/>
      <c r="BOO44" s="928"/>
      <c r="BOP44" s="929"/>
      <c r="BOR44" s="407"/>
      <c r="BOS44" s="312"/>
      <c r="BOT44" s="927"/>
      <c r="BOU44" s="928"/>
      <c r="BOV44" s="928"/>
      <c r="BOW44" s="929"/>
      <c r="BOY44" s="407"/>
      <c r="BOZ44" s="312"/>
      <c r="BPA44" s="927"/>
      <c r="BPB44" s="928"/>
      <c r="BPC44" s="928"/>
      <c r="BPD44" s="929"/>
      <c r="BPF44" s="312"/>
      <c r="BPG44" s="312"/>
      <c r="BPH44" s="927"/>
      <c r="BPI44" s="928"/>
      <c r="BPJ44" s="928"/>
      <c r="BPK44" s="929"/>
      <c r="BPM44" s="312"/>
      <c r="BPN44" s="312"/>
      <c r="BPO44" s="927"/>
      <c r="BPP44" s="928"/>
      <c r="BPQ44" s="928"/>
      <c r="BPR44" s="929"/>
      <c r="BPV44" s="312"/>
      <c r="BPW44" s="927"/>
      <c r="BPX44" s="928"/>
      <c r="BPY44" s="928"/>
      <c r="BPZ44" s="929"/>
      <c r="BQA44" s="76"/>
      <c r="BQB44" s="323"/>
      <c r="BQC44" s="782"/>
      <c r="BQD44" s="795"/>
      <c r="BQE44" s="76"/>
      <c r="BQF44" s="76"/>
      <c r="BQG44" s="78">
        <f t="shared" si="189"/>
        <v>28133.5</v>
      </c>
      <c r="BQI44" s="323"/>
      <c r="BQJ44" s="1476"/>
      <c r="BQK44" s="698"/>
      <c r="BQL44" s="407"/>
      <c r="BQM44" s="262"/>
      <c r="BQN44" s="78">
        <f t="shared" si="190"/>
        <v>0</v>
      </c>
      <c r="BQQ44" s="782"/>
      <c r="BQR44" s="351"/>
      <c r="BQS44" s="407"/>
      <c r="BQT44" s="780"/>
      <c r="BQU44" s="132">
        <f t="shared" si="191"/>
        <v>0</v>
      </c>
      <c r="BQW44" s="312"/>
      <c r="BQX44" s="312"/>
      <c r="BQY44" s="927"/>
      <c r="BQZ44" s="928"/>
      <c r="BRA44" s="928"/>
      <c r="BRB44" s="929"/>
      <c r="BRD44" s="312"/>
      <c r="BRE44" s="312"/>
      <c r="BRF44" s="312"/>
      <c r="BRG44" s="927"/>
      <c r="BRH44" s="928"/>
      <c r="BRI44" s="928"/>
      <c r="BRJ44" s="929"/>
      <c r="BRL44" s="407"/>
      <c r="BRM44" s="312"/>
      <c r="BRN44" s="927"/>
      <c r="BRO44" s="928"/>
      <c r="BRP44" s="928"/>
      <c r="BRQ44" s="929"/>
      <c r="BRS44" s="407"/>
      <c r="BRT44" s="312"/>
      <c r="BRU44" s="927"/>
      <c r="BRV44" s="928"/>
      <c r="BRW44" s="928"/>
      <c r="BRX44" s="929"/>
      <c r="BRZ44" s="312"/>
      <c r="BSA44" s="312"/>
      <c r="BSB44" s="927"/>
      <c r="BSC44" s="928"/>
      <c r="BSD44" s="928"/>
      <c r="BSE44" s="929"/>
      <c r="BSG44" s="407"/>
      <c r="BSH44" s="312"/>
      <c r="BSI44" s="927"/>
      <c r="BSJ44" s="928"/>
      <c r="BSK44" s="928"/>
      <c r="BSL44" s="929"/>
      <c r="BSN44" s="407"/>
      <c r="BSO44" s="312"/>
      <c r="BSP44" s="927"/>
      <c r="BSQ44" s="928"/>
      <c r="BSR44" s="928"/>
      <c r="BSS44" s="929"/>
      <c r="BSU44" s="312"/>
      <c r="BSV44" s="312"/>
      <c r="BSW44" s="927"/>
      <c r="BSX44" s="928"/>
      <c r="BSY44" s="928"/>
      <c r="BSZ44" s="929"/>
      <c r="BTB44" s="312"/>
      <c r="BTC44" s="312"/>
      <c r="BTD44" s="927"/>
      <c r="BTE44" s="928"/>
      <c r="BTF44" s="928"/>
      <c r="BTG44" s="929"/>
      <c r="BTI44" s="312"/>
      <c r="BTJ44" s="312"/>
      <c r="BTK44" s="927"/>
      <c r="BTL44" s="928"/>
      <c r="BTM44" s="928"/>
      <c r="BTN44" s="929"/>
      <c r="BTP44" s="312"/>
      <c r="BTQ44" s="312"/>
      <c r="BTR44" s="927"/>
      <c r="BTS44" s="928"/>
      <c r="BTT44" s="928"/>
      <c r="BTU44" s="929"/>
    </row>
    <row r="45" spans="1:1893" ht="15.75" thickTop="1" x14ac:dyDescent="0.25">
      <c r="A45" s="312"/>
      <c r="B45" s="312"/>
      <c r="H45" s="312"/>
      <c r="I45" s="312"/>
      <c r="O45" s="312"/>
      <c r="P45" s="312"/>
      <c r="V45" s="312"/>
      <c r="W45" s="312"/>
      <c r="AC45" s="407"/>
      <c r="AD45" s="312"/>
      <c r="AE45" s="22"/>
      <c r="AF45" s="427"/>
      <c r="AG45" s="140"/>
      <c r="AH45" s="78">
        <f t="shared" si="6"/>
        <v>33979</v>
      </c>
      <c r="AJ45" s="322"/>
      <c r="AK45" s="230"/>
      <c r="AL45" s="105"/>
      <c r="AM45" s="322"/>
      <c r="AN45" s="140"/>
      <c r="AO45" s="78">
        <f t="shared" si="7"/>
        <v>617632.36</v>
      </c>
      <c r="AQ45" s="312"/>
      <c r="AR45" s="312"/>
      <c r="AX45" s="323"/>
      <c r="AY45" s="312"/>
      <c r="BE45" s="407"/>
      <c r="BF45" s="312"/>
      <c r="BL45" s="323"/>
      <c r="BM45" s="782"/>
      <c r="BN45" s="704"/>
      <c r="BO45" s="31"/>
      <c r="BP45" s="704"/>
      <c r="BQ45" s="78">
        <f t="shared" si="11"/>
        <v>0</v>
      </c>
      <c r="BS45" s="407"/>
      <c r="BT45" s="407"/>
      <c r="BU45" s="312"/>
      <c r="CA45" s="407"/>
      <c r="CB45" s="312"/>
      <c r="CH45" s="407"/>
      <c r="CI45" s="312"/>
      <c r="CO45" s="427">
        <v>41463</v>
      </c>
      <c r="CP45" s="821" t="s">
        <v>3360</v>
      </c>
      <c r="CQ45" s="230" t="s">
        <v>3361</v>
      </c>
      <c r="CR45" s="105">
        <v>144701</v>
      </c>
      <c r="CS45" s="484"/>
      <c r="CT45" s="390"/>
      <c r="CU45" s="78">
        <f t="shared" si="15"/>
        <v>2352055.9900000002</v>
      </c>
      <c r="CX45" s="913"/>
      <c r="CY45" s="782"/>
      <c r="CZ45" s="140"/>
      <c r="DC45" s="78">
        <f t="shared" si="16"/>
        <v>9551430.3000000007</v>
      </c>
      <c r="DE45" s="323"/>
      <c r="DF45" s="312"/>
      <c r="DL45" s="323"/>
      <c r="DM45" s="312"/>
      <c r="DS45" s="312"/>
      <c r="DT45" s="312"/>
      <c r="DZ45" s="323"/>
      <c r="EA45" s="312"/>
      <c r="EG45" s="407"/>
      <c r="EH45" s="312"/>
      <c r="EN45" s="407"/>
      <c r="EO45" s="312"/>
      <c r="EU45" s="312"/>
      <c r="EV45" s="312"/>
      <c r="EW45" s="312"/>
      <c r="FC45" s="427"/>
      <c r="FD45" s="49"/>
      <c r="FE45" s="1476"/>
      <c r="FF45" s="140"/>
      <c r="FG45" s="49"/>
      <c r="FH45" s="140"/>
      <c r="FI45" s="132">
        <f t="shared" si="24"/>
        <v>40277.530000000006</v>
      </c>
      <c r="FZ45" s="407"/>
      <c r="GA45" s="740"/>
      <c r="GB45" s="312"/>
      <c r="GC45" s="785"/>
      <c r="GD45" s="407"/>
      <c r="GE45" s="140"/>
      <c r="GF45" s="78">
        <f t="shared" si="26"/>
        <v>115455</v>
      </c>
      <c r="HK45" s="798"/>
      <c r="HR45" s="798"/>
      <c r="HY45" s="798"/>
      <c r="IM45" s="407"/>
      <c r="IN45" s="312"/>
      <c r="IO45" s="834"/>
      <c r="IP45" s="31"/>
      <c r="IQ45" s="140"/>
      <c r="IR45" s="78">
        <f t="shared" si="35"/>
        <v>402</v>
      </c>
      <c r="IT45" s="407"/>
      <c r="IU45" s="1476"/>
      <c r="IV45" s="809"/>
      <c r="IW45" s="31"/>
      <c r="IX45" s="140"/>
      <c r="IY45" s="78">
        <f t="shared" si="36"/>
        <v>21278.5</v>
      </c>
      <c r="JA45" s="322"/>
      <c r="JB45" s="303"/>
      <c r="JC45" s="140"/>
      <c r="JD45" s="322"/>
      <c r="JE45" s="140"/>
      <c r="JF45" s="78">
        <f t="shared" si="37"/>
        <v>30400</v>
      </c>
      <c r="JH45" s="323"/>
      <c r="JI45" s="782"/>
      <c r="JJ45" s="76"/>
      <c r="JK45" s="323"/>
      <c r="JL45" s="704"/>
      <c r="JM45" s="78">
        <f t="shared" si="38"/>
        <v>30400</v>
      </c>
      <c r="JO45" s="323"/>
      <c r="JP45" s="782"/>
      <c r="JQ45" s="76"/>
      <c r="JR45" s="323"/>
      <c r="JS45" s="704"/>
      <c r="JT45" s="78">
        <f t="shared" si="39"/>
        <v>30400</v>
      </c>
      <c r="JW45" s="817"/>
      <c r="KA45" s="78">
        <f t="shared" si="274"/>
        <v>115056.17</v>
      </c>
      <c r="KJ45" s="798"/>
      <c r="KK45" s="798"/>
      <c r="PA45" s="322"/>
      <c r="PB45" s="791"/>
      <c r="PC45" s="140"/>
      <c r="PD45" s="49"/>
      <c r="PE45" s="140"/>
      <c r="PF45" s="78">
        <f t="shared" si="58"/>
        <v>7976</v>
      </c>
      <c r="PH45" s="322"/>
      <c r="PI45" s="791"/>
      <c r="PJ45" s="140"/>
      <c r="PK45" s="49"/>
      <c r="PL45" s="140"/>
      <c r="PM45" s="78">
        <f t="shared" si="59"/>
        <v>7976</v>
      </c>
      <c r="PO45" s="323"/>
      <c r="PP45" s="337"/>
      <c r="PQ45" s="1476"/>
      <c r="PR45" s="140"/>
      <c r="PU45" s="78">
        <f t="shared" si="60"/>
        <v>332577.49</v>
      </c>
      <c r="PW45" s="323"/>
      <c r="PX45" s="1476"/>
      <c r="PY45" s="140"/>
      <c r="QB45" s="78">
        <f t="shared" si="61"/>
        <v>9904</v>
      </c>
      <c r="RF45" s="427"/>
      <c r="RG45" s="484"/>
      <c r="RH45" s="303"/>
      <c r="RI45" s="140"/>
      <c r="RJ45" s="49"/>
      <c r="RK45" s="140"/>
      <c r="RL45" s="78">
        <f t="shared" si="66"/>
        <v>26965.5</v>
      </c>
      <c r="UT45" s="323"/>
      <c r="UU45" s="782"/>
      <c r="UV45" s="140"/>
      <c r="UX45" s="140"/>
      <c r="UY45" s="78">
        <f t="shared" si="79"/>
        <v>2243</v>
      </c>
      <c r="YJ45" s="782"/>
      <c r="YK45" s="704"/>
      <c r="YL45" s="787"/>
      <c r="YM45" s="780"/>
      <c r="YN45" s="78">
        <f t="shared" si="92"/>
        <v>4883.7000000000007</v>
      </c>
      <c r="YY45" s="76"/>
      <c r="YZ45" s="353"/>
      <c r="ZA45" s="795"/>
      <c r="ZB45" s="78">
        <f t="shared" si="93"/>
        <v>13442.44</v>
      </c>
      <c r="ZR45" s="323"/>
      <c r="ZT45" s="782"/>
      <c r="ZU45" s="140"/>
      <c r="ZW45" s="704"/>
      <c r="ZX45" s="78">
        <f t="shared" si="94"/>
        <v>690137.66000000015</v>
      </c>
      <c r="ZZ45" s="323"/>
      <c r="AAA45" s="782"/>
      <c r="AAB45" s="140"/>
      <c r="AAD45" s="704"/>
      <c r="AAE45" s="78">
        <f t="shared" si="95"/>
        <v>0</v>
      </c>
      <c r="AAP45" s="704"/>
      <c r="AAS45" s="78">
        <f t="shared" si="97"/>
        <v>22790</v>
      </c>
      <c r="ADW45" s="782"/>
      <c r="ADX45" s="795"/>
      <c r="ADY45" s="915"/>
      <c r="ADZ45" s="353"/>
      <c r="AEA45" s="78">
        <f t="shared" si="252"/>
        <v>31650.5</v>
      </c>
      <c r="AGW45" s="782"/>
      <c r="AGX45" s="76"/>
      <c r="AGY45" s="905"/>
      <c r="AGZ45" s="795"/>
      <c r="AHA45" s="78">
        <f t="shared" si="114"/>
        <v>2343</v>
      </c>
      <c r="AHC45" s="546"/>
      <c r="AIT45" s="31"/>
      <c r="AIU45" s="784"/>
      <c r="AIV45" s="22"/>
      <c r="AIW45" s="49"/>
      <c r="AIX45" s="76"/>
      <c r="AIY45" s="78">
        <f t="shared" si="121"/>
        <v>52560.5</v>
      </c>
      <c r="AJA45" s="31"/>
      <c r="AJB45" s="784"/>
      <c r="AJC45" s="140"/>
      <c r="AJD45" s="794"/>
      <c r="AJE45" s="704"/>
      <c r="AJF45" s="78">
        <f t="shared" si="122"/>
        <v>25028.5</v>
      </c>
      <c r="AJH45" s="323"/>
      <c r="AJI45" s="312"/>
      <c r="AJM45" s="78">
        <f t="shared" si="123"/>
        <v>0</v>
      </c>
      <c r="AJO45" s="323">
        <v>40831</v>
      </c>
      <c r="AJP45" s="312" t="s">
        <v>1173</v>
      </c>
      <c r="AJQ45" s="803">
        <v>15798</v>
      </c>
      <c r="AJR45" s="770">
        <v>41386</v>
      </c>
      <c r="AJS45" s="526">
        <v>800</v>
      </c>
      <c r="AJT45" s="527">
        <f t="shared" si="124"/>
        <v>14998</v>
      </c>
      <c r="AJV45" s="312"/>
      <c r="AJW45" s="312"/>
      <c r="AJX45" s="312"/>
      <c r="AKD45" s="407"/>
      <c r="AKE45" s="312"/>
      <c r="AKK45" s="407"/>
      <c r="AKL45" s="740"/>
      <c r="AKM45" s="312"/>
      <c r="AKS45" s="407"/>
      <c r="AKT45" s="312"/>
      <c r="AKZ45" s="407"/>
      <c r="ALA45" s="312"/>
      <c r="ALG45" s="407"/>
      <c r="ALH45" s="312"/>
      <c r="ALN45" s="407"/>
      <c r="ALO45" s="312"/>
      <c r="ALP45" s="22"/>
      <c r="ALQ45" s="917"/>
      <c r="ALR45" s="76"/>
      <c r="ALS45" s="78">
        <f t="shared" si="131"/>
        <v>37151</v>
      </c>
      <c r="ALU45" s="407"/>
      <c r="ALV45" s="312"/>
      <c r="AMB45" s="407"/>
      <c r="AMC45" s="312"/>
      <c r="AMI45" s="407"/>
      <c r="AMJ45" s="312"/>
      <c r="ANT45" s="935"/>
      <c r="AOV45" s="98"/>
      <c r="AOW45" s="934"/>
      <c r="AOX45" s="351"/>
      <c r="AOY45" s="98"/>
      <c r="AOZ45" s="140"/>
      <c r="APA45" s="76"/>
      <c r="APB45" s="353"/>
      <c r="APJ45" s="323"/>
      <c r="APK45" s="876"/>
      <c r="APL45" s="809"/>
      <c r="APM45" s="812"/>
      <c r="APN45" s="140"/>
      <c r="APO45" s="813">
        <f t="shared" si="275"/>
        <v>0</v>
      </c>
      <c r="APQ45" s="31"/>
      <c r="APR45" s="876"/>
      <c r="APS45" s="809"/>
      <c r="APT45" s="812"/>
      <c r="APU45" s="140"/>
      <c r="APV45" s="813">
        <f t="shared" si="276"/>
        <v>0</v>
      </c>
      <c r="APX45" s="31"/>
      <c r="APY45" s="876"/>
      <c r="APZ45" s="809"/>
      <c r="AQA45" s="812"/>
      <c r="AQB45" s="140"/>
      <c r="AQC45" s="813">
        <f t="shared" si="277"/>
        <v>0</v>
      </c>
      <c r="AQE45" s="31"/>
      <c r="AQF45" s="876"/>
      <c r="AQG45" s="809"/>
      <c r="AQH45" s="812"/>
      <c r="AQI45" s="140"/>
      <c r="AQJ45" s="813">
        <f t="shared" si="278"/>
        <v>0</v>
      </c>
      <c r="AQL45" s="323"/>
      <c r="AQM45" s="876"/>
      <c r="AQN45" s="809"/>
      <c r="AQO45" s="812"/>
      <c r="AQP45" s="140"/>
      <c r="AQQ45" s="813">
        <f t="shared" si="279"/>
        <v>0</v>
      </c>
      <c r="AQS45" s="323"/>
      <c r="AQT45" s="876"/>
      <c r="AQU45" s="809"/>
      <c r="AQV45" s="812"/>
      <c r="AQW45" s="140"/>
      <c r="AQX45" s="813">
        <f t="shared" si="280"/>
        <v>0</v>
      </c>
      <c r="AQZ45" s="323"/>
      <c r="ARA45" s="876"/>
      <c r="ARB45" s="809"/>
      <c r="ARC45" s="812"/>
      <c r="ARD45" s="140"/>
      <c r="ARE45" s="813">
        <f t="shared" si="281"/>
        <v>977</v>
      </c>
      <c r="ARG45" s="407"/>
      <c r="ARH45" s="876"/>
      <c r="ARI45" s="809"/>
      <c r="ARJ45" s="812"/>
      <c r="ARK45" s="140"/>
      <c r="ARL45" s="813">
        <f t="shared" si="282"/>
        <v>0</v>
      </c>
      <c r="ARN45" s="407"/>
      <c r="ARO45" s="876"/>
      <c r="ARP45" s="809"/>
      <c r="ARQ45" s="812"/>
      <c r="ARR45" s="140"/>
      <c r="ARS45" s="813">
        <f t="shared" si="283"/>
        <v>0</v>
      </c>
      <c r="ASY45" s="802"/>
      <c r="ATF45" s="802"/>
      <c r="ATN45" s="802"/>
      <c r="ATV45" s="802"/>
      <c r="AUJ45" s="782"/>
      <c r="AUK45" s="140"/>
      <c r="AUL45" s="869"/>
      <c r="AUM45" s="140"/>
      <c r="AUN45" s="78">
        <f t="shared" si="246"/>
        <v>23669.5</v>
      </c>
      <c r="AUP45" s="407"/>
      <c r="AUQ45" s="312"/>
      <c r="AUW45" s="407"/>
      <c r="AUX45" s="312"/>
      <c r="AVD45" s="427"/>
      <c r="AVE45" s="230"/>
      <c r="AVF45" s="140"/>
      <c r="AVG45" s="305"/>
      <c r="AVH45" s="140"/>
      <c r="AVI45" s="78">
        <f t="shared" si="249"/>
        <v>0</v>
      </c>
      <c r="AVK45" s="407"/>
      <c r="AVL45" s="312"/>
      <c r="AVR45" s="407"/>
      <c r="AVS45" s="312"/>
      <c r="AVY45" s="427"/>
      <c r="AVZ45" s="230"/>
      <c r="AWA45" s="936"/>
      <c r="AWB45" s="49"/>
      <c r="AWC45" s="140"/>
      <c r="AWD45" s="132">
        <f t="shared" si="226"/>
        <v>0</v>
      </c>
      <c r="AWF45" s="312"/>
      <c r="AWG45" s="738"/>
      <c r="AWH45" s="312"/>
      <c r="AWN45" s="407"/>
      <c r="AWO45" s="407"/>
      <c r="AWP45" s="312"/>
      <c r="AWQ45" s="140"/>
      <c r="AWR45" s="31"/>
      <c r="AWS45" s="780"/>
      <c r="AWT45" s="937"/>
      <c r="AWV45" s="407"/>
      <c r="AWW45" s="312"/>
      <c r="AWX45" s="140"/>
      <c r="AWY45" s="31"/>
      <c r="AWZ45" s="780"/>
      <c r="AXA45" s="937"/>
      <c r="AXC45" s="407"/>
      <c r="AXD45" s="312"/>
      <c r="AXE45" s="140"/>
      <c r="AXF45" s="31"/>
      <c r="AXG45" s="780"/>
      <c r="AXH45" s="937"/>
      <c r="AXJ45" s="31"/>
      <c r="AXK45" s="312"/>
      <c r="AXL45" s="140"/>
      <c r="AXM45" s="31"/>
      <c r="AXN45" s="780"/>
      <c r="AXO45" s="937"/>
      <c r="AXQ45" s="427"/>
      <c r="AXR45" s="303"/>
      <c r="AXS45" s="140"/>
      <c r="AXT45" s="98"/>
      <c r="AXU45" s="262"/>
      <c r="AXV45" s="78">
        <f t="shared" si="136"/>
        <v>39719</v>
      </c>
      <c r="AXX45" s="427"/>
      <c r="AXY45" s="303"/>
      <c r="AXZ45" s="140"/>
      <c r="AYA45" s="98"/>
      <c r="AYB45" s="262"/>
      <c r="AYC45" s="78">
        <f t="shared" si="137"/>
        <v>0</v>
      </c>
      <c r="AYE45" s="427"/>
      <c r="AYF45" s="303"/>
      <c r="AYG45" s="140"/>
      <c r="AYH45" s="49"/>
      <c r="AYI45" s="262"/>
      <c r="AYJ45" s="78">
        <f t="shared" si="138"/>
        <v>0</v>
      </c>
      <c r="AYL45" s="407"/>
      <c r="AYM45" s="312"/>
      <c r="AYN45" s="140"/>
      <c r="AYO45" s="31"/>
      <c r="AYP45" s="780"/>
      <c r="AYQ45" s="76"/>
      <c r="AYS45" s="407"/>
      <c r="AYT45" s="312"/>
      <c r="AYU45" s="140"/>
      <c r="AYV45" s="31"/>
      <c r="AYW45" s="780"/>
      <c r="AYX45" s="76"/>
      <c r="AYZ45" s="31"/>
      <c r="AZA45" s="312"/>
      <c r="AZB45" s="140"/>
      <c r="AZC45" s="31"/>
      <c r="AZD45" s="780"/>
      <c r="AZE45" s="76"/>
      <c r="AZG45" s="323"/>
      <c r="AZH45" s="782"/>
      <c r="AZI45" s="140"/>
      <c r="AZJ45" s="31"/>
      <c r="AZK45" s="780"/>
      <c r="AZL45" s="78">
        <f t="shared" si="142"/>
        <v>5180.28</v>
      </c>
      <c r="AZN45" s="323"/>
      <c r="AZO45" s="312"/>
      <c r="AZP45" s="140"/>
      <c r="AZQ45" s="31"/>
      <c r="AZR45" s="780"/>
      <c r="AZS45" s="76"/>
      <c r="AZU45" s="322"/>
      <c r="AZV45" s="303"/>
      <c r="AZW45" s="351"/>
      <c r="AZX45" s="717"/>
      <c r="AZY45" s="140"/>
      <c r="AZZ45" s="78">
        <f t="shared" si="144"/>
        <v>5524</v>
      </c>
      <c r="BAB45" s="407"/>
      <c r="BAC45" s="312"/>
      <c r="BAD45" s="140"/>
      <c r="BAE45" s="407"/>
      <c r="BAF45" s="780"/>
      <c r="BAG45" s="76"/>
      <c r="BAI45" s="427"/>
      <c r="BAJ45" s="303"/>
      <c r="BAK45" s="351"/>
      <c r="BAL45" s="98"/>
      <c r="BAM45" s="140"/>
      <c r="BAN45" s="78">
        <f t="shared" si="146"/>
        <v>56084.2</v>
      </c>
      <c r="BAP45" s="31"/>
      <c r="BAQ45" s="312"/>
      <c r="BAR45" s="140"/>
      <c r="BAS45" s="31"/>
      <c r="BAT45" s="780"/>
      <c r="BAU45" s="76"/>
      <c r="BAW45" s="31"/>
      <c r="BAX45" s="312"/>
      <c r="BAY45" s="140"/>
      <c r="BAZ45" s="31"/>
      <c r="BBA45" s="780"/>
      <c r="BBB45" s="76"/>
      <c r="BBD45" s="322"/>
      <c r="BBE45" s="322"/>
      <c r="BBF45" s="303"/>
      <c r="BBG45" s="351"/>
      <c r="BBH45" s="394"/>
      <c r="BBI45" s="351"/>
      <c r="BBJ45" s="132">
        <f t="shared" si="147"/>
        <v>2165734.5</v>
      </c>
      <c r="BBL45" s="31"/>
      <c r="BBM45" s="312"/>
      <c r="BBN45" s="140"/>
      <c r="BBO45" s="31"/>
      <c r="BBP45" s="780"/>
      <c r="BBQ45" s="76"/>
      <c r="BBS45" s="31"/>
      <c r="BBT45" s="312"/>
      <c r="BBU45" s="140"/>
      <c r="BBV45" s="31"/>
      <c r="BBW45" s="780"/>
      <c r="BBX45" s="76"/>
      <c r="BBZ45" s="31"/>
      <c r="BCA45" s="312"/>
      <c r="BCB45" s="140"/>
      <c r="BCC45" s="31"/>
      <c r="BCD45" s="780"/>
      <c r="BCE45" s="76"/>
      <c r="BCG45" s="31"/>
      <c r="BCH45" s="312"/>
      <c r="BCI45" s="140"/>
      <c r="BCJ45" s="31"/>
      <c r="BCK45" s="780"/>
      <c r="BCL45" s="76"/>
      <c r="BCN45" s="407"/>
      <c r="BCO45" s="312"/>
      <c r="BCP45" s="140"/>
      <c r="BCQ45" s="31"/>
      <c r="BCR45" s="780"/>
      <c r="BCS45" s="76"/>
      <c r="BCU45" s="407"/>
      <c r="BCV45" s="312"/>
      <c r="BCW45" s="140"/>
      <c r="BCX45" s="31"/>
      <c r="BCY45" s="780"/>
      <c r="BCZ45" s="76"/>
      <c r="BDB45" s="323"/>
      <c r="BDC45" s="312"/>
      <c r="BDD45" s="140"/>
      <c r="BDE45" s="31"/>
      <c r="BDF45" s="780"/>
      <c r="BDG45" s="76"/>
      <c r="BDI45" s="407"/>
      <c r="BDJ45" s="407"/>
      <c r="BDK45" s="312"/>
      <c r="BDL45" s="140"/>
      <c r="BDM45" s="407"/>
      <c r="BDN45" s="780"/>
      <c r="BDO45" s="76"/>
      <c r="BDQ45" s="31"/>
      <c r="BDR45" s="31"/>
      <c r="BDS45" s="312"/>
      <c r="BDT45" s="140"/>
      <c r="BDU45" s="31"/>
      <c r="BDV45" s="780"/>
      <c r="BDW45" s="76"/>
      <c r="BDY45" s="31"/>
      <c r="BDZ45" s="312"/>
      <c r="BEA45" s="140"/>
      <c r="BEB45" s="31"/>
      <c r="BEC45" s="780"/>
      <c r="BED45" s="76"/>
      <c r="BEF45" s="31"/>
      <c r="BEG45" s="312"/>
      <c r="BEH45" s="140"/>
      <c r="BEI45" s="31"/>
      <c r="BEJ45" s="780"/>
      <c r="BEK45" s="76"/>
      <c r="BEM45" s="323"/>
      <c r="BEN45" s="312"/>
      <c r="BEO45" s="140"/>
      <c r="BEP45" s="31"/>
      <c r="BEQ45" s="780"/>
      <c r="BER45" s="76"/>
      <c r="BET45" s="323"/>
      <c r="BEU45" s="312"/>
      <c r="BEV45" s="140"/>
      <c r="BEW45" s="31"/>
      <c r="BEX45" s="780"/>
      <c r="BEY45" s="76"/>
      <c r="BFA45" s="322"/>
      <c r="BFB45" s="303"/>
      <c r="BFC45" s="351"/>
      <c r="BFD45" s="727"/>
      <c r="BFE45" s="351"/>
      <c r="BFF45" s="78">
        <f t="shared" si="161"/>
        <v>37162</v>
      </c>
      <c r="BFH45" s="323"/>
      <c r="BFI45" s="312"/>
      <c r="BFJ45" s="140"/>
      <c r="BFK45" s="407"/>
      <c r="BFL45" s="780"/>
      <c r="BFM45" s="76"/>
      <c r="BFO45" s="31"/>
      <c r="BFP45" s="312"/>
      <c r="BFQ45" s="140"/>
      <c r="BFR45" s="31"/>
      <c r="BFS45" s="780"/>
      <c r="BFT45" s="76"/>
      <c r="BFV45" s="323"/>
      <c r="BFW45" s="312"/>
      <c r="BFX45" s="140"/>
      <c r="BFY45" s="323"/>
      <c r="BFZ45" s="780"/>
      <c r="BGA45" s="76"/>
      <c r="BGC45" s="717"/>
      <c r="BGD45" s="1476"/>
      <c r="BGE45" s="351"/>
      <c r="BGF45" s="717"/>
      <c r="BGG45" s="140"/>
      <c r="BGH45" s="78">
        <f t="shared" si="165"/>
        <v>118491.09999999999</v>
      </c>
      <c r="BGJ45" s="31"/>
      <c r="BGK45" s="312"/>
      <c r="BGL45" s="140"/>
      <c r="BGM45" s="31"/>
      <c r="BGN45" s="780"/>
      <c r="BGO45" s="76"/>
      <c r="BGQ45" s="407"/>
      <c r="BGR45" s="312"/>
      <c r="BGS45" s="140"/>
      <c r="BGT45" s="31"/>
      <c r="BGU45" s="780"/>
      <c r="BGV45" s="76"/>
      <c r="BGX45" s="407"/>
      <c r="BGY45" s="31"/>
      <c r="BGZ45" s="312"/>
      <c r="BHA45" s="140"/>
      <c r="BHB45" s="31"/>
      <c r="BHC45" s="780"/>
      <c r="BHD45" s="76"/>
      <c r="BHF45" s="323"/>
      <c r="BHG45" s="782"/>
      <c r="BHH45" s="140"/>
      <c r="BHI45" s="905"/>
      <c r="BHJ45" s="76"/>
      <c r="BHK45" s="78">
        <f t="shared" si="169"/>
        <v>6434</v>
      </c>
      <c r="BHM45" s="323"/>
      <c r="BHN45" s="337"/>
      <c r="BHO45" s="312"/>
      <c r="BHP45" s="140"/>
      <c r="BHQ45" s="323"/>
      <c r="BHR45" s="780"/>
      <c r="BHS45" s="76"/>
      <c r="BHU45" s="31"/>
      <c r="BHV45" s="31"/>
      <c r="BHW45" s="312"/>
      <c r="BHX45" s="140"/>
      <c r="BHY45" s="31"/>
      <c r="BHZ45" s="780"/>
      <c r="BIA45" s="76"/>
      <c r="BIC45" s="407"/>
      <c r="BID45" s="782"/>
      <c r="BIE45" s="351"/>
      <c r="BIF45" s="723"/>
      <c r="BIG45" s="76"/>
      <c r="BIH45" s="78">
        <f t="shared" si="172"/>
        <v>0</v>
      </c>
      <c r="BIJ45" s="323"/>
      <c r="BIK45" s="312"/>
      <c r="BIL45" s="140"/>
      <c r="BIM45" s="31"/>
      <c r="BIN45" s="780"/>
      <c r="BIO45" s="76"/>
      <c r="BIQ45" s="407"/>
      <c r="BIR45" s="312"/>
      <c r="BIS45" s="140"/>
      <c r="BIT45" s="31"/>
      <c r="BIU45" s="780"/>
      <c r="BIV45" s="76"/>
      <c r="BIX45" s="323"/>
      <c r="BIY45" s="323"/>
      <c r="BIZ45" s="312"/>
      <c r="BJA45" s="140"/>
      <c r="BJB45" s="31"/>
      <c r="BJC45" s="780"/>
      <c r="BJD45" s="76"/>
      <c r="BJF45" s="31"/>
      <c r="BJG45" s="312"/>
      <c r="BJH45" s="140"/>
      <c r="BJI45" s="31"/>
      <c r="BJJ45" s="780"/>
      <c r="BJK45" s="76"/>
      <c r="BJM45" s="407"/>
      <c r="BJN45" s="312"/>
      <c r="BJO45" s="140"/>
      <c r="BJP45" s="31"/>
      <c r="BJQ45" s="780"/>
      <c r="BJR45" s="76"/>
      <c r="BJT45" s="407"/>
      <c r="BJV45" s="312"/>
      <c r="BJW45" s="140"/>
      <c r="BJX45" s="31"/>
      <c r="BJY45" s="780"/>
      <c r="BJZ45" s="76"/>
      <c r="BKB45" s="407"/>
      <c r="BKC45" s="312"/>
      <c r="BKD45" s="140"/>
      <c r="BKE45" s="31"/>
      <c r="BKF45" s="780"/>
      <c r="BKG45" s="76"/>
      <c r="BKI45" s="407"/>
      <c r="BKJ45" s="312"/>
      <c r="BKK45" s="140"/>
      <c r="BKL45" s="31"/>
      <c r="BKM45" s="780"/>
      <c r="BKN45" s="76"/>
      <c r="BKP45" s="407"/>
      <c r="BKQ45" s="312"/>
      <c r="BKR45" s="140"/>
      <c r="BKS45" s="31"/>
      <c r="BKT45" s="780"/>
      <c r="BKU45" s="76"/>
      <c r="BKW45" s="407"/>
      <c r="BKX45" s="312"/>
      <c r="BKY45" s="140"/>
      <c r="BKZ45" s="31"/>
      <c r="BLA45" s="780"/>
      <c r="BLB45" s="76"/>
      <c r="BLD45" s="407"/>
      <c r="BLE45" s="312"/>
      <c r="BLF45" s="140"/>
      <c r="BLG45" s="31"/>
      <c r="BLH45" s="780"/>
      <c r="BLI45" s="76"/>
      <c r="BLK45" s="407"/>
      <c r="BLL45" s="312"/>
      <c r="BLM45" s="140"/>
      <c r="BLN45" s="31"/>
      <c r="BLO45" s="780"/>
      <c r="BLP45" s="76"/>
      <c r="BLR45" s="407"/>
      <c r="BLS45" s="312"/>
      <c r="BLT45" s="140"/>
      <c r="BLU45" s="31"/>
      <c r="BLV45" s="780"/>
      <c r="BLW45" s="76"/>
      <c r="BLY45" s="407"/>
      <c r="BLZ45" s="312"/>
      <c r="BMA45" s="140"/>
      <c r="BMB45" s="31"/>
      <c r="BMC45" s="780"/>
      <c r="BMD45" s="76"/>
      <c r="BMF45" s="31"/>
      <c r="BMG45" s="782"/>
      <c r="BMH45" s="140"/>
      <c r="BMI45" s="812"/>
      <c r="BMJ45" s="76"/>
      <c r="BMK45" s="78">
        <f t="shared" si="185"/>
        <v>0</v>
      </c>
      <c r="BMM45" s="31"/>
      <c r="BMN45" s="312"/>
      <c r="BMO45" s="140"/>
      <c r="BMP45" s="31"/>
      <c r="BMQ45" s="780"/>
      <c r="BMR45" s="76"/>
      <c r="BMT45" s="322"/>
      <c r="BMU45" s="230"/>
      <c r="BMV45" s="698"/>
      <c r="BMW45" s="908"/>
      <c r="BMX45" s="140"/>
      <c r="BMY45" s="78">
        <f t="shared" si="229"/>
        <v>56291.5</v>
      </c>
      <c r="BNA45" s="31"/>
      <c r="BNB45" s="312"/>
      <c r="BNC45" s="140"/>
      <c r="BND45" s="31"/>
      <c r="BNE45" s="780"/>
      <c r="BNF45" s="76"/>
      <c r="BNH45" s="31"/>
      <c r="BNI45" s="337"/>
      <c r="BNJ45" s="312"/>
      <c r="BNK45" s="140"/>
      <c r="BNL45" s="31"/>
      <c r="BNM45" s="780"/>
      <c r="BNN45" s="76"/>
      <c r="BNP45" s="31"/>
      <c r="BNQ45" s="312"/>
      <c r="BNR45" s="140"/>
      <c r="BNS45" s="31"/>
      <c r="BNT45" s="780"/>
      <c r="BNU45" s="76"/>
      <c r="BNW45" s="31"/>
      <c r="BNX45" s="312"/>
      <c r="BNY45" s="140"/>
      <c r="BNZ45" s="31"/>
      <c r="BOA45" s="780"/>
      <c r="BOB45" s="76"/>
      <c r="BOD45" s="31"/>
      <c r="BOE45" s="312"/>
      <c r="BOF45" s="140"/>
      <c r="BOG45" s="31"/>
      <c r="BOH45" s="780"/>
      <c r="BOI45" s="76"/>
      <c r="BOK45" s="323"/>
      <c r="BOL45" s="312"/>
      <c r="BOM45" s="140"/>
      <c r="BON45" s="31"/>
      <c r="BOO45" s="780"/>
      <c r="BOP45" s="76"/>
      <c r="BOR45" s="407"/>
      <c r="BOS45" s="312"/>
      <c r="BOT45" s="140"/>
      <c r="BOU45" s="31"/>
      <c r="BOV45" s="780"/>
      <c r="BOW45" s="76"/>
      <c r="BOY45" s="407"/>
      <c r="BOZ45" s="312"/>
      <c r="BPA45" s="140"/>
      <c r="BPB45" s="31"/>
      <c r="BPC45" s="780"/>
      <c r="BPD45" s="76"/>
      <c r="BPF45" s="31"/>
      <c r="BPG45" s="312"/>
      <c r="BPH45" s="140"/>
      <c r="BPI45" s="31"/>
      <c r="BPJ45" s="780"/>
      <c r="BPK45" s="76"/>
      <c r="BPM45" s="31"/>
      <c r="BPN45" s="312"/>
      <c r="BPO45" s="140"/>
      <c r="BPP45" s="31"/>
      <c r="BPQ45" s="780"/>
      <c r="BPR45" s="76"/>
      <c r="BPT45" s="31"/>
      <c r="BPU45" s="31"/>
      <c r="BPV45" s="140"/>
      <c r="BPW45" s="31"/>
      <c r="BPX45" s="780"/>
      <c r="BPY45" s="76"/>
      <c r="BQB45" s="323"/>
      <c r="BQC45" s="782"/>
      <c r="BQD45" s="351"/>
      <c r="BQE45" s="812"/>
      <c r="BQF45" s="76"/>
      <c r="BQG45" s="78">
        <f t="shared" si="189"/>
        <v>28133.5</v>
      </c>
      <c r="BQI45" s="323"/>
      <c r="BQJ45" s="1476"/>
      <c r="BQK45" s="698"/>
      <c r="BQL45" s="407"/>
      <c r="BQM45" s="262"/>
      <c r="BQN45" s="78">
        <f t="shared" si="190"/>
        <v>0</v>
      </c>
      <c r="BQQ45" s="817"/>
      <c r="BQR45" s="351"/>
      <c r="BQS45" s="407"/>
      <c r="BQT45" s="780"/>
      <c r="BQU45" s="132">
        <f t="shared" si="191"/>
        <v>0</v>
      </c>
      <c r="BQW45" s="31"/>
      <c r="BQX45" s="312"/>
      <c r="BQY45" s="140"/>
      <c r="BQZ45" s="31"/>
      <c r="BRA45" s="780"/>
      <c r="BRB45" s="76"/>
      <c r="BRD45" s="31"/>
      <c r="BRE45" s="31"/>
      <c r="BRF45" s="312"/>
      <c r="BRG45" s="140"/>
      <c r="BRH45" s="31"/>
      <c r="BRI45" s="780"/>
      <c r="BRJ45" s="76"/>
      <c r="BRL45" s="407"/>
      <c r="BRM45" s="312"/>
      <c r="BRN45" s="140"/>
      <c r="BRO45" s="31"/>
      <c r="BRP45" s="780"/>
      <c r="BRQ45" s="76"/>
      <c r="BRS45" s="407"/>
      <c r="BRT45" s="312"/>
      <c r="BRU45" s="140"/>
      <c r="BRV45" s="31"/>
      <c r="BRW45" s="780"/>
      <c r="BRX45" s="76"/>
      <c r="BRZ45" s="31"/>
      <c r="BSA45" s="312"/>
      <c r="BSB45" s="140"/>
      <c r="BSC45" s="31"/>
      <c r="BSD45" s="780"/>
      <c r="BSE45" s="76"/>
      <c r="BSG45" s="407"/>
      <c r="BSH45" s="312"/>
      <c r="BSI45" s="140"/>
      <c r="BSJ45" s="31"/>
      <c r="BSK45" s="780"/>
      <c r="BSL45" s="76"/>
      <c r="BSN45" s="407"/>
      <c r="BSO45" s="312"/>
      <c r="BSP45" s="140"/>
      <c r="BSQ45" s="31"/>
      <c r="BSR45" s="780"/>
      <c r="BSS45" s="76"/>
      <c r="BSU45" s="31"/>
      <c r="BSV45" s="312"/>
      <c r="BSW45" s="140"/>
      <c r="BSX45" s="31"/>
      <c r="BSY45" s="780"/>
      <c r="BSZ45" s="76"/>
      <c r="BTB45" s="31"/>
      <c r="BTC45" s="312"/>
      <c r="BTD45" s="140"/>
      <c r="BTE45" s="31"/>
      <c r="BTF45" s="780"/>
      <c r="BTG45" s="76"/>
      <c r="BTI45" s="31"/>
      <c r="BTJ45" s="312"/>
      <c r="BTK45" s="140"/>
      <c r="BTL45" s="31"/>
      <c r="BTM45" s="780"/>
      <c r="BTN45" s="76"/>
      <c r="BTP45" s="31"/>
      <c r="BTQ45" s="312"/>
      <c r="BTR45" s="140"/>
      <c r="BTS45" s="31"/>
      <c r="BTT45" s="780"/>
      <c r="BTU45" s="76"/>
    </row>
    <row r="46" spans="1:1893" x14ac:dyDescent="0.25">
      <c r="AC46" s="407"/>
      <c r="AD46" s="312"/>
      <c r="AE46" s="105"/>
      <c r="AF46" s="427"/>
      <c r="AG46" s="140"/>
      <c r="AH46" s="78">
        <f t="shared" si="6"/>
        <v>33979</v>
      </c>
      <c r="AJ46" s="322"/>
      <c r="AK46" s="230"/>
      <c r="AL46" s="105"/>
      <c r="AM46" s="322"/>
      <c r="AN46" s="140"/>
      <c r="AO46" s="78">
        <f t="shared" si="7"/>
        <v>617632.36</v>
      </c>
      <c r="BM46" s="782"/>
      <c r="BN46" s="704"/>
      <c r="BO46" s="31"/>
      <c r="BP46" s="704"/>
      <c r="BQ46" s="78">
        <f t="shared" si="11"/>
        <v>0</v>
      </c>
      <c r="CO46" s="427">
        <v>41465</v>
      </c>
      <c r="CP46" s="821" t="s">
        <v>3362</v>
      </c>
      <c r="CQ46" s="230" t="s">
        <v>3363</v>
      </c>
      <c r="CR46" s="105">
        <v>280000</v>
      </c>
      <c r="CS46" s="484"/>
      <c r="CT46" s="408"/>
      <c r="CU46" s="78">
        <f t="shared" si="15"/>
        <v>2632055.9900000002</v>
      </c>
      <c r="CX46" s="913"/>
      <c r="CY46" s="782"/>
      <c r="CZ46" s="140"/>
      <c r="DC46" s="78">
        <f t="shared" si="16"/>
        <v>9551430.3000000007</v>
      </c>
      <c r="FC46" s="427"/>
      <c r="FD46" s="49"/>
      <c r="FE46" s="1476"/>
      <c r="FF46" s="140"/>
      <c r="FG46" s="49"/>
      <c r="FH46" s="140"/>
      <c r="FI46" s="132">
        <f t="shared" si="24"/>
        <v>40277.530000000006</v>
      </c>
      <c r="FZ46" s="407"/>
      <c r="GA46" s="740"/>
      <c r="GB46" s="312"/>
      <c r="GC46" s="785"/>
      <c r="GD46" s="407"/>
      <c r="GE46" s="140"/>
      <c r="GF46" s="78">
        <f t="shared" si="26"/>
        <v>115455</v>
      </c>
      <c r="HK46" s="798"/>
      <c r="HR46" s="798"/>
      <c r="IM46" s="407"/>
      <c r="IN46" s="1476"/>
      <c r="IO46" s="809"/>
      <c r="IP46" s="31"/>
      <c r="IQ46" s="140"/>
      <c r="IR46" s="78">
        <f t="shared" si="35"/>
        <v>402</v>
      </c>
      <c r="IT46" s="407"/>
      <c r="IU46" s="1476"/>
      <c r="IV46" s="809"/>
      <c r="IW46" s="31"/>
      <c r="IX46" s="140"/>
      <c r="IY46" s="78">
        <f t="shared" si="36"/>
        <v>21278.5</v>
      </c>
      <c r="JA46" s="322"/>
      <c r="JB46" s="303"/>
      <c r="JC46" s="140"/>
      <c r="JD46" s="322"/>
      <c r="JE46" s="140"/>
      <c r="JF46" s="78">
        <f t="shared" si="37"/>
        <v>30400</v>
      </c>
      <c r="JH46" s="323"/>
      <c r="JI46" s="782"/>
      <c r="JJ46" s="704"/>
      <c r="JK46" s="323"/>
      <c r="JL46" s="704"/>
      <c r="JM46" s="78">
        <f t="shared" si="38"/>
        <v>30400</v>
      </c>
      <c r="JO46" s="323"/>
      <c r="JP46" s="782"/>
      <c r="JQ46" s="704"/>
      <c r="JR46" s="323"/>
      <c r="JS46" s="704"/>
      <c r="JT46" s="78">
        <f t="shared" si="39"/>
        <v>30400</v>
      </c>
      <c r="JW46" s="817"/>
      <c r="KA46" s="78">
        <f t="shared" si="274"/>
        <v>115056.17</v>
      </c>
      <c r="KJ46" s="798"/>
      <c r="KK46" s="798"/>
      <c r="PA46" s="322"/>
      <c r="PB46" s="791"/>
      <c r="PC46" s="140"/>
      <c r="PD46" s="346"/>
      <c r="PE46" s="140"/>
      <c r="PF46" s="78">
        <f t="shared" si="58"/>
        <v>7976</v>
      </c>
      <c r="PH46" s="322"/>
      <c r="PI46" s="791"/>
      <c r="PJ46" s="140"/>
      <c r="PK46" s="49"/>
      <c r="PL46" s="140"/>
      <c r="PM46" s="78">
        <f t="shared" si="59"/>
        <v>7976</v>
      </c>
      <c r="PO46" s="323"/>
      <c r="PP46" s="337"/>
      <c r="PQ46" s="1476"/>
      <c r="PR46" s="140"/>
      <c r="PU46" s="78">
        <f t="shared" si="60"/>
        <v>332577.49</v>
      </c>
      <c r="PW46" s="323"/>
      <c r="PX46" s="1476"/>
      <c r="PY46" s="140"/>
      <c r="QB46" s="78">
        <f t="shared" si="61"/>
        <v>9904</v>
      </c>
      <c r="RF46" s="427"/>
      <c r="RG46" s="484"/>
      <c r="RH46" s="303"/>
      <c r="RI46" s="140"/>
      <c r="RJ46" s="49"/>
      <c r="RK46" s="140"/>
      <c r="RL46" s="78">
        <f t="shared" si="66"/>
        <v>26965.5</v>
      </c>
      <c r="RN46" s="938"/>
      <c r="UT46" s="323"/>
      <c r="UU46" s="782"/>
      <c r="UV46" s="140"/>
      <c r="UX46" s="704"/>
      <c r="UY46" s="78">
        <f t="shared" si="79"/>
        <v>2243</v>
      </c>
      <c r="YJ46" s="782"/>
      <c r="YK46" s="704"/>
      <c r="YL46" s="787"/>
      <c r="YM46" s="780"/>
      <c r="YN46" s="78">
        <f t="shared" si="92"/>
        <v>4883.7000000000007</v>
      </c>
      <c r="YY46" s="780"/>
      <c r="YZ46" s="869"/>
      <c r="ZA46" s="704"/>
      <c r="ZB46" s="78">
        <f t="shared" si="93"/>
        <v>13442.44</v>
      </c>
      <c r="ZR46" s="323"/>
      <c r="ZT46" s="782"/>
      <c r="ZU46" s="140"/>
      <c r="ZW46" s="704"/>
      <c r="ZX46" s="78">
        <f t="shared" si="94"/>
        <v>690137.66000000015</v>
      </c>
      <c r="ZZ46" s="323"/>
      <c r="AAA46" s="782"/>
      <c r="AAB46" s="140"/>
      <c r="AAD46" s="704"/>
      <c r="AAE46" s="78">
        <f t="shared" si="95"/>
        <v>0</v>
      </c>
      <c r="AAP46" s="704"/>
      <c r="AAS46" s="78">
        <f t="shared" si="97"/>
        <v>22790</v>
      </c>
      <c r="ADW46" s="817"/>
      <c r="AEA46" s="78">
        <f t="shared" si="252"/>
        <v>31650.5</v>
      </c>
      <c r="AGW46" s="782"/>
      <c r="AGX46" s="704"/>
      <c r="AGY46" s="323"/>
      <c r="AGZ46" s="704"/>
      <c r="AHA46" s="78">
        <f t="shared" si="114"/>
        <v>2343</v>
      </c>
      <c r="AIT46" s="31"/>
      <c r="AIU46" s="784"/>
      <c r="AIV46" s="22"/>
      <c r="AIW46" s="49"/>
      <c r="AIX46" s="76"/>
      <c r="AIY46" s="78">
        <f t="shared" si="121"/>
        <v>52560.5</v>
      </c>
      <c r="AJA46" s="31"/>
      <c r="AJB46" s="784"/>
      <c r="AJC46" s="140"/>
      <c r="AJD46" s="794"/>
      <c r="AJE46" s="704"/>
      <c r="AJF46" s="78">
        <f t="shared" si="122"/>
        <v>25028.5</v>
      </c>
      <c r="AJH46" s="323"/>
      <c r="AJI46" s="312"/>
      <c r="AJM46" s="78">
        <f t="shared" si="123"/>
        <v>0</v>
      </c>
      <c r="AJO46" s="323"/>
      <c r="AJP46" s="312"/>
      <c r="AJQ46" s="803"/>
      <c r="AJR46" s="770"/>
      <c r="AJS46" s="526"/>
      <c r="AJT46" s="527">
        <f t="shared" si="124"/>
        <v>14998</v>
      </c>
      <c r="AKK46" s="546"/>
      <c r="AKL46" s="935"/>
      <c r="ALN46" s="407"/>
      <c r="ALO46" s="312"/>
      <c r="ALP46" s="785"/>
      <c r="ALR46" s="704"/>
      <c r="ALS46" s="78">
        <f t="shared" si="131"/>
        <v>37151</v>
      </c>
      <c r="ANT46" s="935"/>
      <c r="AOV46" s="98"/>
      <c r="AOW46" s="934"/>
      <c r="AOX46" s="351"/>
      <c r="AOY46" s="98"/>
      <c r="AOZ46" s="140"/>
      <c r="APA46" s="76"/>
      <c r="APB46" s="353"/>
      <c r="APJ46" s="323"/>
      <c r="APK46" s="876"/>
      <c r="APL46" s="809"/>
      <c r="APM46" s="812"/>
      <c r="APN46" s="140"/>
      <c r="APO46" s="813">
        <f t="shared" si="275"/>
        <v>0</v>
      </c>
      <c r="APQ46" s="31"/>
      <c r="APR46" s="876"/>
      <c r="APS46" s="809"/>
      <c r="APT46" s="812"/>
      <c r="APU46" s="140"/>
      <c r="APV46" s="813">
        <f t="shared" si="276"/>
        <v>0</v>
      </c>
      <c r="APX46" s="31"/>
      <c r="APY46" s="876"/>
      <c r="APZ46" s="809"/>
      <c r="AQA46" s="812"/>
      <c r="AQB46" s="140"/>
      <c r="AQC46" s="813">
        <f t="shared" si="277"/>
        <v>0</v>
      </c>
      <c r="AQE46" s="31"/>
      <c r="AQF46" s="876"/>
      <c r="AQG46" s="809"/>
      <c r="AQH46" s="812"/>
      <c r="AQI46" s="140"/>
      <c r="AQJ46" s="813">
        <f t="shared" si="278"/>
        <v>0</v>
      </c>
      <c r="AQL46" s="323"/>
      <c r="AQM46" s="876"/>
      <c r="AQN46" s="809"/>
      <c r="AQO46" s="812"/>
      <c r="AQP46" s="140"/>
      <c r="AQQ46" s="813">
        <f t="shared" si="279"/>
        <v>0</v>
      </c>
      <c r="AQS46" s="323"/>
      <c r="AQT46" s="876"/>
      <c r="AQU46" s="809"/>
      <c r="AQV46" s="812"/>
      <c r="AQW46" s="140"/>
      <c r="AQX46" s="813">
        <f t="shared" si="280"/>
        <v>0</v>
      </c>
      <c r="AQZ46" s="323"/>
      <c r="ARA46" s="876"/>
      <c r="ARB46" s="809"/>
      <c r="ARC46" s="812"/>
      <c r="ARD46" s="140"/>
      <c r="ARE46" s="813">
        <f t="shared" si="281"/>
        <v>977</v>
      </c>
      <c r="ARG46" s="407"/>
      <c r="ARH46" s="876"/>
      <c r="ARI46" s="809"/>
      <c r="ARJ46" s="812"/>
      <c r="ARK46" s="140"/>
      <c r="ARL46" s="813">
        <f t="shared" si="282"/>
        <v>0</v>
      </c>
      <c r="ARN46" s="407"/>
      <c r="ARO46" s="876"/>
      <c r="ARP46" s="809"/>
      <c r="ARQ46" s="812"/>
      <c r="ARR46" s="140"/>
      <c r="ARS46" s="813">
        <f t="shared" si="283"/>
        <v>0</v>
      </c>
      <c r="ASY46" s="802"/>
      <c r="ATF46" s="802"/>
      <c r="ATN46" s="802"/>
      <c r="ATV46" s="802"/>
      <c r="AUJ46" s="782"/>
      <c r="AUK46" s="140"/>
      <c r="AUL46" s="869"/>
      <c r="AUM46" s="140"/>
      <c r="AUN46" s="78">
        <f t="shared" si="246"/>
        <v>23669.5</v>
      </c>
      <c r="AUP46" s="407"/>
      <c r="AUQ46" s="312"/>
      <c r="AUW46" s="407"/>
      <c r="AUX46" s="312"/>
      <c r="AVD46" s="407"/>
      <c r="AVE46" s="312"/>
      <c r="AVF46" s="140"/>
      <c r="AVI46" s="78">
        <f t="shared" si="249"/>
        <v>0</v>
      </c>
      <c r="AVK46" s="407"/>
      <c r="AVL46" s="312"/>
      <c r="AVR46" s="407"/>
      <c r="AVS46" s="312"/>
      <c r="AVY46" s="427"/>
      <c r="AVZ46" s="230"/>
      <c r="AWA46" s="698"/>
      <c r="AWB46" s="49"/>
      <c r="AWC46" s="140"/>
      <c r="AWD46" s="132">
        <f t="shared" si="226"/>
        <v>0</v>
      </c>
      <c r="AWF46" s="312"/>
      <c r="AWG46" s="738"/>
      <c r="AWH46" s="312"/>
      <c r="AWN46" s="407"/>
      <c r="AWO46" s="407"/>
      <c r="AWP46" s="312"/>
      <c r="AWS46" s="780"/>
      <c r="AWT46" s="76"/>
      <c r="AWV46" s="407"/>
      <c r="AWW46" s="312"/>
      <c r="AWZ46" s="780"/>
      <c r="AXA46" s="76"/>
      <c r="AXC46" s="407"/>
      <c r="AXD46" s="312"/>
      <c r="AXG46" s="780"/>
      <c r="AXH46" s="76"/>
      <c r="AXJ46" s="312"/>
      <c r="AXK46" s="312"/>
      <c r="AXN46" s="780"/>
      <c r="AXO46" s="76"/>
      <c r="AXQ46" s="427"/>
      <c r="AXR46" s="303"/>
      <c r="AXS46" s="391"/>
      <c r="AXT46" s="98"/>
      <c r="AXU46" s="262"/>
      <c r="AXV46" s="78">
        <f t="shared" si="136"/>
        <v>39719</v>
      </c>
      <c r="AXX46" s="427"/>
      <c r="AXY46" s="303"/>
      <c r="AXZ46" s="391"/>
      <c r="AYA46" s="98"/>
      <c r="AYB46" s="262"/>
      <c r="AYC46" s="78">
        <f t="shared" si="137"/>
        <v>0</v>
      </c>
      <c r="AYE46" s="407"/>
      <c r="AYF46" s="782"/>
      <c r="AYI46" s="780"/>
      <c r="AYJ46" s="78">
        <f t="shared" si="138"/>
        <v>0</v>
      </c>
      <c r="AYL46" s="407"/>
      <c r="AYM46" s="312"/>
      <c r="AYP46" s="780"/>
      <c r="AYQ46" s="76"/>
      <c r="AYS46" s="407"/>
      <c r="AYT46" s="312"/>
      <c r="AYW46" s="780"/>
      <c r="AYX46" s="76"/>
      <c r="AYZ46" s="312"/>
      <c r="AZA46" s="312"/>
      <c r="AZD46" s="780"/>
      <c r="AZE46" s="76"/>
      <c r="AZG46" s="323"/>
      <c r="AZH46" s="782"/>
      <c r="AZI46" s="351"/>
      <c r="AZJ46" s="869"/>
      <c r="AZK46" s="780"/>
      <c r="AZL46" s="78">
        <f t="shared" si="142"/>
        <v>5180.28</v>
      </c>
      <c r="AZN46" s="323"/>
      <c r="AZO46" s="312"/>
      <c r="AZR46" s="780"/>
      <c r="AZS46" s="76"/>
      <c r="AZU46" s="322"/>
      <c r="AZV46" s="303"/>
      <c r="AZW46" s="351"/>
      <c r="AZX46" s="427"/>
      <c r="AZY46" s="262"/>
      <c r="AZZ46" s="78">
        <f t="shared" si="144"/>
        <v>5524</v>
      </c>
      <c r="BAB46" s="407"/>
      <c r="BAC46" s="312"/>
      <c r="BAF46" s="780"/>
      <c r="BAG46" s="76"/>
      <c r="BAI46" s="427"/>
      <c r="BAJ46" s="303"/>
      <c r="BAK46" s="351"/>
      <c r="BAL46" s="49"/>
      <c r="BAM46" s="262"/>
      <c r="BAN46" s="78">
        <f t="shared" si="146"/>
        <v>56084.2</v>
      </c>
      <c r="BAP46" s="312"/>
      <c r="BAQ46" s="312"/>
      <c r="BAT46" s="780"/>
      <c r="BAU46" s="76"/>
      <c r="BAW46" s="312"/>
      <c r="BAX46" s="312"/>
      <c r="BBA46" s="780"/>
      <c r="BBB46" s="76"/>
      <c r="BBD46" s="322"/>
      <c r="BBE46" s="322"/>
      <c r="BBF46" s="230"/>
      <c r="BBG46" s="105"/>
      <c r="BBI46" s="931"/>
      <c r="BBJ46" s="132">
        <f t="shared" si="147"/>
        <v>2165734.5</v>
      </c>
      <c r="BBZ46" s="312"/>
      <c r="BCA46" s="312"/>
      <c r="BCD46" s="780"/>
      <c r="BCE46" s="76"/>
      <c r="BCG46" s="312"/>
      <c r="BCH46" s="312"/>
      <c r="BCK46" s="780"/>
      <c r="BCL46" s="76"/>
      <c r="BCN46" s="407"/>
      <c r="BCO46" s="312"/>
      <c r="BCR46" s="780"/>
      <c r="BCS46" s="76"/>
      <c r="BCU46" s="407"/>
      <c r="BCV46" s="312"/>
      <c r="BCY46" s="780"/>
      <c r="BCZ46" s="76"/>
      <c r="BDI46" s="407"/>
      <c r="BDJ46" s="407"/>
      <c r="BDK46" s="312"/>
      <c r="BDN46" s="780"/>
      <c r="BDO46" s="76"/>
      <c r="BDQ46" s="312"/>
      <c r="BDR46" s="312"/>
      <c r="BDS46" s="312"/>
      <c r="BDV46" s="780"/>
      <c r="BDW46" s="76"/>
      <c r="BDY46" s="312"/>
      <c r="BDZ46" s="312"/>
      <c r="BEC46" s="780"/>
      <c r="BED46" s="76"/>
      <c r="BEF46" s="312"/>
      <c r="BEG46" s="312"/>
      <c r="BEJ46" s="780"/>
      <c r="BEK46" s="76"/>
      <c r="BEM46" s="323"/>
      <c r="BEN46" s="312"/>
      <c r="BEQ46" s="780"/>
      <c r="BER46" s="76"/>
      <c r="BET46" s="323"/>
      <c r="BEU46" s="312"/>
      <c r="BEX46" s="780"/>
      <c r="BEY46" s="76"/>
      <c r="BFA46" s="322"/>
      <c r="BFB46" s="303"/>
      <c r="BFC46" s="351"/>
      <c r="BFD46" s="427"/>
      <c r="BFE46" s="391"/>
      <c r="BFF46" s="78">
        <f t="shared" si="161"/>
        <v>37162</v>
      </c>
      <c r="BFV46" s="323"/>
      <c r="BFW46" s="312"/>
      <c r="BFZ46" s="780"/>
      <c r="BGA46" s="76"/>
      <c r="BGC46" s="427"/>
      <c r="BGD46" s="230"/>
      <c r="BGE46" s="351"/>
      <c r="BGF46" s="427"/>
      <c r="BGG46" s="262"/>
      <c r="BGH46" s="78">
        <f t="shared" si="165"/>
        <v>118491.09999999999</v>
      </c>
      <c r="BGJ46" s="312"/>
      <c r="BGK46" s="312"/>
      <c r="BGN46" s="780"/>
      <c r="BGO46" s="76"/>
      <c r="BGQ46" s="407"/>
      <c r="BGR46" s="312"/>
      <c r="BGU46" s="780"/>
      <c r="BGV46" s="76"/>
      <c r="BGX46" s="407"/>
      <c r="BGY46" s="312"/>
      <c r="BGZ46" s="312"/>
      <c r="BHC46" s="780"/>
      <c r="BHD46" s="76"/>
      <c r="BHF46" s="323"/>
      <c r="BHG46" s="782"/>
      <c r="BHH46" s="704"/>
      <c r="BHJ46" s="780"/>
      <c r="BHK46" s="78">
        <f t="shared" si="169"/>
        <v>6434</v>
      </c>
      <c r="BHM46" s="323"/>
      <c r="BHN46" s="738"/>
      <c r="BHO46" s="312"/>
      <c r="BHR46" s="780"/>
      <c r="BHS46" s="76"/>
      <c r="BHU46" s="312"/>
      <c r="BHV46" s="312"/>
      <c r="BHW46" s="312"/>
      <c r="BHZ46" s="780"/>
      <c r="BIA46" s="76"/>
      <c r="BIC46" s="407"/>
      <c r="BID46" s="782"/>
      <c r="BIE46" s="704"/>
      <c r="BIG46" s="780"/>
      <c r="BIH46" s="78">
        <f t="shared" si="172"/>
        <v>0</v>
      </c>
      <c r="BIX46" s="323"/>
      <c r="BIY46" s="323"/>
      <c r="BIZ46" s="312"/>
      <c r="BJC46" s="780"/>
      <c r="BJD46" s="76"/>
      <c r="BJF46" s="312"/>
      <c r="BJG46" s="312"/>
      <c r="BJJ46" s="780"/>
      <c r="BJK46" s="76"/>
      <c r="BJM46" s="407"/>
      <c r="BJN46" s="312"/>
      <c r="BJQ46" s="780"/>
      <c r="BJR46" s="76"/>
      <c r="BJT46" s="407"/>
      <c r="BJV46" s="312"/>
      <c r="BJY46" s="780"/>
      <c r="BJZ46" s="76"/>
      <c r="BKB46" s="407"/>
      <c r="BKC46" s="312"/>
      <c r="BKF46" s="780"/>
      <c r="BKG46" s="76"/>
      <c r="BMF46" s="31"/>
      <c r="BMG46" s="817"/>
      <c r="BMH46" s="704"/>
      <c r="BMJ46" s="704"/>
      <c r="BMK46" s="78">
        <f t="shared" si="185"/>
        <v>0</v>
      </c>
      <c r="BMT46" s="322"/>
      <c r="BMU46" s="230"/>
      <c r="BMV46" s="698"/>
      <c r="BMW46" s="98"/>
      <c r="BMX46" s="140"/>
      <c r="BMY46" s="78">
        <f t="shared" si="229"/>
        <v>56291.5</v>
      </c>
      <c r="BQB46" s="323"/>
      <c r="BQC46" s="817"/>
      <c r="BQD46" s="795"/>
      <c r="BQE46" s="353"/>
      <c r="BQF46" s="353"/>
      <c r="BQG46" s="78">
        <f t="shared" si="189"/>
        <v>28133.5</v>
      </c>
      <c r="BQI46" s="322"/>
      <c r="BQJ46" s="1476"/>
      <c r="BQK46" s="698"/>
      <c r="BQL46" s="427"/>
      <c r="BQM46" s="262"/>
      <c r="BQN46" s="78">
        <f t="shared" si="190"/>
        <v>0</v>
      </c>
      <c r="BQO46" s="312"/>
      <c r="BQQ46" s="817"/>
      <c r="BQR46" s="351"/>
      <c r="BQS46" s="407"/>
      <c r="BQT46" s="780"/>
      <c r="BQU46" s="132">
        <f t="shared" si="191"/>
        <v>0</v>
      </c>
    </row>
    <row r="47" spans="1:1893" x14ac:dyDescent="0.25">
      <c r="AC47" s="407"/>
      <c r="AD47" s="312"/>
      <c r="AE47" s="22"/>
      <c r="AF47" s="407"/>
      <c r="AG47" s="140"/>
      <c r="AH47" s="78">
        <f t="shared" si="6"/>
        <v>33979</v>
      </c>
      <c r="AJ47" s="323"/>
      <c r="AK47" s="312"/>
      <c r="AL47" s="22"/>
      <c r="AM47" s="915"/>
      <c r="AN47" s="76"/>
      <c r="AO47" s="78">
        <f t="shared" si="7"/>
        <v>617632.36</v>
      </c>
      <c r="BM47" s="782"/>
      <c r="BN47" s="704"/>
      <c r="BO47" s="31"/>
      <c r="BP47" s="704"/>
      <c r="BQ47" s="78">
        <f t="shared" si="11"/>
        <v>0</v>
      </c>
      <c r="CO47" s="407">
        <v>41473</v>
      </c>
      <c r="CP47" s="913"/>
      <c r="CQ47" s="782" t="s">
        <v>3364</v>
      </c>
      <c r="CR47" s="76">
        <v>612263</v>
      </c>
      <c r="CS47" s="484"/>
      <c r="CT47" s="939"/>
      <c r="CU47" s="78">
        <f t="shared" si="15"/>
        <v>3244318.99</v>
      </c>
      <c r="CX47" s="913"/>
      <c r="CY47" s="782"/>
      <c r="CZ47" s="140"/>
      <c r="DC47" s="78">
        <f t="shared" si="16"/>
        <v>9551430.3000000007</v>
      </c>
      <c r="FC47" s="427"/>
      <c r="FD47" s="49"/>
      <c r="FE47" s="1476"/>
      <c r="FF47" s="140"/>
      <c r="FG47" s="49"/>
      <c r="FH47" s="140"/>
      <c r="FI47" s="132">
        <f t="shared" si="24"/>
        <v>40277.530000000006</v>
      </c>
      <c r="FZ47" s="407"/>
      <c r="GA47" s="740"/>
      <c r="GB47" s="312"/>
      <c r="GC47" s="785"/>
      <c r="GD47" s="407"/>
      <c r="GE47" s="780"/>
      <c r="GF47" s="78">
        <f t="shared" si="26"/>
        <v>115455</v>
      </c>
      <c r="IM47" s="407"/>
      <c r="IN47" s="1476"/>
      <c r="IO47" s="809"/>
      <c r="IP47" s="31"/>
      <c r="IQ47" s="140"/>
      <c r="IR47" s="78">
        <f t="shared" si="35"/>
        <v>402</v>
      </c>
      <c r="IT47" s="407"/>
      <c r="IU47" s="1476"/>
      <c r="IV47" s="809"/>
      <c r="IW47" s="31"/>
      <c r="IX47" s="140"/>
      <c r="IY47" s="78">
        <f t="shared" si="36"/>
        <v>21278.5</v>
      </c>
      <c r="JA47" s="323"/>
      <c r="JB47" s="782"/>
      <c r="JC47" s="704"/>
      <c r="JD47" s="323"/>
      <c r="JF47" s="78">
        <f t="shared" si="37"/>
        <v>30400</v>
      </c>
      <c r="JH47" s="323"/>
      <c r="JI47" s="782"/>
      <c r="JJ47" s="76"/>
      <c r="JK47" s="323"/>
      <c r="JL47" s="704"/>
      <c r="JM47" s="78">
        <f t="shared" si="38"/>
        <v>30400</v>
      </c>
      <c r="JO47" s="323"/>
      <c r="JP47" s="782"/>
      <c r="JQ47" s="76"/>
      <c r="JR47" s="323"/>
      <c r="JS47" s="704"/>
      <c r="JT47" s="78">
        <f t="shared" si="39"/>
        <v>30400</v>
      </c>
      <c r="JW47" s="817"/>
      <c r="KA47" s="78">
        <f t="shared" si="274"/>
        <v>115056.17</v>
      </c>
      <c r="PA47" s="322"/>
      <c r="PB47" s="791"/>
      <c r="PC47" s="140"/>
      <c r="PD47" s="49"/>
      <c r="PE47" s="140"/>
      <c r="PF47" s="78">
        <f t="shared" si="58"/>
        <v>7976</v>
      </c>
      <c r="PH47" s="322"/>
      <c r="PI47" s="791"/>
      <c r="PJ47" s="140"/>
      <c r="PK47" s="49"/>
      <c r="PL47" s="140"/>
      <c r="PM47" s="78">
        <f t="shared" si="59"/>
        <v>7976</v>
      </c>
      <c r="PP47" s="933"/>
      <c r="PU47" s="78">
        <f t="shared" si="60"/>
        <v>332577.49</v>
      </c>
      <c r="QB47" s="78">
        <f t="shared" si="61"/>
        <v>9904</v>
      </c>
      <c r="RF47" s="427"/>
      <c r="RG47" s="484"/>
      <c r="RH47" s="303"/>
      <c r="RI47" s="391"/>
      <c r="RJ47" s="49"/>
      <c r="RK47" s="391"/>
      <c r="RL47" s="78">
        <f t="shared" si="66"/>
        <v>26965.5</v>
      </c>
      <c r="UT47" s="323"/>
      <c r="UU47" s="782"/>
      <c r="UV47" s="351"/>
      <c r="UX47" s="704"/>
      <c r="UY47" s="78">
        <f t="shared" si="79"/>
        <v>2243</v>
      </c>
      <c r="YJ47" s="782"/>
      <c r="YK47" s="704"/>
      <c r="YL47" s="787"/>
      <c r="YM47" s="780"/>
      <c r="YN47" s="78">
        <f t="shared" si="92"/>
        <v>4883.7000000000007</v>
      </c>
      <c r="YY47" s="780"/>
      <c r="YZ47" s="869"/>
      <c r="ZA47" s="704"/>
      <c r="ZB47" s="78">
        <f t="shared" si="93"/>
        <v>13442.44</v>
      </c>
      <c r="ZR47" s="323"/>
      <c r="ZT47" s="782"/>
      <c r="ZU47" s="140"/>
      <c r="ZW47" s="704"/>
      <c r="ZX47" s="78">
        <f t="shared" si="94"/>
        <v>690137.66000000015</v>
      </c>
      <c r="ZZ47" s="323"/>
      <c r="AAA47" s="782"/>
      <c r="AAB47" s="140"/>
      <c r="AAD47" s="704"/>
      <c r="AAE47" s="78">
        <f t="shared" si="95"/>
        <v>0</v>
      </c>
      <c r="AAP47" s="704"/>
      <c r="AAS47" s="78">
        <f t="shared" si="97"/>
        <v>22790</v>
      </c>
      <c r="ADW47" s="817"/>
      <c r="AEA47" s="78">
        <f t="shared" si="252"/>
        <v>31650.5</v>
      </c>
      <c r="AGW47" s="782"/>
      <c r="AGX47" s="704"/>
      <c r="AGY47" s="323"/>
      <c r="AGZ47" s="704"/>
      <c r="AHA47" s="78">
        <f t="shared" si="114"/>
        <v>2343</v>
      </c>
      <c r="AIT47" s="31"/>
      <c r="AIU47" s="784"/>
      <c r="AIV47" s="22"/>
      <c r="AIW47" s="31"/>
      <c r="AIX47" s="76"/>
      <c r="AIY47" s="78">
        <f t="shared" si="121"/>
        <v>52560.5</v>
      </c>
      <c r="AJA47" s="31"/>
      <c r="AJB47" s="802"/>
      <c r="AJC47" s="140"/>
      <c r="AJD47" s="794"/>
      <c r="AJE47" s="704"/>
      <c r="AJF47" s="78">
        <f t="shared" si="122"/>
        <v>25028.5</v>
      </c>
      <c r="AJM47" s="78">
        <f t="shared" si="123"/>
        <v>0</v>
      </c>
      <c r="AJO47" s="323"/>
      <c r="AJP47" s="312"/>
      <c r="AJQ47" s="803"/>
      <c r="AJR47" s="770"/>
      <c r="AJS47" s="526"/>
      <c r="AJT47" s="527">
        <f t="shared" si="124"/>
        <v>14998</v>
      </c>
      <c r="ALN47" s="407"/>
      <c r="ALO47" s="312"/>
      <c r="ALP47" s="785"/>
      <c r="ALR47" s="704"/>
      <c r="ALS47" s="78">
        <f t="shared" si="131"/>
        <v>37151</v>
      </c>
      <c r="AOV47" s="98"/>
      <c r="AOW47" s="934"/>
      <c r="AOX47" s="351"/>
      <c r="AOY47" s="98"/>
      <c r="AOZ47" s="140"/>
      <c r="APA47" s="76"/>
      <c r="APB47" s="353"/>
      <c r="APJ47" s="323"/>
      <c r="APK47" s="876"/>
      <c r="APL47" s="809"/>
      <c r="APM47" s="940"/>
      <c r="APN47" s="353"/>
      <c r="APO47" s="813">
        <f t="shared" si="275"/>
        <v>0</v>
      </c>
      <c r="APQ47" s="31"/>
      <c r="APR47" s="876"/>
      <c r="APS47" s="809"/>
      <c r="APT47" s="940"/>
      <c r="APU47" s="353"/>
      <c r="APV47" s="813">
        <f t="shared" si="276"/>
        <v>0</v>
      </c>
      <c r="APX47" s="31"/>
      <c r="APY47" s="876"/>
      <c r="APZ47" s="809"/>
      <c r="AQA47" s="940"/>
      <c r="AQB47" s="353"/>
      <c r="AQC47" s="813">
        <f t="shared" si="277"/>
        <v>0</v>
      </c>
      <c r="AQE47" s="31"/>
      <c r="AQF47" s="876"/>
      <c r="AQG47" s="809"/>
      <c r="AQH47" s="940"/>
      <c r="AQI47" s="353"/>
      <c r="AQJ47" s="813">
        <f t="shared" si="278"/>
        <v>0</v>
      </c>
      <c r="AQL47" s="323"/>
      <c r="AQM47" s="876"/>
      <c r="AQN47" s="809"/>
      <c r="AQO47" s="940"/>
      <c r="AQP47" s="353"/>
      <c r="AQQ47" s="813">
        <f t="shared" si="279"/>
        <v>0</v>
      </c>
      <c r="AQS47" s="323"/>
      <c r="AQT47" s="876"/>
      <c r="AQU47" s="809"/>
      <c r="AQV47" s="940"/>
      <c r="AQW47" s="353"/>
      <c r="AQX47" s="813">
        <f t="shared" si="280"/>
        <v>0</v>
      </c>
      <c r="AQZ47" s="323"/>
      <c r="ARA47" s="876"/>
      <c r="ARB47" s="809"/>
      <c r="ARC47" s="940"/>
      <c r="ARD47" s="353"/>
      <c r="ARE47" s="813">
        <f t="shared" si="281"/>
        <v>977</v>
      </c>
      <c r="ARG47" s="407"/>
      <c r="ARH47" s="876"/>
      <c r="ARI47" s="809"/>
      <c r="ARJ47" s="940"/>
      <c r="ARK47" s="353"/>
      <c r="ARL47" s="813">
        <f t="shared" si="282"/>
        <v>0</v>
      </c>
      <c r="ARN47" s="407"/>
      <c r="ARO47" s="876"/>
      <c r="ARP47" s="809"/>
      <c r="ARQ47" s="940"/>
      <c r="ARR47" s="353"/>
      <c r="ARS47" s="813">
        <f t="shared" si="283"/>
        <v>0</v>
      </c>
      <c r="ASY47" s="802"/>
      <c r="AUJ47" s="782"/>
      <c r="AUK47" s="140"/>
      <c r="AUL47" s="869"/>
      <c r="AUM47" s="140"/>
      <c r="AUN47" s="78">
        <f t="shared" si="246"/>
        <v>23669.5</v>
      </c>
      <c r="AVD47" s="407"/>
      <c r="AVE47" s="1476"/>
      <c r="AVF47" s="140"/>
      <c r="AVG47" s="869"/>
      <c r="AVH47" s="140"/>
      <c r="AVI47" s="78">
        <f t="shared" si="249"/>
        <v>0</v>
      </c>
      <c r="AVY47" s="865"/>
      <c r="AVZ47" s="230"/>
      <c r="AWA47" s="698"/>
      <c r="AWB47" s="49"/>
      <c r="AWC47" s="140"/>
      <c r="AWD47" s="132">
        <f t="shared" si="226"/>
        <v>0</v>
      </c>
      <c r="AWN47" s="407"/>
      <c r="AWO47" s="407"/>
      <c r="AWP47" s="1476"/>
      <c r="AWQ47" s="140"/>
      <c r="AWR47" s="869"/>
      <c r="AWS47" s="780"/>
      <c r="AWT47" s="76"/>
      <c r="AXC47" s="407"/>
      <c r="AXD47" s="1476"/>
      <c r="AXE47" s="140"/>
      <c r="AXF47" s="869"/>
      <c r="AXG47" s="780"/>
      <c r="AXH47" s="76"/>
      <c r="AXJ47" s="31"/>
      <c r="AXK47" s="1476"/>
      <c r="AXL47" s="140"/>
      <c r="AXM47" s="869"/>
      <c r="AXN47" s="780"/>
      <c r="AXO47" s="76"/>
      <c r="AXQ47" s="427"/>
      <c r="AXR47" s="303"/>
      <c r="AXS47" s="351"/>
      <c r="AXT47" s="49"/>
      <c r="AXU47" s="262"/>
      <c r="AXV47" s="78">
        <f t="shared" si="136"/>
        <v>39719</v>
      </c>
      <c r="AXX47" s="427"/>
      <c r="AXY47" s="303"/>
      <c r="AXZ47" s="351"/>
      <c r="AYA47" s="305"/>
      <c r="AYB47" s="262"/>
      <c r="AYC47" s="78">
        <f t="shared" si="137"/>
        <v>0</v>
      </c>
      <c r="AYE47" s="407"/>
      <c r="AYF47" s="303"/>
      <c r="AYG47" s="140"/>
      <c r="AYH47" s="869"/>
      <c r="AYI47" s="780"/>
      <c r="AYJ47" s="78">
        <f t="shared" si="138"/>
        <v>0</v>
      </c>
      <c r="AYL47" s="407"/>
      <c r="AYM47" s="1476"/>
      <c r="AYN47" s="140"/>
      <c r="AYO47" s="869"/>
      <c r="AYP47" s="780"/>
      <c r="AYQ47" s="76"/>
      <c r="AYS47" s="407"/>
      <c r="AYT47" s="1476"/>
      <c r="AYU47" s="140"/>
      <c r="AYV47" s="869"/>
      <c r="AYW47" s="780"/>
      <c r="AYX47" s="76"/>
      <c r="AYZ47" s="31"/>
      <c r="AZA47" s="1476"/>
      <c r="AZB47" s="140"/>
      <c r="AZC47" s="869"/>
      <c r="AZD47" s="780"/>
      <c r="AZE47" s="76"/>
      <c r="AZG47" s="323"/>
      <c r="AZH47" s="303"/>
      <c r="AZI47" s="140"/>
      <c r="AZJ47" s="869"/>
      <c r="AZK47" s="780"/>
      <c r="AZL47" s="78">
        <f t="shared" si="142"/>
        <v>5180.28</v>
      </c>
      <c r="AZN47" s="323"/>
      <c r="AZO47" s="1476"/>
      <c r="AZP47" s="140"/>
      <c r="AZQ47" s="869"/>
      <c r="AZR47" s="780"/>
      <c r="AZS47" s="76"/>
      <c r="AZU47" s="323"/>
      <c r="AZV47" s="782"/>
      <c r="AZW47" s="351"/>
      <c r="AZX47" s="427"/>
      <c r="AZY47" s="780"/>
      <c r="AZZ47" s="78">
        <f t="shared" si="144"/>
        <v>5524</v>
      </c>
      <c r="BAI47" s="427"/>
      <c r="BAJ47" s="303"/>
      <c r="BAK47" s="140"/>
      <c r="BAL47" s="49"/>
      <c r="BAM47" s="262"/>
      <c r="BAN47" s="78">
        <f t="shared" si="146"/>
        <v>56084.2</v>
      </c>
      <c r="BBD47" s="343"/>
      <c r="BBE47" s="343"/>
      <c r="BBF47" s="230"/>
      <c r="BBG47" s="105"/>
      <c r="BBH47" s="394"/>
      <c r="BBI47" s="391"/>
      <c r="BBJ47" s="132">
        <f t="shared" si="147"/>
        <v>2165734.5</v>
      </c>
      <c r="BBL47" s="941"/>
      <c r="BBS47" s="941"/>
      <c r="BDI47" s="407"/>
      <c r="BDJ47" s="407"/>
      <c r="BDK47" s="1476"/>
      <c r="BDL47" s="140"/>
      <c r="BDN47" s="780"/>
      <c r="BDO47" s="76"/>
      <c r="BDQ47" s="31"/>
      <c r="BDR47" s="31"/>
      <c r="BDS47" s="1476"/>
      <c r="BDT47" s="140"/>
      <c r="BDU47" s="869"/>
      <c r="BDV47" s="780"/>
      <c r="BDW47" s="76"/>
      <c r="BDY47" s="31"/>
      <c r="BDZ47" s="1476"/>
      <c r="BEA47" s="140"/>
      <c r="BEB47" s="869"/>
      <c r="BEC47" s="780"/>
      <c r="BED47" s="76"/>
      <c r="BFA47" s="322"/>
      <c r="BFB47" s="303"/>
      <c r="BFC47" s="351"/>
      <c r="BFD47" s="427"/>
      <c r="BFE47" s="391"/>
      <c r="BFF47" s="78">
        <f t="shared" si="161"/>
        <v>37162</v>
      </c>
      <c r="BGC47" s="407"/>
      <c r="BGD47" s="1476"/>
      <c r="BGE47" s="351"/>
      <c r="BGH47" s="78">
        <f t="shared" si="165"/>
        <v>118491.09999999999</v>
      </c>
      <c r="BHG47" s="782"/>
      <c r="BHH47" s="704"/>
      <c r="BHJ47" s="704"/>
      <c r="BHK47" s="78">
        <f t="shared" si="169"/>
        <v>6434</v>
      </c>
      <c r="BID47" s="782"/>
      <c r="BIE47" s="704"/>
      <c r="BIG47" s="704"/>
      <c r="BIH47" s="78">
        <f t="shared" si="172"/>
        <v>0</v>
      </c>
      <c r="BMF47" s="31"/>
      <c r="BMG47" s="817"/>
      <c r="BMH47" s="704"/>
      <c r="BMJ47" s="704"/>
      <c r="BMK47" s="78">
        <f t="shared" si="185"/>
        <v>0</v>
      </c>
      <c r="BMT47" s="322"/>
      <c r="BMU47" s="230"/>
      <c r="BMV47" s="698"/>
      <c r="BMW47" s="98"/>
      <c r="BMX47" s="140"/>
      <c r="BMY47" s="78">
        <f t="shared" si="229"/>
        <v>56291.5</v>
      </c>
      <c r="BQB47" s="323"/>
      <c r="BQC47" s="817"/>
      <c r="BQD47" s="704"/>
      <c r="BQG47" s="78">
        <f t="shared" si="189"/>
        <v>28133.5</v>
      </c>
      <c r="BQI47" s="394"/>
      <c r="BQJ47" s="1476"/>
      <c r="BQK47" s="351"/>
      <c r="BQL47" s="717"/>
      <c r="BQM47" s="140"/>
      <c r="BQN47" s="78">
        <f t="shared" si="190"/>
        <v>0</v>
      </c>
      <c r="BQO47" s="312"/>
      <c r="BQQ47" s="817"/>
      <c r="BQR47" s="351"/>
      <c r="BQS47" s="407"/>
      <c r="BQT47" s="780"/>
      <c r="BQU47" s="132">
        <f t="shared" si="191"/>
        <v>0</v>
      </c>
    </row>
    <row r="48" spans="1:1893" ht="18.75" customHeight="1" thickBot="1" x14ac:dyDescent="0.4">
      <c r="AC48" s="407"/>
      <c r="AD48" s="312"/>
      <c r="AE48" s="22"/>
      <c r="AF48" s="407"/>
      <c r="AG48" s="140"/>
      <c r="AH48" s="78">
        <f t="shared" si="6"/>
        <v>33979</v>
      </c>
      <c r="AJ48" s="323"/>
      <c r="AK48" s="782"/>
      <c r="AL48" s="704"/>
      <c r="AN48" s="704"/>
      <c r="AO48" s="78">
        <f t="shared" si="7"/>
        <v>617632.36</v>
      </c>
      <c r="BG48" s="1289"/>
      <c r="BH48" s="1290"/>
      <c r="BI48" s="1290"/>
      <c r="BJ48" s="1290"/>
      <c r="BM48" s="782"/>
      <c r="BN48" s="704"/>
      <c r="BO48" s="31"/>
      <c r="BP48" s="704"/>
      <c r="BQ48" s="78">
        <f t="shared" si="11"/>
        <v>0</v>
      </c>
      <c r="CO48" s="407">
        <v>41477</v>
      </c>
      <c r="CP48" s="913" t="s">
        <v>3365</v>
      </c>
      <c r="CQ48" s="782" t="s">
        <v>3366</v>
      </c>
      <c r="CR48" s="140">
        <v>126588</v>
      </c>
      <c r="CS48" s="484"/>
      <c r="CT48" s="939"/>
      <c r="CU48" s="78">
        <f t="shared" si="15"/>
        <v>3370906.99</v>
      </c>
      <c r="CX48" s="913"/>
      <c r="CY48" s="782"/>
      <c r="CZ48" s="140"/>
      <c r="DC48" s="78">
        <f t="shared" si="16"/>
        <v>9551430.3000000007</v>
      </c>
      <c r="FC48" s="427"/>
      <c r="FD48" s="49"/>
      <c r="FE48" s="1476"/>
      <c r="FF48" s="140"/>
      <c r="FG48" s="49"/>
      <c r="FH48" s="140"/>
      <c r="FI48" s="132">
        <f t="shared" si="24"/>
        <v>40277.530000000006</v>
      </c>
      <c r="FZ48" s="407"/>
      <c r="GA48" s="740"/>
      <c r="GB48" s="312"/>
      <c r="GC48" s="785"/>
      <c r="GD48" s="407"/>
      <c r="GF48" s="78">
        <f t="shared" si="26"/>
        <v>115455</v>
      </c>
      <c r="IM48" s="407"/>
      <c r="IN48" s="1476"/>
      <c r="IO48" s="809"/>
      <c r="IP48" s="31"/>
      <c r="IQ48" s="140"/>
      <c r="IR48" s="78">
        <f t="shared" si="35"/>
        <v>402</v>
      </c>
      <c r="IT48" s="407"/>
      <c r="IU48" s="1476"/>
      <c r="IV48" s="809"/>
      <c r="IW48" s="31"/>
      <c r="IX48" s="140"/>
      <c r="IY48" s="78">
        <f t="shared" si="36"/>
        <v>21278.5</v>
      </c>
      <c r="JA48" s="323"/>
      <c r="JB48" s="782"/>
      <c r="JC48" s="76"/>
      <c r="JD48" s="323"/>
      <c r="JE48" s="76"/>
      <c r="JF48" s="78">
        <f t="shared" si="37"/>
        <v>30400</v>
      </c>
      <c r="JH48" s="323"/>
      <c r="JI48" s="782"/>
      <c r="JJ48" s="704"/>
      <c r="JK48" s="323"/>
      <c r="JL48" s="704"/>
      <c r="JM48" s="78">
        <f t="shared" si="38"/>
        <v>30400</v>
      </c>
      <c r="JO48" s="323"/>
      <c r="JP48" s="782"/>
      <c r="JQ48" s="704"/>
      <c r="JR48" s="323"/>
      <c r="JS48" s="704"/>
      <c r="JT48" s="78">
        <f t="shared" si="39"/>
        <v>30400</v>
      </c>
      <c r="JW48" s="817"/>
      <c r="KA48" s="78">
        <f t="shared" si="274"/>
        <v>115056.17</v>
      </c>
      <c r="PA48" s="322"/>
      <c r="PB48" s="791"/>
      <c r="PC48" s="140"/>
      <c r="PD48" s="49"/>
      <c r="PE48" s="140"/>
      <c r="PF48" s="78">
        <f t="shared" si="58"/>
        <v>7976</v>
      </c>
      <c r="PH48" s="322"/>
      <c r="PI48" s="791"/>
      <c r="PJ48" s="140"/>
      <c r="PK48" s="49"/>
      <c r="PL48" s="140"/>
      <c r="PM48" s="78">
        <f t="shared" si="59"/>
        <v>7976</v>
      </c>
      <c r="PP48" s="933"/>
      <c r="PU48" s="78">
        <f t="shared" si="60"/>
        <v>332577.49</v>
      </c>
      <c r="QB48" s="78">
        <f t="shared" si="61"/>
        <v>9904</v>
      </c>
      <c r="RF48" s="427"/>
      <c r="RG48" s="484"/>
      <c r="RH48" s="303"/>
      <c r="RI48" s="391"/>
      <c r="RJ48" s="49"/>
      <c r="RK48" s="391"/>
      <c r="RL48" s="78">
        <f t="shared" si="66"/>
        <v>26965.5</v>
      </c>
      <c r="UT48" s="323"/>
      <c r="UU48" s="782"/>
      <c r="UV48" s="704"/>
      <c r="UX48" s="704"/>
      <c r="UY48" s="78">
        <f t="shared" si="79"/>
        <v>2243</v>
      </c>
      <c r="YJ48" s="782"/>
      <c r="YK48" s="704"/>
      <c r="YL48" s="787"/>
      <c r="YM48" s="780"/>
      <c r="YN48" s="78">
        <f t="shared" si="92"/>
        <v>4883.7000000000007</v>
      </c>
      <c r="YY48" s="780"/>
      <c r="ZA48" s="704"/>
      <c r="ZB48" s="78">
        <f t="shared" si="93"/>
        <v>13442.44</v>
      </c>
      <c r="ZR48" s="323"/>
      <c r="ZT48" s="782"/>
      <c r="ZU48" s="140"/>
      <c r="ZW48" s="704"/>
      <c r="ZX48" s="78">
        <f t="shared" si="94"/>
        <v>690137.66000000015</v>
      </c>
      <c r="ZZ48" s="323"/>
      <c r="AAA48" s="782"/>
      <c r="AAB48" s="140"/>
      <c r="AAD48" s="704"/>
      <c r="AAE48" s="78">
        <f t="shared" si="95"/>
        <v>0</v>
      </c>
      <c r="AAP48" s="704"/>
      <c r="AAS48" s="78">
        <f t="shared" si="97"/>
        <v>22790</v>
      </c>
      <c r="ADW48" s="817"/>
      <c r="AEA48" s="78">
        <f t="shared" si="252"/>
        <v>31650.5</v>
      </c>
      <c r="AGW48" s="782"/>
      <c r="AGX48" s="704"/>
      <c r="AGY48" s="323"/>
      <c r="AGZ48" s="704"/>
      <c r="AHA48" s="78">
        <f t="shared" si="114"/>
        <v>2343</v>
      </c>
      <c r="AHE48" s="32" t="s">
        <v>170</v>
      </c>
      <c r="AIT48" s="31"/>
      <c r="AIU48" s="784"/>
      <c r="AIV48" s="22"/>
      <c r="AIW48" s="31"/>
      <c r="AIX48" s="76"/>
      <c r="AIY48" s="78">
        <f t="shared" si="121"/>
        <v>52560.5</v>
      </c>
      <c r="AJA48" s="31"/>
      <c r="AJB48" s="802"/>
      <c r="AJC48" s="140"/>
      <c r="AJD48" s="794"/>
      <c r="AJE48" s="704"/>
      <c r="AJF48" s="78">
        <f t="shared" si="122"/>
        <v>25028.5</v>
      </c>
      <c r="AJM48" s="78">
        <f t="shared" si="123"/>
        <v>0</v>
      </c>
      <c r="AJO48" s="322"/>
      <c r="AJP48" s="230"/>
      <c r="AJQ48" s="105"/>
      <c r="AJR48" s="427"/>
      <c r="AJS48" s="140"/>
      <c r="AJT48" s="78">
        <f t="shared" si="124"/>
        <v>14998</v>
      </c>
      <c r="ALN48" s="407"/>
      <c r="ALO48" s="312"/>
      <c r="ALP48" s="785"/>
      <c r="ALR48" s="704"/>
      <c r="ALS48" s="78">
        <f t="shared" si="131"/>
        <v>37151</v>
      </c>
      <c r="AOV48" s="98"/>
      <c r="AOW48" s="934"/>
      <c r="AOX48" s="351"/>
      <c r="AOY48" s="98"/>
      <c r="AOZ48" s="140"/>
      <c r="APA48" s="76"/>
      <c r="APB48" s="353"/>
      <c r="APJ48" s="323"/>
      <c r="APK48" s="876"/>
      <c r="APL48" s="809"/>
      <c r="APM48" s="812"/>
      <c r="APN48" s="140"/>
      <c r="APO48" s="813">
        <f t="shared" si="275"/>
        <v>0</v>
      </c>
      <c r="APQ48" s="31"/>
      <c r="APR48" s="876"/>
      <c r="APS48" s="809"/>
      <c r="APT48" s="812"/>
      <c r="APU48" s="140"/>
      <c r="APV48" s="813">
        <f t="shared" si="276"/>
        <v>0</v>
      </c>
      <c r="APX48" s="31"/>
      <c r="APY48" s="876"/>
      <c r="APZ48" s="809"/>
      <c r="AQA48" s="812"/>
      <c r="AQB48" s="140"/>
      <c r="AQC48" s="813">
        <f t="shared" si="277"/>
        <v>0</v>
      </c>
      <c r="AQE48" s="31"/>
      <c r="AQF48" s="876"/>
      <c r="AQG48" s="809"/>
      <c r="AQH48" s="812"/>
      <c r="AQI48" s="140"/>
      <c r="AQJ48" s="813">
        <f t="shared" si="278"/>
        <v>0</v>
      </c>
      <c r="AQL48" s="323"/>
      <c r="AQM48" s="876"/>
      <c r="AQN48" s="809"/>
      <c r="AQO48" s="812"/>
      <c r="AQP48" s="140"/>
      <c r="AQQ48" s="813">
        <f t="shared" si="279"/>
        <v>0</v>
      </c>
      <c r="AQS48" s="323"/>
      <c r="AQT48" s="876"/>
      <c r="AQU48" s="809"/>
      <c r="AQV48" s="812"/>
      <c r="AQW48" s="140"/>
      <c r="AQX48" s="813">
        <f t="shared" si="280"/>
        <v>0</v>
      </c>
      <c r="AQZ48" s="323"/>
      <c r="ARA48" s="876"/>
      <c r="ARB48" s="809"/>
      <c r="ARC48" s="812"/>
      <c r="ARD48" s="140"/>
      <c r="ARE48" s="813">
        <f t="shared" si="281"/>
        <v>977</v>
      </c>
      <c r="ARG48" s="407"/>
      <c r="ARH48" s="876"/>
      <c r="ARI48" s="809"/>
      <c r="ARJ48" s="812"/>
      <c r="ARK48" s="140"/>
      <c r="ARL48" s="813">
        <f t="shared" si="282"/>
        <v>0</v>
      </c>
      <c r="ARN48" s="407"/>
      <c r="ARO48" s="876"/>
      <c r="ARP48" s="809"/>
      <c r="ARQ48" s="812"/>
      <c r="ARR48" s="140"/>
      <c r="ARS48" s="813">
        <f t="shared" si="283"/>
        <v>0</v>
      </c>
      <c r="ASY48" s="802"/>
      <c r="AUJ48" s="782"/>
      <c r="AUK48" s="140"/>
      <c r="AUL48" s="869"/>
      <c r="AUM48" s="140"/>
      <c r="AUN48" s="78">
        <f t="shared" si="246"/>
        <v>23669.5</v>
      </c>
      <c r="AVD48" s="407"/>
      <c r="AVE48" s="1476"/>
      <c r="AVF48" s="140"/>
      <c r="AVG48" s="869"/>
      <c r="AVH48" s="140"/>
      <c r="AVI48" s="78">
        <f t="shared" si="249"/>
        <v>0</v>
      </c>
      <c r="AVY48" s="427"/>
      <c r="AVZ48" s="230"/>
      <c r="AWA48" s="698"/>
      <c r="AWB48" s="49"/>
      <c r="AWC48" s="140"/>
      <c r="AWD48" s="132">
        <f t="shared" si="226"/>
        <v>0</v>
      </c>
      <c r="AWN48" s="407"/>
      <c r="AWO48" s="407"/>
      <c r="AWP48" s="312"/>
      <c r="AWS48" s="780"/>
      <c r="AWT48" s="76"/>
      <c r="AXQ48" s="427"/>
      <c r="AXR48" s="303"/>
      <c r="AXS48" s="351"/>
      <c r="AXT48" s="31"/>
      <c r="AXU48" s="780"/>
      <c r="AXV48" s="78">
        <f t="shared" si="136"/>
        <v>39719</v>
      </c>
      <c r="AXX48" s="407"/>
      <c r="AXY48" s="782"/>
      <c r="AXZ48" s="704"/>
      <c r="AYB48" s="780"/>
      <c r="AYC48" s="78">
        <f t="shared" si="137"/>
        <v>0</v>
      </c>
      <c r="AYE48" s="407"/>
      <c r="AYF48" s="782"/>
      <c r="AYI48" s="780"/>
      <c r="AYJ48" s="78">
        <f t="shared" si="138"/>
        <v>0</v>
      </c>
      <c r="AYL48" s="407"/>
      <c r="AYM48" s="312"/>
      <c r="AYP48" s="780"/>
      <c r="AYQ48" s="76"/>
      <c r="AZG48" s="323"/>
      <c r="AZH48" s="782"/>
      <c r="AZI48" s="351"/>
      <c r="AZJ48" s="869"/>
      <c r="AZK48" s="780"/>
      <c r="AZL48" s="78">
        <f t="shared" si="142"/>
        <v>5180.28</v>
      </c>
      <c r="AZU48" s="323"/>
      <c r="AZV48" s="782"/>
      <c r="AZW48" s="704"/>
      <c r="AZX48" s="407"/>
      <c r="AZY48" s="780"/>
      <c r="AZZ48" s="78">
        <f t="shared" si="144"/>
        <v>5524</v>
      </c>
      <c r="BAI48" s="427"/>
      <c r="BAJ48" s="303"/>
      <c r="BAK48" s="351"/>
      <c r="BAL48" s="49"/>
      <c r="BAM48" s="262"/>
      <c r="BAN48" s="78">
        <f t="shared" si="146"/>
        <v>56084.2</v>
      </c>
      <c r="BBD48" s="322"/>
      <c r="BBE48" s="322"/>
      <c r="BBF48" s="303"/>
      <c r="BBG48" s="140"/>
      <c r="BBH48" s="959"/>
      <c r="BBI48" s="206"/>
      <c r="BBJ48" s="132">
        <f t="shared" si="147"/>
        <v>2165734.5</v>
      </c>
      <c r="BBL48" s="941"/>
      <c r="BBS48" s="941"/>
      <c r="BDI48" s="407"/>
      <c r="BDJ48" s="407"/>
      <c r="BDK48" s="312"/>
      <c r="BDN48" s="780"/>
      <c r="BDO48" s="76"/>
      <c r="BDQ48" s="312"/>
      <c r="BDR48" s="312"/>
      <c r="BDS48" s="312"/>
      <c r="BDV48" s="780"/>
      <c r="BDW48" s="76"/>
      <c r="BDY48" s="312"/>
      <c r="BDZ48" s="312"/>
      <c r="BEC48" s="780"/>
      <c r="BED48" s="76"/>
      <c r="BFA48" s="322"/>
      <c r="BFB48" s="303"/>
      <c r="BFC48" s="351"/>
      <c r="BFD48" s="427"/>
      <c r="BFE48" s="391"/>
      <c r="BFF48" s="78">
        <f t="shared" si="161"/>
        <v>37162</v>
      </c>
      <c r="BGC48" s="407"/>
      <c r="BGD48" s="1476"/>
      <c r="BGE48" s="351"/>
      <c r="BGH48" s="78">
        <f t="shared" si="165"/>
        <v>118491.09999999999</v>
      </c>
      <c r="BHG48" s="817"/>
      <c r="BHH48" s="704"/>
      <c r="BHJ48" s="704"/>
      <c r="BHK48" s="78">
        <f t="shared" si="169"/>
        <v>6434</v>
      </c>
      <c r="BID48" s="817"/>
      <c r="BIE48" s="704"/>
      <c r="BIG48" s="704"/>
      <c r="BIH48" s="78">
        <f t="shared" si="172"/>
        <v>0</v>
      </c>
      <c r="BMF48" s="31"/>
      <c r="BMG48" s="817"/>
      <c r="BMH48" s="704"/>
      <c r="BMJ48" s="704"/>
      <c r="BMK48" s="78">
        <f t="shared" si="185"/>
        <v>0</v>
      </c>
      <c r="BMT48" s="322"/>
      <c r="BMU48" s="230"/>
      <c r="BMV48" s="698"/>
      <c r="BMW48" s="98"/>
      <c r="BMX48" s="140"/>
      <c r="BMY48" s="78">
        <f t="shared" si="229"/>
        <v>56291.5</v>
      </c>
      <c r="BQC48" s="817"/>
      <c r="BQD48" s="704"/>
      <c r="BQG48" s="78">
        <f t="shared" si="189"/>
        <v>28133.5</v>
      </c>
      <c r="BQI48" s="322"/>
      <c r="BQJ48" s="230"/>
      <c r="BQK48" s="105"/>
      <c r="BQL48" s="427"/>
      <c r="BQM48" s="140"/>
      <c r="BQN48" s="78">
        <f t="shared" si="190"/>
        <v>0</v>
      </c>
      <c r="BQO48" s="312"/>
      <c r="BQQ48" s="817"/>
      <c r="BQR48" s="351"/>
      <c r="BQS48" s="407"/>
      <c r="BQT48" s="780"/>
      <c r="BQU48" s="132">
        <f t="shared" si="191"/>
        <v>0</v>
      </c>
    </row>
    <row r="49" spans="4:1007 1088:1815" s="32" customFormat="1" ht="16.5" customHeight="1" thickTop="1" thickBot="1" x14ac:dyDescent="0.4">
      <c r="D49" s="2157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W43+BEK43+BER43+BEY43+BFF80+BFM43+BFT43+BGA43+BGH49+BGO43+BGV43+BHD43+BHK60+BHS43+BIA43+BIH70+BIO43+BIV43+BJD43+BJK43+BJR43+BJZ43+BKN43+BLB43+BLI43+BLP43+BLW43+BMD43+BMK55+BMR43+BMY60+BNF43+BNU43+BOB43+BOI43+BOP43+BOW43+BPD43+BPK43+BPZ43+BQG60+BQU80+BRB43+BRJ43+BRQ43+BRX43+BSE43+BSL43+BSS43+BSZ43+BNN43+AOF43+ID43+AHH43+BKG43+AAE60+TB43+TI43+BED43+BKU43+BPR43+SN43</f>
        <v>16961016.639999997</v>
      </c>
      <c r="E49" s="2158"/>
      <c r="F49" s="2158"/>
      <c r="G49" s="2158"/>
      <c r="J49" s="2174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O43+BDW43+BEK43+BER43+BEY43+BFF80+BFM43+BFT43+BGA43+BGH49+BGO43+BGV43+BHD43+BHK60+BHS43+BIA43+BIH70+BIO43+BIV43+BJD43+BJK43+BJR43+BJZ43+BKN43+BLB43+BLI43+BLP43+BMD43+BMK55+BMR43+BMY60+BNF43+BNU43+BOB43+BOI43+BOP43+BOW43+BPD43+BPK43+BPZ43+BQG60+BQU80+BRB43+BRJ43+BRQ43+BRX43+BSE43+BSL43+BSS43+BSZ43+BTG43+BTN43+BTU43+DQ43+BLW43</f>
        <v>16937018.139999997</v>
      </c>
      <c r="K49" s="2175"/>
      <c r="L49" s="2176"/>
      <c r="AC49" s="407"/>
      <c r="AD49" s="782"/>
      <c r="AE49" s="76"/>
      <c r="AF49" s="723"/>
      <c r="AG49" s="76"/>
      <c r="AH49" s="78">
        <f t="shared" si="6"/>
        <v>33979</v>
      </c>
      <c r="AJ49" s="323"/>
      <c r="AK49" s="782"/>
      <c r="AL49" s="704"/>
      <c r="AM49" s="798"/>
      <c r="AN49" s="704"/>
      <c r="AO49" s="78">
        <f t="shared" si="7"/>
        <v>617632.36</v>
      </c>
      <c r="AX49" s="798"/>
      <c r="BE49" s="546"/>
      <c r="BG49" s="1290"/>
      <c r="BH49" s="1290"/>
      <c r="BI49" s="1290"/>
      <c r="BJ49" s="1290"/>
      <c r="BK49" s="943"/>
      <c r="BL49" s="1471"/>
      <c r="BM49" s="1472"/>
      <c r="BN49" s="1473"/>
      <c r="BO49" s="1475"/>
      <c r="BP49" s="1473"/>
      <c r="BQ49" s="78">
        <f t="shared" si="11"/>
        <v>0</v>
      </c>
      <c r="BR49" s="943"/>
      <c r="BS49" s="944"/>
      <c r="BT49" s="944"/>
      <c r="CA49" s="546"/>
      <c r="CH49" s="546"/>
      <c r="CK49" s="312"/>
      <c r="CO49" s="407">
        <v>41480</v>
      </c>
      <c r="CP49" s="913"/>
      <c r="CQ49" s="782" t="s">
        <v>3367</v>
      </c>
      <c r="CR49" s="140">
        <v>558162.4</v>
      </c>
      <c r="CS49" s="484"/>
      <c r="CT49" s="939"/>
      <c r="CU49" s="78">
        <f t="shared" si="15"/>
        <v>3929069.39</v>
      </c>
      <c r="CW49" s="407"/>
      <c r="CX49" s="913"/>
      <c r="CY49" s="782"/>
      <c r="CZ49" s="140"/>
      <c r="DA49" s="546"/>
      <c r="DC49" s="78">
        <f t="shared" si="16"/>
        <v>9551430.3000000007</v>
      </c>
      <c r="DE49" s="798"/>
      <c r="DV49" s="312"/>
      <c r="DZ49" s="798"/>
      <c r="EG49" s="546"/>
      <c r="EN49" s="546"/>
      <c r="EY49" s="312"/>
      <c r="FC49" s="427"/>
      <c r="FD49" s="49"/>
      <c r="FE49" s="1476"/>
      <c r="FF49" s="140"/>
      <c r="FG49" s="49"/>
      <c r="FH49" s="140"/>
      <c r="FI49" s="132">
        <f t="shared" si="24"/>
        <v>40277.530000000006</v>
      </c>
      <c r="FK49" s="546"/>
      <c r="FO49" s="312"/>
      <c r="FZ49" s="407"/>
      <c r="GA49" s="740"/>
      <c r="GB49" s="312"/>
      <c r="GC49" s="785"/>
      <c r="GD49" s="407"/>
      <c r="GF49" s="78">
        <f t="shared" si="26"/>
        <v>115455</v>
      </c>
      <c r="GO49" s="546"/>
      <c r="GW49" s="546"/>
      <c r="HD49" s="798"/>
      <c r="IM49" s="407"/>
      <c r="IN49" s="1476"/>
      <c r="IO49" s="809"/>
      <c r="IR49" s="78">
        <f t="shared" si="35"/>
        <v>402</v>
      </c>
      <c r="IT49" s="407"/>
      <c r="IU49" s="1476"/>
      <c r="IV49" s="809"/>
      <c r="IY49" s="78">
        <f t="shared" si="36"/>
        <v>21278.5</v>
      </c>
      <c r="JA49" s="323"/>
      <c r="JB49" s="782"/>
      <c r="JC49" s="704"/>
      <c r="JD49" s="323"/>
      <c r="JE49" s="704"/>
      <c r="JF49" s="78">
        <f t="shared" si="37"/>
        <v>30400</v>
      </c>
      <c r="JH49" s="323"/>
      <c r="JI49" s="782"/>
      <c r="JJ49" s="704"/>
      <c r="JK49" s="323"/>
      <c r="JL49" s="704"/>
      <c r="JM49" s="78">
        <f t="shared" si="38"/>
        <v>30400</v>
      </c>
      <c r="JO49" s="323"/>
      <c r="JP49" s="782"/>
      <c r="JQ49" s="704"/>
      <c r="JR49" s="323"/>
      <c r="JS49" s="704"/>
      <c r="JT49" s="78">
        <f t="shared" si="39"/>
        <v>30400</v>
      </c>
      <c r="JV49" s="546"/>
      <c r="JW49" s="817"/>
      <c r="KA49" s="78">
        <f t="shared" si="274"/>
        <v>115056.17</v>
      </c>
      <c r="KC49" s="798"/>
      <c r="KR49" s="798"/>
      <c r="KY49" s="798"/>
      <c r="MH49" s="546"/>
      <c r="MO49" s="546"/>
      <c r="MV49" s="546"/>
      <c r="NQ49" s="546"/>
      <c r="NT49" s="546"/>
      <c r="NX49" s="546"/>
      <c r="OE49" s="546"/>
      <c r="OF49" s="933"/>
      <c r="OI49" s="312"/>
      <c r="OM49" s="546"/>
      <c r="PA49" s="322"/>
      <c r="PB49" s="791"/>
      <c r="PC49" s="140"/>
      <c r="PD49" s="49"/>
      <c r="PE49" s="140"/>
      <c r="PF49" s="78">
        <f t="shared" si="58"/>
        <v>7976</v>
      </c>
      <c r="PH49" s="322"/>
      <c r="PI49" s="791"/>
      <c r="PJ49" s="140"/>
      <c r="PK49" s="49"/>
      <c r="PL49" s="140"/>
      <c r="PM49" s="78">
        <f t="shared" si="59"/>
        <v>7976</v>
      </c>
      <c r="PO49" s="916"/>
      <c r="PP49" s="945"/>
      <c r="PQ49" s="945"/>
      <c r="PR49" s="945"/>
      <c r="PS49" s="4"/>
      <c r="PT49" s="945"/>
      <c r="PU49" s="911">
        <f t="shared" si="60"/>
        <v>332577.49</v>
      </c>
      <c r="PW49" s="916"/>
      <c r="PX49" s="945"/>
      <c r="PY49" s="945"/>
      <c r="PZ49" s="945"/>
      <c r="QA49" s="945"/>
      <c r="QB49" s="911">
        <f t="shared" si="61"/>
        <v>9904</v>
      </c>
      <c r="QD49" s="798"/>
      <c r="RF49" s="427"/>
      <c r="RG49" s="484"/>
      <c r="RH49" s="303"/>
      <c r="RI49" s="391"/>
      <c r="RJ49" s="49"/>
      <c r="RK49" s="391"/>
      <c r="RL49" s="78">
        <f t="shared" si="66"/>
        <v>26965.5</v>
      </c>
      <c r="RN49" s="546"/>
      <c r="RU49" s="546"/>
      <c r="TY49" s="546"/>
      <c r="UF49" s="546"/>
      <c r="UM49" s="546"/>
      <c r="UT49" s="323"/>
      <c r="UU49" s="782"/>
      <c r="UV49" s="704"/>
      <c r="UW49" s="798"/>
      <c r="UX49" s="704"/>
      <c r="UY49" s="78">
        <f t="shared" si="79"/>
        <v>2243</v>
      </c>
      <c r="VA49" s="546"/>
      <c r="WC49" s="798"/>
      <c r="WF49" s="312"/>
      <c r="WJ49" s="546"/>
      <c r="WX49" s="546"/>
      <c r="XA49" s="312"/>
      <c r="XE49" s="546"/>
      <c r="XL49" s="546"/>
      <c r="XS49" s="798"/>
      <c r="YA49" s="798"/>
      <c r="YH49" s="546"/>
      <c r="YI49" s="935"/>
      <c r="YJ49" s="782"/>
      <c r="YK49" s="704"/>
      <c r="YL49" s="787"/>
      <c r="YM49" s="780"/>
      <c r="YN49" s="78">
        <f t="shared" si="92"/>
        <v>4883.7000000000007</v>
      </c>
      <c r="YP49" s="798"/>
      <c r="YW49" s="798"/>
      <c r="YY49" s="780"/>
      <c r="ZA49" s="704"/>
      <c r="ZB49" s="78">
        <f t="shared" si="93"/>
        <v>13442.44</v>
      </c>
      <c r="ZD49" s="546"/>
      <c r="ZK49" s="546"/>
      <c r="ZR49" s="323"/>
      <c r="ZS49" s="933"/>
      <c r="ZT49" s="782"/>
      <c r="ZU49" s="704"/>
      <c r="ZV49" s="323"/>
      <c r="ZW49" s="704"/>
      <c r="ZX49" s="78">
        <f t="shared" si="94"/>
        <v>690137.66000000015</v>
      </c>
      <c r="ZZ49" s="323"/>
      <c r="AAA49" s="782"/>
      <c r="AAB49" s="704"/>
      <c r="AAC49" s="323"/>
      <c r="AAD49" s="704"/>
      <c r="AAE49" s="78">
        <f t="shared" si="95"/>
        <v>0</v>
      </c>
      <c r="AAG49" s="546"/>
      <c r="AAJ49" s="798"/>
      <c r="AAN49" s="798"/>
      <c r="AAO49" s="312"/>
      <c r="AAP49" s="704"/>
      <c r="AAS49" s="78">
        <f t="shared" si="97"/>
        <v>22790</v>
      </c>
      <c r="AAU49" s="546"/>
      <c r="ABB49" s="546"/>
      <c r="ABI49" s="546"/>
      <c r="ABP49" s="546"/>
      <c r="ABW49" s="546"/>
      <c r="ACD49" s="546"/>
      <c r="ACE49" s="546"/>
      <c r="ACZ49" s="407"/>
      <c r="ADH49" s="798"/>
      <c r="ADK49" s="546"/>
      <c r="ADO49" s="546"/>
      <c r="ADV49" s="798"/>
      <c r="ADW49" s="817"/>
      <c r="ADY49" s="798"/>
      <c r="AEA49" s="78">
        <f t="shared" si="252"/>
        <v>31650.5</v>
      </c>
      <c r="AGG49" s="798"/>
      <c r="AGN49" s="546"/>
      <c r="AGU49" s="323"/>
      <c r="AGV49" s="323"/>
      <c r="AGW49" s="782"/>
      <c r="AGX49" s="704"/>
      <c r="AGY49" s="323"/>
      <c r="AGZ49" s="704"/>
      <c r="AHA49" s="78">
        <f t="shared" si="114"/>
        <v>2343</v>
      </c>
      <c r="AHJ49" s="546"/>
      <c r="AHQ49" s="546"/>
      <c r="AHR49" s="546"/>
      <c r="AHY49" s="546"/>
      <c r="AIF49" s="546"/>
      <c r="AIM49" s="546"/>
      <c r="AIT49" s="31"/>
      <c r="AIU49" s="784"/>
      <c r="AIV49" s="22"/>
      <c r="AIW49" s="31"/>
      <c r="AIX49" s="76"/>
      <c r="AIY49" s="78">
        <f t="shared" si="121"/>
        <v>52560.5</v>
      </c>
      <c r="AJA49" s="31"/>
      <c r="AJB49" s="802"/>
      <c r="AJC49" s="140"/>
      <c r="AJD49" s="794"/>
      <c r="AJE49" s="704"/>
      <c r="AJF49" s="78">
        <f t="shared" si="122"/>
        <v>25028.5</v>
      </c>
      <c r="AJH49" s="798"/>
      <c r="AJM49" s="78">
        <f t="shared" si="123"/>
        <v>0</v>
      </c>
      <c r="AJO49" s="323">
        <v>40833</v>
      </c>
      <c r="AJP49" s="312" t="s">
        <v>1174</v>
      </c>
      <c r="AJQ49" s="803">
        <v>10798</v>
      </c>
      <c r="AJR49" s="427"/>
      <c r="AJS49" s="140"/>
      <c r="AJT49" s="78">
        <f t="shared" si="124"/>
        <v>25796</v>
      </c>
      <c r="AKD49" s="546"/>
      <c r="AKL49" s="933"/>
      <c r="AKS49" s="546"/>
      <c r="AKZ49" s="546"/>
      <c r="ALG49" s="546"/>
      <c r="ALN49" s="407"/>
      <c r="ALO49" s="312"/>
      <c r="ALP49" s="785"/>
      <c r="ALQ49" s="869"/>
      <c r="ALR49" s="704"/>
      <c r="ALS49" s="78">
        <f t="shared" si="131"/>
        <v>37151</v>
      </c>
      <c r="AOV49" s="98"/>
      <c r="AOW49" s="934"/>
      <c r="AOX49" s="140"/>
      <c r="AOY49" s="98"/>
      <c r="AOZ49" s="140"/>
      <c r="APA49" s="76"/>
      <c r="APB49" s="353"/>
      <c r="APC49" s="546"/>
      <c r="APJ49" s="323"/>
      <c r="APK49" s="876"/>
      <c r="APL49" s="809"/>
      <c r="APM49" s="812"/>
      <c r="APN49" s="140"/>
      <c r="APO49" s="813">
        <f t="shared" si="275"/>
        <v>0</v>
      </c>
      <c r="APQ49" s="31"/>
      <c r="APR49" s="876"/>
      <c r="APS49" s="809"/>
      <c r="APT49" s="812"/>
      <c r="APU49" s="140"/>
      <c r="APV49" s="813">
        <f t="shared" si="276"/>
        <v>0</v>
      </c>
      <c r="APX49" s="31"/>
      <c r="APY49" s="876"/>
      <c r="APZ49" s="809"/>
      <c r="AQA49" s="812"/>
      <c r="AQB49" s="140"/>
      <c r="AQC49" s="813">
        <f t="shared" si="277"/>
        <v>0</v>
      </c>
      <c r="AQE49" s="31"/>
      <c r="AQF49" s="876"/>
      <c r="AQG49" s="809"/>
      <c r="AQH49" s="812"/>
      <c r="AQI49" s="140"/>
      <c r="AQJ49" s="813">
        <f t="shared" si="278"/>
        <v>0</v>
      </c>
      <c r="AQL49" s="323"/>
      <c r="AQM49" s="876"/>
      <c r="AQN49" s="809"/>
      <c r="AQO49" s="812"/>
      <c r="AQP49" s="140"/>
      <c r="AQQ49" s="813">
        <f t="shared" si="279"/>
        <v>0</v>
      </c>
      <c r="AQS49" s="323"/>
      <c r="AQT49" s="876"/>
      <c r="AQU49" s="809"/>
      <c r="AQV49" s="812"/>
      <c r="AQW49" s="140"/>
      <c r="AQX49" s="813">
        <f t="shared" si="280"/>
        <v>0</v>
      </c>
      <c r="AQZ49" s="323"/>
      <c r="ARA49" s="876"/>
      <c r="ARB49" s="809"/>
      <c r="ARC49" s="812"/>
      <c r="ARD49" s="140"/>
      <c r="ARE49" s="813">
        <f t="shared" si="281"/>
        <v>977</v>
      </c>
      <c r="ARG49" s="407"/>
      <c r="ARH49" s="876"/>
      <c r="ARI49" s="809"/>
      <c r="ARJ49" s="812"/>
      <c r="ARK49" s="140"/>
      <c r="ARL49" s="813">
        <f t="shared" si="282"/>
        <v>0</v>
      </c>
      <c r="ARN49" s="407"/>
      <c r="ARO49" s="876"/>
      <c r="ARP49" s="809"/>
      <c r="ARQ49" s="812"/>
      <c r="ARR49" s="140"/>
      <c r="ARS49" s="813">
        <f t="shared" si="283"/>
        <v>0</v>
      </c>
      <c r="ARU49" s="546"/>
      <c r="ASI49" s="546"/>
      <c r="ASP49" s="546"/>
      <c r="ASQ49" s="546"/>
      <c r="ASX49" s="546"/>
      <c r="ASY49" s="802"/>
      <c r="ATE49" s="798"/>
      <c r="ATL49" s="546"/>
      <c r="ATM49" s="935"/>
      <c r="ATT49" s="546"/>
      <c r="ATU49" s="935"/>
      <c r="AUB49" s="546"/>
      <c r="AUI49" s="546"/>
      <c r="AUJ49" s="782"/>
      <c r="AUK49" s="140"/>
      <c r="AUN49" s="78">
        <f t="shared" si="246"/>
        <v>23669.5</v>
      </c>
      <c r="AUP49" s="546"/>
      <c r="AUW49" s="546"/>
      <c r="AVD49" s="407"/>
      <c r="AVE49" s="1476"/>
      <c r="AVF49" s="140"/>
      <c r="AVI49" s="78">
        <f t="shared" si="249"/>
        <v>0</v>
      </c>
      <c r="AVK49" s="546"/>
      <c r="AVR49" s="546"/>
      <c r="AVY49" s="427"/>
      <c r="AVZ49" s="230"/>
      <c r="AWA49" s="698"/>
      <c r="AWB49" s="49"/>
      <c r="AWC49" s="140"/>
      <c r="AWD49" s="132">
        <f t="shared" si="226"/>
        <v>0</v>
      </c>
      <c r="AWG49" s="933"/>
      <c r="AWN49" s="407"/>
      <c r="AWO49" s="407"/>
      <c r="AWP49" s="312"/>
      <c r="AWS49" s="780"/>
      <c r="AWT49" s="76"/>
      <c r="AWV49" s="546"/>
      <c r="AXC49" s="546"/>
      <c r="AXQ49" s="427"/>
      <c r="AXR49" s="303"/>
      <c r="AXS49" s="391"/>
      <c r="AXT49" s="49"/>
      <c r="AXU49" s="262"/>
      <c r="AXV49" s="78">
        <f t="shared" si="136"/>
        <v>39719</v>
      </c>
      <c r="AXX49" s="407"/>
      <c r="AXY49" s="782"/>
      <c r="AXZ49" s="704"/>
      <c r="AYB49" s="780"/>
      <c r="AYC49" s="78">
        <f t="shared" si="137"/>
        <v>0</v>
      </c>
      <c r="AYE49" s="407"/>
      <c r="AYF49" s="782"/>
      <c r="AYI49" s="780"/>
      <c r="AYJ49" s="78">
        <f t="shared" si="138"/>
        <v>0</v>
      </c>
      <c r="AYL49" s="407"/>
      <c r="AYM49" s="312"/>
      <c r="AYP49" s="780"/>
      <c r="AYQ49" s="76"/>
      <c r="AYS49" s="546"/>
      <c r="AZG49" s="323"/>
      <c r="AZH49" s="782"/>
      <c r="AZI49" s="140"/>
      <c r="AZJ49" s="869"/>
      <c r="AZK49" s="780"/>
      <c r="AZL49" s="78">
        <f t="shared" si="142"/>
        <v>5180.28</v>
      </c>
      <c r="AZU49" s="323"/>
      <c r="AZV49" s="303"/>
      <c r="AZW49" s="351"/>
      <c r="AZX49" s="407"/>
      <c r="AZY49" s="780"/>
      <c r="AZZ49" s="78">
        <f t="shared" si="144"/>
        <v>5524</v>
      </c>
      <c r="BAB49" s="546"/>
      <c r="BAE49" s="546"/>
      <c r="BAI49" s="427"/>
      <c r="BAJ49" s="303"/>
      <c r="BAK49" s="351"/>
      <c r="BAL49" s="49"/>
      <c r="BAM49" s="391"/>
      <c r="BAN49" s="78">
        <f t="shared" si="146"/>
        <v>56084.2</v>
      </c>
      <c r="BBD49" s="322"/>
      <c r="BBE49" s="322"/>
      <c r="BBF49" s="303"/>
      <c r="BBG49" s="140"/>
      <c r="BBH49" s="959">
        <v>41185</v>
      </c>
      <c r="BBI49" s="206">
        <v>18530</v>
      </c>
      <c r="BBJ49" s="132">
        <f t="shared" si="147"/>
        <v>2147204.5</v>
      </c>
      <c r="BBL49" s="946"/>
      <c r="BBS49" s="946"/>
      <c r="BBX49" s="32">
        <f>BBW49*BBV49</f>
        <v>0</v>
      </c>
      <c r="BCN49" s="546"/>
      <c r="BCU49" s="546"/>
      <c r="BCX49" s="312"/>
      <c r="BDB49" s="798"/>
      <c r="BDI49" s="407"/>
      <c r="BDJ49" s="407"/>
      <c r="BDK49" s="312"/>
      <c r="BDM49" s="546"/>
      <c r="BDN49" s="780"/>
      <c r="BDO49" s="76"/>
      <c r="BDQ49" s="312"/>
      <c r="BDR49" s="312"/>
      <c r="BDS49" s="312"/>
      <c r="BDV49" s="780"/>
      <c r="BDW49" s="76"/>
      <c r="BDY49" s="312"/>
      <c r="BDZ49" s="312"/>
      <c r="BEC49" s="780"/>
      <c r="BED49" s="76"/>
      <c r="BEM49" s="798"/>
      <c r="BET49" s="798"/>
      <c r="BFA49" s="322"/>
      <c r="BFB49" s="303"/>
      <c r="BFC49" s="391"/>
      <c r="BFD49" s="865"/>
      <c r="BFE49" s="391"/>
      <c r="BFF49" s="78">
        <f t="shared" si="161"/>
        <v>37162</v>
      </c>
      <c r="BFH49" s="798"/>
      <c r="BFK49" s="546"/>
      <c r="BFV49" s="798"/>
      <c r="BFY49" s="798"/>
      <c r="BGC49" s="718"/>
      <c r="BGD49" s="4"/>
      <c r="BGE49" s="947"/>
      <c r="BGF49" s="718"/>
      <c r="BGG49" s="945"/>
      <c r="BGH49" s="911">
        <f t="shared" si="165"/>
        <v>118491.09999999999</v>
      </c>
      <c r="BGQ49" s="546"/>
      <c r="BGX49" s="546"/>
      <c r="BHF49" s="798"/>
      <c r="BHG49" s="817"/>
      <c r="BHH49" s="704"/>
      <c r="BHI49" s="798"/>
      <c r="BHJ49" s="704"/>
      <c r="BHK49" s="78">
        <f t="shared" si="169"/>
        <v>6434</v>
      </c>
      <c r="BHM49" s="798"/>
      <c r="BHN49" s="933"/>
      <c r="BHQ49" s="798"/>
      <c r="BIC49" s="546"/>
      <c r="BID49" s="817"/>
      <c r="BIE49" s="704"/>
      <c r="BIF49" s="407"/>
      <c r="BIG49" s="704"/>
      <c r="BIH49" s="78">
        <f t="shared" si="172"/>
        <v>0</v>
      </c>
      <c r="BIJ49" s="798"/>
      <c r="BIQ49" s="546"/>
      <c r="BIX49" s="798"/>
      <c r="BIY49" s="798"/>
      <c r="BJM49" s="546"/>
      <c r="BJT49" s="546"/>
      <c r="BJU49" s="407"/>
      <c r="BKB49" s="546"/>
      <c r="BKI49" s="546"/>
      <c r="BKP49" s="546"/>
      <c r="BKW49" s="546"/>
      <c r="BLD49" s="546"/>
      <c r="BLK49" s="546"/>
      <c r="BLR49" s="546"/>
      <c r="BLY49" s="546"/>
      <c r="BMF49" s="31"/>
      <c r="BMG49" s="817"/>
      <c r="BMH49" s="704"/>
      <c r="BMJ49" s="704"/>
      <c r="BMK49" s="78">
        <f t="shared" si="185"/>
        <v>0</v>
      </c>
      <c r="BMT49" s="322"/>
      <c r="BMU49" s="230"/>
      <c r="BMV49" s="105"/>
      <c r="BMW49" s="98"/>
      <c r="BMX49" s="140"/>
      <c r="BMY49" s="78">
        <f t="shared" si="229"/>
        <v>56291.5</v>
      </c>
      <c r="BND49" s="312"/>
      <c r="BNI49" s="933"/>
      <c r="BOK49" s="798"/>
      <c r="BOR49" s="546"/>
      <c r="BOY49" s="546"/>
      <c r="BQB49" s="798"/>
      <c r="BQC49" s="817"/>
      <c r="BQD49" s="704"/>
      <c r="BQG49" s="78">
        <f t="shared" si="189"/>
        <v>28133.5</v>
      </c>
      <c r="BQI49" s="322"/>
      <c r="BQJ49" s="230"/>
      <c r="BQK49" s="105"/>
      <c r="BQL49" s="427"/>
      <c r="BQM49" s="140"/>
      <c r="BQN49" s="78">
        <f t="shared" si="190"/>
        <v>0</v>
      </c>
      <c r="BQO49" s="312"/>
      <c r="BQP49" s="407"/>
      <c r="BQQ49" s="817"/>
      <c r="BQR49" s="351"/>
      <c r="BQS49" s="407"/>
      <c r="BQT49" s="780"/>
      <c r="BQU49" s="132">
        <f t="shared" si="191"/>
        <v>0</v>
      </c>
    </row>
    <row r="50" spans="4:1007 1088:1815" s="32" customFormat="1" ht="14.25" customHeight="1" thickTop="1" thickBot="1" x14ac:dyDescent="0.3">
      <c r="D50" s="2158"/>
      <c r="E50" s="2158"/>
      <c r="F50" s="2158"/>
      <c r="G50" s="2158"/>
      <c r="J50" s="2177"/>
      <c r="K50" s="2178"/>
      <c r="L50" s="2179"/>
      <c r="AC50" s="407"/>
      <c r="AD50" s="782"/>
      <c r="AE50" s="704"/>
      <c r="AF50" s="407"/>
      <c r="AG50" s="704"/>
      <c r="AH50" s="78">
        <f t="shared" si="6"/>
        <v>33979</v>
      </c>
      <c r="AJ50" s="323"/>
      <c r="AK50" s="782"/>
      <c r="AL50" s="704"/>
      <c r="AM50" s="798"/>
      <c r="AN50" s="704"/>
      <c r="AO50" s="78">
        <f t="shared" si="7"/>
        <v>617632.36</v>
      </c>
      <c r="AX50" s="798"/>
      <c r="BE50" s="546"/>
      <c r="BG50" s="551"/>
      <c r="BK50" s="943"/>
      <c r="BL50" s="1471"/>
      <c r="BM50" s="1472"/>
      <c r="BN50" s="1473"/>
      <c r="BO50" s="1475"/>
      <c r="BP50" s="1473"/>
      <c r="BQ50" s="78">
        <f t="shared" si="11"/>
        <v>0</v>
      </c>
      <c r="BR50" s="943"/>
      <c r="BS50" s="944"/>
      <c r="BT50" s="944"/>
      <c r="CA50" s="546"/>
      <c r="CH50" s="546"/>
      <c r="CK50" s="312"/>
      <c r="CO50" s="407">
        <v>41485</v>
      </c>
      <c r="CP50" s="913" t="s">
        <v>3368</v>
      </c>
      <c r="CQ50" s="782" t="s">
        <v>3369</v>
      </c>
      <c r="CR50" s="140">
        <v>45990</v>
      </c>
      <c r="CS50" s="484"/>
      <c r="CT50" s="939"/>
      <c r="CU50" s="78">
        <f t="shared" si="15"/>
        <v>3975059.39</v>
      </c>
      <c r="CW50" s="407"/>
      <c r="CX50" s="913"/>
      <c r="CY50" s="782"/>
      <c r="CZ50" s="140"/>
      <c r="DA50" s="546"/>
      <c r="DC50" s="78">
        <f t="shared" si="16"/>
        <v>9551430.3000000007</v>
      </c>
      <c r="DE50" s="798"/>
      <c r="DV50" s="312"/>
      <c r="DZ50" s="798"/>
      <c r="EG50" s="546"/>
      <c r="EN50" s="546"/>
      <c r="EY50" s="312"/>
      <c r="FC50" s="427"/>
      <c r="FD50" s="49"/>
      <c r="FE50" s="1476"/>
      <c r="FF50" s="140"/>
      <c r="FG50" s="49"/>
      <c r="FH50" s="140"/>
      <c r="FI50" s="132">
        <f t="shared" si="24"/>
        <v>40277.530000000006</v>
      </c>
      <c r="FK50" s="546"/>
      <c r="FO50" s="312"/>
      <c r="FZ50" s="407"/>
      <c r="GA50" s="740"/>
      <c r="GB50" s="312"/>
      <c r="GC50" s="785"/>
      <c r="GD50" s="407"/>
      <c r="GF50" s="78">
        <f t="shared" si="26"/>
        <v>115455</v>
      </c>
      <c r="GO50" s="546"/>
      <c r="GW50" s="546"/>
      <c r="HD50" s="798"/>
      <c r="IM50" s="407"/>
      <c r="IN50" s="1476"/>
      <c r="IO50" s="807"/>
      <c r="IR50" s="78">
        <f t="shared" si="35"/>
        <v>402</v>
      </c>
      <c r="IT50" s="407"/>
      <c r="IU50" s="1476"/>
      <c r="IV50" s="807"/>
      <c r="IY50" s="78">
        <f t="shared" si="36"/>
        <v>21278.5</v>
      </c>
      <c r="JA50" s="323"/>
      <c r="JB50" s="782"/>
      <c r="JC50" s="76"/>
      <c r="JD50" s="323"/>
      <c r="JE50" s="76"/>
      <c r="JF50" s="78">
        <f t="shared" si="37"/>
        <v>30400</v>
      </c>
      <c r="JH50" s="323"/>
      <c r="JI50" s="782"/>
      <c r="JJ50" s="704"/>
      <c r="JK50" s="323"/>
      <c r="JL50" s="704"/>
      <c r="JM50" s="78">
        <f t="shared" si="38"/>
        <v>30400</v>
      </c>
      <c r="JO50" s="323"/>
      <c r="JP50" s="782"/>
      <c r="JQ50" s="704"/>
      <c r="JR50" s="323"/>
      <c r="JS50" s="704"/>
      <c r="JT50" s="78">
        <f t="shared" si="39"/>
        <v>30400</v>
      </c>
      <c r="JV50" s="546"/>
      <c r="JW50" s="817"/>
      <c r="KA50" s="78">
        <f t="shared" si="274"/>
        <v>115056.17</v>
      </c>
      <c r="KC50" s="798"/>
      <c r="KR50" s="798"/>
      <c r="KY50" s="798"/>
      <c r="MH50" s="546"/>
      <c r="MO50" s="546"/>
      <c r="MV50" s="546"/>
      <c r="NQ50" s="546"/>
      <c r="NT50" s="546"/>
      <c r="NX50" s="546"/>
      <c r="OE50" s="546"/>
      <c r="OF50" s="933"/>
      <c r="OI50" s="312"/>
      <c r="OM50" s="546"/>
      <c r="PA50" s="322"/>
      <c r="PB50" s="791"/>
      <c r="PC50" s="140"/>
      <c r="PD50" s="49"/>
      <c r="PE50" s="140"/>
      <c r="PF50" s="78">
        <f t="shared" si="58"/>
        <v>7976</v>
      </c>
      <c r="PH50" s="322"/>
      <c r="PI50" s="791"/>
      <c r="PJ50" s="140"/>
      <c r="PK50" s="49"/>
      <c r="PL50" s="140"/>
      <c r="PM50" s="78">
        <f t="shared" si="59"/>
        <v>7976</v>
      </c>
      <c r="PO50" s="798"/>
      <c r="PS50" s="312"/>
      <c r="PW50" s="798"/>
      <c r="QD50" s="798"/>
      <c r="RF50" s="427"/>
      <c r="RG50" s="484"/>
      <c r="RH50" s="303"/>
      <c r="RI50" s="391"/>
      <c r="RJ50" s="49"/>
      <c r="RK50" s="391"/>
      <c r="RL50" s="78">
        <f t="shared" si="66"/>
        <v>26965.5</v>
      </c>
      <c r="RN50" s="546"/>
      <c r="RU50" s="546"/>
      <c r="TY50" s="546"/>
      <c r="UF50" s="546"/>
      <c r="UM50" s="546"/>
      <c r="UT50" s="323"/>
      <c r="UU50" s="782"/>
      <c r="UV50" s="704"/>
      <c r="UW50" s="798"/>
      <c r="UX50" s="704"/>
      <c r="UY50" s="78">
        <f t="shared" si="79"/>
        <v>2243</v>
      </c>
      <c r="VA50" s="546"/>
      <c r="WC50" s="798"/>
      <c r="WF50" s="312"/>
      <c r="WJ50" s="546"/>
      <c r="WX50" s="546"/>
      <c r="XA50" s="312"/>
      <c r="XE50" s="546"/>
      <c r="XL50" s="546"/>
      <c r="XS50" s="798"/>
      <c r="YA50" s="798"/>
      <c r="YH50" s="546"/>
      <c r="YI50" s="935"/>
      <c r="YJ50" s="948"/>
      <c r="YK50" s="945"/>
      <c r="YL50" s="945"/>
      <c r="YM50" s="910"/>
      <c r="YN50" s="911">
        <f t="shared" si="92"/>
        <v>4883.7000000000007</v>
      </c>
      <c r="YP50" s="798"/>
      <c r="YW50" s="798"/>
      <c r="YY50" s="780"/>
      <c r="ZA50" s="704"/>
      <c r="ZB50" s="78">
        <f t="shared" si="93"/>
        <v>13442.44</v>
      </c>
      <c r="ZD50" s="546"/>
      <c r="ZK50" s="546"/>
      <c r="ZR50" s="323"/>
      <c r="ZS50" s="933"/>
      <c r="ZT50" s="782"/>
      <c r="ZU50" s="704"/>
      <c r="ZV50" s="323"/>
      <c r="ZW50" s="704"/>
      <c r="ZX50" s="78">
        <f t="shared" si="94"/>
        <v>690137.66000000015</v>
      </c>
      <c r="ZZ50" s="323"/>
      <c r="AAA50" s="782"/>
      <c r="AAB50" s="704"/>
      <c r="AAC50" s="323"/>
      <c r="AAD50" s="704"/>
      <c r="AAE50" s="78">
        <f t="shared" si="95"/>
        <v>0</v>
      </c>
      <c r="AAG50" s="546"/>
      <c r="AAJ50" s="798"/>
      <c r="AAN50" s="798"/>
      <c r="AAO50" s="312"/>
      <c r="AAP50" s="704"/>
      <c r="AAS50" s="78">
        <f t="shared" si="97"/>
        <v>22790</v>
      </c>
      <c r="AAU50" s="546"/>
      <c r="ABB50" s="546"/>
      <c r="ABI50" s="546"/>
      <c r="ABP50" s="546"/>
      <c r="ABW50" s="546"/>
      <c r="ACD50" s="546"/>
      <c r="ACE50" s="546"/>
      <c r="ACZ50" s="407"/>
      <c r="ADH50" s="798"/>
      <c r="ADK50" s="546"/>
      <c r="ADO50" s="546"/>
      <c r="ADV50" s="798"/>
      <c r="ADW50" s="817"/>
      <c r="ADY50" s="798"/>
      <c r="AEA50" s="78">
        <f t="shared" si="252"/>
        <v>31650.5</v>
      </c>
      <c r="AGG50" s="798"/>
      <c r="AGN50" s="546"/>
      <c r="AGU50" s="323"/>
      <c r="AGV50" s="323"/>
      <c r="AGW50" s="782"/>
      <c r="AGX50" s="704"/>
      <c r="AGY50" s="323"/>
      <c r="AGZ50" s="704"/>
      <c r="AHA50" s="78">
        <f t="shared" si="114"/>
        <v>2343</v>
      </c>
      <c r="AHJ50" s="546"/>
      <c r="AHQ50" s="546"/>
      <c r="AHR50" s="546"/>
      <c r="AHY50" s="546"/>
      <c r="AIF50" s="546"/>
      <c r="AIM50" s="546"/>
      <c r="AIT50" s="31"/>
      <c r="AIU50" s="784"/>
      <c r="AIV50" s="22"/>
      <c r="AIW50" s="31"/>
      <c r="AIX50" s="76"/>
      <c r="AIY50" s="78">
        <f t="shared" si="121"/>
        <v>52560.5</v>
      </c>
      <c r="AJA50" s="31"/>
      <c r="AJB50" s="802"/>
      <c r="AJC50" s="140"/>
      <c r="AJD50" s="794"/>
      <c r="AJE50" s="704"/>
      <c r="AJF50" s="78">
        <f t="shared" si="122"/>
        <v>25028.5</v>
      </c>
      <c r="AJH50" s="798"/>
      <c r="AJM50" s="78">
        <f t="shared" si="123"/>
        <v>0</v>
      </c>
      <c r="AJO50" s="323">
        <v>40838</v>
      </c>
      <c r="AJP50" s="312" t="s">
        <v>1175</v>
      </c>
      <c r="AJQ50" s="803">
        <v>7238.5</v>
      </c>
      <c r="AJR50" s="31"/>
      <c r="AJS50" s="704"/>
      <c r="AJT50" s="78">
        <f t="shared" si="124"/>
        <v>33034.5</v>
      </c>
      <c r="AKD50" s="546"/>
      <c r="AKL50" s="933"/>
      <c r="AKS50" s="546"/>
      <c r="AKZ50" s="546"/>
      <c r="ALG50" s="546"/>
      <c r="ALN50" s="407"/>
      <c r="ALO50" s="312"/>
      <c r="ALP50" s="785"/>
      <c r="ALR50" s="704"/>
      <c r="ALS50" s="78">
        <f t="shared" si="131"/>
        <v>37151</v>
      </c>
      <c r="AOV50" s="98"/>
      <c r="AOW50" s="934"/>
      <c r="AOX50" s="140"/>
      <c r="AOY50" s="98"/>
      <c r="AOZ50" s="140"/>
      <c r="APA50" s="76"/>
      <c r="APB50" s="353"/>
      <c r="APC50" s="546"/>
      <c r="APJ50" s="323"/>
      <c r="APK50" s="949"/>
      <c r="APL50" s="950"/>
      <c r="APM50" s="951"/>
      <c r="APN50" s="947"/>
      <c r="APO50" s="952">
        <f t="shared" si="275"/>
        <v>0</v>
      </c>
      <c r="APQ50" s="31"/>
      <c r="APR50" s="949"/>
      <c r="APS50" s="950"/>
      <c r="APT50" s="951"/>
      <c r="APU50" s="947"/>
      <c r="APV50" s="952">
        <f t="shared" si="276"/>
        <v>0</v>
      </c>
      <c r="APX50" s="31"/>
      <c r="APY50" s="949"/>
      <c r="APZ50" s="950"/>
      <c r="AQA50" s="951"/>
      <c r="AQB50" s="947"/>
      <c r="AQC50" s="952">
        <f t="shared" si="277"/>
        <v>0</v>
      </c>
      <c r="AQE50" s="31"/>
      <c r="AQF50" s="949"/>
      <c r="AQG50" s="950"/>
      <c r="AQH50" s="951"/>
      <c r="AQI50" s="947"/>
      <c r="AQJ50" s="952">
        <f t="shared" si="278"/>
        <v>0</v>
      </c>
      <c r="AQL50" s="323"/>
      <c r="AQM50" s="949"/>
      <c r="AQN50" s="950"/>
      <c r="AQO50" s="951"/>
      <c r="AQP50" s="947"/>
      <c r="AQQ50" s="952">
        <f t="shared" si="279"/>
        <v>0</v>
      </c>
      <c r="AQS50" s="323"/>
      <c r="AQT50" s="949"/>
      <c r="AQU50" s="950"/>
      <c r="AQV50" s="951"/>
      <c r="AQW50" s="947"/>
      <c r="AQX50" s="952">
        <f t="shared" si="280"/>
        <v>0</v>
      </c>
      <c r="AQZ50" s="323"/>
      <c r="ARA50" s="949"/>
      <c r="ARB50" s="950"/>
      <c r="ARC50" s="951"/>
      <c r="ARD50" s="947"/>
      <c r="ARE50" s="952">
        <f t="shared" si="281"/>
        <v>977</v>
      </c>
      <c r="ARG50" s="407"/>
      <c r="ARH50" s="949"/>
      <c r="ARI50" s="950"/>
      <c r="ARJ50" s="951"/>
      <c r="ARK50" s="947"/>
      <c r="ARL50" s="952">
        <f t="shared" si="282"/>
        <v>0</v>
      </c>
      <c r="ARN50" s="407"/>
      <c r="ARO50" s="949"/>
      <c r="ARP50" s="950"/>
      <c r="ARQ50" s="951"/>
      <c r="ARR50" s="947"/>
      <c r="ARS50" s="952">
        <f t="shared" si="283"/>
        <v>0</v>
      </c>
      <c r="ARU50" s="546"/>
      <c r="ASI50" s="546"/>
      <c r="ASP50" s="546"/>
      <c r="ASQ50" s="546"/>
      <c r="ASX50" s="546"/>
      <c r="ASY50" s="802"/>
      <c r="ATE50" s="798"/>
      <c r="ATL50" s="546"/>
      <c r="ATM50" s="935"/>
      <c r="ATT50" s="546"/>
      <c r="ATU50" s="935"/>
      <c r="AUB50" s="546"/>
      <c r="AUI50" s="546"/>
      <c r="AUJ50" s="782"/>
      <c r="AUK50" s="140"/>
      <c r="AUN50" s="78">
        <f t="shared" si="246"/>
        <v>23669.5</v>
      </c>
      <c r="AUP50" s="546"/>
      <c r="AUW50" s="546"/>
      <c r="AVD50" s="546"/>
      <c r="AVE50" s="945"/>
      <c r="AVF50" s="945"/>
      <c r="AVG50" s="945"/>
      <c r="AVH50" s="945"/>
      <c r="AVI50" s="911">
        <f t="shared" si="249"/>
        <v>0</v>
      </c>
      <c r="AVK50" s="546"/>
      <c r="AVR50" s="546"/>
      <c r="AVY50" s="427"/>
      <c r="AVZ50" s="230"/>
      <c r="AWA50" s="698"/>
      <c r="AWB50" s="49"/>
      <c r="AWC50" s="140"/>
      <c r="AWD50" s="132">
        <f t="shared" si="226"/>
        <v>0</v>
      </c>
      <c r="AWG50" s="933"/>
      <c r="AWN50" s="407"/>
      <c r="AWO50" s="407"/>
      <c r="AWP50" s="312"/>
      <c r="AWS50" s="780"/>
      <c r="AWT50" s="76"/>
      <c r="AWV50" s="546"/>
      <c r="AXC50" s="546"/>
      <c r="AXQ50" s="427"/>
      <c r="AXR50" s="303"/>
      <c r="AXS50" s="391"/>
      <c r="AXT50" s="230"/>
      <c r="AXU50" s="262"/>
      <c r="AXV50" s="78">
        <f t="shared" si="136"/>
        <v>39719</v>
      </c>
      <c r="AXX50" s="407"/>
      <c r="AXY50" s="782"/>
      <c r="AXZ50" s="704"/>
      <c r="AYB50" s="780"/>
      <c r="AYC50" s="78">
        <f t="shared" si="137"/>
        <v>0</v>
      </c>
      <c r="AYE50" s="407"/>
      <c r="AYF50" s="782"/>
      <c r="AYI50" s="780"/>
      <c r="AYJ50" s="78">
        <f t="shared" si="138"/>
        <v>0</v>
      </c>
      <c r="AYL50" s="407"/>
      <c r="AYM50" s="312"/>
      <c r="AYP50" s="780"/>
      <c r="AYQ50" s="76"/>
      <c r="AYS50" s="546"/>
      <c r="AZG50" s="323"/>
      <c r="AZH50" s="782"/>
      <c r="AZI50" s="351"/>
      <c r="AZJ50" s="869"/>
      <c r="AZK50" s="780"/>
      <c r="AZL50" s="78">
        <f t="shared" si="142"/>
        <v>5180.28</v>
      </c>
      <c r="AZU50" s="323"/>
      <c r="AZV50" s="817"/>
      <c r="AZW50" s="704"/>
      <c r="AZX50" s="407"/>
      <c r="AZY50" s="780"/>
      <c r="AZZ50" s="78">
        <f t="shared" si="144"/>
        <v>5524</v>
      </c>
      <c r="BAB50" s="546"/>
      <c r="BAE50" s="546"/>
      <c r="BAI50" s="717"/>
      <c r="BAJ50" s="303"/>
      <c r="BAK50" s="351"/>
      <c r="BAL50" s="98"/>
      <c r="BAM50" s="351"/>
      <c r="BAN50" s="76">
        <f t="shared" si="146"/>
        <v>56084.2</v>
      </c>
      <c r="BBD50" s="322"/>
      <c r="BBE50" s="322"/>
      <c r="BBF50" s="303"/>
      <c r="BBG50" s="391"/>
      <c r="BBH50" s="814">
        <v>41304</v>
      </c>
      <c r="BBI50" s="847">
        <v>13654</v>
      </c>
      <c r="BBJ50" s="132">
        <f t="shared" si="147"/>
        <v>2133550.5</v>
      </c>
      <c r="BBL50" s="946"/>
      <c r="BBM50" s="245"/>
      <c r="BBN50" s="814"/>
      <c r="BBO50" s="897"/>
      <c r="BBS50" s="946"/>
      <c r="BBX50" s="32">
        <f t="shared" ref="BBX50:BBX55" si="284">BBW50*BBV50</f>
        <v>0</v>
      </c>
      <c r="BCN50" s="546"/>
      <c r="BCU50" s="546"/>
      <c r="BCX50" s="312"/>
      <c r="BDB50" s="798"/>
      <c r="BDI50" s="407"/>
      <c r="BDJ50" s="407"/>
      <c r="BDK50" s="312"/>
      <c r="BDM50" s="546"/>
      <c r="BDN50" s="780"/>
      <c r="BDO50" s="76"/>
      <c r="BDQ50" s="312"/>
      <c r="BDR50" s="312"/>
      <c r="BDS50" s="312"/>
      <c r="BDV50" s="780"/>
      <c r="BDW50" s="76"/>
      <c r="BDY50" s="312"/>
      <c r="BDZ50" s="312"/>
      <c r="BEC50" s="780"/>
      <c r="BED50" s="76"/>
      <c r="BEM50" s="798"/>
      <c r="BET50" s="798"/>
      <c r="BFA50" s="322"/>
      <c r="BFB50" s="303"/>
      <c r="BFC50" s="391"/>
      <c r="BFD50" s="865"/>
      <c r="BFE50" s="391"/>
      <c r="BFF50" s="78">
        <f t="shared" si="161"/>
        <v>37162</v>
      </c>
      <c r="BFH50" s="798"/>
      <c r="BFK50" s="546"/>
      <c r="BFV50" s="798"/>
      <c r="BFY50" s="798"/>
      <c r="BGC50" s="546"/>
      <c r="BGF50" s="407"/>
      <c r="BGQ50" s="546"/>
      <c r="BGX50" s="546"/>
      <c r="BHF50" s="798"/>
      <c r="BHG50" s="817"/>
      <c r="BHH50" s="704"/>
      <c r="BHI50" s="798"/>
      <c r="BHJ50" s="704"/>
      <c r="BHK50" s="78">
        <f t="shared" si="169"/>
        <v>6434</v>
      </c>
      <c r="BHM50" s="798"/>
      <c r="BHN50" s="933"/>
      <c r="BHQ50" s="798"/>
      <c r="BIC50" s="546"/>
      <c r="BID50" s="817"/>
      <c r="BIE50" s="704"/>
      <c r="BIF50" s="407"/>
      <c r="BIG50" s="704"/>
      <c r="BIH50" s="78">
        <f t="shared" si="172"/>
        <v>0</v>
      </c>
      <c r="BIJ50" s="798"/>
      <c r="BIQ50" s="546"/>
      <c r="BIX50" s="798"/>
      <c r="BIY50" s="798"/>
      <c r="BJM50" s="546"/>
      <c r="BJT50" s="546"/>
      <c r="BJU50" s="407"/>
      <c r="BKB50" s="546"/>
      <c r="BKI50" s="546"/>
      <c r="BKP50" s="546"/>
      <c r="BKW50" s="546"/>
      <c r="BLD50" s="546"/>
      <c r="BLK50" s="546"/>
      <c r="BLR50" s="546"/>
      <c r="BLY50" s="546"/>
      <c r="BMF50" s="31"/>
      <c r="BMG50" s="817"/>
      <c r="BMH50" s="704"/>
      <c r="BMJ50" s="704"/>
      <c r="BMK50" s="78">
        <f t="shared" si="185"/>
        <v>0</v>
      </c>
      <c r="BMT50" s="322"/>
      <c r="BMU50" s="230"/>
      <c r="BMV50" s="698"/>
      <c r="BMW50" s="98"/>
      <c r="BMX50" s="351"/>
      <c r="BMY50" s="78">
        <f t="shared" si="229"/>
        <v>56291.5</v>
      </c>
      <c r="BND50" s="312"/>
      <c r="BNI50" s="933"/>
      <c r="BOK50" s="798"/>
      <c r="BOR50" s="546"/>
      <c r="BOY50" s="546"/>
      <c r="BQB50" s="798"/>
      <c r="BQC50" s="817"/>
      <c r="BQD50" s="704"/>
      <c r="BQG50" s="78">
        <f t="shared" si="189"/>
        <v>28133.5</v>
      </c>
      <c r="BQI50" s="322"/>
      <c r="BQJ50" s="230"/>
      <c r="BQK50" s="140"/>
      <c r="BQL50" s="427"/>
      <c r="BQM50" s="140"/>
      <c r="BQN50" s="78">
        <f t="shared" si="190"/>
        <v>0</v>
      </c>
      <c r="BQO50" s="312"/>
      <c r="BQP50" s="407"/>
      <c r="BQQ50" s="817"/>
      <c r="BQR50" s="351"/>
      <c r="BQS50" s="407"/>
      <c r="BQT50" s="780"/>
      <c r="BQU50" s="132">
        <f t="shared" si="191"/>
        <v>0</v>
      </c>
    </row>
    <row r="51" spans="4:1007 1088:1815" s="32" customFormat="1" ht="16.5" customHeight="1" thickTop="1" thickBot="1" x14ac:dyDescent="0.3">
      <c r="D51" s="2158"/>
      <c r="E51" s="2158"/>
      <c r="F51" s="2158"/>
      <c r="G51" s="2158"/>
      <c r="AC51" s="407"/>
      <c r="AD51" s="782"/>
      <c r="AE51" s="704"/>
      <c r="AF51" s="407"/>
      <c r="AG51" s="704"/>
      <c r="AH51" s="78">
        <f t="shared" si="6"/>
        <v>33979</v>
      </c>
      <c r="AJ51" s="323"/>
      <c r="AK51" s="782"/>
      <c r="AL51" s="704"/>
      <c r="AM51" s="798"/>
      <c r="AN51" s="704"/>
      <c r="AO51" s="78">
        <f t="shared" si="7"/>
        <v>617632.36</v>
      </c>
      <c r="AX51" s="798"/>
      <c r="BE51" s="546"/>
      <c r="BJ51" s="32" t="s">
        <v>61</v>
      </c>
      <c r="BL51" s="798"/>
      <c r="BM51" s="782"/>
      <c r="BN51" s="704"/>
      <c r="BO51" s="546"/>
      <c r="BP51" s="704"/>
      <c r="BQ51" s="78">
        <f t="shared" si="11"/>
        <v>0</v>
      </c>
      <c r="BS51" s="546"/>
      <c r="BT51" s="546"/>
      <c r="CA51" s="546"/>
      <c r="CH51" s="546"/>
      <c r="CK51" s="312"/>
      <c r="CO51" s="407">
        <v>41486</v>
      </c>
      <c r="CP51" s="913"/>
      <c r="CQ51" s="782" t="s">
        <v>3370</v>
      </c>
      <c r="CR51" s="140">
        <v>3550</v>
      </c>
      <c r="CS51" s="484"/>
      <c r="CT51" s="939"/>
      <c r="CU51" s="78">
        <f t="shared" si="15"/>
        <v>3978609.39</v>
      </c>
      <c r="CW51" s="407"/>
      <c r="CX51" s="913"/>
      <c r="CY51" s="782"/>
      <c r="CZ51" s="140"/>
      <c r="DA51" s="546"/>
      <c r="DC51" s="78">
        <f t="shared" si="16"/>
        <v>9551430.3000000007</v>
      </c>
      <c r="DE51" s="798"/>
      <c r="DV51" s="312"/>
      <c r="DZ51" s="798"/>
      <c r="EG51" s="546"/>
      <c r="EN51" s="546"/>
      <c r="EY51" s="312"/>
      <c r="FC51" s="427"/>
      <c r="FD51" s="49"/>
      <c r="FE51" s="1476"/>
      <c r="FF51" s="140"/>
      <c r="FG51" s="49"/>
      <c r="FH51" s="140"/>
      <c r="FI51" s="132">
        <f t="shared" si="24"/>
        <v>40277.530000000006</v>
      </c>
      <c r="FK51" s="546"/>
      <c r="FO51" s="312"/>
      <c r="FZ51" s="407"/>
      <c r="GA51" s="740"/>
      <c r="GB51" s="312"/>
      <c r="GC51" s="785"/>
      <c r="GF51" s="78">
        <f t="shared" si="26"/>
        <v>115455</v>
      </c>
      <c r="GO51" s="546"/>
      <c r="GW51" s="546"/>
      <c r="HD51" s="798"/>
      <c r="IM51" s="407"/>
      <c r="IN51" s="1476"/>
      <c r="IO51" s="809"/>
      <c r="IP51" s="353"/>
      <c r="IQ51" s="353"/>
      <c r="IR51" s="78">
        <f t="shared" si="35"/>
        <v>402</v>
      </c>
      <c r="IT51" s="407"/>
      <c r="IU51" s="1476"/>
      <c r="IV51" s="809"/>
      <c r="IW51" s="353"/>
      <c r="IX51" s="353"/>
      <c r="IY51" s="78">
        <f t="shared" si="36"/>
        <v>21278.5</v>
      </c>
      <c r="JA51" s="323"/>
      <c r="JB51" s="782"/>
      <c r="JC51" s="704"/>
      <c r="JD51" s="323"/>
      <c r="JE51" s="704"/>
      <c r="JF51" s="78">
        <f t="shared" si="37"/>
        <v>30400</v>
      </c>
      <c r="JH51" s="323"/>
      <c r="JI51" s="782"/>
      <c r="JJ51" s="704"/>
      <c r="JK51" s="323"/>
      <c r="JL51" s="704"/>
      <c r="JM51" s="78">
        <f t="shared" si="38"/>
        <v>30400</v>
      </c>
      <c r="JO51" s="323"/>
      <c r="JP51" s="782"/>
      <c r="JQ51" s="704"/>
      <c r="JR51" s="323"/>
      <c r="JS51" s="704"/>
      <c r="JT51" s="78">
        <f t="shared" si="39"/>
        <v>30400</v>
      </c>
      <c r="JV51" s="546"/>
      <c r="JW51" s="817"/>
      <c r="KA51" s="78">
        <f t="shared" si="274"/>
        <v>115056.17</v>
      </c>
      <c r="KC51" s="798"/>
      <c r="KR51" s="798"/>
      <c r="KY51" s="798"/>
      <c r="MH51" s="546"/>
      <c r="MO51" s="546"/>
      <c r="MV51" s="546"/>
      <c r="NQ51" s="546"/>
      <c r="NT51" s="546"/>
      <c r="NX51" s="546"/>
      <c r="OE51" s="546"/>
      <c r="OF51" s="933"/>
      <c r="OI51" s="312"/>
      <c r="OM51" s="546"/>
      <c r="PA51" s="322"/>
      <c r="PB51" s="791"/>
      <c r="PC51" s="140"/>
      <c r="PD51" s="49"/>
      <c r="PE51" s="140"/>
      <c r="PF51" s="78">
        <f t="shared" si="58"/>
        <v>7976</v>
      </c>
      <c r="PH51" s="322"/>
      <c r="PI51" s="791"/>
      <c r="PJ51" s="140"/>
      <c r="PK51" s="49"/>
      <c r="PL51" s="140"/>
      <c r="PM51" s="78">
        <f t="shared" si="59"/>
        <v>7976</v>
      </c>
      <c r="PO51" s="798"/>
      <c r="PS51" s="312"/>
      <c r="PW51" s="798"/>
      <c r="QD51" s="798"/>
      <c r="RF51" s="427"/>
      <c r="RG51" s="484"/>
      <c r="RH51" s="303"/>
      <c r="RI51" s="391"/>
      <c r="RJ51" s="49"/>
      <c r="RK51" s="391"/>
      <c r="RL51" s="78">
        <f t="shared" si="66"/>
        <v>26965.5</v>
      </c>
      <c r="RN51" s="546"/>
      <c r="RU51" s="546"/>
      <c r="TY51" s="546"/>
      <c r="UF51" s="546"/>
      <c r="UM51" s="546"/>
      <c r="UT51" s="323"/>
      <c r="UU51" s="782"/>
      <c r="UV51" s="704"/>
      <c r="UW51" s="798"/>
      <c r="UX51" s="704"/>
      <c r="UY51" s="78">
        <f t="shared" si="79"/>
        <v>2243</v>
      </c>
      <c r="VA51" s="546"/>
      <c r="WC51" s="798"/>
      <c r="WF51" s="312"/>
      <c r="WJ51" s="546"/>
      <c r="WX51" s="546"/>
      <c r="XA51" s="312"/>
      <c r="XE51" s="546"/>
      <c r="XL51" s="546"/>
      <c r="XS51" s="798"/>
      <c r="YA51" s="798"/>
      <c r="YH51" s="546"/>
      <c r="YI51" s="935"/>
      <c r="YP51" s="798"/>
      <c r="YW51" s="798"/>
      <c r="YY51" s="780"/>
      <c r="ZA51" s="704"/>
      <c r="ZB51" s="78">
        <f t="shared" si="93"/>
        <v>13442.44</v>
      </c>
      <c r="ZD51" s="546"/>
      <c r="ZK51" s="546"/>
      <c r="ZR51" s="323"/>
      <c r="ZS51" s="933"/>
      <c r="ZT51" s="782"/>
      <c r="ZU51" s="704"/>
      <c r="ZV51" s="323"/>
      <c r="ZW51" s="704"/>
      <c r="ZX51" s="78">
        <f t="shared" si="94"/>
        <v>690137.66000000015</v>
      </c>
      <c r="ZZ51" s="323"/>
      <c r="AAA51" s="782"/>
      <c r="AAB51" s="704"/>
      <c r="AAC51" s="323"/>
      <c r="AAD51" s="704"/>
      <c r="AAE51" s="78">
        <f t="shared" si="95"/>
        <v>0</v>
      </c>
      <c r="AAG51" s="546"/>
      <c r="AAJ51" s="798"/>
      <c r="AAN51" s="798"/>
      <c r="AAO51" s="312"/>
      <c r="AAP51" s="704"/>
      <c r="AAS51" s="78">
        <f t="shared" si="97"/>
        <v>22790</v>
      </c>
      <c r="AAU51" s="546"/>
      <c r="ABB51" s="546"/>
      <c r="ABI51" s="546"/>
      <c r="ABP51" s="546"/>
      <c r="ABW51" s="546"/>
      <c r="ACD51" s="546"/>
      <c r="ACE51" s="546"/>
      <c r="ACH51" s="2190"/>
      <c r="ACI51" s="2190"/>
      <c r="ACZ51" s="407"/>
      <c r="ADH51" s="798"/>
      <c r="ADK51" s="546"/>
      <c r="ADO51" s="546"/>
      <c r="ADV51" s="916"/>
      <c r="ADW51" s="948"/>
      <c r="ADX51" s="945"/>
      <c r="ADY51" s="916"/>
      <c r="ADZ51" s="945"/>
      <c r="AEA51" s="911">
        <f t="shared" si="252"/>
        <v>31650.5</v>
      </c>
      <c r="AGG51" s="798"/>
      <c r="AGN51" s="546"/>
      <c r="AGU51" s="323"/>
      <c r="AGV51" s="323"/>
      <c r="AGW51" s="782"/>
      <c r="AGX51" s="704"/>
      <c r="AGY51" s="323"/>
      <c r="AGZ51" s="704"/>
      <c r="AHA51" s="78">
        <f t="shared" si="114"/>
        <v>2343</v>
      </c>
      <c r="AHJ51" s="546"/>
      <c r="AHQ51" s="546"/>
      <c r="AHR51" s="546"/>
      <c r="AHY51" s="546"/>
      <c r="AIF51" s="546"/>
      <c r="AIM51" s="546"/>
      <c r="AIT51" s="31"/>
      <c r="AIU51" s="784"/>
      <c r="AIV51" s="105"/>
      <c r="AIW51" s="31"/>
      <c r="AIX51" s="76"/>
      <c r="AIY51" s="78">
        <f t="shared" si="121"/>
        <v>52560.5</v>
      </c>
      <c r="AJA51" s="31"/>
      <c r="AJB51" s="802"/>
      <c r="AJC51" s="140"/>
      <c r="AJD51" s="794"/>
      <c r="AJE51" s="704"/>
      <c r="AJF51" s="78">
        <f t="shared" si="122"/>
        <v>25028.5</v>
      </c>
      <c r="AJH51" s="798"/>
      <c r="AJM51" s="78">
        <f t="shared" si="123"/>
        <v>0</v>
      </c>
      <c r="AJO51" s="798"/>
      <c r="AJP51" s="782"/>
      <c r="AJQ51" s="391"/>
      <c r="AJR51" s="49"/>
      <c r="AJS51" s="704"/>
      <c r="AJT51" s="78">
        <f t="shared" si="124"/>
        <v>33034.5</v>
      </c>
      <c r="AKD51" s="546"/>
      <c r="AKL51" s="933"/>
      <c r="AKS51" s="546"/>
      <c r="AKZ51" s="546"/>
      <c r="ALG51" s="546"/>
      <c r="ALN51" s="546"/>
      <c r="ALP51" s="785"/>
      <c r="ALR51" s="704"/>
      <c r="ALS51" s="78">
        <f t="shared" si="131"/>
        <v>37151</v>
      </c>
      <c r="AOV51" s="98"/>
      <c r="AOW51" s="934"/>
      <c r="AOX51" s="351"/>
      <c r="AOY51" s="98"/>
      <c r="AOZ51" s="140"/>
      <c r="APA51" s="76"/>
      <c r="APB51" s="353"/>
      <c r="APC51" s="546"/>
      <c r="APJ51" s="323"/>
      <c r="APK51" s="953"/>
      <c r="APL51" s="795"/>
      <c r="APM51" s="812"/>
      <c r="APN51" s="795"/>
      <c r="APO51" s="76"/>
      <c r="APP51" s="353"/>
      <c r="APQ51" s="812"/>
      <c r="APR51" s="953"/>
      <c r="APS51" s="795"/>
      <c r="APT51" s="812"/>
      <c r="APU51" s="795"/>
      <c r="APV51" s="76"/>
      <c r="APX51" s="31"/>
      <c r="APY51" s="876"/>
      <c r="APZ51" s="795"/>
      <c r="AQA51" s="812"/>
      <c r="AQB51" s="795"/>
      <c r="AQC51" s="76"/>
      <c r="AQE51" s="31"/>
      <c r="AQF51" s="876"/>
      <c r="AQG51" s="795"/>
      <c r="AQH51" s="812"/>
      <c r="AQI51" s="795"/>
      <c r="AQJ51" s="76"/>
      <c r="AQL51" s="323"/>
      <c r="AQM51" s="876"/>
      <c r="AQN51" s="809"/>
      <c r="AQO51" s="812"/>
      <c r="AQP51" s="795"/>
      <c r="AQQ51" s="76"/>
      <c r="AQR51" s="353"/>
      <c r="AQS51" s="323"/>
      <c r="AQT51" s="876"/>
      <c r="AQU51" s="809"/>
      <c r="AQV51" s="812"/>
      <c r="AQW51" s="795"/>
      <c r="AQX51" s="76"/>
      <c r="AQY51" s="353"/>
      <c r="AQZ51" s="323"/>
      <c r="ARA51" s="876"/>
      <c r="ARB51" s="809"/>
      <c r="ARC51" s="812"/>
      <c r="ARD51" s="795"/>
      <c r="ARE51" s="76"/>
      <c r="ARF51" s="353"/>
      <c r="ARG51" s="723"/>
      <c r="ARH51" s="953"/>
      <c r="ARI51" s="795"/>
      <c r="ARJ51" s="812"/>
      <c r="ARK51" s="795"/>
      <c r="ARL51" s="76"/>
      <c r="ARN51" s="723"/>
      <c r="ARO51" s="953"/>
      <c r="ARP51" s="795"/>
      <c r="ARQ51" s="812"/>
      <c r="ARR51" s="795"/>
      <c r="ARS51" s="76"/>
      <c r="ARU51" s="546"/>
      <c r="ASI51" s="546"/>
      <c r="ASP51" s="546"/>
      <c r="ASQ51" s="546"/>
      <c r="ASX51" s="546"/>
      <c r="ASY51" s="802"/>
      <c r="ATE51" s="798"/>
      <c r="ATL51" s="546"/>
      <c r="ATM51" s="935"/>
      <c r="ATT51" s="546"/>
      <c r="ATU51" s="935"/>
      <c r="AUB51" s="546"/>
      <c r="AUI51" s="546"/>
      <c r="AUJ51" s="782"/>
      <c r="AUN51" s="78">
        <f t="shared" si="246"/>
        <v>23669.5</v>
      </c>
      <c r="AUP51" s="546"/>
      <c r="AUW51" s="546"/>
      <c r="AVD51" s="546"/>
      <c r="AVI51" s="76"/>
      <c r="AVJ51" s="353"/>
      <c r="AVK51" s="546"/>
      <c r="AVR51" s="546"/>
      <c r="AVY51" s="427"/>
      <c r="AVZ51" s="230"/>
      <c r="AWA51" s="698"/>
      <c r="AWB51" s="954"/>
      <c r="AWC51" s="140"/>
      <c r="AWD51" s="132">
        <f t="shared" si="226"/>
        <v>0</v>
      </c>
      <c r="AWG51" s="933"/>
      <c r="AWN51" s="407"/>
      <c r="AWO51" s="407"/>
      <c r="AWP51" s="312"/>
      <c r="AWS51" s="780"/>
      <c r="AWT51" s="76"/>
      <c r="AWV51" s="546"/>
      <c r="AXC51" s="546"/>
      <c r="AXQ51" s="427"/>
      <c r="AXR51" s="303"/>
      <c r="AXS51" s="391"/>
      <c r="AXT51" s="230"/>
      <c r="AXU51" s="262"/>
      <c r="AXV51" s="78">
        <f t="shared" si="136"/>
        <v>39719</v>
      </c>
      <c r="AXX51" s="407"/>
      <c r="AXY51" s="782"/>
      <c r="AXZ51" s="704"/>
      <c r="AYB51" s="780"/>
      <c r="AYC51" s="78">
        <f t="shared" si="137"/>
        <v>0</v>
      </c>
      <c r="AYE51" s="407"/>
      <c r="AYF51" s="782"/>
      <c r="AYI51" s="780"/>
      <c r="AYJ51" s="78">
        <f t="shared" si="138"/>
        <v>0</v>
      </c>
      <c r="AYL51" s="407"/>
      <c r="AYM51" s="312"/>
      <c r="AYP51" s="780"/>
      <c r="AYQ51" s="76"/>
      <c r="AYS51" s="546"/>
      <c r="AZG51" s="323"/>
      <c r="AZH51" s="782"/>
      <c r="AZI51" s="140"/>
      <c r="AZJ51" s="869"/>
      <c r="AZK51" s="780"/>
      <c r="AZL51" s="78">
        <f t="shared" si="142"/>
        <v>5180.28</v>
      </c>
      <c r="AZU51" s="323"/>
      <c r="AZV51" s="817"/>
      <c r="AZW51" s="704"/>
      <c r="AZX51" s="407"/>
      <c r="AZY51" s="780"/>
      <c r="AZZ51" s="78">
        <f t="shared" si="144"/>
        <v>5524</v>
      </c>
      <c r="BAB51" s="546"/>
      <c r="BAE51" s="546"/>
      <c r="BAI51" s="427"/>
      <c r="BAJ51" s="955"/>
      <c r="BAK51" s="391"/>
      <c r="BAL51" s="49"/>
      <c r="BAM51" s="391"/>
      <c r="BAN51" s="76">
        <f t="shared" si="146"/>
        <v>56084.2</v>
      </c>
      <c r="BBD51" s="322"/>
      <c r="BBE51" s="322"/>
      <c r="BBF51" s="303"/>
      <c r="BBG51" s="351"/>
      <c r="BBH51" s="814"/>
      <c r="BBI51" s="847"/>
      <c r="BBJ51" s="132">
        <f t="shared" si="147"/>
        <v>2133550.5</v>
      </c>
      <c r="BBL51" s="946"/>
      <c r="BBM51" s="245"/>
      <c r="BBN51" s="877"/>
      <c r="BBO51" s="847"/>
      <c r="BBS51" s="946"/>
      <c r="BBX51" s="32">
        <f t="shared" si="284"/>
        <v>0</v>
      </c>
      <c r="BCN51" s="546"/>
      <c r="BCU51" s="546"/>
      <c r="BCX51" s="312"/>
      <c r="BDB51" s="798"/>
      <c r="BDI51" s="407"/>
      <c r="BDJ51" s="407"/>
      <c r="BDK51" s="312"/>
      <c r="BDM51" s="546"/>
      <c r="BDN51" s="780"/>
      <c r="BDO51" s="76"/>
      <c r="BDQ51" s="312"/>
      <c r="BDR51" s="312"/>
      <c r="BDS51" s="312"/>
      <c r="BDV51" s="780"/>
      <c r="BDW51" s="76"/>
      <c r="BDY51" s="312"/>
      <c r="BDZ51" s="312"/>
      <c r="BEC51" s="780"/>
      <c r="BED51" s="76"/>
      <c r="BEM51" s="798"/>
      <c r="BET51" s="798"/>
      <c r="BFA51" s="322"/>
      <c r="BFB51" s="303"/>
      <c r="BFC51" s="391"/>
      <c r="BFD51" s="865"/>
      <c r="BFE51" s="391"/>
      <c r="BFF51" s="78">
        <f t="shared" si="161"/>
        <v>37162</v>
      </c>
      <c r="BFH51" s="798"/>
      <c r="BFK51" s="546"/>
      <c r="BFV51" s="798"/>
      <c r="BFY51" s="798"/>
      <c r="BGC51" s="546"/>
      <c r="BGF51" s="407"/>
      <c r="BGQ51" s="546"/>
      <c r="BGX51" s="546"/>
      <c r="BHF51" s="798"/>
      <c r="BHG51" s="817"/>
      <c r="BHH51" s="704"/>
      <c r="BHI51" s="798"/>
      <c r="BHJ51" s="704"/>
      <c r="BHK51" s="78">
        <f t="shared" si="169"/>
        <v>6434</v>
      </c>
      <c r="BHM51" s="798"/>
      <c r="BHN51" s="933"/>
      <c r="BHQ51" s="798"/>
      <c r="BIC51" s="546"/>
      <c r="BID51" s="817"/>
      <c r="BIE51" s="704"/>
      <c r="BIF51" s="407"/>
      <c r="BIG51" s="704"/>
      <c r="BIH51" s="78">
        <f t="shared" si="172"/>
        <v>0</v>
      </c>
      <c r="BIJ51" s="798"/>
      <c r="BIQ51" s="546"/>
      <c r="BIX51" s="798"/>
      <c r="BIY51" s="798"/>
      <c r="BJM51" s="546"/>
      <c r="BJT51" s="546"/>
      <c r="BJU51" s="407"/>
      <c r="BKB51" s="546"/>
      <c r="BKI51" s="546"/>
      <c r="BKP51" s="546"/>
      <c r="BKW51" s="546"/>
      <c r="BLD51" s="546"/>
      <c r="BLK51" s="546"/>
      <c r="BLR51" s="546"/>
      <c r="BLY51" s="546"/>
      <c r="BMF51" s="31"/>
      <c r="BMG51" s="817"/>
      <c r="BMH51" s="704"/>
      <c r="BMJ51" s="704"/>
      <c r="BMK51" s="78">
        <f t="shared" si="185"/>
        <v>0</v>
      </c>
      <c r="BMT51" s="322"/>
      <c r="BMU51" s="230"/>
      <c r="BMV51" s="698"/>
      <c r="BMW51" s="98"/>
      <c r="BMX51" s="351"/>
      <c r="BMY51" s="78">
        <f t="shared" si="229"/>
        <v>56291.5</v>
      </c>
      <c r="BND51" s="312"/>
      <c r="BNI51" s="933"/>
      <c r="BOK51" s="798"/>
      <c r="BOR51" s="546"/>
      <c r="BOY51" s="546"/>
      <c r="BQB51" s="798"/>
      <c r="BQC51" s="817"/>
      <c r="BQD51" s="704"/>
      <c r="BQG51" s="78">
        <f t="shared" si="189"/>
        <v>28133.5</v>
      </c>
      <c r="BQI51" s="322"/>
      <c r="BQJ51" s="230"/>
      <c r="BQK51" s="105"/>
      <c r="BQL51" s="427"/>
      <c r="BQM51" s="140"/>
      <c r="BQN51" s="78">
        <f t="shared" si="190"/>
        <v>0</v>
      </c>
      <c r="BQO51" s="312"/>
      <c r="BQP51" s="407"/>
      <c r="BQQ51" s="817"/>
      <c r="BQR51" s="351"/>
      <c r="BQS51" s="407"/>
      <c r="BQT51" s="780"/>
      <c r="BQU51" s="132">
        <f t="shared" si="191"/>
        <v>0</v>
      </c>
    </row>
    <row r="52" spans="4:1007 1088:1815" s="32" customFormat="1" ht="15.75" thickTop="1" x14ac:dyDescent="0.25">
      <c r="AC52" s="407"/>
      <c r="AD52" s="782"/>
      <c r="AE52" s="704"/>
      <c r="AF52" s="407"/>
      <c r="AG52" s="704"/>
      <c r="AH52" s="78">
        <f t="shared" si="6"/>
        <v>33979</v>
      </c>
      <c r="AJ52" s="323"/>
      <c r="AK52" s="782"/>
      <c r="AL52" s="704"/>
      <c r="AM52" s="798"/>
      <c r="AN52" s="704"/>
      <c r="AO52" s="78">
        <f t="shared" si="7"/>
        <v>617632.36</v>
      </c>
      <c r="AX52" s="798"/>
      <c r="BE52" s="546"/>
      <c r="BL52" s="798"/>
      <c r="BM52" s="782"/>
      <c r="BN52" s="704"/>
      <c r="BO52" s="546"/>
      <c r="BP52" s="704"/>
      <c r="BQ52" s="78">
        <f t="shared" si="11"/>
        <v>0</v>
      </c>
      <c r="BS52" s="546"/>
      <c r="BT52" s="546"/>
      <c r="CA52" s="546"/>
      <c r="CH52" s="546"/>
      <c r="CK52" s="312"/>
      <c r="CO52" s="407">
        <v>41487</v>
      </c>
      <c r="CP52" s="913"/>
      <c r="CQ52" s="782" t="s">
        <v>3371</v>
      </c>
      <c r="CR52" s="76">
        <v>543308.30000000005</v>
      </c>
      <c r="CS52" s="484"/>
      <c r="CT52" s="939"/>
      <c r="CU52" s="78">
        <f t="shared" si="15"/>
        <v>4521917.6900000004</v>
      </c>
      <c r="CW52" s="407"/>
      <c r="CX52" s="913"/>
      <c r="CY52" s="782"/>
      <c r="CZ52" s="140"/>
      <c r="DA52" s="546"/>
      <c r="DC52" s="78">
        <f t="shared" si="16"/>
        <v>9551430.3000000007</v>
      </c>
      <c r="DE52" s="798"/>
      <c r="DV52" s="312"/>
      <c r="DZ52" s="798"/>
      <c r="EG52" s="546"/>
      <c r="EN52" s="546"/>
      <c r="EY52" s="312"/>
      <c r="FC52" s="427"/>
      <c r="FD52" s="49"/>
      <c r="FE52" s="1476"/>
      <c r="FF52" s="140"/>
      <c r="FG52" s="49"/>
      <c r="FH52" s="140"/>
      <c r="FI52" s="132">
        <f t="shared" si="24"/>
        <v>40277.530000000006</v>
      </c>
      <c r="FK52" s="546"/>
      <c r="FO52" s="312"/>
      <c r="FZ52" s="407"/>
      <c r="GA52" s="740"/>
      <c r="GC52" s="785"/>
      <c r="GF52" s="78">
        <f t="shared" si="26"/>
        <v>115455</v>
      </c>
      <c r="GO52" s="546"/>
      <c r="GW52" s="546"/>
      <c r="HD52" s="798"/>
      <c r="IM52" s="407"/>
      <c r="IN52" s="1476"/>
      <c r="IO52" s="809"/>
      <c r="IR52" s="78">
        <f t="shared" si="35"/>
        <v>402</v>
      </c>
      <c r="IT52" s="407"/>
      <c r="IU52" s="1476"/>
      <c r="IV52" s="809"/>
      <c r="IY52" s="78">
        <f t="shared" si="36"/>
        <v>21278.5</v>
      </c>
      <c r="JA52" s="323"/>
      <c r="JB52" s="782"/>
      <c r="JC52" s="704"/>
      <c r="JD52" s="323"/>
      <c r="JE52" s="704"/>
      <c r="JF52" s="78">
        <f t="shared" si="37"/>
        <v>30400</v>
      </c>
      <c r="JH52" s="323"/>
      <c r="JI52" s="782"/>
      <c r="JJ52" s="704"/>
      <c r="JK52" s="323"/>
      <c r="JL52" s="704"/>
      <c r="JM52" s="78">
        <f t="shared" si="38"/>
        <v>30400</v>
      </c>
      <c r="JO52" s="323"/>
      <c r="JP52" s="782"/>
      <c r="JQ52" s="704"/>
      <c r="JR52" s="323"/>
      <c r="JS52" s="704"/>
      <c r="JT52" s="78">
        <f t="shared" si="39"/>
        <v>30400</v>
      </c>
      <c r="JV52" s="546"/>
      <c r="JW52" s="817"/>
      <c r="KA52" s="78">
        <f t="shared" si="274"/>
        <v>115056.17</v>
      </c>
      <c r="KC52" s="798"/>
      <c r="KR52" s="798"/>
      <c r="KY52" s="798"/>
      <c r="MH52" s="546"/>
      <c r="MO52" s="546"/>
      <c r="MV52" s="546"/>
      <c r="NQ52" s="546"/>
      <c r="NT52" s="546"/>
      <c r="NX52" s="546"/>
      <c r="OE52" s="546"/>
      <c r="OF52" s="933"/>
      <c r="OI52" s="312"/>
      <c r="OM52" s="546"/>
      <c r="PA52" s="322"/>
      <c r="PB52" s="791"/>
      <c r="PC52" s="140"/>
      <c r="PD52" s="49"/>
      <c r="PE52" s="140"/>
      <c r="PF52" s="78">
        <f t="shared" si="58"/>
        <v>7976</v>
      </c>
      <c r="PH52" s="322"/>
      <c r="PI52" s="791"/>
      <c r="PJ52" s="140"/>
      <c r="PK52" s="49"/>
      <c r="PL52" s="140"/>
      <c r="PM52" s="78">
        <f t="shared" si="59"/>
        <v>7976</v>
      </c>
      <c r="PO52" s="798"/>
      <c r="PS52" s="312"/>
      <c r="PW52" s="798"/>
      <c r="QD52" s="798"/>
      <c r="RF52" s="427"/>
      <c r="RG52" s="484"/>
      <c r="RH52" s="303"/>
      <c r="RI52" s="391"/>
      <c r="RJ52" s="49"/>
      <c r="RK52" s="391"/>
      <c r="RL52" s="78">
        <f t="shared" si="66"/>
        <v>26965.5</v>
      </c>
      <c r="RN52" s="546"/>
      <c r="RU52" s="546"/>
      <c r="TY52" s="546"/>
      <c r="UF52" s="546"/>
      <c r="UM52" s="546"/>
      <c r="UT52" s="323"/>
      <c r="UU52" s="782"/>
      <c r="UV52" s="704"/>
      <c r="UW52" s="798"/>
      <c r="UX52" s="704"/>
      <c r="UY52" s="78">
        <f t="shared" si="79"/>
        <v>2243</v>
      </c>
      <c r="VA52" s="546"/>
      <c r="WC52" s="798"/>
      <c r="WF52" s="312"/>
      <c r="WJ52" s="546"/>
      <c r="WX52" s="546"/>
      <c r="XA52" s="312"/>
      <c r="XE52" s="546"/>
      <c r="XL52" s="546"/>
      <c r="XS52" s="798"/>
      <c r="YA52" s="798"/>
      <c r="YH52" s="546"/>
      <c r="YI52" s="935"/>
      <c r="YP52" s="798"/>
      <c r="YW52" s="798"/>
      <c r="YY52" s="780"/>
      <c r="ZA52" s="704"/>
      <c r="ZB52" s="78">
        <f t="shared" si="93"/>
        <v>13442.44</v>
      </c>
      <c r="ZD52" s="546"/>
      <c r="ZK52" s="546"/>
      <c r="ZR52" s="323"/>
      <c r="ZS52" s="933"/>
      <c r="ZT52" s="782"/>
      <c r="ZU52" s="704"/>
      <c r="ZV52" s="323"/>
      <c r="ZW52" s="704"/>
      <c r="ZX52" s="78">
        <f t="shared" si="94"/>
        <v>690137.66000000015</v>
      </c>
      <c r="ZZ52" s="323"/>
      <c r="AAA52" s="782"/>
      <c r="AAB52" s="704"/>
      <c r="AAC52" s="323"/>
      <c r="AAD52" s="704"/>
      <c r="AAE52" s="78">
        <f t="shared" si="95"/>
        <v>0</v>
      </c>
      <c r="AAG52" s="546"/>
      <c r="AAJ52" s="798"/>
      <c r="AAN52" s="798"/>
      <c r="AAO52" s="312"/>
      <c r="AAP52" s="704"/>
      <c r="AAS52" s="78">
        <f t="shared" si="97"/>
        <v>22790</v>
      </c>
      <c r="AAU52" s="546"/>
      <c r="ABB52" s="546"/>
      <c r="ABI52" s="546"/>
      <c r="ABP52" s="546"/>
      <c r="ABW52" s="546"/>
      <c r="ACD52" s="546"/>
      <c r="ACE52" s="546"/>
      <c r="ACZ52" s="407"/>
      <c r="ADH52" s="798"/>
      <c r="ADK52" s="546"/>
      <c r="ADO52" s="546"/>
      <c r="ADV52" s="798"/>
      <c r="ADY52" s="798"/>
      <c r="AEA52" s="78"/>
      <c r="AGG52" s="798"/>
      <c r="AGN52" s="546"/>
      <c r="AGU52" s="323"/>
      <c r="AGV52" s="323"/>
      <c r="AGW52" s="782"/>
      <c r="AGX52" s="704"/>
      <c r="AGY52" s="323"/>
      <c r="AGZ52" s="704"/>
      <c r="AHA52" s="78">
        <f t="shared" si="114"/>
        <v>2343</v>
      </c>
      <c r="AHJ52" s="546"/>
      <c r="AHQ52" s="546"/>
      <c r="AHR52" s="546"/>
      <c r="AHY52" s="546"/>
      <c r="AIF52" s="546"/>
      <c r="AIM52" s="546"/>
      <c r="AIT52" s="31"/>
      <c r="AIU52" s="784"/>
      <c r="AIV52" s="105"/>
      <c r="AIW52" s="31"/>
      <c r="AIX52" s="76"/>
      <c r="AIY52" s="78">
        <f t="shared" si="121"/>
        <v>52560.5</v>
      </c>
      <c r="AJA52" s="31"/>
      <c r="AJB52" s="802"/>
      <c r="AJC52" s="140"/>
      <c r="AJD52" s="794"/>
      <c r="AJE52" s="704"/>
      <c r="AJF52" s="78">
        <f t="shared" si="122"/>
        <v>25028.5</v>
      </c>
      <c r="AJH52" s="798"/>
      <c r="AJM52" s="78">
        <f t="shared" si="123"/>
        <v>0</v>
      </c>
      <c r="AJO52" s="798"/>
      <c r="AJP52" s="782"/>
      <c r="AJQ52" s="704"/>
      <c r="AJR52" s="31"/>
      <c r="AJS52" s="704"/>
      <c r="AJT52" s="78">
        <f t="shared" si="124"/>
        <v>33034.5</v>
      </c>
      <c r="AKD52" s="546"/>
      <c r="AKL52" s="933"/>
      <c r="AKS52" s="546"/>
      <c r="AKZ52" s="546"/>
      <c r="ALG52" s="546"/>
      <c r="ALN52" s="546"/>
      <c r="ALP52" s="785"/>
      <c r="ALR52" s="704"/>
      <c r="ALS52" s="78">
        <f t="shared" si="131"/>
        <v>37151</v>
      </c>
      <c r="AOV52" s="98"/>
      <c r="AOW52" s="934"/>
      <c r="AOX52" s="351"/>
      <c r="AOY52" s="98"/>
      <c r="AOZ52" s="140"/>
      <c r="APA52" s="76"/>
      <c r="APB52" s="353"/>
      <c r="APC52" s="546"/>
      <c r="APJ52" s="323"/>
      <c r="APK52" s="953"/>
      <c r="APL52" s="795"/>
      <c r="APM52" s="812"/>
      <c r="APN52" s="795"/>
      <c r="APO52" s="76"/>
      <c r="APP52" s="353"/>
      <c r="APQ52" s="812"/>
      <c r="APR52" s="953"/>
      <c r="APS52" s="795"/>
      <c r="APT52" s="812"/>
      <c r="APU52" s="795"/>
      <c r="APV52" s="76"/>
      <c r="APX52" s="31"/>
      <c r="APY52" s="876"/>
      <c r="APZ52" s="795"/>
      <c r="AQA52" s="812"/>
      <c r="AQB52" s="795"/>
      <c r="AQC52" s="76"/>
      <c r="AQE52" s="31"/>
      <c r="AQF52" s="876"/>
      <c r="AQG52" s="795"/>
      <c r="AQH52" s="812"/>
      <c r="AQI52" s="795"/>
      <c r="AQJ52" s="76"/>
      <c r="AQL52" s="323"/>
      <c r="AQM52" s="876"/>
      <c r="AQN52" s="809"/>
      <c r="AQO52" s="812"/>
      <c r="AQP52" s="795"/>
      <c r="AQQ52" s="76"/>
      <c r="AQR52" s="353"/>
      <c r="AQS52" s="323"/>
      <c r="AQT52" s="876"/>
      <c r="AQU52" s="809"/>
      <c r="AQV52" s="812"/>
      <c r="AQW52" s="795"/>
      <c r="AQX52" s="76"/>
      <c r="AQY52" s="353"/>
      <c r="AQZ52" s="323"/>
      <c r="ARA52" s="876"/>
      <c r="ARB52" s="809"/>
      <c r="ARC52" s="812"/>
      <c r="ARD52" s="795"/>
      <c r="ARE52" s="76"/>
      <c r="ARF52" s="353"/>
      <c r="ARG52" s="723"/>
      <c r="ARH52" s="953"/>
      <c r="ARI52" s="795"/>
      <c r="ARJ52" s="812"/>
      <c r="ARK52" s="795"/>
      <c r="ARL52" s="76"/>
      <c r="ARN52" s="723"/>
      <c r="ARO52" s="953"/>
      <c r="ARP52" s="795"/>
      <c r="ARQ52" s="812"/>
      <c r="ARR52" s="795"/>
      <c r="ARS52" s="76"/>
      <c r="ARU52" s="546"/>
      <c r="ASI52" s="546"/>
      <c r="ASP52" s="546"/>
      <c r="ASQ52" s="546"/>
      <c r="ASX52" s="546"/>
      <c r="ASY52" s="802"/>
      <c r="ATE52" s="798"/>
      <c r="ATL52" s="546"/>
      <c r="ATM52" s="935"/>
      <c r="ATT52" s="546"/>
      <c r="ATU52" s="935"/>
      <c r="AUB52" s="546"/>
      <c r="AUI52" s="546"/>
      <c r="AUJ52" s="782"/>
      <c r="AUN52" s="78">
        <f t="shared" si="246"/>
        <v>23669.5</v>
      </c>
      <c r="AUP52" s="546"/>
      <c r="AUW52" s="546"/>
      <c r="AVD52" s="546"/>
      <c r="AVI52" s="76"/>
      <c r="AVJ52" s="353"/>
      <c r="AVK52" s="546"/>
      <c r="AVR52" s="546"/>
      <c r="AVY52" s="427"/>
      <c r="AVZ52" s="230"/>
      <c r="AWA52" s="698"/>
      <c r="AWB52" s="954"/>
      <c r="AWC52" s="140"/>
      <c r="AWD52" s="132">
        <f t="shared" si="226"/>
        <v>0</v>
      </c>
      <c r="AWG52" s="933"/>
      <c r="AWN52" s="407"/>
      <c r="AWO52" s="407"/>
      <c r="AWP52" s="312"/>
      <c r="AWS52" s="780"/>
      <c r="AWT52" s="76"/>
      <c r="AWV52" s="546"/>
      <c r="AXC52" s="546"/>
      <c r="AXQ52" s="407"/>
      <c r="AXR52" s="782"/>
      <c r="AXS52" s="704"/>
      <c r="AXT52" s="31"/>
      <c r="AXU52" s="780"/>
      <c r="AXV52" s="78">
        <f t="shared" si="136"/>
        <v>39719</v>
      </c>
      <c r="AXX52" s="407"/>
      <c r="AXY52" s="782"/>
      <c r="AXZ52" s="704"/>
      <c r="AYB52" s="780"/>
      <c r="AYC52" s="78">
        <f t="shared" si="137"/>
        <v>0</v>
      </c>
      <c r="AYE52" s="407"/>
      <c r="AYF52" s="782"/>
      <c r="AYI52" s="780"/>
      <c r="AYJ52" s="78">
        <f t="shared" si="138"/>
        <v>0</v>
      </c>
      <c r="AYL52" s="407"/>
      <c r="AYM52" s="312"/>
      <c r="AYP52" s="780"/>
      <c r="AYQ52" s="76"/>
      <c r="AYS52" s="546"/>
      <c r="AZG52" s="323"/>
      <c r="AZH52" s="782"/>
      <c r="AZI52" s="351"/>
      <c r="AZJ52" s="869"/>
      <c r="AZK52" s="780"/>
      <c r="AZL52" s="78">
        <f t="shared" si="142"/>
        <v>5180.28</v>
      </c>
      <c r="AZU52" s="323"/>
      <c r="AZV52" s="817"/>
      <c r="AZW52" s="704"/>
      <c r="AZX52" s="407"/>
      <c r="AZY52" s="780"/>
      <c r="AZZ52" s="78">
        <f t="shared" si="144"/>
        <v>5524</v>
      </c>
      <c r="BAB52" s="546"/>
      <c r="BAE52" s="546"/>
      <c r="BAI52" s="427"/>
      <c r="BAJ52" s="955"/>
      <c r="BAK52" s="391"/>
      <c r="BAL52" s="49"/>
      <c r="BAM52" s="391"/>
      <c r="BAN52" s="76">
        <f t="shared" si="146"/>
        <v>56084.2</v>
      </c>
      <c r="BBD52" s="322"/>
      <c r="BBE52" s="322"/>
      <c r="BBF52" s="230"/>
      <c r="BBG52" s="105"/>
      <c r="BBH52" s="322"/>
      <c r="BBI52" s="436"/>
      <c r="BBJ52" s="132">
        <f t="shared" si="147"/>
        <v>2133550.5</v>
      </c>
      <c r="BBL52" s="946"/>
      <c r="BBM52" s="245"/>
      <c r="BBN52" s="956"/>
      <c r="BBO52" s="847"/>
      <c r="BBS52" s="946"/>
      <c r="BBX52" s="32">
        <f t="shared" si="284"/>
        <v>0</v>
      </c>
      <c r="BCN52" s="546"/>
      <c r="BCU52" s="546"/>
      <c r="BCX52" s="312"/>
      <c r="BDB52" s="798"/>
      <c r="BDI52" s="407"/>
      <c r="BDJ52" s="407"/>
      <c r="BDK52" s="312"/>
      <c r="BDM52" s="546"/>
      <c r="BDN52" s="780"/>
      <c r="BDO52" s="76"/>
      <c r="BDQ52" s="312"/>
      <c r="BDR52" s="312"/>
      <c r="BDS52" s="312"/>
      <c r="BDV52" s="780"/>
      <c r="BDW52" s="76"/>
      <c r="BDY52" s="312"/>
      <c r="BDZ52" s="312"/>
      <c r="BEC52" s="780"/>
      <c r="BED52" s="76"/>
      <c r="BEM52" s="798"/>
      <c r="BET52" s="798"/>
      <c r="BFA52" s="322"/>
      <c r="BFB52" s="303"/>
      <c r="BFC52" s="391"/>
      <c r="BFD52" s="865"/>
      <c r="BFE52" s="391"/>
      <c r="BFF52" s="78">
        <f t="shared" si="161"/>
        <v>37162</v>
      </c>
      <c r="BFH52" s="798"/>
      <c r="BFK52" s="546"/>
      <c r="BFV52" s="798"/>
      <c r="BFY52" s="798"/>
      <c r="BGC52" s="546"/>
      <c r="BGF52" s="407"/>
      <c r="BGQ52" s="546"/>
      <c r="BGX52" s="546"/>
      <c r="BHF52" s="798"/>
      <c r="BHG52" s="817"/>
      <c r="BHH52" s="704"/>
      <c r="BHI52" s="798"/>
      <c r="BHJ52" s="704"/>
      <c r="BHK52" s="78">
        <f t="shared" si="169"/>
        <v>6434</v>
      </c>
      <c r="BHM52" s="798"/>
      <c r="BHN52" s="933"/>
      <c r="BHQ52" s="798"/>
      <c r="BIC52" s="546"/>
      <c r="BID52" s="817"/>
      <c r="BIE52" s="704"/>
      <c r="BIF52" s="407"/>
      <c r="BIG52" s="704"/>
      <c r="BIH52" s="78">
        <f t="shared" si="172"/>
        <v>0</v>
      </c>
      <c r="BIJ52" s="798"/>
      <c r="BIQ52" s="546"/>
      <c r="BIX52" s="798"/>
      <c r="BIY52" s="798"/>
      <c r="BJM52" s="546"/>
      <c r="BJT52" s="546"/>
      <c r="BJU52" s="407"/>
      <c r="BKB52" s="546"/>
      <c r="BKI52" s="546"/>
      <c r="BKP52" s="546"/>
      <c r="BKW52" s="546"/>
      <c r="BLD52" s="546"/>
      <c r="BLK52" s="546"/>
      <c r="BLR52" s="546"/>
      <c r="BLY52" s="546"/>
      <c r="BMF52" s="31"/>
      <c r="BMG52" s="817"/>
      <c r="BMH52" s="704"/>
      <c r="BMJ52" s="704"/>
      <c r="BMK52" s="78">
        <f t="shared" si="185"/>
        <v>0</v>
      </c>
      <c r="BMT52" s="322"/>
      <c r="BMU52" s="230"/>
      <c r="BMV52" s="698"/>
      <c r="BMW52" s="1476"/>
      <c r="BMX52" s="351"/>
      <c r="BMY52" s="78">
        <f t="shared" si="229"/>
        <v>56291.5</v>
      </c>
      <c r="BND52" s="312"/>
      <c r="BNI52" s="933"/>
      <c r="BOK52" s="798"/>
      <c r="BOR52" s="546"/>
      <c r="BOY52" s="546"/>
      <c r="BQB52" s="798"/>
      <c r="BQC52" s="817"/>
      <c r="BQD52" s="704"/>
      <c r="BQG52" s="78">
        <f t="shared" si="189"/>
        <v>28133.5</v>
      </c>
      <c r="BQI52" s="322"/>
      <c r="BQJ52" s="230"/>
      <c r="BQK52" s="105"/>
      <c r="BQL52" s="427"/>
      <c r="BQM52" s="140"/>
      <c r="BQN52" s="78">
        <f t="shared" si="190"/>
        <v>0</v>
      </c>
      <c r="BQO52" s="312"/>
      <c r="BQP52" s="407"/>
      <c r="BQQ52" s="817"/>
      <c r="BQR52" s="351"/>
      <c r="BQS52" s="407"/>
      <c r="BQT52" s="780"/>
      <c r="BQU52" s="132">
        <f t="shared" si="191"/>
        <v>0</v>
      </c>
    </row>
    <row r="53" spans="4:1007 1088:1815" s="32" customFormat="1" x14ac:dyDescent="0.25">
      <c r="AC53" s="407"/>
      <c r="AD53" s="782"/>
      <c r="AE53" s="391"/>
      <c r="AF53" s="427"/>
      <c r="AG53" s="704"/>
      <c r="AH53" s="78">
        <f t="shared" si="6"/>
        <v>33979</v>
      </c>
      <c r="AJ53" s="323"/>
      <c r="AK53" s="782"/>
      <c r="AL53" s="704"/>
      <c r="AM53" s="798"/>
      <c r="AN53" s="704"/>
      <c r="AO53" s="78">
        <f t="shared" si="7"/>
        <v>617632.36</v>
      </c>
      <c r="AX53" s="798"/>
      <c r="BE53" s="546"/>
      <c r="BL53" s="798"/>
      <c r="BM53" s="782"/>
      <c r="BN53" s="704"/>
      <c r="BO53" s="546"/>
      <c r="BP53" s="704"/>
      <c r="BQ53" s="78">
        <f t="shared" si="11"/>
        <v>0</v>
      </c>
      <c r="BS53" s="546"/>
      <c r="BT53" s="546"/>
      <c r="CA53" s="546"/>
      <c r="CH53" s="546"/>
      <c r="CK53" s="312"/>
      <c r="CO53" s="407" t="s">
        <v>170</v>
      </c>
      <c r="CP53" s="913"/>
      <c r="CQ53" s="782" t="s">
        <v>3372</v>
      </c>
      <c r="CR53" s="76">
        <v>545637.06999999995</v>
      </c>
      <c r="CS53" s="484"/>
      <c r="CT53" s="939"/>
      <c r="CU53" s="78">
        <f t="shared" si="15"/>
        <v>5067554.7600000007</v>
      </c>
      <c r="CW53" s="407"/>
      <c r="CX53" s="913"/>
      <c r="CY53" s="782"/>
      <c r="CZ53" s="140"/>
      <c r="DA53" s="546"/>
      <c r="DC53" s="78">
        <f t="shared" si="16"/>
        <v>9551430.3000000007</v>
      </c>
      <c r="DE53" s="798"/>
      <c r="DV53" s="312"/>
      <c r="DZ53" s="798"/>
      <c r="EG53" s="546"/>
      <c r="EN53" s="546"/>
      <c r="EY53" s="312"/>
      <c r="FC53" s="427"/>
      <c r="FD53" s="49"/>
      <c r="FE53" s="1476"/>
      <c r="FF53" s="140"/>
      <c r="FG53" s="49"/>
      <c r="FH53" s="140"/>
      <c r="FI53" s="132">
        <f t="shared" si="24"/>
        <v>40277.530000000006</v>
      </c>
      <c r="FK53" s="546"/>
      <c r="FO53" s="312"/>
      <c r="FZ53" s="407"/>
      <c r="GA53" s="407"/>
      <c r="GC53" s="785"/>
      <c r="GF53" s="78">
        <f t="shared" si="26"/>
        <v>115455</v>
      </c>
      <c r="GO53" s="546"/>
      <c r="GW53" s="546"/>
      <c r="HD53" s="798"/>
      <c r="IM53" s="407"/>
      <c r="IN53" s="1476"/>
      <c r="IO53" s="809"/>
      <c r="IR53" s="78">
        <f t="shared" si="35"/>
        <v>402</v>
      </c>
      <c r="IT53" s="407"/>
      <c r="IU53" s="1476"/>
      <c r="IV53" s="809"/>
      <c r="IY53" s="78">
        <f t="shared" si="36"/>
        <v>21278.5</v>
      </c>
      <c r="JA53" s="323"/>
      <c r="JB53" s="782"/>
      <c r="JC53" s="704"/>
      <c r="JD53" s="323"/>
      <c r="JE53" s="704"/>
      <c r="JF53" s="78">
        <f t="shared" si="37"/>
        <v>30400</v>
      </c>
      <c r="JH53" s="323"/>
      <c r="JI53" s="782"/>
      <c r="JJ53" s="704"/>
      <c r="JK53" s="323"/>
      <c r="JL53" s="704"/>
      <c r="JM53" s="78">
        <f t="shared" si="38"/>
        <v>30400</v>
      </c>
      <c r="JO53" s="323"/>
      <c r="JP53" s="782"/>
      <c r="JQ53" s="704"/>
      <c r="JR53" s="798"/>
      <c r="JS53" s="704"/>
      <c r="JT53" s="78">
        <f t="shared" si="39"/>
        <v>30400</v>
      </c>
      <c r="JV53" s="546"/>
      <c r="JW53" s="817"/>
      <c r="KA53" s="78">
        <f t="shared" si="274"/>
        <v>115056.17</v>
      </c>
      <c r="KC53" s="798"/>
      <c r="KR53" s="798"/>
      <c r="KY53" s="798"/>
      <c r="MH53" s="546"/>
      <c r="MO53" s="546"/>
      <c r="MV53" s="546"/>
      <c r="NQ53" s="546"/>
      <c r="NT53" s="546"/>
      <c r="NX53" s="546"/>
      <c r="OE53" s="546"/>
      <c r="OF53" s="933"/>
      <c r="OI53" s="312"/>
      <c r="OM53" s="546"/>
      <c r="PA53" s="322"/>
      <c r="PB53" s="791"/>
      <c r="PC53" s="140"/>
      <c r="PD53" s="49"/>
      <c r="PE53" s="140"/>
      <c r="PF53" s="78">
        <f t="shared" si="58"/>
        <v>7976</v>
      </c>
      <c r="PH53" s="322"/>
      <c r="PI53" s="791"/>
      <c r="PJ53" s="140"/>
      <c r="PK53" s="49"/>
      <c r="PL53" s="140"/>
      <c r="PM53" s="78">
        <f t="shared" si="59"/>
        <v>7976</v>
      </c>
      <c r="PO53" s="798"/>
      <c r="PS53" s="312"/>
      <c r="PW53" s="798"/>
      <c r="QD53" s="798"/>
      <c r="RF53" s="427"/>
      <c r="RG53" s="484"/>
      <c r="RH53" s="303"/>
      <c r="RI53" s="391"/>
      <c r="RJ53" s="49"/>
      <c r="RK53" s="391"/>
      <c r="RL53" s="78">
        <f t="shared" si="66"/>
        <v>26965.5</v>
      </c>
      <c r="RN53" s="546"/>
      <c r="RU53" s="546"/>
      <c r="TY53" s="546"/>
      <c r="UF53" s="546"/>
      <c r="UM53" s="546"/>
      <c r="UT53" s="323"/>
      <c r="UU53" s="782"/>
      <c r="UV53" s="704"/>
      <c r="UW53" s="798"/>
      <c r="UX53" s="704"/>
      <c r="UY53" s="78">
        <f t="shared" si="79"/>
        <v>2243</v>
      </c>
      <c r="VA53" s="546"/>
      <c r="WC53" s="798"/>
      <c r="WF53" s="312"/>
      <c r="WJ53" s="546"/>
      <c r="WX53" s="546"/>
      <c r="XA53" s="312"/>
      <c r="XE53" s="546"/>
      <c r="XL53" s="546"/>
      <c r="XS53" s="798"/>
      <c r="YA53" s="798"/>
      <c r="YH53" s="546"/>
      <c r="YI53" s="935"/>
      <c r="YP53" s="798"/>
      <c r="YW53" s="798"/>
      <c r="YY53" s="780"/>
      <c r="ZA53" s="704"/>
      <c r="ZB53" s="78">
        <f t="shared" si="93"/>
        <v>13442.44</v>
      </c>
      <c r="ZD53" s="546"/>
      <c r="ZK53" s="546"/>
      <c r="ZR53" s="323"/>
      <c r="ZS53" s="933"/>
      <c r="ZT53" s="782"/>
      <c r="ZU53" s="704"/>
      <c r="ZV53" s="323"/>
      <c r="ZW53" s="704"/>
      <c r="ZX53" s="78">
        <f t="shared" si="94"/>
        <v>690137.66000000015</v>
      </c>
      <c r="ZZ53" s="323"/>
      <c r="AAA53" s="782"/>
      <c r="AAB53" s="704"/>
      <c r="AAC53" s="323"/>
      <c r="AAD53" s="704"/>
      <c r="AAE53" s="78">
        <f t="shared" si="95"/>
        <v>0</v>
      </c>
      <c r="AAG53" s="546"/>
      <c r="AAJ53" s="798"/>
      <c r="AAN53" s="798"/>
      <c r="AAO53" s="312"/>
      <c r="AAP53" s="704"/>
      <c r="AAS53" s="78">
        <f t="shared" si="97"/>
        <v>22790</v>
      </c>
      <c r="AAU53" s="546"/>
      <c r="ABB53" s="546"/>
      <c r="ABI53" s="546"/>
      <c r="ABP53" s="546"/>
      <c r="ABW53" s="546"/>
      <c r="ACD53" s="546"/>
      <c r="ACE53" s="546"/>
      <c r="ACZ53" s="407"/>
      <c r="ADH53" s="798"/>
      <c r="ADK53" s="546"/>
      <c r="ADO53" s="546"/>
      <c r="ADV53" s="798"/>
      <c r="ADY53" s="798"/>
      <c r="AGG53" s="798"/>
      <c r="AGN53" s="546"/>
      <c r="AGU53" s="323"/>
      <c r="AGV53" s="323"/>
      <c r="AGW53" s="782"/>
      <c r="AGX53" s="704"/>
      <c r="AGY53" s="323"/>
      <c r="AGZ53" s="704"/>
      <c r="AHA53" s="78">
        <f t="shared" si="114"/>
        <v>2343</v>
      </c>
      <c r="AHJ53" s="546"/>
      <c r="AHQ53" s="546"/>
      <c r="AHR53" s="546"/>
      <c r="AHY53" s="546"/>
      <c r="AIF53" s="546"/>
      <c r="AIM53" s="546"/>
      <c r="AIT53" s="31"/>
      <c r="AIU53" s="784"/>
      <c r="AIV53" s="22"/>
      <c r="AIW53" s="31"/>
      <c r="AIX53" s="76"/>
      <c r="AIY53" s="78">
        <f t="shared" si="121"/>
        <v>52560.5</v>
      </c>
      <c r="AJA53" s="31"/>
      <c r="AJB53" s="802"/>
      <c r="AJC53" s="140"/>
      <c r="AJD53" s="794"/>
      <c r="AJE53" s="704"/>
      <c r="AJF53" s="78">
        <f t="shared" si="122"/>
        <v>25028.5</v>
      </c>
      <c r="AJH53" s="798"/>
      <c r="AJM53" s="78">
        <f t="shared" si="123"/>
        <v>0</v>
      </c>
      <c r="AJO53" s="798"/>
      <c r="AJP53" s="782"/>
      <c r="AJQ53" s="704"/>
      <c r="AJR53" s="31"/>
      <c r="AJS53" s="704"/>
      <c r="AJT53" s="78">
        <f t="shared" si="124"/>
        <v>33034.5</v>
      </c>
      <c r="AKD53" s="546"/>
      <c r="AKL53" s="933"/>
      <c r="AKS53" s="546"/>
      <c r="AKZ53" s="546"/>
      <c r="ALG53" s="546"/>
      <c r="ALN53" s="546"/>
      <c r="ALP53" s="785"/>
      <c r="ALR53" s="704"/>
      <c r="ALS53" s="78">
        <f t="shared" si="131"/>
        <v>37151</v>
      </c>
      <c r="AOV53" s="98"/>
      <c r="AOW53" s="934"/>
      <c r="AOX53" s="351"/>
      <c r="AOY53" s="98"/>
      <c r="AOZ53" s="351"/>
      <c r="APA53" s="76"/>
      <c r="APB53" s="353"/>
      <c r="APC53" s="546"/>
      <c r="APJ53" s="323"/>
      <c r="APK53" s="953"/>
      <c r="APL53" s="795"/>
      <c r="APM53" s="812"/>
      <c r="APN53" s="795"/>
      <c r="APO53" s="76"/>
      <c r="APP53" s="353"/>
      <c r="APQ53" s="812"/>
      <c r="APR53" s="953"/>
      <c r="APS53" s="795"/>
      <c r="APT53" s="812"/>
      <c r="APU53" s="795"/>
      <c r="APV53" s="76"/>
      <c r="APX53" s="31"/>
      <c r="APY53" s="876"/>
      <c r="APZ53" s="795"/>
      <c r="AQA53" s="812"/>
      <c r="AQB53" s="795"/>
      <c r="AQC53" s="76"/>
      <c r="AQE53" s="31"/>
      <c r="AQF53" s="876"/>
      <c r="AQG53" s="795"/>
      <c r="AQH53" s="812"/>
      <c r="AQI53" s="795"/>
      <c r="AQJ53" s="76"/>
      <c r="AQL53" s="323"/>
      <c r="AQM53" s="876"/>
      <c r="AQN53" s="809"/>
      <c r="AQO53" s="812"/>
      <c r="AQP53" s="795"/>
      <c r="AQQ53" s="76"/>
      <c r="AQR53" s="353"/>
      <c r="AQS53" s="323"/>
      <c r="AQT53" s="876"/>
      <c r="AQU53" s="809"/>
      <c r="AQV53" s="812"/>
      <c r="AQW53" s="795"/>
      <c r="AQX53" s="76"/>
      <c r="AQY53" s="353"/>
      <c r="AQZ53" s="323"/>
      <c r="ARA53" s="876"/>
      <c r="ARB53" s="809"/>
      <c r="ARC53" s="812"/>
      <c r="ARD53" s="795"/>
      <c r="ARE53" s="76"/>
      <c r="ARF53" s="353"/>
      <c r="ARG53" s="723"/>
      <c r="ARH53" s="953"/>
      <c r="ARI53" s="795"/>
      <c r="ARJ53" s="812"/>
      <c r="ARK53" s="795"/>
      <c r="ARL53" s="76"/>
      <c r="ARU53" s="546"/>
      <c r="ASI53" s="546"/>
      <c r="ASP53" s="546"/>
      <c r="ASQ53" s="546"/>
      <c r="ASX53" s="546"/>
      <c r="ASY53" s="802"/>
      <c r="ATE53" s="798"/>
      <c r="ATL53" s="546"/>
      <c r="ATM53" s="935"/>
      <c r="ATT53" s="546"/>
      <c r="ATU53" s="935"/>
      <c r="AUB53" s="546"/>
      <c r="AUI53" s="546"/>
      <c r="AUJ53" s="782"/>
      <c r="AUN53" s="78">
        <f t="shared" si="246"/>
        <v>23669.5</v>
      </c>
      <c r="AUP53" s="546"/>
      <c r="AUW53" s="546"/>
      <c r="AVD53" s="546"/>
      <c r="AVI53" s="76"/>
      <c r="AVJ53" s="353"/>
      <c r="AVK53" s="546"/>
      <c r="AVR53" s="546"/>
      <c r="AVY53" s="427"/>
      <c r="AVZ53" s="230"/>
      <c r="AWA53" s="698"/>
      <c r="AWB53" s="230"/>
      <c r="AWD53" s="132">
        <f t="shared" si="226"/>
        <v>0</v>
      </c>
      <c r="AWG53" s="933"/>
      <c r="AWN53" s="407"/>
      <c r="AWO53" s="407"/>
      <c r="AWP53" s="312"/>
      <c r="AWS53" s="780"/>
      <c r="AWT53" s="76"/>
      <c r="AWV53" s="546"/>
      <c r="AXC53" s="546"/>
      <c r="AXQ53" s="407"/>
      <c r="AXR53" s="782"/>
      <c r="AXS53" s="704"/>
      <c r="AXT53" s="312"/>
      <c r="AXU53" s="780"/>
      <c r="AXV53" s="78">
        <f t="shared" si="136"/>
        <v>39719</v>
      </c>
      <c r="AXX53" s="407"/>
      <c r="AXY53" s="782"/>
      <c r="AXZ53" s="704"/>
      <c r="AYB53" s="780"/>
      <c r="AYC53" s="78">
        <f t="shared" si="137"/>
        <v>0</v>
      </c>
      <c r="AYE53" s="407"/>
      <c r="AYF53" s="782"/>
      <c r="AYI53" s="780"/>
      <c r="AYJ53" s="78">
        <f t="shared" si="138"/>
        <v>0</v>
      </c>
      <c r="AYL53" s="407"/>
      <c r="AYM53" s="312"/>
      <c r="AYP53" s="780"/>
      <c r="AYQ53" s="76"/>
      <c r="AYS53" s="546"/>
      <c r="AZG53" s="323"/>
      <c r="AZH53" s="782"/>
      <c r="AZI53" s="140"/>
      <c r="AZJ53" s="869"/>
      <c r="AZK53" s="780"/>
      <c r="AZL53" s="78">
        <f t="shared" si="142"/>
        <v>5180.28</v>
      </c>
      <c r="AZU53" s="323"/>
      <c r="AZV53" s="817"/>
      <c r="AZW53" s="704"/>
      <c r="AZX53" s="407"/>
      <c r="AZY53" s="780"/>
      <c r="AZZ53" s="78">
        <f t="shared" si="144"/>
        <v>5524</v>
      </c>
      <c r="BAB53" s="546"/>
      <c r="BAE53" s="546"/>
      <c r="BAI53" s="865"/>
      <c r="BAJ53" s="955"/>
      <c r="BAK53" s="391"/>
      <c r="BAL53" s="49"/>
      <c r="BAM53" s="391"/>
      <c r="BAN53" s="76">
        <f t="shared" si="146"/>
        <v>56084.2</v>
      </c>
      <c r="BBD53" s="343"/>
      <c r="BBE53" s="343"/>
      <c r="BBF53" s="230"/>
      <c r="BBG53" s="105"/>
      <c r="BBH53" s="322"/>
      <c r="BBI53" s="436"/>
      <c r="BBJ53" s="132">
        <f t="shared" si="147"/>
        <v>2133550.5</v>
      </c>
      <c r="BBL53" s="946"/>
      <c r="BBM53" s="245"/>
      <c r="BBN53" s="957"/>
      <c r="BBO53" s="897"/>
      <c r="BBS53" s="946"/>
      <c r="BBX53" s="32">
        <f t="shared" si="284"/>
        <v>0</v>
      </c>
      <c r="BCN53" s="546"/>
      <c r="BCU53" s="546"/>
      <c r="BCX53" s="312"/>
      <c r="BDB53" s="798"/>
      <c r="BDI53" s="407"/>
      <c r="BDJ53" s="407"/>
      <c r="BDK53" s="312"/>
      <c r="BDM53" s="546"/>
      <c r="BDN53" s="780"/>
      <c r="BDO53" s="76"/>
      <c r="BDQ53" s="312"/>
      <c r="BDR53" s="312"/>
      <c r="BDS53" s="312"/>
      <c r="BDV53" s="780"/>
      <c r="BDW53" s="76"/>
      <c r="BDY53" s="312"/>
      <c r="BDZ53" s="312"/>
      <c r="BEC53" s="780"/>
      <c r="BED53" s="76"/>
      <c r="BEM53" s="798"/>
      <c r="BET53" s="798"/>
      <c r="BFA53" s="322"/>
      <c r="BFB53" s="303"/>
      <c r="BFC53" s="391"/>
      <c r="BFD53" s="865"/>
      <c r="BFE53" s="391"/>
      <c r="BFF53" s="78">
        <f t="shared" si="161"/>
        <v>37162</v>
      </c>
      <c r="BFH53" s="798"/>
      <c r="BFK53" s="546"/>
      <c r="BFV53" s="798"/>
      <c r="BFY53" s="798"/>
      <c r="BGC53" s="546"/>
      <c r="BGF53" s="407"/>
      <c r="BGQ53" s="546"/>
      <c r="BGX53" s="546"/>
      <c r="BHF53" s="798"/>
      <c r="BHG53" s="817"/>
      <c r="BHH53" s="704"/>
      <c r="BHI53" s="798"/>
      <c r="BHJ53" s="704"/>
      <c r="BHK53" s="78">
        <f t="shared" si="169"/>
        <v>6434</v>
      </c>
      <c r="BHM53" s="798"/>
      <c r="BHN53" s="933"/>
      <c r="BHQ53" s="798"/>
      <c r="BIC53" s="546"/>
      <c r="BID53" s="817"/>
      <c r="BIE53" s="704"/>
      <c r="BIF53" s="407"/>
      <c r="BIG53" s="704"/>
      <c r="BIH53" s="78">
        <f t="shared" si="172"/>
        <v>0</v>
      </c>
      <c r="BIJ53" s="798"/>
      <c r="BIQ53" s="546"/>
      <c r="BIX53" s="798"/>
      <c r="BIY53" s="798"/>
      <c r="BJM53" s="546"/>
      <c r="BJT53" s="546"/>
      <c r="BJU53" s="407"/>
      <c r="BKB53" s="546"/>
      <c r="BKI53" s="546"/>
      <c r="BKP53" s="546"/>
      <c r="BKW53" s="546"/>
      <c r="BLD53" s="546"/>
      <c r="BLK53" s="546"/>
      <c r="BLR53" s="546"/>
      <c r="BLY53" s="546"/>
      <c r="BMF53" s="31"/>
      <c r="BMG53" s="817"/>
      <c r="BMH53" s="704"/>
      <c r="BMJ53" s="704"/>
      <c r="BMK53" s="78">
        <f t="shared" si="185"/>
        <v>0</v>
      </c>
      <c r="BMT53" s="322"/>
      <c r="BMU53" s="230"/>
      <c r="BMV53" s="698"/>
      <c r="BMW53" s="1476"/>
      <c r="BMX53" s="351"/>
      <c r="BMY53" s="78">
        <f t="shared" si="229"/>
        <v>56291.5</v>
      </c>
      <c r="BND53" s="312"/>
      <c r="BNI53" s="933"/>
      <c r="BOK53" s="798"/>
      <c r="BOR53" s="546"/>
      <c r="BOY53" s="546"/>
      <c r="BQB53" s="798"/>
      <c r="BQC53" s="817"/>
      <c r="BQD53" s="704"/>
      <c r="BQG53" s="78">
        <f t="shared" si="189"/>
        <v>28133.5</v>
      </c>
      <c r="BQI53" s="322"/>
      <c r="BQJ53" s="230"/>
      <c r="BQK53" s="105"/>
      <c r="BQL53" s="427"/>
      <c r="BQM53" s="140"/>
      <c r="BQN53" s="78">
        <f t="shared" si="190"/>
        <v>0</v>
      </c>
      <c r="BQO53" s="312"/>
      <c r="BQP53" s="407"/>
      <c r="BQQ53" s="817"/>
      <c r="BQR53" s="704"/>
      <c r="BQS53" s="407"/>
      <c r="BQT53" s="704"/>
      <c r="BQU53" s="132">
        <f t="shared" si="191"/>
        <v>0</v>
      </c>
    </row>
    <row r="54" spans="4:1007 1088:1815" s="32" customFormat="1" x14ac:dyDescent="0.25">
      <c r="AC54" s="407"/>
      <c r="AD54" s="782"/>
      <c r="AE54" s="704"/>
      <c r="AF54" s="407"/>
      <c r="AG54" s="704"/>
      <c r="AH54" s="78">
        <f t="shared" si="6"/>
        <v>33979</v>
      </c>
      <c r="AJ54" s="323"/>
      <c r="AK54" s="782"/>
      <c r="AL54" s="704"/>
      <c r="AM54" s="798"/>
      <c r="AN54" s="704"/>
      <c r="AO54" s="78">
        <f t="shared" si="7"/>
        <v>617632.36</v>
      </c>
      <c r="AX54" s="798"/>
      <c r="BE54" s="546"/>
      <c r="BL54" s="798"/>
      <c r="BM54" s="782"/>
      <c r="BN54" s="704"/>
      <c r="BO54" s="546"/>
      <c r="BP54" s="704"/>
      <c r="BQ54" s="78">
        <f t="shared" si="11"/>
        <v>0</v>
      </c>
      <c r="BS54" s="546"/>
      <c r="BT54" s="546"/>
      <c r="CA54" s="546"/>
      <c r="CH54" s="546"/>
      <c r="CK54" s="312"/>
      <c r="CO54" s="407">
        <v>41495</v>
      </c>
      <c r="CP54" s="913"/>
      <c r="CQ54" s="782" t="s">
        <v>3373</v>
      </c>
      <c r="CR54" s="140">
        <v>294</v>
      </c>
      <c r="CS54" s="484"/>
      <c r="CT54" s="939"/>
      <c r="CU54" s="78">
        <f t="shared" si="15"/>
        <v>5067848.7600000007</v>
      </c>
      <c r="CW54" s="407"/>
      <c r="CX54" s="913"/>
      <c r="CY54" s="782"/>
      <c r="CZ54" s="140"/>
      <c r="DA54" s="546"/>
      <c r="DC54" s="78">
        <f t="shared" si="16"/>
        <v>9551430.3000000007</v>
      </c>
      <c r="DE54" s="798"/>
      <c r="DV54" s="312"/>
      <c r="DZ54" s="798"/>
      <c r="EG54" s="546"/>
      <c r="EN54" s="546"/>
      <c r="EY54" s="312"/>
      <c r="FC54" s="427"/>
      <c r="FD54" s="49"/>
      <c r="FE54" s="1476"/>
      <c r="FF54" s="140"/>
      <c r="FG54" s="49"/>
      <c r="FH54" s="140"/>
      <c r="FI54" s="132">
        <f t="shared" si="24"/>
        <v>40277.530000000006</v>
      </c>
      <c r="FK54" s="546"/>
      <c r="FO54" s="312"/>
      <c r="FZ54" s="407"/>
      <c r="GA54" s="407"/>
      <c r="GC54" s="785"/>
      <c r="GF54" s="78">
        <f t="shared" si="26"/>
        <v>115455</v>
      </c>
      <c r="GO54" s="546"/>
      <c r="GW54" s="546"/>
      <c r="HD54" s="798"/>
      <c r="IM54" s="407"/>
      <c r="IN54" s="1476"/>
      <c r="IO54" s="809"/>
      <c r="IR54" s="78">
        <f t="shared" si="35"/>
        <v>402</v>
      </c>
      <c r="IT54" s="407"/>
      <c r="IU54" s="1476"/>
      <c r="IV54" s="809"/>
      <c r="IY54" s="78">
        <f t="shared" si="36"/>
        <v>21278.5</v>
      </c>
      <c r="JA54" s="323"/>
      <c r="JB54" s="782"/>
      <c r="JC54" s="704"/>
      <c r="JD54" s="323"/>
      <c r="JE54" s="704"/>
      <c r="JF54" s="78">
        <f t="shared" si="37"/>
        <v>30400</v>
      </c>
      <c r="JH54" s="323"/>
      <c r="JI54" s="782"/>
      <c r="JJ54" s="704"/>
      <c r="JK54" s="323"/>
      <c r="JL54" s="704"/>
      <c r="JM54" s="78">
        <f t="shared" si="38"/>
        <v>30400</v>
      </c>
      <c r="JO54" s="323"/>
      <c r="JP54" s="782"/>
      <c r="JQ54" s="704"/>
      <c r="JR54" s="798"/>
      <c r="JS54" s="704"/>
      <c r="JT54" s="78">
        <f t="shared" si="39"/>
        <v>30400</v>
      </c>
      <c r="JV54" s="546"/>
      <c r="JW54" s="817"/>
      <c r="KA54" s="78">
        <f t="shared" si="274"/>
        <v>115056.17</v>
      </c>
      <c r="KC54" s="798"/>
      <c r="KR54" s="798"/>
      <c r="KY54" s="798"/>
      <c r="MH54" s="546"/>
      <c r="MO54" s="546"/>
      <c r="MV54" s="546"/>
      <c r="NQ54" s="546"/>
      <c r="NT54" s="546"/>
      <c r="NX54" s="546"/>
      <c r="OE54" s="546"/>
      <c r="OF54" s="933"/>
      <c r="OI54" s="312"/>
      <c r="OM54" s="546"/>
      <c r="PA54" s="322"/>
      <c r="PB54" s="791"/>
      <c r="PC54" s="140"/>
      <c r="PD54" s="49"/>
      <c r="PE54" s="140"/>
      <c r="PF54" s="78">
        <f t="shared" si="58"/>
        <v>7976</v>
      </c>
      <c r="PH54" s="322"/>
      <c r="PI54" s="791"/>
      <c r="PJ54" s="140"/>
      <c r="PK54" s="49"/>
      <c r="PL54" s="140"/>
      <c r="PM54" s="78">
        <f t="shared" si="59"/>
        <v>7976</v>
      </c>
      <c r="PO54" s="798"/>
      <c r="PS54" s="312"/>
      <c r="PW54" s="798"/>
      <c r="QD54" s="798"/>
      <c r="RF54" s="427"/>
      <c r="RG54" s="484"/>
      <c r="RH54" s="303"/>
      <c r="RI54" s="391"/>
      <c r="RJ54" s="49"/>
      <c r="RK54" s="391"/>
      <c r="RL54" s="78">
        <f t="shared" si="66"/>
        <v>26965.5</v>
      </c>
      <c r="RN54" s="546"/>
      <c r="RU54" s="546"/>
      <c r="TY54" s="546"/>
      <c r="UF54" s="546"/>
      <c r="UM54" s="546"/>
      <c r="UT54" s="323"/>
      <c r="UU54" s="782"/>
      <c r="UV54" s="704"/>
      <c r="UW54" s="798"/>
      <c r="UX54" s="704"/>
      <c r="UY54" s="78">
        <f t="shared" si="79"/>
        <v>2243</v>
      </c>
      <c r="VA54" s="546"/>
      <c r="WC54" s="798"/>
      <c r="WF54" s="312"/>
      <c r="WJ54" s="546"/>
      <c r="WX54" s="546"/>
      <c r="XA54" s="312"/>
      <c r="XE54" s="546"/>
      <c r="XL54" s="546"/>
      <c r="XS54" s="798"/>
      <c r="YA54" s="798"/>
      <c r="YH54" s="546"/>
      <c r="YI54" s="935"/>
      <c r="YP54" s="798"/>
      <c r="YW54" s="798"/>
      <c r="YY54" s="780"/>
      <c r="ZA54" s="704"/>
      <c r="ZB54" s="78">
        <f t="shared" si="93"/>
        <v>13442.44</v>
      </c>
      <c r="ZD54" s="546"/>
      <c r="ZK54" s="546"/>
      <c r="ZR54" s="323"/>
      <c r="ZS54" s="933"/>
      <c r="ZT54" s="782"/>
      <c r="ZU54" s="704"/>
      <c r="ZV54" s="323"/>
      <c r="ZW54" s="704"/>
      <c r="ZX54" s="78">
        <f t="shared" si="94"/>
        <v>690137.66000000015</v>
      </c>
      <c r="ZZ54" s="323"/>
      <c r="AAA54" s="782"/>
      <c r="AAB54" s="704"/>
      <c r="AAC54" s="323"/>
      <c r="AAD54" s="704"/>
      <c r="AAE54" s="78">
        <f t="shared" si="95"/>
        <v>0</v>
      </c>
      <c r="AAG54" s="546"/>
      <c r="AAJ54" s="798"/>
      <c r="AAN54" s="798"/>
      <c r="AAO54" s="312"/>
      <c r="AAP54" s="704"/>
      <c r="AAS54" s="78">
        <f t="shared" si="97"/>
        <v>22790</v>
      </c>
      <c r="AAU54" s="546"/>
      <c r="ABB54" s="546"/>
      <c r="ABI54" s="546"/>
      <c r="ABP54" s="546"/>
      <c r="ABW54" s="546"/>
      <c r="ACD54" s="546"/>
      <c r="ACE54" s="546"/>
      <c r="ACZ54" s="407"/>
      <c r="ADH54" s="798"/>
      <c r="ADK54" s="546"/>
      <c r="ADO54" s="546"/>
      <c r="ADV54" s="798"/>
      <c r="ADY54" s="798"/>
      <c r="AGG54" s="798"/>
      <c r="AGN54" s="546"/>
      <c r="AGU54" s="323"/>
      <c r="AGV54" s="323"/>
      <c r="AGW54" s="782"/>
      <c r="AGX54" s="704"/>
      <c r="AGY54" s="323"/>
      <c r="AGZ54" s="704"/>
      <c r="AHA54" s="78">
        <f t="shared" si="114"/>
        <v>2343</v>
      </c>
      <c r="AHJ54" s="546"/>
      <c r="AHQ54" s="546"/>
      <c r="AHR54" s="546"/>
      <c r="AHY54" s="546"/>
      <c r="AIF54" s="546"/>
      <c r="AIM54" s="546"/>
      <c r="AIT54" s="31"/>
      <c r="AIU54" s="784"/>
      <c r="AIV54" s="22"/>
      <c r="AIW54" s="31"/>
      <c r="AIX54" s="76"/>
      <c r="AIY54" s="78">
        <f t="shared" si="121"/>
        <v>52560.5</v>
      </c>
      <c r="AJA54" s="31"/>
      <c r="AJB54" s="802"/>
      <c r="AJC54" s="140"/>
      <c r="AJD54" s="794"/>
      <c r="AJE54" s="704"/>
      <c r="AJF54" s="78">
        <f t="shared" si="122"/>
        <v>25028.5</v>
      </c>
      <c r="AJH54" s="798"/>
      <c r="AJM54" s="78">
        <f t="shared" si="123"/>
        <v>0</v>
      </c>
      <c r="AJO54" s="798"/>
      <c r="AJP54" s="782"/>
      <c r="AJQ54" s="704"/>
      <c r="AJR54" s="31"/>
      <c r="AJS54" s="704"/>
      <c r="AJT54" s="78">
        <f t="shared" si="124"/>
        <v>33034.5</v>
      </c>
      <c r="AKD54" s="546"/>
      <c r="AKL54" s="933"/>
      <c r="AKS54" s="546"/>
      <c r="AKZ54" s="546"/>
      <c r="ALG54" s="546"/>
      <c r="ALN54" s="546"/>
      <c r="ALP54" s="785"/>
      <c r="ALR54" s="704"/>
      <c r="ALS54" s="78">
        <f t="shared" si="131"/>
        <v>37151</v>
      </c>
      <c r="AOV54" s="98"/>
      <c r="AOW54" s="934"/>
      <c r="AOX54" s="351"/>
      <c r="AOY54" s="98"/>
      <c r="AOZ54" s="351"/>
      <c r="APA54" s="76"/>
      <c r="APB54" s="353"/>
      <c r="APC54" s="546"/>
      <c r="APJ54" s="323"/>
      <c r="APK54" s="953"/>
      <c r="APL54" s="795"/>
      <c r="APM54" s="812"/>
      <c r="APN54" s="795"/>
      <c r="APO54" s="76"/>
      <c r="APP54" s="353"/>
      <c r="APQ54" s="812"/>
      <c r="APR54" s="953"/>
      <c r="APS54" s="795"/>
      <c r="APT54" s="812"/>
      <c r="APU54" s="795"/>
      <c r="APV54" s="76"/>
      <c r="APX54" s="31"/>
      <c r="APY54" s="876"/>
      <c r="APZ54" s="795"/>
      <c r="AQA54" s="812"/>
      <c r="AQB54" s="795"/>
      <c r="AQC54" s="76"/>
      <c r="AQE54" s="31"/>
      <c r="AQF54" s="876"/>
      <c r="AQG54" s="795"/>
      <c r="AQH54" s="812"/>
      <c r="AQI54" s="795"/>
      <c r="AQJ54" s="76"/>
      <c r="AQL54" s="323"/>
      <c r="AQM54" s="876"/>
      <c r="AQN54" s="809"/>
      <c r="AQO54" s="812"/>
      <c r="AQP54" s="795"/>
      <c r="AQQ54" s="76"/>
      <c r="AQR54" s="353"/>
      <c r="AQS54" s="323"/>
      <c r="AQT54" s="876"/>
      <c r="AQU54" s="809"/>
      <c r="AQV54" s="812"/>
      <c r="AQW54" s="795"/>
      <c r="AQX54" s="76"/>
      <c r="AQY54" s="353"/>
      <c r="AQZ54" s="353"/>
      <c r="ARA54" s="353"/>
      <c r="ARB54" s="353"/>
      <c r="ARC54" s="353"/>
      <c r="ARD54" s="353"/>
      <c r="ARE54" s="353"/>
      <c r="ARF54" s="353"/>
      <c r="ARG54" s="723"/>
      <c r="ARH54" s="953"/>
      <c r="ARI54" s="795"/>
      <c r="ARJ54" s="812"/>
      <c r="ARK54" s="795"/>
      <c r="ARL54" s="76"/>
      <c r="ARU54" s="546"/>
      <c r="ASI54" s="546"/>
      <c r="ASP54" s="546"/>
      <c r="ASQ54" s="546"/>
      <c r="ASX54" s="546"/>
      <c r="ASY54" s="802"/>
      <c r="ATE54" s="798"/>
      <c r="ATL54" s="546"/>
      <c r="ATM54" s="935"/>
      <c r="ATT54" s="546"/>
      <c r="ATU54" s="935"/>
      <c r="AUB54" s="546"/>
      <c r="AUI54" s="546"/>
      <c r="AUJ54" s="782"/>
      <c r="AUN54" s="78">
        <f t="shared" si="246"/>
        <v>23669.5</v>
      </c>
      <c r="AUP54" s="546"/>
      <c r="AUW54" s="546"/>
      <c r="AVD54" s="546"/>
      <c r="AVI54" s="76"/>
      <c r="AVJ54" s="353"/>
      <c r="AVK54" s="546"/>
      <c r="AVR54" s="546"/>
      <c r="AVY54" s="427"/>
      <c r="AVZ54" s="230"/>
      <c r="AWA54" s="698"/>
      <c r="AWB54" s="230"/>
      <c r="AWD54" s="132">
        <f t="shared" si="226"/>
        <v>0</v>
      </c>
      <c r="AWG54" s="933"/>
      <c r="AWN54" s="407"/>
      <c r="AWO54" s="407"/>
      <c r="AWP54" s="312"/>
      <c r="AWS54" s="780"/>
      <c r="AWT54" s="76"/>
      <c r="AWV54" s="546"/>
      <c r="AXC54" s="546"/>
      <c r="AXQ54" s="407"/>
      <c r="AXR54" s="782"/>
      <c r="AXS54" s="704"/>
      <c r="AXT54" s="312"/>
      <c r="AXU54" s="780"/>
      <c r="AXV54" s="78">
        <f t="shared" si="136"/>
        <v>39719</v>
      </c>
      <c r="AXX54" s="407"/>
      <c r="AXY54" s="782"/>
      <c r="AXZ54" s="704"/>
      <c r="AYB54" s="780"/>
      <c r="AYC54" s="78">
        <f t="shared" si="137"/>
        <v>0</v>
      </c>
      <c r="AYE54" s="407"/>
      <c r="AYF54" s="782"/>
      <c r="AYI54" s="780"/>
      <c r="AYJ54" s="78">
        <f t="shared" si="138"/>
        <v>0</v>
      </c>
      <c r="AYL54" s="407"/>
      <c r="AYM54" s="312"/>
      <c r="AYP54" s="780"/>
      <c r="AYQ54" s="76"/>
      <c r="AYS54" s="546"/>
      <c r="AZG54" s="323"/>
      <c r="AZH54" s="782"/>
      <c r="AZI54" s="351"/>
      <c r="AZJ54" s="869"/>
      <c r="AZK54" s="780"/>
      <c r="AZL54" s="78">
        <f t="shared" si="142"/>
        <v>5180.28</v>
      </c>
      <c r="AZU54" s="323"/>
      <c r="AZV54" s="817"/>
      <c r="AZW54" s="704"/>
      <c r="AZX54" s="407"/>
      <c r="AZY54" s="780"/>
      <c r="AZZ54" s="78">
        <f t="shared" si="144"/>
        <v>5524</v>
      </c>
      <c r="BAB54" s="546"/>
      <c r="BAE54" s="546"/>
      <c r="BAI54" s="865"/>
      <c r="BAJ54" s="955"/>
      <c r="BAK54" s="391"/>
      <c r="BAL54" s="49"/>
      <c r="BAM54" s="391"/>
      <c r="BAN54" s="76">
        <f t="shared" si="146"/>
        <v>56084.2</v>
      </c>
      <c r="BBD54" s="322"/>
      <c r="BBE54" s="322"/>
      <c r="BBF54" s="260"/>
      <c r="BBG54" s="140"/>
      <c r="BBH54" s="322"/>
      <c r="BBI54" s="436"/>
      <c r="BBJ54" s="132">
        <f t="shared" si="147"/>
        <v>2133550.5</v>
      </c>
      <c r="BBL54" s="946"/>
      <c r="BBM54" s="245"/>
      <c r="BBN54" s="958"/>
      <c r="BBO54" s="847"/>
      <c r="BBS54" s="946"/>
      <c r="BBX54" s="32">
        <f t="shared" si="284"/>
        <v>0</v>
      </c>
      <c r="BCN54" s="546"/>
      <c r="BCU54" s="546"/>
      <c r="BCX54" s="312"/>
      <c r="BDB54" s="798"/>
      <c r="BDI54" s="407"/>
      <c r="BDJ54" s="407"/>
      <c r="BDK54" s="312"/>
      <c r="BDM54" s="546"/>
      <c r="BDN54" s="780"/>
      <c r="BDO54" s="76"/>
      <c r="BDQ54" s="312"/>
      <c r="BDR54" s="312"/>
      <c r="BDS54" s="312"/>
      <c r="BDV54" s="780"/>
      <c r="BDW54" s="76"/>
      <c r="BDY54" s="312"/>
      <c r="BDZ54" s="312"/>
      <c r="BEC54" s="780"/>
      <c r="BED54" s="76"/>
      <c r="BEM54" s="798"/>
      <c r="BET54" s="798"/>
      <c r="BFA54" s="322"/>
      <c r="BFB54" s="303"/>
      <c r="BFC54" s="391"/>
      <c r="BFD54" s="865"/>
      <c r="BFE54" s="391"/>
      <c r="BFF54" s="78">
        <f t="shared" si="161"/>
        <v>37162</v>
      </c>
      <c r="BFH54" s="798"/>
      <c r="BFK54" s="546"/>
      <c r="BFV54" s="798"/>
      <c r="BFY54" s="798"/>
      <c r="BGC54" s="546"/>
      <c r="BGF54" s="407"/>
      <c r="BGQ54" s="546"/>
      <c r="BGX54" s="546"/>
      <c r="BHF54" s="798"/>
      <c r="BHG54" s="817"/>
      <c r="BHH54" s="704"/>
      <c r="BHI54" s="798"/>
      <c r="BHJ54" s="704"/>
      <c r="BHK54" s="78">
        <f t="shared" si="169"/>
        <v>6434</v>
      </c>
      <c r="BHM54" s="798"/>
      <c r="BHN54" s="933"/>
      <c r="BHQ54" s="798"/>
      <c r="BIC54" s="546"/>
      <c r="BID54" s="817"/>
      <c r="BIE54" s="704"/>
      <c r="BIF54" s="407"/>
      <c r="BIG54" s="704"/>
      <c r="BIH54" s="78">
        <f t="shared" si="172"/>
        <v>0</v>
      </c>
      <c r="BIJ54" s="798"/>
      <c r="BIQ54" s="546"/>
      <c r="BIX54" s="798"/>
      <c r="BIY54" s="798"/>
      <c r="BJM54" s="546"/>
      <c r="BJT54" s="546"/>
      <c r="BJU54" s="407"/>
      <c r="BKB54" s="546"/>
      <c r="BKI54" s="546"/>
      <c r="BKP54" s="546"/>
      <c r="BKW54" s="546"/>
      <c r="BLD54" s="546"/>
      <c r="BLK54" s="546"/>
      <c r="BLR54" s="546"/>
      <c r="BLY54" s="546"/>
      <c r="BMF54" s="31"/>
      <c r="BMG54" s="817"/>
      <c r="BMH54" s="704"/>
      <c r="BMJ54" s="704"/>
      <c r="BMK54" s="78">
        <f t="shared" si="185"/>
        <v>0</v>
      </c>
      <c r="BMT54" s="322"/>
      <c r="BMU54" s="245"/>
      <c r="BMV54" s="698"/>
      <c r="BMW54" s="1476"/>
      <c r="BMX54" s="351"/>
      <c r="BMY54" s="78">
        <f t="shared" si="229"/>
        <v>56291.5</v>
      </c>
      <c r="BND54" s="312"/>
      <c r="BNI54" s="933"/>
      <c r="BOK54" s="798"/>
      <c r="BOR54" s="546"/>
      <c r="BOY54" s="546"/>
      <c r="BQB54" s="798"/>
      <c r="BQC54" s="817"/>
      <c r="BQD54" s="704"/>
      <c r="BQG54" s="78">
        <f t="shared" si="189"/>
        <v>28133.5</v>
      </c>
      <c r="BQI54" s="322"/>
      <c r="BQJ54" s="230"/>
      <c r="BQK54" s="105"/>
      <c r="BQL54" s="427"/>
      <c r="BQM54" s="140"/>
      <c r="BQN54" s="78">
        <f t="shared" si="190"/>
        <v>0</v>
      </c>
      <c r="BQO54" s="312"/>
      <c r="BQP54" s="407"/>
      <c r="BQQ54" s="817"/>
      <c r="BQR54" s="795"/>
      <c r="BQS54" s="723"/>
      <c r="BQT54" s="351"/>
      <c r="BQU54" s="132">
        <f t="shared" si="191"/>
        <v>0</v>
      </c>
    </row>
    <row r="55" spans="4:1007 1088:1815" s="32" customFormat="1" ht="15.75" thickBot="1" x14ac:dyDescent="0.3">
      <c r="AC55" s="407"/>
      <c r="AD55" s="782"/>
      <c r="AE55" s="704"/>
      <c r="AF55" s="407"/>
      <c r="AG55" s="704"/>
      <c r="AH55" s="78">
        <f t="shared" si="6"/>
        <v>33979</v>
      </c>
      <c r="AJ55" s="323"/>
      <c r="AK55" s="782"/>
      <c r="AL55" s="704"/>
      <c r="AM55" s="798"/>
      <c r="AN55" s="704"/>
      <c r="AO55" s="78">
        <f t="shared" si="7"/>
        <v>617632.36</v>
      </c>
      <c r="AX55" s="798"/>
      <c r="BE55" s="546"/>
      <c r="BL55" s="798"/>
      <c r="BM55" s="782"/>
      <c r="BN55" s="704"/>
      <c r="BO55" s="546"/>
      <c r="BP55" s="704"/>
      <c r="BQ55" s="78">
        <f t="shared" si="11"/>
        <v>0</v>
      </c>
      <c r="BS55" s="546"/>
      <c r="BT55" s="546"/>
      <c r="CA55" s="546"/>
      <c r="CH55" s="546"/>
      <c r="CK55" s="312"/>
      <c r="CO55" s="407">
        <v>41495</v>
      </c>
      <c r="CP55" s="913"/>
      <c r="CQ55" s="782" t="s">
        <v>3374</v>
      </c>
      <c r="CR55" s="140">
        <v>10500</v>
      </c>
      <c r="CS55" s="484"/>
      <c r="CT55" s="939"/>
      <c r="CU55" s="78">
        <f t="shared" si="15"/>
        <v>5078348.7600000007</v>
      </c>
      <c r="CW55" s="407"/>
      <c r="CX55" s="913"/>
      <c r="CY55" s="782"/>
      <c r="CZ55" s="140"/>
      <c r="DA55" s="546"/>
      <c r="DC55" s="78">
        <f t="shared" si="16"/>
        <v>9551430.3000000007</v>
      </c>
      <c r="DE55" s="798"/>
      <c r="DV55" s="312"/>
      <c r="DZ55" s="798"/>
      <c r="EG55" s="546"/>
      <c r="EN55" s="546"/>
      <c r="EY55" s="312"/>
      <c r="FC55" s="427"/>
      <c r="FD55" s="49"/>
      <c r="FE55" s="1476"/>
      <c r="FF55" s="140"/>
      <c r="FG55" s="49"/>
      <c r="FH55" s="140"/>
      <c r="FI55" s="132">
        <f t="shared" si="24"/>
        <v>40277.530000000006</v>
      </c>
      <c r="FK55" s="546"/>
      <c r="FO55" s="312"/>
      <c r="FZ55" s="407"/>
      <c r="GA55" s="407"/>
      <c r="GC55" s="785"/>
      <c r="GF55" s="78">
        <f t="shared" si="26"/>
        <v>115455</v>
      </c>
      <c r="GO55" s="546"/>
      <c r="GW55" s="546"/>
      <c r="HD55" s="798"/>
      <c r="IM55" s="407"/>
      <c r="IO55" s="945"/>
      <c r="IP55" s="945"/>
      <c r="IQ55" s="945"/>
      <c r="IR55" s="948"/>
      <c r="IT55" s="407"/>
      <c r="IV55" s="945"/>
      <c r="IW55" s="945"/>
      <c r="IX55" s="945"/>
      <c r="IY55" s="948"/>
      <c r="JA55" s="323"/>
      <c r="JB55" s="782"/>
      <c r="JC55" s="704"/>
      <c r="JD55" s="323"/>
      <c r="JE55" s="704"/>
      <c r="JF55" s="78">
        <f t="shared" si="37"/>
        <v>30400</v>
      </c>
      <c r="JH55" s="323"/>
      <c r="JI55" s="782"/>
      <c r="JJ55" s="704"/>
      <c r="JK55" s="798"/>
      <c r="JL55" s="704"/>
      <c r="JM55" s="78">
        <f t="shared" si="38"/>
        <v>30400</v>
      </c>
      <c r="JO55" s="323"/>
      <c r="JP55" s="782"/>
      <c r="JQ55" s="704"/>
      <c r="JR55" s="798"/>
      <c r="JS55" s="704"/>
      <c r="JT55" s="78">
        <f t="shared" si="39"/>
        <v>30400</v>
      </c>
      <c r="JV55" s="546"/>
      <c r="JW55" s="817"/>
      <c r="KA55" s="78">
        <f t="shared" si="274"/>
        <v>115056.17</v>
      </c>
      <c r="KC55" s="798"/>
      <c r="KR55" s="798"/>
      <c r="KY55" s="798"/>
      <c r="MH55" s="546"/>
      <c r="MO55" s="546"/>
      <c r="MV55" s="546"/>
      <c r="NQ55" s="546"/>
      <c r="NT55" s="546"/>
      <c r="NX55" s="546"/>
      <c r="OE55" s="546"/>
      <c r="OF55" s="933"/>
      <c r="OI55" s="312"/>
      <c r="OM55" s="546"/>
      <c r="PA55" s="322"/>
      <c r="PB55" s="791"/>
      <c r="PC55" s="140"/>
      <c r="PD55" s="49"/>
      <c r="PE55" s="140"/>
      <c r="PF55" s="78">
        <f t="shared" si="58"/>
        <v>7976</v>
      </c>
      <c r="PH55" s="322"/>
      <c r="PI55" s="791"/>
      <c r="PJ55" s="140"/>
      <c r="PK55" s="49"/>
      <c r="PL55" s="140"/>
      <c r="PM55" s="78">
        <f t="shared" si="59"/>
        <v>7976</v>
      </c>
      <c r="PO55" s="798"/>
      <c r="PS55" s="312"/>
      <c r="PW55" s="798"/>
      <c r="QD55" s="798"/>
      <c r="RF55" s="427"/>
      <c r="RG55" s="484"/>
      <c r="RH55" s="303"/>
      <c r="RI55" s="391"/>
      <c r="RJ55" s="49"/>
      <c r="RK55" s="391"/>
      <c r="RL55" s="78">
        <f t="shared" si="66"/>
        <v>26965.5</v>
      </c>
      <c r="RN55" s="546"/>
      <c r="RU55" s="546"/>
      <c r="TY55" s="546"/>
      <c r="UF55" s="546"/>
      <c r="UM55" s="546"/>
      <c r="UT55" s="323"/>
      <c r="UU55" s="782"/>
      <c r="UV55" s="704"/>
      <c r="UW55" s="798"/>
      <c r="UX55" s="704"/>
      <c r="UY55" s="78">
        <f t="shared" si="79"/>
        <v>2243</v>
      </c>
      <c r="VA55" s="546"/>
      <c r="WC55" s="798"/>
      <c r="WF55" s="312"/>
      <c r="WJ55" s="546"/>
      <c r="WX55" s="546"/>
      <c r="XA55" s="312"/>
      <c r="XE55" s="546"/>
      <c r="XL55" s="546"/>
      <c r="XS55" s="798"/>
      <c r="YA55" s="798"/>
      <c r="YH55" s="546"/>
      <c r="YI55" s="935"/>
      <c r="YP55" s="798"/>
      <c r="YW55" s="798"/>
      <c r="YY55" s="780"/>
      <c r="ZA55" s="704"/>
      <c r="ZB55" s="78">
        <f t="shared" si="93"/>
        <v>13442.44</v>
      </c>
      <c r="ZD55" s="546"/>
      <c r="ZK55" s="546"/>
      <c r="ZR55" s="323"/>
      <c r="ZS55" s="933"/>
      <c r="ZT55" s="782"/>
      <c r="ZU55" s="704"/>
      <c r="ZV55" s="323"/>
      <c r="ZW55" s="704"/>
      <c r="ZX55" s="78">
        <f t="shared" si="94"/>
        <v>690137.66000000015</v>
      </c>
      <c r="ZZ55" s="323"/>
      <c r="AAA55" s="782"/>
      <c r="AAB55" s="704"/>
      <c r="AAC55" s="323"/>
      <c r="AAD55" s="704"/>
      <c r="AAE55" s="78">
        <f t="shared" si="95"/>
        <v>0</v>
      </c>
      <c r="AAG55" s="546"/>
      <c r="AAJ55" s="798"/>
      <c r="AAN55" s="798"/>
      <c r="AAO55" s="312"/>
      <c r="AAP55" s="704"/>
      <c r="AAS55" s="78">
        <f t="shared" si="97"/>
        <v>22790</v>
      </c>
      <c r="AAU55" s="546"/>
      <c r="ABB55" s="546"/>
      <c r="ABI55" s="546"/>
      <c r="ABP55" s="546"/>
      <c r="ABW55" s="546"/>
      <c r="ACD55" s="546"/>
      <c r="ACE55" s="546"/>
      <c r="ACZ55" s="407"/>
      <c r="ADH55" s="798"/>
      <c r="ADK55" s="546"/>
      <c r="ADO55" s="546"/>
      <c r="ADV55" s="798"/>
      <c r="ADY55" s="798"/>
      <c r="AGG55" s="798"/>
      <c r="AGN55" s="546"/>
      <c r="AGU55" s="323"/>
      <c r="AGV55" s="323"/>
      <c r="AGW55" s="782"/>
      <c r="AGX55" s="704"/>
      <c r="AGY55" s="323"/>
      <c r="AGZ55" s="704"/>
      <c r="AHA55" s="78">
        <f t="shared" si="114"/>
        <v>2343</v>
      </c>
      <c r="AHJ55" s="546"/>
      <c r="AHQ55" s="546"/>
      <c r="AHR55" s="546"/>
      <c r="AHY55" s="546"/>
      <c r="AIF55" s="546"/>
      <c r="AIM55" s="546"/>
      <c r="AIT55" s="31"/>
      <c r="AIU55" s="784"/>
      <c r="AIV55" s="22"/>
      <c r="AIW55" s="31"/>
      <c r="AIX55" s="76"/>
      <c r="AIY55" s="78">
        <f t="shared" si="121"/>
        <v>52560.5</v>
      </c>
      <c r="AJA55" s="31"/>
      <c r="AJB55" s="802"/>
      <c r="AJC55" s="140"/>
      <c r="AJD55" s="794"/>
      <c r="AJE55" s="704"/>
      <c r="AJF55" s="78">
        <f t="shared" si="122"/>
        <v>25028.5</v>
      </c>
      <c r="AJH55" s="798"/>
      <c r="AJM55" s="78">
        <f t="shared" si="123"/>
        <v>0</v>
      </c>
      <c r="AJO55" s="401"/>
      <c r="AJP55" s="230"/>
      <c r="AJQ55" s="698"/>
      <c r="AJR55" s="427"/>
      <c r="AJS55" s="391"/>
      <c r="AJT55" s="78">
        <f t="shared" si="124"/>
        <v>33034.5</v>
      </c>
      <c r="AKD55" s="546"/>
      <c r="AKL55" s="933"/>
      <c r="AKS55" s="546"/>
      <c r="AKZ55" s="546"/>
      <c r="ALG55" s="546"/>
      <c r="ALN55" s="546"/>
      <c r="ALP55" s="785"/>
      <c r="ALR55" s="704"/>
      <c r="ALS55" s="78">
        <f t="shared" si="131"/>
        <v>37151</v>
      </c>
      <c r="AOV55" s="98"/>
      <c r="AOW55" s="934"/>
      <c r="AOX55" s="351"/>
      <c r="AOY55" s="98"/>
      <c r="AOZ55" s="351"/>
      <c r="APA55" s="76"/>
      <c r="APB55" s="353"/>
      <c r="APC55" s="546"/>
      <c r="APJ55" s="323"/>
      <c r="APK55" s="953"/>
      <c r="APL55" s="795"/>
      <c r="APM55" s="812"/>
      <c r="APN55" s="795"/>
      <c r="APO55" s="76"/>
      <c r="APP55" s="353"/>
      <c r="APQ55" s="812"/>
      <c r="APR55" s="953"/>
      <c r="APS55" s="795"/>
      <c r="APT55" s="812"/>
      <c r="APU55" s="795"/>
      <c r="APV55" s="76"/>
      <c r="APX55" s="31"/>
      <c r="APY55" s="876"/>
      <c r="APZ55" s="795"/>
      <c r="AQA55" s="812"/>
      <c r="AQB55" s="795"/>
      <c r="AQC55" s="76"/>
      <c r="AQE55" s="31"/>
      <c r="AQF55" s="876"/>
      <c r="AQG55" s="795"/>
      <c r="AQH55" s="812"/>
      <c r="AQI55" s="795"/>
      <c r="AQJ55" s="76"/>
      <c r="AQL55" s="323"/>
      <c r="AQM55" s="876"/>
      <c r="AQN55" s="809"/>
      <c r="AQO55" s="812"/>
      <c r="AQP55" s="795"/>
      <c r="AQQ55" s="76"/>
      <c r="AQR55" s="353"/>
      <c r="AQS55" s="323"/>
      <c r="AQT55" s="876"/>
      <c r="AQU55" s="809"/>
      <c r="AQV55" s="812"/>
      <c r="AQW55" s="795"/>
      <c r="AQX55" s="76"/>
      <c r="AQY55" s="353"/>
      <c r="AQZ55" s="353"/>
      <c r="ARA55" s="353"/>
      <c r="ARB55" s="353"/>
      <c r="ARC55" s="353"/>
      <c r="ARD55" s="353"/>
      <c r="ARE55" s="353"/>
      <c r="ARF55" s="353"/>
      <c r="ARG55" s="723"/>
      <c r="ARH55" s="953"/>
      <c r="ARI55" s="795"/>
      <c r="ARJ55" s="812"/>
      <c r="ARK55" s="795"/>
      <c r="ARL55" s="76"/>
      <c r="ARU55" s="546"/>
      <c r="ASI55" s="546"/>
      <c r="ASP55" s="546"/>
      <c r="ASQ55" s="546"/>
      <c r="ASX55" s="546"/>
      <c r="ASY55" s="802"/>
      <c r="ATE55" s="798"/>
      <c r="ATL55" s="546"/>
      <c r="ATM55" s="935"/>
      <c r="ATT55" s="546"/>
      <c r="ATU55" s="935"/>
      <c r="AUB55" s="546"/>
      <c r="AUI55" s="546"/>
      <c r="AUJ55" s="782"/>
      <c r="AUN55" s="78">
        <f t="shared" si="246"/>
        <v>23669.5</v>
      </c>
      <c r="AUP55" s="546"/>
      <c r="AUW55" s="546"/>
      <c r="AVD55" s="546"/>
      <c r="AVI55" s="76"/>
      <c r="AVJ55" s="353"/>
      <c r="AVK55" s="546"/>
      <c r="AVR55" s="546"/>
      <c r="AVY55" s="546"/>
      <c r="AWA55" s="785"/>
      <c r="AWB55" s="312"/>
      <c r="AWD55" s="132">
        <f t="shared" si="226"/>
        <v>0</v>
      </c>
      <c r="AWG55" s="933"/>
      <c r="AWN55" s="407"/>
      <c r="AWO55" s="407"/>
      <c r="AWP55" s="312"/>
      <c r="AWS55" s="780"/>
      <c r="AWT55" s="76"/>
      <c r="AWV55" s="546"/>
      <c r="AXC55" s="546"/>
      <c r="AXQ55" s="407"/>
      <c r="AXR55" s="782"/>
      <c r="AXS55" s="704"/>
      <c r="AXT55" s="312"/>
      <c r="AXU55" s="780"/>
      <c r="AXV55" s="78">
        <f t="shared" si="136"/>
        <v>39719</v>
      </c>
      <c r="AXX55" s="407"/>
      <c r="AXY55" s="782"/>
      <c r="AXZ55" s="704"/>
      <c r="AYB55" s="780"/>
      <c r="AYC55" s="78">
        <f t="shared" si="137"/>
        <v>0</v>
      </c>
      <c r="AYE55" s="407"/>
      <c r="AYF55" s="782"/>
      <c r="AYI55" s="780"/>
      <c r="AYJ55" s="78">
        <f t="shared" si="138"/>
        <v>0</v>
      </c>
      <c r="AYL55" s="407"/>
      <c r="AYM55" s="312"/>
      <c r="AYP55" s="780"/>
      <c r="AYQ55" s="76"/>
      <c r="AYS55" s="546"/>
      <c r="AZG55" s="323"/>
      <c r="AZH55" s="782"/>
      <c r="AZI55" s="140"/>
      <c r="AZJ55" s="869"/>
      <c r="AZK55" s="780"/>
      <c r="AZL55" s="78">
        <f t="shared" si="142"/>
        <v>5180.28</v>
      </c>
      <c r="AZU55" s="323"/>
      <c r="AZV55" s="817"/>
      <c r="AZW55" s="704"/>
      <c r="AZX55" s="407"/>
      <c r="AZY55" s="780"/>
      <c r="AZZ55" s="78">
        <f t="shared" si="144"/>
        <v>5524</v>
      </c>
      <c r="BAB55" s="546"/>
      <c r="BAE55" s="546"/>
      <c r="BAI55" s="865"/>
      <c r="BAJ55" s="955"/>
      <c r="BAK55" s="391"/>
      <c r="BAL55" s="49"/>
      <c r="BAM55" s="391"/>
      <c r="BAN55" s="76">
        <f t="shared" si="146"/>
        <v>56084.2</v>
      </c>
      <c r="BBD55" s="322"/>
      <c r="BBE55" s="322"/>
      <c r="BBF55" s="303"/>
      <c r="BBG55" s="140"/>
      <c r="BBH55" s="394"/>
      <c r="BBI55" s="436"/>
      <c r="BBJ55" s="132">
        <f t="shared" si="147"/>
        <v>2133550.5</v>
      </c>
      <c r="BBL55" s="946"/>
      <c r="BBM55" s="245"/>
      <c r="BBN55" s="958"/>
      <c r="BBO55" s="847"/>
      <c r="BBS55" s="946"/>
      <c r="BBX55" s="32">
        <f t="shared" si="284"/>
        <v>0</v>
      </c>
      <c r="BCN55" s="546"/>
      <c r="BCU55" s="546"/>
      <c r="BCX55" s="312"/>
      <c r="BDB55" s="798"/>
      <c r="BDI55" s="407"/>
      <c r="BDJ55" s="407"/>
      <c r="BDK55" s="312"/>
      <c r="BDM55" s="546"/>
      <c r="BDN55" s="780"/>
      <c r="BDO55" s="76"/>
      <c r="BDQ55" s="312"/>
      <c r="BDR55" s="312"/>
      <c r="BDS55" s="312"/>
      <c r="BDV55" s="780"/>
      <c r="BDW55" s="76"/>
      <c r="BDY55" s="312"/>
      <c r="BDZ55" s="312"/>
      <c r="BEC55" s="780"/>
      <c r="BED55" s="76"/>
      <c r="BEM55" s="798"/>
      <c r="BET55" s="798"/>
      <c r="BFA55" s="322"/>
      <c r="BFB55" s="303"/>
      <c r="BFC55" s="391"/>
      <c r="BFD55" s="865"/>
      <c r="BFE55" s="391"/>
      <c r="BFF55" s="78">
        <f t="shared" si="161"/>
        <v>37162</v>
      </c>
      <c r="BFH55" s="798"/>
      <c r="BFK55" s="546"/>
      <c r="BFV55" s="798"/>
      <c r="BFY55" s="798"/>
      <c r="BGC55" s="546"/>
      <c r="BGF55" s="407"/>
      <c r="BGQ55" s="546"/>
      <c r="BGX55" s="546"/>
      <c r="BHF55" s="798"/>
      <c r="BHG55" s="817"/>
      <c r="BHH55" s="704"/>
      <c r="BHI55" s="798"/>
      <c r="BHJ55" s="704"/>
      <c r="BHK55" s="78">
        <f t="shared" si="169"/>
        <v>6434</v>
      </c>
      <c r="BHM55" s="798"/>
      <c r="BHN55" s="933"/>
      <c r="BHQ55" s="798"/>
      <c r="BIC55" s="546"/>
      <c r="BID55" s="817"/>
      <c r="BIE55" s="704"/>
      <c r="BIF55" s="407"/>
      <c r="BIG55" s="704"/>
      <c r="BIH55" s="78">
        <f t="shared" si="172"/>
        <v>0</v>
      </c>
      <c r="BIJ55" s="798"/>
      <c r="BIQ55" s="546"/>
      <c r="BIX55" s="798"/>
      <c r="BIY55" s="798"/>
      <c r="BJM55" s="546"/>
      <c r="BJT55" s="546"/>
      <c r="BJU55" s="407"/>
      <c r="BKB55" s="546"/>
      <c r="BKI55" s="546"/>
      <c r="BKP55" s="546"/>
      <c r="BKW55" s="546"/>
      <c r="BLD55" s="546"/>
      <c r="BLK55" s="546"/>
      <c r="BLR55" s="546"/>
      <c r="BLY55" s="546"/>
      <c r="BMF55" s="945"/>
      <c r="BMG55" s="948"/>
      <c r="BMH55" s="945"/>
      <c r="BMI55" s="945"/>
      <c r="BMJ55" s="947"/>
      <c r="BMK55" s="911">
        <f t="shared" si="185"/>
        <v>0</v>
      </c>
      <c r="BMT55" s="401"/>
      <c r="BMU55" s="245"/>
      <c r="BMV55" s="698"/>
      <c r="BMW55" s="1476"/>
      <c r="BMX55" s="351"/>
      <c r="BMY55" s="78">
        <f t="shared" si="229"/>
        <v>56291.5</v>
      </c>
      <c r="BND55" s="312"/>
      <c r="BNI55" s="933"/>
      <c r="BOK55" s="798"/>
      <c r="BOR55" s="546"/>
      <c r="BOY55" s="546"/>
      <c r="BQB55" s="798"/>
      <c r="BQC55" s="817"/>
      <c r="BQD55" s="704"/>
      <c r="BQG55" s="78">
        <f t="shared" si="189"/>
        <v>28133.5</v>
      </c>
      <c r="BQI55" s="322"/>
      <c r="BQJ55" s="230"/>
      <c r="BQK55" s="105"/>
      <c r="BQL55" s="427"/>
      <c r="BQM55" s="140"/>
      <c r="BQN55" s="78">
        <f t="shared" si="190"/>
        <v>0</v>
      </c>
      <c r="BQO55" s="312"/>
      <c r="BQP55" s="427"/>
      <c r="BQQ55" s="955"/>
      <c r="BQR55" s="351"/>
      <c r="BQS55" s="427"/>
      <c r="BQT55" s="391"/>
      <c r="BQU55" s="132">
        <f t="shared" si="191"/>
        <v>0</v>
      </c>
    </row>
    <row r="56" spans="4:1007 1088:1815" s="32" customFormat="1" ht="15.75" thickTop="1" x14ac:dyDescent="0.25">
      <c r="I56" s="324"/>
      <c r="AC56" s="407"/>
      <c r="AD56" s="782"/>
      <c r="AE56" s="704"/>
      <c r="AF56" s="407"/>
      <c r="AG56" s="704"/>
      <c r="AH56" s="78">
        <f t="shared" si="6"/>
        <v>33979</v>
      </c>
      <c r="AJ56" s="323"/>
      <c r="AK56" s="782"/>
      <c r="AL56" s="704"/>
      <c r="AM56" s="798"/>
      <c r="AN56" s="704"/>
      <c r="AO56" s="78">
        <f t="shared" si="7"/>
        <v>617632.36</v>
      </c>
      <c r="AX56" s="798"/>
      <c r="BE56" s="546"/>
      <c r="BL56" s="798"/>
      <c r="BM56" s="782"/>
      <c r="BN56" s="704"/>
      <c r="BO56" s="546"/>
      <c r="BP56" s="704"/>
      <c r="BQ56" s="78">
        <f t="shared" si="11"/>
        <v>0</v>
      </c>
      <c r="BS56" s="546"/>
      <c r="BT56" s="546"/>
      <c r="CA56" s="546"/>
      <c r="CH56" s="546"/>
      <c r="CK56" s="312"/>
      <c r="CO56" s="427">
        <v>41496</v>
      </c>
      <c r="CP56" s="821" t="s">
        <v>3375</v>
      </c>
      <c r="CQ56" s="230" t="s">
        <v>3376</v>
      </c>
      <c r="CR56" s="105">
        <v>262864</v>
      </c>
      <c r="CS56" s="484"/>
      <c r="CT56" s="939"/>
      <c r="CU56" s="78">
        <f t="shared" si="15"/>
        <v>5341212.7600000007</v>
      </c>
      <c r="CW56" s="407"/>
      <c r="CX56" s="913"/>
      <c r="CY56" s="782"/>
      <c r="CZ56" s="140"/>
      <c r="DA56" s="546"/>
      <c r="DC56" s="78">
        <f t="shared" si="16"/>
        <v>9551430.3000000007</v>
      </c>
      <c r="DE56" s="798"/>
      <c r="DV56" s="312"/>
      <c r="DZ56" s="798"/>
      <c r="EG56" s="546"/>
      <c r="EN56" s="546"/>
      <c r="EY56" s="312"/>
      <c r="FC56" s="427"/>
      <c r="FD56" s="49"/>
      <c r="FE56" s="1476"/>
      <c r="FF56" s="140"/>
      <c r="FG56" s="49"/>
      <c r="FH56" s="140"/>
      <c r="FI56" s="132">
        <f t="shared" si="24"/>
        <v>40277.530000000006</v>
      </c>
      <c r="FK56" s="546"/>
      <c r="FO56" s="312"/>
      <c r="FZ56" s="407"/>
      <c r="GA56" s="407"/>
      <c r="GC56" s="785"/>
      <c r="GF56" s="78">
        <f t="shared" si="26"/>
        <v>115455</v>
      </c>
      <c r="GO56" s="546"/>
      <c r="GW56" s="546"/>
      <c r="HD56" s="798"/>
      <c r="IM56" s="407"/>
      <c r="IT56" s="407"/>
      <c r="JA56" s="323"/>
      <c r="JB56" s="782"/>
      <c r="JC56" s="704"/>
      <c r="JD56" s="323"/>
      <c r="JE56" s="704"/>
      <c r="JF56" s="78">
        <f t="shared" si="37"/>
        <v>30400</v>
      </c>
      <c r="JH56" s="323"/>
      <c r="JI56" s="782"/>
      <c r="JJ56" s="704"/>
      <c r="JK56" s="798"/>
      <c r="JL56" s="704"/>
      <c r="JM56" s="78">
        <f t="shared" si="38"/>
        <v>30400</v>
      </c>
      <c r="JO56" s="323"/>
      <c r="JP56" s="782"/>
      <c r="JQ56" s="704"/>
      <c r="JR56" s="798"/>
      <c r="JS56" s="704"/>
      <c r="JT56" s="78">
        <f t="shared" si="39"/>
        <v>30400</v>
      </c>
      <c r="JV56" s="546"/>
      <c r="JW56" s="817"/>
      <c r="KA56" s="78">
        <f t="shared" si="274"/>
        <v>115056.17</v>
      </c>
      <c r="KC56" s="798"/>
      <c r="KR56" s="798"/>
      <c r="KY56" s="798"/>
      <c r="MH56" s="546"/>
      <c r="MO56" s="546"/>
      <c r="MV56" s="546"/>
      <c r="NQ56" s="546"/>
      <c r="NT56" s="546"/>
      <c r="NX56" s="546"/>
      <c r="OE56" s="546"/>
      <c r="OF56" s="933"/>
      <c r="OI56" s="312"/>
      <c r="OM56" s="546"/>
      <c r="PA56" s="322"/>
      <c r="PB56" s="791"/>
      <c r="PC56" s="140"/>
      <c r="PD56" s="49"/>
      <c r="PE56" s="140"/>
      <c r="PF56" s="78">
        <f t="shared" si="58"/>
        <v>7976</v>
      </c>
      <c r="PH56" s="322"/>
      <c r="PI56" s="791"/>
      <c r="PJ56" s="140"/>
      <c r="PK56" s="49"/>
      <c r="PL56" s="140"/>
      <c r="PM56" s="78">
        <f t="shared" si="59"/>
        <v>7976</v>
      </c>
      <c r="PO56" s="798"/>
      <c r="PS56" s="312"/>
      <c r="PW56" s="798"/>
      <c r="QD56" s="798"/>
      <c r="RF56" s="427"/>
      <c r="RG56" s="484"/>
      <c r="RH56" s="303"/>
      <c r="RI56" s="391"/>
      <c r="RJ56" s="49"/>
      <c r="RK56" s="391"/>
      <c r="RL56" s="78">
        <f t="shared" si="66"/>
        <v>26965.5</v>
      </c>
      <c r="RN56" s="546"/>
      <c r="RU56" s="546"/>
      <c r="TY56" s="546"/>
      <c r="UF56" s="546"/>
      <c r="UM56" s="546"/>
      <c r="UT56" s="323"/>
      <c r="UU56" s="782"/>
      <c r="UV56" s="704"/>
      <c r="UW56" s="798"/>
      <c r="UX56" s="704"/>
      <c r="UY56" s="78">
        <f t="shared" si="79"/>
        <v>2243</v>
      </c>
      <c r="VA56" s="546"/>
      <c r="WC56" s="798"/>
      <c r="WF56" s="312"/>
      <c r="WJ56" s="546"/>
      <c r="WX56" s="546"/>
      <c r="XA56" s="312"/>
      <c r="XE56" s="546"/>
      <c r="XL56" s="546"/>
      <c r="XS56" s="798"/>
      <c r="YA56" s="798"/>
      <c r="YH56" s="546"/>
      <c r="YI56" s="935"/>
      <c r="YP56" s="798"/>
      <c r="YW56" s="798"/>
      <c r="YY56" s="780"/>
      <c r="ZA56" s="704"/>
      <c r="ZB56" s="78">
        <f t="shared" si="93"/>
        <v>13442.44</v>
      </c>
      <c r="ZD56" s="546"/>
      <c r="ZK56" s="546"/>
      <c r="ZR56" s="323"/>
      <c r="ZS56" s="933"/>
      <c r="ZT56" s="782"/>
      <c r="ZU56" s="704"/>
      <c r="ZV56" s="323"/>
      <c r="ZW56" s="704"/>
      <c r="ZX56" s="78">
        <f t="shared" si="94"/>
        <v>690137.66000000015</v>
      </c>
      <c r="ZZ56" s="323"/>
      <c r="AAA56" s="782"/>
      <c r="AAB56" s="704"/>
      <c r="AAC56" s="323"/>
      <c r="AAD56" s="704"/>
      <c r="AAE56" s="78">
        <f t="shared" si="95"/>
        <v>0</v>
      </c>
      <c r="AAG56" s="546"/>
      <c r="AAJ56" s="798"/>
      <c r="AAN56" s="798"/>
      <c r="AAO56" s="312"/>
      <c r="AAP56" s="704"/>
      <c r="AAS56" s="78">
        <f t="shared" si="97"/>
        <v>22790</v>
      </c>
      <c r="AAU56" s="546"/>
      <c r="ABB56" s="546"/>
      <c r="ABI56" s="546"/>
      <c r="ABP56" s="546"/>
      <c r="ABW56" s="546"/>
      <c r="ACD56" s="546"/>
      <c r="ACE56" s="546"/>
      <c r="ACZ56" s="407"/>
      <c r="ADH56" s="798"/>
      <c r="ADK56" s="546"/>
      <c r="ADO56" s="546"/>
      <c r="ADV56" s="798"/>
      <c r="ADY56" s="798"/>
      <c r="AGG56" s="798"/>
      <c r="AGN56" s="546"/>
      <c r="AGU56" s="323"/>
      <c r="AGV56" s="323"/>
      <c r="AGW56" s="782"/>
      <c r="AGX56" s="704"/>
      <c r="AGY56" s="323"/>
      <c r="AGZ56" s="704"/>
      <c r="AHA56" s="78">
        <f t="shared" si="114"/>
        <v>2343</v>
      </c>
      <c r="AHJ56" s="546"/>
      <c r="AHQ56" s="546"/>
      <c r="AHR56" s="546"/>
      <c r="AHY56" s="546"/>
      <c r="AIF56" s="546"/>
      <c r="AIM56" s="546"/>
      <c r="AIT56" s="31"/>
      <c r="AIU56" s="784"/>
      <c r="AIV56" s="22"/>
      <c r="AIW56" s="31"/>
      <c r="AIX56" s="76"/>
      <c r="AIY56" s="78">
        <f t="shared" si="121"/>
        <v>52560.5</v>
      </c>
      <c r="AJA56" s="31"/>
      <c r="AJB56" s="802"/>
      <c r="AJC56" s="140"/>
      <c r="AJD56" s="794"/>
      <c r="AJE56" s="704"/>
      <c r="AJF56" s="78">
        <f t="shared" si="122"/>
        <v>25028.5</v>
      </c>
      <c r="AJH56" s="798"/>
      <c r="AJM56" s="78">
        <f t="shared" si="123"/>
        <v>0</v>
      </c>
      <c r="AJO56" s="401"/>
      <c r="AJP56" s="230"/>
      <c r="AJQ56" s="698"/>
      <c r="AJR56" s="427"/>
      <c r="AJS56" s="391"/>
      <c r="AJT56" s="78">
        <f t="shared" si="124"/>
        <v>33034.5</v>
      </c>
      <c r="AKD56" s="546"/>
      <c r="AKL56" s="933"/>
      <c r="AKS56" s="546"/>
      <c r="AKZ56" s="546"/>
      <c r="ALG56" s="546"/>
      <c r="ALN56" s="546"/>
      <c r="ALP56" s="785"/>
      <c r="ALR56" s="704"/>
      <c r="ALS56" s="78">
        <f t="shared" si="131"/>
        <v>37151</v>
      </c>
      <c r="AOV56" s="98"/>
      <c r="AOW56" s="934"/>
      <c r="AOX56" s="351"/>
      <c r="AOY56" s="98"/>
      <c r="AOZ56" s="351"/>
      <c r="APA56" s="76"/>
      <c r="APB56" s="353"/>
      <c r="APC56" s="546"/>
      <c r="APJ56" s="323"/>
      <c r="APK56" s="953"/>
      <c r="APL56" s="795"/>
      <c r="APM56" s="812"/>
      <c r="APN56" s="795"/>
      <c r="APO56" s="76"/>
      <c r="APP56" s="353"/>
      <c r="APQ56" s="812"/>
      <c r="APR56" s="953"/>
      <c r="APS56" s="795"/>
      <c r="APT56" s="812"/>
      <c r="APU56" s="795"/>
      <c r="APV56" s="76"/>
      <c r="APX56" s="31"/>
      <c r="APY56" s="876"/>
      <c r="APZ56" s="795"/>
      <c r="AQA56" s="812"/>
      <c r="AQB56" s="795"/>
      <c r="AQC56" s="76"/>
      <c r="AQE56" s="31"/>
      <c r="AQF56" s="876"/>
      <c r="AQG56" s="795"/>
      <c r="AQH56" s="812"/>
      <c r="AQI56" s="795"/>
      <c r="AQJ56" s="76"/>
      <c r="AQL56" s="323"/>
      <c r="AQM56" s="876"/>
      <c r="AQN56" s="809"/>
      <c r="AQO56" s="812"/>
      <c r="AQP56" s="795"/>
      <c r="AQQ56" s="76"/>
      <c r="AQR56" s="353"/>
      <c r="AQS56" s="323"/>
      <c r="AQT56" s="876"/>
      <c r="AQU56" s="809"/>
      <c r="AQV56" s="812"/>
      <c r="AQW56" s="795"/>
      <c r="AQX56" s="76"/>
      <c r="AQY56" s="353"/>
      <c r="AQZ56" s="353"/>
      <c r="ARA56" s="353"/>
      <c r="ARB56" s="353"/>
      <c r="ARC56" s="353"/>
      <c r="ARD56" s="353"/>
      <c r="ARE56" s="353"/>
      <c r="ARF56" s="353"/>
      <c r="ARG56" s="723"/>
      <c r="ARH56" s="953"/>
      <c r="ARI56" s="795"/>
      <c r="ARJ56" s="812"/>
      <c r="ARK56" s="795"/>
      <c r="ARL56" s="76"/>
      <c r="ARU56" s="546"/>
      <c r="ASI56" s="546"/>
      <c r="ASP56" s="546"/>
      <c r="ASQ56" s="546"/>
      <c r="ASX56" s="546"/>
      <c r="ASY56" s="802"/>
      <c r="ATE56" s="798"/>
      <c r="ATL56" s="546"/>
      <c r="ATM56" s="935"/>
      <c r="ATT56" s="546"/>
      <c r="ATU56" s="935"/>
      <c r="AUB56" s="546"/>
      <c r="AUI56" s="546"/>
      <c r="AUJ56" s="782"/>
      <c r="AUN56" s="78">
        <f t="shared" si="246"/>
        <v>23669.5</v>
      </c>
      <c r="AUP56" s="546"/>
      <c r="AUW56" s="546"/>
      <c r="AVD56" s="546"/>
      <c r="AVI56" s="76"/>
      <c r="AVJ56" s="353"/>
      <c r="AVK56" s="546"/>
      <c r="AVR56" s="546"/>
      <c r="AVY56" s="546"/>
      <c r="AWA56" s="785"/>
      <c r="AWB56" s="312"/>
      <c r="AWD56" s="132">
        <f t="shared" si="226"/>
        <v>0</v>
      </c>
      <c r="AWG56" s="933"/>
      <c r="AWN56" s="407"/>
      <c r="AWO56" s="407"/>
      <c r="AWP56" s="312"/>
      <c r="AWS56" s="780"/>
      <c r="AWT56" s="76"/>
      <c r="AWV56" s="546"/>
      <c r="AXC56" s="546"/>
      <c r="AXQ56" s="407"/>
      <c r="AXR56" s="782"/>
      <c r="AXS56" s="704"/>
      <c r="AXT56" s="312"/>
      <c r="AXU56" s="780"/>
      <c r="AXV56" s="78">
        <f t="shared" si="136"/>
        <v>39719</v>
      </c>
      <c r="AXX56" s="407"/>
      <c r="AXY56" s="782"/>
      <c r="AXZ56" s="704"/>
      <c r="AYB56" s="780"/>
      <c r="AYC56" s="78">
        <f t="shared" si="137"/>
        <v>0</v>
      </c>
      <c r="AYE56" s="407"/>
      <c r="AYF56" s="782"/>
      <c r="AYI56" s="780"/>
      <c r="AYJ56" s="78">
        <f t="shared" si="138"/>
        <v>0</v>
      </c>
      <c r="AYL56" s="407"/>
      <c r="AYM56" s="312"/>
      <c r="AYP56" s="780"/>
      <c r="AYQ56" s="76"/>
      <c r="AYS56" s="546"/>
      <c r="AZG56" s="323"/>
      <c r="AZH56" s="782"/>
      <c r="AZI56" s="351"/>
      <c r="AZJ56" s="869"/>
      <c r="AZK56" s="780"/>
      <c r="AZL56" s="78">
        <f t="shared" si="142"/>
        <v>5180.28</v>
      </c>
      <c r="AZU56" s="323"/>
      <c r="AZV56" s="817"/>
      <c r="AZW56" s="704"/>
      <c r="AZX56" s="407"/>
      <c r="AZY56" s="780"/>
      <c r="AZZ56" s="78">
        <f t="shared" si="144"/>
        <v>5524</v>
      </c>
      <c r="BAB56" s="546"/>
      <c r="BAE56" s="546"/>
      <c r="BAI56" s="865"/>
      <c r="BAJ56" s="955"/>
      <c r="BAK56" s="391"/>
      <c r="BAL56" s="49"/>
      <c r="BAM56" s="391"/>
      <c r="BAN56" s="76">
        <f t="shared" si="146"/>
        <v>56084.2</v>
      </c>
      <c r="BBD56" s="343"/>
      <c r="BBE56" s="343"/>
      <c r="BBF56" s="230"/>
      <c r="BBG56" s="105"/>
      <c r="BBH56" s="959"/>
      <c r="BBI56" s="206"/>
      <c r="BBJ56" s="132">
        <f t="shared" si="147"/>
        <v>2133550.5</v>
      </c>
      <c r="BBL56" s="946"/>
      <c r="BBM56" s="245"/>
      <c r="BBN56" s="957"/>
      <c r="BBO56" s="815"/>
      <c r="BBS56" s="946"/>
      <c r="BBX56" s="32">
        <f>SUM(BBX49:BBX55)</f>
        <v>0</v>
      </c>
      <c r="BCN56" s="546"/>
      <c r="BCU56" s="546"/>
      <c r="BCX56" s="312"/>
      <c r="BDB56" s="798"/>
      <c r="BDI56" s="407"/>
      <c r="BDJ56" s="407"/>
      <c r="BDK56" s="312"/>
      <c r="BDM56" s="546"/>
      <c r="BDN56" s="780"/>
      <c r="BDO56" s="76"/>
      <c r="BDQ56" s="312"/>
      <c r="BDR56" s="312"/>
      <c r="BDS56" s="312"/>
      <c r="BDV56" s="780"/>
      <c r="BDW56" s="76"/>
      <c r="BDY56" s="312"/>
      <c r="BDZ56" s="312"/>
      <c r="BEC56" s="780"/>
      <c r="BED56" s="76"/>
      <c r="BEM56" s="798"/>
      <c r="BET56" s="798"/>
      <c r="BFA56" s="322"/>
      <c r="BFB56" s="303"/>
      <c r="BFC56" s="391"/>
      <c r="BFD56" s="865"/>
      <c r="BFE56" s="391"/>
      <c r="BFF56" s="78">
        <f t="shared" si="161"/>
        <v>37162</v>
      </c>
      <c r="BFH56" s="798"/>
      <c r="BFK56" s="546"/>
      <c r="BFV56" s="798"/>
      <c r="BFY56" s="798"/>
      <c r="BGC56" s="546"/>
      <c r="BGF56" s="407"/>
      <c r="BGQ56" s="546"/>
      <c r="BGX56" s="546"/>
      <c r="BHF56" s="798"/>
      <c r="BHG56" s="817"/>
      <c r="BHH56" s="704"/>
      <c r="BHI56" s="798"/>
      <c r="BHJ56" s="704"/>
      <c r="BHK56" s="78">
        <f t="shared" si="169"/>
        <v>6434</v>
      </c>
      <c r="BHM56" s="798"/>
      <c r="BHN56" s="933"/>
      <c r="BHQ56" s="798"/>
      <c r="BIC56" s="546"/>
      <c r="BID56" s="817"/>
      <c r="BIE56" s="704"/>
      <c r="BIF56" s="407"/>
      <c r="BIG56" s="704"/>
      <c r="BIH56" s="78">
        <f t="shared" si="172"/>
        <v>0</v>
      </c>
      <c r="BIJ56" s="798"/>
      <c r="BIQ56" s="546"/>
      <c r="BIX56" s="798"/>
      <c r="BIY56" s="798"/>
      <c r="BJM56" s="546"/>
      <c r="BJT56" s="546"/>
      <c r="BJU56" s="407"/>
      <c r="BKB56" s="546"/>
      <c r="BKI56" s="546"/>
      <c r="BKP56" s="546"/>
      <c r="BKW56" s="546"/>
      <c r="BLD56" s="546"/>
      <c r="BLK56" s="546"/>
      <c r="BLR56" s="546"/>
      <c r="BLY56" s="546"/>
      <c r="BMK56" s="78"/>
      <c r="BMT56" s="798"/>
      <c r="BMV56" s="785"/>
      <c r="BMW56" s="940"/>
      <c r="BMX56" s="795"/>
      <c r="BMY56" s="78">
        <f t="shared" si="229"/>
        <v>56291.5</v>
      </c>
      <c r="BND56" s="312"/>
      <c r="BNI56" s="933"/>
      <c r="BOK56" s="798"/>
      <c r="BOR56" s="546"/>
      <c r="BOY56" s="546"/>
      <c r="BQB56" s="798"/>
      <c r="BQC56" s="817"/>
      <c r="BQD56" s="704"/>
      <c r="BQG56" s="78">
        <f t="shared" si="189"/>
        <v>28133.5</v>
      </c>
      <c r="BQI56" s="322"/>
      <c r="BQJ56" s="230"/>
      <c r="BQK56" s="105"/>
      <c r="BQL56" s="427"/>
      <c r="BQM56" s="140"/>
      <c r="BQN56" s="78">
        <f t="shared" si="190"/>
        <v>0</v>
      </c>
      <c r="BQO56" s="312"/>
      <c r="BQP56" s="427"/>
      <c r="BQQ56" s="960"/>
      <c r="BQR56" s="351"/>
      <c r="BQS56" s="427"/>
      <c r="BQT56" s="391"/>
      <c r="BQU56" s="132">
        <f t="shared" si="191"/>
        <v>0</v>
      </c>
    </row>
    <row r="57" spans="4:1007 1088:1815" s="32" customFormat="1" x14ac:dyDescent="0.25">
      <c r="AC57" s="407"/>
      <c r="AD57" s="782"/>
      <c r="AE57" s="391"/>
      <c r="AF57" s="427"/>
      <c r="AG57" s="704"/>
      <c r="AH57" s="78">
        <f t="shared" si="6"/>
        <v>33979</v>
      </c>
      <c r="AJ57" s="323"/>
      <c r="AK57" s="782"/>
      <c r="AL57" s="704"/>
      <c r="AM57" s="798"/>
      <c r="AN57" s="704"/>
      <c r="AO57" s="78">
        <f t="shared" si="7"/>
        <v>617632.36</v>
      </c>
      <c r="AX57" s="798"/>
      <c r="BE57" s="546"/>
      <c r="BL57" s="798"/>
      <c r="BM57" s="782"/>
      <c r="BN57" s="704"/>
      <c r="BO57" s="546"/>
      <c r="BP57" s="704"/>
      <c r="BQ57" s="78">
        <f t="shared" si="11"/>
        <v>0</v>
      </c>
      <c r="BS57" s="546"/>
      <c r="BT57" s="546"/>
      <c r="CA57" s="546"/>
      <c r="CH57" s="546"/>
      <c r="CK57" s="312"/>
      <c r="CO57" s="427">
        <v>41502</v>
      </c>
      <c r="CP57" s="821"/>
      <c r="CQ57" s="230" t="s">
        <v>3377</v>
      </c>
      <c r="CR57" s="105">
        <v>564158.54</v>
      </c>
      <c r="CS57" s="484"/>
      <c r="CT57" s="939"/>
      <c r="CU57" s="78">
        <f t="shared" si="15"/>
        <v>5905371.3000000007</v>
      </c>
      <c r="CW57" s="407"/>
      <c r="CX57" s="913"/>
      <c r="CY57" s="782"/>
      <c r="CZ57" s="140"/>
      <c r="DA57" s="546"/>
      <c r="DC57" s="78">
        <f t="shared" si="16"/>
        <v>9551430.3000000007</v>
      </c>
      <c r="DE57" s="798"/>
      <c r="DV57" s="312"/>
      <c r="DZ57" s="798"/>
      <c r="EG57" s="546"/>
      <c r="EN57" s="546"/>
      <c r="EY57" s="312"/>
      <c r="FC57" s="427"/>
      <c r="FD57" s="49"/>
      <c r="FE57" s="1476"/>
      <c r="FF57" s="140"/>
      <c r="FG57" s="49"/>
      <c r="FH57" s="140"/>
      <c r="FI57" s="132">
        <f t="shared" si="24"/>
        <v>40277.530000000006</v>
      </c>
      <c r="FK57" s="546"/>
      <c r="FO57" s="312"/>
      <c r="FZ57" s="407"/>
      <c r="GA57" s="407"/>
      <c r="GC57" s="785"/>
      <c r="GF57" s="78">
        <f t="shared" si="26"/>
        <v>115455</v>
      </c>
      <c r="GO57" s="546"/>
      <c r="GW57" s="546"/>
      <c r="HD57" s="798"/>
      <c r="IM57" s="546"/>
      <c r="IT57" s="546"/>
      <c r="JA57" s="323"/>
      <c r="JB57" s="782"/>
      <c r="JC57" s="704"/>
      <c r="JD57" s="323"/>
      <c r="JE57" s="704"/>
      <c r="JF57" s="78">
        <f t="shared" si="37"/>
        <v>30400</v>
      </c>
      <c r="JH57" s="323"/>
      <c r="JI57" s="782"/>
      <c r="JJ57" s="704"/>
      <c r="JK57" s="798"/>
      <c r="JL57" s="704"/>
      <c r="JM57" s="78">
        <f t="shared" si="38"/>
        <v>30400</v>
      </c>
      <c r="JO57" s="323"/>
      <c r="JP57" s="782"/>
      <c r="JQ57" s="704"/>
      <c r="JR57" s="798"/>
      <c r="JS57" s="704"/>
      <c r="JT57" s="78">
        <f t="shared" si="39"/>
        <v>30400</v>
      </c>
      <c r="JV57" s="546"/>
      <c r="JW57" s="817"/>
      <c r="KA57" s="78">
        <f t="shared" si="274"/>
        <v>115056.17</v>
      </c>
      <c r="KC57" s="798"/>
      <c r="KR57" s="798"/>
      <c r="KY57" s="798"/>
      <c r="MH57" s="546"/>
      <c r="MO57" s="546"/>
      <c r="MV57" s="546"/>
      <c r="NQ57" s="546"/>
      <c r="NT57" s="546"/>
      <c r="NX57" s="546"/>
      <c r="OE57" s="546"/>
      <c r="OF57" s="933"/>
      <c r="OI57" s="312"/>
      <c r="OM57" s="546"/>
      <c r="PA57" s="322"/>
      <c r="PB57" s="791"/>
      <c r="PC57" s="140"/>
      <c r="PD57" s="49"/>
      <c r="PE57" s="140"/>
      <c r="PF57" s="78">
        <f t="shared" si="58"/>
        <v>7976</v>
      </c>
      <c r="PH57" s="322"/>
      <c r="PI57" s="791"/>
      <c r="PJ57" s="140"/>
      <c r="PK57" s="49"/>
      <c r="PL57" s="140"/>
      <c r="PM57" s="78">
        <f t="shared" si="59"/>
        <v>7976</v>
      </c>
      <c r="PO57" s="798"/>
      <c r="PS57" s="312"/>
      <c r="PW57" s="798"/>
      <c r="QD57" s="798"/>
      <c r="RF57" s="427"/>
      <c r="RG57" s="484"/>
      <c r="RH57" s="303"/>
      <c r="RI57" s="391"/>
      <c r="RJ57" s="49"/>
      <c r="RK57" s="391"/>
      <c r="RL57" s="78">
        <f t="shared" si="66"/>
        <v>26965.5</v>
      </c>
      <c r="RN57" s="546"/>
      <c r="RU57" s="546"/>
      <c r="TY57" s="546"/>
      <c r="UF57" s="546"/>
      <c r="UM57" s="546"/>
      <c r="UT57" s="798"/>
      <c r="UU57" s="817"/>
      <c r="UV57" s="704"/>
      <c r="UW57" s="798"/>
      <c r="UX57" s="704"/>
      <c r="UY57" s="78">
        <f t="shared" si="79"/>
        <v>2243</v>
      </c>
      <c r="VA57" s="546"/>
      <c r="WC57" s="798"/>
      <c r="WF57" s="312"/>
      <c r="WJ57" s="546"/>
      <c r="WX57" s="546"/>
      <c r="XA57" s="312"/>
      <c r="XE57" s="546"/>
      <c r="XL57" s="546"/>
      <c r="XS57" s="798"/>
      <c r="YA57" s="798"/>
      <c r="YH57" s="546"/>
      <c r="YI57" s="935"/>
      <c r="YP57" s="798"/>
      <c r="YW57" s="798"/>
      <c r="YY57" s="780"/>
      <c r="ZA57" s="704"/>
      <c r="ZB57" s="78">
        <f t="shared" si="93"/>
        <v>13442.44</v>
      </c>
      <c r="ZD57" s="546"/>
      <c r="ZK57" s="546"/>
      <c r="ZR57" s="323"/>
      <c r="ZS57" s="933"/>
      <c r="ZT57" s="782"/>
      <c r="ZU57" s="704"/>
      <c r="ZV57" s="323"/>
      <c r="ZW57" s="704"/>
      <c r="ZX57" s="78">
        <f t="shared" si="94"/>
        <v>690137.66000000015</v>
      </c>
      <c r="ZZ57" s="323"/>
      <c r="AAA57" s="782"/>
      <c r="AAB57" s="704"/>
      <c r="AAC57" s="323"/>
      <c r="AAD57" s="704"/>
      <c r="AAE57" s="78">
        <f t="shared" si="95"/>
        <v>0</v>
      </c>
      <c r="AAG57" s="546"/>
      <c r="AAJ57" s="798"/>
      <c r="AAN57" s="798"/>
      <c r="AAO57" s="312"/>
      <c r="AAP57" s="704"/>
      <c r="AAS57" s="78">
        <f t="shared" si="97"/>
        <v>22790</v>
      </c>
      <c r="AAU57" s="546"/>
      <c r="ABB57" s="546"/>
      <c r="ABI57" s="546"/>
      <c r="ABP57" s="546"/>
      <c r="ABW57" s="546"/>
      <c r="ACD57" s="546"/>
      <c r="ACE57" s="546"/>
      <c r="ACZ57" s="407"/>
      <c r="ADH57" s="798"/>
      <c r="ADK57" s="546"/>
      <c r="ADO57" s="546"/>
      <c r="ADV57" s="798"/>
      <c r="ADY57" s="798"/>
      <c r="AGG57" s="798"/>
      <c r="AGN57" s="546"/>
      <c r="AGU57" s="323"/>
      <c r="AGV57" s="323"/>
      <c r="AGW57" s="782"/>
      <c r="AGX57" s="704"/>
      <c r="AGY57" s="323"/>
      <c r="AGZ57" s="704"/>
      <c r="AHA57" s="78">
        <f t="shared" si="114"/>
        <v>2343</v>
      </c>
      <c r="AHJ57" s="546"/>
      <c r="AHQ57" s="546"/>
      <c r="AHR57" s="546"/>
      <c r="AHY57" s="546"/>
      <c r="AIF57" s="546"/>
      <c r="AIM57" s="546"/>
      <c r="AIT57" s="31"/>
      <c r="AIU57" s="784"/>
      <c r="AIV57" s="22"/>
      <c r="AIW57" s="31"/>
      <c r="AIX57" s="76"/>
      <c r="AIY57" s="78">
        <f t="shared" si="121"/>
        <v>52560.5</v>
      </c>
      <c r="AJA57" s="31"/>
      <c r="AJB57" s="802"/>
      <c r="AJC57" s="140"/>
      <c r="AJD57" s="794"/>
      <c r="AJE57" s="704"/>
      <c r="AJF57" s="78">
        <f t="shared" si="122"/>
        <v>25028.5</v>
      </c>
      <c r="AJH57" s="798"/>
      <c r="AJM57" s="78">
        <f t="shared" si="123"/>
        <v>0</v>
      </c>
      <c r="AJO57" s="401"/>
      <c r="AJP57" s="230"/>
      <c r="AJQ57" s="698"/>
      <c r="AJR57" s="427"/>
      <c r="AJS57" s="391"/>
      <c r="AJT57" s="78">
        <f t="shared" si="124"/>
        <v>33034.5</v>
      </c>
      <c r="AKD57" s="546"/>
      <c r="AKL57" s="933"/>
      <c r="AKS57" s="546"/>
      <c r="AKZ57" s="546"/>
      <c r="ALG57" s="546"/>
      <c r="ALN57" s="546"/>
      <c r="ALP57" s="785"/>
      <c r="ALR57" s="704"/>
      <c r="ALS57" s="78">
        <f t="shared" si="131"/>
        <v>37151</v>
      </c>
      <c r="AOV57" s="98"/>
      <c r="AOW57" s="934"/>
      <c r="AOX57" s="351"/>
      <c r="AOY57" s="98"/>
      <c r="AOZ57" s="351"/>
      <c r="APA57" s="76"/>
      <c r="APB57" s="353"/>
      <c r="APC57" s="546"/>
      <c r="APJ57" s="323"/>
      <c r="APK57" s="953"/>
      <c r="APL57" s="795"/>
      <c r="APM57" s="812"/>
      <c r="APN57" s="795"/>
      <c r="APO57" s="76"/>
      <c r="APP57" s="353"/>
      <c r="APQ57" s="812"/>
      <c r="APR57" s="953"/>
      <c r="APS57" s="795"/>
      <c r="APT57" s="812"/>
      <c r="APU57" s="795"/>
      <c r="APV57" s="76"/>
      <c r="APX57" s="31"/>
      <c r="APY57" s="876"/>
      <c r="APZ57" s="795"/>
      <c r="AQA57" s="812"/>
      <c r="AQB57" s="795"/>
      <c r="AQC57" s="76"/>
      <c r="AQE57" s="31"/>
      <c r="AQF57" s="876"/>
      <c r="AQG57" s="795"/>
      <c r="AQH57" s="812"/>
      <c r="AQI57" s="795"/>
      <c r="AQJ57" s="76"/>
      <c r="AQL57" s="323"/>
      <c r="AQM57" s="876"/>
      <c r="AQN57" s="809"/>
      <c r="AQO57" s="812"/>
      <c r="AQP57" s="795"/>
      <c r="AQQ57" s="76"/>
      <c r="AQR57" s="353"/>
      <c r="AQS57" s="323"/>
      <c r="AQT57" s="876"/>
      <c r="AQU57" s="809"/>
      <c r="AQV57" s="812"/>
      <c r="AQW57" s="795"/>
      <c r="AQX57" s="76"/>
      <c r="AQY57" s="353"/>
      <c r="AQZ57" s="353"/>
      <c r="ARA57" s="353"/>
      <c r="ARB57" s="353"/>
      <c r="ARC57" s="353"/>
      <c r="ARD57" s="353"/>
      <c r="ARE57" s="353"/>
      <c r="ARF57" s="353"/>
      <c r="ARG57" s="723"/>
      <c r="ARH57" s="953"/>
      <c r="ARI57" s="795"/>
      <c r="ARJ57" s="812"/>
      <c r="ARK57" s="795"/>
      <c r="ARL57" s="76"/>
      <c r="ARU57" s="546"/>
      <c r="ASI57" s="546"/>
      <c r="ASP57" s="546"/>
      <c r="ASQ57" s="546"/>
      <c r="ASX57" s="546"/>
      <c r="ASY57" s="802"/>
      <c r="ATE57" s="798"/>
      <c r="ATL57" s="546"/>
      <c r="ATM57" s="935"/>
      <c r="ATT57" s="546"/>
      <c r="ATU57" s="935"/>
      <c r="AUB57" s="546"/>
      <c r="AUI57" s="546"/>
      <c r="AUJ57" s="782"/>
      <c r="AUN57" s="78">
        <f t="shared" si="246"/>
        <v>23669.5</v>
      </c>
      <c r="AUP57" s="546"/>
      <c r="AUW57" s="546"/>
      <c r="AVD57" s="546"/>
      <c r="AVI57" s="76"/>
      <c r="AVJ57" s="353"/>
      <c r="AVK57" s="546"/>
      <c r="AVR57" s="546"/>
      <c r="AVY57" s="546"/>
      <c r="AWA57" s="785"/>
      <c r="AWB57" s="312"/>
      <c r="AWD57" s="132">
        <f t="shared" si="226"/>
        <v>0</v>
      </c>
      <c r="AWG57" s="933"/>
      <c r="AWN57" s="407"/>
      <c r="AWO57" s="407"/>
      <c r="AWP57" s="312"/>
      <c r="AWS57" s="780"/>
      <c r="AWT57" s="76"/>
      <c r="AWV57" s="546"/>
      <c r="AXC57" s="546"/>
      <c r="AXQ57" s="407"/>
      <c r="AXR57" s="782"/>
      <c r="AXS57" s="704"/>
      <c r="AXT57" s="312"/>
      <c r="AXU57" s="780"/>
      <c r="AXV57" s="78">
        <f t="shared" si="136"/>
        <v>39719</v>
      </c>
      <c r="AXX57" s="407"/>
      <c r="AXY57" s="782"/>
      <c r="AXZ57" s="704"/>
      <c r="AYB57" s="780"/>
      <c r="AYC57" s="78">
        <f t="shared" si="137"/>
        <v>0</v>
      </c>
      <c r="AYE57" s="407"/>
      <c r="AYF57" s="782"/>
      <c r="AYI57" s="780"/>
      <c r="AYJ57" s="78">
        <f t="shared" si="138"/>
        <v>0</v>
      </c>
      <c r="AYL57" s="407"/>
      <c r="AYM57" s="312"/>
      <c r="AYP57" s="780"/>
      <c r="AYQ57" s="76"/>
      <c r="AYS57" s="546"/>
      <c r="AZG57" s="323"/>
      <c r="AZH57" s="782"/>
      <c r="AZI57" s="140"/>
      <c r="AZJ57" s="869"/>
      <c r="AZK57" s="780"/>
      <c r="AZL57" s="78">
        <f t="shared" si="142"/>
        <v>5180.28</v>
      </c>
      <c r="AZU57" s="323"/>
      <c r="AZV57" s="817"/>
      <c r="AZW57" s="704"/>
      <c r="AZX57" s="407"/>
      <c r="AZY57" s="780"/>
      <c r="AZZ57" s="78">
        <f t="shared" si="144"/>
        <v>5524</v>
      </c>
      <c r="BAB57" s="546"/>
      <c r="BAE57" s="546"/>
      <c r="BAI57" s="865"/>
      <c r="BAJ57" s="955"/>
      <c r="BAK57" s="391"/>
      <c r="BAL57" s="49"/>
      <c r="BAM57" s="391"/>
      <c r="BAN57" s="76">
        <f t="shared" si="146"/>
        <v>56084.2</v>
      </c>
      <c r="BBD57" s="322"/>
      <c r="BBE57" s="322"/>
      <c r="BBF57" s="303"/>
      <c r="BBG57" s="140"/>
      <c r="BBH57" s="814"/>
      <c r="BBI57" s="815"/>
      <c r="BBJ57" s="132">
        <f t="shared" si="147"/>
        <v>2133550.5</v>
      </c>
      <c r="BBL57" s="946"/>
      <c r="BBM57" s="245"/>
      <c r="BBN57" s="245"/>
      <c r="BBO57" s="262"/>
      <c r="BBS57" s="946"/>
      <c r="BCN57" s="546"/>
      <c r="BCU57" s="546"/>
      <c r="BCX57" s="312"/>
      <c r="BDB57" s="798"/>
      <c r="BDI57" s="407"/>
      <c r="BDJ57" s="407"/>
      <c r="BDK57" s="312"/>
      <c r="BDM57" s="546"/>
      <c r="BDN57" s="780"/>
      <c r="BDO57" s="76"/>
      <c r="BDQ57" s="312"/>
      <c r="BDR57" s="312"/>
      <c r="BDS57" s="312"/>
      <c r="BDV57" s="780"/>
      <c r="BDW57" s="76"/>
      <c r="BDY57" s="312"/>
      <c r="BDZ57" s="312"/>
      <c r="BEC57" s="780"/>
      <c r="BED57" s="76"/>
      <c r="BEM57" s="798"/>
      <c r="BET57" s="798"/>
      <c r="BFA57" s="322"/>
      <c r="BFB57" s="303"/>
      <c r="BFC57" s="391"/>
      <c r="BFD57" s="865"/>
      <c r="BFE57" s="391"/>
      <c r="BFF57" s="78">
        <f t="shared" si="161"/>
        <v>37162</v>
      </c>
      <c r="BFH57" s="798"/>
      <c r="BFK57" s="546"/>
      <c r="BFV57" s="798"/>
      <c r="BFY57" s="798"/>
      <c r="BGC57" s="546"/>
      <c r="BGF57" s="407"/>
      <c r="BGQ57" s="546"/>
      <c r="BGX57" s="546"/>
      <c r="BHF57" s="798"/>
      <c r="BHG57" s="817"/>
      <c r="BHH57" s="704"/>
      <c r="BHI57" s="798"/>
      <c r="BHJ57" s="704"/>
      <c r="BHK57" s="78">
        <f t="shared" si="169"/>
        <v>6434</v>
      </c>
      <c r="BHM57" s="798"/>
      <c r="BHN57" s="933"/>
      <c r="BHQ57" s="798"/>
      <c r="BIC57" s="546"/>
      <c r="BID57" s="817"/>
      <c r="BIE57" s="704"/>
      <c r="BIF57" s="407"/>
      <c r="BIG57" s="704"/>
      <c r="BIH57" s="78">
        <f t="shared" si="172"/>
        <v>0</v>
      </c>
      <c r="BIJ57" s="798"/>
      <c r="BIQ57" s="546"/>
      <c r="BIX57" s="798"/>
      <c r="BIY57" s="798"/>
      <c r="BJM57" s="546"/>
      <c r="BJT57" s="546"/>
      <c r="BJU57" s="407"/>
      <c r="BKB57" s="546"/>
      <c r="BKI57" s="546"/>
      <c r="BKP57" s="546"/>
      <c r="BKW57" s="546"/>
      <c r="BLD57" s="546"/>
      <c r="BLK57" s="546"/>
      <c r="BLR57" s="546"/>
      <c r="BLY57" s="546"/>
      <c r="BMT57" s="798"/>
      <c r="BMV57" s="907"/>
      <c r="BMW57" s="940"/>
      <c r="BMX57" s="795"/>
      <c r="BMY57" s="78">
        <f t="shared" si="229"/>
        <v>56291.5</v>
      </c>
      <c r="BND57" s="312"/>
      <c r="BNI57" s="933"/>
      <c r="BOK57" s="798"/>
      <c r="BOR57" s="546"/>
      <c r="BOY57" s="546"/>
      <c r="BQB57" s="798"/>
      <c r="BQC57" s="817"/>
      <c r="BQD57" s="704"/>
      <c r="BQG57" s="78">
        <f t="shared" si="189"/>
        <v>28133.5</v>
      </c>
      <c r="BQI57" s="427"/>
      <c r="BQJ57" s="303"/>
      <c r="BQK57" s="351"/>
      <c r="BQL57" s="427"/>
      <c r="BQM57" s="140"/>
      <c r="BQN57" s="78">
        <f t="shared" si="190"/>
        <v>0</v>
      </c>
      <c r="BQO57" s="312"/>
      <c r="BQP57" s="427"/>
      <c r="BQQ57" s="960"/>
      <c r="BQR57" s="351"/>
      <c r="BQS57" s="427"/>
      <c r="BQT57" s="391"/>
      <c r="BQU57" s="132">
        <f t="shared" si="191"/>
        <v>0</v>
      </c>
    </row>
    <row r="58" spans="4:1007 1088:1815" s="32" customFormat="1" x14ac:dyDescent="0.25">
      <c r="AC58" s="407"/>
      <c r="AD58" s="782"/>
      <c r="AE58" s="704"/>
      <c r="AF58" s="407"/>
      <c r="AG58" s="704"/>
      <c r="AH58" s="78">
        <f t="shared" si="6"/>
        <v>33979</v>
      </c>
      <c r="AJ58" s="323"/>
      <c r="AK58" s="782"/>
      <c r="AL58" s="704"/>
      <c r="AM58" s="798"/>
      <c r="AN58" s="704"/>
      <c r="AO58" s="78">
        <f t="shared" si="7"/>
        <v>617632.36</v>
      </c>
      <c r="AX58" s="798"/>
      <c r="BE58" s="546"/>
      <c r="BL58" s="798"/>
      <c r="BM58" s="782"/>
      <c r="BN58" s="704"/>
      <c r="BO58" s="546"/>
      <c r="BP58" s="704"/>
      <c r="BQ58" s="78">
        <f t="shared" si="11"/>
        <v>0</v>
      </c>
      <c r="BS58" s="546"/>
      <c r="BT58" s="546"/>
      <c r="CA58" s="546"/>
      <c r="CH58" s="546"/>
      <c r="CK58" s="312"/>
      <c r="CO58" s="427" t="s">
        <v>170</v>
      </c>
      <c r="CP58" s="821"/>
      <c r="CQ58" s="230" t="s">
        <v>3378</v>
      </c>
      <c r="CR58" s="105">
        <v>568293.43999999994</v>
      </c>
      <c r="CS58" s="484"/>
      <c r="CT58" s="939"/>
      <c r="CU58" s="78">
        <f t="shared" si="15"/>
        <v>6473664.7400000002</v>
      </c>
      <c r="CW58" s="407"/>
      <c r="CX58" s="913"/>
      <c r="CY58" s="782"/>
      <c r="CZ58" s="140"/>
      <c r="DA58" s="546"/>
      <c r="DC58" s="78">
        <f t="shared" si="16"/>
        <v>9551430.3000000007</v>
      </c>
      <c r="DE58" s="798"/>
      <c r="DV58" s="312"/>
      <c r="DZ58" s="798"/>
      <c r="EG58" s="546"/>
      <c r="EN58" s="546"/>
      <c r="EY58" s="312"/>
      <c r="FC58" s="427"/>
      <c r="FD58" s="49"/>
      <c r="FE58" s="1476"/>
      <c r="FF58" s="140"/>
      <c r="FG58" s="49"/>
      <c r="FH58" s="140"/>
      <c r="FI58" s="132">
        <f t="shared" si="24"/>
        <v>40277.530000000006</v>
      </c>
      <c r="FK58" s="546"/>
      <c r="FO58" s="312"/>
      <c r="FZ58" s="407"/>
      <c r="GA58" s="407"/>
      <c r="GC58" s="785"/>
      <c r="GF58" s="78">
        <f t="shared" si="26"/>
        <v>115455</v>
      </c>
      <c r="GO58" s="546"/>
      <c r="GW58" s="546"/>
      <c r="HD58" s="798"/>
      <c r="IM58" s="546"/>
      <c r="IT58" s="546"/>
      <c r="JA58" s="323"/>
      <c r="JB58" s="782"/>
      <c r="JC58" s="704"/>
      <c r="JD58" s="323"/>
      <c r="JE58" s="704"/>
      <c r="JF58" s="78">
        <f t="shared" si="37"/>
        <v>30400</v>
      </c>
      <c r="JH58" s="323"/>
      <c r="JI58" s="782"/>
      <c r="JJ58" s="704"/>
      <c r="JK58" s="798"/>
      <c r="JL58" s="704"/>
      <c r="JM58" s="78">
        <f t="shared" si="38"/>
        <v>30400</v>
      </c>
      <c r="JO58" s="323"/>
      <c r="JP58" s="782"/>
      <c r="JQ58" s="704"/>
      <c r="JR58" s="798"/>
      <c r="JS58" s="704"/>
      <c r="JT58" s="78">
        <f t="shared" si="39"/>
        <v>30400</v>
      </c>
      <c r="JV58" s="546"/>
      <c r="JW58" s="817"/>
      <c r="KA58" s="78">
        <f t="shared" si="274"/>
        <v>115056.17</v>
      </c>
      <c r="KC58" s="798"/>
      <c r="KR58" s="798"/>
      <c r="KY58" s="798"/>
      <c r="MH58" s="546"/>
      <c r="MO58" s="546"/>
      <c r="MV58" s="546"/>
      <c r="NQ58" s="546"/>
      <c r="NT58" s="546"/>
      <c r="NX58" s="546"/>
      <c r="OE58" s="546"/>
      <c r="OF58" s="933"/>
      <c r="OI58" s="312"/>
      <c r="OM58" s="546"/>
      <c r="PA58" s="322"/>
      <c r="PB58" s="791"/>
      <c r="PC58" s="140"/>
      <c r="PD58" s="49"/>
      <c r="PE58" s="140"/>
      <c r="PF58" s="78">
        <f t="shared" si="58"/>
        <v>7976</v>
      </c>
      <c r="PH58" s="322"/>
      <c r="PI58" s="791"/>
      <c r="PJ58" s="140"/>
      <c r="PK58" s="49"/>
      <c r="PL58" s="140"/>
      <c r="PM58" s="78">
        <f t="shared" si="59"/>
        <v>7976</v>
      </c>
      <c r="PO58" s="798"/>
      <c r="PS58" s="312"/>
      <c r="PW58" s="798"/>
      <c r="QD58" s="798"/>
      <c r="RF58" s="427"/>
      <c r="RG58" s="484"/>
      <c r="RH58" s="303"/>
      <c r="RI58" s="391"/>
      <c r="RJ58" s="49"/>
      <c r="RK58" s="391"/>
      <c r="RL58" s="78">
        <f t="shared" si="66"/>
        <v>26965.5</v>
      </c>
      <c r="RN58" s="546"/>
      <c r="RU58" s="546"/>
      <c r="TY58" s="546"/>
      <c r="UF58" s="546"/>
      <c r="UM58" s="546"/>
      <c r="UT58" s="798"/>
      <c r="UU58" s="817"/>
      <c r="UV58" s="704"/>
      <c r="UW58" s="798"/>
      <c r="UX58" s="704"/>
      <c r="UY58" s="78">
        <f t="shared" si="79"/>
        <v>2243</v>
      </c>
      <c r="VA58" s="546"/>
      <c r="WC58" s="798"/>
      <c r="WF58" s="312"/>
      <c r="WJ58" s="546"/>
      <c r="WX58" s="546"/>
      <c r="XA58" s="312"/>
      <c r="XE58" s="546"/>
      <c r="XL58" s="546"/>
      <c r="XS58" s="798"/>
      <c r="YA58" s="798"/>
      <c r="YH58" s="546"/>
      <c r="YI58" s="935"/>
      <c r="YP58" s="798"/>
      <c r="YW58" s="798"/>
      <c r="YY58" s="780"/>
      <c r="ZA58" s="704"/>
      <c r="ZB58" s="78">
        <f t="shared" si="93"/>
        <v>13442.44</v>
      </c>
      <c r="ZD58" s="546"/>
      <c r="ZK58" s="546"/>
      <c r="ZR58" s="323"/>
      <c r="ZS58" s="933"/>
      <c r="ZT58" s="782"/>
      <c r="ZU58" s="704"/>
      <c r="ZV58" s="323"/>
      <c r="ZX58" s="78">
        <f t="shared" si="94"/>
        <v>690137.66000000015</v>
      </c>
      <c r="ZZ58" s="323"/>
      <c r="AAA58" s="817"/>
      <c r="AAB58" s="704"/>
      <c r="AAC58" s="323"/>
      <c r="AAE58" s="78">
        <f t="shared" si="95"/>
        <v>0</v>
      </c>
      <c r="AAG58" s="546"/>
      <c r="AAJ58" s="798"/>
      <c r="AAN58" s="798"/>
      <c r="AAO58" s="312"/>
      <c r="AAP58" s="704"/>
      <c r="AAS58" s="78">
        <f t="shared" si="97"/>
        <v>22790</v>
      </c>
      <c r="AAU58" s="546"/>
      <c r="ABB58" s="546"/>
      <c r="ABI58" s="546"/>
      <c r="ABP58" s="546"/>
      <c r="ABW58" s="546"/>
      <c r="ACD58" s="546"/>
      <c r="ACE58" s="546"/>
      <c r="ACZ58" s="407"/>
      <c r="ADH58" s="798"/>
      <c r="ADK58" s="546"/>
      <c r="ADO58" s="546"/>
      <c r="ADV58" s="798"/>
      <c r="ADY58" s="798"/>
      <c r="AGG58" s="798"/>
      <c r="AGN58" s="546"/>
      <c r="AGU58" s="323"/>
      <c r="AGV58" s="323"/>
      <c r="AGW58" s="782"/>
      <c r="AGX58" s="704"/>
      <c r="AGY58" s="323"/>
      <c r="AGZ58" s="704"/>
      <c r="AHA58" s="78">
        <f t="shared" si="114"/>
        <v>2343</v>
      </c>
      <c r="AHJ58" s="546"/>
      <c r="AHQ58" s="546"/>
      <c r="AHR58" s="546"/>
      <c r="AHY58" s="546"/>
      <c r="AIF58" s="546"/>
      <c r="AIM58" s="546"/>
      <c r="AIT58" s="31"/>
      <c r="AIU58" s="784"/>
      <c r="AIV58" s="22"/>
      <c r="AIW58" s="31"/>
      <c r="AIX58" s="76"/>
      <c r="AIY58" s="78">
        <f t="shared" si="121"/>
        <v>52560.5</v>
      </c>
      <c r="AJA58" s="31"/>
      <c r="AJB58" s="802"/>
      <c r="AJC58" s="140"/>
      <c r="AJD58" s="794"/>
      <c r="AJE58" s="704"/>
      <c r="AJF58" s="78">
        <f t="shared" si="122"/>
        <v>25028.5</v>
      </c>
      <c r="AJH58" s="798"/>
      <c r="AJM58" s="78">
        <f t="shared" si="123"/>
        <v>0</v>
      </c>
      <c r="AJO58" s="401"/>
      <c r="AJP58" s="230"/>
      <c r="AJQ58" s="698"/>
      <c r="AJR58" s="427"/>
      <c r="AJS58" s="391"/>
      <c r="AJT58" s="78">
        <f t="shared" si="124"/>
        <v>33034.5</v>
      </c>
      <c r="AKD58" s="546"/>
      <c r="AKL58" s="933"/>
      <c r="AKS58" s="546"/>
      <c r="AKZ58" s="546"/>
      <c r="ALG58" s="546"/>
      <c r="ALN58" s="546"/>
      <c r="ALP58" s="785"/>
      <c r="ALR58" s="704"/>
      <c r="ALS58" s="78">
        <f t="shared" si="131"/>
        <v>37151</v>
      </c>
      <c r="AOV58" s="98"/>
      <c r="AOW58" s="934"/>
      <c r="AOX58" s="351"/>
      <c r="AOY58" s="98"/>
      <c r="AOZ58" s="351"/>
      <c r="APA58" s="76"/>
      <c r="APB58" s="353"/>
      <c r="APC58" s="546"/>
      <c r="APJ58" s="323"/>
      <c r="APK58" s="953"/>
      <c r="APL58" s="795"/>
      <c r="APM58" s="812"/>
      <c r="APN58" s="795"/>
      <c r="APO58" s="76"/>
      <c r="APP58" s="353"/>
      <c r="APQ58" s="812"/>
      <c r="APR58" s="953"/>
      <c r="APS58" s="795"/>
      <c r="APT58" s="812"/>
      <c r="APU58" s="795"/>
      <c r="APV58" s="76"/>
      <c r="APX58" s="31"/>
      <c r="APY58" s="876"/>
      <c r="APZ58" s="795"/>
      <c r="AQA58" s="812"/>
      <c r="AQB58" s="795"/>
      <c r="AQC58" s="76"/>
      <c r="AQE58" s="31"/>
      <c r="AQF58" s="876"/>
      <c r="AQG58" s="795"/>
      <c r="AQH58" s="812"/>
      <c r="AQI58" s="795"/>
      <c r="AQJ58" s="76"/>
      <c r="AQL58" s="323"/>
      <c r="AQM58" s="876"/>
      <c r="AQN58" s="809"/>
      <c r="AQO58" s="812"/>
      <c r="AQP58" s="795"/>
      <c r="AQQ58" s="76"/>
      <c r="AQR58" s="353"/>
      <c r="AQS58" s="323"/>
      <c r="AQT58" s="876"/>
      <c r="AQU58" s="809"/>
      <c r="AQV58" s="812"/>
      <c r="AQW58" s="795"/>
      <c r="AQX58" s="76"/>
      <c r="AQY58" s="353"/>
      <c r="AQZ58" s="353"/>
      <c r="ARA58" s="353"/>
      <c r="ARB58" s="353"/>
      <c r="ARC58" s="353"/>
      <c r="ARD58" s="353"/>
      <c r="ARE58" s="353"/>
      <c r="ARF58" s="353"/>
      <c r="ARG58" s="723"/>
      <c r="ARH58" s="953"/>
      <c r="ARI58" s="795"/>
      <c r="ARJ58" s="812"/>
      <c r="ARK58" s="795"/>
      <c r="ARL58" s="76"/>
      <c r="ARU58" s="546"/>
      <c r="ASI58" s="546"/>
      <c r="ASP58" s="546"/>
      <c r="ASQ58" s="546"/>
      <c r="ASX58" s="546"/>
      <c r="ASY58" s="802"/>
      <c r="ATE58" s="798"/>
      <c r="ATL58" s="546"/>
      <c r="ATM58" s="935"/>
      <c r="ATT58" s="546"/>
      <c r="ATU58" s="935"/>
      <c r="AUB58" s="546"/>
      <c r="AUI58" s="546"/>
      <c r="AUJ58" s="782"/>
      <c r="AUN58" s="78">
        <f t="shared" si="246"/>
        <v>23669.5</v>
      </c>
      <c r="AUP58" s="546"/>
      <c r="AUW58" s="546"/>
      <c r="AVD58" s="546"/>
      <c r="AVI58" s="76"/>
      <c r="AVJ58" s="353"/>
      <c r="AVK58" s="546"/>
      <c r="AVR58" s="546"/>
      <c r="AVY58" s="546"/>
      <c r="AWA58" s="907"/>
      <c r="AWD58" s="132">
        <f t="shared" si="226"/>
        <v>0</v>
      </c>
      <c r="AWG58" s="933"/>
      <c r="AWN58" s="407"/>
      <c r="AWO58" s="407"/>
      <c r="AWP58" s="312"/>
      <c r="AWS58" s="780"/>
      <c r="AWT58" s="76"/>
      <c r="AWV58" s="546"/>
      <c r="AXC58" s="546"/>
      <c r="AXQ58" s="407"/>
      <c r="AXR58" s="782"/>
      <c r="AXS58" s="704"/>
      <c r="AXT58" s="312"/>
      <c r="AXU58" s="780"/>
      <c r="AXV58" s="78">
        <f t="shared" si="136"/>
        <v>39719</v>
      </c>
      <c r="AXX58" s="407"/>
      <c r="AXY58" s="782"/>
      <c r="AXZ58" s="704"/>
      <c r="AYB58" s="780"/>
      <c r="AYC58" s="78">
        <f t="shared" si="137"/>
        <v>0</v>
      </c>
      <c r="AYE58" s="407"/>
      <c r="AYF58" s="782"/>
      <c r="AYI58" s="780"/>
      <c r="AYJ58" s="78">
        <f t="shared" si="138"/>
        <v>0</v>
      </c>
      <c r="AYL58" s="407"/>
      <c r="AYM58" s="312"/>
      <c r="AYP58" s="780"/>
      <c r="AYQ58" s="76"/>
      <c r="AYS58" s="546"/>
      <c r="AZG58" s="323"/>
      <c r="AZH58" s="782"/>
      <c r="AZI58" s="351"/>
      <c r="AZJ58" s="869"/>
      <c r="AZK58" s="780"/>
      <c r="AZL58" s="78">
        <f t="shared" si="142"/>
        <v>5180.28</v>
      </c>
      <c r="AZU58" s="323"/>
      <c r="AZV58" s="817"/>
      <c r="AZW58" s="704"/>
      <c r="AZX58" s="407"/>
      <c r="AZY58" s="780"/>
      <c r="AZZ58" s="78">
        <f t="shared" si="144"/>
        <v>5524</v>
      </c>
      <c r="BAB58" s="546"/>
      <c r="BAE58" s="546"/>
      <c r="BAI58" s="865"/>
      <c r="BAJ58" s="955"/>
      <c r="BAK58" s="391"/>
      <c r="BAL58" s="49"/>
      <c r="BAM58" s="391"/>
      <c r="BAN58" s="76">
        <f t="shared" si="146"/>
        <v>56084.2</v>
      </c>
      <c r="BBD58" s="343"/>
      <c r="BBE58" s="343"/>
      <c r="BBF58" s="230"/>
      <c r="BBG58" s="105"/>
      <c r="BBH58" s="814"/>
      <c r="BBI58" s="847"/>
      <c r="BBJ58" s="132">
        <f t="shared" si="147"/>
        <v>2133550.5</v>
      </c>
      <c r="BBL58" s="946"/>
      <c r="BBM58" s="245"/>
      <c r="BBN58" s="245"/>
      <c r="BBO58" s="245"/>
      <c r="BBS58" s="946"/>
      <c r="BCN58" s="546"/>
      <c r="BCU58" s="546"/>
      <c r="BCX58" s="312"/>
      <c r="BDB58" s="798"/>
      <c r="BDI58" s="407"/>
      <c r="BDJ58" s="407"/>
      <c r="BDK58" s="312"/>
      <c r="BDM58" s="546"/>
      <c r="BDN58" s="780"/>
      <c r="BDO58" s="76"/>
      <c r="BDQ58" s="312"/>
      <c r="BDR58" s="312"/>
      <c r="BDS58" s="312"/>
      <c r="BDV58" s="780"/>
      <c r="BDW58" s="76"/>
      <c r="BDY58" s="312"/>
      <c r="BDZ58" s="312"/>
      <c r="BEC58" s="780"/>
      <c r="BED58" s="76"/>
      <c r="BEM58" s="798"/>
      <c r="BET58" s="798"/>
      <c r="BFA58" s="322"/>
      <c r="BFB58" s="303"/>
      <c r="BFC58" s="391"/>
      <c r="BFD58" s="865"/>
      <c r="BFE58" s="391"/>
      <c r="BFF58" s="78">
        <f t="shared" si="161"/>
        <v>37162</v>
      </c>
      <c r="BFH58" s="798"/>
      <c r="BFK58" s="546"/>
      <c r="BFV58" s="798"/>
      <c r="BFY58" s="798"/>
      <c r="BGC58" s="546"/>
      <c r="BGF58" s="407"/>
      <c r="BGQ58" s="546"/>
      <c r="BGX58" s="546"/>
      <c r="BHF58" s="798"/>
      <c r="BHG58" s="817"/>
      <c r="BHH58" s="704"/>
      <c r="BHI58" s="798"/>
      <c r="BHJ58" s="704"/>
      <c r="BHK58" s="78">
        <f t="shared" si="169"/>
        <v>6434</v>
      </c>
      <c r="BHM58" s="798"/>
      <c r="BHN58" s="933"/>
      <c r="BHQ58" s="798"/>
      <c r="BIC58" s="546"/>
      <c r="BID58" s="817"/>
      <c r="BIE58" s="704"/>
      <c r="BIF58" s="407"/>
      <c r="BIG58" s="704"/>
      <c r="BIH58" s="78">
        <f t="shared" si="172"/>
        <v>0</v>
      </c>
      <c r="BIJ58" s="798"/>
      <c r="BIQ58" s="546"/>
      <c r="BIX58" s="798"/>
      <c r="BIY58" s="798"/>
      <c r="BJM58" s="546"/>
      <c r="BJT58" s="546"/>
      <c r="BJU58" s="407"/>
      <c r="BKB58" s="546"/>
      <c r="BKI58" s="546"/>
      <c r="BKP58" s="546"/>
      <c r="BKW58" s="546"/>
      <c r="BLD58" s="546"/>
      <c r="BLK58" s="546"/>
      <c r="BLR58" s="546"/>
      <c r="BLY58" s="546"/>
      <c r="BMT58" s="798"/>
      <c r="BMV58" s="907"/>
      <c r="BMW58" s="940"/>
      <c r="BMX58" s="795"/>
      <c r="BMY58" s="78">
        <f t="shared" si="229"/>
        <v>56291.5</v>
      </c>
      <c r="BND58" s="312"/>
      <c r="BNI58" s="933"/>
      <c r="BOK58" s="798"/>
      <c r="BOR58" s="546"/>
      <c r="BOY58" s="546"/>
      <c r="BQB58" s="798"/>
      <c r="BQC58" s="817"/>
      <c r="BQD58" s="704"/>
      <c r="BQG58" s="78">
        <f t="shared" si="189"/>
        <v>28133.5</v>
      </c>
      <c r="BQI58" s="322"/>
      <c r="BQJ58" s="303"/>
      <c r="BQK58" s="140"/>
      <c r="BQL58" s="427"/>
      <c r="BQM58" s="140"/>
      <c r="BQN58" s="78">
        <f t="shared" si="190"/>
        <v>0</v>
      </c>
      <c r="BQO58" s="312"/>
      <c r="BQP58" s="427"/>
      <c r="BQQ58" s="955"/>
      <c r="BQR58" s="351"/>
      <c r="BQS58" s="427"/>
      <c r="BQT58" s="391"/>
      <c r="BQU58" s="132">
        <f t="shared" si="191"/>
        <v>0</v>
      </c>
    </row>
    <row r="59" spans="4:1007 1088:1815" s="32" customFormat="1" x14ac:dyDescent="0.25">
      <c r="AC59" s="407"/>
      <c r="AD59" s="782"/>
      <c r="AE59" s="704"/>
      <c r="AF59" s="407"/>
      <c r="AG59" s="704"/>
      <c r="AH59" s="78">
        <f t="shared" si="6"/>
        <v>33979</v>
      </c>
      <c r="AJ59" s="323"/>
      <c r="AK59" s="782"/>
      <c r="AL59" s="704"/>
      <c r="AM59" s="798"/>
      <c r="AN59" s="704"/>
      <c r="AO59" s="78">
        <f t="shared" si="7"/>
        <v>617632.36</v>
      </c>
      <c r="AX59" s="798"/>
      <c r="BE59" s="546"/>
      <c r="BL59" s="798"/>
      <c r="BM59" s="782"/>
      <c r="BN59" s="704"/>
      <c r="BO59" s="546"/>
      <c r="BP59" s="704"/>
      <c r="BQ59" s="78">
        <f t="shared" si="11"/>
        <v>0</v>
      </c>
      <c r="BS59" s="546"/>
      <c r="BT59" s="546"/>
      <c r="CA59" s="546"/>
      <c r="CH59" s="546"/>
      <c r="CK59" s="312"/>
      <c r="CO59" s="427">
        <v>41510</v>
      </c>
      <c r="CP59" s="821"/>
      <c r="CQ59" s="906" t="s">
        <v>3379</v>
      </c>
      <c r="CR59" s="105">
        <v>14200</v>
      </c>
      <c r="CS59" s="484"/>
      <c r="CT59" s="939"/>
      <c r="CU59" s="78">
        <f t="shared" si="15"/>
        <v>6487864.7400000002</v>
      </c>
      <c r="CW59" s="407"/>
      <c r="CX59" s="913"/>
      <c r="CY59" s="782"/>
      <c r="CZ59" s="140"/>
      <c r="DA59" s="546"/>
      <c r="DC59" s="78">
        <f t="shared" si="16"/>
        <v>9551430.3000000007</v>
      </c>
      <c r="DE59" s="798"/>
      <c r="DV59" s="312"/>
      <c r="DZ59" s="798"/>
      <c r="EG59" s="546"/>
      <c r="EN59" s="546"/>
      <c r="EY59" s="312"/>
      <c r="FC59" s="427"/>
      <c r="FD59" s="49"/>
      <c r="FE59" s="1476"/>
      <c r="FF59" s="140"/>
      <c r="FG59" s="49"/>
      <c r="FH59" s="140"/>
      <c r="FI59" s="132">
        <f t="shared" si="24"/>
        <v>40277.530000000006</v>
      </c>
      <c r="FK59" s="546"/>
      <c r="FO59" s="312"/>
      <c r="FZ59" s="407"/>
      <c r="GA59" s="407"/>
      <c r="GC59" s="785"/>
      <c r="GF59" s="78">
        <f t="shared" si="26"/>
        <v>115455</v>
      </c>
      <c r="GO59" s="546"/>
      <c r="GW59" s="546"/>
      <c r="HD59" s="798"/>
      <c r="IM59" s="546"/>
      <c r="IT59" s="546"/>
      <c r="JA59" s="323"/>
      <c r="JB59" s="782"/>
      <c r="JC59" s="704"/>
      <c r="JD59" s="323"/>
      <c r="JE59" s="704"/>
      <c r="JF59" s="78">
        <f t="shared" si="37"/>
        <v>30400</v>
      </c>
      <c r="JH59" s="323"/>
      <c r="JI59" s="782"/>
      <c r="JJ59" s="704"/>
      <c r="JK59" s="798"/>
      <c r="JL59" s="704"/>
      <c r="JM59" s="78">
        <f t="shared" si="38"/>
        <v>30400</v>
      </c>
      <c r="JO59" s="323"/>
      <c r="JP59" s="782"/>
      <c r="JQ59" s="704"/>
      <c r="JR59" s="798"/>
      <c r="JS59" s="704"/>
      <c r="JT59" s="78">
        <f t="shared" si="39"/>
        <v>30400</v>
      </c>
      <c r="JV59" s="546"/>
      <c r="JW59" s="817"/>
      <c r="KA59" s="78">
        <f t="shared" si="274"/>
        <v>115056.17</v>
      </c>
      <c r="KC59" s="798"/>
      <c r="KR59" s="798"/>
      <c r="KY59" s="798"/>
      <c r="MH59" s="546"/>
      <c r="MO59" s="546"/>
      <c r="MV59" s="546"/>
      <c r="NQ59" s="546"/>
      <c r="NT59" s="546"/>
      <c r="NX59" s="546"/>
      <c r="OE59" s="546"/>
      <c r="OF59" s="933"/>
      <c r="OI59" s="312"/>
      <c r="OM59" s="546"/>
      <c r="PA59" s="322"/>
      <c r="PB59" s="791"/>
      <c r="PC59" s="140"/>
      <c r="PD59" s="49"/>
      <c r="PE59" s="140"/>
      <c r="PF59" s="78">
        <f t="shared" si="58"/>
        <v>7976</v>
      </c>
      <c r="PH59" s="322"/>
      <c r="PI59" s="791"/>
      <c r="PJ59" s="140"/>
      <c r="PK59" s="49"/>
      <c r="PL59" s="140"/>
      <c r="PM59" s="78">
        <f t="shared" si="59"/>
        <v>7976</v>
      </c>
      <c r="PO59" s="798"/>
      <c r="PS59" s="312"/>
      <c r="PW59" s="798"/>
      <c r="QD59" s="798"/>
      <c r="RF59" s="427"/>
      <c r="RG59" s="484"/>
      <c r="RH59" s="303"/>
      <c r="RI59" s="391"/>
      <c r="RJ59" s="49"/>
      <c r="RK59" s="391"/>
      <c r="RL59" s="78">
        <f t="shared" si="66"/>
        <v>26965.5</v>
      </c>
      <c r="RN59" s="546"/>
      <c r="RU59" s="546"/>
      <c r="TY59" s="546"/>
      <c r="UF59" s="546"/>
      <c r="UM59" s="546"/>
      <c r="UT59" s="798"/>
      <c r="UU59" s="817"/>
      <c r="UV59" s="704"/>
      <c r="UW59" s="798"/>
      <c r="UY59" s="78">
        <f t="shared" si="79"/>
        <v>2243</v>
      </c>
      <c r="VA59" s="546"/>
      <c r="WC59" s="798"/>
      <c r="WF59" s="312"/>
      <c r="WJ59" s="546"/>
      <c r="WX59" s="546"/>
      <c r="XA59" s="312"/>
      <c r="XE59" s="546"/>
      <c r="XL59" s="546"/>
      <c r="XS59" s="798"/>
      <c r="YA59" s="798"/>
      <c r="YH59" s="546"/>
      <c r="YI59" s="935"/>
      <c r="YP59" s="798"/>
      <c r="YW59" s="798"/>
      <c r="YY59" s="780"/>
      <c r="ZA59" s="704"/>
      <c r="ZB59" s="78">
        <f t="shared" si="93"/>
        <v>13442.44</v>
      </c>
      <c r="ZD59" s="546"/>
      <c r="ZK59" s="546"/>
      <c r="ZR59" s="323"/>
      <c r="ZS59" s="933"/>
      <c r="ZT59" s="782"/>
      <c r="ZU59" s="704"/>
      <c r="ZV59" s="323"/>
      <c r="ZX59" s="78">
        <f t="shared" si="94"/>
        <v>690137.66000000015</v>
      </c>
      <c r="ZZ59" s="323"/>
      <c r="AAA59" s="817"/>
      <c r="AAB59" s="704"/>
      <c r="AAC59" s="323"/>
      <c r="AAE59" s="78">
        <f t="shared" si="95"/>
        <v>0</v>
      </c>
      <c r="AAG59" s="546"/>
      <c r="AAJ59" s="798"/>
      <c r="AAN59" s="798"/>
      <c r="AAO59" s="312"/>
      <c r="AAP59" s="704"/>
      <c r="AAS59" s="78">
        <f t="shared" si="97"/>
        <v>22790</v>
      </c>
      <c r="AAU59" s="546"/>
      <c r="ABB59" s="546"/>
      <c r="ABI59" s="546"/>
      <c r="ABP59" s="546"/>
      <c r="ABW59" s="546"/>
      <c r="ACD59" s="546"/>
      <c r="ACE59" s="546"/>
      <c r="ACZ59" s="407"/>
      <c r="ADH59" s="798"/>
      <c r="ADK59" s="546"/>
      <c r="ADO59" s="546"/>
      <c r="ADV59" s="798"/>
      <c r="ADY59" s="798"/>
      <c r="AGG59" s="798"/>
      <c r="AGN59" s="546"/>
      <c r="AGU59" s="323"/>
      <c r="AGV59" s="323"/>
      <c r="AGW59" s="782"/>
      <c r="AGX59" s="704"/>
      <c r="AGY59" s="323"/>
      <c r="AGZ59" s="704"/>
      <c r="AHA59" s="78">
        <f t="shared" si="114"/>
        <v>2343</v>
      </c>
      <c r="AHJ59" s="546"/>
      <c r="AHQ59" s="546"/>
      <c r="AHR59" s="546"/>
      <c r="AHY59" s="546"/>
      <c r="AIF59" s="546"/>
      <c r="AIM59" s="546"/>
      <c r="AIT59" s="31"/>
      <c r="AIU59" s="784"/>
      <c r="AIV59" s="22"/>
      <c r="AIW59" s="31"/>
      <c r="AIX59" s="76"/>
      <c r="AIY59" s="78">
        <f t="shared" si="121"/>
        <v>52560.5</v>
      </c>
      <c r="AJA59" s="31"/>
      <c r="AJB59" s="802"/>
      <c r="AJC59" s="140"/>
      <c r="AJD59" s="794"/>
      <c r="AJE59" s="704"/>
      <c r="AJF59" s="78">
        <f t="shared" si="122"/>
        <v>25028.5</v>
      </c>
      <c r="AJH59" s="798"/>
      <c r="AJM59" s="78">
        <f t="shared" si="123"/>
        <v>0</v>
      </c>
      <c r="AJO59" s="798"/>
      <c r="AJP59" s="312"/>
      <c r="AJQ59" s="698"/>
      <c r="AJR59" s="427"/>
      <c r="AJS59" s="704"/>
      <c r="AJT59" s="78">
        <f t="shared" si="124"/>
        <v>33034.5</v>
      </c>
      <c r="AKD59" s="546"/>
      <c r="AKL59" s="933"/>
      <c r="AKS59" s="546"/>
      <c r="AKZ59" s="546"/>
      <c r="ALG59" s="546"/>
      <c r="ALN59" s="546"/>
      <c r="ALP59" s="785"/>
      <c r="ALS59" s="78">
        <f t="shared" si="131"/>
        <v>37151</v>
      </c>
      <c r="AOV59" s="98"/>
      <c r="AOW59" s="934"/>
      <c r="AOX59" s="351"/>
      <c r="AOY59" s="98"/>
      <c r="AOZ59" s="351"/>
      <c r="APA59" s="76"/>
      <c r="APB59" s="353"/>
      <c r="APC59" s="546"/>
      <c r="APJ59" s="323"/>
      <c r="APK59" s="953"/>
      <c r="APL59" s="795"/>
      <c r="APM59" s="812"/>
      <c r="APN59" s="795"/>
      <c r="APO59" s="76"/>
      <c r="APP59" s="353"/>
      <c r="APQ59" s="812"/>
      <c r="APR59" s="953"/>
      <c r="APS59" s="795"/>
      <c r="APT59" s="812"/>
      <c r="APU59" s="795"/>
      <c r="APV59" s="76"/>
      <c r="APX59" s="31"/>
      <c r="APY59" s="876"/>
      <c r="APZ59" s="795"/>
      <c r="AQA59" s="812"/>
      <c r="AQB59" s="795"/>
      <c r="AQC59" s="76"/>
      <c r="AQE59" s="31"/>
      <c r="AQF59" s="876"/>
      <c r="AQG59" s="795"/>
      <c r="AQH59" s="812"/>
      <c r="AQI59" s="795"/>
      <c r="AQJ59" s="76"/>
      <c r="AQL59" s="323"/>
      <c r="AQM59" s="876"/>
      <c r="AQN59" s="809"/>
      <c r="AQO59" s="812"/>
      <c r="AQP59" s="795"/>
      <c r="AQQ59" s="76"/>
      <c r="AQR59" s="353"/>
      <c r="AQS59" s="323"/>
      <c r="AQT59" s="876"/>
      <c r="AQU59" s="809"/>
      <c r="AQV59" s="812"/>
      <c r="AQW59" s="795"/>
      <c r="AQX59" s="76"/>
      <c r="AQY59" s="353"/>
      <c r="AQZ59" s="353"/>
      <c r="ARA59" s="353"/>
      <c r="ARB59" s="353"/>
      <c r="ARC59" s="353"/>
      <c r="ARD59" s="353"/>
      <c r="ARE59" s="353"/>
      <c r="ARF59" s="353"/>
      <c r="ARG59" s="723"/>
      <c r="ARH59" s="953"/>
      <c r="ARI59" s="795"/>
      <c r="ARJ59" s="812"/>
      <c r="ARK59" s="795"/>
      <c r="ARL59" s="76"/>
      <c r="ARU59" s="546"/>
      <c r="ASI59" s="546"/>
      <c r="ASP59" s="546"/>
      <c r="ASQ59" s="546"/>
      <c r="ASX59" s="546"/>
      <c r="ASY59" s="802"/>
      <c r="ATE59" s="798"/>
      <c r="ATL59" s="546"/>
      <c r="ATM59" s="935"/>
      <c r="ATT59" s="546"/>
      <c r="ATU59" s="935"/>
      <c r="AUB59" s="546"/>
      <c r="AUI59" s="546"/>
      <c r="AUJ59" s="782"/>
      <c r="AUN59" s="78">
        <f t="shared" si="246"/>
        <v>23669.5</v>
      </c>
      <c r="AUP59" s="546"/>
      <c r="AUW59" s="546"/>
      <c r="AVD59" s="546"/>
      <c r="AVI59" s="76"/>
      <c r="AVJ59" s="353"/>
      <c r="AVK59" s="546"/>
      <c r="AVR59" s="546"/>
      <c r="AVY59" s="546"/>
      <c r="AWA59" s="907"/>
      <c r="AWD59" s="132">
        <f t="shared" si="226"/>
        <v>0</v>
      </c>
      <c r="AWG59" s="933"/>
      <c r="AWN59" s="407"/>
      <c r="AWO59" s="407"/>
      <c r="AWP59" s="312"/>
      <c r="AWS59" s="780"/>
      <c r="AWT59" s="76"/>
      <c r="AWV59" s="546"/>
      <c r="AXC59" s="546"/>
      <c r="AXQ59" s="407"/>
      <c r="AXR59" s="782"/>
      <c r="AXS59" s="704"/>
      <c r="AXT59" s="312"/>
      <c r="AXU59" s="780"/>
      <c r="AXV59" s="78">
        <f t="shared" si="136"/>
        <v>39719</v>
      </c>
      <c r="AXX59" s="407"/>
      <c r="AXY59" s="782"/>
      <c r="AXZ59" s="704"/>
      <c r="AYB59" s="780"/>
      <c r="AYC59" s="78">
        <f t="shared" si="137"/>
        <v>0</v>
      </c>
      <c r="AYE59" s="407"/>
      <c r="AYF59" s="782"/>
      <c r="AYI59" s="780"/>
      <c r="AYJ59" s="78">
        <f t="shared" si="138"/>
        <v>0</v>
      </c>
      <c r="AYL59" s="407"/>
      <c r="AYM59" s="312"/>
      <c r="AYP59" s="780"/>
      <c r="AYQ59" s="76"/>
      <c r="AYS59" s="546"/>
      <c r="AZG59" s="323"/>
      <c r="AZH59" s="782"/>
      <c r="AZI59" s="140"/>
      <c r="AZJ59" s="869"/>
      <c r="AZK59" s="780"/>
      <c r="AZL59" s="78">
        <f t="shared" si="142"/>
        <v>5180.28</v>
      </c>
      <c r="AZU59" s="323"/>
      <c r="AZV59" s="817"/>
      <c r="AZW59" s="704"/>
      <c r="AZX59" s="407"/>
      <c r="AZY59" s="780"/>
      <c r="AZZ59" s="78">
        <f t="shared" si="144"/>
        <v>5524</v>
      </c>
      <c r="BAB59" s="546"/>
      <c r="BAE59" s="546"/>
      <c r="BAI59" s="865"/>
      <c r="BAJ59" s="955"/>
      <c r="BAK59" s="391"/>
      <c r="BAL59" s="49"/>
      <c r="BAM59" s="391"/>
      <c r="BAN59" s="76">
        <f t="shared" si="146"/>
        <v>56084.2</v>
      </c>
      <c r="BBD59" s="322"/>
      <c r="BBE59" s="322"/>
      <c r="BBF59" s="303"/>
      <c r="BBG59" s="140"/>
      <c r="BBH59" s="814"/>
      <c r="BBI59" s="847"/>
      <c r="BBJ59" s="132">
        <f t="shared" si="147"/>
        <v>2133550.5</v>
      </c>
      <c r="BBL59" s="941"/>
      <c r="BBM59" s="245"/>
      <c r="BBN59" s="245"/>
      <c r="BBO59" s="245"/>
      <c r="BBS59" s="941"/>
      <c r="BCN59" s="546"/>
      <c r="BCU59" s="546"/>
      <c r="BCX59" s="312"/>
      <c r="BDB59" s="798"/>
      <c r="BDI59" s="407"/>
      <c r="BDJ59" s="407"/>
      <c r="BDK59" s="312"/>
      <c r="BDM59" s="546"/>
      <c r="BDN59" s="780"/>
      <c r="BDO59" s="76"/>
      <c r="BDQ59" s="312"/>
      <c r="BDR59" s="312"/>
      <c r="BDS59" s="312"/>
      <c r="BDV59" s="780"/>
      <c r="BDW59" s="76"/>
      <c r="BDY59" s="312"/>
      <c r="BDZ59" s="312"/>
      <c r="BEC59" s="780"/>
      <c r="BED59" s="76"/>
      <c r="BEM59" s="798"/>
      <c r="BET59" s="798"/>
      <c r="BFA59" s="322"/>
      <c r="BFB59" s="303"/>
      <c r="BFC59" s="391"/>
      <c r="BFD59" s="865"/>
      <c r="BFE59" s="391"/>
      <c r="BFF59" s="78">
        <f t="shared" si="161"/>
        <v>37162</v>
      </c>
      <c r="BFH59" s="798"/>
      <c r="BFK59" s="546"/>
      <c r="BFV59" s="798"/>
      <c r="BFY59" s="798"/>
      <c r="BGC59" s="546"/>
      <c r="BGF59" s="407"/>
      <c r="BGQ59" s="546"/>
      <c r="BGX59" s="546"/>
      <c r="BHF59" s="798"/>
      <c r="BHG59" s="817"/>
      <c r="BHH59" s="704"/>
      <c r="BHI59" s="798"/>
      <c r="BHJ59" s="704"/>
      <c r="BHK59" s="78">
        <f t="shared" si="169"/>
        <v>6434</v>
      </c>
      <c r="BHM59" s="798"/>
      <c r="BHN59" s="933"/>
      <c r="BHQ59" s="798"/>
      <c r="BIC59" s="546"/>
      <c r="BID59" s="817"/>
      <c r="BIE59" s="704"/>
      <c r="BIF59" s="407"/>
      <c r="BIG59" s="704"/>
      <c r="BIH59" s="78">
        <f t="shared" si="172"/>
        <v>0</v>
      </c>
      <c r="BIJ59" s="798"/>
      <c r="BIQ59" s="546"/>
      <c r="BIX59" s="798"/>
      <c r="BIY59" s="798"/>
      <c r="BJM59" s="546"/>
      <c r="BJT59" s="546"/>
      <c r="BJU59" s="407"/>
      <c r="BKB59" s="546"/>
      <c r="BKI59" s="546"/>
      <c r="BKP59" s="546"/>
      <c r="BKW59" s="546"/>
      <c r="BLD59" s="546"/>
      <c r="BLK59" s="546"/>
      <c r="BLR59" s="546"/>
      <c r="BLY59" s="546"/>
      <c r="BMT59" s="798"/>
      <c r="BMV59" s="907"/>
      <c r="BMW59" s="940"/>
      <c r="BMX59" s="795"/>
      <c r="BMY59" s="78">
        <f t="shared" si="229"/>
        <v>56291.5</v>
      </c>
      <c r="BND59" s="312"/>
      <c r="BNI59" s="933"/>
      <c r="BOK59" s="798"/>
      <c r="BOR59" s="546"/>
      <c r="BOY59" s="546"/>
      <c r="BQB59" s="798"/>
      <c r="BQC59" s="817"/>
      <c r="BQD59" s="704"/>
      <c r="BQG59" s="78">
        <f t="shared" si="189"/>
        <v>28133.5</v>
      </c>
      <c r="BQI59" s="322"/>
      <c r="BQJ59" s="303"/>
      <c r="BQK59" s="140"/>
      <c r="BQL59" s="427"/>
      <c r="BQM59" s="140"/>
      <c r="BQN59" s="78">
        <f t="shared" si="190"/>
        <v>0</v>
      </c>
      <c r="BQO59" s="312"/>
      <c r="BQP59" s="427"/>
      <c r="BQQ59" s="960"/>
      <c r="BQR59" s="351"/>
      <c r="BQS59" s="427"/>
      <c r="BQT59" s="391"/>
      <c r="BQU59" s="132">
        <f t="shared" si="191"/>
        <v>0</v>
      </c>
    </row>
    <row r="60" spans="4:1007 1088:1815" s="32" customFormat="1" ht="15.75" thickBot="1" x14ac:dyDescent="0.3">
      <c r="AC60" s="407"/>
      <c r="AD60" s="782"/>
      <c r="AE60" s="704"/>
      <c r="AF60" s="407"/>
      <c r="AG60" s="704"/>
      <c r="AH60" s="78">
        <f t="shared" si="6"/>
        <v>33979</v>
      </c>
      <c r="AJ60" s="323"/>
      <c r="AK60" s="782"/>
      <c r="AL60" s="704"/>
      <c r="AM60" s="798"/>
      <c r="AN60" s="704"/>
      <c r="AO60" s="78">
        <f t="shared" si="7"/>
        <v>617632.36</v>
      </c>
      <c r="AX60" s="798"/>
      <c r="BE60" s="546"/>
      <c r="BL60" s="798"/>
      <c r="BM60" s="782"/>
      <c r="BN60" s="704"/>
      <c r="BO60" s="546"/>
      <c r="BP60" s="704"/>
      <c r="BQ60" s="78">
        <f t="shared" si="11"/>
        <v>0</v>
      </c>
      <c r="BS60" s="546"/>
      <c r="BT60" s="546"/>
      <c r="CA60" s="546"/>
      <c r="CH60" s="546"/>
      <c r="CK60" s="312"/>
      <c r="CO60" s="427">
        <v>41515</v>
      </c>
      <c r="CP60" s="821"/>
      <c r="CQ60" s="230" t="s">
        <v>3380</v>
      </c>
      <c r="CR60" s="105">
        <v>616231.47</v>
      </c>
      <c r="CS60" s="484"/>
      <c r="CT60" s="939"/>
      <c r="CU60" s="78">
        <f t="shared" si="15"/>
        <v>7104096.21</v>
      </c>
      <c r="CW60" s="407"/>
      <c r="CX60" s="913"/>
      <c r="CY60" s="782"/>
      <c r="CZ60" s="140"/>
      <c r="DA60" s="546"/>
      <c r="DC60" s="78">
        <f t="shared" si="16"/>
        <v>9551430.3000000007</v>
      </c>
      <c r="DE60" s="798"/>
      <c r="DV60" s="312"/>
      <c r="DZ60" s="798"/>
      <c r="EG60" s="546"/>
      <c r="EN60" s="546"/>
      <c r="EY60" s="312"/>
      <c r="FC60" s="427"/>
      <c r="FD60" s="49"/>
      <c r="FE60" s="1476"/>
      <c r="FF60" s="140"/>
      <c r="FG60" s="49"/>
      <c r="FH60" s="140"/>
      <c r="FI60" s="132">
        <f t="shared" si="24"/>
        <v>40277.530000000006</v>
      </c>
      <c r="FK60" s="546"/>
      <c r="FO60" s="312"/>
      <c r="FZ60" s="407"/>
      <c r="GA60" s="407"/>
      <c r="GC60" s="785"/>
      <c r="GF60" s="78">
        <f t="shared" si="26"/>
        <v>115455</v>
      </c>
      <c r="GO60" s="546"/>
      <c r="GW60" s="546"/>
      <c r="HD60" s="798"/>
      <c r="IM60" s="546"/>
      <c r="IT60" s="546"/>
      <c r="JA60" s="323"/>
      <c r="JB60" s="782"/>
      <c r="JC60" s="704"/>
      <c r="JD60" s="323"/>
      <c r="JE60" s="704"/>
      <c r="JF60" s="78">
        <f t="shared" si="37"/>
        <v>30400</v>
      </c>
      <c r="JH60" s="323"/>
      <c r="JI60" s="782"/>
      <c r="JJ60" s="704"/>
      <c r="JK60" s="798"/>
      <c r="JL60" s="704"/>
      <c r="JM60" s="78">
        <f t="shared" si="38"/>
        <v>30400</v>
      </c>
      <c r="JO60" s="323"/>
      <c r="JP60" s="782"/>
      <c r="JQ60" s="704"/>
      <c r="JR60" s="798"/>
      <c r="JS60" s="704"/>
      <c r="JT60" s="78">
        <f t="shared" si="39"/>
        <v>30400</v>
      </c>
      <c r="JV60" s="914"/>
      <c r="JW60" s="948"/>
      <c r="JX60" s="945"/>
      <c r="JY60" s="945"/>
      <c r="JZ60" s="945"/>
      <c r="KA60" s="911">
        <f t="shared" si="274"/>
        <v>115056.17</v>
      </c>
      <c r="KC60" s="798"/>
      <c r="KR60" s="798"/>
      <c r="KY60" s="798"/>
      <c r="MH60" s="546"/>
      <c r="MO60" s="546"/>
      <c r="MV60" s="546"/>
      <c r="NQ60" s="546"/>
      <c r="NT60" s="546"/>
      <c r="NX60" s="546"/>
      <c r="OE60" s="546"/>
      <c r="OF60" s="933"/>
      <c r="OI60" s="312"/>
      <c r="OM60" s="546"/>
      <c r="PA60" s="322"/>
      <c r="PB60" s="791"/>
      <c r="PC60" s="140"/>
      <c r="PD60" s="49"/>
      <c r="PE60" s="140"/>
      <c r="PF60" s="78">
        <f t="shared" si="58"/>
        <v>7976</v>
      </c>
      <c r="PH60" s="322"/>
      <c r="PI60" s="791"/>
      <c r="PJ60" s="140"/>
      <c r="PK60" s="49"/>
      <c r="PL60" s="140"/>
      <c r="PM60" s="78">
        <f t="shared" si="59"/>
        <v>7976</v>
      </c>
      <c r="PO60" s="798"/>
      <c r="PS60" s="312"/>
      <c r="PW60" s="798"/>
      <c r="QD60" s="798"/>
      <c r="RF60" s="427"/>
      <c r="RG60" s="484"/>
      <c r="RH60" s="303"/>
      <c r="RI60" s="391"/>
      <c r="RJ60" s="49"/>
      <c r="RK60" s="391"/>
      <c r="RL60" s="78">
        <f t="shared" si="66"/>
        <v>26965.5</v>
      </c>
      <c r="RN60" s="546"/>
      <c r="RU60" s="546"/>
      <c r="TY60" s="546"/>
      <c r="UF60" s="546"/>
      <c r="UM60" s="546"/>
      <c r="UT60" s="798"/>
      <c r="UU60" s="948"/>
      <c r="UV60" s="945"/>
      <c r="UW60" s="916"/>
      <c r="UX60" s="945"/>
      <c r="UY60" s="911">
        <f t="shared" si="79"/>
        <v>2243</v>
      </c>
      <c r="VA60" s="546"/>
      <c r="WC60" s="798"/>
      <c r="WF60" s="312"/>
      <c r="WJ60" s="546"/>
      <c r="WX60" s="546"/>
      <c r="XA60" s="312"/>
      <c r="XE60" s="546"/>
      <c r="XL60" s="546"/>
      <c r="XS60" s="798"/>
      <c r="YA60" s="798"/>
      <c r="YH60" s="546"/>
      <c r="YI60" s="935"/>
      <c r="YP60" s="798"/>
      <c r="YW60" s="916"/>
      <c r="YX60" s="945"/>
      <c r="YY60" s="945"/>
      <c r="YZ60" s="945"/>
      <c r="ZA60" s="945"/>
      <c r="ZB60" s="911">
        <f t="shared" si="93"/>
        <v>13442.44</v>
      </c>
      <c r="ZD60" s="546"/>
      <c r="ZK60" s="546"/>
      <c r="ZR60" s="323"/>
      <c r="ZS60" s="933"/>
      <c r="ZT60" s="962"/>
      <c r="ZU60" s="947"/>
      <c r="ZV60" s="396"/>
      <c r="ZW60" s="945"/>
      <c r="ZX60" s="911">
        <f t="shared" si="94"/>
        <v>690137.66000000015</v>
      </c>
      <c r="ZZ60" s="323"/>
      <c r="AAA60" s="948"/>
      <c r="AAB60" s="947"/>
      <c r="AAC60" s="396"/>
      <c r="AAD60" s="945"/>
      <c r="AAE60" s="911">
        <f t="shared" si="95"/>
        <v>0</v>
      </c>
      <c r="AAG60" s="546"/>
      <c r="AAJ60" s="798"/>
      <c r="AAN60" s="916"/>
      <c r="AAO60" s="4"/>
      <c r="AAP60" s="945"/>
      <c r="AAQ60" s="945"/>
      <c r="AAR60" s="945"/>
      <c r="AAS60" s="911">
        <f t="shared" si="97"/>
        <v>22790</v>
      </c>
      <c r="AAU60" s="546"/>
      <c r="ABB60" s="546"/>
      <c r="ABI60" s="546"/>
      <c r="ABP60" s="546"/>
      <c r="ABW60" s="546"/>
      <c r="ACD60" s="546"/>
      <c r="ACE60" s="546"/>
      <c r="ACZ60" s="407"/>
      <c r="ADH60" s="798"/>
      <c r="ADK60" s="546"/>
      <c r="ADO60" s="546"/>
      <c r="ADV60" s="798"/>
      <c r="ADY60" s="798"/>
      <c r="AGG60" s="798"/>
      <c r="AGN60" s="546"/>
      <c r="AGU60" s="323"/>
      <c r="AGV60" s="323"/>
      <c r="AGW60" s="782"/>
      <c r="AGX60" s="795"/>
      <c r="AGY60" s="323"/>
      <c r="AGZ60" s="351"/>
      <c r="AHA60" s="76">
        <f t="shared" si="114"/>
        <v>2343</v>
      </c>
      <c r="AHJ60" s="546"/>
      <c r="AHQ60" s="546"/>
      <c r="AHR60" s="546"/>
      <c r="AHY60" s="546"/>
      <c r="AIF60" s="546"/>
      <c r="AIM60" s="546"/>
      <c r="AIT60" s="31"/>
      <c r="AIU60" s="784"/>
      <c r="AIV60" s="22"/>
      <c r="AIW60" s="31"/>
      <c r="AIX60" s="76"/>
      <c r="AIY60" s="78">
        <f t="shared" si="121"/>
        <v>52560.5</v>
      </c>
      <c r="AJA60" s="31"/>
      <c r="AJB60" s="802"/>
      <c r="AJC60" s="140"/>
      <c r="AJD60" s="794"/>
      <c r="AJE60" s="704"/>
      <c r="AJF60" s="78">
        <f t="shared" si="122"/>
        <v>25028.5</v>
      </c>
      <c r="AJH60" s="798"/>
      <c r="AJM60" s="78">
        <f t="shared" si="123"/>
        <v>0</v>
      </c>
      <c r="AJO60" s="798"/>
      <c r="AJP60" s="312"/>
      <c r="AJQ60" s="785"/>
      <c r="AJR60" s="407"/>
      <c r="AJS60" s="704"/>
      <c r="AJT60" s="78">
        <f t="shared" si="124"/>
        <v>33034.5</v>
      </c>
      <c r="AKD60" s="546"/>
      <c r="AKL60" s="933"/>
      <c r="AKS60" s="546"/>
      <c r="AKZ60" s="546"/>
      <c r="ALG60" s="546"/>
      <c r="ALN60" s="914"/>
      <c r="ALO60" s="945"/>
      <c r="ALP60" s="961"/>
      <c r="ALQ60" s="945"/>
      <c r="ALR60" s="945"/>
      <c r="ALS60" s="911">
        <f t="shared" si="131"/>
        <v>37151</v>
      </c>
      <c r="AOV60" s="98"/>
      <c r="AOW60" s="934"/>
      <c r="AOX60" s="351"/>
      <c r="AOY60" s="98"/>
      <c r="AOZ60" s="351"/>
      <c r="APA60" s="76"/>
      <c r="APB60" s="353"/>
      <c r="APC60" s="546"/>
      <c r="APJ60" s="323"/>
      <c r="APK60" s="953"/>
      <c r="APL60" s="795"/>
      <c r="APM60" s="812"/>
      <c r="APN60" s="795"/>
      <c r="APO60" s="76"/>
      <c r="APP60" s="353"/>
      <c r="APQ60" s="812"/>
      <c r="APR60" s="953"/>
      <c r="APS60" s="795"/>
      <c r="APT60" s="812"/>
      <c r="APU60" s="795"/>
      <c r="APV60" s="76"/>
      <c r="APX60" s="31"/>
      <c r="APY60" s="876"/>
      <c r="APZ60" s="795"/>
      <c r="AQA60" s="812"/>
      <c r="AQB60" s="795"/>
      <c r="AQC60" s="76"/>
      <c r="AQE60" s="31"/>
      <c r="AQF60" s="876"/>
      <c r="AQG60" s="795"/>
      <c r="AQH60" s="812"/>
      <c r="AQI60" s="795"/>
      <c r="AQJ60" s="76"/>
      <c r="AQL60" s="323"/>
      <c r="AQM60" s="876"/>
      <c r="AQN60" s="809"/>
      <c r="AQO60" s="812"/>
      <c r="AQP60" s="795"/>
      <c r="AQQ60" s="76"/>
      <c r="AQR60" s="353"/>
      <c r="AQS60" s="323"/>
      <c r="AQT60" s="876"/>
      <c r="AQU60" s="809"/>
      <c r="AQV60" s="812"/>
      <c r="AQW60" s="795"/>
      <c r="AQX60" s="76"/>
      <c r="AQY60" s="353"/>
      <c r="AQZ60" s="353"/>
      <c r="ARA60" s="353"/>
      <c r="ARB60" s="353"/>
      <c r="ARC60" s="353"/>
      <c r="ARD60" s="353"/>
      <c r="ARE60" s="353"/>
      <c r="ARF60" s="353"/>
      <c r="ARG60" s="723"/>
      <c r="ARH60" s="953"/>
      <c r="ARI60" s="795"/>
      <c r="ARJ60" s="812"/>
      <c r="ARK60" s="795"/>
      <c r="ARL60" s="76"/>
      <c r="ARU60" s="546"/>
      <c r="ASI60" s="546"/>
      <c r="ASP60" s="546"/>
      <c r="ASQ60" s="546"/>
      <c r="ASX60" s="546"/>
      <c r="ASY60" s="802"/>
      <c r="ATE60" s="798"/>
      <c r="ATL60" s="546"/>
      <c r="ATM60" s="935"/>
      <c r="ATT60" s="546"/>
      <c r="ATU60" s="935"/>
      <c r="AUB60" s="546"/>
      <c r="AUI60" s="546"/>
      <c r="AUJ60" s="962"/>
      <c r="AUK60" s="945"/>
      <c r="AUL60" s="945"/>
      <c r="AUM60" s="945"/>
      <c r="AUN60" s="911">
        <f t="shared" si="246"/>
        <v>23669.5</v>
      </c>
      <c r="AUP60" s="546"/>
      <c r="AUW60" s="546"/>
      <c r="AVD60" s="546"/>
      <c r="AVI60" s="76"/>
      <c r="AVJ60" s="353"/>
      <c r="AVK60" s="546"/>
      <c r="AVR60" s="546"/>
      <c r="AVY60" s="914"/>
      <c r="AVZ60" s="945"/>
      <c r="AWA60" s="961"/>
      <c r="AWB60" s="945"/>
      <c r="AWC60" s="945"/>
      <c r="AWD60" s="963">
        <f t="shared" si="226"/>
        <v>0</v>
      </c>
      <c r="AWG60" s="933"/>
      <c r="AWN60" s="407"/>
      <c r="AWO60" s="407"/>
      <c r="AWP60" s="312"/>
      <c r="AWS60" s="780"/>
      <c r="AWT60" s="76"/>
      <c r="AWV60" s="546"/>
      <c r="AXC60" s="546"/>
      <c r="AXQ60" s="718"/>
      <c r="AXR60" s="962"/>
      <c r="AXS60" s="945"/>
      <c r="AXT60" s="945"/>
      <c r="AXU60" s="910"/>
      <c r="AXV60" s="911">
        <f t="shared" si="136"/>
        <v>39719</v>
      </c>
      <c r="AXX60" s="718"/>
      <c r="AXY60" s="962"/>
      <c r="AXZ60" s="945"/>
      <c r="AYA60" s="945"/>
      <c r="AYB60" s="910"/>
      <c r="AYC60" s="911">
        <f t="shared" si="137"/>
        <v>0</v>
      </c>
      <c r="AYE60" s="718"/>
      <c r="AYF60" s="962"/>
      <c r="AYG60" s="945"/>
      <c r="AYH60" s="945"/>
      <c r="AYI60" s="910"/>
      <c r="AYJ60" s="911">
        <f t="shared" si="138"/>
        <v>0</v>
      </c>
      <c r="AYL60" s="407"/>
      <c r="AYM60" s="312"/>
      <c r="AYP60" s="780"/>
      <c r="AYQ60" s="76"/>
      <c r="AYS60" s="546"/>
      <c r="AZG60" s="323"/>
      <c r="AZH60" s="782"/>
      <c r="AZI60" s="351"/>
      <c r="AZJ60" s="544"/>
      <c r="AZK60" s="76"/>
      <c r="AZL60" s="78">
        <f t="shared" si="142"/>
        <v>5180.28</v>
      </c>
      <c r="AZU60" s="323"/>
      <c r="AZV60" s="817"/>
      <c r="AZW60" s="704"/>
      <c r="AZX60" s="407"/>
      <c r="AZY60" s="262"/>
      <c r="AZZ60" s="78">
        <f t="shared" si="144"/>
        <v>5524</v>
      </c>
      <c r="BAB60" s="546"/>
      <c r="BAE60" s="546"/>
      <c r="BAI60" s="914"/>
      <c r="BAJ60" s="948"/>
      <c r="BAK60" s="945"/>
      <c r="BAL60" s="4"/>
      <c r="BAM60" s="947"/>
      <c r="BAN60" s="910">
        <f t="shared" si="146"/>
        <v>56084.2</v>
      </c>
      <c r="BBD60" s="322"/>
      <c r="BBE60" s="322"/>
      <c r="BBF60" s="303"/>
      <c r="BBG60" s="140"/>
      <c r="BBH60" s="814"/>
      <c r="BBI60" s="847"/>
      <c r="BBJ60" s="132">
        <f t="shared" si="147"/>
        <v>2133550.5</v>
      </c>
      <c r="BBL60" s="941"/>
      <c r="BBS60" s="941"/>
      <c r="BCN60" s="546"/>
      <c r="BCU60" s="546"/>
      <c r="BCX60" s="312"/>
      <c r="BDB60" s="798"/>
      <c r="BDI60" s="407"/>
      <c r="BDJ60" s="407"/>
      <c r="BDK60" s="312"/>
      <c r="BDM60" s="546"/>
      <c r="BDN60" s="780"/>
      <c r="BDO60" s="76"/>
      <c r="BDQ60" s="312"/>
      <c r="BDR60" s="312"/>
      <c r="BDS60" s="312"/>
      <c r="BDV60" s="780"/>
      <c r="BDW60" s="76"/>
      <c r="BDY60" s="312"/>
      <c r="BDZ60" s="312"/>
      <c r="BEC60" s="780"/>
      <c r="BED60" s="76"/>
      <c r="BEM60" s="798"/>
      <c r="BET60" s="798"/>
      <c r="BFA60" s="322"/>
      <c r="BFB60" s="303"/>
      <c r="BFC60" s="391"/>
      <c r="BFD60" s="865"/>
      <c r="BFE60" s="391"/>
      <c r="BFF60" s="76">
        <f t="shared" si="161"/>
        <v>37162</v>
      </c>
      <c r="BFH60" s="798"/>
      <c r="BFK60" s="546"/>
      <c r="BFV60" s="798"/>
      <c r="BFY60" s="798"/>
      <c r="BGC60" s="546"/>
      <c r="BGF60" s="407"/>
      <c r="BGQ60" s="546"/>
      <c r="BGX60" s="546"/>
      <c r="BHF60" s="916"/>
      <c r="BHG60" s="948"/>
      <c r="BHH60" s="945"/>
      <c r="BHI60" s="916"/>
      <c r="BHJ60" s="945"/>
      <c r="BHK60" s="911">
        <f t="shared" si="169"/>
        <v>6434</v>
      </c>
      <c r="BHM60" s="798"/>
      <c r="BHN60" s="933"/>
      <c r="BHQ60" s="798"/>
      <c r="BIC60" s="546"/>
      <c r="BID60" s="817"/>
      <c r="BIE60" s="704"/>
      <c r="BIF60" s="407"/>
      <c r="BIG60" s="704"/>
      <c r="BIH60" s="78">
        <f t="shared" si="172"/>
        <v>0</v>
      </c>
      <c r="BIJ60" s="798"/>
      <c r="BIQ60" s="546"/>
      <c r="BIX60" s="798"/>
      <c r="BIY60" s="798"/>
      <c r="BJM60" s="546"/>
      <c r="BJT60" s="546"/>
      <c r="BJU60" s="407"/>
      <c r="BKB60" s="546"/>
      <c r="BKI60" s="546"/>
      <c r="BKP60" s="546"/>
      <c r="BKW60" s="546"/>
      <c r="BLD60" s="546"/>
      <c r="BLK60" s="546"/>
      <c r="BLR60" s="546"/>
      <c r="BLY60" s="546"/>
      <c r="BMT60" s="798"/>
      <c r="BMV60" s="961"/>
      <c r="BMW60" s="4"/>
      <c r="BMX60" s="947"/>
      <c r="BMY60" s="911">
        <f t="shared" si="229"/>
        <v>56291.5</v>
      </c>
      <c r="BND60" s="312"/>
      <c r="BNI60" s="933"/>
      <c r="BOK60" s="798"/>
      <c r="BOR60" s="546"/>
      <c r="BOY60" s="546"/>
      <c r="BQB60" s="916"/>
      <c r="BQC60" s="948"/>
      <c r="BQD60" s="945"/>
      <c r="BQE60" s="945"/>
      <c r="BQF60" s="945"/>
      <c r="BQG60" s="911">
        <f t="shared" si="189"/>
        <v>28133.5</v>
      </c>
      <c r="BQI60" s="322"/>
      <c r="BQJ60" s="303"/>
      <c r="BQK60" s="140"/>
      <c r="BQL60" s="427"/>
      <c r="BQM60" s="140"/>
      <c r="BQN60" s="78">
        <f t="shared" si="190"/>
        <v>0</v>
      </c>
      <c r="BQO60" s="312"/>
      <c r="BQP60" s="427"/>
      <c r="BQQ60" s="960"/>
      <c r="BQR60" s="351"/>
      <c r="BQS60" s="427"/>
      <c r="BQT60" s="391"/>
      <c r="BQU60" s="132">
        <f t="shared" si="191"/>
        <v>0</v>
      </c>
    </row>
    <row r="61" spans="4:1007 1088:1815" s="32" customFormat="1" ht="16.5" thickTop="1" thickBot="1" x14ac:dyDescent="0.3">
      <c r="AC61" s="427"/>
      <c r="AD61" s="303"/>
      <c r="AE61" s="391"/>
      <c r="AF61" s="865"/>
      <c r="AG61" s="391"/>
      <c r="AH61" s="78">
        <f t="shared" si="6"/>
        <v>33979</v>
      </c>
      <c r="AJ61" s="323"/>
      <c r="AK61" s="782"/>
      <c r="AL61" s="704"/>
      <c r="AM61" s="798"/>
      <c r="AN61" s="704"/>
      <c r="AO61" s="78">
        <f t="shared" si="7"/>
        <v>617632.36</v>
      </c>
      <c r="AX61" s="798"/>
      <c r="BE61" s="546"/>
      <c r="BL61" s="916"/>
      <c r="BM61" s="948"/>
      <c r="BN61" s="947"/>
      <c r="BO61" s="914"/>
      <c r="BP61" s="947"/>
      <c r="BQ61" s="911">
        <f t="shared" si="11"/>
        <v>0</v>
      </c>
      <c r="BS61" s="546"/>
      <c r="BT61" s="546"/>
      <c r="CA61" s="546"/>
      <c r="CH61" s="546"/>
      <c r="CK61" s="312"/>
      <c r="CO61" s="407">
        <v>41519</v>
      </c>
      <c r="CP61" s="913"/>
      <c r="CQ61" s="782" t="s">
        <v>3877</v>
      </c>
      <c r="CR61" s="76">
        <v>7150</v>
      </c>
      <c r="CS61" s="484"/>
      <c r="CT61" s="939"/>
      <c r="CU61" s="78">
        <f t="shared" si="15"/>
        <v>7111246.21</v>
      </c>
      <c r="CW61" s="407"/>
      <c r="CX61" s="913"/>
      <c r="CY61" s="782"/>
      <c r="CZ61" s="140"/>
      <c r="DA61" s="546"/>
      <c r="DC61" s="78">
        <f t="shared" si="16"/>
        <v>9551430.3000000007</v>
      </c>
      <c r="DE61" s="798"/>
      <c r="DV61" s="312"/>
      <c r="DZ61" s="798"/>
      <c r="EG61" s="546"/>
      <c r="EN61" s="546"/>
      <c r="EY61" s="312"/>
      <c r="FC61" s="427"/>
      <c r="FD61" s="230"/>
      <c r="FE61" s="245"/>
      <c r="FF61" s="245"/>
      <c r="FG61" s="230"/>
      <c r="FH61" s="245"/>
      <c r="FI61" s="132">
        <f t="shared" si="24"/>
        <v>40277.530000000006</v>
      </c>
      <c r="FK61" s="546"/>
      <c r="FO61" s="312"/>
      <c r="FZ61" s="407"/>
      <c r="GA61" s="407"/>
      <c r="GC61" s="785"/>
      <c r="GF61" s="78">
        <f t="shared" si="26"/>
        <v>115455</v>
      </c>
      <c r="GO61" s="546"/>
      <c r="GW61" s="546"/>
      <c r="HD61" s="798"/>
      <c r="IM61" s="546"/>
      <c r="IT61" s="546"/>
      <c r="JA61" s="323"/>
      <c r="JB61" s="782"/>
      <c r="JC61" s="704"/>
      <c r="JD61" s="323"/>
      <c r="JE61" s="704"/>
      <c r="JF61" s="78">
        <f t="shared" si="37"/>
        <v>30400</v>
      </c>
      <c r="JH61" s="323"/>
      <c r="JI61" s="782"/>
      <c r="JJ61" s="704"/>
      <c r="JK61" s="798"/>
      <c r="JL61" s="704"/>
      <c r="JM61" s="78">
        <f t="shared" si="38"/>
        <v>30400</v>
      </c>
      <c r="JO61" s="323"/>
      <c r="JP61" s="782"/>
      <c r="JQ61" s="704"/>
      <c r="JR61" s="798"/>
      <c r="JS61" s="704"/>
      <c r="JT61" s="78">
        <f t="shared" si="39"/>
        <v>30400</v>
      </c>
      <c r="JV61" s="546"/>
      <c r="KC61" s="798"/>
      <c r="KR61" s="798"/>
      <c r="KY61" s="798"/>
      <c r="MH61" s="546"/>
      <c r="MO61" s="546"/>
      <c r="MV61" s="546"/>
      <c r="NQ61" s="546"/>
      <c r="NT61" s="546"/>
      <c r="NX61" s="546"/>
      <c r="OE61" s="546"/>
      <c r="OF61" s="933"/>
      <c r="OI61" s="312"/>
      <c r="OM61" s="546"/>
      <c r="PA61" s="322"/>
      <c r="PB61" s="791"/>
      <c r="PC61" s="140"/>
      <c r="PD61" s="49"/>
      <c r="PE61" s="140"/>
      <c r="PF61" s="78">
        <f t="shared" si="58"/>
        <v>7976</v>
      </c>
      <c r="PH61" s="322"/>
      <c r="PI61" s="791"/>
      <c r="PJ61" s="140"/>
      <c r="PK61" s="49"/>
      <c r="PL61" s="140"/>
      <c r="PM61" s="78">
        <f t="shared" si="59"/>
        <v>7976</v>
      </c>
      <c r="PO61" s="798"/>
      <c r="PS61" s="312"/>
      <c r="PW61" s="798"/>
      <c r="QD61" s="798"/>
      <c r="RF61" s="427"/>
      <c r="RG61" s="484"/>
      <c r="RH61" s="303"/>
      <c r="RI61" s="391"/>
      <c r="RJ61" s="49"/>
      <c r="RK61" s="391"/>
      <c r="RL61" s="78">
        <f t="shared" si="66"/>
        <v>26965.5</v>
      </c>
      <c r="RN61" s="546"/>
      <c r="RU61" s="546"/>
      <c r="TY61" s="546"/>
      <c r="UF61" s="546"/>
      <c r="UM61" s="546"/>
      <c r="UT61" s="798"/>
      <c r="UW61" s="798"/>
      <c r="VA61" s="546"/>
      <c r="WC61" s="798"/>
      <c r="WF61" s="312"/>
      <c r="WJ61" s="546"/>
      <c r="WX61" s="546"/>
      <c r="XA61" s="312"/>
      <c r="XE61" s="546"/>
      <c r="XL61" s="546"/>
      <c r="XS61" s="798"/>
      <c r="YA61" s="798"/>
      <c r="YH61" s="546"/>
      <c r="YI61" s="935"/>
      <c r="YP61" s="798"/>
      <c r="YW61" s="798"/>
      <c r="ZB61" s="76"/>
      <c r="ZC61" s="353"/>
      <c r="ZD61" s="546"/>
      <c r="ZK61" s="546"/>
      <c r="ZR61" s="798"/>
      <c r="ZS61" s="933"/>
      <c r="ZT61" s="312"/>
      <c r="ZV61" s="323"/>
      <c r="ZX61" s="78"/>
      <c r="ZZ61" s="798"/>
      <c r="AAC61" s="323"/>
      <c r="AAE61" s="78"/>
      <c r="AAG61" s="546"/>
      <c r="AAJ61" s="798"/>
      <c r="AAN61" s="798"/>
      <c r="AAO61" s="312"/>
      <c r="AAS61" s="78"/>
      <c r="AAU61" s="546"/>
      <c r="ABB61" s="546"/>
      <c r="ABI61" s="546"/>
      <c r="ABP61" s="546"/>
      <c r="ABW61" s="546"/>
      <c r="ACD61" s="546"/>
      <c r="ACE61" s="546"/>
      <c r="ACZ61" s="407"/>
      <c r="ADH61" s="798"/>
      <c r="ADK61" s="546"/>
      <c r="ADO61" s="546"/>
      <c r="ADV61" s="798"/>
      <c r="ADY61" s="798"/>
      <c r="AGG61" s="798"/>
      <c r="AGN61" s="546"/>
      <c r="AGU61" s="322"/>
      <c r="AGV61" s="322"/>
      <c r="AGW61" s="303"/>
      <c r="AGX61" s="391"/>
      <c r="AGY61" s="322"/>
      <c r="AGZ61" s="391"/>
      <c r="AHA61" s="76">
        <f t="shared" si="114"/>
        <v>2343</v>
      </c>
      <c r="AHJ61" s="546"/>
      <c r="AHQ61" s="546"/>
      <c r="AHR61" s="546"/>
      <c r="AHY61" s="546"/>
      <c r="AIF61" s="546"/>
      <c r="AIM61" s="546"/>
      <c r="AIT61" s="31"/>
      <c r="AIU61" s="784"/>
      <c r="AIV61" s="22"/>
      <c r="AIW61" s="31"/>
      <c r="AIX61" s="76"/>
      <c r="AIY61" s="78">
        <f t="shared" si="121"/>
        <v>52560.5</v>
      </c>
      <c r="AJA61" s="31"/>
      <c r="AJB61" s="802"/>
      <c r="AJC61" s="140"/>
      <c r="AJD61" s="794"/>
      <c r="AJE61" s="704"/>
      <c r="AJF61" s="78">
        <f t="shared" si="122"/>
        <v>25028.5</v>
      </c>
      <c r="AJH61" s="798"/>
      <c r="AJM61" s="78">
        <f t="shared" si="123"/>
        <v>0</v>
      </c>
      <c r="AJO61" s="798"/>
      <c r="AJP61" s="312"/>
      <c r="AJQ61" s="785"/>
      <c r="AJR61" s="407"/>
      <c r="AJS61" s="704"/>
      <c r="AJT61" s="78">
        <f t="shared" si="124"/>
        <v>33034.5</v>
      </c>
      <c r="AKD61" s="546"/>
      <c r="AKL61" s="933"/>
      <c r="AKS61" s="546"/>
      <c r="AKZ61" s="546"/>
      <c r="ALG61" s="546"/>
      <c r="ALN61" s="546"/>
      <c r="AOV61" s="98"/>
      <c r="AOW61" s="934"/>
      <c r="AOX61" s="351"/>
      <c r="AOY61" s="98"/>
      <c r="AOZ61" s="351"/>
      <c r="APA61" s="76"/>
      <c r="APB61" s="353"/>
      <c r="APC61" s="546"/>
      <c r="APJ61" s="323"/>
      <c r="APK61" s="953"/>
      <c r="APL61" s="795"/>
      <c r="APM61" s="812"/>
      <c r="APN61" s="795"/>
      <c r="APO61" s="76"/>
      <c r="APP61" s="353"/>
      <c r="APQ61" s="812"/>
      <c r="APR61" s="953"/>
      <c r="APS61" s="795"/>
      <c r="APT61" s="812"/>
      <c r="APU61" s="795"/>
      <c r="APV61" s="76"/>
      <c r="APX61" s="31"/>
      <c r="APY61" s="876"/>
      <c r="APZ61" s="795"/>
      <c r="AQA61" s="812"/>
      <c r="AQB61" s="795"/>
      <c r="AQC61" s="76"/>
      <c r="AQE61" s="31"/>
      <c r="AQF61" s="876"/>
      <c r="AQG61" s="795"/>
      <c r="AQH61" s="812"/>
      <c r="AQI61" s="795"/>
      <c r="AQJ61" s="76"/>
      <c r="AQL61" s="323"/>
      <c r="AQM61" s="876"/>
      <c r="AQN61" s="809"/>
      <c r="AQO61" s="812"/>
      <c r="AQP61" s="795"/>
      <c r="AQQ61" s="76"/>
      <c r="AQR61" s="353"/>
      <c r="AQS61" s="323"/>
      <c r="AQT61" s="876"/>
      <c r="AQU61" s="809"/>
      <c r="AQV61" s="812"/>
      <c r="AQW61" s="795"/>
      <c r="AQX61" s="76"/>
      <c r="AQY61" s="353"/>
      <c r="AQZ61" s="353"/>
      <c r="ARA61" s="353"/>
      <c r="ARB61" s="353"/>
      <c r="ARC61" s="353"/>
      <c r="ARD61" s="353"/>
      <c r="ARE61" s="353"/>
      <c r="ARF61" s="353"/>
      <c r="ARG61" s="723"/>
      <c r="ARH61" s="953"/>
      <c r="ARI61" s="795"/>
      <c r="ARJ61" s="812"/>
      <c r="ARK61" s="795"/>
      <c r="ARL61" s="76"/>
      <c r="ARU61" s="546"/>
      <c r="ASI61" s="546"/>
      <c r="ASP61" s="546"/>
      <c r="ASQ61" s="546"/>
      <c r="ASX61" s="546"/>
      <c r="ASY61" s="802"/>
      <c r="ATE61" s="798"/>
      <c r="ATL61" s="546"/>
      <c r="ATM61" s="935"/>
      <c r="ATT61" s="546"/>
      <c r="ATU61" s="935"/>
      <c r="AUB61" s="546"/>
      <c r="AUI61" s="546"/>
      <c r="AUP61" s="546"/>
      <c r="AUW61" s="546"/>
      <c r="AVD61" s="546"/>
      <c r="AVI61" s="76"/>
      <c r="AVJ61" s="353"/>
      <c r="AVK61" s="546"/>
      <c r="AVR61" s="546"/>
      <c r="AVY61" s="546"/>
      <c r="AWD61" s="132"/>
      <c r="AWG61" s="933"/>
      <c r="AWN61" s="407"/>
      <c r="AWO61" s="407"/>
      <c r="AWP61" s="312"/>
      <c r="AWS61" s="780"/>
      <c r="AWT61" s="76"/>
      <c r="AWV61" s="546"/>
      <c r="AXC61" s="546"/>
      <c r="AXQ61" s="407"/>
      <c r="AXR61" s="312"/>
      <c r="AXU61" s="780"/>
      <c r="AXV61" s="76"/>
      <c r="AXX61" s="407"/>
      <c r="AXY61" s="312"/>
      <c r="AYB61" s="780"/>
      <c r="AYC61" s="76"/>
      <c r="AYE61" s="407"/>
      <c r="AYF61" s="312"/>
      <c r="AYI61" s="780"/>
      <c r="AYJ61" s="76"/>
      <c r="AYL61" s="407"/>
      <c r="AYM61" s="312"/>
      <c r="AYP61" s="780"/>
      <c r="AYQ61" s="76"/>
      <c r="AYS61" s="546"/>
      <c r="AZG61" s="323"/>
      <c r="AZH61" s="782"/>
      <c r="AZI61" s="140"/>
      <c r="AZJ61" s="869"/>
      <c r="AZK61" s="780"/>
      <c r="AZL61" s="78">
        <f t="shared" si="142"/>
        <v>5180.28</v>
      </c>
      <c r="AZU61" s="323"/>
      <c r="AZV61" s="817"/>
      <c r="AZW61" s="704"/>
      <c r="AZX61" s="940"/>
      <c r="AZY61" s="353"/>
      <c r="AZZ61" s="78">
        <f t="shared" si="144"/>
        <v>5524</v>
      </c>
      <c r="BAB61" s="546"/>
      <c r="BAE61" s="546"/>
      <c r="BAI61" s="546"/>
      <c r="BAL61" s="312"/>
      <c r="BAN61" s="76"/>
      <c r="BBD61" s="343"/>
      <c r="BBE61" s="343"/>
      <c r="BBF61" s="230"/>
      <c r="BBG61" s="105"/>
      <c r="BBH61" s="814"/>
      <c r="BBI61" s="815"/>
      <c r="BBJ61" s="132">
        <f t="shared" si="147"/>
        <v>2133550.5</v>
      </c>
      <c r="BCN61" s="546"/>
      <c r="BCU61" s="546"/>
      <c r="BCX61" s="312"/>
      <c r="BDB61" s="798"/>
      <c r="BDI61" s="407"/>
      <c r="BDJ61" s="407"/>
      <c r="BDK61" s="312"/>
      <c r="BDM61" s="546"/>
      <c r="BDN61" s="780"/>
      <c r="BDO61" s="76"/>
      <c r="BDQ61" s="312"/>
      <c r="BDR61" s="312"/>
      <c r="BDS61" s="312"/>
      <c r="BDV61" s="780"/>
      <c r="BDW61" s="76"/>
      <c r="BDY61" s="312"/>
      <c r="BDZ61" s="312"/>
      <c r="BEC61" s="780"/>
      <c r="BED61" s="76"/>
      <c r="BEM61" s="798"/>
      <c r="BET61" s="798"/>
      <c r="BFA61" s="322"/>
      <c r="BFB61" s="303"/>
      <c r="BFC61" s="262"/>
      <c r="BFD61" s="865"/>
      <c r="BFE61" s="391"/>
      <c r="BFF61" s="76">
        <f t="shared" si="161"/>
        <v>37162</v>
      </c>
      <c r="BFH61" s="798"/>
      <c r="BFK61" s="546"/>
      <c r="BFV61" s="798"/>
      <c r="BFY61" s="798"/>
      <c r="BGC61" s="546"/>
      <c r="BGF61" s="407"/>
      <c r="BGQ61" s="546"/>
      <c r="BGX61" s="546"/>
      <c r="BHF61" s="798"/>
      <c r="BHI61" s="798"/>
      <c r="BHM61" s="798"/>
      <c r="BHN61" s="933"/>
      <c r="BHQ61" s="798"/>
      <c r="BIC61" s="546"/>
      <c r="BID61" s="817"/>
      <c r="BIE61" s="704"/>
      <c r="BIF61" s="407"/>
      <c r="BIG61" s="704"/>
      <c r="BIH61" s="78">
        <f t="shared" si="172"/>
        <v>0</v>
      </c>
      <c r="BIJ61" s="798"/>
      <c r="BIQ61" s="546"/>
      <c r="BIX61" s="798"/>
      <c r="BIY61" s="798"/>
      <c r="BJM61" s="546"/>
      <c r="BJT61" s="546"/>
      <c r="BJU61" s="407"/>
      <c r="BKB61" s="546"/>
      <c r="BKI61" s="546"/>
      <c r="BKP61" s="546"/>
      <c r="BKW61" s="546"/>
      <c r="BLD61" s="546"/>
      <c r="BLK61" s="546"/>
      <c r="BLR61" s="546"/>
      <c r="BLY61" s="546"/>
      <c r="BMT61" s="798"/>
      <c r="BMW61" s="312"/>
      <c r="BND61" s="312"/>
      <c r="BNI61" s="933"/>
      <c r="BOK61" s="798"/>
      <c r="BOR61" s="546"/>
      <c r="BOY61" s="546"/>
      <c r="BQB61" s="798"/>
      <c r="BQI61" s="322"/>
      <c r="BQJ61" s="303"/>
      <c r="BQK61" s="140"/>
      <c r="BQL61" s="427"/>
      <c r="BQM61" s="140"/>
      <c r="BQN61" s="78">
        <f t="shared" si="190"/>
        <v>0</v>
      </c>
      <c r="BQO61" s="312"/>
      <c r="BQP61" s="427"/>
      <c r="BQQ61" s="960"/>
      <c r="BQR61" s="351"/>
      <c r="BQS61" s="427"/>
      <c r="BQT61" s="391"/>
      <c r="BQU61" s="132">
        <f t="shared" si="191"/>
        <v>0</v>
      </c>
    </row>
    <row r="62" spans="4:1007 1088:1815" s="32" customFormat="1" ht="15.75" thickTop="1" x14ac:dyDescent="0.25">
      <c r="AC62" s="427"/>
      <c r="AD62" s="303"/>
      <c r="AE62" s="391"/>
      <c r="AF62" s="865"/>
      <c r="AG62" s="391"/>
      <c r="AH62" s="78">
        <f t="shared" si="6"/>
        <v>33979</v>
      </c>
      <c r="AJ62" s="323"/>
      <c r="AK62" s="782"/>
      <c r="AL62" s="704"/>
      <c r="AM62" s="798"/>
      <c r="AN62" s="704"/>
      <c r="AO62" s="78">
        <f t="shared" si="7"/>
        <v>617632.36</v>
      </c>
      <c r="AX62" s="798"/>
      <c r="BE62" s="546"/>
      <c r="BL62" s="798"/>
      <c r="BS62" s="546"/>
      <c r="BT62" s="546"/>
      <c r="CA62" s="546"/>
      <c r="CH62" s="546"/>
      <c r="CK62" s="312"/>
      <c r="CO62" s="407">
        <v>41523</v>
      </c>
      <c r="CP62" s="913"/>
      <c r="CQ62" s="782" t="s">
        <v>3878</v>
      </c>
      <c r="CR62" s="76">
        <v>584232.81999999995</v>
      </c>
      <c r="CS62" s="484"/>
      <c r="CT62" s="939"/>
      <c r="CU62" s="78">
        <f t="shared" si="15"/>
        <v>7695479.0300000003</v>
      </c>
      <c r="CW62" s="407"/>
      <c r="CX62" s="913"/>
      <c r="CY62" s="782"/>
      <c r="CZ62" s="140"/>
      <c r="DA62" s="546"/>
      <c r="DC62" s="78">
        <f t="shared" si="16"/>
        <v>9551430.3000000007</v>
      </c>
      <c r="DE62" s="798"/>
      <c r="DV62" s="312"/>
      <c r="DZ62" s="798"/>
      <c r="EG62" s="546"/>
      <c r="EN62" s="546"/>
      <c r="EY62" s="312"/>
      <c r="FC62" s="407"/>
      <c r="FD62" s="312"/>
      <c r="FG62" s="312"/>
      <c r="FI62" s="132">
        <f t="shared" si="24"/>
        <v>40277.530000000006</v>
      </c>
      <c r="FK62" s="546"/>
      <c r="FO62" s="312"/>
      <c r="FZ62" s="407"/>
      <c r="GA62" s="407"/>
      <c r="GC62" s="785"/>
      <c r="GF62" s="78">
        <f t="shared" si="26"/>
        <v>115455</v>
      </c>
      <c r="GO62" s="546"/>
      <c r="GW62" s="546"/>
      <c r="HD62" s="798"/>
      <c r="IM62" s="546"/>
      <c r="IT62" s="546"/>
      <c r="JA62" s="323"/>
      <c r="JB62" s="782"/>
      <c r="JC62" s="704"/>
      <c r="JD62" s="323"/>
      <c r="JE62" s="704"/>
      <c r="JF62" s="78">
        <f t="shared" si="37"/>
        <v>30400</v>
      </c>
      <c r="JH62" s="323"/>
      <c r="JI62" s="782"/>
      <c r="JJ62" s="704"/>
      <c r="JK62" s="798"/>
      <c r="JL62" s="704"/>
      <c r="JM62" s="78">
        <f t="shared" si="38"/>
        <v>30400</v>
      </c>
      <c r="JO62" s="323"/>
      <c r="JP62" s="782"/>
      <c r="JQ62" s="704"/>
      <c r="JR62" s="798"/>
      <c r="JS62" s="704"/>
      <c r="JT62" s="78">
        <f t="shared" si="39"/>
        <v>30400</v>
      </c>
      <c r="JV62" s="546"/>
      <c r="KC62" s="798"/>
      <c r="KR62" s="798"/>
      <c r="KY62" s="798"/>
      <c r="MH62" s="546"/>
      <c r="MO62" s="546"/>
      <c r="MV62" s="546"/>
      <c r="NQ62" s="546"/>
      <c r="NT62" s="546"/>
      <c r="NX62" s="546"/>
      <c r="OE62" s="546"/>
      <c r="OF62" s="933"/>
      <c r="OI62" s="312"/>
      <c r="OM62" s="546"/>
      <c r="PA62" s="322"/>
      <c r="PB62" s="791"/>
      <c r="PC62" s="140"/>
      <c r="PD62" s="49"/>
      <c r="PE62" s="140"/>
      <c r="PF62" s="78">
        <f t="shared" si="58"/>
        <v>7976</v>
      </c>
      <c r="PH62" s="322"/>
      <c r="PI62" s="791"/>
      <c r="PJ62" s="140"/>
      <c r="PK62" s="49"/>
      <c r="PL62" s="140"/>
      <c r="PM62" s="78">
        <f t="shared" si="59"/>
        <v>7976</v>
      </c>
      <c r="PO62" s="798"/>
      <c r="PS62" s="312"/>
      <c r="PW62" s="798"/>
      <c r="QD62" s="798"/>
      <c r="RF62" s="407"/>
      <c r="RG62" s="740"/>
      <c r="RH62" s="782"/>
      <c r="RI62" s="704"/>
      <c r="RJ62" s="31"/>
      <c r="RK62" s="704"/>
      <c r="RL62" s="78">
        <f t="shared" si="66"/>
        <v>26965.5</v>
      </c>
      <c r="RN62" s="546"/>
      <c r="RU62" s="546"/>
      <c r="TY62" s="546"/>
      <c r="UF62" s="546"/>
      <c r="UM62" s="546"/>
      <c r="UT62" s="798"/>
      <c r="UW62" s="798"/>
      <c r="VA62" s="546"/>
      <c r="WC62" s="798"/>
      <c r="WF62" s="312"/>
      <c r="WJ62" s="546"/>
      <c r="WX62" s="546"/>
      <c r="XA62" s="312"/>
      <c r="XE62" s="546"/>
      <c r="XL62" s="546"/>
      <c r="XS62" s="798"/>
      <c r="YA62" s="798"/>
      <c r="YH62" s="546"/>
      <c r="YI62" s="935"/>
      <c r="YP62" s="798"/>
      <c r="YW62" s="798"/>
      <c r="ZB62" s="76"/>
      <c r="ZC62" s="353"/>
      <c r="ZD62" s="546"/>
      <c r="ZK62" s="546"/>
      <c r="ZR62" s="798"/>
      <c r="ZS62" s="933"/>
      <c r="ZT62" s="312"/>
      <c r="ZV62" s="323"/>
      <c r="ZZ62" s="798"/>
      <c r="AAC62" s="323"/>
      <c r="AAG62" s="546"/>
      <c r="AAJ62" s="798"/>
      <c r="AAN62" s="798"/>
      <c r="AAO62" s="312"/>
      <c r="AAU62" s="546"/>
      <c r="ABB62" s="546"/>
      <c r="ABI62" s="546"/>
      <c r="ABP62" s="546"/>
      <c r="ABW62" s="546"/>
      <c r="ACD62" s="546"/>
      <c r="ACE62" s="546"/>
      <c r="ACZ62" s="407"/>
      <c r="ADH62" s="798"/>
      <c r="ADK62" s="546"/>
      <c r="ADO62" s="546"/>
      <c r="ADV62" s="798"/>
      <c r="ADY62" s="798"/>
      <c r="AGG62" s="798"/>
      <c r="AGN62" s="546"/>
      <c r="AGU62" s="1312"/>
      <c r="AGV62" s="1312"/>
      <c r="AGW62" s="303"/>
      <c r="AGX62" s="391"/>
      <c r="AGY62" s="322"/>
      <c r="AGZ62" s="391"/>
      <c r="AHA62" s="76">
        <f t="shared" si="114"/>
        <v>2343</v>
      </c>
      <c r="AHJ62" s="546"/>
      <c r="AHQ62" s="546"/>
      <c r="AHR62" s="546"/>
      <c r="AHY62" s="546"/>
      <c r="AIF62" s="546"/>
      <c r="AIM62" s="546"/>
      <c r="AIT62" s="31"/>
      <c r="AIU62" s="784"/>
      <c r="AIV62" s="22"/>
      <c r="AIW62" s="31"/>
      <c r="AIX62" s="76"/>
      <c r="AIY62" s="78">
        <f t="shared" si="121"/>
        <v>52560.5</v>
      </c>
      <c r="AJA62" s="31"/>
      <c r="AJB62" s="802"/>
      <c r="AJC62" s="140"/>
      <c r="AJD62" s="794"/>
      <c r="AJE62" s="704"/>
      <c r="AJF62" s="78">
        <f t="shared" si="122"/>
        <v>25028.5</v>
      </c>
      <c r="AJH62" s="798"/>
      <c r="AJM62" s="78">
        <f t="shared" si="123"/>
        <v>0</v>
      </c>
      <c r="AJO62" s="798"/>
      <c r="AJP62" s="312"/>
      <c r="AJQ62" s="785"/>
      <c r="AJR62" s="407"/>
      <c r="AJS62" s="704"/>
      <c r="AJT62" s="78">
        <f t="shared" si="124"/>
        <v>33034.5</v>
      </c>
      <c r="AKD62" s="546"/>
      <c r="AKL62" s="933"/>
      <c r="AKS62" s="546"/>
      <c r="AKZ62" s="546"/>
      <c r="ALG62" s="546"/>
      <c r="ALN62" s="546"/>
      <c r="AOV62" s="98"/>
      <c r="AOW62" s="934"/>
      <c r="AOX62" s="351"/>
      <c r="AOY62" s="98"/>
      <c r="AOZ62" s="351"/>
      <c r="APA62" s="76"/>
      <c r="APB62" s="353"/>
      <c r="APC62" s="546"/>
      <c r="APJ62" s="323"/>
      <c r="APK62" s="953"/>
      <c r="APL62" s="795"/>
      <c r="APM62" s="812"/>
      <c r="APN62" s="795"/>
      <c r="APO62" s="76"/>
      <c r="APP62" s="353"/>
      <c r="APQ62" s="812"/>
      <c r="APR62" s="953"/>
      <c r="APS62" s="795"/>
      <c r="APT62" s="812"/>
      <c r="APU62" s="795"/>
      <c r="APV62" s="76"/>
      <c r="APX62" s="31"/>
      <c r="APY62" s="876"/>
      <c r="APZ62" s="795"/>
      <c r="AQA62" s="812"/>
      <c r="AQB62" s="795"/>
      <c r="AQC62" s="76"/>
      <c r="AQE62" s="31"/>
      <c r="AQF62" s="876"/>
      <c r="AQG62" s="795"/>
      <c r="AQH62" s="812"/>
      <c r="AQI62" s="795"/>
      <c r="AQJ62" s="76"/>
      <c r="AQL62" s="323"/>
      <c r="AQM62" s="876"/>
      <c r="AQN62" s="809"/>
      <c r="AQO62" s="812"/>
      <c r="AQP62" s="795"/>
      <c r="AQQ62" s="76"/>
      <c r="AQR62" s="353"/>
      <c r="AQS62" s="323"/>
      <c r="AQT62" s="876"/>
      <c r="AQU62" s="809"/>
      <c r="AQV62" s="812"/>
      <c r="AQW62" s="795"/>
      <c r="AQX62" s="76"/>
      <c r="AQY62" s="353"/>
      <c r="AQZ62" s="353"/>
      <c r="ARA62" s="353"/>
      <c r="ARB62" s="353"/>
      <c r="ARC62" s="353"/>
      <c r="ARD62" s="353"/>
      <c r="ARE62" s="353"/>
      <c r="ARF62" s="353"/>
      <c r="ARG62" s="723"/>
      <c r="ARH62" s="953"/>
      <c r="ARI62" s="795"/>
      <c r="ARJ62" s="812"/>
      <c r="ARK62" s="795"/>
      <c r="ARL62" s="76"/>
      <c r="ARU62" s="546"/>
      <c r="ASI62" s="546"/>
      <c r="ASP62" s="546"/>
      <c r="ASQ62" s="546"/>
      <c r="ASX62" s="546"/>
      <c r="ASY62" s="802"/>
      <c r="ATE62" s="798"/>
      <c r="ATL62" s="546"/>
      <c r="ATM62" s="935"/>
      <c r="ATT62" s="546"/>
      <c r="ATU62" s="935"/>
      <c r="AUB62" s="546"/>
      <c r="AUI62" s="546"/>
      <c r="AUP62" s="546"/>
      <c r="AUW62" s="546"/>
      <c r="AVD62" s="546"/>
      <c r="AVI62" s="76"/>
      <c r="AVJ62" s="353"/>
      <c r="AVK62" s="546"/>
      <c r="AVR62" s="546"/>
      <c r="AVY62" s="546"/>
      <c r="AWG62" s="933"/>
      <c r="AWN62" s="407"/>
      <c r="AWO62" s="407"/>
      <c r="AWP62" s="312"/>
      <c r="AWS62" s="780"/>
      <c r="AWT62" s="76"/>
      <c r="AWV62" s="546"/>
      <c r="AXC62" s="546"/>
      <c r="AXQ62" s="407"/>
      <c r="AXR62" s="312"/>
      <c r="AXU62" s="780"/>
      <c r="AXV62" s="76"/>
      <c r="AXX62" s="407"/>
      <c r="AXY62" s="312"/>
      <c r="AYB62" s="780"/>
      <c r="AYC62" s="76"/>
      <c r="AYE62" s="407"/>
      <c r="AYF62" s="312"/>
      <c r="AYI62" s="780"/>
      <c r="AYJ62" s="76"/>
      <c r="AYL62" s="407"/>
      <c r="AYM62" s="312"/>
      <c r="AYP62" s="780"/>
      <c r="AYQ62" s="76"/>
      <c r="AYS62" s="546"/>
      <c r="AZG62" s="323"/>
      <c r="AZH62" s="782"/>
      <c r="AZI62" s="351"/>
      <c r="AZJ62" s="869"/>
      <c r="AZK62" s="780"/>
      <c r="AZL62" s="78">
        <f t="shared" si="142"/>
        <v>5180.28</v>
      </c>
      <c r="AZU62" s="323"/>
      <c r="AZV62" s="817"/>
      <c r="AZW62" s="704"/>
      <c r="AZX62" s="312"/>
      <c r="AZZ62" s="78">
        <f t="shared" si="144"/>
        <v>5524</v>
      </c>
      <c r="BAB62" s="546"/>
      <c r="BAE62" s="546"/>
      <c r="BAI62" s="546"/>
      <c r="BAL62" s="312"/>
      <c r="BAN62" s="78"/>
      <c r="BBD62" s="322"/>
      <c r="BBE62" s="322"/>
      <c r="BBF62" s="303"/>
      <c r="BBG62" s="140"/>
      <c r="BBH62" s="1469"/>
      <c r="BBI62" s="835"/>
      <c r="BBJ62" s="132">
        <f t="shared" si="147"/>
        <v>2133550.5</v>
      </c>
      <c r="BCN62" s="546"/>
      <c r="BCU62" s="546"/>
      <c r="BCX62" s="312"/>
      <c r="BDB62" s="798"/>
      <c r="BDI62" s="407"/>
      <c r="BDJ62" s="407"/>
      <c r="BDK62" s="312"/>
      <c r="BDM62" s="546"/>
      <c r="BDN62" s="780"/>
      <c r="BDO62" s="76"/>
      <c r="BDQ62" s="312"/>
      <c r="BDR62" s="312"/>
      <c r="BDS62" s="312"/>
      <c r="BDV62" s="780"/>
      <c r="BDW62" s="76"/>
      <c r="BDY62" s="312"/>
      <c r="BDZ62" s="312"/>
      <c r="BEC62" s="780"/>
      <c r="BED62" s="76"/>
      <c r="BEM62" s="798"/>
      <c r="BET62" s="798"/>
      <c r="BFA62" s="322"/>
      <c r="BFB62" s="303"/>
      <c r="BFC62" s="262"/>
      <c r="BFD62" s="865"/>
      <c r="BFE62" s="391"/>
      <c r="BFF62" s="76">
        <f t="shared" si="161"/>
        <v>37162</v>
      </c>
      <c r="BFH62" s="798"/>
      <c r="BFK62" s="546"/>
      <c r="BFV62" s="798"/>
      <c r="BFY62" s="798"/>
      <c r="BGC62" s="546"/>
      <c r="BGF62" s="407"/>
      <c r="BGQ62" s="546"/>
      <c r="BGX62" s="546"/>
      <c r="BHF62" s="798"/>
      <c r="BHI62" s="798"/>
      <c r="BHM62" s="798"/>
      <c r="BHN62" s="933"/>
      <c r="BHQ62" s="798"/>
      <c r="BIC62" s="546"/>
      <c r="BID62" s="817"/>
      <c r="BIE62" s="704"/>
      <c r="BIF62" s="407"/>
      <c r="BIG62" s="704"/>
      <c r="BIH62" s="78">
        <f t="shared" si="172"/>
        <v>0</v>
      </c>
      <c r="BIJ62" s="798"/>
      <c r="BIQ62" s="546"/>
      <c r="BIX62" s="798"/>
      <c r="BIY62" s="798"/>
      <c r="BJM62" s="546"/>
      <c r="BJT62" s="546"/>
      <c r="BJU62" s="407"/>
      <c r="BKB62" s="546"/>
      <c r="BKI62" s="546"/>
      <c r="BKP62" s="546"/>
      <c r="BKW62" s="546"/>
      <c r="BLD62" s="546"/>
      <c r="BLK62" s="546"/>
      <c r="BLR62" s="546"/>
      <c r="BLY62" s="546"/>
      <c r="BMT62" s="798"/>
      <c r="BMW62" s="312"/>
      <c r="BND62" s="312"/>
      <c r="BNI62" s="933"/>
      <c r="BOK62" s="798"/>
      <c r="BOR62" s="546"/>
      <c r="BOY62" s="546"/>
      <c r="BQB62" s="798"/>
      <c r="BQI62" s="322"/>
      <c r="BQJ62" s="303"/>
      <c r="BQK62" s="140"/>
      <c r="BQL62" s="427"/>
      <c r="BQM62" s="140"/>
      <c r="BQN62" s="78">
        <f t="shared" si="190"/>
        <v>0</v>
      </c>
      <c r="BQO62" s="312"/>
      <c r="BQP62" s="427"/>
      <c r="BQQ62" s="960"/>
      <c r="BQR62" s="351"/>
      <c r="BQS62" s="427"/>
      <c r="BQT62" s="391"/>
      <c r="BQU62" s="132">
        <f t="shared" si="191"/>
        <v>0</v>
      </c>
    </row>
    <row r="63" spans="4:1007 1088:1815" s="32" customFormat="1" x14ac:dyDescent="0.25">
      <c r="AC63" s="427"/>
      <c r="AD63" s="303"/>
      <c r="AE63" s="391"/>
      <c r="AF63" s="865"/>
      <c r="AG63" s="391"/>
      <c r="AH63" s="78">
        <f t="shared" si="6"/>
        <v>33979</v>
      </c>
      <c r="AJ63" s="323"/>
      <c r="AK63" s="782"/>
      <c r="AL63" s="704"/>
      <c r="AM63" s="798"/>
      <c r="AN63" s="704"/>
      <c r="AO63" s="78">
        <f t="shared" si="7"/>
        <v>617632.36</v>
      </c>
      <c r="AX63" s="798"/>
      <c r="BE63" s="546"/>
      <c r="BL63" s="798"/>
      <c r="BS63" s="546"/>
      <c r="BT63" s="546"/>
      <c r="CA63" s="546"/>
      <c r="CH63" s="546"/>
      <c r="CK63" s="312"/>
      <c r="CO63" s="407">
        <v>41529</v>
      </c>
      <c r="CP63" s="913"/>
      <c r="CQ63" s="782" t="s">
        <v>3879</v>
      </c>
      <c r="CR63" s="140">
        <v>593448.5</v>
      </c>
      <c r="CS63" s="484"/>
      <c r="CT63" s="939"/>
      <c r="CU63" s="78">
        <f t="shared" si="15"/>
        <v>8288927.5300000003</v>
      </c>
      <c r="CW63" s="407"/>
      <c r="CX63" s="913"/>
      <c r="CY63" s="782"/>
      <c r="CZ63" s="140"/>
      <c r="DA63" s="546"/>
      <c r="DC63" s="78">
        <f t="shared" si="16"/>
        <v>9551430.3000000007</v>
      </c>
      <c r="DE63" s="798"/>
      <c r="DV63" s="312"/>
      <c r="DZ63" s="798"/>
      <c r="EG63" s="546"/>
      <c r="EN63" s="546"/>
      <c r="EY63" s="312"/>
      <c r="FC63" s="407"/>
      <c r="FD63" s="312"/>
      <c r="FG63" s="312"/>
      <c r="FI63" s="132">
        <f t="shared" si="24"/>
        <v>40277.530000000006</v>
      </c>
      <c r="FK63" s="546"/>
      <c r="FO63" s="312"/>
      <c r="FZ63" s="407"/>
      <c r="GA63" s="407"/>
      <c r="GC63" s="785"/>
      <c r="GF63" s="78">
        <f t="shared" si="26"/>
        <v>115455</v>
      </c>
      <c r="GO63" s="546"/>
      <c r="GW63" s="546"/>
      <c r="HD63" s="798"/>
      <c r="IM63" s="546"/>
      <c r="IT63" s="546"/>
      <c r="JA63" s="323"/>
      <c r="JB63" s="782"/>
      <c r="JC63" s="704"/>
      <c r="JD63" s="323"/>
      <c r="JE63" s="704"/>
      <c r="JF63" s="78">
        <f t="shared" si="37"/>
        <v>30400</v>
      </c>
      <c r="JH63" s="323"/>
      <c r="JI63" s="782"/>
      <c r="JJ63" s="704"/>
      <c r="JK63" s="798"/>
      <c r="JL63" s="704"/>
      <c r="JM63" s="78">
        <f t="shared" si="38"/>
        <v>30400</v>
      </c>
      <c r="JO63" s="323"/>
      <c r="JP63" s="782"/>
      <c r="JQ63" s="704"/>
      <c r="JR63" s="798"/>
      <c r="JS63" s="704"/>
      <c r="JT63" s="78">
        <f t="shared" si="39"/>
        <v>30400</v>
      </c>
      <c r="JV63" s="546"/>
      <c r="KC63" s="798"/>
      <c r="KR63" s="798"/>
      <c r="KY63" s="798"/>
      <c r="MH63" s="546"/>
      <c r="MO63" s="546"/>
      <c r="MV63" s="546"/>
      <c r="NQ63" s="546"/>
      <c r="NT63" s="546"/>
      <c r="NX63" s="546"/>
      <c r="OE63" s="546"/>
      <c r="OF63" s="933"/>
      <c r="OI63" s="312"/>
      <c r="OM63" s="546"/>
      <c r="PA63" s="322"/>
      <c r="PB63" s="791"/>
      <c r="PC63" s="140"/>
      <c r="PD63" s="49"/>
      <c r="PE63" s="140"/>
      <c r="PF63" s="78">
        <f t="shared" si="58"/>
        <v>7976</v>
      </c>
      <c r="PH63" s="323"/>
      <c r="PI63" s="791"/>
      <c r="PJ63" s="140"/>
      <c r="PK63" s="31"/>
      <c r="PL63" s="140"/>
      <c r="PM63" s="78">
        <f t="shared" si="59"/>
        <v>7976</v>
      </c>
      <c r="PO63" s="798"/>
      <c r="PS63" s="312"/>
      <c r="PW63" s="798"/>
      <c r="QD63" s="798"/>
      <c r="RF63" s="407"/>
      <c r="RG63" s="740"/>
      <c r="RH63" s="782"/>
      <c r="RI63" s="704"/>
      <c r="RJ63" s="31"/>
      <c r="RK63" s="704"/>
      <c r="RL63" s="78">
        <f t="shared" si="66"/>
        <v>26965.5</v>
      </c>
      <c r="RN63" s="546"/>
      <c r="RU63" s="546"/>
      <c r="TY63" s="546"/>
      <c r="UF63" s="546"/>
      <c r="UM63" s="546"/>
      <c r="UT63" s="798"/>
      <c r="UW63" s="798"/>
      <c r="VA63" s="546"/>
      <c r="WC63" s="798"/>
      <c r="WF63" s="312"/>
      <c r="WJ63" s="546"/>
      <c r="WX63" s="546"/>
      <c r="XA63" s="312"/>
      <c r="XE63" s="546"/>
      <c r="XL63" s="546"/>
      <c r="XS63" s="798"/>
      <c r="YA63" s="798"/>
      <c r="YH63" s="546"/>
      <c r="YI63" s="935"/>
      <c r="YP63" s="798"/>
      <c r="YW63" s="798"/>
      <c r="ZD63" s="546"/>
      <c r="ZK63" s="546"/>
      <c r="ZR63" s="798"/>
      <c r="ZS63" s="933"/>
      <c r="ZT63" s="312"/>
      <c r="ZV63" s="323"/>
      <c r="ZZ63" s="798"/>
      <c r="AAC63" s="323"/>
      <c r="AAG63" s="546"/>
      <c r="AAJ63" s="798"/>
      <c r="AAN63" s="798"/>
      <c r="AAO63" s="312"/>
      <c r="AAU63" s="546"/>
      <c r="ABB63" s="546"/>
      <c r="ABI63" s="546"/>
      <c r="ABP63" s="546"/>
      <c r="ABW63" s="546"/>
      <c r="ACD63" s="546"/>
      <c r="ACE63" s="546"/>
      <c r="ACZ63" s="407"/>
      <c r="ADH63" s="798"/>
      <c r="ADK63" s="546"/>
      <c r="ADO63" s="546"/>
      <c r="ADV63" s="798"/>
      <c r="ADY63" s="798"/>
      <c r="AGG63" s="798"/>
      <c r="AGN63" s="546"/>
      <c r="AGU63" s="322"/>
      <c r="AGV63" s="322"/>
      <c r="AGW63" s="303"/>
      <c r="AGX63" s="391"/>
      <c r="AGY63" s="322"/>
      <c r="AGZ63" s="391"/>
      <c r="AHA63" s="76">
        <f t="shared" si="114"/>
        <v>2343</v>
      </c>
      <c r="AHJ63" s="546"/>
      <c r="AHQ63" s="546"/>
      <c r="AHR63" s="546"/>
      <c r="AHY63" s="546"/>
      <c r="AIF63" s="546"/>
      <c r="AIM63" s="546"/>
      <c r="AIT63" s="31"/>
      <c r="AIU63" s="784"/>
      <c r="AIV63" s="22"/>
      <c r="AIW63" s="31"/>
      <c r="AIX63" s="76"/>
      <c r="AIY63" s="78">
        <f t="shared" si="121"/>
        <v>52560.5</v>
      </c>
      <c r="AJA63" s="31"/>
      <c r="AJB63" s="802"/>
      <c r="AJC63" s="140"/>
      <c r="AJD63" s="964"/>
      <c r="AJE63" s="704"/>
      <c r="AJF63" s="78">
        <f t="shared" si="122"/>
        <v>25028.5</v>
      </c>
      <c r="AJH63" s="798"/>
      <c r="AJM63" s="78">
        <f t="shared" si="123"/>
        <v>0</v>
      </c>
      <c r="AJO63" s="798"/>
      <c r="AJP63" s="782"/>
      <c r="AJQ63" s="795"/>
      <c r="AJR63" s="407"/>
      <c r="AJS63" s="704"/>
      <c r="AJT63" s="78">
        <f t="shared" si="124"/>
        <v>33034.5</v>
      </c>
      <c r="AKD63" s="546"/>
      <c r="AKL63" s="933"/>
      <c r="AKS63" s="546"/>
      <c r="AKZ63" s="546"/>
      <c r="ALG63" s="546"/>
      <c r="ALN63" s="546"/>
      <c r="AOV63" s="98"/>
      <c r="AOW63" s="934"/>
      <c r="AOX63" s="351"/>
      <c r="AOY63" s="98"/>
      <c r="AOZ63" s="351"/>
      <c r="APA63" s="76"/>
      <c r="APB63" s="353"/>
      <c r="APC63" s="546"/>
      <c r="APJ63" s="323"/>
      <c r="APK63" s="953"/>
      <c r="APL63" s="795"/>
      <c r="APM63" s="940"/>
      <c r="APN63" s="795"/>
      <c r="APO63" s="76"/>
      <c r="APP63" s="353"/>
      <c r="APQ63" s="812"/>
      <c r="APR63" s="953"/>
      <c r="APS63" s="795"/>
      <c r="APT63" s="940"/>
      <c r="APU63" s="795"/>
      <c r="APV63" s="76"/>
      <c r="APX63" s="31"/>
      <c r="APY63" s="876"/>
      <c r="APZ63" s="795"/>
      <c r="AQA63" s="940"/>
      <c r="AQB63" s="795"/>
      <c r="AQC63" s="76"/>
      <c r="AQE63" s="31"/>
      <c r="AQF63" s="876"/>
      <c r="AQG63" s="795"/>
      <c r="AQH63" s="940"/>
      <c r="AQI63" s="795"/>
      <c r="AQJ63" s="76"/>
      <c r="AQL63" s="323"/>
      <c r="AQM63" s="876"/>
      <c r="AQN63" s="809"/>
      <c r="AQO63" s="940"/>
      <c r="AQP63" s="795"/>
      <c r="AQQ63" s="76"/>
      <c r="AQR63" s="353"/>
      <c r="AQS63" s="323"/>
      <c r="AQT63" s="876"/>
      <c r="AQU63" s="809"/>
      <c r="AQV63" s="940"/>
      <c r="AQW63" s="795"/>
      <c r="AQX63" s="76"/>
      <c r="AQY63" s="353"/>
      <c r="AQZ63" s="353"/>
      <c r="ARA63" s="353"/>
      <c r="ARB63" s="353"/>
      <c r="ARC63" s="353"/>
      <c r="ARD63" s="353"/>
      <c r="ARE63" s="353"/>
      <c r="ARF63" s="353"/>
      <c r="ARG63" s="723"/>
      <c r="ARH63" s="953"/>
      <c r="ARI63" s="795"/>
      <c r="ARJ63" s="940"/>
      <c r="ARK63" s="795"/>
      <c r="ARL63" s="76"/>
      <c r="ARU63" s="546"/>
      <c r="ASI63" s="546"/>
      <c r="ASP63" s="546"/>
      <c r="ASQ63" s="546"/>
      <c r="ASX63" s="546"/>
      <c r="ASY63" s="802"/>
      <c r="ATE63" s="798"/>
      <c r="ATL63" s="546"/>
      <c r="ATM63" s="935"/>
      <c r="ATT63" s="546"/>
      <c r="ATU63" s="935"/>
      <c r="AUB63" s="546"/>
      <c r="AUI63" s="546"/>
      <c r="AUP63" s="546"/>
      <c r="AUW63" s="546"/>
      <c r="AVD63" s="546"/>
      <c r="AVI63" s="76"/>
      <c r="AVJ63" s="353"/>
      <c r="AVK63" s="546"/>
      <c r="AVR63" s="546"/>
      <c r="AVY63" s="546"/>
      <c r="AWG63" s="933"/>
      <c r="AWN63" s="407"/>
      <c r="AWO63" s="407"/>
      <c r="AWP63" s="312"/>
      <c r="AWS63" s="780"/>
      <c r="AWT63" s="76"/>
      <c r="AWV63" s="546"/>
      <c r="AXC63" s="546"/>
      <c r="AXQ63" s="407"/>
      <c r="AXR63" s="312"/>
      <c r="AXU63" s="780"/>
      <c r="AXV63" s="76"/>
      <c r="AXX63" s="407"/>
      <c r="AXY63" s="312"/>
      <c r="AYB63" s="780"/>
      <c r="AYC63" s="76"/>
      <c r="AYE63" s="407"/>
      <c r="AYF63" s="312"/>
      <c r="AYI63" s="780"/>
      <c r="AYJ63" s="76"/>
      <c r="AYL63" s="407"/>
      <c r="AYM63" s="312"/>
      <c r="AYP63" s="780"/>
      <c r="AYQ63" s="76"/>
      <c r="AYS63" s="546"/>
      <c r="AZG63" s="323"/>
      <c r="AZH63" s="782"/>
      <c r="AZI63" s="140"/>
      <c r="AZK63" s="780"/>
      <c r="AZL63" s="78">
        <f t="shared" si="142"/>
        <v>5180.28</v>
      </c>
      <c r="AZU63" s="312"/>
      <c r="AZV63" s="817"/>
      <c r="AZX63" s="312"/>
      <c r="AZZ63" s="78">
        <f t="shared" si="144"/>
        <v>5524</v>
      </c>
      <c r="BAB63" s="546"/>
      <c r="BAE63" s="546"/>
      <c r="BAI63" s="546"/>
      <c r="BAL63" s="312"/>
      <c r="BAN63" s="78"/>
      <c r="BBD63" s="322"/>
      <c r="BBE63" s="322"/>
      <c r="BBF63" s="303"/>
      <c r="BBG63" s="140"/>
      <c r="BBH63" s="814"/>
      <c r="BBI63" s="847"/>
      <c r="BBJ63" s="132">
        <f t="shared" si="147"/>
        <v>2133550.5</v>
      </c>
      <c r="BCN63" s="546"/>
      <c r="BCU63" s="546"/>
      <c r="BCX63" s="312"/>
      <c r="BDB63" s="798"/>
      <c r="BDI63" s="407"/>
      <c r="BDJ63" s="407"/>
      <c r="BDK63" s="312"/>
      <c r="BDM63" s="546"/>
      <c r="BDN63" s="780"/>
      <c r="BDO63" s="76"/>
      <c r="BDQ63" s="312"/>
      <c r="BDR63" s="312"/>
      <c r="BDS63" s="312"/>
      <c r="BDV63" s="780"/>
      <c r="BDW63" s="76"/>
      <c r="BDY63" s="312"/>
      <c r="BDZ63" s="312"/>
      <c r="BEC63" s="780"/>
      <c r="BED63" s="76"/>
      <c r="BEM63" s="798"/>
      <c r="BET63" s="798"/>
      <c r="BFA63" s="322"/>
      <c r="BFB63" s="303"/>
      <c r="BFC63" s="262"/>
      <c r="BFD63" s="865"/>
      <c r="BFE63" s="391"/>
      <c r="BFF63" s="76">
        <f t="shared" si="161"/>
        <v>37162</v>
      </c>
      <c r="BFH63" s="798"/>
      <c r="BFK63" s="546"/>
      <c r="BFV63" s="798"/>
      <c r="BFY63" s="798"/>
      <c r="BGC63" s="546"/>
      <c r="BGF63" s="407"/>
      <c r="BGQ63" s="546"/>
      <c r="BGX63" s="546"/>
      <c r="BHF63" s="798"/>
      <c r="BHI63" s="798"/>
      <c r="BHM63" s="798"/>
      <c r="BHN63" s="933"/>
      <c r="BHQ63" s="798"/>
      <c r="BIC63" s="546"/>
      <c r="BID63" s="817"/>
      <c r="BIE63" s="704"/>
      <c r="BIF63" s="407"/>
      <c r="BIG63" s="704"/>
      <c r="BIH63" s="78">
        <f t="shared" si="172"/>
        <v>0</v>
      </c>
      <c r="BIJ63" s="798"/>
      <c r="BIQ63" s="546"/>
      <c r="BIX63" s="798"/>
      <c r="BIY63" s="798"/>
      <c r="BJM63" s="546"/>
      <c r="BJT63" s="546"/>
      <c r="BJU63" s="407"/>
      <c r="BKB63" s="546"/>
      <c r="BKI63" s="546"/>
      <c r="BKP63" s="546"/>
      <c r="BKW63" s="546"/>
      <c r="BLD63" s="546"/>
      <c r="BLK63" s="546"/>
      <c r="BLR63" s="546"/>
      <c r="BLY63" s="546"/>
      <c r="BMT63" s="798"/>
      <c r="BMW63" s="312"/>
      <c r="BND63" s="312"/>
      <c r="BNI63" s="933"/>
      <c r="BOK63" s="798"/>
      <c r="BOR63" s="546"/>
      <c r="BOY63" s="546"/>
      <c r="BQB63" s="798"/>
      <c r="BQI63" s="322"/>
      <c r="BQJ63" s="791"/>
      <c r="BQK63" s="140"/>
      <c r="BQL63" s="427"/>
      <c r="BQM63" s="140"/>
      <c r="BQN63" s="78">
        <f t="shared" si="190"/>
        <v>0</v>
      </c>
      <c r="BQO63" s="312"/>
      <c r="BQP63" s="427"/>
      <c r="BQQ63" s="960"/>
      <c r="BQR63" s="391"/>
      <c r="BQS63" s="427"/>
      <c r="BQT63" s="391"/>
      <c r="BQU63" s="132">
        <f t="shared" si="191"/>
        <v>0</v>
      </c>
    </row>
    <row r="64" spans="4:1007 1088:1815" s="32" customFormat="1" x14ac:dyDescent="0.25">
      <c r="AC64" s="407"/>
      <c r="AD64" s="782"/>
      <c r="AE64" s="704"/>
      <c r="AF64" s="546"/>
      <c r="AG64" s="704"/>
      <c r="AH64" s="78">
        <f t="shared" si="6"/>
        <v>33979</v>
      </c>
      <c r="AJ64" s="323"/>
      <c r="AK64" s="782"/>
      <c r="AL64" s="704"/>
      <c r="AM64" s="798"/>
      <c r="AN64" s="704"/>
      <c r="AO64" s="78">
        <f t="shared" si="7"/>
        <v>617632.36</v>
      </c>
      <c r="AX64" s="798"/>
      <c r="BE64" s="546"/>
      <c r="BL64" s="798"/>
      <c r="BS64" s="546"/>
      <c r="BT64" s="546"/>
      <c r="CA64" s="546"/>
      <c r="CH64" s="546"/>
      <c r="CK64" s="312"/>
      <c r="CO64" s="407">
        <v>41531</v>
      </c>
      <c r="CP64" s="913"/>
      <c r="CQ64" s="782" t="s">
        <v>3880</v>
      </c>
      <c r="CR64" s="140">
        <v>125792.5</v>
      </c>
      <c r="CS64" s="740"/>
      <c r="CT64" s="965"/>
      <c r="CU64" s="78">
        <f t="shared" si="15"/>
        <v>8414720.0300000012</v>
      </c>
      <c r="CW64" s="407"/>
      <c r="CX64" s="913"/>
      <c r="CY64" s="782"/>
      <c r="CZ64" s="140"/>
      <c r="DA64" s="546"/>
      <c r="DC64" s="78">
        <f t="shared" si="16"/>
        <v>9551430.3000000007</v>
      </c>
      <c r="DE64" s="798"/>
      <c r="DV64" s="312"/>
      <c r="DZ64" s="798"/>
      <c r="EG64" s="546"/>
      <c r="EN64" s="546"/>
      <c r="EY64" s="312"/>
      <c r="FC64" s="407"/>
      <c r="FD64" s="312"/>
      <c r="FI64" s="132">
        <f t="shared" si="24"/>
        <v>40277.530000000006</v>
      </c>
      <c r="FK64" s="546"/>
      <c r="FO64" s="312"/>
      <c r="FZ64" s="407"/>
      <c r="GA64" s="407"/>
      <c r="GC64" s="785"/>
      <c r="GF64" s="78">
        <f t="shared" si="26"/>
        <v>115455</v>
      </c>
      <c r="GO64" s="546"/>
      <c r="GW64" s="546"/>
      <c r="HD64" s="798"/>
      <c r="IM64" s="546"/>
      <c r="IT64" s="546"/>
      <c r="JA64" s="323"/>
      <c r="JB64" s="782"/>
      <c r="JC64" s="704"/>
      <c r="JD64" s="323"/>
      <c r="JE64" s="704"/>
      <c r="JF64" s="78">
        <f t="shared" si="37"/>
        <v>30400</v>
      </c>
      <c r="JH64" s="323"/>
      <c r="JI64" s="782"/>
      <c r="JJ64" s="704"/>
      <c r="JK64" s="798"/>
      <c r="JL64" s="704"/>
      <c r="JM64" s="78">
        <f t="shared" si="38"/>
        <v>30400</v>
      </c>
      <c r="JO64" s="323"/>
      <c r="JP64" s="782"/>
      <c r="JQ64" s="704"/>
      <c r="JR64" s="798"/>
      <c r="JS64" s="704"/>
      <c r="JT64" s="78">
        <f t="shared" si="39"/>
        <v>30400</v>
      </c>
      <c r="JV64" s="546"/>
      <c r="KC64" s="798"/>
      <c r="KR64" s="798"/>
      <c r="KY64" s="798"/>
      <c r="MH64" s="546"/>
      <c r="MO64" s="546"/>
      <c r="MV64" s="546"/>
      <c r="NQ64" s="546"/>
      <c r="NT64" s="546"/>
      <c r="NX64" s="546"/>
      <c r="OE64" s="546"/>
      <c r="OF64" s="933"/>
      <c r="OI64" s="312"/>
      <c r="OM64" s="546"/>
      <c r="PA64" s="322"/>
      <c r="PB64" s="791"/>
      <c r="PC64" s="140"/>
      <c r="PD64" s="49"/>
      <c r="PE64" s="140"/>
      <c r="PF64" s="78">
        <f t="shared" si="58"/>
        <v>7976</v>
      </c>
      <c r="PH64" s="323"/>
      <c r="PI64" s="791"/>
      <c r="PJ64" s="140"/>
      <c r="PK64" s="31"/>
      <c r="PL64" s="140"/>
      <c r="PM64" s="78">
        <f t="shared" si="59"/>
        <v>7976</v>
      </c>
      <c r="PO64" s="798"/>
      <c r="PS64" s="312"/>
      <c r="PW64" s="798"/>
      <c r="QD64" s="798"/>
      <c r="RF64" s="407"/>
      <c r="RG64" s="740"/>
      <c r="RH64" s="782"/>
      <c r="RI64" s="704"/>
      <c r="RJ64" s="31"/>
      <c r="RK64" s="704"/>
      <c r="RL64" s="78">
        <f t="shared" si="66"/>
        <v>26965.5</v>
      </c>
      <c r="RN64" s="546"/>
      <c r="RU64" s="546"/>
      <c r="TY64" s="546"/>
      <c r="UF64" s="546"/>
      <c r="UM64" s="546"/>
      <c r="UT64" s="798"/>
      <c r="UW64" s="798"/>
      <c r="VA64" s="546"/>
      <c r="WC64" s="798"/>
      <c r="WF64" s="312"/>
      <c r="WJ64" s="546"/>
      <c r="WX64" s="546"/>
      <c r="XA64" s="312"/>
      <c r="XE64" s="546"/>
      <c r="XL64" s="546"/>
      <c r="XS64" s="798"/>
      <c r="YA64" s="798"/>
      <c r="YH64" s="546"/>
      <c r="YI64" s="935"/>
      <c r="YP64" s="798"/>
      <c r="YW64" s="798"/>
      <c r="ZD64" s="546"/>
      <c r="ZK64" s="546"/>
      <c r="ZR64" s="798"/>
      <c r="ZS64" s="933"/>
      <c r="ZT64" s="312"/>
      <c r="ZV64" s="323"/>
      <c r="ZZ64" s="798"/>
      <c r="AAC64" s="323"/>
      <c r="AAG64" s="546"/>
      <c r="AAJ64" s="798"/>
      <c r="AAN64" s="798"/>
      <c r="AAO64" s="312"/>
      <c r="AAU64" s="546"/>
      <c r="ABB64" s="546"/>
      <c r="ABI64" s="546"/>
      <c r="ABP64" s="546"/>
      <c r="ABW64" s="546"/>
      <c r="ACD64" s="546"/>
      <c r="ACE64" s="546"/>
      <c r="ACZ64" s="407"/>
      <c r="ADH64" s="798"/>
      <c r="ADK64" s="546"/>
      <c r="ADO64" s="546"/>
      <c r="ADV64" s="798"/>
      <c r="ADY64" s="798"/>
      <c r="AGG64" s="798"/>
      <c r="AGN64" s="546"/>
      <c r="AGU64" s="322"/>
      <c r="AGV64" s="322"/>
      <c r="AGW64" s="303"/>
      <c r="AGX64" s="391"/>
      <c r="AGY64" s="322"/>
      <c r="AGZ64" s="391"/>
      <c r="AHA64" s="76">
        <f t="shared" si="114"/>
        <v>2343</v>
      </c>
      <c r="AHJ64" s="546"/>
      <c r="AHQ64" s="546"/>
      <c r="AHR64" s="546"/>
      <c r="AHY64" s="546"/>
      <c r="AIF64" s="546"/>
      <c r="AIM64" s="546"/>
      <c r="AIT64" s="31"/>
      <c r="AIU64" s="784"/>
      <c r="AIV64" s="22"/>
      <c r="AIW64" s="31"/>
      <c r="AIX64" s="76"/>
      <c r="AIY64" s="78">
        <f t="shared" si="121"/>
        <v>52560.5</v>
      </c>
      <c r="AJA64" s="31"/>
      <c r="AJB64" s="802"/>
      <c r="AJC64" s="140"/>
      <c r="AJD64" s="964"/>
      <c r="AJE64" s="704"/>
      <c r="AJF64" s="78">
        <f t="shared" si="122"/>
        <v>25028.5</v>
      </c>
      <c r="AJH64" s="798"/>
      <c r="AJM64" s="78">
        <f t="shared" si="123"/>
        <v>0</v>
      </c>
      <c r="AJO64" s="798"/>
      <c r="AJP64" s="782"/>
      <c r="AJQ64" s="795"/>
      <c r="AJR64" s="407"/>
      <c r="AJS64" s="704"/>
      <c r="AJT64" s="78">
        <f t="shared" si="124"/>
        <v>33034.5</v>
      </c>
      <c r="AKD64" s="546"/>
      <c r="AKL64" s="933"/>
      <c r="AKS64" s="546"/>
      <c r="AKZ64" s="546"/>
      <c r="ALG64" s="546"/>
      <c r="ALN64" s="546"/>
      <c r="AOV64" s="98"/>
      <c r="AOW64" s="934"/>
      <c r="AOX64" s="351"/>
      <c r="AOY64" s="98"/>
      <c r="AOZ64" s="351"/>
      <c r="APA64" s="76"/>
      <c r="APB64" s="353"/>
      <c r="APC64" s="546"/>
      <c r="APJ64" s="323"/>
      <c r="APK64" s="953"/>
      <c r="APL64" s="795"/>
      <c r="APM64" s="940"/>
      <c r="APN64" s="795"/>
      <c r="APO64" s="76"/>
      <c r="APP64" s="353"/>
      <c r="APQ64" s="812"/>
      <c r="APR64" s="953"/>
      <c r="APS64" s="795"/>
      <c r="APT64" s="940"/>
      <c r="APU64" s="795"/>
      <c r="APV64" s="76"/>
      <c r="APX64" s="31"/>
      <c r="APY64" s="876"/>
      <c r="APZ64" s="795"/>
      <c r="AQA64" s="940"/>
      <c r="AQB64" s="795"/>
      <c r="AQC64" s="76"/>
      <c r="AQE64" s="31"/>
      <c r="AQF64" s="876"/>
      <c r="AQG64" s="795"/>
      <c r="AQH64" s="940"/>
      <c r="AQI64" s="795"/>
      <c r="AQJ64" s="76"/>
      <c r="AQL64" s="323"/>
      <c r="AQM64" s="876"/>
      <c r="AQN64" s="809"/>
      <c r="AQO64" s="940"/>
      <c r="AQP64" s="795"/>
      <c r="AQQ64" s="76"/>
      <c r="AQR64" s="353"/>
      <c r="AQS64" s="323"/>
      <c r="AQT64" s="876"/>
      <c r="AQU64" s="809"/>
      <c r="AQV64" s="940"/>
      <c r="AQW64" s="795"/>
      <c r="AQX64" s="76"/>
      <c r="AQY64" s="353"/>
      <c r="AQZ64" s="353"/>
      <c r="ARA64" s="353"/>
      <c r="ARB64" s="353"/>
      <c r="ARC64" s="353"/>
      <c r="ARD64" s="353"/>
      <c r="ARE64" s="353"/>
      <c r="ARF64" s="353"/>
      <c r="ARG64" s="723"/>
      <c r="ARH64" s="953"/>
      <c r="ARI64" s="795"/>
      <c r="ARJ64" s="940"/>
      <c r="ARK64" s="795"/>
      <c r="ARL64" s="76"/>
      <c r="ARU64" s="546"/>
      <c r="ASI64" s="546"/>
      <c r="ASP64" s="546"/>
      <c r="ASQ64" s="546"/>
      <c r="ASX64" s="546"/>
      <c r="ASY64" s="802"/>
      <c r="ATE64" s="798"/>
      <c r="ATL64" s="546"/>
      <c r="ATM64" s="935"/>
      <c r="ATT64" s="546"/>
      <c r="ATU64" s="935"/>
      <c r="AUB64" s="546"/>
      <c r="AUI64" s="546"/>
      <c r="AUP64" s="546"/>
      <c r="AUW64" s="546"/>
      <c r="AVD64" s="546"/>
      <c r="AVI64" s="76"/>
      <c r="AVJ64" s="353"/>
      <c r="AVK64" s="546"/>
      <c r="AVR64" s="546"/>
      <c r="AVY64" s="546"/>
      <c r="AWG64" s="933"/>
      <c r="AWN64" s="407"/>
      <c r="AWO64" s="407"/>
      <c r="AWP64" s="312"/>
      <c r="AWS64" s="780"/>
      <c r="AWT64" s="76"/>
      <c r="AWV64" s="546"/>
      <c r="AXC64" s="546"/>
      <c r="AXQ64" s="407"/>
      <c r="AXR64" s="312"/>
      <c r="AXU64" s="780"/>
      <c r="AXV64" s="76"/>
      <c r="AXX64" s="407"/>
      <c r="AXY64" s="312"/>
      <c r="AYB64" s="780"/>
      <c r="AYC64" s="76"/>
      <c r="AYE64" s="407"/>
      <c r="AYF64" s="312"/>
      <c r="AYI64" s="780"/>
      <c r="AYJ64" s="76"/>
      <c r="AYL64" s="407"/>
      <c r="AYM64" s="312"/>
      <c r="AYP64" s="780"/>
      <c r="AYQ64" s="76"/>
      <c r="AYS64" s="546"/>
      <c r="AZG64" s="323"/>
      <c r="AZH64" s="782"/>
      <c r="AZK64" s="780"/>
      <c r="AZL64" s="78">
        <f t="shared" si="142"/>
        <v>5180.28</v>
      </c>
      <c r="AZU64" s="312"/>
      <c r="AZV64" s="817"/>
      <c r="AZX64" s="312"/>
      <c r="AZZ64" s="78">
        <f t="shared" si="144"/>
        <v>5524</v>
      </c>
      <c r="BAB64" s="546"/>
      <c r="BAE64" s="546"/>
      <c r="BAI64" s="546"/>
      <c r="BAL64" s="312"/>
      <c r="BAN64" s="78"/>
      <c r="BBD64" s="322"/>
      <c r="BBE64" s="322"/>
      <c r="BBF64" s="303"/>
      <c r="BBG64" s="140"/>
      <c r="BBH64" s="814"/>
      <c r="BBI64" s="847"/>
      <c r="BBJ64" s="132">
        <f t="shared" si="147"/>
        <v>2133550.5</v>
      </c>
      <c r="BCN64" s="546"/>
      <c r="BCU64" s="546"/>
      <c r="BCX64" s="312"/>
      <c r="BDB64" s="798"/>
      <c r="BDI64" s="407"/>
      <c r="BDJ64" s="407"/>
      <c r="BDK64" s="312"/>
      <c r="BDM64" s="546"/>
      <c r="BDN64" s="780"/>
      <c r="BDO64" s="76"/>
      <c r="BDQ64" s="312"/>
      <c r="BDR64" s="312"/>
      <c r="BDS64" s="312"/>
      <c r="BDV64" s="780"/>
      <c r="BDW64" s="76"/>
      <c r="BDY64" s="312"/>
      <c r="BDZ64" s="312"/>
      <c r="BEC64" s="780"/>
      <c r="BED64" s="76"/>
      <c r="BEM64" s="798"/>
      <c r="BET64" s="798"/>
      <c r="BFA64" s="322"/>
      <c r="BFB64" s="303"/>
      <c r="BFC64" s="262"/>
      <c r="BFD64" s="865"/>
      <c r="BFE64" s="391"/>
      <c r="BFF64" s="76">
        <f t="shared" si="161"/>
        <v>37162</v>
      </c>
      <c r="BFH64" s="798"/>
      <c r="BFK64" s="546"/>
      <c r="BFV64" s="798"/>
      <c r="BFY64" s="798"/>
      <c r="BGC64" s="546"/>
      <c r="BGF64" s="407"/>
      <c r="BGQ64" s="546"/>
      <c r="BGX64" s="546"/>
      <c r="BHF64" s="798"/>
      <c r="BHI64" s="798"/>
      <c r="BHM64" s="798"/>
      <c r="BHN64" s="933"/>
      <c r="BHQ64" s="798"/>
      <c r="BIC64" s="546"/>
      <c r="BID64" s="817"/>
      <c r="BIE64" s="704"/>
      <c r="BIF64" s="407"/>
      <c r="BIG64" s="704"/>
      <c r="BIH64" s="78">
        <f t="shared" si="172"/>
        <v>0</v>
      </c>
      <c r="BIJ64" s="798"/>
      <c r="BIQ64" s="546"/>
      <c r="BIX64" s="798"/>
      <c r="BIY64" s="798"/>
      <c r="BJM64" s="546"/>
      <c r="BJT64" s="546"/>
      <c r="BJU64" s="407"/>
      <c r="BKB64" s="546"/>
      <c r="BKI64" s="546"/>
      <c r="BKP64" s="546"/>
      <c r="BKW64" s="546"/>
      <c r="BLD64" s="546"/>
      <c r="BLK64" s="546"/>
      <c r="BLR64" s="546"/>
      <c r="BLY64" s="546"/>
      <c r="BMT64" s="798"/>
      <c r="BMW64" s="312"/>
      <c r="BND64" s="312"/>
      <c r="BNI64" s="933"/>
      <c r="BOK64" s="798"/>
      <c r="BOR64" s="546"/>
      <c r="BOY64" s="546"/>
      <c r="BQB64" s="798"/>
      <c r="BQI64" s="322"/>
      <c r="BQJ64" s="791"/>
      <c r="BQK64" s="140"/>
      <c r="BQL64" s="427"/>
      <c r="BQM64" s="140"/>
      <c r="BQN64" s="78">
        <f t="shared" si="190"/>
        <v>0</v>
      </c>
      <c r="BQO64" s="312"/>
      <c r="BQP64" s="427"/>
      <c r="BQQ64" s="955"/>
      <c r="BQR64" s="351"/>
      <c r="BQS64" s="717"/>
      <c r="BQT64" s="351"/>
      <c r="BQU64" s="132">
        <f t="shared" si="191"/>
        <v>0</v>
      </c>
    </row>
    <row r="65" spans="29:956 1088:1815" s="32" customFormat="1" ht="19.5" thickBot="1" x14ac:dyDescent="0.35">
      <c r="AC65" s="407"/>
      <c r="AD65" s="782"/>
      <c r="AE65" s="704"/>
      <c r="AF65" s="546"/>
      <c r="AG65" s="704"/>
      <c r="AH65" s="78">
        <f t="shared" si="6"/>
        <v>33979</v>
      </c>
      <c r="AJ65" s="323"/>
      <c r="AK65" s="782"/>
      <c r="AL65" s="704"/>
      <c r="AM65" s="798"/>
      <c r="AN65" s="704"/>
      <c r="AO65" s="78">
        <f t="shared" si="7"/>
        <v>617632.36</v>
      </c>
      <c r="AX65" s="798"/>
      <c r="BE65" s="546"/>
      <c r="BJ65" s="2180"/>
      <c r="BK65" s="2180"/>
      <c r="BL65" s="966"/>
      <c r="BM65" s="1842"/>
      <c r="BN65" s="1842"/>
      <c r="BO65" s="1842"/>
      <c r="BP65" s="1842"/>
      <c r="BQ65" s="1842"/>
      <c r="BR65" s="1842"/>
      <c r="BS65" s="967"/>
      <c r="BT65" s="967"/>
      <c r="BU65" s="1842"/>
      <c r="BV65" s="1842"/>
      <c r="BW65" s="1842"/>
      <c r="BX65" s="1842"/>
      <c r="BY65" s="1842"/>
      <c r="BZ65" s="1842"/>
      <c r="CA65" s="967"/>
      <c r="CB65" s="1842"/>
      <c r="CC65" s="1842"/>
      <c r="CD65" s="1842"/>
      <c r="CE65" s="1842"/>
      <c r="CF65" s="1842"/>
      <c r="CG65" s="1842"/>
      <c r="CH65" s="967"/>
      <c r="CI65" s="1842"/>
      <c r="CJ65" s="1842"/>
      <c r="CK65" s="1842"/>
      <c r="CL65" s="1842"/>
      <c r="CM65" s="1842"/>
      <c r="CN65" s="1842"/>
      <c r="CO65" s="427">
        <v>41536</v>
      </c>
      <c r="CP65" s="821"/>
      <c r="CQ65" s="230" t="s">
        <v>4117</v>
      </c>
      <c r="CR65" s="105">
        <v>567252.1</v>
      </c>
      <c r="CS65" s="484"/>
      <c r="CT65" s="968"/>
      <c r="CU65" s="78">
        <f t="shared" si="15"/>
        <v>8981972.1300000008</v>
      </c>
      <c r="CV65" s="1842"/>
      <c r="CW65" s="967"/>
      <c r="CX65" s="969"/>
      <c r="CY65" s="970"/>
      <c r="CZ65" s="1842"/>
      <c r="DA65" s="967"/>
      <c r="DB65" s="1842"/>
      <c r="DC65" s="78">
        <f t="shared" si="16"/>
        <v>9551430.3000000007</v>
      </c>
      <c r="DD65" s="1842"/>
      <c r="DE65" s="966"/>
      <c r="DF65" s="1842"/>
      <c r="DG65" s="1842"/>
      <c r="DH65" s="1842"/>
      <c r="DI65" s="1842"/>
      <c r="DJ65" s="1842"/>
      <c r="DK65" s="1842"/>
      <c r="DL65" s="1842"/>
      <c r="DM65" s="1842"/>
      <c r="DN65" s="1842"/>
      <c r="DO65" s="1842"/>
      <c r="DP65" s="1842"/>
      <c r="DQ65" s="1842"/>
      <c r="DR65" s="1842"/>
      <c r="DS65" s="1842"/>
      <c r="DT65" s="1842"/>
      <c r="DU65" s="1842"/>
      <c r="DV65" s="1842"/>
      <c r="DW65" s="1842"/>
      <c r="DX65" s="1842"/>
      <c r="DY65" s="1842"/>
      <c r="DZ65" s="966"/>
      <c r="EA65" s="1842"/>
      <c r="EB65" s="1842"/>
      <c r="EC65" s="1842"/>
      <c r="ED65" s="1842"/>
      <c r="EE65" s="1842"/>
      <c r="EF65" s="1842"/>
      <c r="EG65" s="967"/>
      <c r="EH65" s="1842"/>
      <c r="EI65" s="1842"/>
      <c r="EJ65" s="1842"/>
      <c r="EK65" s="1842"/>
      <c r="EL65" s="1842"/>
      <c r="EM65" s="1842"/>
      <c r="EN65" s="967"/>
      <c r="EO65" s="1842"/>
      <c r="EP65" s="1842"/>
      <c r="EQ65" s="1842"/>
      <c r="ER65" s="1842"/>
      <c r="ES65" s="1842"/>
      <c r="ET65" s="1842"/>
      <c r="EU65" s="1842"/>
      <c r="EV65" s="1842"/>
      <c r="EW65" s="1842"/>
      <c r="EX65" s="1842"/>
      <c r="EY65" s="1842"/>
      <c r="EZ65" s="1842"/>
      <c r="FA65" s="1842"/>
      <c r="FB65" s="1842"/>
      <c r="FC65" s="865"/>
      <c r="FD65" s="245"/>
      <c r="FE65" s="945"/>
      <c r="FF65" s="945"/>
      <c r="FG65" s="945"/>
      <c r="FH65" s="945"/>
      <c r="FI65" s="963">
        <f t="shared" si="24"/>
        <v>40277.530000000006</v>
      </c>
      <c r="FK65" s="546"/>
      <c r="FO65" s="312"/>
      <c r="FZ65" s="546"/>
      <c r="GA65" s="546"/>
      <c r="GC65" s="785"/>
      <c r="GF65" s="78">
        <f t="shared" si="26"/>
        <v>115455</v>
      </c>
      <c r="GO65" s="546"/>
      <c r="GW65" s="546"/>
      <c r="HD65" s="798"/>
      <c r="IM65" s="546"/>
      <c r="IT65" s="546"/>
      <c r="JA65" s="323"/>
      <c r="JB65" s="782"/>
      <c r="JC65" s="704"/>
      <c r="JD65" s="323"/>
      <c r="JE65" s="704"/>
      <c r="JF65" s="78">
        <f t="shared" si="37"/>
        <v>30400</v>
      </c>
      <c r="JH65" s="323"/>
      <c r="JI65" s="782"/>
      <c r="JJ65" s="704"/>
      <c r="JK65" s="798"/>
      <c r="JL65" s="704"/>
      <c r="JM65" s="78">
        <f t="shared" si="38"/>
        <v>30400</v>
      </c>
      <c r="JO65" s="323"/>
      <c r="JP65" s="782"/>
      <c r="JQ65" s="704"/>
      <c r="JR65" s="798"/>
      <c r="JS65" s="704"/>
      <c r="JT65" s="78">
        <f t="shared" si="39"/>
        <v>30400</v>
      </c>
      <c r="JV65" s="546"/>
      <c r="KC65" s="798"/>
      <c r="KR65" s="798"/>
      <c r="KY65" s="798"/>
      <c r="MH65" s="546"/>
      <c r="MO65" s="546"/>
      <c r="MV65" s="546"/>
      <c r="NQ65" s="546"/>
      <c r="NT65" s="546"/>
      <c r="NX65" s="546"/>
      <c r="OE65" s="546"/>
      <c r="OF65" s="933"/>
      <c r="OI65" s="312"/>
      <c r="OM65" s="546"/>
      <c r="PA65" s="476"/>
      <c r="PB65" s="971"/>
      <c r="PC65" s="464"/>
      <c r="PD65" s="1578"/>
      <c r="PE65" s="464"/>
      <c r="PF65" s="911">
        <f t="shared" si="58"/>
        <v>7976</v>
      </c>
      <c r="PH65" s="396"/>
      <c r="PI65" s="971"/>
      <c r="PJ65" s="464"/>
      <c r="PK65" s="972"/>
      <c r="PL65" s="464"/>
      <c r="PM65" s="911">
        <f t="shared" si="59"/>
        <v>7976</v>
      </c>
      <c r="PO65" s="798"/>
      <c r="PS65" s="312"/>
      <c r="PW65" s="798"/>
      <c r="QD65" s="798"/>
      <c r="RF65" s="407"/>
      <c r="RG65" s="740"/>
      <c r="RH65" s="782"/>
      <c r="RI65" s="704"/>
      <c r="RJ65" s="31"/>
      <c r="RK65" s="704"/>
      <c r="RL65" s="78">
        <f t="shared" si="66"/>
        <v>26965.5</v>
      </c>
      <c r="RN65" s="546"/>
      <c r="RU65" s="546"/>
      <c r="TY65" s="546"/>
      <c r="UF65" s="546"/>
      <c r="UM65" s="546"/>
      <c r="UT65" s="798"/>
      <c r="UW65" s="798"/>
      <c r="VA65" s="546"/>
      <c r="WC65" s="798"/>
      <c r="WF65" s="312"/>
      <c r="WJ65" s="546"/>
      <c r="WX65" s="546"/>
      <c r="XA65" s="312"/>
      <c r="XE65" s="546"/>
      <c r="XL65" s="546"/>
      <c r="XS65" s="798"/>
      <c r="YA65" s="798"/>
      <c r="YH65" s="546"/>
      <c r="YI65" s="935"/>
      <c r="YP65" s="798"/>
      <c r="YW65" s="798"/>
      <c r="ZD65" s="546"/>
      <c r="ZK65" s="546"/>
      <c r="ZR65" s="798"/>
      <c r="ZS65" s="933"/>
      <c r="ZT65" s="312"/>
      <c r="ZV65" s="323"/>
      <c r="ZZ65" s="798"/>
      <c r="AAC65" s="323"/>
      <c r="AAG65" s="546"/>
      <c r="AAJ65" s="798"/>
      <c r="AAN65" s="798"/>
      <c r="AAO65" s="312"/>
      <c r="AAU65" s="546"/>
      <c r="ABB65" s="546"/>
      <c r="ABI65" s="546"/>
      <c r="ABP65" s="546"/>
      <c r="ABW65" s="546"/>
      <c r="ACD65" s="546"/>
      <c r="ACE65" s="546"/>
      <c r="ACZ65" s="407"/>
      <c r="ADH65" s="798"/>
      <c r="ADK65" s="546"/>
      <c r="ADO65" s="546"/>
      <c r="ADV65" s="798"/>
      <c r="ADY65" s="798"/>
      <c r="AGG65" s="798"/>
      <c r="AGN65" s="546"/>
      <c r="AGU65" s="322"/>
      <c r="AGV65" s="322"/>
      <c r="AGW65" s="303"/>
      <c r="AGX65" s="391"/>
      <c r="AGY65" s="322"/>
      <c r="AGZ65" s="391"/>
      <c r="AHA65" s="76">
        <f t="shared" si="114"/>
        <v>2343</v>
      </c>
      <c r="AHJ65" s="546"/>
      <c r="AHQ65" s="546"/>
      <c r="AHR65" s="546"/>
      <c r="AHY65" s="546"/>
      <c r="AIF65" s="546"/>
      <c r="AIM65" s="546"/>
      <c r="AIT65" s="31"/>
      <c r="AIU65" s="312"/>
      <c r="AIV65" s="22"/>
      <c r="AIW65" s="31"/>
      <c r="AIX65" s="76"/>
      <c r="AIY65" s="78">
        <f t="shared" si="121"/>
        <v>52560.5</v>
      </c>
      <c r="AJA65" s="31"/>
      <c r="AJB65" s="802"/>
      <c r="AJC65" s="140"/>
      <c r="AJD65" s="964"/>
      <c r="AJE65" s="704"/>
      <c r="AJF65" s="78">
        <f t="shared" si="122"/>
        <v>25028.5</v>
      </c>
      <c r="AJH65" s="798"/>
      <c r="AJM65" s="78">
        <f t="shared" si="123"/>
        <v>0</v>
      </c>
      <c r="AJO65" s="798"/>
      <c r="AJP65" s="782"/>
      <c r="AJQ65" s="795"/>
      <c r="AJR65" s="812"/>
      <c r="AJS65" s="351"/>
      <c r="AJT65" s="76">
        <f t="shared" si="124"/>
        <v>33034.5</v>
      </c>
      <c r="AOV65" s="98"/>
      <c r="AOW65" s="934"/>
      <c r="AOX65" s="351"/>
      <c r="AOY65" s="98"/>
      <c r="AOZ65" s="351"/>
      <c r="APA65" s="76"/>
      <c r="APB65" s="353"/>
      <c r="APC65" s="546"/>
      <c r="APJ65" s="323"/>
      <c r="APK65" s="953"/>
      <c r="APL65" s="795"/>
      <c r="APM65" s="353"/>
      <c r="APN65" s="795"/>
      <c r="APO65" s="76"/>
      <c r="APP65" s="353"/>
      <c r="APQ65" s="812"/>
      <c r="APR65" s="953"/>
      <c r="APS65" s="795"/>
      <c r="APT65" s="353"/>
      <c r="APU65" s="795"/>
      <c r="APV65" s="76"/>
      <c r="APX65" s="31"/>
      <c r="APY65" s="876"/>
      <c r="APZ65" s="795"/>
      <c r="AQA65" s="353"/>
      <c r="AQB65" s="795"/>
      <c r="AQC65" s="76"/>
      <c r="AQE65" s="31"/>
      <c r="AQF65" s="876"/>
      <c r="AQG65" s="795"/>
      <c r="AQH65" s="353"/>
      <c r="AQI65" s="795"/>
      <c r="AQJ65" s="76"/>
      <c r="AQL65" s="323"/>
      <c r="AQM65" s="876"/>
      <c r="AQN65" s="809"/>
      <c r="AQO65" s="353"/>
      <c r="AQP65" s="795"/>
      <c r="AQQ65" s="76"/>
      <c r="AQR65" s="353"/>
      <c r="AQS65" s="323"/>
      <c r="AQT65" s="876"/>
      <c r="AQU65" s="809"/>
      <c r="AQV65" s="353"/>
      <c r="AQW65" s="795"/>
      <c r="AQX65" s="76"/>
      <c r="AQY65" s="353"/>
      <c r="AQZ65" s="353"/>
      <c r="ARA65" s="353"/>
      <c r="ARB65" s="353"/>
      <c r="ARC65" s="353"/>
      <c r="ARD65" s="353"/>
      <c r="ARE65" s="353"/>
      <c r="ARF65" s="353"/>
      <c r="ARG65" s="723"/>
      <c r="ARH65" s="953"/>
      <c r="ARI65" s="795"/>
      <c r="ARJ65" s="353"/>
      <c r="ARK65" s="795"/>
      <c r="ARL65" s="76"/>
      <c r="ARU65" s="546"/>
      <c r="ASI65" s="546"/>
      <c r="ASP65" s="546"/>
      <c r="ASQ65" s="546"/>
      <c r="ASX65" s="546"/>
      <c r="ASY65" s="802"/>
      <c r="ATE65" s="798"/>
      <c r="ATL65" s="546"/>
      <c r="ATM65" s="935"/>
      <c r="ATT65" s="546"/>
      <c r="ATU65" s="935"/>
      <c r="AUB65" s="546"/>
      <c r="AUI65" s="546"/>
      <c r="AUP65" s="546"/>
      <c r="AUW65" s="546"/>
      <c r="AVD65" s="546"/>
      <c r="AVI65" s="76"/>
      <c r="AVJ65" s="353"/>
      <c r="AVK65" s="546"/>
      <c r="AVR65" s="546"/>
      <c r="AVY65" s="546"/>
      <c r="AWG65" s="933"/>
      <c r="AWN65" s="407"/>
      <c r="AWO65" s="407"/>
      <c r="AWP65" s="312"/>
      <c r="AWS65" s="780"/>
      <c r="AWT65" s="76"/>
      <c r="AWV65" s="546"/>
      <c r="AXC65" s="546"/>
      <c r="AXQ65" s="407"/>
      <c r="AXR65" s="312"/>
      <c r="AXU65" s="780"/>
      <c r="AXV65" s="76"/>
      <c r="AXX65" s="407"/>
      <c r="AXY65" s="312"/>
      <c r="AYB65" s="780"/>
      <c r="AYC65" s="76"/>
      <c r="AYE65" s="407"/>
      <c r="AYF65" s="312"/>
      <c r="AYI65" s="780"/>
      <c r="AYJ65" s="76"/>
      <c r="AYL65" s="407"/>
      <c r="AYM65" s="312"/>
      <c r="AYP65" s="780"/>
      <c r="AYQ65" s="76"/>
      <c r="AYS65" s="546"/>
      <c r="AZG65" s="323"/>
      <c r="AZH65" s="962"/>
      <c r="AZI65" s="945"/>
      <c r="AZJ65" s="945"/>
      <c r="AZK65" s="910"/>
      <c r="AZL65" s="911">
        <f t="shared" si="142"/>
        <v>5180.28</v>
      </c>
      <c r="AZU65" s="312"/>
      <c r="AZV65" s="817"/>
      <c r="AZX65" s="312"/>
      <c r="AZZ65" s="78">
        <f t="shared" si="144"/>
        <v>5524</v>
      </c>
      <c r="BAB65" s="546"/>
      <c r="BAE65" s="546"/>
      <c r="BAI65" s="546"/>
      <c r="BAL65" s="312"/>
      <c r="BAN65" s="78"/>
      <c r="BBD65" s="322"/>
      <c r="BBE65" s="322"/>
      <c r="BBF65" s="303"/>
      <c r="BBG65" s="140"/>
      <c r="BBH65" s="814"/>
      <c r="BBI65" s="815"/>
      <c r="BBJ65" s="132">
        <f t="shared" si="147"/>
        <v>2133550.5</v>
      </c>
      <c r="BCN65" s="546"/>
      <c r="BCU65" s="546"/>
      <c r="BCX65" s="312"/>
      <c r="BDB65" s="798"/>
      <c r="BDI65" s="407"/>
      <c r="BDJ65" s="407"/>
      <c r="BDK65" s="312"/>
      <c r="BDM65" s="546"/>
      <c r="BDN65" s="780"/>
      <c r="BDO65" s="76"/>
      <c r="BDQ65" s="312"/>
      <c r="BDR65" s="312"/>
      <c r="BDS65" s="312"/>
      <c r="BDV65" s="780"/>
      <c r="BDW65" s="76"/>
      <c r="BDY65" s="312"/>
      <c r="BDZ65" s="312"/>
      <c r="BEC65" s="780"/>
      <c r="BED65" s="76"/>
      <c r="BEM65" s="798"/>
      <c r="BET65" s="798"/>
      <c r="BFA65" s="322"/>
      <c r="BFB65" s="303"/>
      <c r="BFC65" s="262"/>
      <c r="BFD65" s="865"/>
      <c r="BFE65" s="391"/>
      <c r="BFF65" s="76">
        <f t="shared" si="161"/>
        <v>37162</v>
      </c>
      <c r="BFH65" s="798"/>
      <c r="BFK65" s="546"/>
      <c r="BFV65" s="798"/>
      <c r="BFY65" s="798"/>
      <c r="BGC65" s="546"/>
      <c r="BGF65" s="407"/>
      <c r="BGQ65" s="546"/>
      <c r="BGX65" s="546"/>
      <c r="BHF65" s="798"/>
      <c r="BHI65" s="798"/>
      <c r="BHM65" s="798"/>
      <c r="BHN65" s="933"/>
      <c r="BHQ65" s="798"/>
      <c r="BIC65" s="546"/>
      <c r="BID65" s="817"/>
      <c r="BIE65" s="704"/>
      <c r="BIF65" s="407"/>
      <c r="BIG65" s="704"/>
      <c r="BIH65" s="78">
        <f t="shared" si="172"/>
        <v>0</v>
      </c>
      <c r="BIJ65" s="798"/>
      <c r="BIQ65" s="546"/>
      <c r="BIX65" s="798"/>
      <c r="BIY65" s="798"/>
      <c r="BJM65" s="546"/>
      <c r="BJT65" s="546"/>
      <c r="BJU65" s="407"/>
      <c r="BKB65" s="546"/>
      <c r="BKI65" s="546"/>
      <c r="BKP65" s="546"/>
      <c r="BKW65" s="546"/>
      <c r="BLD65" s="546"/>
      <c r="BLK65" s="546"/>
      <c r="BLR65" s="546"/>
      <c r="BLY65" s="546"/>
      <c r="BMT65" s="798"/>
      <c r="BMW65" s="312"/>
      <c r="BND65" s="312"/>
      <c r="BNI65" s="933"/>
      <c r="BOK65" s="798"/>
      <c r="BOR65" s="546"/>
      <c r="BOY65" s="546"/>
      <c r="BQB65" s="798"/>
      <c r="BQI65" s="322"/>
      <c r="BQJ65" s="791"/>
      <c r="BQK65" s="140"/>
      <c r="BQL65" s="427"/>
      <c r="BQM65" s="140"/>
      <c r="BQN65" s="78">
        <f t="shared" si="190"/>
        <v>0</v>
      </c>
      <c r="BQO65" s="312"/>
      <c r="BQP65" s="427"/>
      <c r="BQQ65" s="960"/>
      <c r="BQR65" s="391"/>
      <c r="BQS65" s="427"/>
      <c r="BQT65" s="391"/>
      <c r="BQU65" s="132">
        <f t="shared" si="191"/>
        <v>0</v>
      </c>
    </row>
    <row r="66" spans="29:956 1088:1815" s="32" customFormat="1" ht="15.75" thickTop="1" x14ac:dyDescent="0.25">
      <c r="AC66" s="407"/>
      <c r="AD66" s="782"/>
      <c r="AE66" s="704"/>
      <c r="AF66" s="1592"/>
      <c r="AG66" s="704"/>
      <c r="AH66" s="78">
        <f t="shared" si="6"/>
        <v>33979</v>
      </c>
      <c r="AJ66" s="323"/>
      <c r="AK66" s="782"/>
      <c r="AL66" s="704"/>
      <c r="AM66" s="798"/>
      <c r="AN66" s="704"/>
      <c r="AO66" s="78">
        <f t="shared" si="7"/>
        <v>617632.36</v>
      </c>
      <c r="AX66" s="798"/>
      <c r="BE66" s="546"/>
      <c r="BL66" s="798"/>
      <c r="BS66" s="546"/>
      <c r="BT66" s="546"/>
      <c r="CA66" s="546"/>
      <c r="CH66" s="546"/>
      <c r="CK66" s="312"/>
      <c r="CO66" s="427">
        <v>41537</v>
      </c>
      <c r="CP66" s="821"/>
      <c r="CQ66" s="230" t="s">
        <v>4124</v>
      </c>
      <c r="CR66" s="105">
        <v>6875</v>
      </c>
      <c r="CS66" s="740"/>
      <c r="CT66" s="965"/>
      <c r="CU66" s="78">
        <f t="shared" si="15"/>
        <v>8988847.1300000008</v>
      </c>
      <c r="CW66" s="407"/>
      <c r="CX66" s="913"/>
      <c r="CY66" s="782"/>
      <c r="DA66" s="546"/>
      <c r="DC66" s="78">
        <f t="shared" si="16"/>
        <v>9551430.3000000007</v>
      </c>
      <c r="DE66" s="798"/>
      <c r="DV66" s="312"/>
      <c r="DZ66" s="798"/>
      <c r="EG66" s="546"/>
      <c r="EN66" s="546"/>
      <c r="EY66" s="312"/>
      <c r="FC66" s="546"/>
      <c r="FK66" s="546"/>
      <c r="FO66" s="312"/>
      <c r="FZ66" s="546"/>
      <c r="GA66" s="546"/>
      <c r="GC66" s="785"/>
      <c r="GF66" s="78">
        <f t="shared" si="26"/>
        <v>115455</v>
      </c>
      <c r="GO66" s="546"/>
      <c r="GW66" s="546"/>
      <c r="HD66" s="798"/>
      <c r="IM66" s="546"/>
      <c r="IT66" s="546"/>
      <c r="JA66" s="323"/>
      <c r="JB66" s="782"/>
      <c r="JC66" s="704"/>
      <c r="JD66" s="323"/>
      <c r="JE66" s="704"/>
      <c r="JF66" s="78">
        <f t="shared" si="37"/>
        <v>30400</v>
      </c>
      <c r="JH66" s="323"/>
      <c r="JI66" s="782"/>
      <c r="JJ66" s="704"/>
      <c r="JK66" s="798"/>
      <c r="JL66" s="704"/>
      <c r="JM66" s="78">
        <f t="shared" si="38"/>
        <v>30400</v>
      </c>
      <c r="JO66" s="323"/>
      <c r="JP66" s="782"/>
      <c r="JQ66" s="704"/>
      <c r="JR66" s="798"/>
      <c r="JS66" s="704"/>
      <c r="JT66" s="78">
        <f t="shared" si="39"/>
        <v>30400</v>
      </c>
      <c r="JV66" s="546"/>
      <c r="KC66" s="798"/>
      <c r="KR66" s="798"/>
      <c r="KY66" s="798"/>
      <c r="MH66" s="546"/>
      <c r="MO66" s="546"/>
      <c r="MV66" s="546"/>
      <c r="NQ66" s="546"/>
      <c r="NT66" s="546"/>
      <c r="NX66" s="546"/>
      <c r="OE66" s="546"/>
      <c r="OF66" s="933"/>
      <c r="OI66" s="312"/>
      <c r="OM66" s="546"/>
      <c r="PA66" s="798"/>
      <c r="PH66" s="798"/>
      <c r="PO66" s="798"/>
      <c r="PS66" s="312"/>
      <c r="PW66" s="798"/>
      <c r="QD66" s="798"/>
      <c r="RF66" s="407"/>
      <c r="RG66" s="740"/>
      <c r="RH66" s="782"/>
      <c r="RI66" s="704"/>
      <c r="RJ66" s="31"/>
      <c r="RK66" s="704"/>
      <c r="RL66" s="78">
        <f t="shared" si="66"/>
        <v>26965.5</v>
      </c>
      <c r="RN66" s="546"/>
      <c r="RU66" s="546"/>
      <c r="TY66" s="546"/>
      <c r="UF66" s="546"/>
      <c r="UM66" s="546"/>
      <c r="UT66" s="798"/>
      <c r="UW66" s="798"/>
      <c r="VA66" s="546"/>
      <c r="WC66" s="798"/>
      <c r="WF66" s="312"/>
      <c r="WJ66" s="546"/>
      <c r="WX66" s="546"/>
      <c r="XA66" s="312"/>
      <c r="XE66" s="546"/>
      <c r="XL66" s="546"/>
      <c r="XS66" s="798"/>
      <c r="YA66" s="798"/>
      <c r="YH66" s="546"/>
      <c r="YI66" s="935"/>
      <c r="YP66" s="798"/>
      <c r="YW66" s="798"/>
      <c r="ZD66" s="546"/>
      <c r="ZK66" s="546"/>
      <c r="ZR66" s="798"/>
      <c r="ZS66" s="933"/>
      <c r="ZT66" s="312"/>
      <c r="ZV66" s="323"/>
      <c r="ZZ66" s="798"/>
      <c r="AAC66" s="323"/>
      <c r="AAG66" s="546"/>
      <c r="AAJ66" s="798"/>
      <c r="AAN66" s="798"/>
      <c r="AAO66" s="312"/>
      <c r="AAU66" s="546"/>
      <c r="ABB66" s="546"/>
      <c r="ABI66" s="546"/>
      <c r="ABP66" s="546"/>
      <c r="ABW66" s="546"/>
      <c r="ACD66" s="546"/>
      <c r="ACE66" s="546"/>
      <c r="ACZ66" s="407"/>
      <c r="ADH66" s="798"/>
      <c r="ADK66" s="546"/>
      <c r="ADO66" s="546"/>
      <c r="ADV66" s="798"/>
      <c r="ADY66" s="798"/>
      <c r="AGG66" s="798"/>
      <c r="AGN66" s="546"/>
      <c r="AGU66" s="322"/>
      <c r="AGV66" s="322"/>
      <c r="AGW66" s="303"/>
      <c r="AGX66" s="391"/>
      <c r="AGY66" s="322"/>
      <c r="AGZ66" s="391"/>
      <c r="AHA66" s="76">
        <f t="shared" si="114"/>
        <v>2343</v>
      </c>
      <c r="AHJ66" s="546"/>
      <c r="AHQ66" s="546"/>
      <c r="AHR66" s="546"/>
      <c r="AHY66" s="546"/>
      <c r="AIF66" s="546"/>
      <c r="AIM66" s="546"/>
      <c r="AIT66" s="31"/>
      <c r="AIU66" s="784"/>
      <c r="AIV66" s="22"/>
      <c r="AIW66" s="31"/>
      <c r="AIX66" s="76"/>
      <c r="AIY66" s="78">
        <f t="shared" si="121"/>
        <v>52560.5</v>
      </c>
      <c r="AJA66" s="31"/>
      <c r="AJB66" s="802"/>
      <c r="AJC66" s="140"/>
      <c r="AJD66" s="964"/>
      <c r="AJE66" s="704"/>
      <c r="AJF66" s="78">
        <f t="shared" si="122"/>
        <v>25028.5</v>
      </c>
      <c r="AJH66" s="798"/>
      <c r="AJM66" s="78">
        <f t="shared" si="123"/>
        <v>0</v>
      </c>
      <c r="AJO66" s="798"/>
      <c r="AJP66" s="782"/>
      <c r="AJQ66" s="704"/>
      <c r="AJR66" s="31"/>
      <c r="AJS66" s="704"/>
      <c r="AJT66" s="76">
        <f t="shared" si="124"/>
        <v>33034.5</v>
      </c>
      <c r="AOV66" s="98"/>
      <c r="AOW66" s="934"/>
      <c r="AOX66" s="351"/>
      <c r="AOY66" s="98"/>
      <c r="AOZ66" s="351"/>
      <c r="APA66" s="76"/>
      <c r="APB66" s="353"/>
      <c r="APC66" s="546"/>
      <c r="APJ66" s="323"/>
      <c r="APK66" s="953"/>
      <c r="APL66" s="795"/>
      <c r="APM66" s="544"/>
      <c r="APN66" s="795"/>
      <c r="APO66" s="76"/>
      <c r="APP66" s="353"/>
      <c r="APQ66" s="812"/>
      <c r="APR66" s="953"/>
      <c r="APS66" s="795"/>
      <c r="APT66" s="544"/>
      <c r="APU66" s="795"/>
      <c r="APV66" s="76"/>
      <c r="APX66" s="31"/>
      <c r="APY66" s="876"/>
      <c r="APZ66" s="795"/>
      <c r="AQA66" s="544"/>
      <c r="AQB66" s="795"/>
      <c r="AQC66" s="76"/>
      <c r="AQE66" s="31"/>
      <c r="AQF66" s="876"/>
      <c r="AQG66" s="795"/>
      <c r="AQH66" s="544"/>
      <c r="AQI66" s="795"/>
      <c r="AQJ66" s="76"/>
      <c r="AQL66" s="323"/>
      <c r="AQM66" s="876"/>
      <c r="AQN66" s="809"/>
      <c r="AQO66" s="544"/>
      <c r="AQP66" s="795"/>
      <c r="AQQ66" s="76"/>
      <c r="AQR66" s="353"/>
      <c r="AQS66" s="323"/>
      <c r="AQT66" s="876"/>
      <c r="AQU66" s="809"/>
      <c r="AQV66" s="544"/>
      <c r="AQW66" s="795"/>
      <c r="AQX66" s="76"/>
      <c r="AQY66" s="353"/>
      <c r="AQZ66" s="353"/>
      <c r="ARA66" s="353"/>
      <c r="ARB66" s="353"/>
      <c r="ARC66" s="353"/>
      <c r="ARD66" s="353"/>
      <c r="ARE66" s="353"/>
      <c r="ARF66" s="353"/>
      <c r="ARG66" s="723"/>
      <c r="ARH66" s="953"/>
      <c r="ARI66" s="795"/>
      <c r="ARJ66" s="544"/>
      <c r="ARK66" s="795"/>
      <c r="ARL66" s="76"/>
      <c r="ARU66" s="546"/>
      <c r="ASI66" s="546"/>
      <c r="ASP66" s="546"/>
      <c r="ASQ66" s="546"/>
      <c r="ASX66" s="546"/>
      <c r="ASY66" s="802"/>
      <c r="ATE66" s="798"/>
      <c r="ATL66" s="546"/>
      <c r="ATM66" s="935"/>
      <c r="ATT66" s="546"/>
      <c r="ATU66" s="935"/>
      <c r="AUB66" s="546"/>
      <c r="AUI66" s="546"/>
      <c r="AUP66" s="546"/>
      <c r="AUW66" s="546"/>
      <c r="AVD66" s="546"/>
      <c r="AVI66" s="353"/>
      <c r="AVJ66" s="353"/>
      <c r="AVK66" s="546"/>
      <c r="AVR66" s="546"/>
      <c r="AVY66" s="546"/>
      <c r="AWG66" s="933"/>
      <c r="AWN66" s="407"/>
      <c r="AWO66" s="407"/>
      <c r="AWP66" s="312"/>
      <c r="AWS66" s="780"/>
      <c r="AWT66" s="76"/>
      <c r="AWV66" s="546"/>
      <c r="AXC66" s="546"/>
      <c r="AXQ66" s="407"/>
      <c r="AXR66" s="312"/>
      <c r="AXU66" s="780"/>
      <c r="AXV66" s="76"/>
      <c r="AXX66" s="407"/>
      <c r="AXY66" s="312"/>
      <c r="AYB66" s="780"/>
      <c r="AYC66" s="76"/>
      <c r="AYE66" s="407"/>
      <c r="AYF66" s="312"/>
      <c r="AYI66" s="780"/>
      <c r="AYJ66" s="76"/>
      <c r="AYL66" s="407"/>
      <c r="AYM66" s="312"/>
      <c r="AYP66" s="780"/>
      <c r="AYQ66" s="76"/>
      <c r="AYS66" s="546"/>
      <c r="AZG66" s="323"/>
      <c r="AZH66" s="312"/>
      <c r="AZK66" s="780"/>
      <c r="AZL66" s="76"/>
      <c r="AZU66" s="312"/>
      <c r="AZV66" s="817"/>
      <c r="AZX66" s="312"/>
      <c r="AZZ66" s="78">
        <f t="shared" si="144"/>
        <v>5524</v>
      </c>
      <c r="BAB66" s="546"/>
      <c r="BAE66" s="546"/>
      <c r="BAI66" s="546"/>
      <c r="BAL66" s="312"/>
      <c r="BAN66" s="78"/>
      <c r="BBD66" s="322"/>
      <c r="BBE66" s="322"/>
      <c r="BBF66" s="303"/>
      <c r="BBG66" s="140"/>
      <c r="BBH66" s="1469"/>
      <c r="BBI66" s="835"/>
      <c r="BBJ66" s="132">
        <f t="shared" si="147"/>
        <v>2133550.5</v>
      </c>
      <c r="BCN66" s="546"/>
      <c r="BCU66" s="546"/>
      <c r="BCX66" s="312"/>
      <c r="BDB66" s="798"/>
      <c r="BDI66" s="407"/>
      <c r="BDJ66" s="407"/>
      <c r="BDK66" s="312"/>
      <c r="BDM66" s="546"/>
      <c r="BDN66" s="780"/>
      <c r="BDO66" s="76"/>
      <c r="BDQ66" s="312"/>
      <c r="BDR66" s="312"/>
      <c r="BDS66" s="312"/>
      <c r="BDV66" s="780"/>
      <c r="BDW66" s="76"/>
      <c r="BDY66" s="312"/>
      <c r="BDZ66" s="312"/>
      <c r="BEC66" s="780"/>
      <c r="BED66" s="76"/>
      <c r="BEM66" s="798"/>
      <c r="BET66" s="798"/>
      <c r="BFA66" s="322"/>
      <c r="BFB66" s="303"/>
      <c r="BFC66" s="262"/>
      <c r="BFD66" s="865"/>
      <c r="BFE66" s="391"/>
      <c r="BFF66" s="76">
        <f t="shared" si="161"/>
        <v>37162</v>
      </c>
      <c r="BFH66" s="798"/>
      <c r="BFK66" s="546"/>
      <c r="BFV66" s="798"/>
      <c r="BFY66" s="798"/>
      <c r="BGC66" s="546"/>
      <c r="BGF66" s="407"/>
      <c r="BGQ66" s="546"/>
      <c r="BGX66" s="546"/>
      <c r="BHF66" s="798"/>
      <c r="BHI66" s="798"/>
      <c r="BHM66" s="798"/>
      <c r="BHN66" s="933"/>
      <c r="BHQ66" s="798"/>
      <c r="BIC66" s="546"/>
      <c r="BID66" s="817"/>
      <c r="BIE66" s="704"/>
      <c r="BIF66" s="407"/>
      <c r="BIG66" s="704"/>
      <c r="BIH66" s="78">
        <f t="shared" si="172"/>
        <v>0</v>
      </c>
      <c r="BIJ66" s="798"/>
      <c r="BIQ66" s="546"/>
      <c r="BIX66" s="798"/>
      <c r="BIY66" s="798"/>
      <c r="BJM66" s="546"/>
      <c r="BJT66" s="546"/>
      <c r="BJU66" s="407"/>
      <c r="BKB66" s="546"/>
      <c r="BKI66" s="546"/>
      <c r="BKP66" s="546"/>
      <c r="BKW66" s="546"/>
      <c r="BLD66" s="546"/>
      <c r="BLK66" s="546"/>
      <c r="BLR66" s="546"/>
      <c r="BLY66" s="546"/>
      <c r="BMT66" s="798"/>
      <c r="BMW66" s="312"/>
      <c r="BND66" s="312"/>
      <c r="BNI66" s="933"/>
      <c r="BOK66" s="798"/>
      <c r="BOR66" s="546"/>
      <c r="BOY66" s="546"/>
      <c r="BQB66" s="798"/>
      <c r="BQI66" s="322"/>
      <c r="BQJ66" s="791"/>
      <c r="BQK66" s="140"/>
      <c r="BQL66" s="427"/>
      <c r="BQM66" s="140"/>
      <c r="BQN66" s="78">
        <f t="shared" si="190"/>
        <v>0</v>
      </c>
      <c r="BQO66" s="312"/>
      <c r="BQP66" s="407"/>
      <c r="BQQ66" s="817"/>
      <c r="BQR66" s="704"/>
      <c r="BQS66" s="407"/>
      <c r="BQT66" s="704"/>
      <c r="BQU66" s="132">
        <f t="shared" si="191"/>
        <v>0</v>
      </c>
    </row>
    <row r="67" spans="29:956 1088:1815" s="32" customFormat="1" x14ac:dyDescent="0.25">
      <c r="AC67" s="407"/>
      <c r="AD67" s="817"/>
      <c r="AE67" s="704"/>
      <c r="AF67" s="546"/>
      <c r="AG67" s="704"/>
      <c r="AH67" s="78">
        <f t="shared" si="6"/>
        <v>33979</v>
      </c>
      <c r="AJ67" s="323"/>
      <c r="AK67" s="782"/>
      <c r="AL67" s="704"/>
      <c r="AM67" s="798"/>
      <c r="AN67" s="704"/>
      <c r="AO67" s="78">
        <f t="shared" si="7"/>
        <v>617632.36</v>
      </c>
      <c r="AX67" s="798"/>
      <c r="BE67" s="546"/>
      <c r="BL67" s="798"/>
      <c r="BS67" s="546"/>
      <c r="BT67" s="546"/>
      <c r="CA67" s="546"/>
      <c r="CH67" s="546"/>
      <c r="CK67" s="312"/>
      <c r="CO67" s="427">
        <v>41543</v>
      </c>
      <c r="CP67" s="821"/>
      <c r="CQ67" s="230" t="s">
        <v>4164</v>
      </c>
      <c r="CR67" s="105">
        <v>562583.17000000004</v>
      </c>
      <c r="CS67" s="427"/>
      <c r="CT67" s="140"/>
      <c r="CU67" s="78">
        <f t="shared" si="15"/>
        <v>9551430.3000000007</v>
      </c>
      <c r="CW67" s="407"/>
      <c r="CX67" s="913"/>
      <c r="CY67" s="782"/>
      <c r="DA67" s="546"/>
      <c r="DC67" s="78">
        <f t="shared" si="16"/>
        <v>9551430.3000000007</v>
      </c>
      <c r="DE67" s="798"/>
      <c r="DV67" s="312"/>
      <c r="DZ67" s="798"/>
      <c r="EG67" s="546"/>
      <c r="EN67" s="546"/>
      <c r="EY67" s="312"/>
      <c r="FC67" s="546"/>
      <c r="FK67" s="546"/>
      <c r="FO67" s="312"/>
      <c r="FZ67" s="546"/>
      <c r="GA67" s="546"/>
      <c r="GC67" s="785"/>
      <c r="GF67" s="78">
        <f t="shared" si="26"/>
        <v>115455</v>
      </c>
      <c r="GO67" s="546"/>
      <c r="GW67" s="546"/>
      <c r="HD67" s="798"/>
      <c r="IM67" s="546"/>
      <c r="IT67" s="546"/>
      <c r="JA67" s="323"/>
      <c r="JB67" s="782"/>
      <c r="JC67" s="704"/>
      <c r="JD67" s="323"/>
      <c r="JE67" s="704"/>
      <c r="JF67" s="78">
        <f t="shared" si="37"/>
        <v>30400</v>
      </c>
      <c r="JH67" s="323"/>
      <c r="JI67" s="782"/>
      <c r="JJ67" s="704"/>
      <c r="JK67" s="798"/>
      <c r="JL67" s="704"/>
      <c r="JM67" s="78">
        <f t="shared" si="38"/>
        <v>30400</v>
      </c>
      <c r="JO67" s="323"/>
      <c r="JP67" s="782"/>
      <c r="JQ67" s="704"/>
      <c r="JR67" s="798"/>
      <c r="JS67" s="704"/>
      <c r="JT67" s="78">
        <f t="shared" si="39"/>
        <v>30400</v>
      </c>
      <c r="JV67" s="546"/>
      <c r="KC67" s="798"/>
      <c r="KR67" s="798"/>
      <c r="KY67" s="798"/>
      <c r="MH67" s="546"/>
      <c r="MO67" s="546"/>
      <c r="MV67" s="546"/>
      <c r="NQ67" s="546"/>
      <c r="NT67" s="546"/>
      <c r="NX67" s="546"/>
      <c r="OE67" s="546"/>
      <c r="OF67" s="933"/>
      <c r="OI67" s="312"/>
      <c r="OM67" s="546"/>
      <c r="PA67" s="798"/>
      <c r="PH67" s="798"/>
      <c r="PO67" s="798"/>
      <c r="PS67" s="312"/>
      <c r="PW67" s="798"/>
      <c r="QD67" s="798"/>
      <c r="RF67" s="546"/>
      <c r="RG67" s="935"/>
      <c r="RH67" s="817"/>
      <c r="RI67" s="704"/>
      <c r="RJ67" s="31"/>
      <c r="RK67" s="704"/>
      <c r="RL67" s="78">
        <f t="shared" si="66"/>
        <v>26965.5</v>
      </c>
      <c r="RN67" s="546"/>
      <c r="RU67" s="546"/>
      <c r="TY67" s="546"/>
      <c r="UF67" s="546"/>
      <c r="UM67" s="546"/>
      <c r="UT67" s="798"/>
      <c r="UW67" s="798"/>
      <c r="VA67" s="546"/>
      <c r="WC67" s="798"/>
      <c r="WF67" s="312"/>
      <c r="WJ67" s="546"/>
      <c r="WX67" s="546"/>
      <c r="XA67" s="312"/>
      <c r="XE67" s="546"/>
      <c r="XL67" s="546"/>
      <c r="XS67" s="798"/>
      <c r="YA67" s="798"/>
      <c r="YH67" s="546"/>
      <c r="YI67" s="935"/>
      <c r="YP67" s="798"/>
      <c r="YW67" s="798"/>
      <c r="ZD67" s="546"/>
      <c r="ZK67" s="546"/>
      <c r="ZR67" s="798"/>
      <c r="ZS67" s="933"/>
      <c r="ZT67" s="312"/>
      <c r="ZV67" s="323"/>
      <c r="ZZ67" s="798"/>
      <c r="AAC67" s="323"/>
      <c r="AAG67" s="546"/>
      <c r="AAJ67" s="798"/>
      <c r="AAN67" s="798"/>
      <c r="AAO67" s="312"/>
      <c r="AAU67" s="546"/>
      <c r="ABB67" s="546"/>
      <c r="ABI67" s="546"/>
      <c r="ABP67" s="546"/>
      <c r="ABW67" s="546"/>
      <c r="ACD67" s="546"/>
      <c r="ACE67" s="546"/>
      <c r="ACZ67" s="407"/>
      <c r="ADH67" s="798"/>
      <c r="ADK67" s="546"/>
      <c r="ADO67" s="546"/>
      <c r="ADV67" s="798"/>
      <c r="ADY67" s="798"/>
      <c r="AGG67" s="798"/>
      <c r="AGN67" s="546"/>
      <c r="AGU67" s="322"/>
      <c r="AGV67" s="322"/>
      <c r="AGW67" s="303"/>
      <c r="AGX67" s="391"/>
      <c r="AGY67" s="322"/>
      <c r="AGZ67" s="391"/>
      <c r="AHA67" s="76">
        <f t="shared" si="114"/>
        <v>2343</v>
      </c>
      <c r="AHJ67" s="546"/>
      <c r="AHQ67" s="546"/>
      <c r="AHR67" s="546"/>
      <c r="AHY67" s="546"/>
      <c r="AIF67" s="546"/>
      <c r="AIM67" s="546"/>
      <c r="AIT67" s="31"/>
      <c r="AIU67" s="784"/>
      <c r="AIV67" s="22"/>
      <c r="AIW67" s="31"/>
      <c r="AIX67" s="76"/>
      <c r="AIY67" s="78">
        <f t="shared" si="121"/>
        <v>52560.5</v>
      </c>
      <c r="AJA67" s="31"/>
      <c r="AJB67" s="802"/>
      <c r="AJC67" s="140"/>
      <c r="AJD67" s="964"/>
      <c r="AJE67" s="704"/>
      <c r="AJF67" s="78">
        <f t="shared" si="122"/>
        <v>25028.5</v>
      </c>
      <c r="AJH67" s="798"/>
      <c r="AJM67" s="78">
        <f t="shared" si="123"/>
        <v>0</v>
      </c>
      <c r="AJO67" s="798"/>
      <c r="AJP67" s="782"/>
      <c r="AJQ67" s="391"/>
      <c r="AJR67" s="49"/>
      <c r="AJS67" s="704"/>
      <c r="AJT67" s="76">
        <f t="shared" si="124"/>
        <v>33034.5</v>
      </c>
      <c r="AOV67" s="98"/>
      <c r="AOW67" s="934"/>
      <c r="AOX67" s="351"/>
      <c r="AOY67" s="98"/>
      <c r="AOZ67" s="351"/>
      <c r="APA67" s="76"/>
      <c r="APB67" s="353"/>
      <c r="APC67" s="546"/>
      <c r="APJ67" s="323"/>
      <c r="APK67" s="953"/>
      <c r="APL67" s="795"/>
      <c r="APM67" s="353"/>
      <c r="APN67" s="795"/>
      <c r="APO67" s="76"/>
      <c r="APP67" s="353"/>
      <c r="APQ67" s="812"/>
      <c r="APR67" s="953"/>
      <c r="APS67" s="795"/>
      <c r="APT67" s="353"/>
      <c r="APU67" s="795"/>
      <c r="APV67" s="76"/>
      <c r="APX67" s="31"/>
      <c r="APY67" s="876"/>
      <c r="APZ67" s="795"/>
      <c r="AQA67" s="353"/>
      <c r="AQB67" s="795"/>
      <c r="AQC67" s="76"/>
      <c r="AQE67" s="31"/>
      <c r="AQF67" s="876"/>
      <c r="AQG67" s="795"/>
      <c r="AQH67" s="353"/>
      <c r="AQI67" s="795"/>
      <c r="AQJ67" s="76"/>
      <c r="AQL67" s="323"/>
      <c r="AQM67" s="876"/>
      <c r="AQN67" s="809"/>
      <c r="AQO67" s="353"/>
      <c r="AQP67" s="795"/>
      <c r="AQQ67" s="76"/>
      <c r="AQR67" s="353"/>
      <c r="AQS67" s="323"/>
      <c r="AQT67" s="876"/>
      <c r="AQU67" s="809"/>
      <c r="AQV67" s="353"/>
      <c r="AQW67" s="795"/>
      <c r="AQX67" s="76"/>
      <c r="AQY67" s="353"/>
      <c r="AQZ67" s="353"/>
      <c r="ARA67" s="353"/>
      <c r="ARB67" s="353"/>
      <c r="ARC67" s="353"/>
      <c r="ARD67" s="353"/>
      <c r="ARE67" s="353"/>
      <c r="ARF67" s="353"/>
      <c r="ARG67" s="723"/>
      <c r="ARH67" s="953"/>
      <c r="ARI67" s="795"/>
      <c r="ARJ67" s="353"/>
      <c r="ARK67" s="795"/>
      <c r="ARL67" s="76"/>
      <c r="ARU67" s="546"/>
      <c r="ASI67" s="546"/>
      <c r="ASP67" s="546"/>
      <c r="ASQ67" s="546"/>
      <c r="ASX67" s="546"/>
      <c r="ASY67" s="802"/>
      <c r="ATE67" s="798"/>
      <c r="ATL67" s="546"/>
      <c r="ATM67" s="935"/>
      <c r="ATT67" s="546"/>
      <c r="ATU67" s="935"/>
      <c r="AUB67" s="546"/>
      <c r="AUI67" s="546"/>
      <c r="AUP67" s="546"/>
      <c r="AUW67" s="546"/>
      <c r="AVD67" s="546"/>
      <c r="AVK67" s="546"/>
      <c r="AVR67" s="546"/>
      <c r="AVY67" s="546"/>
      <c r="AWG67" s="933"/>
      <c r="AWN67" s="407"/>
      <c r="AWO67" s="407"/>
      <c r="AWP67" s="312"/>
      <c r="AWS67" s="780"/>
      <c r="AWT67" s="76"/>
      <c r="AWV67" s="546"/>
      <c r="AXC67" s="546"/>
      <c r="AXQ67" s="407"/>
      <c r="AXR67" s="312"/>
      <c r="AXU67" s="780"/>
      <c r="AXV67" s="76"/>
      <c r="AXX67" s="407"/>
      <c r="AXY67" s="312"/>
      <c r="AYB67" s="780"/>
      <c r="AYC67" s="76"/>
      <c r="AYE67" s="407"/>
      <c r="AYF67" s="312"/>
      <c r="AYI67" s="780"/>
      <c r="AYJ67" s="76"/>
      <c r="AYL67" s="407"/>
      <c r="AYM67" s="312"/>
      <c r="AYP67" s="780"/>
      <c r="AYQ67" s="76"/>
      <c r="AYS67" s="546"/>
      <c r="AZG67" s="323"/>
      <c r="AZH67" s="312"/>
      <c r="AZK67" s="780"/>
      <c r="AZL67" s="76"/>
      <c r="AZU67" s="312"/>
      <c r="AZV67" s="817"/>
      <c r="AZX67" s="312"/>
      <c r="AZZ67" s="78">
        <f t="shared" si="144"/>
        <v>5524</v>
      </c>
      <c r="BAB67" s="546"/>
      <c r="BAE67" s="546"/>
      <c r="BAI67" s="546"/>
      <c r="BAL67" s="312"/>
      <c r="BAN67" s="78"/>
      <c r="BBD67" s="322"/>
      <c r="BBE67" s="322"/>
      <c r="BBF67" s="303"/>
      <c r="BBG67" s="351"/>
      <c r="BBH67" s="1469"/>
      <c r="BBI67" s="835"/>
      <c r="BBJ67" s="132">
        <f t="shared" si="147"/>
        <v>2133550.5</v>
      </c>
      <c r="BCN67" s="546"/>
      <c r="BCU67" s="546"/>
      <c r="BCX67" s="312"/>
      <c r="BDB67" s="798"/>
      <c r="BDI67" s="407"/>
      <c r="BDJ67" s="407"/>
      <c r="BDK67" s="312"/>
      <c r="BDM67" s="546"/>
      <c r="BDN67" s="780"/>
      <c r="BDO67" s="76"/>
      <c r="BDQ67" s="312"/>
      <c r="BDR67" s="312"/>
      <c r="BDS67" s="312"/>
      <c r="BDV67" s="780"/>
      <c r="BDW67" s="76"/>
      <c r="BDY67" s="312"/>
      <c r="BDZ67" s="312"/>
      <c r="BEC67" s="780"/>
      <c r="BED67" s="76"/>
      <c r="BEM67" s="798"/>
      <c r="BET67" s="798"/>
      <c r="BFA67" s="322"/>
      <c r="BFB67" s="303"/>
      <c r="BFC67" s="262"/>
      <c r="BFD67" s="865"/>
      <c r="BFE67" s="391"/>
      <c r="BFF67" s="76">
        <f t="shared" si="161"/>
        <v>37162</v>
      </c>
      <c r="BFH67" s="798"/>
      <c r="BFK67" s="546"/>
      <c r="BFV67" s="798"/>
      <c r="BFY67" s="798"/>
      <c r="BGC67" s="546"/>
      <c r="BGF67" s="407"/>
      <c r="BGQ67" s="546"/>
      <c r="BGX67" s="546"/>
      <c r="BHF67" s="798"/>
      <c r="BHI67" s="798"/>
      <c r="BHM67" s="798"/>
      <c r="BHN67" s="933"/>
      <c r="BHQ67" s="798"/>
      <c r="BIC67" s="546"/>
      <c r="BID67" s="817"/>
      <c r="BIE67" s="704"/>
      <c r="BIF67" s="407"/>
      <c r="BIG67" s="704"/>
      <c r="BIH67" s="78">
        <f t="shared" si="172"/>
        <v>0</v>
      </c>
      <c r="BIJ67" s="798"/>
      <c r="BIQ67" s="546"/>
      <c r="BIX67" s="798"/>
      <c r="BIY67" s="798"/>
      <c r="BJM67" s="546"/>
      <c r="BJT67" s="546"/>
      <c r="BJU67" s="407"/>
      <c r="BKB67" s="546"/>
      <c r="BKI67" s="546"/>
      <c r="BKP67" s="546"/>
      <c r="BKW67" s="546"/>
      <c r="BLD67" s="546"/>
      <c r="BLK67" s="546"/>
      <c r="BLR67" s="546"/>
      <c r="BLY67" s="546"/>
      <c r="BMT67" s="798"/>
      <c r="BMW67" s="312"/>
      <c r="BND67" s="312"/>
      <c r="BNI67" s="933"/>
      <c r="BOK67" s="798"/>
      <c r="BOR67" s="546"/>
      <c r="BOY67" s="546"/>
      <c r="BQB67" s="798"/>
      <c r="BQI67" s="343"/>
      <c r="BQJ67" s="899"/>
      <c r="BQK67" s="105"/>
      <c r="BQL67" s="427"/>
      <c r="BQM67" s="140"/>
      <c r="BQN67" s="78">
        <f t="shared" si="190"/>
        <v>0</v>
      </c>
      <c r="BQO67" s="312"/>
      <c r="BQP67" s="407"/>
      <c r="BQQ67" s="817"/>
      <c r="BQR67" s="704"/>
      <c r="BQS67" s="407"/>
      <c r="BQT67" s="704"/>
      <c r="BQU67" s="132">
        <f t="shared" si="191"/>
        <v>0</v>
      </c>
    </row>
    <row r="68" spans="29:956 1088:1815" s="32" customFormat="1" x14ac:dyDescent="0.25">
      <c r="AC68" s="407"/>
      <c r="AD68" s="817"/>
      <c r="AE68" s="704"/>
      <c r="AF68" s="546"/>
      <c r="AG68" s="704"/>
      <c r="AH68" s="78">
        <f t="shared" si="6"/>
        <v>33979</v>
      </c>
      <c r="AJ68" s="323"/>
      <c r="AK68" s="782"/>
      <c r="AL68" s="704"/>
      <c r="AM68" s="798"/>
      <c r="AN68" s="704"/>
      <c r="AO68" s="78">
        <f t="shared" si="7"/>
        <v>617632.36</v>
      </c>
      <c r="AX68" s="798"/>
      <c r="BE68" s="546"/>
      <c r="BL68" s="798"/>
      <c r="BS68" s="546"/>
      <c r="BT68" s="546"/>
      <c r="CA68" s="546"/>
      <c r="CH68" s="546"/>
      <c r="CK68" s="312"/>
      <c r="CO68" s="427"/>
      <c r="CP68" s="821"/>
      <c r="CQ68" s="906"/>
      <c r="CR68" s="105"/>
      <c r="CS68" s="484"/>
      <c r="CT68" s="390"/>
      <c r="CU68" s="78">
        <f t="shared" si="15"/>
        <v>9551430.3000000007</v>
      </c>
      <c r="CW68" s="407"/>
      <c r="CX68" s="913"/>
      <c r="CY68" s="782"/>
      <c r="DA68" s="546"/>
      <c r="DC68" s="78">
        <f t="shared" si="16"/>
        <v>9551430.3000000007</v>
      </c>
      <c r="DE68" s="798"/>
      <c r="DV68" s="312"/>
      <c r="DZ68" s="798"/>
      <c r="EG68" s="546"/>
      <c r="EN68" s="546"/>
      <c r="EY68" s="312"/>
      <c r="FC68" s="546"/>
      <c r="FK68" s="546"/>
      <c r="FO68" s="312"/>
      <c r="FZ68" s="546"/>
      <c r="GA68" s="546"/>
      <c r="GC68" s="785"/>
      <c r="GF68" s="78">
        <f t="shared" si="26"/>
        <v>115455</v>
      </c>
      <c r="GO68" s="546"/>
      <c r="GW68" s="546"/>
      <c r="HD68" s="798"/>
      <c r="IM68" s="546"/>
      <c r="IT68" s="546"/>
      <c r="JA68" s="323"/>
      <c r="JB68" s="782"/>
      <c r="JC68" s="704"/>
      <c r="JD68" s="323"/>
      <c r="JE68" s="704"/>
      <c r="JF68" s="78">
        <f t="shared" si="37"/>
        <v>30400</v>
      </c>
      <c r="JH68" s="323"/>
      <c r="JI68" s="782"/>
      <c r="JJ68" s="704"/>
      <c r="JK68" s="798"/>
      <c r="JL68" s="704"/>
      <c r="JM68" s="78">
        <f t="shared" si="38"/>
        <v>30400</v>
      </c>
      <c r="JO68" s="323"/>
      <c r="JP68" s="782"/>
      <c r="JQ68" s="704"/>
      <c r="JR68" s="798"/>
      <c r="JS68" s="704"/>
      <c r="JT68" s="78">
        <f t="shared" si="39"/>
        <v>30400</v>
      </c>
      <c r="JV68" s="546"/>
      <c r="KC68" s="798"/>
      <c r="KR68" s="798"/>
      <c r="KY68" s="798"/>
      <c r="MH68" s="546"/>
      <c r="MO68" s="546"/>
      <c r="MV68" s="546"/>
      <c r="NQ68" s="546"/>
      <c r="NT68" s="546"/>
      <c r="NX68" s="546"/>
      <c r="OE68" s="546"/>
      <c r="OF68" s="933"/>
      <c r="OI68" s="312"/>
      <c r="OM68" s="546"/>
      <c r="PA68" s="798"/>
      <c r="PH68" s="798"/>
      <c r="PO68" s="798"/>
      <c r="PS68" s="312"/>
      <c r="PW68" s="798"/>
      <c r="QD68" s="798"/>
      <c r="RF68" s="546"/>
      <c r="RG68" s="935"/>
      <c r="RH68" s="817"/>
      <c r="RI68" s="704"/>
      <c r="RJ68" s="31"/>
      <c r="RK68" s="704"/>
      <c r="RL68" s="78">
        <f t="shared" si="66"/>
        <v>26965.5</v>
      </c>
      <c r="RN68" s="546"/>
      <c r="RU68" s="546"/>
      <c r="TY68" s="546"/>
      <c r="UF68" s="546"/>
      <c r="UM68" s="546"/>
      <c r="UT68" s="798"/>
      <c r="UW68" s="798"/>
      <c r="VA68" s="546"/>
      <c r="WC68" s="798"/>
      <c r="WF68" s="312"/>
      <c r="WJ68" s="546"/>
      <c r="WX68" s="546"/>
      <c r="XA68" s="312"/>
      <c r="XE68" s="546"/>
      <c r="XL68" s="546"/>
      <c r="XS68" s="798"/>
      <c r="YA68" s="798"/>
      <c r="YH68" s="546"/>
      <c r="YI68" s="935"/>
      <c r="YP68" s="798"/>
      <c r="YW68" s="798"/>
      <c r="ZD68" s="546"/>
      <c r="ZK68" s="546"/>
      <c r="ZR68" s="798"/>
      <c r="ZS68" s="933"/>
      <c r="ZT68" s="312"/>
      <c r="ZV68" s="323"/>
      <c r="ZZ68" s="798"/>
      <c r="AAC68" s="323"/>
      <c r="AAG68" s="546"/>
      <c r="AAJ68" s="798"/>
      <c r="AAN68" s="798"/>
      <c r="AAO68" s="312"/>
      <c r="AAU68" s="546"/>
      <c r="ABB68" s="546"/>
      <c r="ABI68" s="546"/>
      <c r="ABP68" s="546"/>
      <c r="ABW68" s="546"/>
      <c r="ACD68" s="546"/>
      <c r="ACE68" s="546"/>
      <c r="ACZ68" s="407"/>
      <c r="ADH68" s="798"/>
      <c r="ADK68" s="546"/>
      <c r="ADO68" s="546"/>
      <c r="ADV68" s="798"/>
      <c r="ADY68" s="798"/>
      <c r="AGG68" s="798"/>
      <c r="AGN68" s="546"/>
      <c r="AGU68" s="323"/>
      <c r="AGV68" s="323"/>
      <c r="AGW68" s="782"/>
      <c r="AGX68" s="704"/>
      <c r="AGY68" s="323"/>
      <c r="AGZ68" s="704"/>
      <c r="AHA68" s="76">
        <f t="shared" si="114"/>
        <v>2343</v>
      </c>
      <c r="AHJ68" s="546"/>
      <c r="AHQ68" s="546"/>
      <c r="AHR68" s="546"/>
      <c r="AHY68" s="546"/>
      <c r="AIF68" s="546"/>
      <c r="AIM68" s="546"/>
      <c r="AIT68" s="31"/>
      <c r="AIU68" s="784"/>
      <c r="AIV68" s="22"/>
      <c r="AIW68" s="31"/>
      <c r="AIX68" s="76"/>
      <c r="AIY68" s="78">
        <f t="shared" si="121"/>
        <v>52560.5</v>
      </c>
      <c r="AJA68" s="31"/>
      <c r="AJB68" s="802"/>
      <c r="AJC68" s="140"/>
      <c r="AJD68" s="964"/>
      <c r="AJE68" s="704"/>
      <c r="AJF68" s="78">
        <f t="shared" si="122"/>
        <v>25028.5</v>
      </c>
      <c r="AJH68" s="798"/>
      <c r="AJM68" s="78">
        <f t="shared" si="123"/>
        <v>0</v>
      </c>
      <c r="AJO68" s="798"/>
      <c r="AJP68" s="782"/>
      <c r="AJQ68" s="704"/>
      <c r="AJR68" s="31"/>
      <c r="AJS68" s="704"/>
      <c r="AJT68" s="76">
        <f t="shared" si="124"/>
        <v>33034.5</v>
      </c>
      <c r="AOV68" s="98"/>
      <c r="AOW68" s="934"/>
      <c r="AOX68" s="351"/>
      <c r="AOY68" s="98"/>
      <c r="AOZ68" s="351"/>
      <c r="APA68" s="76"/>
      <c r="APB68" s="353"/>
      <c r="APC68" s="546"/>
      <c r="APJ68" s="323"/>
      <c r="APK68" s="953"/>
      <c r="APL68" s="795"/>
      <c r="APM68" s="544"/>
      <c r="APN68" s="795"/>
      <c r="APO68" s="76"/>
      <c r="APP68" s="353"/>
      <c r="APQ68" s="812"/>
      <c r="APR68" s="953"/>
      <c r="APS68" s="795"/>
      <c r="APT68" s="544"/>
      <c r="APU68" s="795"/>
      <c r="APV68" s="76"/>
      <c r="APX68" s="31"/>
      <c r="APY68" s="876"/>
      <c r="APZ68" s="795"/>
      <c r="AQA68" s="544"/>
      <c r="AQB68" s="795"/>
      <c r="AQC68" s="76"/>
      <c r="AQE68" s="31"/>
      <c r="AQF68" s="876"/>
      <c r="AQG68" s="795"/>
      <c r="AQH68" s="544"/>
      <c r="AQI68" s="795"/>
      <c r="AQJ68" s="76"/>
      <c r="AQL68" s="323"/>
      <c r="AQM68" s="876"/>
      <c r="AQN68" s="809"/>
      <c r="AQO68" s="544"/>
      <c r="AQP68" s="795"/>
      <c r="AQQ68" s="76"/>
      <c r="AQR68" s="353"/>
      <c r="AQS68" s="323"/>
      <c r="AQT68" s="876"/>
      <c r="AQU68" s="809"/>
      <c r="AQV68" s="544"/>
      <c r="AQW68" s="795"/>
      <c r="AQX68" s="76"/>
      <c r="AQY68" s="353"/>
      <c r="AQZ68" s="353"/>
      <c r="ARA68" s="353"/>
      <c r="ARB68" s="353"/>
      <c r="ARC68" s="353"/>
      <c r="ARD68" s="353"/>
      <c r="ARE68" s="353"/>
      <c r="ARF68" s="353"/>
      <c r="ARG68" s="723"/>
      <c r="ARH68" s="953"/>
      <c r="ARI68" s="795"/>
      <c r="ARJ68" s="544"/>
      <c r="ARK68" s="795"/>
      <c r="ARL68" s="76"/>
      <c r="ARU68" s="546"/>
      <c r="ASI68" s="546"/>
      <c r="ASP68" s="546"/>
      <c r="ASQ68" s="546"/>
      <c r="ASX68" s="546"/>
      <c r="ASY68" s="802"/>
      <c r="ATE68" s="798"/>
      <c r="ATL68" s="546"/>
      <c r="ATM68" s="935"/>
      <c r="ATT68" s="546"/>
      <c r="ATU68" s="935"/>
      <c r="AUB68" s="546"/>
      <c r="AUI68" s="546"/>
      <c r="AUP68" s="546"/>
      <c r="AUW68" s="546"/>
      <c r="AVD68" s="546"/>
      <c r="AVK68" s="546"/>
      <c r="AVR68" s="546"/>
      <c r="AVY68" s="546"/>
      <c r="AWG68" s="933"/>
      <c r="AWN68" s="407"/>
      <c r="AWO68" s="407"/>
      <c r="AWP68" s="312"/>
      <c r="AWS68" s="780"/>
      <c r="AWT68" s="76"/>
      <c r="AWV68" s="546"/>
      <c r="AXC68" s="546"/>
      <c r="AXQ68" s="407"/>
      <c r="AXR68" s="312"/>
      <c r="AXU68" s="780"/>
      <c r="AXV68" s="76"/>
      <c r="AXX68" s="407"/>
      <c r="AXY68" s="312"/>
      <c r="AYB68" s="780"/>
      <c r="AYC68" s="76"/>
      <c r="AYE68" s="407"/>
      <c r="AYF68" s="312"/>
      <c r="AYI68" s="780"/>
      <c r="AYJ68" s="76"/>
      <c r="AYL68" s="407"/>
      <c r="AYM68" s="312"/>
      <c r="AYP68" s="780"/>
      <c r="AYQ68" s="76"/>
      <c r="AYS68" s="546"/>
      <c r="AZG68" s="323"/>
      <c r="AZH68" s="312"/>
      <c r="AZK68" s="780"/>
      <c r="AZL68" s="76"/>
      <c r="AZU68" s="312"/>
      <c r="AZV68" s="817"/>
      <c r="AZX68" s="312"/>
      <c r="AZZ68" s="78">
        <f t="shared" si="144"/>
        <v>5524</v>
      </c>
      <c r="BAB68" s="546"/>
      <c r="BAE68" s="546"/>
      <c r="BAI68" s="546"/>
      <c r="BAL68" s="312"/>
      <c r="BBD68" s="322"/>
      <c r="BBE68" s="322"/>
      <c r="BBF68" s="303"/>
      <c r="BBG68" s="140"/>
      <c r="BBH68" s="1469"/>
      <c r="BBI68" s="835"/>
      <c r="BBJ68" s="132">
        <f t="shared" si="147"/>
        <v>2133550.5</v>
      </c>
      <c r="BCN68" s="546"/>
      <c r="BCU68" s="546"/>
      <c r="BCX68" s="312"/>
      <c r="BDB68" s="798"/>
      <c r="BDI68" s="407"/>
      <c r="BDJ68" s="407"/>
      <c r="BDK68" s="312"/>
      <c r="BDM68" s="546"/>
      <c r="BDN68" s="780"/>
      <c r="BDO68" s="76"/>
      <c r="BDQ68" s="312"/>
      <c r="BDR68" s="312"/>
      <c r="BDS68" s="312"/>
      <c r="BDV68" s="780"/>
      <c r="BDW68" s="76"/>
      <c r="BDY68" s="312"/>
      <c r="BDZ68" s="312"/>
      <c r="BEC68" s="780"/>
      <c r="BED68" s="76"/>
      <c r="BEM68" s="798"/>
      <c r="BET68" s="798"/>
      <c r="BFA68" s="322"/>
      <c r="BFB68" s="303"/>
      <c r="BFC68" s="262"/>
      <c r="BFD68" s="865"/>
      <c r="BFE68" s="391"/>
      <c r="BFF68" s="76">
        <f t="shared" si="161"/>
        <v>37162</v>
      </c>
      <c r="BFH68" s="798"/>
      <c r="BFK68" s="546"/>
      <c r="BFV68" s="798"/>
      <c r="BFY68" s="798"/>
      <c r="BGC68" s="546"/>
      <c r="BGF68" s="407"/>
      <c r="BGQ68" s="546"/>
      <c r="BGX68" s="546"/>
      <c r="BHF68" s="798"/>
      <c r="BHI68" s="798"/>
      <c r="BHM68" s="798"/>
      <c r="BHN68" s="933"/>
      <c r="BHQ68" s="798"/>
      <c r="BIC68" s="546"/>
      <c r="BID68" s="817"/>
      <c r="BIE68" s="704"/>
      <c r="BIF68" s="407"/>
      <c r="BIG68" s="704"/>
      <c r="BIH68" s="78">
        <f t="shared" si="172"/>
        <v>0</v>
      </c>
      <c r="BIJ68" s="798"/>
      <c r="BIQ68" s="546"/>
      <c r="BIX68" s="798"/>
      <c r="BIY68" s="798"/>
      <c r="BJM68" s="546"/>
      <c r="BJT68" s="546"/>
      <c r="BJU68" s="407"/>
      <c r="BKB68" s="546"/>
      <c r="BKI68" s="546"/>
      <c r="BKP68" s="546"/>
      <c r="BKW68" s="546"/>
      <c r="BLD68" s="546"/>
      <c r="BLK68" s="546"/>
      <c r="BLR68" s="546"/>
      <c r="BLY68" s="546"/>
      <c r="BMT68" s="798"/>
      <c r="BMW68" s="312"/>
      <c r="BND68" s="312"/>
      <c r="BNI68" s="933"/>
      <c r="BOK68" s="798"/>
      <c r="BOR68" s="546"/>
      <c r="BOY68" s="546"/>
      <c r="BQB68" s="798"/>
      <c r="BQI68" s="322"/>
      <c r="BQJ68" s="791"/>
      <c r="BQK68" s="140"/>
      <c r="BQL68" s="427"/>
      <c r="BQM68" s="140"/>
      <c r="BQN68" s="78">
        <f t="shared" si="190"/>
        <v>0</v>
      </c>
      <c r="BQP68" s="407"/>
      <c r="BQQ68" s="817"/>
      <c r="BQR68" s="704"/>
      <c r="BQS68" s="407"/>
      <c r="BQT68" s="320"/>
      <c r="BQU68" s="132">
        <f t="shared" si="191"/>
        <v>0</v>
      </c>
    </row>
    <row r="69" spans="29:956 1088:1815" s="32" customFormat="1" x14ac:dyDescent="0.25">
      <c r="AC69" s="407"/>
      <c r="AD69" s="817"/>
      <c r="AE69" s="704"/>
      <c r="AF69" s="546"/>
      <c r="AG69" s="704"/>
      <c r="AH69" s="78">
        <f t="shared" si="6"/>
        <v>33979</v>
      </c>
      <c r="AJ69" s="323"/>
      <c r="AK69" s="782"/>
      <c r="AL69" s="704"/>
      <c r="AM69" s="798"/>
      <c r="AN69" s="704"/>
      <c r="AO69" s="78">
        <f t="shared" si="7"/>
        <v>617632.36</v>
      </c>
      <c r="AX69" s="798"/>
      <c r="BE69" s="546"/>
      <c r="BL69" s="798"/>
      <c r="BS69" s="546"/>
      <c r="BT69" s="546"/>
      <c r="CA69" s="546"/>
      <c r="CH69" s="546"/>
      <c r="CK69" s="312"/>
      <c r="CO69" s="427"/>
      <c r="CP69" s="821"/>
      <c r="CQ69" s="230"/>
      <c r="CR69" s="105"/>
      <c r="CS69" s="484"/>
      <c r="CT69" s="390"/>
      <c r="CU69" s="78">
        <f t="shared" si="15"/>
        <v>9551430.3000000007</v>
      </c>
      <c r="CW69" s="407"/>
      <c r="CX69" s="913"/>
      <c r="CY69" s="782"/>
      <c r="DA69" s="546"/>
      <c r="DC69" s="78">
        <f t="shared" si="16"/>
        <v>9551430.3000000007</v>
      </c>
      <c r="DE69" s="798"/>
      <c r="DV69" s="312"/>
      <c r="DZ69" s="798"/>
      <c r="EG69" s="546"/>
      <c r="EN69" s="546"/>
      <c r="EY69" s="312"/>
      <c r="FC69" s="546"/>
      <c r="FK69" s="546"/>
      <c r="FO69" s="312"/>
      <c r="FZ69" s="546"/>
      <c r="GA69" s="546"/>
      <c r="GC69" s="785"/>
      <c r="GF69" s="78">
        <f t="shared" si="26"/>
        <v>115455</v>
      </c>
      <c r="GO69" s="546"/>
      <c r="GW69" s="546"/>
      <c r="HD69" s="798"/>
      <c r="IM69" s="546"/>
      <c r="IT69" s="546"/>
      <c r="JA69" s="323"/>
      <c r="JB69" s="782"/>
      <c r="JC69" s="704"/>
      <c r="JD69" s="323"/>
      <c r="JE69" s="704"/>
      <c r="JF69" s="78">
        <f t="shared" si="37"/>
        <v>30400</v>
      </c>
      <c r="JH69" s="323"/>
      <c r="JI69" s="782"/>
      <c r="JJ69" s="704"/>
      <c r="JK69" s="798"/>
      <c r="JL69" s="391"/>
      <c r="JM69" s="78">
        <f t="shared" si="38"/>
        <v>30400</v>
      </c>
      <c r="JO69" s="323"/>
      <c r="JP69" s="782"/>
      <c r="JQ69" s="704"/>
      <c r="JR69" s="798"/>
      <c r="JS69" s="391"/>
      <c r="JT69" s="78">
        <f t="shared" si="39"/>
        <v>30400</v>
      </c>
      <c r="JV69" s="546"/>
      <c r="KC69" s="798"/>
      <c r="KR69" s="798"/>
      <c r="KY69" s="798"/>
      <c r="MH69" s="546"/>
      <c r="MO69" s="546"/>
      <c r="MV69" s="546"/>
      <c r="NQ69" s="546"/>
      <c r="NT69" s="546"/>
      <c r="NX69" s="546"/>
      <c r="OE69" s="546"/>
      <c r="OF69" s="933"/>
      <c r="OI69" s="312"/>
      <c r="OM69" s="546"/>
      <c r="PA69" s="798"/>
      <c r="PH69" s="798"/>
      <c r="PO69" s="798"/>
      <c r="PS69" s="312"/>
      <c r="PW69" s="798"/>
      <c r="QD69" s="798"/>
      <c r="RF69" s="546"/>
      <c r="RG69" s="935"/>
      <c r="RH69" s="817"/>
      <c r="RJ69" s="31"/>
      <c r="RK69" s="704"/>
      <c r="RL69" s="78">
        <f t="shared" si="66"/>
        <v>26965.5</v>
      </c>
      <c r="RN69" s="546"/>
      <c r="RU69" s="546"/>
      <c r="TY69" s="546"/>
      <c r="UF69" s="546"/>
      <c r="UM69" s="546"/>
      <c r="UT69" s="798"/>
      <c r="UW69" s="798"/>
      <c r="VA69" s="546"/>
      <c r="WC69" s="798"/>
      <c r="WF69" s="312"/>
      <c r="WJ69" s="546"/>
      <c r="WX69" s="546"/>
      <c r="XA69" s="312"/>
      <c r="XE69" s="546"/>
      <c r="XL69" s="546"/>
      <c r="XS69" s="798"/>
      <c r="YA69" s="798"/>
      <c r="YH69" s="546"/>
      <c r="YI69" s="935"/>
      <c r="YP69" s="798"/>
      <c r="YW69" s="798"/>
      <c r="ZD69" s="546"/>
      <c r="ZK69" s="546"/>
      <c r="ZR69" s="798"/>
      <c r="ZS69" s="933"/>
      <c r="ZT69" s="312"/>
      <c r="ZV69" s="323"/>
      <c r="ZZ69" s="798"/>
      <c r="AAC69" s="323"/>
      <c r="AAG69" s="546"/>
      <c r="AAJ69" s="798"/>
      <c r="AAN69" s="798"/>
      <c r="AAO69" s="312"/>
      <c r="AAU69" s="546"/>
      <c r="ABB69" s="546"/>
      <c r="ABI69" s="546"/>
      <c r="ABP69" s="546"/>
      <c r="ABW69" s="546"/>
      <c r="ACD69" s="546"/>
      <c r="ACE69" s="546"/>
      <c r="ACZ69" s="407"/>
      <c r="ADH69" s="798"/>
      <c r="ADK69" s="546"/>
      <c r="ADO69" s="546"/>
      <c r="ADV69" s="798"/>
      <c r="ADY69" s="798"/>
      <c r="AGG69" s="798"/>
      <c r="AGN69" s="546"/>
      <c r="AGU69" s="323"/>
      <c r="AGV69" s="323"/>
      <c r="AGW69" s="782"/>
      <c r="AGX69" s="704"/>
      <c r="AGY69" s="323"/>
      <c r="AGZ69" s="704"/>
      <c r="AHA69" s="76">
        <f t="shared" si="114"/>
        <v>2343</v>
      </c>
      <c r="AHJ69" s="546"/>
      <c r="AHQ69" s="546"/>
      <c r="AHR69" s="546"/>
      <c r="AHY69" s="546"/>
      <c r="AIF69" s="546"/>
      <c r="AIM69" s="546"/>
      <c r="AIT69" s="31"/>
      <c r="AIU69" s="784"/>
      <c r="AIV69" s="22"/>
      <c r="AIW69" s="31"/>
      <c r="AIX69" s="76"/>
      <c r="AIY69" s="78">
        <f t="shared" si="121"/>
        <v>52560.5</v>
      </c>
      <c r="AJA69" s="31"/>
      <c r="AJB69" s="802"/>
      <c r="AJC69" s="140"/>
      <c r="AJD69" s="964"/>
      <c r="AJE69" s="704"/>
      <c r="AJF69" s="78">
        <f t="shared" si="122"/>
        <v>25028.5</v>
      </c>
      <c r="AJH69" s="798"/>
      <c r="AJM69" s="78">
        <f t="shared" si="123"/>
        <v>0</v>
      </c>
      <c r="AJO69" s="401"/>
      <c r="AJP69" s="303"/>
      <c r="AJQ69" s="391"/>
      <c r="AJR69" s="49"/>
      <c r="AJS69" s="391"/>
      <c r="AJT69" s="76">
        <f t="shared" si="124"/>
        <v>33034.5</v>
      </c>
      <c r="AOV69" s="98"/>
      <c r="AOW69" s="934"/>
      <c r="AOX69" s="351"/>
      <c r="AOY69" s="98"/>
      <c r="AOZ69" s="351"/>
      <c r="APA69" s="76"/>
      <c r="APB69" s="353"/>
      <c r="APC69" s="546"/>
      <c r="APJ69" s="323"/>
      <c r="APK69" s="953"/>
      <c r="APL69" s="795"/>
      <c r="APM69" s="544"/>
      <c r="APN69" s="795"/>
      <c r="APO69" s="76"/>
      <c r="APP69" s="353"/>
      <c r="APQ69" s="812"/>
      <c r="APR69" s="953"/>
      <c r="APS69" s="795"/>
      <c r="APT69" s="544"/>
      <c r="APU69" s="795"/>
      <c r="APV69" s="76"/>
      <c r="APX69" s="31"/>
      <c r="APY69" s="876"/>
      <c r="APZ69" s="795"/>
      <c r="AQA69" s="544"/>
      <c r="AQB69" s="795"/>
      <c r="AQC69" s="76"/>
      <c r="AQE69" s="31"/>
      <c r="AQF69" s="876"/>
      <c r="AQG69" s="795"/>
      <c r="AQH69" s="544"/>
      <c r="AQI69" s="795"/>
      <c r="AQJ69" s="76"/>
      <c r="AQL69" s="323"/>
      <c r="AQM69" s="876"/>
      <c r="AQN69" s="809"/>
      <c r="AQO69" s="544"/>
      <c r="AQP69" s="795"/>
      <c r="AQQ69" s="76"/>
      <c r="AQR69" s="353"/>
      <c r="AQS69" s="323"/>
      <c r="AQT69" s="876"/>
      <c r="AQU69" s="809"/>
      <c r="AQV69" s="544"/>
      <c r="AQW69" s="795"/>
      <c r="AQX69" s="76"/>
      <c r="AQY69" s="353"/>
      <c r="AQZ69" s="353"/>
      <c r="ARA69" s="353"/>
      <c r="ARB69" s="353"/>
      <c r="ARC69" s="353"/>
      <c r="ARD69" s="353"/>
      <c r="ARE69" s="353"/>
      <c r="ARF69" s="353"/>
      <c r="ARG69" s="723"/>
      <c r="ARH69" s="953"/>
      <c r="ARI69" s="795"/>
      <c r="ARJ69" s="544"/>
      <c r="ARK69" s="795"/>
      <c r="ARL69" s="76"/>
      <c r="ARU69" s="546"/>
      <c r="ASI69" s="546"/>
      <c r="ASP69" s="546"/>
      <c r="ASQ69" s="546"/>
      <c r="ASX69" s="546"/>
      <c r="ASY69" s="802"/>
      <c r="ATE69" s="798"/>
      <c r="ATL69" s="546"/>
      <c r="ATM69" s="935"/>
      <c r="ATT69" s="546"/>
      <c r="ATU69" s="935"/>
      <c r="AUB69" s="546"/>
      <c r="AUI69" s="546"/>
      <c r="AUP69" s="546"/>
      <c r="AUW69" s="546"/>
      <c r="AVD69" s="546"/>
      <c r="AVK69" s="546"/>
      <c r="AVR69" s="546"/>
      <c r="AVY69" s="546"/>
      <c r="AWG69" s="933"/>
      <c r="AWN69" s="546"/>
      <c r="AWO69" s="546"/>
      <c r="AWS69" s="780"/>
      <c r="AWT69" s="76"/>
      <c r="AWV69" s="546"/>
      <c r="AXC69" s="546"/>
      <c r="AXQ69" s="546"/>
      <c r="AXU69" s="780"/>
      <c r="AXV69" s="76"/>
      <c r="AXX69" s="546"/>
      <c r="AYB69" s="780"/>
      <c r="AYC69" s="76"/>
      <c r="AYE69" s="546"/>
      <c r="AYI69" s="780"/>
      <c r="AYJ69" s="76"/>
      <c r="AYL69" s="546"/>
      <c r="AYP69" s="780"/>
      <c r="AYQ69" s="76"/>
      <c r="AYS69" s="546"/>
      <c r="AZG69" s="798"/>
      <c r="AZK69" s="780"/>
      <c r="AZL69" s="76"/>
      <c r="AZU69" s="312"/>
      <c r="AZV69" s="817"/>
      <c r="AZX69" s="312"/>
      <c r="AZZ69" s="78">
        <f t="shared" si="144"/>
        <v>5524</v>
      </c>
      <c r="BAB69" s="546"/>
      <c r="BAE69" s="546"/>
      <c r="BAI69" s="546"/>
      <c r="BAL69" s="312"/>
      <c r="BBD69" s="322"/>
      <c r="BBE69" s="322"/>
      <c r="BBF69" s="303"/>
      <c r="BBG69" s="351"/>
      <c r="BBH69" s="1469"/>
      <c r="BBI69" s="835"/>
      <c r="BBJ69" s="132">
        <f t="shared" si="147"/>
        <v>2133550.5</v>
      </c>
      <c r="BCN69" s="546"/>
      <c r="BCU69" s="546"/>
      <c r="BCX69" s="312"/>
      <c r="BDB69" s="798"/>
      <c r="BDI69" s="546"/>
      <c r="BDJ69" s="546"/>
      <c r="BDM69" s="546"/>
      <c r="BDN69" s="780"/>
      <c r="BDO69" s="76"/>
      <c r="BDV69" s="780"/>
      <c r="BDW69" s="76"/>
      <c r="BEC69" s="780"/>
      <c r="BED69" s="76"/>
      <c r="BEM69" s="798"/>
      <c r="BET69" s="798"/>
      <c r="BFA69" s="322"/>
      <c r="BFB69" s="303"/>
      <c r="BFC69" s="262"/>
      <c r="BFD69" s="865"/>
      <c r="BFE69" s="391"/>
      <c r="BFF69" s="76">
        <f t="shared" si="161"/>
        <v>37162</v>
      </c>
      <c r="BFH69" s="798"/>
      <c r="BFK69" s="546"/>
      <c r="BFV69" s="798"/>
      <c r="BFY69" s="798"/>
      <c r="BGC69" s="546"/>
      <c r="BGF69" s="407"/>
      <c r="BGQ69" s="546"/>
      <c r="BGX69" s="546"/>
      <c r="BHF69" s="798"/>
      <c r="BHI69" s="798"/>
      <c r="BHM69" s="798"/>
      <c r="BHN69" s="933"/>
      <c r="BHQ69" s="798"/>
      <c r="BIC69" s="546"/>
      <c r="BID69" s="817"/>
      <c r="BIE69" s="704"/>
      <c r="BIF69" s="407"/>
      <c r="BIG69" s="704"/>
      <c r="BIH69" s="78">
        <f t="shared" si="172"/>
        <v>0</v>
      </c>
      <c r="BIJ69" s="798"/>
      <c r="BIQ69" s="546"/>
      <c r="BIX69" s="798"/>
      <c r="BIY69" s="798"/>
      <c r="BJM69" s="546"/>
      <c r="BJT69" s="546"/>
      <c r="BJU69" s="407"/>
      <c r="BKB69" s="546"/>
      <c r="BKI69" s="546"/>
      <c r="BKP69" s="546"/>
      <c r="BKW69" s="546"/>
      <c r="BLD69" s="546"/>
      <c r="BLK69" s="546"/>
      <c r="BLR69" s="546"/>
      <c r="BLY69" s="546"/>
      <c r="BMT69" s="798"/>
      <c r="BMW69" s="312"/>
      <c r="BND69" s="312"/>
      <c r="BNI69" s="933"/>
      <c r="BOK69" s="798"/>
      <c r="BOR69" s="546"/>
      <c r="BOY69" s="546"/>
      <c r="BQB69" s="798"/>
      <c r="BQI69" s="322"/>
      <c r="BQJ69" s="303"/>
      <c r="BQK69" s="140"/>
      <c r="BQL69" s="427"/>
      <c r="BQM69" s="140"/>
      <c r="BQN69" s="78">
        <f t="shared" si="190"/>
        <v>0</v>
      </c>
      <c r="BQP69" s="407"/>
      <c r="BQQ69" s="817"/>
      <c r="BQR69" s="704"/>
      <c r="BQS69" s="407"/>
      <c r="BQT69" s="704"/>
      <c r="BQU69" s="132">
        <f t="shared" si="191"/>
        <v>0</v>
      </c>
    </row>
    <row r="70" spans="29:956 1088:1815" s="32" customFormat="1" ht="15.75" thickBot="1" x14ac:dyDescent="0.3">
      <c r="AC70" s="723"/>
      <c r="AD70" s="817"/>
      <c r="AE70" s="795"/>
      <c r="AF70" s="353"/>
      <c r="AG70" s="521"/>
      <c r="AH70" s="78">
        <f t="shared" si="6"/>
        <v>33979</v>
      </c>
      <c r="AJ70" s="396"/>
      <c r="AK70" s="945"/>
      <c r="AL70" s="945"/>
      <c r="AM70" s="916"/>
      <c r="AN70" s="945"/>
      <c r="AO70" s="910">
        <f t="shared" si="7"/>
        <v>617632.36</v>
      </c>
      <c r="AX70" s="798"/>
      <c r="BE70" s="740"/>
      <c r="BL70" s="798"/>
      <c r="BS70" s="546"/>
      <c r="BT70" s="546"/>
      <c r="CA70" s="546"/>
      <c r="CH70" s="546"/>
      <c r="CK70" s="312"/>
      <c r="CO70" s="427"/>
      <c r="CP70" s="821"/>
      <c r="CQ70" s="230"/>
      <c r="CR70" s="105"/>
      <c r="CS70" s="484"/>
      <c r="CT70" s="433"/>
      <c r="CU70" s="78">
        <f t="shared" si="15"/>
        <v>9551430.3000000007</v>
      </c>
      <c r="CW70" s="407"/>
      <c r="CX70" s="913"/>
      <c r="CY70" s="782"/>
      <c r="DA70" s="546"/>
      <c r="DC70" s="78">
        <f t="shared" si="16"/>
        <v>9551430.3000000007</v>
      </c>
      <c r="DE70" s="798"/>
      <c r="DV70" s="312"/>
      <c r="DZ70" s="798"/>
      <c r="EG70" s="546"/>
      <c r="EN70" s="546"/>
      <c r="EY70" s="312"/>
      <c r="FC70" s="546"/>
      <c r="FK70" s="546"/>
      <c r="FO70" s="312"/>
      <c r="FZ70" s="546"/>
      <c r="GA70" s="546"/>
      <c r="GC70" s="974"/>
      <c r="GD70" s="945"/>
      <c r="GE70" s="945"/>
      <c r="GF70" s="911">
        <f t="shared" si="26"/>
        <v>115455</v>
      </c>
      <c r="GO70" s="546"/>
      <c r="GW70" s="546"/>
      <c r="HD70" s="798"/>
      <c r="IM70" s="546"/>
      <c r="IT70" s="546"/>
      <c r="JA70" s="323"/>
      <c r="JB70" s="962"/>
      <c r="JC70" s="947"/>
      <c r="JD70" s="916"/>
      <c r="JE70" s="947"/>
      <c r="JF70" s="911">
        <f t="shared" si="37"/>
        <v>30400</v>
      </c>
      <c r="JH70" s="323"/>
      <c r="JI70" s="962"/>
      <c r="JJ70" s="947"/>
      <c r="JK70" s="916"/>
      <c r="JL70" s="947"/>
      <c r="JM70" s="911">
        <f t="shared" si="38"/>
        <v>30400</v>
      </c>
      <c r="JO70" s="323"/>
      <c r="JP70" s="962"/>
      <c r="JQ70" s="947"/>
      <c r="JR70" s="916"/>
      <c r="JS70" s="947"/>
      <c r="JT70" s="911">
        <f t="shared" si="39"/>
        <v>30400</v>
      </c>
      <c r="JV70" s="546"/>
      <c r="KC70" s="798"/>
      <c r="KR70" s="798"/>
      <c r="KY70" s="798"/>
      <c r="MH70" s="546"/>
      <c r="MO70" s="546"/>
      <c r="MV70" s="546"/>
      <c r="NQ70" s="546"/>
      <c r="NT70" s="546"/>
      <c r="NX70" s="546"/>
      <c r="OE70" s="546"/>
      <c r="OF70" s="933"/>
      <c r="OI70" s="312"/>
      <c r="OM70" s="546"/>
      <c r="PA70" s="798"/>
      <c r="PH70" s="798"/>
      <c r="PO70" s="798"/>
      <c r="PS70" s="312"/>
      <c r="PW70" s="798"/>
      <c r="QD70" s="798"/>
      <c r="RF70" s="546"/>
      <c r="RG70" s="975"/>
      <c r="RH70" s="948"/>
      <c r="RI70" s="945"/>
      <c r="RJ70" s="945"/>
      <c r="RK70" s="945"/>
      <c r="RL70" s="911">
        <f t="shared" si="66"/>
        <v>26965.5</v>
      </c>
      <c r="RN70" s="546"/>
      <c r="RU70" s="546"/>
      <c r="TY70" s="546"/>
      <c r="UF70" s="546"/>
      <c r="UM70" s="546"/>
      <c r="UT70" s="798"/>
      <c r="UW70" s="798"/>
      <c r="VA70" s="546"/>
      <c r="WC70" s="798"/>
      <c r="WF70" s="312"/>
      <c r="WJ70" s="546"/>
      <c r="WX70" s="546"/>
      <c r="XA70" s="312"/>
      <c r="XE70" s="546"/>
      <c r="XL70" s="546"/>
      <c r="XS70" s="798"/>
      <c r="YA70" s="798"/>
      <c r="YH70" s="546"/>
      <c r="YI70" s="935"/>
      <c r="YP70" s="798"/>
      <c r="YW70" s="798"/>
      <c r="ZD70" s="546"/>
      <c r="ZK70" s="546"/>
      <c r="ZR70" s="798"/>
      <c r="ZS70" s="933"/>
      <c r="ZT70" s="312"/>
      <c r="ZV70" s="323"/>
      <c r="ZZ70" s="798"/>
      <c r="AAC70" s="323"/>
      <c r="AAG70" s="546"/>
      <c r="AAJ70" s="798"/>
      <c r="AAN70" s="798"/>
      <c r="AAO70" s="312"/>
      <c r="AAU70" s="546"/>
      <c r="ABB70" s="546"/>
      <c r="ABI70" s="546"/>
      <c r="ABP70" s="546"/>
      <c r="ABW70" s="546"/>
      <c r="ACD70" s="546"/>
      <c r="ACE70" s="546"/>
      <c r="ACZ70" s="407"/>
      <c r="ADH70" s="798"/>
      <c r="ADK70" s="546"/>
      <c r="ADO70" s="546"/>
      <c r="ADV70" s="798"/>
      <c r="ADY70" s="798"/>
      <c r="AGG70" s="798"/>
      <c r="AGN70" s="546"/>
      <c r="AGU70" s="396"/>
      <c r="AGV70" s="396"/>
      <c r="AGW70" s="962"/>
      <c r="AGX70" s="947"/>
      <c r="AGY70" s="916"/>
      <c r="AGZ70" s="947"/>
      <c r="AHA70" s="910">
        <f t="shared" si="114"/>
        <v>2343</v>
      </c>
      <c r="AHJ70" s="546"/>
      <c r="AHQ70" s="546"/>
      <c r="AHR70" s="546"/>
      <c r="AHY70" s="546"/>
      <c r="AIF70" s="546"/>
      <c r="AIM70" s="546"/>
      <c r="AIT70" s="31"/>
      <c r="AIU70" s="784"/>
      <c r="AIV70" s="22"/>
      <c r="AIW70" s="31"/>
      <c r="AIX70" s="76"/>
      <c r="AIY70" s="78">
        <f t="shared" si="121"/>
        <v>52560.5</v>
      </c>
      <c r="AJA70" s="31"/>
      <c r="AJB70" s="802"/>
      <c r="AJC70" s="140"/>
      <c r="AJD70" s="869"/>
      <c r="AJE70" s="704"/>
      <c r="AJF70" s="78">
        <f t="shared" si="122"/>
        <v>25028.5</v>
      </c>
      <c r="AJH70" s="798"/>
      <c r="AJM70" s="78">
        <f t="shared" si="123"/>
        <v>0</v>
      </c>
      <c r="AJO70" s="401"/>
      <c r="AJP70" s="303"/>
      <c r="AJQ70" s="391"/>
      <c r="AJR70" s="49"/>
      <c r="AJS70" s="391"/>
      <c r="AJT70" s="76">
        <f t="shared" si="124"/>
        <v>33034.5</v>
      </c>
      <c r="AOV70" s="98"/>
      <c r="AOW70" s="934"/>
      <c r="AOX70" s="351"/>
      <c r="AOY70" s="98"/>
      <c r="AOZ70" s="351"/>
      <c r="APA70" s="76"/>
      <c r="APB70" s="353"/>
      <c r="APC70" s="546"/>
      <c r="APJ70" s="323"/>
      <c r="APK70" s="953"/>
      <c r="APL70" s="795"/>
      <c r="APM70" s="544"/>
      <c r="APN70" s="795"/>
      <c r="APO70" s="76"/>
      <c r="APP70" s="353"/>
      <c r="APQ70" s="812"/>
      <c r="APR70" s="953"/>
      <c r="APS70" s="795"/>
      <c r="APT70" s="544"/>
      <c r="APU70" s="795"/>
      <c r="APV70" s="76"/>
      <c r="APX70" s="31"/>
      <c r="APY70" s="876"/>
      <c r="APZ70" s="795"/>
      <c r="AQA70" s="544"/>
      <c r="AQB70" s="795"/>
      <c r="AQC70" s="76"/>
      <c r="AQE70" s="31"/>
      <c r="AQF70" s="876"/>
      <c r="AQG70" s="795"/>
      <c r="AQH70" s="544"/>
      <c r="AQI70" s="795"/>
      <c r="AQJ70" s="76"/>
      <c r="AQL70" s="323"/>
      <c r="AQM70" s="876"/>
      <c r="AQN70" s="809"/>
      <c r="AQO70" s="544"/>
      <c r="AQP70" s="795"/>
      <c r="AQQ70" s="76"/>
      <c r="AQR70" s="353"/>
      <c r="AQS70" s="323"/>
      <c r="AQT70" s="876"/>
      <c r="AQU70" s="809"/>
      <c r="AQV70" s="544"/>
      <c r="AQW70" s="795"/>
      <c r="AQX70" s="76"/>
      <c r="AQY70" s="353"/>
      <c r="AQZ70" s="353"/>
      <c r="ARA70" s="353"/>
      <c r="ARB70" s="353"/>
      <c r="ARC70" s="353"/>
      <c r="ARD70" s="353"/>
      <c r="ARE70" s="353"/>
      <c r="ARF70" s="353"/>
      <c r="ARG70" s="723"/>
      <c r="ARH70" s="953"/>
      <c r="ARI70" s="795"/>
      <c r="ARJ70" s="544"/>
      <c r="ARK70" s="795"/>
      <c r="ARL70" s="76"/>
      <c r="ARU70" s="546"/>
      <c r="ASI70" s="546"/>
      <c r="ASP70" s="546"/>
      <c r="ASQ70" s="546"/>
      <c r="ASX70" s="546"/>
      <c r="ASY70" s="802"/>
      <c r="ATE70" s="798"/>
      <c r="ATL70" s="546"/>
      <c r="ATM70" s="935"/>
      <c r="ATT70" s="546"/>
      <c r="ATU70" s="935"/>
      <c r="AUB70" s="546"/>
      <c r="AUI70" s="546"/>
      <c r="AUP70" s="546"/>
      <c r="AUW70" s="546"/>
      <c r="AVD70" s="546"/>
      <c r="AVK70" s="546"/>
      <c r="AVR70" s="546"/>
      <c r="AVY70" s="546"/>
      <c r="AWG70" s="933"/>
      <c r="AWN70" s="546"/>
      <c r="AWO70" s="546"/>
      <c r="AWT70" s="76"/>
      <c r="AWV70" s="546"/>
      <c r="AXC70" s="546"/>
      <c r="AXQ70" s="546"/>
      <c r="AXV70" s="76"/>
      <c r="AXX70" s="546"/>
      <c r="AYC70" s="76"/>
      <c r="AYE70" s="546"/>
      <c r="AYJ70" s="76"/>
      <c r="AYL70" s="546"/>
      <c r="AYQ70" s="76"/>
      <c r="AYS70" s="546"/>
      <c r="AZG70" s="798"/>
      <c r="AZL70" s="76"/>
      <c r="AZU70" s="4"/>
      <c r="AZV70" s="948"/>
      <c r="AZW70" s="945"/>
      <c r="AZX70" s="4"/>
      <c r="AZY70" s="945"/>
      <c r="AZZ70" s="911">
        <f t="shared" si="144"/>
        <v>5524</v>
      </c>
      <c r="BAB70" s="546"/>
      <c r="BAE70" s="546"/>
      <c r="BAI70" s="546"/>
      <c r="BAL70" s="312"/>
      <c r="BBD70" s="322"/>
      <c r="BBE70" s="322"/>
      <c r="BBF70" s="303"/>
      <c r="BBG70" s="140"/>
      <c r="BBH70" s="1469"/>
      <c r="BBI70" s="835"/>
      <c r="BBJ70" s="132">
        <f t="shared" si="147"/>
        <v>2133550.5</v>
      </c>
      <c r="BCN70" s="546"/>
      <c r="BCU70" s="546"/>
      <c r="BCX70" s="312"/>
      <c r="BDB70" s="798"/>
      <c r="BDI70" s="546"/>
      <c r="BDJ70" s="546"/>
      <c r="BDM70" s="546"/>
      <c r="BDO70" s="76"/>
      <c r="BDW70" s="76"/>
      <c r="BED70" s="76"/>
      <c r="BEM70" s="798"/>
      <c r="BET70" s="798"/>
      <c r="BFA70" s="394"/>
      <c r="BFB70" s="1476"/>
      <c r="BFC70" s="140"/>
      <c r="BFD70" s="727"/>
      <c r="BFE70" s="351"/>
      <c r="BFF70" s="76">
        <f t="shared" si="161"/>
        <v>37162</v>
      </c>
      <c r="BFH70" s="798"/>
      <c r="BFK70" s="546"/>
      <c r="BFV70" s="798"/>
      <c r="BFY70" s="798"/>
      <c r="BGC70" s="546"/>
      <c r="BGF70" s="407"/>
      <c r="BGQ70" s="546"/>
      <c r="BGX70" s="546"/>
      <c r="BHF70" s="798"/>
      <c r="BHI70" s="798"/>
      <c r="BHM70" s="798"/>
      <c r="BHN70" s="933"/>
      <c r="BHQ70" s="798"/>
      <c r="BIC70" s="914"/>
      <c r="BID70" s="948"/>
      <c r="BIE70" s="947"/>
      <c r="BIF70" s="718"/>
      <c r="BIG70" s="945"/>
      <c r="BIH70" s="911">
        <f t="shared" si="172"/>
        <v>0</v>
      </c>
      <c r="BIJ70" s="798"/>
      <c r="BIQ70" s="546"/>
      <c r="BIX70" s="798"/>
      <c r="BIY70" s="798"/>
      <c r="BJM70" s="546"/>
      <c r="BJT70" s="546"/>
      <c r="BJU70" s="407"/>
      <c r="BKB70" s="546"/>
      <c r="BKI70" s="546"/>
      <c r="BKP70" s="546"/>
      <c r="BKW70" s="546"/>
      <c r="BLD70" s="546"/>
      <c r="BLK70" s="546"/>
      <c r="BLR70" s="546"/>
      <c r="BLY70" s="546"/>
      <c r="BMT70" s="798"/>
      <c r="BMW70" s="312"/>
      <c r="BND70" s="312"/>
      <c r="BNI70" s="933"/>
      <c r="BOK70" s="798"/>
      <c r="BOR70" s="546"/>
      <c r="BOY70" s="546"/>
      <c r="BQB70" s="798"/>
      <c r="BQI70" s="322"/>
      <c r="BQJ70" s="230"/>
      <c r="BQK70" s="105"/>
      <c r="BQL70" s="427"/>
      <c r="BQM70" s="140"/>
      <c r="BQN70" s="78">
        <f t="shared" si="190"/>
        <v>0</v>
      </c>
      <c r="BQP70" s="407"/>
      <c r="BQQ70" s="817"/>
      <c r="BQR70" s="704"/>
      <c r="BQS70" s="407"/>
      <c r="BQT70" s="704"/>
      <c r="BQU70" s="140">
        <f t="shared" si="191"/>
        <v>0</v>
      </c>
    </row>
    <row r="71" spans="29:956 1088:1815" s="32" customFormat="1" ht="16.5" thickTop="1" thickBot="1" x14ac:dyDescent="0.3">
      <c r="AC71" s="723"/>
      <c r="AD71" s="817"/>
      <c r="AE71" s="795"/>
      <c r="AF71" s="353"/>
      <c r="AG71" s="353"/>
      <c r="AH71" s="78">
        <f t="shared" si="6"/>
        <v>33979</v>
      </c>
      <c r="AJ71" s="798"/>
      <c r="AM71" s="798"/>
      <c r="AX71" s="798"/>
      <c r="BE71" s="740">
        <v>1</v>
      </c>
      <c r="BF71" s="32" t="s">
        <v>23</v>
      </c>
      <c r="BL71" s="798"/>
      <c r="BS71" s="546"/>
      <c r="BT71" s="546"/>
      <c r="CA71" s="546"/>
      <c r="CH71" s="546"/>
      <c r="CK71" s="312"/>
      <c r="CO71" s="976"/>
      <c r="CP71" s="1535"/>
      <c r="CQ71" s="43"/>
      <c r="CR71" s="926"/>
      <c r="CS71" s="1541"/>
      <c r="CT71" s="1542"/>
      <c r="CU71" s="911">
        <f t="shared" si="15"/>
        <v>9551430.3000000007</v>
      </c>
      <c r="CW71" s="407"/>
      <c r="CX71" s="913"/>
      <c r="CY71" s="962"/>
      <c r="CZ71" s="945"/>
      <c r="DA71" s="914"/>
      <c r="DB71" s="945"/>
      <c r="DC71" s="911">
        <f t="shared" si="16"/>
        <v>9551430.3000000007</v>
      </c>
      <c r="DE71" s="798"/>
      <c r="DV71" s="312"/>
      <c r="DZ71" s="798"/>
      <c r="EG71" s="546"/>
      <c r="EN71" s="546"/>
      <c r="EY71" s="312"/>
      <c r="FC71" s="546"/>
      <c r="FK71" s="546"/>
      <c r="FO71" s="312"/>
      <c r="FZ71" s="546"/>
      <c r="GA71" s="546"/>
      <c r="GO71" s="546"/>
      <c r="GW71" s="546"/>
      <c r="HD71" s="798"/>
      <c r="IM71" s="546"/>
      <c r="IT71" s="546"/>
      <c r="JA71" s="798"/>
      <c r="JD71" s="798"/>
      <c r="JE71" s="704"/>
      <c r="JH71" s="798"/>
      <c r="JK71" s="798"/>
      <c r="JO71" s="798"/>
      <c r="JR71" s="798"/>
      <c r="JV71" s="546"/>
      <c r="KC71" s="798"/>
      <c r="KR71" s="798"/>
      <c r="KY71" s="798"/>
      <c r="MH71" s="546"/>
      <c r="MO71" s="546"/>
      <c r="MV71" s="546"/>
      <c r="NQ71" s="546"/>
      <c r="NT71" s="546"/>
      <c r="NX71" s="546"/>
      <c r="OE71" s="546"/>
      <c r="OF71" s="933"/>
      <c r="OI71" s="312"/>
      <c r="OM71" s="546"/>
      <c r="PA71" s="798"/>
      <c r="PH71" s="798"/>
      <c r="PO71" s="798"/>
      <c r="PS71" s="312"/>
      <c r="PW71" s="798"/>
      <c r="QD71" s="798"/>
      <c r="RF71" s="546"/>
      <c r="RG71" s="935"/>
      <c r="RN71" s="546"/>
      <c r="RU71" s="546"/>
      <c r="TY71" s="546"/>
      <c r="UF71" s="546"/>
      <c r="UM71" s="546"/>
      <c r="UT71" s="798"/>
      <c r="UW71" s="798"/>
      <c r="VA71" s="546"/>
      <c r="WC71" s="798"/>
      <c r="WF71" s="312"/>
      <c r="WJ71" s="546"/>
      <c r="WX71" s="546"/>
      <c r="XA71" s="312"/>
      <c r="XE71" s="546"/>
      <c r="XL71" s="546"/>
      <c r="XS71" s="798"/>
      <c r="YA71" s="798"/>
      <c r="YH71" s="546"/>
      <c r="YI71" s="935"/>
      <c r="YP71" s="798"/>
      <c r="YW71" s="798"/>
      <c r="ZD71" s="546"/>
      <c r="ZK71" s="546"/>
      <c r="ZR71" s="798"/>
      <c r="ZS71" s="933"/>
      <c r="ZT71" s="312"/>
      <c r="ZV71" s="323"/>
      <c r="ZZ71" s="798"/>
      <c r="AAC71" s="323"/>
      <c r="AAG71" s="546"/>
      <c r="AAJ71" s="798"/>
      <c r="AAN71" s="798"/>
      <c r="AAO71" s="312"/>
      <c r="AAU71" s="546"/>
      <c r="ABB71" s="546"/>
      <c r="ABI71" s="546"/>
      <c r="ABP71" s="546"/>
      <c r="ABW71" s="546"/>
      <c r="ACD71" s="546"/>
      <c r="ACE71" s="546"/>
      <c r="ACZ71" s="407"/>
      <c r="ADH71" s="798"/>
      <c r="ADK71" s="546"/>
      <c r="ADO71" s="546"/>
      <c r="ADV71" s="798"/>
      <c r="ADY71" s="798"/>
      <c r="AGG71" s="798"/>
      <c r="AGN71" s="546"/>
      <c r="AGU71" s="323"/>
      <c r="AGV71" s="323"/>
      <c r="AGY71" s="798"/>
      <c r="AHA71" s="76"/>
      <c r="AHJ71" s="546"/>
      <c r="AHQ71" s="546"/>
      <c r="AHR71" s="546"/>
      <c r="AHY71" s="546"/>
      <c r="AIF71" s="546"/>
      <c r="AIM71" s="546"/>
      <c r="AIV71" s="977"/>
      <c r="AIW71" s="977"/>
      <c r="AIX71" s="977"/>
      <c r="AIY71" s="978">
        <f t="shared" si="121"/>
        <v>52560.5</v>
      </c>
      <c r="AJA71" s="312"/>
      <c r="AJE71" s="704"/>
      <c r="AJF71" s="78">
        <f t="shared" si="122"/>
        <v>25028.5</v>
      </c>
      <c r="AJH71" s="798"/>
      <c r="AJM71" s="78">
        <f t="shared" si="123"/>
        <v>0</v>
      </c>
      <c r="AJO71" s="401"/>
      <c r="AJP71" s="303"/>
      <c r="AJQ71" s="391"/>
      <c r="AJR71" s="230"/>
      <c r="AJS71" s="391"/>
      <c r="AJT71" s="76">
        <f t="shared" si="124"/>
        <v>33034.5</v>
      </c>
      <c r="AOV71" s="98"/>
      <c r="AOW71" s="934"/>
      <c r="AOX71" s="351"/>
      <c r="AOY71" s="98"/>
      <c r="AOZ71" s="351"/>
      <c r="APA71" s="76"/>
      <c r="APB71" s="353"/>
      <c r="APC71" s="546"/>
      <c r="APJ71" s="323"/>
      <c r="APK71" s="953"/>
      <c r="APL71" s="795"/>
      <c r="APM71" s="544"/>
      <c r="APN71" s="795"/>
      <c r="APO71" s="76"/>
      <c r="APP71" s="353"/>
      <c r="APQ71" s="812"/>
      <c r="APR71" s="953"/>
      <c r="APS71" s="795"/>
      <c r="APT71" s="544"/>
      <c r="APU71" s="795"/>
      <c r="APV71" s="76"/>
      <c r="APX71" s="31"/>
      <c r="APY71" s="876"/>
      <c r="APZ71" s="795"/>
      <c r="AQA71" s="544"/>
      <c r="AQB71" s="795"/>
      <c r="AQC71" s="76"/>
      <c r="AQE71" s="31"/>
      <c r="AQF71" s="876"/>
      <c r="AQG71" s="795"/>
      <c r="AQH71" s="544"/>
      <c r="AQI71" s="795"/>
      <c r="AQJ71" s="76"/>
      <c r="AQL71" s="323"/>
      <c r="AQM71" s="876"/>
      <c r="AQN71" s="925"/>
      <c r="AQO71" s="544"/>
      <c r="AQP71" s="795"/>
      <c r="AQQ71" s="76"/>
      <c r="AQR71" s="353"/>
      <c r="AQS71" s="323"/>
      <c r="AQT71" s="876"/>
      <c r="AQU71" s="925"/>
      <c r="AQV71" s="544"/>
      <c r="AQW71" s="795"/>
      <c r="AQX71" s="76"/>
      <c r="AQY71" s="353"/>
      <c r="AQZ71" s="353"/>
      <c r="ARA71" s="353"/>
      <c r="ARB71" s="353"/>
      <c r="ARC71" s="353"/>
      <c r="ARD71" s="353"/>
      <c r="ARE71" s="353"/>
      <c r="ARF71" s="353"/>
      <c r="ARG71" s="723"/>
      <c r="ARH71" s="953"/>
      <c r="ARI71" s="795"/>
      <c r="ARJ71" s="544"/>
      <c r="ARK71" s="795"/>
      <c r="ARL71" s="76"/>
      <c r="ARU71" s="546"/>
      <c r="ASI71" s="546"/>
      <c r="ASP71" s="546"/>
      <c r="ASQ71" s="546"/>
      <c r="ASX71" s="546"/>
      <c r="ASY71" s="802"/>
      <c r="ATE71" s="798"/>
      <c r="ATL71" s="546"/>
      <c r="ATM71" s="935"/>
      <c r="ATT71" s="546"/>
      <c r="ATU71" s="935"/>
      <c r="AUB71" s="546"/>
      <c r="AUI71" s="546"/>
      <c r="AUP71" s="546"/>
      <c r="AUW71" s="546"/>
      <c r="AVD71" s="546"/>
      <c r="AVK71" s="546"/>
      <c r="AVR71" s="546"/>
      <c r="AVY71" s="546"/>
      <c r="AWG71" s="933"/>
      <c r="AWN71" s="546"/>
      <c r="AWO71" s="546"/>
      <c r="AWV71" s="546"/>
      <c r="AXC71" s="546"/>
      <c r="AXQ71" s="546"/>
      <c r="AXX71" s="546"/>
      <c r="AYE71" s="546"/>
      <c r="AYL71" s="546"/>
      <c r="AYS71" s="546"/>
      <c r="AZG71" s="798"/>
      <c r="AZU71" s="312"/>
      <c r="AZX71" s="312"/>
      <c r="BAB71" s="546"/>
      <c r="BAE71" s="546"/>
      <c r="BAI71" s="546"/>
      <c r="BAL71" s="312"/>
      <c r="BBD71" s="322"/>
      <c r="BBE71" s="322"/>
      <c r="BBF71" s="303"/>
      <c r="BBG71" s="351"/>
      <c r="BBH71" s="814"/>
      <c r="BBI71" s="815"/>
      <c r="BBJ71" s="132">
        <f t="shared" si="147"/>
        <v>2133550.5</v>
      </c>
      <c r="BCN71" s="546"/>
      <c r="BCU71" s="546"/>
      <c r="BCX71" s="312"/>
      <c r="BDB71" s="798"/>
      <c r="BDI71" s="546"/>
      <c r="BDJ71" s="546"/>
      <c r="BDM71" s="546"/>
      <c r="BEM71" s="798"/>
      <c r="BET71" s="798"/>
      <c r="BFA71" s="322"/>
      <c r="BFB71" s="230"/>
      <c r="BFC71" s="391"/>
      <c r="BFD71" s="865"/>
      <c r="BFE71" s="391"/>
      <c r="BFF71" s="76">
        <f t="shared" si="161"/>
        <v>37162</v>
      </c>
      <c r="BFH71" s="798"/>
      <c r="BFK71" s="546"/>
      <c r="BFV71" s="798"/>
      <c r="BFY71" s="798"/>
      <c r="BGC71" s="546"/>
      <c r="BGF71" s="407"/>
      <c r="BGQ71" s="546"/>
      <c r="BGX71" s="546"/>
      <c r="BHF71" s="798"/>
      <c r="BHI71" s="798"/>
      <c r="BHM71" s="798"/>
      <c r="BHN71" s="933"/>
      <c r="BHQ71" s="798"/>
      <c r="BIC71" s="546"/>
      <c r="BIF71" s="407"/>
      <c r="BIJ71" s="798"/>
      <c r="BIQ71" s="546"/>
      <c r="BIX71" s="798"/>
      <c r="BIY71" s="798"/>
      <c r="BJM71" s="546"/>
      <c r="BJT71" s="546"/>
      <c r="BJU71" s="407"/>
      <c r="BKB71" s="546"/>
      <c r="BKI71" s="546"/>
      <c r="BKP71" s="546"/>
      <c r="BKW71" s="546"/>
      <c r="BLD71" s="546"/>
      <c r="BLK71" s="546"/>
      <c r="BLR71" s="546"/>
      <c r="BLY71" s="546"/>
      <c r="BMT71" s="798"/>
      <c r="BMW71" s="312"/>
      <c r="BND71" s="312"/>
      <c r="BNI71" s="933"/>
      <c r="BOK71" s="798"/>
      <c r="BOR71" s="546"/>
      <c r="BOY71" s="546"/>
      <c r="BQB71" s="798"/>
      <c r="BQI71" s="322"/>
      <c r="BQJ71" s="230"/>
      <c r="BQK71" s="105"/>
      <c r="BQL71" s="427"/>
      <c r="BQM71" s="140"/>
      <c r="BQN71" s="78">
        <f t="shared" si="190"/>
        <v>0</v>
      </c>
      <c r="BQP71" s="407"/>
      <c r="BQQ71" s="817"/>
      <c r="BQR71" s="704"/>
      <c r="BQS71" s="407"/>
      <c r="BQT71" s="704"/>
      <c r="BQU71" s="140">
        <f t="shared" si="191"/>
        <v>0</v>
      </c>
    </row>
    <row r="72" spans="29:956 1088:1815" s="32" customFormat="1" ht="15.75" thickTop="1" x14ac:dyDescent="0.25">
      <c r="AC72" s="723"/>
      <c r="AD72" s="817"/>
      <c r="AE72" s="795"/>
      <c r="AF72" s="353"/>
      <c r="AG72" s="353"/>
      <c r="AH72" s="78">
        <f t="shared" ref="AH72:AH80" si="285">AH71+AE72-AG72</f>
        <v>33979</v>
      </c>
      <c r="AJ72" s="798"/>
      <c r="AM72" s="798"/>
      <c r="AN72" s="140"/>
      <c r="AO72" s="245"/>
      <c r="AX72" s="798"/>
      <c r="BE72" s="740">
        <v>2</v>
      </c>
      <c r="BF72" s="32" t="s">
        <v>951</v>
      </c>
      <c r="BL72" s="798"/>
      <c r="BS72" s="546"/>
      <c r="BT72" s="546"/>
      <c r="CA72" s="546"/>
      <c r="CH72" s="546"/>
      <c r="CK72" s="312"/>
      <c r="CO72" s="407"/>
      <c r="CP72" s="407"/>
      <c r="CS72" s="407"/>
      <c r="CW72" s="407"/>
      <c r="CX72" s="740"/>
      <c r="DA72" s="546"/>
      <c r="DE72" s="798"/>
      <c r="DV72" s="312"/>
      <c r="DZ72" s="798"/>
      <c r="EG72" s="546"/>
      <c r="EN72" s="546"/>
      <c r="EY72" s="312"/>
      <c r="FC72" s="546"/>
      <c r="FK72" s="546"/>
      <c r="FO72" s="312"/>
      <c r="FZ72" s="546"/>
      <c r="GA72" s="546"/>
      <c r="GO72" s="546"/>
      <c r="GW72" s="546"/>
      <c r="HD72" s="798"/>
      <c r="IM72" s="546"/>
      <c r="IT72" s="546"/>
      <c r="JA72" s="798"/>
      <c r="JD72" s="798"/>
      <c r="JE72" s="704"/>
      <c r="JV72" s="546"/>
      <c r="KC72" s="798"/>
      <c r="KR72" s="798"/>
      <c r="KY72" s="798"/>
      <c r="MH72" s="546"/>
      <c r="MO72" s="546"/>
      <c r="MV72" s="546"/>
      <c r="NQ72" s="546"/>
      <c r="NT72" s="546"/>
      <c r="NX72" s="546"/>
      <c r="OE72" s="546"/>
      <c r="OF72" s="933"/>
      <c r="OI72" s="312"/>
      <c r="OM72" s="546"/>
      <c r="PA72" s="798"/>
      <c r="PH72" s="798"/>
      <c r="PO72" s="798"/>
      <c r="PS72" s="312"/>
      <c r="PW72" s="798"/>
      <c r="QD72" s="798"/>
      <c r="RF72" s="546"/>
      <c r="RG72" s="935"/>
      <c r="RN72" s="546"/>
      <c r="RU72" s="546"/>
      <c r="TY72" s="546"/>
      <c r="UF72" s="546"/>
      <c r="UM72" s="546"/>
      <c r="UT72" s="798"/>
      <c r="UW72" s="798"/>
      <c r="VA72" s="546"/>
      <c r="WC72" s="798"/>
      <c r="WF72" s="312"/>
      <c r="WJ72" s="546"/>
      <c r="WX72" s="546"/>
      <c r="XA72" s="312"/>
      <c r="XE72" s="546"/>
      <c r="XL72" s="546"/>
      <c r="XS72" s="798"/>
      <c r="YA72" s="798"/>
      <c r="YH72" s="546"/>
      <c r="YI72" s="935"/>
      <c r="YP72" s="798"/>
      <c r="YW72" s="798"/>
      <c r="ZD72" s="546"/>
      <c r="ZK72" s="546"/>
      <c r="ZR72" s="798"/>
      <c r="ZS72" s="933"/>
      <c r="ZT72" s="312"/>
      <c r="ZV72" s="323"/>
      <c r="ZZ72" s="798"/>
      <c r="AAC72" s="323"/>
      <c r="AAG72" s="546"/>
      <c r="AAJ72" s="798"/>
      <c r="AAN72" s="798"/>
      <c r="AAO72" s="312"/>
      <c r="AAU72" s="546"/>
      <c r="ABB72" s="546"/>
      <c r="ABI72" s="546"/>
      <c r="ABP72" s="546"/>
      <c r="ABW72" s="546"/>
      <c r="ACD72" s="546"/>
      <c r="ACE72" s="546"/>
      <c r="ACZ72" s="407"/>
      <c r="ADH72" s="798"/>
      <c r="ADK72" s="546"/>
      <c r="ADO72" s="546"/>
      <c r="ADV72" s="798"/>
      <c r="ADY72" s="798"/>
      <c r="AGG72" s="798"/>
      <c r="AGN72" s="546"/>
      <c r="AGU72" s="323"/>
      <c r="AGV72" s="323"/>
      <c r="AGY72" s="798"/>
      <c r="AHJ72" s="546"/>
      <c r="AHQ72" s="546"/>
      <c r="AHR72" s="546"/>
      <c r="AHY72" s="546"/>
      <c r="AIF72" s="546"/>
      <c r="AIM72" s="546"/>
      <c r="AJH72" s="798"/>
      <c r="AJO72" s="401"/>
      <c r="AJP72" s="303"/>
      <c r="AJQ72" s="391"/>
      <c r="AJR72" s="230"/>
      <c r="AJS72" s="391"/>
      <c r="AJT72" s="76">
        <f t="shared" ref="AJT72:AJT80" si="286">AJT71+AJQ72-AJS72</f>
        <v>33034.5</v>
      </c>
      <c r="AOV72" s="98"/>
      <c r="AOW72" s="934"/>
      <c r="AOX72" s="351"/>
      <c r="AOY72" s="98"/>
      <c r="AOZ72" s="351"/>
      <c r="APA72" s="76"/>
      <c r="APB72" s="353"/>
      <c r="APC72" s="546"/>
      <c r="APJ72" s="323"/>
      <c r="APK72" s="953"/>
      <c r="APL72" s="353"/>
      <c r="APM72" s="353"/>
      <c r="APN72" s="795"/>
      <c r="APQ72" s="312"/>
      <c r="APR72" s="876"/>
      <c r="APU72" s="704"/>
      <c r="APX72" s="312"/>
      <c r="APY72" s="876"/>
      <c r="AQB72" s="704"/>
      <c r="AQE72" s="312"/>
      <c r="AQF72" s="876"/>
      <c r="AQI72" s="704"/>
      <c r="AQL72" s="323"/>
      <c r="AQM72" s="876"/>
      <c r="AQP72" s="704"/>
      <c r="AQS72" s="323"/>
      <c r="AQT72" s="876"/>
      <c r="AQW72" s="704"/>
      <c r="ARG72" s="407"/>
      <c r="ARH72" s="876"/>
      <c r="ARK72" s="704"/>
      <c r="ARU72" s="546"/>
      <c r="ASI72" s="546"/>
      <c r="ASP72" s="546"/>
      <c r="ASQ72" s="546"/>
      <c r="ASX72" s="546"/>
      <c r="ASY72" s="802"/>
      <c r="ATE72" s="798"/>
      <c r="ATL72" s="546"/>
      <c r="ATM72" s="935"/>
      <c r="ATT72" s="546"/>
      <c r="ATU72" s="935"/>
      <c r="AUB72" s="546"/>
      <c r="AUI72" s="546"/>
      <c r="AUP72" s="546"/>
      <c r="AUW72" s="546"/>
      <c r="AVD72" s="546"/>
      <c r="AVK72" s="546"/>
      <c r="AVR72" s="546"/>
      <c r="AVY72" s="546"/>
      <c r="AWG72" s="933"/>
      <c r="AWN72" s="546"/>
      <c r="AWO72" s="546"/>
      <c r="AWV72" s="546"/>
      <c r="AXC72" s="546"/>
      <c r="AXQ72" s="546"/>
      <c r="AXX72" s="546"/>
      <c r="AYE72" s="546"/>
      <c r="AYL72" s="546"/>
      <c r="AYS72" s="546"/>
      <c r="AZG72" s="798"/>
      <c r="AZU72" s="312"/>
      <c r="AZX72" s="312"/>
      <c r="BAB72" s="546"/>
      <c r="BAE72" s="546"/>
      <c r="BAI72" s="546"/>
      <c r="BAL72" s="312"/>
      <c r="BBD72" s="322"/>
      <c r="BBE72" s="322"/>
      <c r="BBF72" s="303"/>
      <c r="BBG72" s="140"/>
      <c r="BBH72" s="1469"/>
      <c r="BBI72" s="835"/>
      <c r="BBJ72" s="132">
        <f t="shared" ref="BBJ72:BBJ90" si="287">BBJ71+BBG72-BBI72</f>
        <v>2133550.5</v>
      </c>
      <c r="BCN72" s="546"/>
      <c r="BCU72" s="546"/>
      <c r="BCX72" s="312"/>
      <c r="BDB72" s="798"/>
      <c r="BDI72" s="546"/>
      <c r="BDJ72" s="546"/>
      <c r="BDM72" s="546"/>
      <c r="BEM72" s="798"/>
      <c r="BET72" s="798"/>
      <c r="BFA72" s="322"/>
      <c r="BFB72" s="230"/>
      <c r="BFC72" s="391"/>
      <c r="BFD72" s="865"/>
      <c r="BFE72" s="391"/>
      <c r="BFF72" s="76">
        <f t="shared" ref="BFF72:BFF80" si="288">BFF71+BFC72-BFE72</f>
        <v>37162</v>
      </c>
      <c r="BFH72" s="798"/>
      <c r="BFK72" s="546"/>
      <c r="BFV72" s="798"/>
      <c r="BFY72" s="798"/>
      <c r="BGC72" s="546"/>
      <c r="BGF72" s="407"/>
      <c r="BGQ72" s="546"/>
      <c r="BGX72" s="546"/>
      <c r="BHF72" s="798"/>
      <c r="BHI72" s="798"/>
      <c r="BHM72" s="798"/>
      <c r="BHN72" s="933"/>
      <c r="BHQ72" s="798"/>
      <c r="BIC72" s="546"/>
      <c r="BIF72" s="407"/>
      <c r="BIJ72" s="798"/>
      <c r="BIQ72" s="546"/>
      <c r="BIX72" s="798"/>
      <c r="BIY72" s="798"/>
      <c r="BJM72" s="546"/>
      <c r="BJT72" s="546"/>
      <c r="BJU72" s="407"/>
      <c r="BKB72" s="546"/>
      <c r="BKI72" s="546"/>
      <c r="BKP72" s="546"/>
      <c r="BKW72" s="546"/>
      <c r="BLD72" s="546"/>
      <c r="BLK72" s="546"/>
      <c r="BLR72" s="546"/>
      <c r="BLY72" s="546"/>
      <c r="BMT72" s="798"/>
      <c r="BMW72" s="312"/>
      <c r="BND72" s="312"/>
      <c r="BNI72" s="933"/>
      <c r="BOK72" s="798"/>
      <c r="BOR72" s="546"/>
      <c r="BOY72" s="546"/>
      <c r="BQB72" s="798"/>
      <c r="BQI72" s="322"/>
      <c r="BQJ72" s="899"/>
      <c r="BQK72" s="105"/>
      <c r="BQL72" s="427"/>
      <c r="BQM72" s="140"/>
      <c r="BQN72" s="78">
        <f t="shared" ref="BQN72:BQN80" si="289">BQN71+BQK72-BQM72</f>
        <v>0</v>
      </c>
      <c r="BQP72" s="407"/>
      <c r="BQQ72" s="817"/>
      <c r="BQR72" s="704"/>
      <c r="BQS72" s="407"/>
      <c r="BQT72" s="704"/>
      <c r="BQU72" s="140">
        <f t="shared" ref="BQU72:BQU80" si="290">BQU71+BQR72-BQT72</f>
        <v>0</v>
      </c>
    </row>
    <row r="73" spans="29:956 1088:1815" s="32" customFormat="1" x14ac:dyDescent="0.25">
      <c r="AC73" s="407"/>
      <c r="AD73" s="817"/>
      <c r="AE73" s="704"/>
      <c r="AH73" s="78">
        <f t="shared" si="285"/>
        <v>33979</v>
      </c>
      <c r="AJ73" s="798"/>
      <c r="AM73" s="798"/>
      <c r="AN73" s="105"/>
      <c r="AO73" s="245"/>
      <c r="AX73" s="798"/>
      <c r="BE73" s="740">
        <v>3</v>
      </c>
      <c r="BF73" s="32" t="s">
        <v>24</v>
      </c>
      <c r="BL73" s="798"/>
      <c r="BS73" s="546"/>
      <c r="BT73" s="546"/>
      <c r="CA73" s="546"/>
      <c r="CH73" s="546"/>
      <c r="CK73" s="312"/>
      <c r="CO73" s="407"/>
      <c r="CP73" s="407"/>
      <c r="CS73" s="407"/>
      <c r="CW73" s="407"/>
      <c r="CX73" s="740"/>
      <c r="DA73" s="546"/>
      <c r="DE73" s="798"/>
      <c r="DV73" s="312"/>
      <c r="DZ73" s="798"/>
      <c r="EG73" s="546"/>
      <c r="EN73" s="546"/>
      <c r="EY73" s="312"/>
      <c r="FC73" s="546"/>
      <c r="FK73" s="546"/>
      <c r="FO73" s="312"/>
      <c r="FZ73" s="546"/>
      <c r="GA73" s="546"/>
      <c r="GO73" s="546"/>
      <c r="GW73" s="546"/>
      <c r="HD73" s="798"/>
      <c r="IM73" s="546"/>
      <c r="IT73" s="546"/>
      <c r="JA73" s="798"/>
      <c r="JD73" s="798"/>
      <c r="JE73" s="704"/>
      <c r="JV73" s="546"/>
      <c r="KC73" s="798"/>
      <c r="KR73" s="798"/>
      <c r="KY73" s="798"/>
      <c r="MH73" s="546"/>
      <c r="MO73" s="546"/>
      <c r="MV73" s="546"/>
      <c r="NQ73" s="546"/>
      <c r="NT73" s="546"/>
      <c r="NX73" s="546"/>
      <c r="OE73" s="546"/>
      <c r="OF73" s="933"/>
      <c r="OI73" s="312"/>
      <c r="OM73" s="546"/>
      <c r="PA73" s="798"/>
      <c r="PH73" s="798"/>
      <c r="PO73" s="798"/>
      <c r="PS73" s="312"/>
      <c r="PW73" s="798"/>
      <c r="QD73" s="798"/>
      <c r="RF73" s="546"/>
      <c r="RG73" s="935"/>
      <c r="RN73" s="546"/>
      <c r="RU73" s="546"/>
      <c r="TY73" s="546"/>
      <c r="UF73" s="546"/>
      <c r="UM73" s="546"/>
      <c r="UT73" s="798"/>
      <c r="UW73" s="798"/>
      <c r="VA73" s="546"/>
      <c r="WC73" s="798"/>
      <c r="WF73" s="312"/>
      <c r="WJ73" s="546"/>
      <c r="WX73" s="546"/>
      <c r="XA73" s="312"/>
      <c r="XE73" s="546"/>
      <c r="XL73" s="546"/>
      <c r="XS73" s="798"/>
      <c r="YA73" s="798"/>
      <c r="YH73" s="546"/>
      <c r="YI73" s="935"/>
      <c r="YP73" s="798"/>
      <c r="YW73" s="798"/>
      <c r="ZD73" s="546"/>
      <c r="ZK73" s="546"/>
      <c r="ZR73" s="798"/>
      <c r="ZS73" s="933"/>
      <c r="ZT73" s="312"/>
      <c r="ZV73" s="323"/>
      <c r="ZZ73" s="798"/>
      <c r="AAC73" s="323"/>
      <c r="AAG73" s="546"/>
      <c r="AAJ73" s="798"/>
      <c r="AAN73" s="798"/>
      <c r="AAO73" s="312"/>
      <c r="AAU73" s="546"/>
      <c r="ABB73" s="546"/>
      <c r="ABI73" s="546"/>
      <c r="ABP73" s="546"/>
      <c r="ABW73" s="546"/>
      <c r="ACD73" s="546"/>
      <c r="ACE73" s="546"/>
      <c r="ACZ73" s="407"/>
      <c r="ADH73" s="798"/>
      <c r="ADK73" s="546"/>
      <c r="ADO73" s="546"/>
      <c r="ADV73" s="798"/>
      <c r="ADY73" s="798"/>
      <c r="AGG73" s="798"/>
      <c r="AGN73" s="546"/>
      <c r="AGU73" s="323"/>
      <c r="AGV73" s="323"/>
      <c r="AGY73" s="798"/>
      <c r="AHJ73" s="546"/>
      <c r="AHQ73" s="546"/>
      <c r="AHR73" s="546"/>
      <c r="AHY73" s="546"/>
      <c r="AIF73" s="546"/>
      <c r="AIM73" s="546"/>
      <c r="AJH73" s="798"/>
      <c r="AJO73" s="798"/>
      <c r="AJP73" s="782"/>
      <c r="AJQ73" s="704"/>
      <c r="AJR73" s="312"/>
      <c r="AJS73" s="704"/>
      <c r="AJT73" s="76">
        <f t="shared" si="286"/>
        <v>33034.5</v>
      </c>
      <c r="AOV73" s="98"/>
      <c r="AOW73" s="934"/>
      <c r="AOX73" s="351"/>
      <c r="AOY73" s="98"/>
      <c r="AOZ73" s="351"/>
      <c r="APA73" s="76"/>
      <c r="APB73" s="353"/>
      <c r="APC73" s="546"/>
      <c r="APJ73" s="798"/>
      <c r="APK73" s="774"/>
      <c r="APN73" s="704"/>
      <c r="APR73" s="774"/>
      <c r="APU73" s="704"/>
      <c r="AQL73" s="798"/>
      <c r="AQS73" s="798"/>
      <c r="ARG73" s="546"/>
      <c r="ARU73" s="546"/>
      <c r="ASI73" s="546"/>
      <c r="ASP73" s="546"/>
      <c r="ASQ73" s="546"/>
      <c r="ASX73" s="546"/>
      <c r="ATE73" s="798"/>
      <c r="ATL73" s="546"/>
      <c r="ATM73" s="935"/>
      <c r="ATT73" s="546"/>
      <c r="ATU73" s="935"/>
      <c r="AUB73" s="546"/>
      <c r="AUI73" s="546"/>
      <c r="AUP73" s="546"/>
      <c r="AUW73" s="546"/>
      <c r="AVD73" s="546"/>
      <c r="AVK73" s="546"/>
      <c r="AVR73" s="546"/>
      <c r="AVY73" s="546"/>
      <c r="AWG73" s="933"/>
      <c r="AWN73" s="546"/>
      <c r="AWO73" s="546"/>
      <c r="AWV73" s="546"/>
      <c r="AXC73" s="546"/>
      <c r="AXQ73" s="546"/>
      <c r="AXX73" s="546"/>
      <c r="AYE73" s="546"/>
      <c r="AYL73" s="546"/>
      <c r="AYS73" s="546"/>
      <c r="AZG73" s="798"/>
      <c r="AZU73" s="312"/>
      <c r="AZX73" s="312"/>
      <c r="BAB73" s="546"/>
      <c r="BAE73" s="546"/>
      <c r="BAI73" s="546"/>
      <c r="BAL73" s="312"/>
      <c r="BBD73" s="322"/>
      <c r="BBE73" s="322"/>
      <c r="BBF73" s="303"/>
      <c r="BBG73" s="351"/>
      <c r="BBH73" s="959"/>
      <c r="BBI73" s="206"/>
      <c r="BBJ73" s="132">
        <f t="shared" si="287"/>
        <v>2133550.5</v>
      </c>
      <c r="BCN73" s="546"/>
      <c r="BCU73" s="546"/>
      <c r="BCX73" s="312"/>
      <c r="BDB73" s="798"/>
      <c r="BDI73" s="546"/>
      <c r="BDJ73" s="546"/>
      <c r="BDM73" s="546"/>
      <c r="BEM73" s="798"/>
      <c r="BET73" s="798"/>
      <c r="BFA73" s="322"/>
      <c r="BFB73" s="230"/>
      <c r="BFC73" s="391"/>
      <c r="BFD73" s="865"/>
      <c r="BFE73" s="391"/>
      <c r="BFF73" s="76">
        <f t="shared" si="288"/>
        <v>37162</v>
      </c>
      <c r="BFH73" s="798"/>
      <c r="BFK73" s="546"/>
      <c r="BFV73" s="798"/>
      <c r="BFY73" s="798"/>
      <c r="BGC73" s="546"/>
      <c r="BGF73" s="407"/>
      <c r="BGQ73" s="546"/>
      <c r="BGX73" s="546"/>
      <c r="BHF73" s="798"/>
      <c r="BHI73" s="798"/>
      <c r="BHM73" s="798"/>
      <c r="BHN73" s="933"/>
      <c r="BHQ73" s="798"/>
      <c r="BIC73" s="546"/>
      <c r="BIF73" s="407"/>
      <c r="BIJ73" s="798"/>
      <c r="BIQ73" s="546"/>
      <c r="BIX73" s="798"/>
      <c r="BIY73" s="798"/>
      <c r="BJM73" s="546"/>
      <c r="BJT73" s="546"/>
      <c r="BJU73" s="407"/>
      <c r="BKB73" s="546"/>
      <c r="BKI73" s="546"/>
      <c r="BKP73" s="546"/>
      <c r="BKW73" s="546"/>
      <c r="BLD73" s="546"/>
      <c r="BLK73" s="546"/>
      <c r="BLR73" s="546"/>
      <c r="BLY73" s="546"/>
      <c r="BMT73" s="798"/>
      <c r="BMW73" s="312"/>
      <c r="BND73" s="312"/>
      <c r="BNI73" s="933"/>
      <c r="BOK73" s="798"/>
      <c r="BOR73" s="546"/>
      <c r="BOY73" s="546"/>
      <c r="BQB73" s="798"/>
      <c r="BQI73" s="322"/>
      <c r="BQJ73" s="230"/>
      <c r="BQK73" s="105"/>
      <c r="BQL73" s="427"/>
      <c r="BQM73" s="140"/>
      <c r="BQN73" s="78">
        <f t="shared" si="289"/>
        <v>0</v>
      </c>
      <c r="BQP73" s="407"/>
      <c r="BQQ73" s="817"/>
      <c r="BQR73" s="704"/>
      <c r="BQS73" s="407"/>
      <c r="BQT73" s="704"/>
      <c r="BQU73" s="140">
        <f t="shared" si="290"/>
        <v>0</v>
      </c>
    </row>
    <row r="74" spans="29:956 1088:1815" s="32" customFormat="1" x14ac:dyDescent="0.25">
      <c r="AC74" s="407"/>
      <c r="AD74" s="817"/>
      <c r="AE74" s="704"/>
      <c r="AH74" s="78">
        <f t="shared" si="285"/>
        <v>33979</v>
      </c>
      <c r="AJ74" s="798"/>
      <c r="AM74" s="798"/>
      <c r="AN74" s="262"/>
      <c r="AO74" s="245"/>
      <c r="AX74" s="798"/>
      <c r="BE74" s="740">
        <v>4</v>
      </c>
      <c r="BF74" s="32" t="s">
        <v>167</v>
      </c>
      <c r="BL74" s="798"/>
      <c r="BS74" s="546"/>
      <c r="BT74" s="546"/>
      <c r="CA74" s="546"/>
      <c r="CH74" s="546"/>
      <c r="CK74" s="312"/>
      <c r="CO74" s="407"/>
      <c r="CP74" s="407"/>
      <c r="CS74" s="407"/>
      <c r="CW74" s="407"/>
      <c r="CX74" s="740"/>
      <c r="DA74" s="546"/>
      <c r="DE74" s="798"/>
      <c r="DV74" s="312"/>
      <c r="DZ74" s="798"/>
      <c r="EG74" s="546"/>
      <c r="EN74" s="546"/>
      <c r="EY74" s="312"/>
      <c r="FC74" s="546"/>
      <c r="FK74" s="546"/>
      <c r="FO74" s="312"/>
      <c r="FZ74" s="546"/>
      <c r="GA74" s="546"/>
      <c r="GO74" s="546"/>
      <c r="GW74" s="546"/>
      <c r="HD74" s="798"/>
      <c r="IM74" s="546"/>
      <c r="IT74" s="546"/>
      <c r="JA74" s="798"/>
      <c r="JD74" s="798"/>
      <c r="JE74" s="704"/>
      <c r="JV74" s="546"/>
      <c r="KC74" s="798"/>
      <c r="KR74" s="798"/>
      <c r="KY74" s="798"/>
      <c r="MH74" s="546"/>
      <c r="MO74" s="546"/>
      <c r="MV74" s="546"/>
      <c r="NQ74" s="546"/>
      <c r="NT74" s="546"/>
      <c r="NX74" s="546"/>
      <c r="OE74" s="546"/>
      <c r="OF74" s="933"/>
      <c r="OI74" s="312"/>
      <c r="OM74" s="546"/>
      <c r="PA74" s="798"/>
      <c r="PH74" s="798"/>
      <c r="PO74" s="798"/>
      <c r="PS74" s="312"/>
      <c r="PW74" s="798"/>
      <c r="QD74" s="798"/>
      <c r="RF74" s="546"/>
      <c r="RG74" s="935"/>
      <c r="RN74" s="546"/>
      <c r="RU74" s="546"/>
      <c r="TY74" s="546"/>
      <c r="UF74" s="546"/>
      <c r="UM74" s="546"/>
      <c r="UT74" s="798"/>
      <c r="UW74" s="798"/>
      <c r="VA74" s="546"/>
      <c r="WC74" s="798"/>
      <c r="WF74" s="312"/>
      <c r="WJ74" s="546"/>
      <c r="WX74" s="546"/>
      <c r="XA74" s="312"/>
      <c r="XE74" s="546"/>
      <c r="XL74" s="546"/>
      <c r="XS74" s="798"/>
      <c r="YA74" s="798"/>
      <c r="YH74" s="546"/>
      <c r="YI74" s="935"/>
      <c r="YP74" s="798"/>
      <c r="YW74" s="798"/>
      <c r="ZD74" s="546"/>
      <c r="ZK74" s="546"/>
      <c r="ZR74" s="798"/>
      <c r="ZS74" s="933"/>
      <c r="ZT74" s="312"/>
      <c r="ZV74" s="323"/>
      <c r="ZZ74" s="798"/>
      <c r="AAC74" s="323"/>
      <c r="AAG74" s="546"/>
      <c r="AAJ74" s="798"/>
      <c r="AAN74" s="798"/>
      <c r="AAO74" s="312"/>
      <c r="AAU74" s="546"/>
      <c r="ABB74" s="546"/>
      <c r="ABI74" s="546"/>
      <c r="ABP74" s="546"/>
      <c r="ABW74" s="546"/>
      <c r="ACD74" s="546"/>
      <c r="ACE74" s="546"/>
      <c r="ACZ74" s="407"/>
      <c r="ADH74" s="798"/>
      <c r="ADK74" s="546"/>
      <c r="ADO74" s="546"/>
      <c r="ADV74" s="798"/>
      <c r="ADY74" s="798"/>
      <c r="AGG74" s="798"/>
      <c r="AGN74" s="546"/>
      <c r="AGU74" s="323"/>
      <c r="AGV74" s="323"/>
      <c r="AGY74" s="798"/>
      <c r="AHJ74" s="546"/>
      <c r="AHQ74" s="546"/>
      <c r="AHR74" s="546"/>
      <c r="AHY74" s="546"/>
      <c r="AIF74" s="546"/>
      <c r="AIM74" s="546"/>
      <c r="AJH74" s="798"/>
      <c r="AJO74" s="798"/>
      <c r="AJP74" s="782"/>
      <c r="AJQ74" s="704"/>
      <c r="AJR74" s="312"/>
      <c r="AJS74" s="704"/>
      <c r="AJT74" s="76">
        <f t="shared" si="286"/>
        <v>33034.5</v>
      </c>
      <c r="AOV74" s="98"/>
      <c r="AOW74" s="934"/>
      <c r="AOX74" s="351"/>
      <c r="AOY74" s="98"/>
      <c r="AOZ74" s="351"/>
      <c r="APA74" s="76"/>
      <c r="APB74" s="353"/>
      <c r="APC74" s="546"/>
      <c r="APJ74" s="798"/>
      <c r="AQL74" s="798"/>
      <c r="AQS74" s="798"/>
      <c r="ARG74" s="546"/>
      <c r="ARU74" s="546"/>
      <c r="ASI74" s="546"/>
      <c r="ASP74" s="546"/>
      <c r="ASQ74" s="546"/>
      <c r="ASX74" s="546"/>
      <c r="ATE74" s="798"/>
      <c r="ATL74" s="546"/>
      <c r="ATM74" s="935"/>
      <c r="ATT74" s="546"/>
      <c r="ATU74" s="935"/>
      <c r="AUB74" s="546"/>
      <c r="AUI74" s="546"/>
      <c r="AUP74" s="546"/>
      <c r="AUW74" s="546"/>
      <c r="AVD74" s="546"/>
      <c r="AVK74" s="546"/>
      <c r="AVR74" s="546"/>
      <c r="AVY74" s="546"/>
      <c r="AWG74" s="933"/>
      <c r="AWN74" s="546"/>
      <c r="AWO74" s="546"/>
      <c r="AWV74" s="546"/>
      <c r="AXC74" s="546"/>
      <c r="AXQ74" s="546"/>
      <c r="AXX74" s="546"/>
      <c r="AYE74" s="546"/>
      <c r="AYL74" s="546"/>
      <c r="AYS74" s="546"/>
      <c r="AZG74" s="798"/>
      <c r="AZU74" s="312"/>
      <c r="AZX74" s="312"/>
      <c r="BAB74" s="546"/>
      <c r="BAE74" s="546"/>
      <c r="BAI74" s="546"/>
      <c r="BAL74" s="312"/>
      <c r="BBD74" s="322"/>
      <c r="BBE74" s="322"/>
      <c r="BBF74" s="303"/>
      <c r="BBG74" s="140"/>
      <c r="BBH74" s="1469"/>
      <c r="BBI74" s="835"/>
      <c r="BBJ74" s="132">
        <f t="shared" si="287"/>
        <v>2133550.5</v>
      </c>
      <c r="BCN74" s="546"/>
      <c r="BCU74" s="546"/>
      <c r="BCX74" s="312"/>
      <c r="BDB74" s="798"/>
      <c r="BDI74" s="546"/>
      <c r="BDJ74" s="546"/>
      <c r="BDM74" s="546"/>
      <c r="BEM74" s="798"/>
      <c r="BET74" s="798"/>
      <c r="BFA74" s="322"/>
      <c r="BFB74" s="230"/>
      <c r="BFC74" s="391"/>
      <c r="BFD74" s="865"/>
      <c r="BFE74" s="391"/>
      <c r="BFF74" s="76">
        <f t="shared" si="288"/>
        <v>37162</v>
      </c>
      <c r="BFH74" s="798"/>
      <c r="BFK74" s="546"/>
      <c r="BFV74" s="798"/>
      <c r="BFY74" s="798"/>
      <c r="BGC74" s="546"/>
      <c r="BGF74" s="407"/>
      <c r="BGQ74" s="546"/>
      <c r="BGX74" s="546"/>
      <c r="BHF74" s="798"/>
      <c r="BHI74" s="798"/>
      <c r="BHM74" s="798"/>
      <c r="BHN74" s="933"/>
      <c r="BHQ74" s="798"/>
      <c r="BIC74" s="546"/>
      <c r="BIF74" s="407"/>
      <c r="BIJ74" s="798"/>
      <c r="BIQ74" s="546"/>
      <c r="BIX74" s="798"/>
      <c r="BIY74" s="798"/>
      <c r="BJM74" s="546"/>
      <c r="BJT74" s="546"/>
      <c r="BJU74" s="407"/>
      <c r="BKB74" s="546"/>
      <c r="BKI74" s="546"/>
      <c r="BKP74" s="546"/>
      <c r="BKW74" s="546"/>
      <c r="BLD74" s="546"/>
      <c r="BLK74" s="546"/>
      <c r="BLR74" s="546"/>
      <c r="BLY74" s="546"/>
      <c r="BMT74" s="798"/>
      <c r="BMW74" s="312"/>
      <c r="BND74" s="312"/>
      <c r="BNI74" s="933"/>
      <c r="BOK74" s="798"/>
      <c r="BOR74" s="546"/>
      <c r="BOY74" s="546"/>
      <c r="BQB74" s="798"/>
      <c r="BQI74" s="343"/>
      <c r="BQJ74" s="230"/>
      <c r="BQK74" s="105"/>
      <c r="BQL74" s="427"/>
      <c r="BQM74" s="140"/>
      <c r="BQN74" s="78">
        <f t="shared" si="289"/>
        <v>0</v>
      </c>
      <c r="BQP74" s="407"/>
      <c r="BQQ74" s="973"/>
      <c r="BQR74" s="704"/>
      <c r="BQS74" s="407"/>
      <c r="BQT74" s="320"/>
      <c r="BQU74" s="140">
        <f t="shared" si="290"/>
        <v>0</v>
      </c>
    </row>
    <row r="75" spans="29:956 1088:1815" s="32" customFormat="1" x14ac:dyDescent="0.25">
      <c r="AC75" s="407"/>
      <c r="AD75" s="817"/>
      <c r="AE75" s="704"/>
      <c r="AH75" s="78">
        <f t="shared" si="285"/>
        <v>33979</v>
      </c>
      <c r="AJ75" s="798"/>
      <c r="AM75" s="798"/>
      <c r="AN75" s="245"/>
      <c r="AO75" s="245"/>
      <c r="AX75" s="798"/>
      <c r="BE75" s="740">
        <v>5</v>
      </c>
      <c r="BF75" s="32" t="s">
        <v>45</v>
      </c>
      <c r="BL75" s="798"/>
      <c r="BS75" s="546"/>
      <c r="BT75" s="546"/>
      <c r="CA75" s="546"/>
      <c r="CH75" s="546"/>
      <c r="CK75" s="312"/>
      <c r="CO75" s="407"/>
      <c r="CP75" s="407"/>
      <c r="CS75" s="407"/>
      <c r="CW75" s="407"/>
      <c r="CX75" s="740"/>
      <c r="DA75" s="546"/>
      <c r="DE75" s="798"/>
      <c r="DV75" s="312"/>
      <c r="DZ75" s="798"/>
      <c r="EG75" s="546"/>
      <c r="EN75" s="546"/>
      <c r="EY75" s="312"/>
      <c r="FC75" s="546"/>
      <c r="FK75" s="546"/>
      <c r="FO75" s="312"/>
      <c r="FZ75" s="546"/>
      <c r="GA75" s="546"/>
      <c r="GO75" s="546"/>
      <c r="GW75" s="546"/>
      <c r="HD75" s="798"/>
      <c r="IM75" s="546"/>
      <c r="IT75" s="546"/>
      <c r="JA75" s="798"/>
      <c r="JD75" s="798"/>
      <c r="JE75" s="704"/>
      <c r="JV75" s="546"/>
      <c r="KC75" s="798"/>
      <c r="KR75" s="798"/>
      <c r="KY75" s="798"/>
      <c r="MH75" s="546"/>
      <c r="MO75" s="546"/>
      <c r="MV75" s="546"/>
      <c r="NQ75" s="546"/>
      <c r="NT75" s="546"/>
      <c r="NX75" s="546"/>
      <c r="OE75" s="546"/>
      <c r="OF75" s="933"/>
      <c r="OI75" s="312"/>
      <c r="OM75" s="546"/>
      <c r="PA75" s="798"/>
      <c r="PH75" s="798"/>
      <c r="PO75" s="798"/>
      <c r="PS75" s="312"/>
      <c r="PW75" s="798"/>
      <c r="QD75" s="798"/>
      <c r="RF75" s="546"/>
      <c r="RG75" s="935"/>
      <c r="RN75" s="546"/>
      <c r="RU75" s="546"/>
      <c r="TY75" s="546"/>
      <c r="UF75" s="546"/>
      <c r="UM75" s="546"/>
      <c r="UT75" s="798"/>
      <c r="UW75" s="798"/>
      <c r="VA75" s="546"/>
      <c r="WC75" s="798"/>
      <c r="WF75" s="312"/>
      <c r="WJ75" s="546"/>
      <c r="WX75" s="546"/>
      <c r="XA75" s="312"/>
      <c r="XE75" s="546"/>
      <c r="XL75" s="546"/>
      <c r="XS75" s="798"/>
      <c r="YA75" s="798"/>
      <c r="YH75" s="546"/>
      <c r="YI75" s="935"/>
      <c r="YP75" s="798"/>
      <c r="YW75" s="798"/>
      <c r="ZD75" s="546"/>
      <c r="ZK75" s="546"/>
      <c r="ZR75" s="798"/>
      <c r="ZS75" s="933"/>
      <c r="ZT75" s="312"/>
      <c r="ZV75" s="323"/>
      <c r="ZZ75" s="798"/>
      <c r="AAC75" s="323"/>
      <c r="AAG75" s="546"/>
      <c r="AAJ75" s="798"/>
      <c r="AAN75" s="798"/>
      <c r="AAO75" s="312"/>
      <c r="AAU75" s="546"/>
      <c r="ABB75" s="546"/>
      <c r="ABI75" s="546"/>
      <c r="ABP75" s="546"/>
      <c r="ABW75" s="546"/>
      <c r="ACD75" s="546"/>
      <c r="ACE75" s="546"/>
      <c r="ACZ75" s="407"/>
      <c r="ADH75" s="798"/>
      <c r="ADK75" s="546"/>
      <c r="ADO75" s="546"/>
      <c r="ADV75" s="798"/>
      <c r="ADY75" s="798"/>
      <c r="AGG75" s="798"/>
      <c r="AGN75" s="546"/>
      <c r="AGU75" s="323"/>
      <c r="AGV75" s="323"/>
      <c r="AGY75" s="798"/>
      <c r="AHJ75" s="546"/>
      <c r="AHQ75" s="546"/>
      <c r="AHR75" s="546"/>
      <c r="AHY75" s="546"/>
      <c r="AIF75" s="546"/>
      <c r="AIM75" s="546"/>
      <c r="AJH75" s="798"/>
      <c r="AJO75" s="798"/>
      <c r="AJP75" s="782"/>
      <c r="AJQ75" s="704"/>
      <c r="AJR75" s="312"/>
      <c r="AJS75" s="704"/>
      <c r="AJT75" s="76">
        <f t="shared" si="286"/>
        <v>33034.5</v>
      </c>
      <c r="AOV75" s="98"/>
      <c r="AOW75" s="934"/>
      <c r="AOX75" s="351"/>
      <c r="AOY75" s="98"/>
      <c r="AOZ75" s="351"/>
      <c r="APA75" s="76"/>
      <c r="APB75" s="353"/>
      <c r="APC75" s="546"/>
      <c r="APJ75" s="798"/>
      <c r="AQL75" s="798"/>
      <c r="AQS75" s="798"/>
      <c r="ARG75" s="546"/>
      <c r="ARU75" s="546"/>
      <c r="ASI75" s="546"/>
      <c r="ASP75" s="546"/>
      <c r="ASQ75" s="546"/>
      <c r="ASX75" s="546"/>
      <c r="ATE75" s="798"/>
      <c r="ATL75" s="546"/>
      <c r="ATM75" s="935"/>
      <c r="ATT75" s="546"/>
      <c r="ATU75" s="935"/>
      <c r="AUB75" s="546"/>
      <c r="AUI75" s="546"/>
      <c r="AUP75" s="546"/>
      <c r="AUW75" s="546"/>
      <c r="AVD75" s="546"/>
      <c r="AVK75" s="546"/>
      <c r="AVR75" s="546"/>
      <c r="AVY75" s="546"/>
      <c r="AWG75" s="933"/>
      <c r="AWN75" s="546"/>
      <c r="AWO75" s="546"/>
      <c r="AWV75" s="546"/>
      <c r="AXC75" s="546"/>
      <c r="AXQ75" s="546"/>
      <c r="AXX75" s="546"/>
      <c r="AYE75" s="546"/>
      <c r="AYL75" s="546"/>
      <c r="AYS75" s="546"/>
      <c r="AZG75" s="798"/>
      <c r="AZU75" s="312"/>
      <c r="AZX75" s="312"/>
      <c r="BAB75" s="546"/>
      <c r="BAE75" s="546"/>
      <c r="BAI75" s="546"/>
      <c r="BAL75" s="312"/>
      <c r="BBD75" s="322"/>
      <c r="BBE75" s="322"/>
      <c r="BBF75" s="303"/>
      <c r="BBG75" s="351"/>
      <c r="BBH75" s="959"/>
      <c r="BBI75" s="206"/>
      <c r="BBJ75" s="132">
        <f t="shared" si="287"/>
        <v>2133550.5</v>
      </c>
      <c r="BCN75" s="546"/>
      <c r="BCU75" s="546"/>
      <c r="BCX75" s="312"/>
      <c r="BDB75" s="798"/>
      <c r="BDI75" s="546"/>
      <c r="BDJ75" s="546"/>
      <c r="BDM75" s="546"/>
      <c r="BEM75" s="798"/>
      <c r="BET75" s="798"/>
      <c r="BFA75" s="322"/>
      <c r="BFB75" s="230"/>
      <c r="BFC75" s="391"/>
      <c r="BFD75" s="865"/>
      <c r="BFE75" s="391"/>
      <c r="BFF75" s="76">
        <f t="shared" si="288"/>
        <v>37162</v>
      </c>
      <c r="BFH75" s="798"/>
      <c r="BFK75" s="546"/>
      <c r="BFV75" s="798"/>
      <c r="BFY75" s="798"/>
      <c r="BGC75" s="546"/>
      <c r="BGF75" s="407"/>
      <c r="BGQ75" s="546"/>
      <c r="BGX75" s="546"/>
      <c r="BHF75" s="798"/>
      <c r="BHI75" s="798"/>
      <c r="BHM75" s="798"/>
      <c r="BHN75" s="933"/>
      <c r="BHQ75" s="798"/>
      <c r="BIC75" s="546"/>
      <c r="BIF75" s="407"/>
      <c r="BIJ75" s="798"/>
      <c r="BIQ75" s="546"/>
      <c r="BIX75" s="798"/>
      <c r="BIY75" s="798"/>
      <c r="BJM75" s="546"/>
      <c r="BJT75" s="546"/>
      <c r="BJU75" s="407"/>
      <c r="BKB75" s="546"/>
      <c r="BKI75" s="546"/>
      <c r="BKP75" s="546"/>
      <c r="BKW75" s="546"/>
      <c r="BLD75" s="546"/>
      <c r="BLK75" s="546"/>
      <c r="BLR75" s="546"/>
      <c r="BLY75" s="546"/>
      <c r="BMT75" s="798"/>
      <c r="BMW75" s="312"/>
      <c r="BND75" s="312"/>
      <c r="BNI75" s="933"/>
      <c r="BOK75" s="798"/>
      <c r="BOR75" s="546"/>
      <c r="BOY75" s="546"/>
      <c r="BQB75" s="798"/>
      <c r="BQI75" s="322"/>
      <c r="BQJ75" s="230"/>
      <c r="BQK75" s="105"/>
      <c r="BQL75" s="717"/>
      <c r="BQM75" s="140"/>
      <c r="BQN75" s="78">
        <f t="shared" si="289"/>
        <v>0</v>
      </c>
      <c r="BQP75" s="407"/>
      <c r="BQQ75" s="817"/>
      <c r="BQR75" s="704"/>
      <c r="BQS75" s="407"/>
      <c r="BQT75" s="704"/>
      <c r="BQU75" s="140">
        <f t="shared" si="290"/>
        <v>0</v>
      </c>
    </row>
    <row r="76" spans="29:956 1088:1815" s="32" customFormat="1" x14ac:dyDescent="0.25">
      <c r="AC76" s="407"/>
      <c r="AD76" s="817"/>
      <c r="AE76" s="704"/>
      <c r="AH76" s="78">
        <f t="shared" si="285"/>
        <v>33979</v>
      </c>
      <c r="AJ76" s="798"/>
      <c r="AM76" s="798"/>
      <c r="AX76" s="798"/>
      <c r="BE76" s="740">
        <v>6</v>
      </c>
      <c r="BF76" s="32" t="s">
        <v>759</v>
      </c>
      <c r="BL76" s="798"/>
      <c r="BS76" s="546"/>
      <c r="BT76" s="546"/>
      <c r="CA76" s="546"/>
      <c r="CH76" s="546"/>
      <c r="CK76" s="312"/>
      <c r="CO76" s="407"/>
      <c r="CP76" s="407"/>
      <c r="CS76" s="407"/>
      <c r="CW76" s="407"/>
      <c r="CX76" s="740"/>
      <c r="DA76" s="546"/>
      <c r="DE76" s="798"/>
      <c r="DV76" s="312"/>
      <c r="DZ76" s="798"/>
      <c r="EG76" s="546"/>
      <c r="EN76" s="546"/>
      <c r="EY76" s="312"/>
      <c r="FC76" s="546"/>
      <c r="FK76" s="546"/>
      <c r="FO76" s="312"/>
      <c r="FZ76" s="546"/>
      <c r="GA76" s="546"/>
      <c r="GO76" s="546"/>
      <c r="GW76" s="546"/>
      <c r="HD76" s="798"/>
      <c r="IM76" s="546"/>
      <c r="IT76" s="546"/>
      <c r="JA76" s="798"/>
      <c r="JD76" s="798"/>
      <c r="JE76" s="704"/>
      <c r="JV76" s="546"/>
      <c r="KC76" s="798"/>
      <c r="KR76" s="798"/>
      <c r="KY76" s="798"/>
      <c r="MH76" s="546"/>
      <c r="MO76" s="546"/>
      <c r="MV76" s="546"/>
      <c r="NQ76" s="546"/>
      <c r="NT76" s="546"/>
      <c r="NX76" s="546"/>
      <c r="OE76" s="546"/>
      <c r="OF76" s="933"/>
      <c r="OI76" s="312"/>
      <c r="OM76" s="546"/>
      <c r="PA76" s="798"/>
      <c r="PH76" s="798"/>
      <c r="PO76" s="798"/>
      <c r="PS76" s="312"/>
      <c r="PW76" s="798"/>
      <c r="QD76" s="798"/>
      <c r="RF76" s="546"/>
      <c r="RG76" s="935"/>
      <c r="RN76" s="546"/>
      <c r="RU76" s="546"/>
      <c r="TY76" s="546"/>
      <c r="UF76" s="546"/>
      <c r="UM76" s="546"/>
      <c r="UT76" s="798"/>
      <c r="UW76" s="798"/>
      <c r="VA76" s="546"/>
      <c r="WC76" s="798"/>
      <c r="WF76" s="312"/>
      <c r="WJ76" s="546"/>
      <c r="WX76" s="546"/>
      <c r="XA76" s="312"/>
      <c r="XE76" s="546"/>
      <c r="XL76" s="546"/>
      <c r="XS76" s="798"/>
      <c r="YA76" s="798"/>
      <c r="YH76" s="546"/>
      <c r="YI76" s="935"/>
      <c r="YP76" s="798"/>
      <c r="YW76" s="798"/>
      <c r="ZD76" s="546"/>
      <c r="ZK76" s="546"/>
      <c r="ZR76" s="798"/>
      <c r="ZS76" s="933"/>
      <c r="ZT76" s="312"/>
      <c r="ZV76" s="323"/>
      <c r="ZZ76" s="798"/>
      <c r="AAC76" s="323"/>
      <c r="AAG76" s="546"/>
      <c r="AAJ76" s="798"/>
      <c r="AAN76" s="798"/>
      <c r="AAO76" s="312"/>
      <c r="AAU76" s="546"/>
      <c r="ABB76" s="546"/>
      <c r="ABI76" s="546"/>
      <c r="ABP76" s="546"/>
      <c r="ABW76" s="546"/>
      <c r="ACD76" s="546"/>
      <c r="ACE76" s="546"/>
      <c r="ACZ76" s="407"/>
      <c r="ADH76" s="798"/>
      <c r="ADK76" s="546"/>
      <c r="ADO76" s="546"/>
      <c r="ADV76" s="798"/>
      <c r="ADY76" s="798"/>
      <c r="AGG76" s="798"/>
      <c r="AGN76" s="546"/>
      <c r="AGU76" s="323"/>
      <c r="AGV76" s="323"/>
      <c r="AGY76" s="798"/>
      <c r="AHJ76" s="546"/>
      <c r="AHQ76" s="546"/>
      <c r="AHR76" s="546"/>
      <c r="AHY76" s="546"/>
      <c r="AIF76" s="546"/>
      <c r="AIM76" s="546"/>
      <c r="AJH76" s="798"/>
      <c r="AJO76" s="798"/>
      <c r="AJP76" s="782"/>
      <c r="AJQ76" s="704"/>
      <c r="AJR76" s="312"/>
      <c r="AJS76" s="704"/>
      <c r="AJT76" s="76">
        <f t="shared" si="286"/>
        <v>33034.5</v>
      </c>
      <c r="AOV76" s="98"/>
      <c r="AOW76" s="934"/>
      <c r="AOX76" s="351"/>
      <c r="AOY76" s="98"/>
      <c r="AOZ76" s="351"/>
      <c r="APA76" s="76"/>
      <c r="APB76" s="353"/>
      <c r="APC76" s="546"/>
      <c r="APJ76" s="798"/>
      <c r="AQL76" s="798"/>
      <c r="AQS76" s="798"/>
      <c r="ARG76" s="546"/>
      <c r="ARU76" s="546"/>
      <c r="ASI76" s="546"/>
      <c r="ASP76" s="546"/>
      <c r="ASQ76" s="546"/>
      <c r="ASX76" s="546"/>
      <c r="ATE76" s="798"/>
      <c r="ATL76" s="546"/>
      <c r="ATM76" s="935"/>
      <c r="ATT76" s="546"/>
      <c r="ATU76" s="935"/>
      <c r="AUB76" s="546"/>
      <c r="AUI76" s="546"/>
      <c r="AUP76" s="546"/>
      <c r="AUW76" s="546"/>
      <c r="AVD76" s="546"/>
      <c r="AVK76" s="546"/>
      <c r="AVR76" s="546"/>
      <c r="AVY76" s="546"/>
      <c r="AWG76" s="933"/>
      <c r="AWN76" s="546"/>
      <c r="AWO76" s="546"/>
      <c r="AWV76" s="546"/>
      <c r="AXC76" s="546"/>
      <c r="AXQ76" s="546"/>
      <c r="AXX76" s="546"/>
      <c r="AYE76" s="546"/>
      <c r="AYL76" s="546"/>
      <c r="AYS76" s="546"/>
      <c r="AZG76" s="798"/>
      <c r="AZU76" s="312"/>
      <c r="AZX76" s="312"/>
      <c r="BAB76" s="546"/>
      <c r="BAE76" s="546"/>
      <c r="BAI76" s="546"/>
      <c r="BAL76" s="312"/>
      <c r="BBD76" s="322"/>
      <c r="BBE76" s="322"/>
      <c r="BBF76" s="303"/>
      <c r="BBG76" s="140"/>
      <c r="BBH76" s="1469"/>
      <c r="BBI76" s="835"/>
      <c r="BBJ76" s="132">
        <f t="shared" si="287"/>
        <v>2133550.5</v>
      </c>
      <c r="BCN76" s="546"/>
      <c r="BCU76" s="546"/>
      <c r="BCX76" s="312"/>
      <c r="BDB76" s="798"/>
      <c r="BDI76" s="546"/>
      <c r="BDJ76" s="546"/>
      <c r="BDM76" s="546"/>
      <c r="BEM76" s="798"/>
      <c r="BET76" s="798"/>
      <c r="BFA76" s="323"/>
      <c r="BFB76" s="312"/>
      <c r="BFC76" s="704"/>
      <c r="BFD76" s="546"/>
      <c r="BFE76" s="704"/>
      <c r="BFF76" s="76">
        <f t="shared" si="288"/>
        <v>37162</v>
      </c>
      <c r="BFH76" s="798"/>
      <c r="BFK76" s="546"/>
      <c r="BFV76" s="798"/>
      <c r="BFY76" s="798"/>
      <c r="BGC76" s="546"/>
      <c r="BGF76" s="407"/>
      <c r="BGQ76" s="546"/>
      <c r="BGX76" s="546"/>
      <c r="BHF76" s="798"/>
      <c r="BHI76" s="798"/>
      <c r="BHM76" s="798"/>
      <c r="BHN76" s="933"/>
      <c r="BHQ76" s="798"/>
      <c r="BIC76" s="546"/>
      <c r="BIF76" s="407"/>
      <c r="BIJ76" s="798"/>
      <c r="BIQ76" s="546"/>
      <c r="BIX76" s="798"/>
      <c r="BIY76" s="798"/>
      <c r="BJM76" s="546"/>
      <c r="BJT76" s="546"/>
      <c r="BJU76" s="407"/>
      <c r="BKB76" s="546"/>
      <c r="BKI76" s="546"/>
      <c r="BKP76" s="546"/>
      <c r="BKW76" s="546"/>
      <c r="BLD76" s="546"/>
      <c r="BLK76" s="546"/>
      <c r="BLR76" s="546"/>
      <c r="BLY76" s="546"/>
      <c r="BMT76" s="798"/>
      <c r="BMW76" s="312"/>
      <c r="BND76" s="312"/>
      <c r="BNI76" s="933"/>
      <c r="BOK76" s="798"/>
      <c r="BOR76" s="546"/>
      <c r="BOY76" s="546"/>
      <c r="BQB76" s="798"/>
      <c r="BQI76" s="322"/>
      <c r="BQJ76" s="230"/>
      <c r="BQK76" s="979"/>
      <c r="BQL76" s="717"/>
      <c r="BQM76" s="140"/>
      <c r="BQN76" s="78">
        <f t="shared" si="289"/>
        <v>0</v>
      </c>
      <c r="BQP76" s="407"/>
      <c r="BQQ76" s="973"/>
      <c r="BQR76" s="704"/>
      <c r="BQS76" s="407"/>
      <c r="BQT76" s="704"/>
      <c r="BQU76" s="140">
        <f t="shared" si="290"/>
        <v>0</v>
      </c>
    </row>
    <row r="77" spans="29:956 1088:1815" s="32" customFormat="1" x14ac:dyDescent="0.25">
      <c r="AC77" s="312"/>
      <c r="AD77" s="817"/>
      <c r="AE77" s="704"/>
      <c r="AH77" s="78">
        <f t="shared" si="285"/>
        <v>33979</v>
      </c>
      <c r="AJ77" s="798"/>
      <c r="AM77" s="798"/>
      <c r="AX77" s="798"/>
      <c r="BE77" s="740">
        <v>7</v>
      </c>
      <c r="BF77" s="32" t="s">
        <v>1177</v>
      </c>
      <c r="BL77" s="798"/>
      <c r="BS77" s="546"/>
      <c r="BT77" s="546"/>
      <c r="CA77" s="546"/>
      <c r="CH77" s="546"/>
      <c r="CK77" s="312"/>
      <c r="CO77" s="407"/>
      <c r="CP77" s="407"/>
      <c r="CS77" s="407"/>
      <c r="CW77" s="407"/>
      <c r="CX77" s="740"/>
      <c r="DA77" s="546"/>
      <c r="DE77" s="798"/>
      <c r="DV77" s="312"/>
      <c r="DZ77" s="798"/>
      <c r="EG77" s="546"/>
      <c r="EN77" s="546"/>
      <c r="EY77" s="312"/>
      <c r="FC77" s="546"/>
      <c r="FK77" s="546"/>
      <c r="FO77" s="312"/>
      <c r="FZ77" s="546"/>
      <c r="GA77" s="546"/>
      <c r="GO77" s="546"/>
      <c r="GW77" s="546"/>
      <c r="HD77" s="798"/>
      <c r="IM77" s="546"/>
      <c r="IT77" s="546"/>
      <c r="JA77" s="798"/>
      <c r="JD77" s="798"/>
      <c r="JE77" s="704"/>
      <c r="JV77" s="546"/>
      <c r="KC77" s="798"/>
      <c r="KR77" s="798"/>
      <c r="KY77" s="798"/>
      <c r="MH77" s="546"/>
      <c r="MO77" s="546"/>
      <c r="MV77" s="546"/>
      <c r="NQ77" s="546"/>
      <c r="NT77" s="546"/>
      <c r="NX77" s="546"/>
      <c r="OE77" s="546"/>
      <c r="OF77" s="933"/>
      <c r="OI77" s="312"/>
      <c r="OM77" s="546"/>
      <c r="PA77" s="798"/>
      <c r="PH77" s="798"/>
      <c r="PO77" s="798"/>
      <c r="PS77" s="312"/>
      <c r="PW77" s="798"/>
      <c r="QD77" s="798"/>
      <c r="RF77" s="546"/>
      <c r="RG77" s="935"/>
      <c r="RN77" s="546"/>
      <c r="RU77" s="546"/>
      <c r="TY77" s="546"/>
      <c r="UF77" s="546"/>
      <c r="UM77" s="546"/>
      <c r="UT77" s="798"/>
      <c r="UW77" s="798"/>
      <c r="VA77" s="546"/>
      <c r="WC77" s="798"/>
      <c r="WF77" s="312"/>
      <c r="WJ77" s="546"/>
      <c r="WX77" s="546"/>
      <c r="XA77" s="312"/>
      <c r="XE77" s="546"/>
      <c r="XL77" s="546"/>
      <c r="XS77" s="798"/>
      <c r="YA77" s="798"/>
      <c r="YH77" s="546"/>
      <c r="YI77" s="935"/>
      <c r="YP77" s="798"/>
      <c r="YW77" s="798"/>
      <c r="ZD77" s="546"/>
      <c r="ZK77" s="546"/>
      <c r="ZR77" s="798"/>
      <c r="ZS77" s="933"/>
      <c r="ZT77" s="312"/>
      <c r="ZV77" s="323"/>
      <c r="ZZ77" s="798"/>
      <c r="AAC77" s="323"/>
      <c r="AAG77" s="546"/>
      <c r="AAJ77" s="798"/>
      <c r="AAN77" s="798"/>
      <c r="AAO77" s="312"/>
      <c r="AAU77" s="546"/>
      <c r="ABB77" s="546"/>
      <c r="ABI77" s="546"/>
      <c r="ABP77" s="546"/>
      <c r="ABW77" s="546"/>
      <c r="ACD77" s="546"/>
      <c r="ACE77" s="546"/>
      <c r="ACZ77" s="407"/>
      <c r="ADH77" s="798"/>
      <c r="ADK77" s="546"/>
      <c r="ADO77" s="546"/>
      <c r="ADV77" s="798"/>
      <c r="ADY77" s="798"/>
      <c r="AGG77" s="798"/>
      <c r="AGN77" s="546"/>
      <c r="AGU77" s="323"/>
      <c r="AGV77" s="323"/>
      <c r="AGY77" s="798"/>
      <c r="AHJ77" s="546"/>
      <c r="AHQ77" s="546"/>
      <c r="AHR77" s="546"/>
      <c r="AHY77" s="546"/>
      <c r="AIF77" s="546"/>
      <c r="AIM77" s="546"/>
      <c r="AJH77" s="798"/>
      <c r="AJO77" s="798"/>
      <c r="AJP77" s="782"/>
      <c r="AJQ77" s="704"/>
      <c r="AJR77" s="312"/>
      <c r="AJS77" s="704"/>
      <c r="AJT77" s="76">
        <f t="shared" si="286"/>
        <v>33034.5</v>
      </c>
      <c r="AOV77" s="98"/>
      <c r="AOW77" s="934"/>
      <c r="AOX77" s="351"/>
      <c r="AOY77" s="98"/>
      <c r="AOZ77" s="351"/>
      <c r="APA77" s="76"/>
      <c r="APB77" s="353"/>
      <c r="APC77" s="546"/>
      <c r="APJ77" s="798"/>
      <c r="AQL77" s="798"/>
      <c r="AQS77" s="798"/>
      <c r="ARG77" s="546"/>
      <c r="ARU77" s="546"/>
      <c r="ASI77" s="546"/>
      <c r="ASP77" s="546"/>
      <c r="ASQ77" s="546"/>
      <c r="ASX77" s="546"/>
      <c r="ATE77" s="798"/>
      <c r="ATL77" s="546"/>
      <c r="ATM77" s="935"/>
      <c r="ATT77" s="546"/>
      <c r="ATU77" s="935"/>
      <c r="AUB77" s="546"/>
      <c r="AUI77" s="546"/>
      <c r="AUP77" s="546"/>
      <c r="AUW77" s="546"/>
      <c r="AVD77" s="546"/>
      <c r="AVK77" s="546"/>
      <c r="AVR77" s="546"/>
      <c r="AVY77" s="546"/>
      <c r="AWG77" s="933"/>
      <c r="AWN77" s="546"/>
      <c r="AWO77" s="546"/>
      <c r="AWV77" s="546"/>
      <c r="AXC77" s="546"/>
      <c r="AXQ77" s="546"/>
      <c r="AXX77" s="546"/>
      <c r="AYE77" s="546"/>
      <c r="AYL77" s="546"/>
      <c r="AYS77" s="546"/>
      <c r="AZG77" s="798"/>
      <c r="AZU77" s="312"/>
      <c r="AZX77" s="312"/>
      <c r="BAB77" s="546"/>
      <c r="BAE77" s="546"/>
      <c r="BAI77" s="546"/>
      <c r="BAL77" s="312"/>
      <c r="BBD77" s="323"/>
      <c r="BBE77" s="323"/>
      <c r="BBF77" s="817"/>
      <c r="BBG77" s="704"/>
      <c r="BBH77" s="1469"/>
      <c r="BBI77" s="835"/>
      <c r="BBJ77" s="132">
        <f t="shared" si="287"/>
        <v>2133550.5</v>
      </c>
      <c r="BCN77" s="546"/>
      <c r="BCU77" s="546"/>
      <c r="BCX77" s="312"/>
      <c r="BDB77" s="798"/>
      <c r="BDI77" s="546"/>
      <c r="BDJ77" s="546"/>
      <c r="BDM77" s="546"/>
      <c r="BEM77" s="798"/>
      <c r="BET77" s="798"/>
      <c r="BFA77" s="323"/>
      <c r="BFB77" s="312"/>
      <c r="BFC77" s="704"/>
      <c r="BFD77" s="546"/>
      <c r="BFE77" s="704"/>
      <c r="BFF77" s="76">
        <f t="shared" si="288"/>
        <v>37162</v>
      </c>
      <c r="BFH77" s="798"/>
      <c r="BFK77" s="546"/>
      <c r="BFV77" s="798"/>
      <c r="BFY77" s="798"/>
      <c r="BGC77" s="546"/>
      <c r="BGF77" s="407"/>
      <c r="BGQ77" s="546"/>
      <c r="BGX77" s="546"/>
      <c r="BHF77" s="798"/>
      <c r="BHI77" s="798"/>
      <c r="BHM77" s="798"/>
      <c r="BHN77" s="933"/>
      <c r="BHQ77" s="798"/>
      <c r="BIC77" s="546"/>
      <c r="BIF77" s="407"/>
      <c r="BIJ77" s="798"/>
      <c r="BIQ77" s="546"/>
      <c r="BIX77" s="798"/>
      <c r="BIY77" s="798"/>
      <c r="BJM77" s="546"/>
      <c r="BJT77" s="546"/>
      <c r="BJU77" s="407"/>
      <c r="BKB77" s="546"/>
      <c r="BKI77" s="546"/>
      <c r="BKP77" s="546"/>
      <c r="BKW77" s="546"/>
      <c r="BLD77" s="546"/>
      <c r="BLK77" s="546"/>
      <c r="BLR77" s="546"/>
      <c r="BLY77" s="546"/>
      <c r="BMT77" s="798"/>
      <c r="BMW77" s="312"/>
      <c r="BND77" s="312"/>
      <c r="BNI77" s="933"/>
      <c r="BOK77" s="798"/>
      <c r="BOR77" s="546"/>
      <c r="BOY77" s="546"/>
      <c r="BQB77" s="798"/>
      <c r="BQI77" s="322"/>
      <c r="BQJ77" s="230"/>
      <c r="BQK77" s="698"/>
      <c r="BQL77" s="717"/>
      <c r="BQM77" s="140"/>
      <c r="BQN77" s="78">
        <f t="shared" si="289"/>
        <v>0</v>
      </c>
      <c r="BQP77" s="407"/>
      <c r="BQQ77" s="817"/>
      <c r="BQR77" s="704"/>
      <c r="BQS77" s="407"/>
      <c r="BQT77" s="704"/>
      <c r="BQU77" s="140">
        <f t="shared" si="290"/>
        <v>0</v>
      </c>
    </row>
    <row r="78" spans="29:956 1088:1815" s="32" customFormat="1" x14ac:dyDescent="0.25">
      <c r="AC78" s="312"/>
      <c r="AD78" s="817"/>
      <c r="AE78" s="704"/>
      <c r="AH78" s="78">
        <f t="shared" si="285"/>
        <v>33979</v>
      </c>
      <c r="AJ78" s="798"/>
      <c r="AM78" s="798"/>
      <c r="AX78" s="798"/>
      <c r="BE78" s="740">
        <v>8</v>
      </c>
      <c r="BF78" s="32" t="s">
        <v>1178</v>
      </c>
      <c r="BL78" s="798"/>
      <c r="BS78" s="546"/>
      <c r="BT78" s="546"/>
      <c r="CA78" s="546"/>
      <c r="CH78" s="546"/>
      <c r="CK78" s="312"/>
      <c r="CO78" s="407"/>
      <c r="CP78" s="407"/>
      <c r="CS78" s="407"/>
      <c r="CW78" s="407"/>
      <c r="CX78" s="740"/>
      <c r="DA78" s="546"/>
      <c r="DE78" s="798"/>
      <c r="DV78" s="312"/>
      <c r="DZ78" s="798"/>
      <c r="EG78" s="546"/>
      <c r="EN78" s="546"/>
      <c r="EY78" s="312"/>
      <c r="FC78" s="546"/>
      <c r="FK78" s="546"/>
      <c r="FO78" s="312"/>
      <c r="FZ78" s="546"/>
      <c r="GA78" s="546"/>
      <c r="GO78" s="546"/>
      <c r="GW78" s="546"/>
      <c r="HD78" s="798"/>
      <c r="IM78" s="546"/>
      <c r="IT78" s="546"/>
      <c r="JA78" s="798"/>
      <c r="JD78" s="798"/>
      <c r="JE78" s="704"/>
      <c r="JV78" s="546"/>
      <c r="KC78" s="798"/>
      <c r="KR78" s="798"/>
      <c r="KY78" s="798"/>
      <c r="MH78" s="546"/>
      <c r="MO78" s="546"/>
      <c r="MV78" s="546"/>
      <c r="NQ78" s="546"/>
      <c r="NT78" s="546"/>
      <c r="NX78" s="546"/>
      <c r="OE78" s="546"/>
      <c r="OF78" s="933"/>
      <c r="OI78" s="312"/>
      <c r="OM78" s="546"/>
      <c r="PA78" s="798"/>
      <c r="PH78" s="798"/>
      <c r="PO78" s="798"/>
      <c r="PS78" s="312"/>
      <c r="PW78" s="798"/>
      <c r="QD78" s="798"/>
      <c r="RF78" s="546"/>
      <c r="RG78" s="935"/>
      <c r="RN78" s="546"/>
      <c r="RU78" s="546"/>
      <c r="TY78" s="546"/>
      <c r="UF78" s="546"/>
      <c r="UM78" s="546"/>
      <c r="UT78" s="798"/>
      <c r="UW78" s="798"/>
      <c r="VA78" s="546"/>
      <c r="WC78" s="798"/>
      <c r="WF78" s="312"/>
      <c r="WJ78" s="546"/>
      <c r="WX78" s="546"/>
      <c r="XA78" s="312"/>
      <c r="XE78" s="546"/>
      <c r="XL78" s="546"/>
      <c r="XS78" s="798"/>
      <c r="YA78" s="798"/>
      <c r="YH78" s="546"/>
      <c r="YI78" s="935"/>
      <c r="YP78" s="798"/>
      <c r="YW78" s="798"/>
      <c r="ZD78" s="546"/>
      <c r="ZK78" s="546"/>
      <c r="ZR78" s="798"/>
      <c r="ZS78" s="933"/>
      <c r="ZT78" s="312"/>
      <c r="ZV78" s="323"/>
      <c r="ZZ78" s="798"/>
      <c r="AAC78" s="323"/>
      <c r="AAG78" s="546"/>
      <c r="AAJ78" s="798"/>
      <c r="AAN78" s="798"/>
      <c r="AAO78" s="312"/>
      <c r="AAU78" s="546"/>
      <c r="ABB78" s="546"/>
      <c r="ABI78" s="546"/>
      <c r="ABP78" s="546"/>
      <c r="ABW78" s="546"/>
      <c r="ACD78" s="546"/>
      <c r="ACE78" s="546"/>
      <c r="ACZ78" s="407"/>
      <c r="ADH78" s="798"/>
      <c r="ADK78" s="546"/>
      <c r="ADO78" s="546"/>
      <c r="ADV78" s="798"/>
      <c r="ADY78" s="798"/>
      <c r="AGG78" s="798"/>
      <c r="AGN78" s="546"/>
      <c r="AGU78" s="323"/>
      <c r="AGV78" s="323"/>
      <c r="AGY78" s="798"/>
      <c r="AHJ78" s="546"/>
      <c r="AHQ78" s="546"/>
      <c r="AHR78" s="546"/>
      <c r="AHY78" s="546"/>
      <c r="AIF78" s="546"/>
      <c r="AIM78" s="546"/>
      <c r="AJH78" s="798"/>
      <c r="AJO78" s="798"/>
      <c r="AJP78" s="782"/>
      <c r="AJQ78" s="704"/>
      <c r="AJR78" s="312"/>
      <c r="AJS78" s="704"/>
      <c r="AJT78" s="76">
        <f t="shared" si="286"/>
        <v>33034.5</v>
      </c>
      <c r="AOV78" s="98"/>
      <c r="AOW78" s="934"/>
      <c r="AOX78" s="351"/>
      <c r="AOY78" s="98"/>
      <c r="AOZ78" s="351"/>
      <c r="APA78" s="76"/>
      <c r="APB78" s="353"/>
      <c r="APC78" s="546"/>
      <c r="APJ78" s="798"/>
      <c r="AQL78" s="798"/>
      <c r="AQS78" s="798"/>
      <c r="ARG78" s="546"/>
      <c r="ARU78" s="546"/>
      <c r="ASI78" s="546"/>
      <c r="ASP78" s="546"/>
      <c r="ASQ78" s="546"/>
      <c r="ASX78" s="546"/>
      <c r="ATE78" s="798"/>
      <c r="ATL78" s="546"/>
      <c r="ATM78" s="935"/>
      <c r="ATT78" s="546"/>
      <c r="ATU78" s="935"/>
      <c r="AUB78" s="546"/>
      <c r="AUI78" s="546"/>
      <c r="AUP78" s="546"/>
      <c r="AUW78" s="546"/>
      <c r="AVD78" s="546"/>
      <c r="AVK78" s="546"/>
      <c r="AVR78" s="546"/>
      <c r="AVY78" s="546"/>
      <c r="AWG78" s="933"/>
      <c r="AWN78" s="546"/>
      <c r="AWO78" s="546"/>
      <c r="AWV78" s="546"/>
      <c r="AXC78" s="546"/>
      <c r="AXQ78" s="546"/>
      <c r="AXX78" s="546"/>
      <c r="AYE78" s="546"/>
      <c r="AYL78" s="546"/>
      <c r="AYS78" s="546"/>
      <c r="AZG78" s="798"/>
      <c r="AZU78" s="312"/>
      <c r="AZX78" s="312"/>
      <c r="BAB78" s="546"/>
      <c r="BAE78" s="546"/>
      <c r="BAI78" s="546"/>
      <c r="BAL78" s="312"/>
      <c r="BBD78" s="323"/>
      <c r="BBE78" s="323"/>
      <c r="BBF78" s="817"/>
      <c r="BBG78" s="704"/>
      <c r="BBH78" s="959"/>
      <c r="BBI78" s="980"/>
      <c r="BBJ78" s="132">
        <f t="shared" si="287"/>
        <v>2133550.5</v>
      </c>
      <c r="BCN78" s="546"/>
      <c r="BCU78" s="546"/>
      <c r="BCX78" s="312"/>
      <c r="BDB78" s="798"/>
      <c r="BDI78" s="546"/>
      <c r="BDJ78" s="546"/>
      <c r="BDM78" s="546"/>
      <c r="BEM78" s="798"/>
      <c r="BET78" s="798"/>
      <c r="BFA78" s="323"/>
      <c r="BFB78" s="312"/>
      <c r="BFC78" s="704"/>
      <c r="BFD78" s="546"/>
      <c r="BFE78" s="704"/>
      <c r="BFF78" s="76">
        <f t="shared" si="288"/>
        <v>37162</v>
      </c>
      <c r="BFH78" s="798"/>
      <c r="BFK78" s="546"/>
      <c r="BFV78" s="798"/>
      <c r="BFY78" s="798"/>
      <c r="BGC78" s="546"/>
      <c r="BGF78" s="407"/>
      <c r="BGQ78" s="546"/>
      <c r="BGX78" s="546"/>
      <c r="BHF78" s="798"/>
      <c r="BHI78" s="798"/>
      <c r="BHM78" s="798"/>
      <c r="BHN78" s="933"/>
      <c r="BHQ78" s="798"/>
      <c r="BIC78" s="546"/>
      <c r="BIF78" s="407"/>
      <c r="BIJ78" s="798"/>
      <c r="BIQ78" s="546"/>
      <c r="BIX78" s="798"/>
      <c r="BIY78" s="798"/>
      <c r="BJM78" s="546"/>
      <c r="BJT78" s="546"/>
      <c r="BJU78" s="407"/>
      <c r="BKB78" s="546"/>
      <c r="BKI78" s="546"/>
      <c r="BKP78" s="546"/>
      <c r="BKW78" s="546"/>
      <c r="BLD78" s="546"/>
      <c r="BLK78" s="546"/>
      <c r="BLR78" s="546"/>
      <c r="BLY78" s="546"/>
      <c r="BMT78" s="798"/>
      <c r="BMW78" s="312"/>
      <c r="BND78" s="312"/>
      <c r="BNI78" s="933"/>
      <c r="BOK78" s="798"/>
      <c r="BOR78" s="546"/>
      <c r="BOY78" s="546"/>
      <c r="BQB78" s="798"/>
      <c r="BQI78" s="322"/>
      <c r="BQJ78" s="230"/>
      <c r="BQK78" s="698"/>
      <c r="BQL78" s="717"/>
      <c r="BQM78" s="140"/>
      <c r="BQN78" s="78">
        <f t="shared" si="289"/>
        <v>0</v>
      </c>
      <c r="BQP78" s="407"/>
      <c r="BQQ78" s="817"/>
      <c r="BQR78" s="704"/>
      <c r="BQS78" s="407"/>
      <c r="BQT78" s="704"/>
      <c r="BQU78" s="140">
        <f t="shared" si="290"/>
        <v>0</v>
      </c>
    </row>
    <row r="79" spans="29:956 1088:1815" s="32" customFormat="1" x14ac:dyDescent="0.25">
      <c r="AC79" s="312"/>
      <c r="AD79" s="817"/>
      <c r="AE79" s="704"/>
      <c r="AH79" s="78">
        <f t="shared" si="285"/>
        <v>33979</v>
      </c>
      <c r="AJ79" s="798"/>
      <c r="AM79" s="798"/>
      <c r="AX79" s="798"/>
      <c r="BE79" s="740">
        <v>9</v>
      </c>
      <c r="BF79" s="32" t="s">
        <v>1179</v>
      </c>
      <c r="BL79" s="798"/>
      <c r="BS79" s="546"/>
      <c r="BT79" s="546"/>
      <c r="CA79" s="546"/>
      <c r="CH79" s="546"/>
      <c r="CK79" s="312"/>
      <c r="CO79" s="407"/>
      <c r="CP79" s="407"/>
      <c r="CS79" s="407"/>
      <c r="CW79" s="407"/>
      <c r="CX79" s="740"/>
      <c r="DA79" s="546"/>
      <c r="DE79" s="798"/>
      <c r="DV79" s="312"/>
      <c r="DZ79" s="798"/>
      <c r="EG79" s="546"/>
      <c r="EN79" s="546"/>
      <c r="EY79" s="312"/>
      <c r="FC79" s="546"/>
      <c r="FK79" s="546"/>
      <c r="FO79" s="312"/>
      <c r="FZ79" s="546"/>
      <c r="GA79" s="546"/>
      <c r="GO79" s="546"/>
      <c r="GW79" s="546"/>
      <c r="HD79" s="798"/>
      <c r="IM79" s="546"/>
      <c r="IT79" s="546"/>
      <c r="JA79" s="798"/>
      <c r="JD79" s="798"/>
      <c r="JE79" s="704"/>
      <c r="JV79" s="546"/>
      <c r="KC79" s="798"/>
      <c r="KR79" s="798"/>
      <c r="KY79" s="798"/>
      <c r="MH79" s="546"/>
      <c r="MO79" s="546"/>
      <c r="MV79" s="546"/>
      <c r="NQ79" s="546"/>
      <c r="NT79" s="546"/>
      <c r="NX79" s="546"/>
      <c r="OE79" s="546"/>
      <c r="OF79" s="933"/>
      <c r="OI79" s="312"/>
      <c r="OM79" s="546"/>
      <c r="PA79" s="798"/>
      <c r="PH79" s="798"/>
      <c r="PO79" s="798"/>
      <c r="PS79" s="312"/>
      <c r="PW79" s="798"/>
      <c r="QD79" s="798"/>
      <c r="RF79" s="546"/>
      <c r="RG79" s="935"/>
      <c r="RN79" s="546"/>
      <c r="RU79" s="546"/>
      <c r="TY79" s="546"/>
      <c r="UF79" s="546"/>
      <c r="UM79" s="546"/>
      <c r="UT79" s="798"/>
      <c r="UW79" s="798"/>
      <c r="VA79" s="546"/>
      <c r="WC79" s="798"/>
      <c r="WF79" s="312"/>
      <c r="WJ79" s="546"/>
      <c r="WX79" s="546"/>
      <c r="XA79" s="312"/>
      <c r="XE79" s="546"/>
      <c r="XL79" s="546"/>
      <c r="XS79" s="798"/>
      <c r="YA79" s="798"/>
      <c r="YH79" s="546"/>
      <c r="YI79" s="935"/>
      <c r="YP79" s="798"/>
      <c r="YW79" s="798"/>
      <c r="ZD79" s="546"/>
      <c r="ZK79" s="546"/>
      <c r="ZR79" s="798"/>
      <c r="ZS79" s="933"/>
      <c r="ZT79" s="312"/>
      <c r="ZV79" s="323"/>
      <c r="ZZ79" s="798"/>
      <c r="AAC79" s="323"/>
      <c r="AAG79" s="546"/>
      <c r="AAJ79" s="798"/>
      <c r="AAN79" s="798"/>
      <c r="AAO79" s="312"/>
      <c r="AAU79" s="546"/>
      <c r="ABB79" s="546"/>
      <c r="ABI79" s="546"/>
      <c r="ABP79" s="546"/>
      <c r="ABW79" s="546"/>
      <c r="ACD79" s="546"/>
      <c r="ACE79" s="546"/>
      <c r="ACZ79" s="407"/>
      <c r="ADH79" s="798"/>
      <c r="ADK79" s="546"/>
      <c r="ADO79" s="546"/>
      <c r="ADV79" s="798"/>
      <c r="ADY79" s="798"/>
      <c r="AGG79" s="798"/>
      <c r="AGN79" s="546"/>
      <c r="AGU79" s="323"/>
      <c r="AGV79" s="323"/>
      <c r="AGY79" s="798"/>
      <c r="AHJ79" s="546"/>
      <c r="AHQ79" s="546"/>
      <c r="AHR79" s="546"/>
      <c r="AHY79" s="546"/>
      <c r="AIF79" s="546"/>
      <c r="AIM79" s="546"/>
      <c r="AJH79" s="798"/>
      <c r="AJO79" s="798"/>
      <c r="AJP79" s="782"/>
      <c r="AJQ79" s="704"/>
      <c r="AJR79" s="312"/>
      <c r="AJS79" s="704"/>
      <c r="AJT79" s="76">
        <f t="shared" si="286"/>
        <v>33034.5</v>
      </c>
      <c r="AOV79" s="812"/>
      <c r="AOW79" s="953"/>
      <c r="AOX79" s="795"/>
      <c r="AOY79" s="812"/>
      <c r="AOZ79" s="795"/>
      <c r="APA79" s="76"/>
      <c r="APB79" s="353"/>
      <c r="APC79" s="546"/>
      <c r="APJ79" s="798"/>
      <c r="AQL79" s="798"/>
      <c r="AQS79" s="798"/>
      <c r="ARG79" s="546"/>
      <c r="ARU79" s="546"/>
      <c r="ASI79" s="546"/>
      <c r="ASP79" s="546"/>
      <c r="ASQ79" s="546"/>
      <c r="ASX79" s="546"/>
      <c r="ATE79" s="798"/>
      <c r="ATL79" s="546"/>
      <c r="ATM79" s="935"/>
      <c r="ATT79" s="546"/>
      <c r="ATU79" s="935"/>
      <c r="AUB79" s="546"/>
      <c r="AUI79" s="546"/>
      <c r="AUP79" s="546"/>
      <c r="AUW79" s="546"/>
      <c r="AVD79" s="546"/>
      <c r="AVK79" s="546"/>
      <c r="AVR79" s="546"/>
      <c r="AVY79" s="546"/>
      <c r="AWG79" s="933"/>
      <c r="AWN79" s="546"/>
      <c r="AWO79" s="546"/>
      <c r="AWV79" s="546"/>
      <c r="AXC79" s="546"/>
      <c r="AXQ79" s="546"/>
      <c r="AXX79" s="546"/>
      <c r="AYE79" s="546"/>
      <c r="AYL79" s="546"/>
      <c r="AYS79" s="546"/>
      <c r="AZG79" s="798"/>
      <c r="AZU79" s="312"/>
      <c r="AZX79" s="312"/>
      <c r="BAB79" s="546"/>
      <c r="BAE79" s="546"/>
      <c r="BAI79" s="546"/>
      <c r="BAL79" s="312"/>
      <c r="BBD79" s="323"/>
      <c r="BBE79" s="323"/>
      <c r="BBF79" s="817"/>
      <c r="BBG79" s="704"/>
      <c r="BBH79" s="1469"/>
      <c r="BBI79" s="835"/>
      <c r="BBJ79" s="132">
        <f t="shared" si="287"/>
        <v>2133550.5</v>
      </c>
      <c r="BCN79" s="546"/>
      <c r="BCU79" s="546"/>
      <c r="BCX79" s="312"/>
      <c r="BDB79" s="798"/>
      <c r="BDI79" s="546"/>
      <c r="BDJ79" s="546"/>
      <c r="BDM79" s="546"/>
      <c r="BEM79" s="798"/>
      <c r="BET79" s="798"/>
      <c r="BFA79" s="323"/>
      <c r="BFB79" s="312"/>
      <c r="BFC79" s="704"/>
      <c r="BFD79" s="546"/>
      <c r="BFE79" s="704"/>
      <c r="BFF79" s="76">
        <f t="shared" si="288"/>
        <v>37162</v>
      </c>
      <c r="BFH79" s="798"/>
      <c r="BFK79" s="546"/>
      <c r="BFV79" s="798"/>
      <c r="BFY79" s="798"/>
      <c r="BGC79" s="546"/>
      <c r="BGF79" s="407"/>
      <c r="BGQ79" s="546"/>
      <c r="BGX79" s="546"/>
      <c r="BHF79" s="798"/>
      <c r="BHI79" s="798"/>
      <c r="BHM79" s="798"/>
      <c r="BHN79" s="933"/>
      <c r="BHQ79" s="798"/>
      <c r="BIC79" s="546"/>
      <c r="BIF79" s="407"/>
      <c r="BIJ79" s="798"/>
      <c r="BIQ79" s="546"/>
      <c r="BIX79" s="798"/>
      <c r="BIY79" s="798"/>
      <c r="BJM79" s="546"/>
      <c r="BJT79" s="546"/>
      <c r="BJU79" s="407"/>
      <c r="BKB79" s="546"/>
      <c r="BKI79" s="546"/>
      <c r="BKP79" s="546"/>
      <c r="BKW79" s="546"/>
      <c r="BLD79" s="546"/>
      <c r="BLK79" s="546"/>
      <c r="BLR79" s="546"/>
      <c r="BLY79" s="546"/>
      <c r="BMT79" s="798"/>
      <c r="BMW79" s="312"/>
      <c r="BND79" s="312"/>
      <c r="BNI79" s="933"/>
      <c r="BOK79" s="798"/>
      <c r="BOR79" s="546"/>
      <c r="BOY79" s="546"/>
      <c r="BQB79" s="798"/>
      <c r="BQI79" s="323"/>
      <c r="BQJ79" s="782"/>
      <c r="BQK79" s="795"/>
      <c r="BQL79" s="812"/>
      <c r="BQM79" s="76"/>
      <c r="BQN79" s="78">
        <f t="shared" si="289"/>
        <v>0</v>
      </c>
      <c r="BQP79" s="407"/>
      <c r="BQQ79" s="817"/>
      <c r="BQR79" s="704"/>
      <c r="BQS79" s="407"/>
      <c r="BQT79" s="704"/>
      <c r="BQU79" s="140">
        <f t="shared" si="290"/>
        <v>0</v>
      </c>
    </row>
    <row r="80" spans="29:956 1088:1815" s="32" customFormat="1" ht="15.75" thickBot="1" x14ac:dyDescent="0.3">
      <c r="AC80" s="4"/>
      <c r="AD80" s="948"/>
      <c r="AE80" s="945"/>
      <c r="AF80" s="945"/>
      <c r="AG80" s="945"/>
      <c r="AH80" s="911">
        <f t="shared" si="285"/>
        <v>33979</v>
      </c>
      <c r="AJ80" s="798"/>
      <c r="AM80" s="798"/>
      <c r="AX80" s="798"/>
      <c r="BE80" s="740">
        <v>10</v>
      </c>
      <c r="BF80" s="32" t="s">
        <v>1004</v>
      </c>
      <c r="BL80" s="798"/>
      <c r="BS80" s="546"/>
      <c r="BT80" s="546"/>
      <c r="CA80" s="546"/>
      <c r="CH80" s="546"/>
      <c r="CK80" s="312"/>
      <c r="CO80" s="407"/>
      <c r="CP80" s="407"/>
      <c r="CS80" s="407"/>
      <c r="CW80" s="407"/>
      <c r="CX80" s="740"/>
      <c r="DA80" s="546"/>
      <c r="DE80" s="798"/>
      <c r="DV80" s="312"/>
      <c r="DZ80" s="798"/>
      <c r="EG80" s="546"/>
      <c r="EN80" s="546"/>
      <c r="EY80" s="312"/>
      <c r="FC80" s="546"/>
      <c r="FK80" s="546"/>
      <c r="FO80" s="312"/>
      <c r="FZ80" s="546"/>
      <c r="GA80" s="546"/>
      <c r="GO80" s="546"/>
      <c r="GW80" s="546"/>
      <c r="HD80" s="798"/>
      <c r="IM80" s="546"/>
      <c r="IT80" s="546"/>
      <c r="JA80" s="798"/>
      <c r="JD80" s="798"/>
      <c r="JE80" s="704"/>
      <c r="JV80" s="546"/>
      <c r="KC80" s="798"/>
      <c r="KR80" s="798"/>
      <c r="KY80" s="798"/>
      <c r="MH80" s="546"/>
      <c r="MO80" s="546"/>
      <c r="MV80" s="546"/>
      <c r="NQ80" s="546"/>
      <c r="NT80" s="546"/>
      <c r="NX80" s="546"/>
      <c r="OE80" s="546"/>
      <c r="OF80" s="933"/>
      <c r="OI80" s="312"/>
      <c r="OM80" s="546"/>
      <c r="PA80" s="798"/>
      <c r="PH80" s="798"/>
      <c r="PO80" s="798"/>
      <c r="PS80" s="312"/>
      <c r="PW80" s="798"/>
      <c r="QD80" s="798"/>
      <c r="RF80" s="546"/>
      <c r="RG80" s="935"/>
      <c r="RN80" s="546"/>
      <c r="RU80" s="546"/>
      <c r="TY80" s="546"/>
      <c r="UF80" s="546"/>
      <c r="UM80" s="546"/>
      <c r="UT80" s="798"/>
      <c r="UW80" s="798"/>
      <c r="VA80" s="546"/>
      <c r="WC80" s="798"/>
      <c r="WF80" s="312"/>
      <c r="WJ80" s="546"/>
      <c r="WX80" s="546"/>
      <c r="XA80" s="312"/>
      <c r="XE80" s="546"/>
      <c r="XL80" s="546"/>
      <c r="XS80" s="798"/>
      <c r="YA80" s="798"/>
      <c r="YH80" s="546"/>
      <c r="YI80" s="935"/>
      <c r="YP80" s="798"/>
      <c r="YW80" s="798"/>
      <c r="ZD80" s="546"/>
      <c r="ZK80" s="546"/>
      <c r="ZR80" s="798"/>
      <c r="ZS80" s="933"/>
      <c r="ZT80" s="312"/>
      <c r="ZV80" s="323"/>
      <c r="ZZ80" s="798"/>
      <c r="AAC80" s="323"/>
      <c r="AAG80" s="546"/>
      <c r="AAJ80" s="798"/>
      <c r="AAN80" s="798"/>
      <c r="AAO80" s="312"/>
      <c r="AAU80" s="546"/>
      <c r="ABB80" s="546"/>
      <c r="ABI80" s="546"/>
      <c r="ABP80" s="546"/>
      <c r="ABW80" s="546"/>
      <c r="ACD80" s="546"/>
      <c r="ACE80" s="546"/>
      <c r="ACZ80" s="407"/>
      <c r="ADH80" s="798"/>
      <c r="ADK80" s="546"/>
      <c r="ADO80" s="546"/>
      <c r="ADV80" s="798"/>
      <c r="ADY80" s="798"/>
      <c r="AGG80" s="798"/>
      <c r="AGN80" s="546"/>
      <c r="AGU80" s="323"/>
      <c r="AGV80" s="323"/>
      <c r="AGY80" s="798"/>
      <c r="AHJ80" s="546"/>
      <c r="AHQ80" s="546"/>
      <c r="AHR80" s="546"/>
      <c r="AHY80" s="546"/>
      <c r="AIF80" s="546"/>
      <c r="AIM80" s="546"/>
      <c r="AJH80" s="798"/>
      <c r="AJO80" s="921"/>
      <c r="AJP80" s="981"/>
      <c r="AJQ80" s="982"/>
      <c r="AJR80" s="983"/>
      <c r="AJS80" s="982"/>
      <c r="AJT80" s="919">
        <f t="shared" si="286"/>
        <v>33034.5</v>
      </c>
      <c r="AOV80" s="812"/>
      <c r="AOW80" s="953"/>
      <c r="AOX80" s="795"/>
      <c r="AOY80" s="812"/>
      <c r="AOZ80" s="795"/>
      <c r="APA80" s="76"/>
      <c r="APB80" s="353"/>
      <c r="APC80" s="546"/>
      <c r="APJ80" s="798"/>
      <c r="AQL80" s="798"/>
      <c r="AQS80" s="798"/>
      <c r="ARG80" s="546"/>
      <c r="ARU80" s="546"/>
      <c r="ASI80" s="546"/>
      <c r="ASP80" s="546"/>
      <c r="ASQ80" s="546"/>
      <c r="ASX80" s="546"/>
      <c r="ATE80" s="798"/>
      <c r="ATL80" s="546"/>
      <c r="ATM80" s="935"/>
      <c r="ATT80" s="546"/>
      <c r="ATU80" s="935"/>
      <c r="AUB80" s="546"/>
      <c r="AUI80" s="546"/>
      <c r="AUP80" s="546"/>
      <c r="AUW80" s="546"/>
      <c r="AVD80" s="546"/>
      <c r="AVK80" s="546"/>
      <c r="AVR80" s="546"/>
      <c r="AVY80" s="546"/>
      <c r="AWG80" s="933"/>
      <c r="AWN80" s="546"/>
      <c r="AWO80" s="546"/>
      <c r="AWV80" s="546"/>
      <c r="AXC80" s="546"/>
      <c r="AXQ80" s="546"/>
      <c r="AXX80" s="546"/>
      <c r="AYE80" s="546"/>
      <c r="AYL80" s="546"/>
      <c r="AYS80" s="546"/>
      <c r="AZG80" s="798"/>
      <c r="AZU80" s="312"/>
      <c r="AZX80" s="312"/>
      <c r="BAB80" s="546"/>
      <c r="BAE80" s="546"/>
      <c r="BAI80" s="546"/>
      <c r="BAL80" s="312"/>
      <c r="BBD80" s="323"/>
      <c r="BBE80" s="323"/>
      <c r="BBF80" s="817"/>
      <c r="BBG80" s="704"/>
      <c r="BBH80" s="959"/>
      <c r="BBI80" s="980"/>
      <c r="BBJ80" s="132">
        <f t="shared" si="287"/>
        <v>2133550.5</v>
      </c>
      <c r="BCN80" s="546"/>
      <c r="BCU80" s="546"/>
      <c r="BCX80" s="312"/>
      <c r="BDB80" s="798"/>
      <c r="BDI80" s="546"/>
      <c r="BDJ80" s="546"/>
      <c r="BDM80" s="546"/>
      <c r="BEM80" s="798"/>
      <c r="BET80" s="798"/>
      <c r="BFA80" s="396"/>
      <c r="BFB80" s="4"/>
      <c r="BFC80" s="947"/>
      <c r="BFD80" s="914"/>
      <c r="BFE80" s="945"/>
      <c r="BFF80" s="910">
        <f t="shared" si="288"/>
        <v>37162</v>
      </c>
      <c r="BFH80" s="798"/>
      <c r="BFK80" s="546"/>
      <c r="BFV80" s="798"/>
      <c r="BFY80" s="798"/>
      <c r="BGC80" s="546"/>
      <c r="BGF80" s="407"/>
      <c r="BGQ80" s="546"/>
      <c r="BGX80" s="546"/>
      <c r="BHF80" s="798"/>
      <c r="BHI80" s="798"/>
      <c r="BHM80" s="798"/>
      <c r="BHN80" s="933"/>
      <c r="BHQ80" s="798"/>
      <c r="BIC80" s="546"/>
      <c r="BIF80" s="407"/>
      <c r="BIJ80" s="798"/>
      <c r="BIQ80" s="546"/>
      <c r="BIX80" s="798"/>
      <c r="BIY80" s="798"/>
      <c r="BJM80" s="546"/>
      <c r="BJT80" s="546"/>
      <c r="BJU80" s="407"/>
      <c r="BKB80" s="546"/>
      <c r="BKI80" s="546"/>
      <c r="BKP80" s="546"/>
      <c r="BKW80" s="546"/>
      <c r="BLD80" s="546"/>
      <c r="BLK80" s="546"/>
      <c r="BLR80" s="546"/>
      <c r="BLY80" s="546"/>
      <c r="BMT80" s="798"/>
      <c r="BMW80" s="312"/>
      <c r="BND80" s="312"/>
      <c r="BNI80" s="933"/>
      <c r="BOK80" s="798"/>
      <c r="BOR80" s="546"/>
      <c r="BOY80" s="546"/>
      <c r="BQB80" s="798"/>
      <c r="BQI80" s="921"/>
      <c r="BQJ80" s="984"/>
      <c r="BQK80" s="977"/>
      <c r="BQL80" s="985"/>
      <c r="BQM80" s="977"/>
      <c r="BQN80" s="978">
        <f t="shared" si="289"/>
        <v>0</v>
      </c>
      <c r="BQP80" s="718"/>
      <c r="BQQ80" s="948"/>
      <c r="BQR80" s="947"/>
      <c r="BQS80" s="718"/>
      <c r="BQT80" s="945"/>
      <c r="BQU80" s="464">
        <f t="shared" si="290"/>
        <v>0</v>
      </c>
    </row>
    <row r="81" spans="57:956 1088:1815" s="32" customFormat="1" ht="15.75" thickTop="1" x14ac:dyDescent="0.25">
      <c r="BE81" s="740">
        <v>11</v>
      </c>
      <c r="BF81" s="32" t="s">
        <v>1180</v>
      </c>
      <c r="BL81" s="798"/>
      <c r="BS81" s="546"/>
      <c r="BT81" s="546"/>
      <c r="CA81" s="546"/>
      <c r="CH81" s="546"/>
      <c r="CK81" s="312"/>
      <c r="CO81" s="407"/>
      <c r="CP81" s="407"/>
      <c r="CS81" s="407"/>
      <c r="CW81" s="407"/>
      <c r="CX81" s="740"/>
      <c r="DA81" s="546"/>
      <c r="DE81" s="798"/>
      <c r="DV81" s="312"/>
      <c r="DZ81" s="798"/>
      <c r="EG81" s="546"/>
      <c r="EN81" s="546"/>
      <c r="EY81" s="312"/>
      <c r="FC81" s="546"/>
      <c r="FK81" s="546"/>
      <c r="FO81" s="312"/>
      <c r="FZ81" s="546"/>
      <c r="GA81" s="546"/>
      <c r="GO81" s="546"/>
      <c r="GW81" s="546"/>
      <c r="HD81" s="798"/>
      <c r="IM81" s="546"/>
      <c r="IT81" s="546"/>
      <c r="JA81" s="798"/>
      <c r="JD81" s="798"/>
      <c r="JE81" s="704"/>
      <c r="JV81" s="546"/>
      <c r="KC81" s="798"/>
      <c r="KR81" s="798"/>
      <c r="KY81" s="798"/>
      <c r="MH81" s="546"/>
      <c r="MO81" s="546"/>
      <c r="MV81" s="546"/>
      <c r="NQ81" s="546"/>
      <c r="NT81" s="546"/>
      <c r="NX81" s="546"/>
      <c r="OE81" s="546"/>
      <c r="OF81" s="933"/>
      <c r="OI81" s="312"/>
      <c r="OM81" s="546"/>
      <c r="PA81" s="798"/>
      <c r="PH81" s="798"/>
      <c r="PO81" s="798"/>
      <c r="PS81" s="312"/>
      <c r="PW81" s="798"/>
      <c r="QD81" s="798"/>
      <c r="RF81" s="546"/>
      <c r="RG81" s="935"/>
      <c r="RN81" s="546"/>
      <c r="RU81" s="546"/>
      <c r="TY81" s="546"/>
      <c r="UF81" s="546"/>
      <c r="UM81" s="546"/>
      <c r="UT81" s="798"/>
      <c r="UW81" s="798"/>
      <c r="VA81" s="546"/>
      <c r="WC81" s="798"/>
      <c r="WF81" s="312"/>
      <c r="WJ81" s="546"/>
      <c r="WX81" s="546"/>
      <c r="XA81" s="312"/>
      <c r="XE81" s="546"/>
      <c r="XL81" s="546"/>
      <c r="XS81" s="798"/>
      <c r="YA81" s="798"/>
      <c r="YH81" s="546"/>
      <c r="YI81" s="935"/>
      <c r="YP81" s="798"/>
      <c r="YW81" s="798"/>
      <c r="ZD81" s="546"/>
      <c r="ZK81" s="546"/>
      <c r="ZR81" s="798"/>
      <c r="ZS81" s="933"/>
      <c r="ZT81" s="312"/>
      <c r="ZV81" s="323"/>
      <c r="ZZ81" s="798"/>
      <c r="AAC81" s="323"/>
      <c r="AAG81" s="546"/>
      <c r="AAJ81" s="798"/>
      <c r="AAN81" s="798"/>
      <c r="AAO81" s="312"/>
      <c r="AAU81" s="546"/>
      <c r="ABB81" s="546"/>
      <c r="ABI81" s="546"/>
      <c r="ABP81" s="546"/>
      <c r="ABW81" s="546"/>
      <c r="ACD81" s="546"/>
      <c r="ACE81" s="546"/>
      <c r="ACZ81" s="407"/>
      <c r="ADH81" s="798"/>
      <c r="ADK81" s="546"/>
      <c r="ADO81" s="546"/>
      <c r="ADV81" s="798"/>
      <c r="ADY81" s="798"/>
      <c r="AGG81" s="798"/>
      <c r="AGN81" s="546"/>
      <c r="AGU81" s="323"/>
      <c r="AGV81" s="323"/>
      <c r="AGY81" s="798"/>
      <c r="AHJ81" s="546"/>
      <c r="AHQ81" s="546"/>
      <c r="AHR81" s="546"/>
      <c r="AHY81" s="546"/>
      <c r="AIF81" s="546"/>
      <c r="AIM81" s="546"/>
      <c r="AJH81" s="798"/>
      <c r="AJO81" s="798"/>
      <c r="AJR81" s="312"/>
      <c r="AJT81" s="76"/>
      <c r="AOV81" s="812"/>
      <c r="AOW81" s="953"/>
      <c r="AOX81" s="795"/>
      <c r="AOY81" s="940"/>
      <c r="AOZ81" s="795"/>
      <c r="APA81" s="76"/>
      <c r="APB81" s="353"/>
      <c r="APC81" s="546"/>
      <c r="APJ81" s="798"/>
      <c r="AQL81" s="798"/>
      <c r="AQS81" s="798"/>
      <c r="ARG81" s="546"/>
      <c r="ARU81" s="546"/>
      <c r="ASI81" s="546"/>
      <c r="ASP81" s="546"/>
      <c r="ASQ81" s="546"/>
      <c r="ASX81" s="546"/>
      <c r="ATE81" s="798"/>
      <c r="ATL81" s="546"/>
      <c r="ATM81" s="935"/>
      <c r="ATT81" s="546"/>
      <c r="ATU81" s="935"/>
      <c r="AUB81" s="546"/>
      <c r="AUI81" s="546"/>
      <c r="AUP81" s="546"/>
      <c r="AUW81" s="546"/>
      <c r="AVD81" s="546"/>
      <c r="AVK81" s="546"/>
      <c r="AVR81" s="546"/>
      <c r="AVY81" s="546"/>
      <c r="AWG81" s="933"/>
      <c r="AWN81" s="546"/>
      <c r="AWO81" s="546"/>
      <c r="AWV81" s="546"/>
      <c r="AXC81" s="546"/>
      <c r="AXQ81" s="546"/>
      <c r="AXX81" s="546"/>
      <c r="AYE81" s="546"/>
      <c r="AYL81" s="546"/>
      <c r="AYS81" s="546"/>
      <c r="AZG81" s="798"/>
      <c r="AZU81" s="312"/>
      <c r="AZX81" s="312"/>
      <c r="BAB81" s="546"/>
      <c r="BAE81" s="546"/>
      <c r="BAI81" s="546"/>
      <c r="BAL81" s="312"/>
      <c r="BBD81" s="323"/>
      <c r="BBE81" s="323"/>
      <c r="BBF81" s="817"/>
      <c r="BBG81" s="704"/>
      <c r="BBH81" s="1469"/>
      <c r="BBI81" s="835"/>
      <c r="BBJ81" s="132">
        <f t="shared" si="287"/>
        <v>2133550.5</v>
      </c>
      <c r="BCN81" s="546"/>
      <c r="BCU81" s="546"/>
      <c r="BCX81" s="312"/>
      <c r="BDB81" s="798"/>
      <c r="BDI81" s="546"/>
      <c r="BDJ81" s="546"/>
      <c r="BDM81" s="546"/>
      <c r="BEM81" s="798"/>
      <c r="BET81" s="798"/>
      <c r="BFA81" s="798"/>
      <c r="BFD81" s="546"/>
      <c r="BFH81" s="798"/>
      <c r="BFK81" s="546"/>
      <c r="BFV81" s="798"/>
      <c r="BFY81" s="798"/>
      <c r="BGC81" s="546"/>
      <c r="BGF81" s="407"/>
      <c r="BGQ81" s="546"/>
      <c r="BGX81" s="546"/>
      <c r="BHF81" s="798"/>
      <c r="BHI81" s="798"/>
      <c r="BHM81" s="798"/>
      <c r="BHN81" s="933"/>
      <c r="BHQ81" s="798"/>
      <c r="BIC81" s="546"/>
      <c r="BIF81" s="407"/>
      <c r="BIJ81" s="798"/>
      <c r="BIQ81" s="546"/>
      <c r="BIX81" s="798"/>
      <c r="BIY81" s="798"/>
      <c r="BJM81" s="546"/>
      <c r="BJT81" s="546"/>
      <c r="BJU81" s="407"/>
      <c r="BKB81" s="546"/>
      <c r="BKI81" s="546"/>
      <c r="BKP81" s="546"/>
      <c r="BKW81" s="546"/>
      <c r="BLD81" s="546"/>
      <c r="BLK81" s="546"/>
      <c r="BLR81" s="546"/>
      <c r="BLY81" s="546"/>
      <c r="BMT81" s="798"/>
      <c r="BMW81" s="312"/>
      <c r="BND81" s="312"/>
      <c r="BNI81" s="933"/>
      <c r="BOK81" s="798"/>
      <c r="BOR81" s="546"/>
      <c r="BOY81" s="546"/>
      <c r="BQB81" s="798"/>
      <c r="BQI81" s="798"/>
      <c r="BQL81" s="546"/>
      <c r="BQP81" s="407"/>
      <c r="BQU81" s="140"/>
    </row>
    <row r="82" spans="57:956 1088:1815" s="32" customFormat="1" x14ac:dyDescent="0.25">
      <c r="BE82" s="740">
        <v>12</v>
      </c>
      <c r="BF82" s="32" t="s">
        <v>1181</v>
      </c>
      <c r="BL82" s="798"/>
      <c r="BS82" s="546"/>
      <c r="BT82" s="546"/>
      <c r="CA82" s="546"/>
      <c r="CH82" s="546"/>
      <c r="CK82" s="312"/>
      <c r="CO82" s="407"/>
      <c r="CP82" s="407"/>
      <c r="CS82" s="407"/>
      <c r="CW82" s="407"/>
      <c r="CX82" s="740"/>
      <c r="DA82" s="546"/>
      <c r="DE82" s="798"/>
      <c r="DV82" s="312"/>
      <c r="DZ82" s="798"/>
      <c r="EG82" s="546"/>
      <c r="EN82" s="546"/>
      <c r="EY82" s="312"/>
      <c r="FC82" s="546"/>
      <c r="FK82" s="546"/>
      <c r="FO82" s="312"/>
      <c r="FZ82" s="546"/>
      <c r="GA82" s="546"/>
      <c r="GO82" s="546"/>
      <c r="GW82" s="546"/>
      <c r="HD82" s="798"/>
      <c r="IM82" s="546"/>
      <c r="IT82" s="546"/>
      <c r="JA82" s="798"/>
      <c r="JD82" s="798"/>
      <c r="JE82" s="704"/>
      <c r="JV82" s="546"/>
      <c r="KC82" s="798"/>
      <c r="KR82" s="798"/>
      <c r="KY82" s="798"/>
      <c r="MH82" s="546"/>
      <c r="MO82" s="546"/>
      <c r="MV82" s="546"/>
      <c r="NQ82" s="546"/>
      <c r="NT82" s="546"/>
      <c r="NX82" s="546"/>
      <c r="OE82" s="546"/>
      <c r="OF82" s="933"/>
      <c r="OI82" s="312"/>
      <c r="OM82" s="546"/>
      <c r="PA82" s="798"/>
      <c r="PH82" s="798"/>
      <c r="PO82" s="798"/>
      <c r="PS82" s="312"/>
      <c r="PW82" s="798"/>
      <c r="QD82" s="798"/>
      <c r="RF82" s="546"/>
      <c r="RG82" s="935"/>
      <c r="RN82" s="546"/>
      <c r="RU82" s="546"/>
      <c r="TY82" s="546"/>
      <c r="UF82" s="546"/>
      <c r="UM82" s="546"/>
      <c r="UT82" s="798"/>
      <c r="UW82" s="798"/>
      <c r="VA82" s="546"/>
      <c r="WC82" s="798"/>
      <c r="WF82" s="312"/>
      <c r="WJ82" s="546"/>
      <c r="WX82" s="546"/>
      <c r="XA82" s="312"/>
      <c r="XE82" s="546"/>
      <c r="XL82" s="546"/>
      <c r="XS82" s="798"/>
      <c r="YA82" s="798"/>
      <c r="YH82" s="546"/>
      <c r="YI82" s="935"/>
      <c r="YP82" s="798"/>
      <c r="YW82" s="798"/>
      <c r="ZD82" s="546"/>
      <c r="ZK82" s="546"/>
      <c r="ZR82" s="798"/>
      <c r="ZS82" s="933"/>
      <c r="ZT82" s="312"/>
      <c r="ZV82" s="323"/>
      <c r="ZZ82" s="798"/>
      <c r="AAC82" s="323"/>
      <c r="AAG82" s="546"/>
      <c r="AAJ82" s="798"/>
      <c r="AAN82" s="798"/>
      <c r="AAO82" s="312"/>
      <c r="AAU82" s="546"/>
      <c r="ABB82" s="546"/>
      <c r="ABI82" s="546"/>
      <c r="ABP82" s="546"/>
      <c r="ABW82" s="546"/>
      <c r="ACD82" s="546"/>
      <c r="ACE82" s="546"/>
      <c r="ACZ82" s="407"/>
      <c r="ADH82" s="798"/>
      <c r="ADK82" s="546"/>
      <c r="ADO82" s="546"/>
      <c r="ADV82" s="798"/>
      <c r="ADY82" s="798"/>
      <c r="AGG82" s="798"/>
      <c r="AGN82" s="546"/>
      <c r="AGU82" s="323"/>
      <c r="AGV82" s="323"/>
      <c r="AGY82" s="798"/>
      <c r="AHJ82" s="546"/>
      <c r="AHQ82" s="546"/>
      <c r="AHR82" s="546"/>
      <c r="AHY82" s="546"/>
      <c r="AIF82" s="546"/>
      <c r="AIM82" s="546"/>
      <c r="AJH82" s="798"/>
      <c r="AJO82" s="798"/>
      <c r="AJR82" s="312"/>
      <c r="AOV82" s="812"/>
      <c r="AOW82" s="953"/>
      <c r="AOX82" s="795"/>
      <c r="AOY82" s="812"/>
      <c r="AOZ82" s="795"/>
      <c r="APA82" s="76"/>
      <c r="APB82" s="353"/>
      <c r="APC82" s="546"/>
      <c r="APJ82" s="798"/>
      <c r="AQL82" s="798"/>
      <c r="AQS82" s="798"/>
      <c r="ARG82" s="546"/>
      <c r="ARU82" s="546"/>
      <c r="ASI82" s="546"/>
      <c r="ASP82" s="546"/>
      <c r="ASQ82" s="546"/>
      <c r="ASX82" s="546"/>
      <c r="ATE82" s="798"/>
      <c r="ATL82" s="546"/>
      <c r="ATM82" s="935"/>
      <c r="ATT82" s="546"/>
      <c r="ATU82" s="935"/>
      <c r="AUB82" s="546"/>
      <c r="AUI82" s="546"/>
      <c r="AUP82" s="546"/>
      <c r="AUW82" s="546"/>
      <c r="AVD82" s="546"/>
      <c r="AVK82" s="546"/>
      <c r="AVR82" s="546"/>
      <c r="AVY82" s="546"/>
      <c r="AWG82" s="933"/>
      <c r="AWN82" s="546"/>
      <c r="AWO82" s="546"/>
      <c r="AWV82" s="546"/>
      <c r="AXC82" s="546"/>
      <c r="AXQ82" s="546"/>
      <c r="AXX82" s="546"/>
      <c r="AYE82" s="546"/>
      <c r="AYL82" s="546"/>
      <c r="AYS82" s="546"/>
      <c r="AZG82" s="798"/>
      <c r="AZU82" s="312"/>
      <c r="AZX82" s="312"/>
      <c r="BAB82" s="546"/>
      <c r="BAE82" s="546"/>
      <c r="BAI82" s="546"/>
      <c r="BAL82" s="312"/>
      <c r="BBD82" s="323"/>
      <c r="BBE82" s="323"/>
      <c r="BBF82" s="817"/>
      <c r="BBG82" s="704"/>
      <c r="BBH82" s="1469"/>
      <c r="BBI82" s="835"/>
      <c r="BBJ82" s="78">
        <f t="shared" si="287"/>
        <v>2133550.5</v>
      </c>
      <c r="BCN82" s="546"/>
      <c r="BCU82" s="546"/>
      <c r="BCX82" s="312"/>
      <c r="BDB82" s="798"/>
      <c r="BDI82" s="546"/>
      <c r="BDJ82" s="546"/>
      <c r="BDM82" s="546"/>
      <c r="BEM82" s="798"/>
      <c r="BET82" s="798"/>
      <c r="BFA82" s="798"/>
      <c r="BFD82" s="546"/>
      <c r="BFH82" s="798"/>
      <c r="BFK82" s="546"/>
      <c r="BFV82" s="798"/>
      <c r="BFY82" s="798"/>
      <c r="BGC82" s="546"/>
      <c r="BGF82" s="407"/>
      <c r="BGQ82" s="546"/>
      <c r="BGX82" s="546"/>
      <c r="BHF82" s="798"/>
      <c r="BHI82" s="798"/>
      <c r="BHM82" s="798"/>
      <c r="BHN82" s="933"/>
      <c r="BHQ82" s="798"/>
      <c r="BIC82" s="546"/>
      <c r="BIF82" s="407"/>
      <c r="BIJ82" s="798"/>
      <c r="BIQ82" s="546"/>
      <c r="BIX82" s="798"/>
      <c r="BIY82" s="798"/>
      <c r="BJM82" s="546"/>
      <c r="BJT82" s="546"/>
      <c r="BJU82" s="407"/>
      <c r="BKB82" s="546"/>
      <c r="BKI82" s="546"/>
      <c r="BKP82" s="546"/>
      <c r="BKW82" s="546"/>
      <c r="BLD82" s="546"/>
      <c r="BLK82" s="546"/>
      <c r="BLR82" s="546"/>
      <c r="BLY82" s="546"/>
      <c r="BMT82" s="798"/>
      <c r="BMW82" s="312"/>
      <c r="BND82" s="312"/>
      <c r="BNI82" s="933"/>
      <c r="BOK82" s="798"/>
      <c r="BOR82" s="546"/>
      <c r="BOY82" s="546"/>
      <c r="BQB82" s="798"/>
      <c r="BQI82" s="798"/>
      <c r="BQL82" s="546"/>
      <c r="BQP82" s="407"/>
      <c r="BQU82" s="140"/>
    </row>
    <row r="83" spans="57:956 1088:1815" s="32" customFormat="1" x14ac:dyDescent="0.25">
      <c r="BE83" s="740">
        <v>13</v>
      </c>
      <c r="BF83" s="32" t="s">
        <v>1182</v>
      </c>
      <c r="BL83" s="798"/>
      <c r="BS83" s="546"/>
      <c r="BT83" s="546"/>
      <c r="CA83" s="546"/>
      <c r="CH83" s="546"/>
      <c r="CK83" s="312"/>
      <c r="CO83" s="407"/>
      <c r="CP83" s="407"/>
      <c r="CS83" s="407"/>
      <c r="CW83" s="407"/>
      <c r="CX83" s="740"/>
      <c r="DA83" s="546"/>
      <c r="DE83" s="798"/>
      <c r="DV83" s="312"/>
      <c r="DZ83" s="798"/>
      <c r="EG83" s="546"/>
      <c r="EN83" s="546"/>
      <c r="EY83" s="312"/>
      <c r="FC83" s="546"/>
      <c r="FK83" s="546"/>
      <c r="FO83" s="312"/>
      <c r="FZ83" s="546"/>
      <c r="GA83" s="546"/>
      <c r="GO83" s="546"/>
      <c r="GW83" s="546"/>
      <c r="HD83" s="798"/>
      <c r="IM83" s="546"/>
      <c r="IT83" s="546"/>
      <c r="JA83" s="798"/>
      <c r="JD83" s="798"/>
      <c r="JE83" s="704"/>
      <c r="JV83" s="546"/>
      <c r="KC83" s="798"/>
      <c r="KR83" s="798"/>
      <c r="KY83" s="798"/>
      <c r="MH83" s="546"/>
      <c r="MO83" s="546"/>
      <c r="MV83" s="546"/>
      <c r="NQ83" s="546"/>
      <c r="NT83" s="546"/>
      <c r="NX83" s="546"/>
      <c r="OE83" s="546"/>
      <c r="OF83" s="933"/>
      <c r="OI83" s="312"/>
      <c r="OM83" s="546"/>
      <c r="PA83" s="798"/>
      <c r="PH83" s="798"/>
      <c r="PO83" s="798"/>
      <c r="PS83" s="312"/>
      <c r="PW83" s="798"/>
      <c r="QD83" s="798"/>
      <c r="RF83" s="546"/>
      <c r="RG83" s="935"/>
      <c r="RN83" s="546"/>
      <c r="RU83" s="546"/>
      <c r="TY83" s="546"/>
      <c r="UF83" s="546"/>
      <c r="UM83" s="546"/>
      <c r="UT83" s="798"/>
      <c r="UW83" s="798"/>
      <c r="VA83" s="546"/>
      <c r="WC83" s="798"/>
      <c r="WF83" s="312"/>
      <c r="WJ83" s="546"/>
      <c r="WX83" s="546"/>
      <c r="XA83" s="312"/>
      <c r="XE83" s="546"/>
      <c r="XL83" s="546"/>
      <c r="XS83" s="798"/>
      <c r="YA83" s="798"/>
      <c r="YH83" s="546"/>
      <c r="YI83" s="935"/>
      <c r="YP83" s="798"/>
      <c r="YW83" s="798"/>
      <c r="ZD83" s="546"/>
      <c r="ZK83" s="546"/>
      <c r="ZR83" s="798"/>
      <c r="ZS83" s="933"/>
      <c r="ZT83" s="312"/>
      <c r="ZV83" s="323"/>
      <c r="ZZ83" s="798"/>
      <c r="AAC83" s="323"/>
      <c r="AAG83" s="546"/>
      <c r="AAJ83" s="798"/>
      <c r="AAN83" s="798"/>
      <c r="AAO83" s="312"/>
      <c r="AAU83" s="546"/>
      <c r="ABB83" s="546"/>
      <c r="ABI83" s="546"/>
      <c r="ABP83" s="546"/>
      <c r="ABW83" s="546"/>
      <c r="ACD83" s="546"/>
      <c r="ACE83" s="546"/>
      <c r="ACZ83" s="407"/>
      <c r="ADH83" s="798"/>
      <c r="ADK83" s="546"/>
      <c r="ADO83" s="546"/>
      <c r="ADV83" s="798"/>
      <c r="ADY83" s="798"/>
      <c r="AGG83" s="798"/>
      <c r="AGN83" s="546"/>
      <c r="AGU83" s="323"/>
      <c r="AGV83" s="323"/>
      <c r="AGY83" s="798"/>
      <c r="AHJ83" s="546"/>
      <c r="AHQ83" s="546"/>
      <c r="AHR83" s="546"/>
      <c r="AHY83" s="546"/>
      <c r="AIF83" s="546"/>
      <c r="AIM83" s="546"/>
      <c r="AJH83" s="798"/>
      <c r="AJO83" s="798"/>
      <c r="AJR83" s="312"/>
      <c r="AOV83" s="812"/>
      <c r="AOW83" s="953"/>
      <c r="AOX83" s="795"/>
      <c r="AOY83" s="812"/>
      <c r="AOZ83" s="795"/>
      <c r="APA83" s="76"/>
      <c r="APB83" s="353"/>
      <c r="APC83" s="546"/>
      <c r="APJ83" s="798"/>
      <c r="AQL83" s="798"/>
      <c r="AQS83" s="798"/>
      <c r="ARG83" s="546"/>
      <c r="ARU83" s="546"/>
      <c r="ASI83" s="546"/>
      <c r="ASP83" s="546"/>
      <c r="ASQ83" s="546"/>
      <c r="ASX83" s="546"/>
      <c r="ATE83" s="798"/>
      <c r="ATL83" s="546"/>
      <c r="ATM83" s="935"/>
      <c r="ATT83" s="546"/>
      <c r="ATU83" s="935"/>
      <c r="AUB83" s="546"/>
      <c r="AUI83" s="546"/>
      <c r="AUP83" s="546"/>
      <c r="AUW83" s="546"/>
      <c r="AVD83" s="546"/>
      <c r="AVK83" s="546"/>
      <c r="AVR83" s="546"/>
      <c r="AVY83" s="546"/>
      <c r="AWG83" s="933"/>
      <c r="AWN83" s="546"/>
      <c r="AWO83" s="546"/>
      <c r="AWV83" s="546"/>
      <c r="AXC83" s="546"/>
      <c r="AXQ83" s="546"/>
      <c r="AXX83" s="546"/>
      <c r="AYE83" s="546"/>
      <c r="AYL83" s="546"/>
      <c r="AYS83" s="546"/>
      <c r="AZG83" s="798"/>
      <c r="AZU83" s="312"/>
      <c r="AZX83" s="312"/>
      <c r="BAB83" s="546"/>
      <c r="BAE83" s="546"/>
      <c r="BAI83" s="546"/>
      <c r="BAL83" s="312"/>
      <c r="BBD83" s="323"/>
      <c r="BBE83" s="323"/>
      <c r="BBF83" s="782"/>
      <c r="BBG83" s="704"/>
      <c r="BBH83" s="1469"/>
      <c r="BBI83" s="835"/>
      <c r="BBJ83" s="78">
        <f t="shared" si="287"/>
        <v>2133550.5</v>
      </c>
      <c r="BCN83" s="546"/>
      <c r="BCU83" s="546"/>
      <c r="BCX83" s="312"/>
      <c r="BDB83" s="798"/>
      <c r="BDI83" s="546"/>
      <c r="BDJ83" s="546"/>
      <c r="BDM83" s="546"/>
      <c r="BEM83" s="798"/>
      <c r="BET83" s="798"/>
      <c r="BFA83" s="798"/>
      <c r="BFD83" s="546"/>
      <c r="BFH83" s="798"/>
      <c r="BFK83" s="546"/>
      <c r="BFV83" s="798"/>
      <c r="BFY83" s="798"/>
      <c r="BGC83" s="546"/>
      <c r="BGF83" s="407"/>
      <c r="BGQ83" s="546"/>
      <c r="BGX83" s="546"/>
      <c r="BHF83" s="798"/>
      <c r="BHI83" s="798"/>
      <c r="BHM83" s="798"/>
      <c r="BHN83" s="933"/>
      <c r="BHQ83" s="798"/>
      <c r="BIC83" s="546"/>
      <c r="BIF83" s="407"/>
      <c r="BIJ83" s="798"/>
      <c r="BIQ83" s="546"/>
      <c r="BIX83" s="798"/>
      <c r="BIY83" s="798"/>
      <c r="BJM83" s="546"/>
      <c r="BJT83" s="546"/>
      <c r="BJU83" s="407"/>
      <c r="BKB83" s="546"/>
      <c r="BKI83" s="546"/>
      <c r="BKP83" s="546"/>
      <c r="BKW83" s="546"/>
      <c r="BLD83" s="546"/>
      <c r="BLK83" s="546"/>
      <c r="BLR83" s="546"/>
      <c r="BLY83" s="546"/>
      <c r="BMT83" s="798"/>
      <c r="BMW83" s="312"/>
      <c r="BND83" s="312"/>
      <c r="BNI83" s="933"/>
      <c r="BOK83" s="798"/>
      <c r="BOR83" s="546"/>
      <c r="BOY83" s="546"/>
      <c r="BQB83" s="798"/>
      <c r="BQI83" s="798"/>
      <c r="BQL83" s="546"/>
      <c r="BQP83" s="407"/>
    </row>
    <row r="84" spans="57:956 1088:1815" s="32" customFormat="1" x14ac:dyDescent="0.25">
      <c r="BE84" s="740">
        <v>14</v>
      </c>
      <c r="BF84" s="32" t="s">
        <v>1183</v>
      </c>
      <c r="BL84" s="798"/>
      <c r="BS84" s="546"/>
      <c r="BT84" s="546"/>
      <c r="CA84" s="546"/>
      <c r="CH84" s="546"/>
      <c r="CK84" s="312"/>
      <c r="CO84" s="407"/>
      <c r="CP84" s="407"/>
      <c r="CS84" s="407"/>
      <c r="CW84" s="407"/>
      <c r="CX84" s="740"/>
      <c r="DA84" s="546"/>
      <c r="DE84" s="798"/>
      <c r="DV84" s="312"/>
      <c r="DZ84" s="798"/>
      <c r="EG84" s="546"/>
      <c r="EN84" s="546"/>
      <c r="EY84" s="312"/>
      <c r="FC84" s="546"/>
      <c r="FK84" s="546"/>
      <c r="FO84" s="312"/>
      <c r="FZ84" s="546"/>
      <c r="GA84" s="546"/>
      <c r="GO84" s="546"/>
      <c r="GW84" s="546"/>
      <c r="HD84" s="798"/>
      <c r="IM84" s="546"/>
      <c r="IT84" s="546"/>
      <c r="JA84" s="798"/>
      <c r="JD84" s="798"/>
      <c r="JE84" s="704"/>
      <c r="JV84" s="546"/>
      <c r="KC84" s="798"/>
      <c r="KR84" s="798"/>
      <c r="KY84" s="798"/>
      <c r="MH84" s="546"/>
      <c r="MO84" s="546"/>
      <c r="MV84" s="546"/>
      <c r="NQ84" s="546"/>
      <c r="NT84" s="546"/>
      <c r="NX84" s="546"/>
      <c r="OE84" s="546"/>
      <c r="OF84" s="933"/>
      <c r="OI84" s="312"/>
      <c r="OM84" s="546"/>
      <c r="PA84" s="798"/>
      <c r="PH84" s="798"/>
      <c r="PO84" s="798"/>
      <c r="PS84" s="312"/>
      <c r="PW84" s="798"/>
      <c r="QD84" s="798"/>
      <c r="RF84" s="546"/>
      <c r="RG84" s="935"/>
      <c r="RN84" s="546"/>
      <c r="RU84" s="546"/>
      <c r="TY84" s="546"/>
      <c r="UF84" s="546"/>
      <c r="UM84" s="546"/>
      <c r="UT84" s="798"/>
      <c r="UW84" s="798"/>
      <c r="VA84" s="546"/>
      <c r="WC84" s="798"/>
      <c r="WF84" s="312"/>
      <c r="WJ84" s="546"/>
      <c r="WX84" s="546"/>
      <c r="XA84" s="312"/>
      <c r="XE84" s="546"/>
      <c r="XL84" s="546"/>
      <c r="XS84" s="798"/>
      <c r="YA84" s="798"/>
      <c r="YH84" s="546"/>
      <c r="YI84" s="935"/>
      <c r="YP84" s="798"/>
      <c r="YW84" s="798"/>
      <c r="ZD84" s="546"/>
      <c r="ZK84" s="546"/>
      <c r="ZR84" s="798"/>
      <c r="ZS84" s="933"/>
      <c r="ZT84" s="312"/>
      <c r="ZV84" s="323"/>
      <c r="ZZ84" s="798"/>
      <c r="AAC84" s="323"/>
      <c r="AAG84" s="546"/>
      <c r="AAJ84" s="798"/>
      <c r="AAN84" s="798"/>
      <c r="AAO84" s="312"/>
      <c r="AAU84" s="546"/>
      <c r="ABB84" s="546"/>
      <c r="ABI84" s="546"/>
      <c r="ABP84" s="546"/>
      <c r="ABW84" s="546"/>
      <c r="ACD84" s="546"/>
      <c r="ACE84" s="546"/>
      <c r="ACZ84" s="407"/>
      <c r="ADH84" s="798"/>
      <c r="ADK84" s="546"/>
      <c r="ADO84" s="546"/>
      <c r="ADV84" s="798"/>
      <c r="ADY84" s="798"/>
      <c r="AGG84" s="798"/>
      <c r="AGN84" s="546"/>
      <c r="AGU84" s="323"/>
      <c r="AGV84" s="323"/>
      <c r="AGY84" s="798"/>
      <c r="AHJ84" s="546"/>
      <c r="AHQ84" s="546"/>
      <c r="AHR84" s="546"/>
      <c r="AHY84" s="546"/>
      <c r="AIF84" s="546"/>
      <c r="AIM84" s="546"/>
      <c r="AJH84" s="798"/>
      <c r="AJO84" s="798"/>
      <c r="AJR84" s="312"/>
      <c r="AOV84" s="812"/>
      <c r="AOW84" s="953"/>
      <c r="AOX84" s="795"/>
      <c r="AOY84" s="812"/>
      <c r="AOZ84" s="795"/>
      <c r="APA84" s="76"/>
      <c r="APB84" s="353"/>
      <c r="APC84" s="546"/>
      <c r="APJ84" s="798"/>
      <c r="AQL84" s="798"/>
      <c r="AQS84" s="798"/>
      <c r="ARG84" s="546"/>
      <c r="ARU84" s="546"/>
      <c r="ASI84" s="546"/>
      <c r="ASP84" s="546"/>
      <c r="ASQ84" s="546"/>
      <c r="ASX84" s="546"/>
      <c r="ATE84" s="798"/>
      <c r="ATL84" s="546"/>
      <c r="ATM84" s="935"/>
      <c r="ATT84" s="546"/>
      <c r="ATU84" s="935"/>
      <c r="AUB84" s="546"/>
      <c r="AUI84" s="546"/>
      <c r="AUP84" s="546"/>
      <c r="AUW84" s="546"/>
      <c r="AVD84" s="546"/>
      <c r="AVK84" s="546"/>
      <c r="AVR84" s="546"/>
      <c r="AVY84" s="546"/>
      <c r="AWG84" s="933"/>
      <c r="AWN84" s="546"/>
      <c r="AWO84" s="546"/>
      <c r="AWV84" s="546"/>
      <c r="AXC84" s="546"/>
      <c r="AXQ84" s="546"/>
      <c r="AXX84" s="546"/>
      <c r="AYE84" s="546"/>
      <c r="AYL84" s="546"/>
      <c r="AYS84" s="546"/>
      <c r="AZG84" s="798"/>
      <c r="AZU84" s="312"/>
      <c r="AZX84" s="312"/>
      <c r="BAB84" s="546"/>
      <c r="BAE84" s="546"/>
      <c r="BAI84" s="546"/>
      <c r="BAL84" s="312"/>
      <c r="BBD84" s="323"/>
      <c r="BBE84" s="323"/>
      <c r="BBF84" s="817"/>
      <c r="BBG84" s="704"/>
      <c r="BBH84" s="1469"/>
      <c r="BBI84" s="835"/>
      <c r="BBJ84" s="78">
        <f t="shared" si="287"/>
        <v>2133550.5</v>
      </c>
      <c r="BCN84" s="546"/>
      <c r="BCU84" s="546"/>
      <c r="BCX84" s="312"/>
      <c r="BDB84" s="798"/>
      <c r="BDI84" s="546"/>
      <c r="BDJ84" s="546"/>
      <c r="BDM84" s="546"/>
      <c r="BEM84" s="798"/>
      <c r="BET84" s="798"/>
      <c r="BFA84" s="798"/>
      <c r="BFD84" s="546"/>
      <c r="BFH84" s="798"/>
      <c r="BFK84" s="546"/>
      <c r="BFV84" s="798"/>
      <c r="BFY84" s="798"/>
      <c r="BGC84" s="546"/>
      <c r="BGF84" s="407"/>
      <c r="BGQ84" s="546"/>
      <c r="BGX84" s="546"/>
      <c r="BHF84" s="798"/>
      <c r="BHI84" s="798"/>
      <c r="BHM84" s="798"/>
      <c r="BHN84" s="933"/>
      <c r="BHQ84" s="798"/>
      <c r="BIC84" s="546"/>
      <c r="BIF84" s="407"/>
      <c r="BIJ84" s="798"/>
      <c r="BIQ84" s="546"/>
      <c r="BIX84" s="798"/>
      <c r="BIY84" s="798"/>
      <c r="BJM84" s="546"/>
      <c r="BJT84" s="546"/>
      <c r="BJU84" s="407"/>
      <c r="BKB84" s="546"/>
      <c r="BKI84" s="546"/>
      <c r="BKP84" s="546"/>
      <c r="BKW84" s="546"/>
      <c r="BLD84" s="546"/>
      <c r="BLK84" s="546"/>
      <c r="BLR84" s="546"/>
      <c r="BLY84" s="546"/>
      <c r="BMT84" s="798"/>
      <c r="BMW84" s="312"/>
      <c r="BND84" s="312"/>
      <c r="BNI84" s="933"/>
      <c r="BOK84" s="798"/>
      <c r="BOR84" s="546"/>
      <c r="BOY84" s="546"/>
      <c r="BQB84" s="798"/>
      <c r="BQI84" s="798"/>
      <c r="BQL84" s="546"/>
      <c r="BQP84" s="407"/>
    </row>
    <row r="85" spans="57:956 1088:1815" s="32" customFormat="1" x14ac:dyDescent="0.25">
      <c r="BE85" s="740">
        <v>15</v>
      </c>
      <c r="BF85" s="32" t="s">
        <v>1184</v>
      </c>
      <c r="BL85" s="798"/>
      <c r="BS85" s="546"/>
      <c r="BT85" s="546"/>
      <c r="CA85" s="546"/>
      <c r="CH85" s="546"/>
      <c r="CK85" s="312"/>
      <c r="CO85" s="407"/>
      <c r="CP85" s="407"/>
      <c r="CS85" s="407"/>
      <c r="CW85" s="407"/>
      <c r="CX85" s="740"/>
      <c r="DA85" s="546"/>
      <c r="DE85" s="798"/>
      <c r="DV85" s="312"/>
      <c r="DZ85" s="798"/>
      <c r="EG85" s="546"/>
      <c r="EN85" s="546"/>
      <c r="EY85" s="312"/>
      <c r="FC85" s="546"/>
      <c r="FK85" s="546"/>
      <c r="FO85" s="312"/>
      <c r="FZ85" s="546"/>
      <c r="GA85" s="546"/>
      <c r="GO85" s="546"/>
      <c r="GW85" s="546"/>
      <c r="HD85" s="798"/>
      <c r="IM85" s="546"/>
      <c r="IT85" s="546"/>
      <c r="JA85" s="798"/>
      <c r="JD85" s="798"/>
      <c r="JE85" s="704"/>
      <c r="JV85" s="546"/>
      <c r="KC85" s="798"/>
      <c r="KR85" s="798"/>
      <c r="KY85" s="798"/>
      <c r="MH85" s="546"/>
      <c r="MO85" s="546"/>
      <c r="MV85" s="546"/>
      <c r="NQ85" s="546"/>
      <c r="NT85" s="546"/>
      <c r="NX85" s="546"/>
      <c r="OE85" s="546"/>
      <c r="OF85" s="933"/>
      <c r="OI85" s="312"/>
      <c r="OM85" s="546"/>
      <c r="PA85" s="798"/>
      <c r="PH85" s="798"/>
      <c r="PO85" s="798"/>
      <c r="PS85" s="312"/>
      <c r="PW85" s="798"/>
      <c r="QD85" s="798"/>
      <c r="RF85" s="546"/>
      <c r="RG85" s="935"/>
      <c r="RN85" s="546"/>
      <c r="RU85" s="546"/>
      <c r="TY85" s="546"/>
      <c r="UF85" s="546"/>
      <c r="UM85" s="546"/>
      <c r="UT85" s="798"/>
      <c r="UW85" s="798"/>
      <c r="VA85" s="546"/>
      <c r="WC85" s="798"/>
      <c r="WF85" s="312"/>
      <c r="WJ85" s="546"/>
      <c r="WX85" s="546"/>
      <c r="XA85" s="312"/>
      <c r="XE85" s="546"/>
      <c r="XL85" s="546"/>
      <c r="XS85" s="798"/>
      <c r="YA85" s="798"/>
      <c r="YH85" s="546"/>
      <c r="YI85" s="935"/>
      <c r="YP85" s="798"/>
      <c r="YW85" s="798"/>
      <c r="ZD85" s="546"/>
      <c r="ZK85" s="546"/>
      <c r="ZR85" s="798"/>
      <c r="ZS85" s="933"/>
      <c r="ZT85" s="312"/>
      <c r="ZV85" s="323"/>
      <c r="ZZ85" s="798"/>
      <c r="AAC85" s="323"/>
      <c r="AAG85" s="546"/>
      <c r="AAJ85" s="798"/>
      <c r="AAN85" s="798"/>
      <c r="AAO85" s="312"/>
      <c r="AAU85" s="546"/>
      <c r="ABB85" s="546"/>
      <c r="ABI85" s="546"/>
      <c r="ABP85" s="546"/>
      <c r="ABW85" s="546"/>
      <c r="ACD85" s="546"/>
      <c r="ACE85" s="546"/>
      <c r="ACZ85" s="407"/>
      <c r="ADH85" s="798"/>
      <c r="ADK85" s="546"/>
      <c r="ADO85" s="546"/>
      <c r="ADV85" s="798"/>
      <c r="ADY85" s="798"/>
      <c r="AGG85" s="798"/>
      <c r="AGN85" s="546"/>
      <c r="AGU85" s="323"/>
      <c r="AGV85" s="323"/>
      <c r="AGY85" s="798"/>
      <c r="AHJ85" s="546"/>
      <c r="AHQ85" s="546"/>
      <c r="AHR85" s="546"/>
      <c r="AHY85" s="546"/>
      <c r="AIF85" s="546"/>
      <c r="AIM85" s="546"/>
      <c r="AJH85" s="798"/>
      <c r="AJO85" s="798"/>
      <c r="AJR85" s="312"/>
      <c r="AOV85" s="812"/>
      <c r="AOW85" s="953"/>
      <c r="AOX85" s="795"/>
      <c r="AOY85" s="812"/>
      <c r="AOZ85" s="795"/>
      <c r="APA85" s="76"/>
      <c r="APB85" s="353"/>
      <c r="APC85" s="546"/>
      <c r="APJ85" s="798"/>
      <c r="AQL85" s="798"/>
      <c r="AQS85" s="798"/>
      <c r="ARG85" s="546"/>
      <c r="ARU85" s="546"/>
      <c r="ASI85" s="546"/>
      <c r="ASP85" s="546"/>
      <c r="ASQ85" s="546"/>
      <c r="ASX85" s="546"/>
      <c r="ATE85" s="798"/>
      <c r="ATL85" s="546"/>
      <c r="ATM85" s="935"/>
      <c r="ATT85" s="546"/>
      <c r="ATU85" s="935"/>
      <c r="AUB85" s="546"/>
      <c r="AUI85" s="546"/>
      <c r="AUP85" s="546"/>
      <c r="AUW85" s="546"/>
      <c r="AVD85" s="546"/>
      <c r="AVK85" s="546"/>
      <c r="AVR85" s="546"/>
      <c r="AVY85" s="546"/>
      <c r="AWG85" s="933"/>
      <c r="AWN85" s="546"/>
      <c r="AWO85" s="546"/>
      <c r="AWV85" s="546"/>
      <c r="AXC85" s="546"/>
      <c r="AXQ85" s="546"/>
      <c r="AXX85" s="546"/>
      <c r="AYE85" s="546"/>
      <c r="AYL85" s="546"/>
      <c r="AYS85" s="546"/>
      <c r="AZG85" s="798"/>
      <c r="AZU85" s="312"/>
      <c r="AZX85" s="312"/>
      <c r="BAB85" s="546"/>
      <c r="BAE85" s="546"/>
      <c r="BAI85" s="546"/>
      <c r="BAL85" s="312"/>
      <c r="BBD85" s="323"/>
      <c r="BBE85" s="323"/>
      <c r="BBF85" s="817"/>
      <c r="BBG85" s="704"/>
      <c r="BBH85" s="1469"/>
      <c r="BBI85" s="835"/>
      <c r="BBJ85" s="78">
        <f t="shared" si="287"/>
        <v>2133550.5</v>
      </c>
      <c r="BCN85" s="546"/>
      <c r="BCU85" s="546"/>
      <c r="BCX85" s="312"/>
      <c r="BDB85" s="798"/>
      <c r="BDI85" s="546"/>
      <c r="BDJ85" s="546"/>
      <c r="BDM85" s="546"/>
      <c r="BEM85" s="798"/>
      <c r="BET85" s="798"/>
      <c r="BFA85" s="798"/>
      <c r="BFD85" s="546"/>
      <c r="BFH85" s="798"/>
      <c r="BFK85" s="546"/>
      <c r="BFV85" s="798"/>
      <c r="BFY85" s="798"/>
      <c r="BGC85" s="546"/>
      <c r="BGF85" s="407"/>
      <c r="BGQ85" s="546"/>
      <c r="BGX85" s="546"/>
      <c r="BHF85" s="798"/>
      <c r="BHI85" s="798"/>
      <c r="BHM85" s="798"/>
      <c r="BHN85" s="933"/>
      <c r="BHQ85" s="798"/>
      <c r="BIC85" s="546"/>
      <c r="BIF85" s="407"/>
      <c r="BIJ85" s="798"/>
      <c r="BIQ85" s="546"/>
      <c r="BIX85" s="798"/>
      <c r="BIY85" s="798"/>
      <c r="BJM85" s="546"/>
      <c r="BJT85" s="546"/>
      <c r="BJU85" s="407"/>
      <c r="BKB85" s="546"/>
      <c r="BKI85" s="546"/>
      <c r="BKP85" s="546"/>
      <c r="BKW85" s="546"/>
      <c r="BLD85" s="546"/>
      <c r="BLK85" s="546"/>
      <c r="BLR85" s="546"/>
      <c r="BLY85" s="546"/>
      <c r="BMT85" s="798"/>
      <c r="BMW85" s="312"/>
      <c r="BND85" s="312"/>
      <c r="BNI85" s="933"/>
      <c r="BOK85" s="798"/>
      <c r="BOR85" s="546"/>
      <c r="BOY85" s="546"/>
      <c r="BQB85" s="798"/>
      <c r="BQI85" s="798"/>
      <c r="BQL85" s="546"/>
      <c r="BQP85" s="407"/>
    </row>
    <row r="86" spans="57:956 1088:1815" s="32" customFormat="1" x14ac:dyDescent="0.25">
      <c r="BE86" s="740">
        <v>16</v>
      </c>
      <c r="BF86" s="32" t="s">
        <v>280</v>
      </c>
      <c r="BL86" s="798"/>
      <c r="BS86" s="546"/>
      <c r="BT86" s="546"/>
      <c r="CA86" s="546"/>
      <c r="CH86" s="546"/>
      <c r="CK86" s="312"/>
      <c r="CO86" s="407"/>
      <c r="CP86" s="407"/>
      <c r="CS86" s="407"/>
      <c r="CW86" s="407"/>
      <c r="CX86" s="740"/>
      <c r="DA86" s="546"/>
      <c r="DE86" s="798"/>
      <c r="DV86" s="312"/>
      <c r="DZ86" s="798"/>
      <c r="EG86" s="546"/>
      <c r="EN86" s="546"/>
      <c r="EY86" s="312"/>
      <c r="FC86" s="546"/>
      <c r="FK86" s="546"/>
      <c r="FO86" s="312"/>
      <c r="FZ86" s="546"/>
      <c r="GA86" s="546"/>
      <c r="GO86" s="546"/>
      <c r="GW86" s="546"/>
      <c r="HD86" s="798"/>
      <c r="IM86" s="546"/>
      <c r="IT86" s="546"/>
      <c r="JA86" s="798"/>
      <c r="JD86" s="798"/>
      <c r="JE86" s="704"/>
      <c r="JV86" s="546"/>
      <c r="KC86" s="798"/>
      <c r="KR86" s="798"/>
      <c r="KY86" s="798"/>
      <c r="MH86" s="546"/>
      <c r="MO86" s="546"/>
      <c r="MV86" s="546"/>
      <c r="NQ86" s="546"/>
      <c r="NT86" s="546"/>
      <c r="NX86" s="546"/>
      <c r="OE86" s="546"/>
      <c r="OF86" s="933"/>
      <c r="OI86" s="312"/>
      <c r="OM86" s="546"/>
      <c r="PA86" s="798"/>
      <c r="PH86" s="798"/>
      <c r="PO86" s="798"/>
      <c r="PS86" s="312"/>
      <c r="PW86" s="798"/>
      <c r="QD86" s="798"/>
      <c r="RF86" s="546"/>
      <c r="RG86" s="935"/>
      <c r="RN86" s="546"/>
      <c r="RU86" s="546"/>
      <c r="TY86" s="546"/>
      <c r="UF86" s="546"/>
      <c r="UM86" s="546"/>
      <c r="UT86" s="798"/>
      <c r="UW86" s="798"/>
      <c r="VA86" s="546"/>
      <c r="WC86" s="798"/>
      <c r="WF86" s="312"/>
      <c r="WJ86" s="546"/>
      <c r="WX86" s="546"/>
      <c r="XA86" s="312"/>
      <c r="XE86" s="546"/>
      <c r="XL86" s="546"/>
      <c r="XS86" s="798"/>
      <c r="YA86" s="798"/>
      <c r="YH86" s="546"/>
      <c r="YI86" s="935"/>
      <c r="YP86" s="798"/>
      <c r="YW86" s="798"/>
      <c r="ZD86" s="546"/>
      <c r="ZK86" s="546"/>
      <c r="ZR86" s="798"/>
      <c r="ZS86" s="933"/>
      <c r="ZT86" s="312"/>
      <c r="ZV86" s="323"/>
      <c r="ZZ86" s="798"/>
      <c r="AAC86" s="323"/>
      <c r="AAG86" s="546"/>
      <c r="AAJ86" s="798"/>
      <c r="AAN86" s="798"/>
      <c r="AAO86" s="312"/>
      <c r="AAU86" s="546"/>
      <c r="ABB86" s="546"/>
      <c r="ABI86" s="546"/>
      <c r="ABP86" s="546"/>
      <c r="ABW86" s="546"/>
      <c r="ACD86" s="546"/>
      <c r="ACE86" s="546"/>
      <c r="ACZ86" s="407"/>
      <c r="ADH86" s="798"/>
      <c r="ADK86" s="546"/>
      <c r="ADO86" s="546"/>
      <c r="ADV86" s="798"/>
      <c r="ADY86" s="798"/>
      <c r="AGG86" s="798"/>
      <c r="AGN86" s="546"/>
      <c r="AGU86" s="323"/>
      <c r="AGV86" s="323"/>
      <c r="AGY86" s="798"/>
      <c r="AHJ86" s="546"/>
      <c r="AHQ86" s="546"/>
      <c r="AHR86" s="546"/>
      <c r="AHY86" s="546"/>
      <c r="AIF86" s="546"/>
      <c r="AIM86" s="546"/>
      <c r="AJH86" s="798"/>
      <c r="AJO86" s="798"/>
      <c r="AJR86" s="312"/>
      <c r="AOV86" s="812"/>
      <c r="AOW86" s="953"/>
      <c r="AOX86" s="795"/>
      <c r="AOY86" s="812"/>
      <c r="AOZ86" s="795"/>
      <c r="APA86" s="76"/>
      <c r="APB86" s="353"/>
      <c r="APC86" s="546"/>
      <c r="APJ86" s="798"/>
      <c r="AQL86" s="798"/>
      <c r="AQS86" s="798"/>
      <c r="ARG86" s="546"/>
      <c r="ARU86" s="546"/>
      <c r="ASI86" s="546"/>
      <c r="ASP86" s="546"/>
      <c r="ASQ86" s="546"/>
      <c r="ASX86" s="546"/>
      <c r="ATE86" s="798"/>
      <c r="ATL86" s="546"/>
      <c r="ATM86" s="935"/>
      <c r="ATT86" s="546"/>
      <c r="ATU86" s="935"/>
      <c r="AUB86" s="546"/>
      <c r="AUI86" s="546"/>
      <c r="AUP86" s="546"/>
      <c r="AUW86" s="546"/>
      <c r="AVD86" s="546"/>
      <c r="AVK86" s="546"/>
      <c r="AVR86" s="546"/>
      <c r="AVY86" s="546"/>
      <c r="AWG86" s="933"/>
      <c r="AWN86" s="546"/>
      <c r="AWO86" s="546"/>
      <c r="AWV86" s="546"/>
      <c r="AXC86" s="546"/>
      <c r="AXQ86" s="546"/>
      <c r="AXX86" s="546"/>
      <c r="AYE86" s="546"/>
      <c r="AYL86" s="546"/>
      <c r="AYS86" s="546"/>
      <c r="AZG86" s="798"/>
      <c r="AZU86" s="312"/>
      <c r="AZX86" s="312"/>
      <c r="BAB86" s="546"/>
      <c r="BAE86" s="546"/>
      <c r="BAI86" s="546"/>
      <c r="BAL86" s="312"/>
      <c r="BBD86" s="323"/>
      <c r="BBE86" s="323"/>
      <c r="BBF86" s="817"/>
      <c r="BBG86" s="704"/>
      <c r="BBH86" s="323"/>
      <c r="BBI86" s="704"/>
      <c r="BBJ86" s="78">
        <f t="shared" si="287"/>
        <v>2133550.5</v>
      </c>
      <c r="BCN86" s="546"/>
      <c r="BCU86" s="546"/>
      <c r="BCX86" s="312"/>
      <c r="BDB86" s="798"/>
      <c r="BDI86" s="546"/>
      <c r="BDJ86" s="546"/>
      <c r="BDM86" s="546"/>
      <c r="BEM86" s="798"/>
      <c r="BET86" s="798"/>
      <c r="BFA86" s="798"/>
      <c r="BFD86" s="546"/>
      <c r="BFH86" s="798"/>
      <c r="BFK86" s="546"/>
      <c r="BFV86" s="798"/>
      <c r="BFY86" s="798"/>
      <c r="BGC86" s="546"/>
      <c r="BGF86" s="407"/>
      <c r="BGQ86" s="546"/>
      <c r="BGX86" s="546"/>
      <c r="BHF86" s="798"/>
      <c r="BHI86" s="798"/>
      <c r="BHM86" s="798"/>
      <c r="BHN86" s="933"/>
      <c r="BHQ86" s="798"/>
      <c r="BIC86" s="546"/>
      <c r="BIF86" s="407"/>
      <c r="BIJ86" s="798"/>
      <c r="BIQ86" s="546"/>
      <c r="BIX86" s="798"/>
      <c r="BIY86" s="798"/>
      <c r="BJM86" s="546"/>
      <c r="BJT86" s="546"/>
      <c r="BJU86" s="407"/>
      <c r="BKB86" s="546"/>
      <c r="BKI86" s="546"/>
      <c r="BKP86" s="546"/>
      <c r="BKW86" s="546"/>
      <c r="BLD86" s="546"/>
      <c r="BLK86" s="546"/>
      <c r="BLR86" s="546"/>
      <c r="BLY86" s="546"/>
      <c r="BMT86" s="798"/>
      <c r="BMW86" s="312"/>
      <c r="BND86" s="312"/>
      <c r="BNI86" s="933"/>
      <c r="BOK86" s="798"/>
      <c r="BOR86" s="546"/>
      <c r="BOY86" s="546"/>
      <c r="BQB86" s="798"/>
      <c r="BQI86" s="798"/>
      <c r="BQL86" s="546"/>
      <c r="BQP86" s="407"/>
    </row>
    <row r="87" spans="57:956 1088:1815" s="32" customFormat="1" x14ac:dyDescent="0.25">
      <c r="BE87" s="740">
        <v>17</v>
      </c>
      <c r="BF87" s="32" t="s">
        <v>1185</v>
      </c>
      <c r="BL87" s="798"/>
      <c r="BS87" s="546"/>
      <c r="BT87" s="546"/>
      <c r="CA87" s="546"/>
      <c r="CH87" s="546"/>
      <c r="CK87" s="312"/>
      <c r="CO87" s="407"/>
      <c r="CP87" s="407"/>
      <c r="CS87" s="407"/>
      <c r="CW87" s="407"/>
      <c r="CX87" s="740"/>
      <c r="DA87" s="546"/>
      <c r="DE87" s="798"/>
      <c r="DV87" s="312"/>
      <c r="DZ87" s="798"/>
      <c r="EG87" s="546"/>
      <c r="EN87" s="546"/>
      <c r="EY87" s="312"/>
      <c r="FC87" s="546"/>
      <c r="FK87" s="546"/>
      <c r="FO87" s="312"/>
      <c r="FZ87" s="546"/>
      <c r="GA87" s="546"/>
      <c r="GO87" s="546"/>
      <c r="GW87" s="546"/>
      <c r="HD87" s="798"/>
      <c r="IM87" s="546"/>
      <c r="IT87" s="546"/>
      <c r="JA87" s="798"/>
      <c r="JD87" s="798"/>
      <c r="JE87" s="704"/>
      <c r="JV87" s="546"/>
      <c r="KC87" s="798"/>
      <c r="KR87" s="798"/>
      <c r="KY87" s="798"/>
      <c r="MH87" s="546"/>
      <c r="MO87" s="546"/>
      <c r="MV87" s="546"/>
      <c r="NQ87" s="546"/>
      <c r="NT87" s="546"/>
      <c r="NX87" s="546"/>
      <c r="OE87" s="546"/>
      <c r="OF87" s="933"/>
      <c r="OI87" s="312"/>
      <c r="OM87" s="546"/>
      <c r="PA87" s="798"/>
      <c r="PH87" s="798"/>
      <c r="PO87" s="798"/>
      <c r="PS87" s="312"/>
      <c r="PW87" s="798"/>
      <c r="QD87" s="798"/>
      <c r="RF87" s="546"/>
      <c r="RG87" s="935"/>
      <c r="RN87" s="546"/>
      <c r="RU87" s="546"/>
      <c r="TY87" s="546"/>
      <c r="UF87" s="546"/>
      <c r="UM87" s="546"/>
      <c r="UT87" s="798"/>
      <c r="UW87" s="798"/>
      <c r="VA87" s="546"/>
      <c r="WC87" s="798"/>
      <c r="WF87" s="312"/>
      <c r="WJ87" s="546"/>
      <c r="WX87" s="546"/>
      <c r="XA87" s="312"/>
      <c r="XE87" s="546"/>
      <c r="XL87" s="546"/>
      <c r="XS87" s="798"/>
      <c r="YA87" s="798"/>
      <c r="YH87" s="546"/>
      <c r="YI87" s="935"/>
      <c r="YP87" s="798"/>
      <c r="YW87" s="798"/>
      <c r="ZD87" s="546"/>
      <c r="ZK87" s="546"/>
      <c r="ZR87" s="798"/>
      <c r="ZS87" s="933"/>
      <c r="ZT87" s="312"/>
      <c r="ZV87" s="323"/>
      <c r="ZZ87" s="798"/>
      <c r="AAC87" s="323"/>
      <c r="AAG87" s="546"/>
      <c r="AAJ87" s="798"/>
      <c r="AAN87" s="798"/>
      <c r="AAO87" s="312"/>
      <c r="AAU87" s="546"/>
      <c r="ABB87" s="546"/>
      <c r="ABI87" s="546"/>
      <c r="ABP87" s="546"/>
      <c r="ABW87" s="546"/>
      <c r="ACD87" s="546"/>
      <c r="ACE87" s="546"/>
      <c r="ACZ87" s="407"/>
      <c r="ADH87" s="798"/>
      <c r="ADK87" s="546"/>
      <c r="ADO87" s="546"/>
      <c r="ADV87" s="798"/>
      <c r="ADY87" s="798"/>
      <c r="AGG87" s="798"/>
      <c r="AGN87" s="546"/>
      <c r="AGU87" s="323"/>
      <c r="AGV87" s="323"/>
      <c r="AGY87" s="798"/>
      <c r="AHJ87" s="546"/>
      <c r="AHQ87" s="546"/>
      <c r="AHR87" s="546"/>
      <c r="AHY87" s="546"/>
      <c r="AIF87" s="546"/>
      <c r="AIM87" s="546"/>
      <c r="AJH87" s="798"/>
      <c r="AJO87" s="798"/>
      <c r="AJR87" s="312"/>
      <c r="AOV87" s="812"/>
      <c r="AOW87" s="953"/>
      <c r="AOX87" s="795"/>
      <c r="AOY87" s="812"/>
      <c r="AOZ87" s="795"/>
      <c r="APA87" s="76"/>
      <c r="APB87" s="353"/>
      <c r="APC87" s="546"/>
      <c r="APJ87" s="798"/>
      <c r="AQL87" s="798"/>
      <c r="AQS87" s="798"/>
      <c r="ARG87" s="546"/>
      <c r="ARU87" s="546"/>
      <c r="ASI87" s="546"/>
      <c r="ASP87" s="546"/>
      <c r="ASQ87" s="546"/>
      <c r="ASX87" s="546"/>
      <c r="ATE87" s="798"/>
      <c r="ATL87" s="546"/>
      <c r="ATM87" s="935"/>
      <c r="ATT87" s="546"/>
      <c r="ATU87" s="935"/>
      <c r="AUB87" s="546"/>
      <c r="AUI87" s="546"/>
      <c r="AUP87" s="546"/>
      <c r="AUW87" s="546"/>
      <c r="AVD87" s="546"/>
      <c r="AVK87" s="546"/>
      <c r="AVR87" s="546"/>
      <c r="AVY87" s="546"/>
      <c r="AWG87" s="933"/>
      <c r="AWN87" s="546"/>
      <c r="AWO87" s="546"/>
      <c r="AWV87" s="546"/>
      <c r="AXC87" s="546"/>
      <c r="AXQ87" s="546"/>
      <c r="AXX87" s="546"/>
      <c r="AYE87" s="546"/>
      <c r="AYL87" s="546"/>
      <c r="AYS87" s="546"/>
      <c r="AZG87" s="798"/>
      <c r="AZU87" s="312"/>
      <c r="AZX87" s="312"/>
      <c r="BAB87" s="546"/>
      <c r="BAE87" s="546"/>
      <c r="BAI87" s="546"/>
      <c r="BAL87" s="312"/>
      <c r="BBD87" s="323"/>
      <c r="BBE87" s="323"/>
      <c r="BBF87" s="817"/>
      <c r="BBG87" s="704"/>
      <c r="BBH87" s="323"/>
      <c r="BBI87" s="704"/>
      <c r="BBJ87" s="78">
        <f t="shared" si="287"/>
        <v>2133550.5</v>
      </c>
      <c r="BCN87" s="546"/>
      <c r="BCU87" s="546"/>
      <c r="BCX87" s="312"/>
      <c r="BDB87" s="798"/>
      <c r="BDI87" s="546"/>
      <c r="BDJ87" s="546"/>
      <c r="BDM87" s="546"/>
      <c r="BEM87" s="798"/>
      <c r="BET87" s="798"/>
      <c r="BFA87" s="798"/>
      <c r="BFD87" s="546"/>
      <c r="BFH87" s="798"/>
      <c r="BFK87" s="546"/>
      <c r="BFV87" s="798"/>
      <c r="BFY87" s="798"/>
      <c r="BGC87" s="546"/>
      <c r="BGF87" s="407"/>
      <c r="BGQ87" s="546"/>
      <c r="BGX87" s="546"/>
      <c r="BHF87" s="798"/>
      <c r="BHI87" s="798"/>
      <c r="BHM87" s="798"/>
      <c r="BHN87" s="933"/>
      <c r="BHQ87" s="798"/>
      <c r="BIC87" s="546"/>
      <c r="BIF87" s="407"/>
      <c r="BIJ87" s="798"/>
      <c r="BIQ87" s="546"/>
      <c r="BIX87" s="798"/>
      <c r="BIY87" s="798"/>
      <c r="BJM87" s="546"/>
      <c r="BJT87" s="546"/>
      <c r="BJU87" s="407"/>
      <c r="BKB87" s="546"/>
      <c r="BKI87" s="546"/>
      <c r="BKP87" s="546"/>
      <c r="BKW87" s="546"/>
      <c r="BLD87" s="546"/>
      <c r="BLK87" s="546"/>
      <c r="BLR87" s="546"/>
      <c r="BLY87" s="546"/>
      <c r="BMT87" s="798"/>
      <c r="BMW87" s="312"/>
      <c r="BND87" s="312"/>
      <c r="BNI87" s="933"/>
      <c r="BOK87" s="798"/>
      <c r="BOR87" s="546"/>
      <c r="BOY87" s="546"/>
      <c r="BQB87" s="798"/>
      <c r="BQI87" s="798"/>
      <c r="BQL87" s="546"/>
      <c r="BQP87" s="407"/>
    </row>
    <row r="88" spans="57:956 1088:1815" s="32" customFormat="1" x14ac:dyDescent="0.25">
      <c r="BE88" s="740">
        <v>18</v>
      </c>
      <c r="BF88" s="32" t="s">
        <v>447</v>
      </c>
      <c r="BL88" s="798"/>
      <c r="BS88" s="546"/>
      <c r="BT88" s="546"/>
      <c r="CA88" s="546"/>
      <c r="CH88" s="546"/>
      <c r="CK88" s="312"/>
      <c r="CO88" s="407"/>
      <c r="CP88" s="407"/>
      <c r="CS88" s="407"/>
      <c r="CW88" s="407"/>
      <c r="CX88" s="740"/>
      <c r="DA88" s="546"/>
      <c r="DE88" s="798"/>
      <c r="DV88" s="312"/>
      <c r="DZ88" s="798"/>
      <c r="EG88" s="546"/>
      <c r="EN88" s="546"/>
      <c r="EY88" s="312"/>
      <c r="FC88" s="546"/>
      <c r="FK88" s="546"/>
      <c r="FO88" s="312"/>
      <c r="FZ88" s="546"/>
      <c r="GA88" s="546"/>
      <c r="GO88" s="546"/>
      <c r="GW88" s="546"/>
      <c r="HD88" s="798"/>
      <c r="IM88" s="546"/>
      <c r="IT88" s="546"/>
      <c r="JA88" s="798"/>
      <c r="JD88" s="798"/>
      <c r="JE88" s="704"/>
      <c r="JV88" s="546"/>
      <c r="KC88" s="798"/>
      <c r="KR88" s="798"/>
      <c r="KY88" s="798"/>
      <c r="MH88" s="546"/>
      <c r="MO88" s="546"/>
      <c r="MV88" s="546"/>
      <c r="NQ88" s="546"/>
      <c r="NT88" s="546"/>
      <c r="NX88" s="546"/>
      <c r="OE88" s="546"/>
      <c r="OF88" s="933"/>
      <c r="OI88" s="312"/>
      <c r="OM88" s="546"/>
      <c r="PA88" s="798"/>
      <c r="PH88" s="798"/>
      <c r="PO88" s="798"/>
      <c r="PS88" s="312"/>
      <c r="PW88" s="798"/>
      <c r="QD88" s="798"/>
      <c r="RF88" s="546"/>
      <c r="RG88" s="935"/>
      <c r="RN88" s="546"/>
      <c r="RU88" s="546"/>
      <c r="TY88" s="546"/>
      <c r="UF88" s="546"/>
      <c r="UM88" s="546"/>
      <c r="UT88" s="798"/>
      <c r="UW88" s="798"/>
      <c r="VA88" s="546"/>
      <c r="WC88" s="798"/>
      <c r="WF88" s="312"/>
      <c r="WJ88" s="546"/>
      <c r="WX88" s="546"/>
      <c r="XA88" s="312"/>
      <c r="XE88" s="546"/>
      <c r="XL88" s="546"/>
      <c r="XS88" s="798"/>
      <c r="YA88" s="798"/>
      <c r="YH88" s="546"/>
      <c r="YI88" s="935"/>
      <c r="YP88" s="798"/>
      <c r="YW88" s="798"/>
      <c r="ZD88" s="546"/>
      <c r="ZK88" s="546"/>
      <c r="ZR88" s="798"/>
      <c r="ZS88" s="933"/>
      <c r="ZT88" s="312"/>
      <c r="ZV88" s="323"/>
      <c r="ZZ88" s="798"/>
      <c r="AAC88" s="323"/>
      <c r="AAG88" s="546"/>
      <c r="AAJ88" s="798"/>
      <c r="AAN88" s="798"/>
      <c r="AAO88" s="312"/>
      <c r="AAU88" s="546"/>
      <c r="ABB88" s="546"/>
      <c r="ABI88" s="546"/>
      <c r="ABP88" s="546"/>
      <c r="ABW88" s="546"/>
      <c r="ACD88" s="546"/>
      <c r="ACE88" s="546"/>
      <c r="ACZ88" s="407"/>
      <c r="ADH88" s="798"/>
      <c r="ADK88" s="546"/>
      <c r="ADO88" s="546"/>
      <c r="ADV88" s="798"/>
      <c r="ADY88" s="798"/>
      <c r="AGG88" s="798"/>
      <c r="AGN88" s="546"/>
      <c r="AGU88" s="323"/>
      <c r="AGV88" s="323"/>
      <c r="AGY88" s="798"/>
      <c r="AHJ88" s="546"/>
      <c r="AHQ88" s="546"/>
      <c r="AHR88" s="546"/>
      <c r="AHY88" s="546"/>
      <c r="AIF88" s="546"/>
      <c r="AIM88" s="546"/>
      <c r="AJH88" s="798"/>
      <c r="AJO88" s="798"/>
      <c r="AJR88" s="312"/>
      <c r="AOV88" s="812"/>
      <c r="AOW88" s="953"/>
      <c r="AOX88" s="795"/>
      <c r="AOY88" s="812"/>
      <c r="AOZ88" s="795"/>
      <c r="APA88" s="76"/>
      <c r="APB88" s="353"/>
      <c r="APC88" s="546"/>
      <c r="APJ88" s="798"/>
      <c r="AQL88" s="798"/>
      <c r="AQS88" s="798"/>
      <c r="ARG88" s="546"/>
      <c r="ARU88" s="546"/>
      <c r="ASI88" s="546"/>
      <c r="ASP88" s="546"/>
      <c r="ASQ88" s="546"/>
      <c r="ASX88" s="546"/>
      <c r="ATE88" s="798"/>
      <c r="ATL88" s="546"/>
      <c r="ATM88" s="935"/>
      <c r="ATT88" s="546"/>
      <c r="ATU88" s="935"/>
      <c r="AUB88" s="546"/>
      <c r="AUI88" s="546"/>
      <c r="AUP88" s="546"/>
      <c r="AUW88" s="546"/>
      <c r="AVD88" s="546"/>
      <c r="AVK88" s="546"/>
      <c r="AVR88" s="546"/>
      <c r="AVY88" s="546"/>
      <c r="AWG88" s="933"/>
      <c r="AWN88" s="546"/>
      <c r="AWO88" s="546"/>
      <c r="AWV88" s="546"/>
      <c r="AXC88" s="546"/>
      <c r="AXQ88" s="546"/>
      <c r="AXX88" s="546"/>
      <c r="AYE88" s="546"/>
      <c r="AYL88" s="546"/>
      <c r="AYS88" s="546"/>
      <c r="AZG88" s="798"/>
      <c r="AZU88" s="312"/>
      <c r="AZX88" s="312"/>
      <c r="BAB88" s="546"/>
      <c r="BAE88" s="546"/>
      <c r="BAI88" s="546"/>
      <c r="BAL88" s="312"/>
      <c r="BBD88" s="323"/>
      <c r="BBE88" s="323"/>
      <c r="BBF88" s="817"/>
      <c r="BBG88" s="704"/>
      <c r="BBH88" s="323"/>
      <c r="BBI88" s="704"/>
      <c r="BBJ88" s="78">
        <f t="shared" si="287"/>
        <v>2133550.5</v>
      </c>
      <c r="BCN88" s="546"/>
      <c r="BCU88" s="546"/>
      <c r="BCX88" s="312"/>
      <c r="BDB88" s="798"/>
      <c r="BDI88" s="546"/>
      <c r="BDJ88" s="546"/>
      <c r="BDM88" s="546"/>
      <c r="BEM88" s="798"/>
      <c r="BET88" s="798"/>
      <c r="BFA88" s="798"/>
      <c r="BFD88" s="546"/>
      <c r="BFH88" s="798"/>
      <c r="BFK88" s="546"/>
      <c r="BFV88" s="798"/>
      <c r="BFY88" s="798"/>
      <c r="BGC88" s="546"/>
      <c r="BGF88" s="407"/>
      <c r="BGQ88" s="546"/>
      <c r="BGX88" s="546"/>
      <c r="BHF88" s="798"/>
      <c r="BHI88" s="798"/>
      <c r="BHM88" s="798"/>
      <c r="BHN88" s="933"/>
      <c r="BHQ88" s="798"/>
      <c r="BIC88" s="546"/>
      <c r="BIF88" s="407"/>
      <c r="BIJ88" s="798"/>
      <c r="BIQ88" s="546"/>
      <c r="BIX88" s="798"/>
      <c r="BIY88" s="798"/>
      <c r="BJM88" s="546"/>
      <c r="BJT88" s="546"/>
      <c r="BJU88" s="407"/>
      <c r="BKB88" s="546"/>
      <c r="BKI88" s="546"/>
      <c r="BKP88" s="546"/>
      <c r="BKW88" s="546"/>
      <c r="BLD88" s="546"/>
      <c r="BLK88" s="546"/>
      <c r="BLR88" s="546"/>
      <c r="BLY88" s="546"/>
      <c r="BMT88" s="798"/>
      <c r="BMW88" s="312"/>
      <c r="BND88" s="312"/>
      <c r="BNI88" s="933"/>
      <c r="BOK88" s="798"/>
      <c r="BOR88" s="546"/>
      <c r="BOY88" s="546"/>
      <c r="BQB88" s="798"/>
      <c r="BQI88" s="798"/>
      <c r="BQL88" s="546"/>
      <c r="BQP88" s="407"/>
    </row>
    <row r="89" spans="57:956 1088:1815" s="32" customFormat="1" x14ac:dyDescent="0.25">
      <c r="BE89" s="740">
        <v>19</v>
      </c>
      <c r="BF89" s="32" t="s">
        <v>1016</v>
      </c>
      <c r="BL89" s="798"/>
      <c r="BS89" s="546"/>
      <c r="BT89" s="546"/>
      <c r="CA89" s="546"/>
      <c r="CH89" s="546"/>
      <c r="CK89" s="312"/>
      <c r="CO89" s="407"/>
      <c r="CP89" s="407"/>
      <c r="CS89" s="407"/>
      <c r="CW89" s="407"/>
      <c r="CX89" s="740"/>
      <c r="DA89" s="546"/>
      <c r="DE89" s="798"/>
      <c r="DV89" s="312"/>
      <c r="DZ89" s="798"/>
      <c r="EG89" s="546"/>
      <c r="EN89" s="546"/>
      <c r="EY89" s="312"/>
      <c r="FC89" s="546"/>
      <c r="FK89" s="546"/>
      <c r="FO89" s="312"/>
      <c r="FZ89" s="546"/>
      <c r="GA89" s="546"/>
      <c r="GO89" s="546"/>
      <c r="GW89" s="546"/>
      <c r="HD89" s="798"/>
      <c r="IM89" s="546"/>
      <c r="IT89" s="546"/>
      <c r="JA89" s="798"/>
      <c r="JD89" s="798"/>
      <c r="JE89" s="704"/>
      <c r="JV89" s="546"/>
      <c r="KC89" s="798"/>
      <c r="KR89" s="798"/>
      <c r="KY89" s="798"/>
      <c r="MH89" s="546"/>
      <c r="MO89" s="546"/>
      <c r="MV89" s="546"/>
      <c r="NQ89" s="546"/>
      <c r="NT89" s="546"/>
      <c r="NX89" s="546"/>
      <c r="OE89" s="546"/>
      <c r="OF89" s="933"/>
      <c r="OI89" s="312"/>
      <c r="OM89" s="546"/>
      <c r="PA89" s="798"/>
      <c r="PH89" s="798"/>
      <c r="PO89" s="798"/>
      <c r="PS89" s="312"/>
      <c r="PW89" s="798"/>
      <c r="QD89" s="798"/>
      <c r="RF89" s="546"/>
      <c r="RG89" s="935"/>
      <c r="RN89" s="546"/>
      <c r="RU89" s="546"/>
      <c r="TY89" s="546"/>
      <c r="UF89" s="546"/>
      <c r="UM89" s="546"/>
      <c r="UT89" s="798"/>
      <c r="UW89" s="798"/>
      <c r="VA89" s="546"/>
      <c r="WC89" s="798"/>
      <c r="WF89" s="312"/>
      <c r="WJ89" s="546"/>
      <c r="WX89" s="546"/>
      <c r="XA89" s="312"/>
      <c r="XE89" s="546"/>
      <c r="XL89" s="546"/>
      <c r="XS89" s="798"/>
      <c r="YA89" s="798"/>
      <c r="YH89" s="546"/>
      <c r="YI89" s="935"/>
      <c r="YP89" s="798"/>
      <c r="YW89" s="798"/>
      <c r="ZD89" s="546"/>
      <c r="ZK89" s="546"/>
      <c r="ZR89" s="798"/>
      <c r="ZS89" s="933"/>
      <c r="ZT89" s="312"/>
      <c r="ZV89" s="323"/>
      <c r="ZZ89" s="798"/>
      <c r="AAC89" s="323"/>
      <c r="AAG89" s="546"/>
      <c r="AAJ89" s="798"/>
      <c r="AAN89" s="798"/>
      <c r="AAO89" s="312"/>
      <c r="AAU89" s="546"/>
      <c r="ABB89" s="546"/>
      <c r="ABI89" s="546"/>
      <c r="ABP89" s="546"/>
      <c r="ABW89" s="546"/>
      <c r="ACD89" s="546"/>
      <c r="ACE89" s="546"/>
      <c r="ACZ89" s="407"/>
      <c r="ADH89" s="798"/>
      <c r="ADK89" s="546"/>
      <c r="ADO89" s="546"/>
      <c r="ADV89" s="798"/>
      <c r="ADY89" s="798"/>
      <c r="AGG89" s="798"/>
      <c r="AGN89" s="546"/>
      <c r="AGU89" s="323"/>
      <c r="AGV89" s="323"/>
      <c r="AGY89" s="798"/>
      <c r="AHJ89" s="546"/>
      <c r="AHQ89" s="546"/>
      <c r="AHR89" s="546"/>
      <c r="AHY89" s="546"/>
      <c r="AIF89" s="546"/>
      <c r="AIM89" s="546"/>
      <c r="AJH89" s="798"/>
      <c r="AJO89" s="798"/>
      <c r="AJR89" s="312"/>
      <c r="AOV89" s="812"/>
      <c r="AOW89" s="953"/>
      <c r="AOX89" s="795"/>
      <c r="AOY89" s="940"/>
      <c r="AOZ89" s="795"/>
      <c r="APA89" s="76"/>
      <c r="APB89" s="353"/>
      <c r="APC89" s="546"/>
      <c r="APJ89" s="798"/>
      <c r="AQL89" s="798"/>
      <c r="AQS89" s="798"/>
      <c r="ARG89" s="546"/>
      <c r="ARU89" s="546"/>
      <c r="ASI89" s="546"/>
      <c r="ASP89" s="546"/>
      <c r="ASQ89" s="546"/>
      <c r="ASX89" s="546"/>
      <c r="ATE89" s="798"/>
      <c r="ATL89" s="546"/>
      <c r="ATM89" s="935"/>
      <c r="ATT89" s="546"/>
      <c r="ATU89" s="935"/>
      <c r="AUB89" s="546"/>
      <c r="AUI89" s="546"/>
      <c r="AUP89" s="546"/>
      <c r="AUW89" s="546"/>
      <c r="AVD89" s="546"/>
      <c r="AVK89" s="546"/>
      <c r="AVR89" s="546"/>
      <c r="AVY89" s="546"/>
      <c r="AWG89" s="933"/>
      <c r="AWN89" s="546"/>
      <c r="AWO89" s="546"/>
      <c r="AWV89" s="546"/>
      <c r="AXC89" s="546"/>
      <c r="AXQ89" s="546"/>
      <c r="AXX89" s="546"/>
      <c r="AYE89" s="546"/>
      <c r="AYL89" s="546"/>
      <c r="AYS89" s="546"/>
      <c r="AZG89" s="798"/>
      <c r="AZU89" s="312"/>
      <c r="AZX89" s="312"/>
      <c r="BAB89" s="546"/>
      <c r="BAE89" s="546"/>
      <c r="BAI89" s="546"/>
      <c r="BAL89" s="312"/>
      <c r="BBD89" s="323"/>
      <c r="BBE89" s="323"/>
      <c r="BBF89" s="817"/>
      <c r="BBG89" s="704"/>
      <c r="BBH89" s="323"/>
      <c r="BBI89" s="704"/>
      <c r="BBJ89" s="78">
        <f t="shared" si="287"/>
        <v>2133550.5</v>
      </c>
      <c r="BCN89" s="546"/>
      <c r="BCU89" s="546"/>
      <c r="BCX89" s="312"/>
      <c r="BDB89" s="798"/>
      <c r="BDI89" s="546"/>
      <c r="BDJ89" s="546"/>
      <c r="BDM89" s="546"/>
      <c r="BEM89" s="798"/>
      <c r="BET89" s="798"/>
      <c r="BFA89" s="798"/>
      <c r="BFD89" s="546"/>
      <c r="BFH89" s="798"/>
      <c r="BFK89" s="546"/>
      <c r="BFV89" s="798"/>
      <c r="BFY89" s="798"/>
      <c r="BGC89" s="546"/>
      <c r="BGF89" s="407"/>
      <c r="BGQ89" s="546"/>
      <c r="BGX89" s="546"/>
      <c r="BHF89" s="798"/>
      <c r="BHI89" s="798"/>
      <c r="BHM89" s="798"/>
      <c r="BHN89" s="933"/>
      <c r="BHQ89" s="798"/>
      <c r="BIC89" s="546"/>
      <c r="BIF89" s="407"/>
      <c r="BIJ89" s="798"/>
      <c r="BIQ89" s="546"/>
      <c r="BIX89" s="798"/>
      <c r="BIY89" s="798"/>
      <c r="BJM89" s="546"/>
      <c r="BJT89" s="546"/>
      <c r="BJU89" s="407"/>
      <c r="BKB89" s="546"/>
      <c r="BKI89" s="546"/>
      <c r="BKP89" s="546"/>
      <c r="BKW89" s="546"/>
      <c r="BLD89" s="546"/>
      <c r="BLK89" s="546"/>
      <c r="BLR89" s="546"/>
      <c r="BLY89" s="546"/>
      <c r="BMT89" s="798"/>
      <c r="BMW89" s="312"/>
      <c r="BND89" s="312"/>
      <c r="BNI89" s="933"/>
      <c r="BOK89" s="798"/>
      <c r="BOR89" s="546"/>
      <c r="BOY89" s="546"/>
      <c r="BQB89" s="798"/>
      <c r="BQI89" s="798"/>
      <c r="BQL89" s="546"/>
      <c r="BQP89" s="407"/>
    </row>
    <row r="90" spans="57:956 1088:1815" s="32" customFormat="1" ht="15.75" thickBot="1" x14ac:dyDescent="0.3">
      <c r="BE90" s="740">
        <v>20</v>
      </c>
      <c r="BF90" s="32" t="s">
        <v>55</v>
      </c>
      <c r="BL90" s="798"/>
      <c r="BS90" s="546"/>
      <c r="BT90" s="546"/>
      <c r="CA90" s="546"/>
      <c r="CH90" s="546"/>
      <c r="CK90" s="312"/>
      <c r="CO90" s="407"/>
      <c r="CP90" s="407"/>
      <c r="CS90" s="407"/>
      <c r="CW90" s="407"/>
      <c r="CX90" s="740"/>
      <c r="DA90" s="546"/>
      <c r="DE90" s="798"/>
      <c r="DV90" s="312"/>
      <c r="DZ90" s="798"/>
      <c r="EG90" s="546"/>
      <c r="EN90" s="546"/>
      <c r="EY90" s="312"/>
      <c r="FC90" s="546"/>
      <c r="FK90" s="546"/>
      <c r="FO90" s="312"/>
      <c r="FZ90" s="546"/>
      <c r="GA90" s="546"/>
      <c r="GO90" s="546"/>
      <c r="GW90" s="546"/>
      <c r="HD90" s="798"/>
      <c r="IM90" s="546"/>
      <c r="IT90" s="546"/>
      <c r="JA90" s="798"/>
      <c r="JD90" s="798"/>
      <c r="JE90" s="704"/>
      <c r="JV90" s="546"/>
      <c r="KC90" s="798"/>
      <c r="KR90" s="798"/>
      <c r="KY90" s="798"/>
      <c r="MH90" s="546"/>
      <c r="MO90" s="546"/>
      <c r="MV90" s="546"/>
      <c r="NQ90" s="546"/>
      <c r="NT90" s="546"/>
      <c r="NX90" s="546"/>
      <c r="OE90" s="546"/>
      <c r="OF90" s="933"/>
      <c r="OI90" s="312"/>
      <c r="OM90" s="546"/>
      <c r="PA90" s="798"/>
      <c r="PH90" s="798"/>
      <c r="PO90" s="798"/>
      <c r="PS90" s="312"/>
      <c r="PW90" s="798"/>
      <c r="QD90" s="798"/>
      <c r="RF90" s="546"/>
      <c r="RG90" s="935"/>
      <c r="RN90" s="546"/>
      <c r="RU90" s="546"/>
      <c r="TY90" s="546"/>
      <c r="UF90" s="546"/>
      <c r="UM90" s="546"/>
      <c r="UT90" s="798"/>
      <c r="UW90" s="798"/>
      <c r="VA90" s="546"/>
      <c r="WC90" s="798"/>
      <c r="WF90" s="312"/>
      <c r="WJ90" s="546"/>
      <c r="WX90" s="546"/>
      <c r="XA90" s="312"/>
      <c r="XE90" s="546"/>
      <c r="XL90" s="546"/>
      <c r="XS90" s="798"/>
      <c r="YA90" s="798"/>
      <c r="YH90" s="546"/>
      <c r="YI90" s="935"/>
      <c r="YP90" s="798"/>
      <c r="YW90" s="798"/>
      <c r="ZD90" s="546"/>
      <c r="ZK90" s="546"/>
      <c r="ZR90" s="798"/>
      <c r="ZS90" s="933"/>
      <c r="ZT90" s="312"/>
      <c r="ZV90" s="323"/>
      <c r="ZZ90" s="798"/>
      <c r="AAC90" s="323"/>
      <c r="AAG90" s="546"/>
      <c r="AAJ90" s="798"/>
      <c r="AAN90" s="798"/>
      <c r="AAO90" s="312"/>
      <c r="AAU90" s="546"/>
      <c r="ABB90" s="546"/>
      <c r="ABI90" s="546"/>
      <c r="ABP90" s="546"/>
      <c r="ABW90" s="546"/>
      <c r="ACD90" s="546"/>
      <c r="ACE90" s="546"/>
      <c r="ACZ90" s="407"/>
      <c r="ADH90" s="798"/>
      <c r="ADK90" s="546"/>
      <c r="ADO90" s="546"/>
      <c r="ADV90" s="798"/>
      <c r="ADY90" s="798"/>
      <c r="AGG90" s="798"/>
      <c r="AGN90" s="546"/>
      <c r="AGU90" s="323"/>
      <c r="AGV90" s="323"/>
      <c r="AGY90" s="798"/>
      <c r="AHJ90" s="546"/>
      <c r="AHQ90" s="546"/>
      <c r="AHR90" s="546"/>
      <c r="AHY90" s="546"/>
      <c r="AIF90" s="546"/>
      <c r="AIM90" s="546"/>
      <c r="AJH90" s="798"/>
      <c r="AJO90" s="798"/>
      <c r="AJR90" s="312"/>
      <c r="AOV90" s="940"/>
      <c r="AOW90" s="953"/>
      <c r="AOX90" s="795"/>
      <c r="AOY90" s="940"/>
      <c r="AOZ90" s="795"/>
      <c r="APA90" s="76"/>
      <c r="APB90" s="353"/>
      <c r="APC90" s="546"/>
      <c r="APJ90" s="798"/>
      <c r="AQL90" s="798"/>
      <c r="AQS90" s="798"/>
      <c r="ARG90" s="546"/>
      <c r="ARU90" s="546"/>
      <c r="ASI90" s="546"/>
      <c r="ASP90" s="546"/>
      <c r="ASQ90" s="546"/>
      <c r="ASX90" s="546"/>
      <c r="ATE90" s="798"/>
      <c r="ATL90" s="546"/>
      <c r="ATM90" s="935"/>
      <c r="ATT90" s="546"/>
      <c r="ATU90" s="935"/>
      <c r="AUB90" s="546"/>
      <c r="AUI90" s="546"/>
      <c r="AUP90" s="546"/>
      <c r="AUW90" s="546"/>
      <c r="AVD90" s="546"/>
      <c r="AVK90" s="546"/>
      <c r="AVR90" s="546"/>
      <c r="AVY90" s="546"/>
      <c r="AWG90" s="933"/>
      <c r="AWN90" s="546"/>
      <c r="AWO90" s="546"/>
      <c r="AWV90" s="546"/>
      <c r="AXC90" s="546"/>
      <c r="AXQ90" s="546"/>
      <c r="AXX90" s="546"/>
      <c r="AYE90" s="546"/>
      <c r="AYL90" s="546"/>
      <c r="AYS90" s="546"/>
      <c r="AZG90" s="798"/>
      <c r="AZU90" s="312"/>
      <c r="AZX90" s="312"/>
      <c r="BAB90" s="546"/>
      <c r="BAE90" s="546"/>
      <c r="BAI90" s="546"/>
      <c r="BAL90" s="312"/>
      <c r="BBD90" s="323"/>
      <c r="BBE90" s="323"/>
      <c r="BBF90" s="948"/>
      <c r="BBG90" s="947"/>
      <c r="BBH90" s="396"/>
      <c r="BBI90" s="947"/>
      <c r="BBJ90" s="911">
        <f t="shared" si="287"/>
        <v>2133550.5</v>
      </c>
      <c r="BCN90" s="546"/>
      <c r="BCU90" s="546"/>
      <c r="BCX90" s="312"/>
      <c r="BDB90" s="798"/>
      <c r="BDI90" s="546"/>
      <c r="BDJ90" s="546"/>
      <c r="BDM90" s="546"/>
      <c r="BEM90" s="798"/>
      <c r="BET90" s="798"/>
      <c r="BFA90" s="798"/>
      <c r="BFD90" s="546"/>
      <c r="BFH90" s="798"/>
      <c r="BFK90" s="546"/>
      <c r="BFV90" s="798"/>
      <c r="BFY90" s="798"/>
      <c r="BGC90" s="546"/>
      <c r="BGF90" s="407"/>
      <c r="BGQ90" s="546"/>
      <c r="BGX90" s="546"/>
      <c r="BHF90" s="798"/>
      <c r="BHI90" s="798"/>
      <c r="BHM90" s="798"/>
      <c r="BHN90" s="933"/>
      <c r="BHQ90" s="798"/>
      <c r="BIC90" s="546"/>
      <c r="BIF90" s="407"/>
      <c r="BIJ90" s="798"/>
      <c r="BIQ90" s="546"/>
      <c r="BIX90" s="798"/>
      <c r="BIY90" s="798"/>
      <c r="BJM90" s="546"/>
      <c r="BJT90" s="546"/>
      <c r="BJU90" s="407"/>
      <c r="BKB90" s="546"/>
      <c r="BKI90" s="546"/>
      <c r="BKP90" s="546"/>
      <c r="BKW90" s="546"/>
      <c r="BLD90" s="546"/>
      <c r="BLK90" s="546"/>
      <c r="BLR90" s="546"/>
      <c r="BLY90" s="546"/>
      <c r="BMT90" s="798"/>
      <c r="BMW90" s="312"/>
      <c r="BND90" s="312"/>
      <c r="BNI90" s="933"/>
      <c r="BOK90" s="798"/>
      <c r="BOR90" s="546"/>
      <c r="BOY90" s="546"/>
      <c r="BQB90" s="798"/>
      <c r="BQI90" s="798"/>
      <c r="BQL90" s="546"/>
      <c r="BQP90" s="407"/>
    </row>
    <row r="91" spans="57:956 1088:1815" s="32" customFormat="1" ht="15.75" thickTop="1" x14ac:dyDescent="0.25">
      <c r="BE91" s="740">
        <v>21</v>
      </c>
      <c r="BF91" s="32" t="s">
        <v>13</v>
      </c>
      <c r="BL91" s="798"/>
      <c r="BS91" s="546"/>
      <c r="BT91" s="546"/>
      <c r="CA91" s="546"/>
      <c r="CH91" s="546"/>
      <c r="CK91" s="312"/>
      <c r="CO91" s="407"/>
      <c r="CP91" s="407"/>
      <c r="CS91" s="407"/>
      <c r="CW91" s="407"/>
      <c r="CX91" s="740"/>
      <c r="DA91" s="546"/>
      <c r="DE91" s="798"/>
      <c r="DV91" s="312"/>
      <c r="DZ91" s="798"/>
      <c r="EG91" s="546"/>
      <c r="EN91" s="546"/>
      <c r="EY91" s="312"/>
      <c r="FC91" s="546"/>
      <c r="FK91" s="546"/>
      <c r="FO91" s="312"/>
      <c r="FZ91" s="546"/>
      <c r="GA91" s="546"/>
      <c r="GO91" s="546"/>
      <c r="GW91" s="546"/>
      <c r="HD91" s="798"/>
      <c r="IM91" s="546"/>
      <c r="IT91" s="546"/>
      <c r="JA91" s="798"/>
      <c r="JD91" s="798"/>
      <c r="JE91" s="704"/>
      <c r="JV91" s="546"/>
      <c r="KC91" s="798"/>
      <c r="KR91" s="798"/>
      <c r="KY91" s="798"/>
      <c r="MH91" s="546"/>
      <c r="MO91" s="546"/>
      <c r="MV91" s="546"/>
      <c r="NQ91" s="546"/>
      <c r="NT91" s="546"/>
      <c r="NX91" s="546"/>
      <c r="OE91" s="546"/>
      <c r="OF91" s="933"/>
      <c r="OI91" s="312"/>
      <c r="OM91" s="546"/>
      <c r="PA91" s="798"/>
      <c r="PH91" s="798"/>
      <c r="PO91" s="798"/>
      <c r="PS91" s="312"/>
      <c r="PW91" s="798"/>
      <c r="QD91" s="798"/>
      <c r="RF91" s="546"/>
      <c r="RG91" s="935"/>
      <c r="RN91" s="546"/>
      <c r="RU91" s="546"/>
      <c r="TY91" s="546"/>
      <c r="UF91" s="546"/>
      <c r="UM91" s="546"/>
      <c r="UT91" s="798"/>
      <c r="UW91" s="798"/>
      <c r="VA91" s="546"/>
      <c r="WC91" s="798"/>
      <c r="WF91" s="312"/>
      <c r="WJ91" s="546"/>
      <c r="WX91" s="546"/>
      <c r="XA91" s="312"/>
      <c r="XE91" s="546"/>
      <c r="XL91" s="546"/>
      <c r="XS91" s="798"/>
      <c r="YA91" s="798"/>
      <c r="YH91" s="546"/>
      <c r="YI91" s="935"/>
      <c r="YP91" s="798"/>
      <c r="YW91" s="798"/>
      <c r="ZD91" s="546"/>
      <c r="ZK91" s="546"/>
      <c r="ZR91" s="798"/>
      <c r="ZS91" s="933"/>
      <c r="ZT91" s="312"/>
      <c r="ZV91" s="323"/>
      <c r="ZZ91" s="798"/>
      <c r="AAC91" s="323"/>
      <c r="AAG91" s="546"/>
      <c r="AAJ91" s="798"/>
      <c r="AAN91" s="798"/>
      <c r="AAO91" s="312"/>
      <c r="AAU91" s="546"/>
      <c r="ABB91" s="546"/>
      <c r="ABI91" s="546"/>
      <c r="ABP91" s="546"/>
      <c r="ABW91" s="546"/>
      <c r="ACD91" s="546"/>
      <c r="ACE91" s="546"/>
      <c r="ACZ91" s="407"/>
      <c r="ADH91" s="798"/>
      <c r="ADK91" s="546"/>
      <c r="ADO91" s="546"/>
      <c r="ADV91" s="798"/>
      <c r="ADY91" s="798"/>
      <c r="AGG91" s="798"/>
      <c r="AGN91" s="546"/>
      <c r="AGU91" s="323"/>
      <c r="AGV91" s="323"/>
      <c r="AGY91" s="798"/>
      <c r="AHJ91" s="546"/>
      <c r="AHQ91" s="546"/>
      <c r="AHR91" s="546"/>
      <c r="AHY91" s="546"/>
      <c r="AIF91" s="546"/>
      <c r="AIM91" s="546"/>
      <c r="AJH91" s="798"/>
      <c r="AJO91" s="798"/>
      <c r="AJR91" s="312"/>
      <c r="AOV91" s="940"/>
      <c r="AOW91" s="953"/>
      <c r="AOX91" s="795"/>
      <c r="AOY91" s="353"/>
      <c r="AOZ91" s="795"/>
      <c r="APA91" s="76"/>
      <c r="APB91" s="353"/>
      <c r="APC91" s="546"/>
      <c r="APJ91" s="798"/>
      <c r="AQL91" s="798"/>
      <c r="AQS91" s="798"/>
      <c r="ARG91" s="546"/>
      <c r="ARU91" s="546"/>
      <c r="ASI91" s="546"/>
      <c r="ASP91" s="546"/>
      <c r="ASQ91" s="546"/>
      <c r="ASX91" s="546"/>
      <c r="ATE91" s="798"/>
      <c r="ATL91" s="546"/>
      <c r="ATM91" s="935"/>
      <c r="ATT91" s="546"/>
      <c r="ATU91" s="935"/>
      <c r="AUB91" s="546"/>
      <c r="AUI91" s="546"/>
      <c r="AUP91" s="546"/>
      <c r="AUW91" s="546"/>
      <c r="AVD91" s="546"/>
      <c r="AVK91" s="546"/>
      <c r="AVR91" s="546"/>
      <c r="AVY91" s="546"/>
      <c r="AWG91" s="933"/>
      <c r="AWN91" s="546"/>
      <c r="AWO91" s="546"/>
      <c r="AWV91" s="546"/>
      <c r="AXC91" s="546"/>
      <c r="AXQ91" s="546"/>
      <c r="AXX91" s="546"/>
      <c r="AYE91" s="546"/>
      <c r="AYL91" s="546"/>
      <c r="AYS91" s="546"/>
      <c r="AZG91" s="798"/>
      <c r="AZU91" s="312"/>
      <c r="AZX91" s="312"/>
      <c r="BAB91" s="546"/>
      <c r="BAE91" s="546"/>
      <c r="BAI91" s="546"/>
      <c r="BAL91" s="312"/>
      <c r="BBD91" s="323"/>
      <c r="BBE91" s="323"/>
      <c r="BBH91" s="323"/>
      <c r="BCN91" s="546"/>
      <c r="BCU91" s="546"/>
      <c r="BCX91" s="312"/>
      <c r="BDB91" s="798"/>
      <c r="BDI91" s="546"/>
      <c r="BDJ91" s="546"/>
      <c r="BDM91" s="546"/>
      <c r="BEM91" s="798"/>
      <c r="BET91" s="798"/>
      <c r="BFA91" s="798"/>
      <c r="BFD91" s="546"/>
      <c r="BFH91" s="798"/>
      <c r="BFK91" s="546"/>
      <c r="BFV91" s="798"/>
      <c r="BFY91" s="798"/>
      <c r="BGC91" s="546"/>
      <c r="BGF91" s="407"/>
      <c r="BGQ91" s="546"/>
      <c r="BGX91" s="546"/>
      <c r="BHF91" s="798"/>
      <c r="BHI91" s="798"/>
      <c r="BHM91" s="798"/>
      <c r="BHN91" s="933"/>
      <c r="BHQ91" s="798"/>
      <c r="BIC91" s="546"/>
      <c r="BIF91" s="407"/>
      <c r="BIJ91" s="798"/>
      <c r="BIQ91" s="546"/>
      <c r="BIX91" s="798"/>
      <c r="BIY91" s="798"/>
      <c r="BJM91" s="546"/>
      <c r="BJT91" s="546"/>
      <c r="BJU91" s="407"/>
      <c r="BKB91" s="546"/>
      <c r="BKI91" s="546"/>
      <c r="BKP91" s="546"/>
      <c r="BKW91" s="546"/>
      <c r="BLD91" s="546"/>
      <c r="BLK91" s="546"/>
      <c r="BLR91" s="546"/>
      <c r="BLY91" s="546"/>
      <c r="BMT91" s="798"/>
      <c r="BMW91" s="312"/>
      <c r="BND91" s="312"/>
      <c r="BNI91" s="933"/>
      <c r="BOK91" s="798"/>
      <c r="BOR91" s="546"/>
      <c r="BOY91" s="546"/>
      <c r="BQB91" s="798"/>
      <c r="BQI91" s="798"/>
      <c r="BQL91" s="546"/>
      <c r="BQP91" s="407"/>
    </row>
    <row r="92" spans="57:956 1088:1815" s="32" customFormat="1" x14ac:dyDescent="0.25">
      <c r="BE92" s="740">
        <v>22</v>
      </c>
      <c r="BF92" s="32" t="s">
        <v>1186</v>
      </c>
      <c r="BL92" s="798"/>
      <c r="BS92" s="546"/>
      <c r="BT92" s="546"/>
      <c r="CA92" s="546"/>
      <c r="CH92" s="546"/>
      <c r="CK92" s="312"/>
      <c r="CO92" s="407"/>
      <c r="CP92" s="407"/>
      <c r="CS92" s="407"/>
      <c r="CW92" s="407"/>
      <c r="CX92" s="740"/>
      <c r="DA92" s="546"/>
      <c r="DE92" s="798"/>
      <c r="DV92" s="312"/>
      <c r="DZ92" s="798"/>
      <c r="EG92" s="546"/>
      <c r="EN92" s="546"/>
      <c r="EY92" s="312"/>
      <c r="FC92" s="546"/>
      <c r="FK92" s="546"/>
      <c r="FO92" s="312"/>
      <c r="FZ92" s="546"/>
      <c r="GA92" s="546"/>
      <c r="GO92" s="546"/>
      <c r="GW92" s="546"/>
      <c r="HD92" s="798"/>
      <c r="IM92" s="546"/>
      <c r="IT92" s="546"/>
      <c r="JA92" s="798"/>
      <c r="JD92" s="798"/>
      <c r="JE92" s="704"/>
      <c r="JV92" s="546"/>
      <c r="KC92" s="798"/>
      <c r="KR92" s="798"/>
      <c r="KY92" s="798"/>
      <c r="MH92" s="546"/>
      <c r="MO92" s="546"/>
      <c r="MV92" s="546"/>
      <c r="NQ92" s="546"/>
      <c r="NT92" s="546"/>
      <c r="NX92" s="546"/>
      <c r="OE92" s="546"/>
      <c r="OF92" s="933"/>
      <c r="OI92" s="312"/>
      <c r="OM92" s="546"/>
      <c r="PA92" s="798"/>
      <c r="PH92" s="798"/>
      <c r="PO92" s="798"/>
      <c r="PS92" s="312"/>
      <c r="PW92" s="798"/>
      <c r="QD92" s="798"/>
      <c r="RF92" s="546"/>
      <c r="RG92" s="935"/>
      <c r="RN92" s="546"/>
      <c r="RU92" s="546"/>
      <c r="TY92" s="546"/>
      <c r="UF92" s="546"/>
      <c r="UM92" s="546"/>
      <c r="UT92" s="798"/>
      <c r="UW92" s="798"/>
      <c r="VA92" s="546"/>
      <c r="WC92" s="798"/>
      <c r="WF92" s="312"/>
      <c r="WJ92" s="546"/>
      <c r="WX92" s="546"/>
      <c r="XA92" s="312"/>
      <c r="XE92" s="546"/>
      <c r="XL92" s="546"/>
      <c r="XS92" s="798"/>
      <c r="YA92" s="798"/>
      <c r="YH92" s="546"/>
      <c r="YI92" s="935"/>
      <c r="YP92" s="798"/>
      <c r="YW92" s="798"/>
      <c r="ZD92" s="546"/>
      <c r="ZK92" s="546"/>
      <c r="ZR92" s="798"/>
      <c r="ZS92" s="933"/>
      <c r="ZT92" s="312"/>
      <c r="ZV92" s="323"/>
      <c r="ZZ92" s="798"/>
      <c r="AAC92" s="323"/>
      <c r="AAG92" s="546"/>
      <c r="AAJ92" s="798"/>
      <c r="AAN92" s="798"/>
      <c r="AAO92" s="312"/>
      <c r="AAU92" s="546"/>
      <c r="ABB92" s="546"/>
      <c r="ABI92" s="546"/>
      <c r="ABP92" s="546"/>
      <c r="ABW92" s="546"/>
      <c r="ACD92" s="546"/>
      <c r="ACE92" s="546"/>
      <c r="ACZ92" s="407"/>
      <c r="ADH92" s="798"/>
      <c r="ADK92" s="546"/>
      <c r="ADO92" s="546"/>
      <c r="ADV92" s="798"/>
      <c r="ADY92" s="798"/>
      <c r="AGG92" s="798"/>
      <c r="AGN92" s="546"/>
      <c r="AGU92" s="323"/>
      <c r="AGV92" s="323"/>
      <c r="AGY92" s="798"/>
      <c r="AHJ92" s="546"/>
      <c r="AHQ92" s="546"/>
      <c r="AHR92" s="546"/>
      <c r="AHY92" s="546"/>
      <c r="AIF92" s="546"/>
      <c r="AIM92" s="546"/>
      <c r="AJH92" s="798"/>
      <c r="AJO92" s="798"/>
      <c r="AJR92" s="312"/>
      <c r="AOV92" s="940"/>
      <c r="AOW92" s="953"/>
      <c r="AOX92" s="795"/>
      <c r="AOY92" s="353"/>
      <c r="AOZ92" s="795"/>
      <c r="APA92" s="76"/>
      <c r="APB92" s="353"/>
      <c r="APC92" s="546"/>
      <c r="APJ92" s="798"/>
      <c r="AQL92" s="798"/>
      <c r="AQS92" s="798"/>
      <c r="ARG92" s="546"/>
      <c r="ARU92" s="546"/>
      <c r="ASI92" s="546"/>
      <c r="ASP92" s="546"/>
      <c r="ASQ92" s="546"/>
      <c r="ASX92" s="546"/>
      <c r="ATE92" s="798"/>
      <c r="ATL92" s="546"/>
      <c r="ATM92" s="935"/>
      <c r="ATT92" s="546"/>
      <c r="ATU92" s="935"/>
      <c r="AUB92" s="546"/>
      <c r="AUI92" s="546"/>
      <c r="AUP92" s="546"/>
      <c r="AUW92" s="546"/>
      <c r="AVD92" s="546"/>
      <c r="AVK92" s="546"/>
      <c r="AVR92" s="546"/>
      <c r="AVY92" s="546"/>
      <c r="AWG92" s="933"/>
      <c r="AWN92" s="546"/>
      <c r="AWO92" s="546"/>
      <c r="AWV92" s="546"/>
      <c r="AXC92" s="546"/>
      <c r="AXQ92" s="546"/>
      <c r="AXX92" s="546"/>
      <c r="AYE92" s="546"/>
      <c r="AYL92" s="546"/>
      <c r="AYS92" s="546"/>
      <c r="AZG92" s="798"/>
      <c r="AZU92" s="312"/>
      <c r="AZX92" s="312"/>
      <c r="BAB92" s="546"/>
      <c r="BAE92" s="546"/>
      <c r="BAI92" s="546"/>
      <c r="BAL92" s="312"/>
      <c r="BBD92" s="323"/>
      <c r="BBE92" s="323"/>
      <c r="BBH92" s="323"/>
      <c r="BCN92" s="546"/>
      <c r="BCU92" s="546"/>
      <c r="BCX92" s="312"/>
      <c r="BDB92" s="798"/>
      <c r="BDI92" s="546"/>
      <c r="BDJ92" s="546"/>
      <c r="BDM92" s="546"/>
      <c r="BEM92" s="798"/>
      <c r="BET92" s="798"/>
      <c r="BFA92" s="798"/>
      <c r="BFD92" s="546"/>
      <c r="BFH92" s="798"/>
      <c r="BFK92" s="546"/>
      <c r="BFV92" s="798"/>
      <c r="BFY92" s="798"/>
      <c r="BGC92" s="546"/>
      <c r="BGF92" s="407"/>
      <c r="BGQ92" s="546"/>
      <c r="BGX92" s="546"/>
      <c r="BHF92" s="798"/>
      <c r="BHI92" s="798"/>
      <c r="BHM92" s="798"/>
      <c r="BHN92" s="933"/>
      <c r="BHQ92" s="798"/>
      <c r="BIC92" s="546"/>
      <c r="BIF92" s="407"/>
      <c r="BIJ92" s="798"/>
      <c r="BIQ92" s="546"/>
      <c r="BIX92" s="798"/>
      <c r="BIY92" s="798"/>
      <c r="BJM92" s="546"/>
      <c r="BJT92" s="546"/>
      <c r="BJU92" s="407"/>
      <c r="BKB92" s="546"/>
      <c r="BKI92" s="546"/>
      <c r="BKP92" s="546"/>
      <c r="BKW92" s="546"/>
      <c r="BLD92" s="546"/>
      <c r="BLK92" s="546"/>
      <c r="BLR92" s="546"/>
      <c r="BLY92" s="546"/>
      <c r="BMT92" s="798"/>
      <c r="BMW92" s="312"/>
      <c r="BND92" s="312"/>
      <c r="BNI92" s="933"/>
      <c r="BOK92" s="798"/>
      <c r="BOR92" s="546"/>
      <c r="BOY92" s="546"/>
      <c r="BQB92" s="798"/>
      <c r="BQI92" s="798"/>
      <c r="BQL92" s="546"/>
      <c r="BQP92" s="407"/>
    </row>
    <row r="93" spans="57:956 1088:1815" s="32" customFormat="1" x14ac:dyDescent="0.25">
      <c r="BE93" s="740">
        <v>23</v>
      </c>
      <c r="BF93" s="32" t="s">
        <v>1187</v>
      </c>
      <c r="BL93" s="798"/>
      <c r="BS93" s="546"/>
      <c r="BT93" s="546"/>
      <c r="CA93" s="546"/>
      <c r="CH93" s="546"/>
      <c r="CK93" s="312"/>
      <c r="CO93" s="407"/>
      <c r="CP93" s="407"/>
      <c r="CS93" s="407"/>
      <c r="CW93" s="407"/>
      <c r="CX93" s="740"/>
      <c r="DA93" s="546"/>
      <c r="DE93" s="798"/>
      <c r="DV93" s="312"/>
      <c r="DZ93" s="798"/>
      <c r="EG93" s="546"/>
      <c r="EN93" s="546"/>
      <c r="EY93" s="312"/>
      <c r="FC93" s="546"/>
      <c r="FK93" s="546"/>
      <c r="FO93" s="312"/>
      <c r="FZ93" s="546"/>
      <c r="GA93" s="546"/>
      <c r="GO93" s="546"/>
      <c r="GW93" s="546"/>
      <c r="HD93" s="798"/>
      <c r="IM93" s="546"/>
      <c r="IT93" s="546"/>
      <c r="JA93" s="798"/>
      <c r="JD93" s="798"/>
      <c r="JE93" s="704"/>
      <c r="JV93" s="546"/>
      <c r="KC93" s="798"/>
      <c r="KR93" s="798"/>
      <c r="KY93" s="798"/>
      <c r="MH93" s="546"/>
      <c r="MO93" s="546"/>
      <c r="MV93" s="546"/>
      <c r="NQ93" s="546"/>
      <c r="NT93" s="546"/>
      <c r="NX93" s="546"/>
      <c r="OE93" s="546"/>
      <c r="OF93" s="933"/>
      <c r="OI93" s="312"/>
      <c r="OM93" s="546"/>
      <c r="PA93" s="798"/>
      <c r="PH93" s="798"/>
      <c r="PO93" s="798"/>
      <c r="PS93" s="312"/>
      <c r="PW93" s="798"/>
      <c r="QD93" s="798"/>
      <c r="RF93" s="546"/>
      <c r="RG93" s="935"/>
      <c r="RN93" s="546"/>
      <c r="RU93" s="546"/>
      <c r="TY93" s="546"/>
      <c r="UF93" s="546"/>
      <c r="UM93" s="546"/>
      <c r="UT93" s="798"/>
      <c r="UW93" s="798"/>
      <c r="VA93" s="546"/>
      <c r="WC93" s="798"/>
      <c r="WF93" s="312"/>
      <c r="WJ93" s="546"/>
      <c r="WX93" s="546"/>
      <c r="XA93" s="312"/>
      <c r="XE93" s="546"/>
      <c r="XL93" s="546"/>
      <c r="XS93" s="798"/>
      <c r="YA93" s="798"/>
      <c r="YH93" s="546"/>
      <c r="YI93" s="935"/>
      <c r="YP93" s="798"/>
      <c r="YW93" s="798"/>
      <c r="ZD93" s="546"/>
      <c r="ZK93" s="546"/>
      <c r="ZR93" s="798"/>
      <c r="ZS93" s="933"/>
      <c r="ZT93" s="312"/>
      <c r="ZV93" s="323"/>
      <c r="ZZ93" s="798"/>
      <c r="AAC93" s="323"/>
      <c r="AAG93" s="546"/>
      <c r="AAJ93" s="798"/>
      <c r="AAN93" s="798"/>
      <c r="AAO93" s="312"/>
      <c r="AAU93" s="546"/>
      <c r="ABB93" s="546"/>
      <c r="ABI93" s="546"/>
      <c r="ABP93" s="546"/>
      <c r="ABW93" s="546"/>
      <c r="ACD93" s="546"/>
      <c r="ACE93" s="546"/>
      <c r="ACZ93" s="407"/>
      <c r="ADH93" s="798"/>
      <c r="ADK93" s="546"/>
      <c r="ADO93" s="546"/>
      <c r="ADV93" s="798"/>
      <c r="ADY93" s="798"/>
      <c r="AGG93" s="798"/>
      <c r="AGN93" s="546"/>
      <c r="AGU93" s="323"/>
      <c r="AGV93" s="323"/>
      <c r="AGY93" s="798"/>
      <c r="AHJ93" s="546"/>
      <c r="AHQ93" s="546"/>
      <c r="AHR93" s="546"/>
      <c r="AHY93" s="546"/>
      <c r="AIF93" s="546"/>
      <c r="AIM93" s="546"/>
      <c r="AJH93" s="798"/>
      <c r="AJO93" s="798"/>
      <c r="AJR93" s="312"/>
      <c r="AOV93" s="940"/>
      <c r="AOW93" s="986"/>
      <c r="AOX93" s="795"/>
      <c r="AOY93" s="353"/>
      <c r="AOZ93" s="353"/>
      <c r="APA93" s="76"/>
      <c r="APB93" s="353"/>
      <c r="APC93" s="546"/>
      <c r="APJ93" s="798"/>
      <c r="AQL93" s="798"/>
      <c r="AQS93" s="798"/>
      <c r="ARG93" s="546"/>
      <c r="ARU93" s="546"/>
      <c r="ASI93" s="546"/>
      <c r="ASP93" s="546"/>
      <c r="ASQ93" s="546"/>
      <c r="ASX93" s="546"/>
      <c r="ATE93" s="798"/>
      <c r="ATL93" s="546"/>
      <c r="ATM93" s="935"/>
      <c r="ATT93" s="546"/>
      <c r="ATU93" s="935"/>
      <c r="AUB93" s="546"/>
      <c r="AUI93" s="546"/>
      <c r="AUP93" s="546"/>
      <c r="AUW93" s="546"/>
      <c r="AVD93" s="546"/>
      <c r="AVK93" s="546"/>
      <c r="AVR93" s="546"/>
      <c r="AVY93" s="546"/>
      <c r="AWG93" s="933"/>
      <c r="AWN93" s="546"/>
      <c r="AWO93" s="546"/>
      <c r="AWV93" s="546"/>
      <c r="AXC93" s="546"/>
      <c r="AXQ93" s="546"/>
      <c r="AXX93" s="546"/>
      <c r="AYE93" s="546"/>
      <c r="AYL93" s="546"/>
      <c r="AYS93" s="546"/>
      <c r="AZG93" s="798"/>
      <c r="AZU93" s="312"/>
      <c r="AZX93" s="312"/>
      <c r="BAB93" s="546"/>
      <c r="BAE93" s="546"/>
      <c r="BAI93" s="546"/>
      <c r="BAL93" s="312"/>
      <c r="BBD93" s="323"/>
      <c r="BBE93" s="323"/>
      <c r="BBH93" s="323"/>
      <c r="BCN93" s="546"/>
      <c r="BCU93" s="546"/>
      <c r="BCX93" s="312"/>
      <c r="BDB93" s="798"/>
      <c r="BDI93" s="546"/>
      <c r="BDJ93" s="546"/>
      <c r="BDM93" s="546"/>
      <c r="BEM93" s="798"/>
      <c r="BET93" s="798"/>
      <c r="BFA93" s="798"/>
      <c r="BFD93" s="546"/>
      <c r="BFH93" s="798"/>
      <c r="BFK93" s="546"/>
      <c r="BFV93" s="798"/>
      <c r="BFY93" s="798"/>
      <c r="BGC93" s="546"/>
      <c r="BGF93" s="407"/>
      <c r="BGQ93" s="546"/>
      <c r="BGX93" s="546"/>
      <c r="BHF93" s="798"/>
      <c r="BHI93" s="798"/>
      <c r="BHM93" s="798"/>
      <c r="BHN93" s="933"/>
      <c r="BHQ93" s="798"/>
      <c r="BIC93" s="546"/>
      <c r="BIF93" s="407"/>
      <c r="BIJ93" s="798"/>
      <c r="BIQ93" s="546"/>
      <c r="BIX93" s="798"/>
      <c r="BIY93" s="798"/>
      <c r="BJM93" s="546"/>
      <c r="BJT93" s="546"/>
      <c r="BJU93" s="407"/>
      <c r="BKB93" s="546"/>
      <c r="BKI93" s="546"/>
      <c r="BKP93" s="546"/>
      <c r="BKW93" s="546"/>
      <c r="BLD93" s="546"/>
      <c r="BLK93" s="546"/>
      <c r="BLR93" s="546"/>
      <c r="BLY93" s="546"/>
      <c r="BMT93" s="798"/>
      <c r="BMW93" s="312"/>
      <c r="BND93" s="312"/>
      <c r="BNI93" s="933"/>
      <c r="BOK93" s="798"/>
      <c r="BOR93" s="546"/>
      <c r="BOY93" s="546"/>
      <c r="BQB93" s="798"/>
      <c r="BQI93" s="798"/>
      <c r="BQL93" s="546"/>
      <c r="BQP93" s="407"/>
    </row>
    <row r="94" spans="57:956 1088:1815" s="32" customFormat="1" x14ac:dyDescent="0.25">
      <c r="BE94" s="740">
        <v>24</v>
      </c>
      <c r="BF94" s="32" t="s">
        <v>282</v>
      </c>
      <c r="BL94" s="798"/>
      <c r="BS94" s="546"/>
      <c r="BT94" s="546"/>
      <c r="CA94" s="546"/>
      <c r="CH94" s="546"/>
      <c r="CK94" s="312"/>
      <c r="CO94" s="407"/>
      <c r="CP94" s="407"/>
      <c r="CS94" s="407"/>
      <c r="CW94" s="407"/>
      <c r="CX94" s="740"/>
      <c r="DA94" s="546"/>
      <c r="DE94" s="798"/>
      <c r="DV94" s="312"/>
      <c r="DZ94" s="798"/>
      <c r="EG94" s="546"/>
      <c r="EN94" s="546"/>
      <c r="EY94" s="312"/>
      <c r="FC94" s="546"/>
      <c r="FK94" s="546"/>
      <c r="FO94" s="312"/>
      <c r="FZ94" s="546"/>
      <c r="GA94" s="546"/>
      <c r="GO94" s="546"/>
      <c r="GW94" s="546"/>
      <c r="HD94" s="798"/>
      <c r="IM94" s="546"/>
      <c r="IT94" s="546"/>
      <c r="JA94" s="798"/>
      <c r="JD94" s="798"/>
      <c r="JE94" s="704"/>
      <c r="JV94" s="546"/>
      <c r="KC94" s="798"/>
      <c r="KR94" s="798"/>
      <c r="KY94" s="798"/>
      <c r="MH94" s="546"/>
      <c r="MO94" s="546"/>
      <c r="MV94" s="546"/>
      <c r="NQ94" s="546"/>
      <c r="NT94" s="546"/>
      <c r="NX94" s="546"/>
      <c r="OE94" s="546"/>
      <c r="OF94" s="933"/>
      <c r="OI94" s="312"/>
      <c r="OM94" s="546"/>
      <c r="PA94" s="798"/>
      <c r="PH94" s="798"/>
      <c r="PO94" s="798"/>
      <c r="PS94" s="312"/>
      <c r="PW94" s="798"/>
      <c r="QD94" s="798"/>
      <c r="RF94" s="546"/>
      <c r="RG94" s="935"/>
      <c r="RN94" s="546"/>
      <c r="RU94" s="546"/>
      <c r="TY94" s="546"/>
      <c r="UF94" s="546"/>
      <c r="UM94" s="546"/>
      <c r="UT94" s="798"/>
      <c r="UW94" s="798"/>
      <c r="VA94" s="546"/>
      <c r="WC94" s="798"/>
      <c r="WF94" s="312"/>
      <c r="WJ94" s="546"/>
      <c r="WX94" s="546"/>
      <c r="XA94" s="312"/>
      <c r="XE94" s="546"/>
      <c r="XL94" s="546"/>
      <c r="XS94" s="798"/>
      <c r="YA94" s="798"/>
      <c r="YH94" s="546"/>
      <c r="YI94" s="935"/>
      <c r="YP94" s="798"/>
      <c r="YW94" s="798"/>
      <c r="ZD94" s="546"/>
      <c r="ZK94" s="546"/>
      <c r="ZR94" s="798"/>
      <c r="ZS94" s="933"/>
      <c r="ZT94" s="312"/>
      <c r="ZV94" s="323"/>
      <c r="ZZ94" s="798"/>
      <c r="AAC94" s="323"/>
      <c r="AAG94" s="546"/>
      <c r="AAJ94" s="798"/>
      <c r="AAN94" s="798"/>
      <c r="AAO94" s="312"/>
      <c r="AAU94" s="546"/>
      <c r="ABB94" s="546"/>
      <c r="ABI94" s="546"/>
      <c r="ABP94" s="546"/>
      <c r="ABW94" s="546"/>
      <c r="ACD94" s="546"/>
      <c r="ACE94" s="546"/>
      <c r="ACZ94" s="407"/>
      <c r="ADH94" s="798"/>
      <c r="ADK94" s="546"/>
      <c r="ADO94" s="546"/>
      <c r="ADV94" s="798"/>
      <c r="ADY94" s="798"/>
      <c r="AGG94" s="798"/>
      <c r="AGN94" s="546"/>
      <c r="AGU94" s="323"/>
      <c r="AGV94" s="323"/>
      <c r="AGY94" s="798"/>
      <c r="AHJ94" s="546"/>
      <c r="AHQ94" s="546"/>
      <c r="AHR94" s="546"/>
      <c r="AHY94" s="546"/>
      <c r="AIF94" s="546"/>
      <c r="AIM94" s="546"/>
      <c r="AJH94" s="798"/>
      <c r="AJO94" s="798"/>
      <c r="AJR94" s="312"/>
      <c r="AOV94" s="353"/>
      <c r="AOW94" s="986"/>
      <c r="AOX94" s="353"/>
      <c r="AOY94" s="353"/>
      <c r="AOZ94" s="353"/>
      <c r="APA94" s="76"/>
      <c r="APB94" s="353"/>
      <c r="APC94" s="546"/>
      <c r="APJ94" s="798"/>
      <c r="AQL94" s="798"/>
      <c r="AQS94" s="798"/>
      <c r="ARG94" s="546"/>
      <c r="ARU94" s="546"/>
      <c r="ASI94" s="546"/>
      <c r="ASP94" s="546"/>
      <c r="ASQ94" s="546"/>
      <c r="ASX94" s="546"/>
      <c r="ATE94" s="798"/>
      <c r="ATL94" s="546"/>
      <c r="ATM94" s="935"/>
      <c r="ATT94" s="546"/>
      <c r="ATU94" s="935"/>
      <c r="AUB94" s="546"/>
      <c r="AUI94" s="546"/>
      <c r="AUP94" s="546"/>
      <c r="AUW94" s="546"/>
      <c r="AVD94" s="546"/>
      <c r="AVK94" s="546"/>
      <c r="AVR94" s="546"/>
      <c r="AVY94" s="546"/>
      <c r="AWG94" s="933"/>
      <c r="AWN94" s="546"/>
      <c r="AWO94" s="546"/>
      <c r="AWV94" s="546"/>
      <c r="AXC94" s="546"/>
      <c r="AXQ94" s="546"/>
      <c r="AXX94" s="546"/>
      <c r="AYE94" s="546"/>
      <c r="AYL94" s="546"/>
      <c r="AYS94" s="546"/>
      <c r="AZG94" s="798"/>
      <c r="AZU94" s="312"/>
      <c r="AZX94" s="312"/>
      <c r="BAB94" s="546"/>
      <c r="BAE94" s="546"/>
      <c r="BAI94" s="546"/>
      <c r="BAL94" s="312"/>
      <c r="BBD94" s="323"/>
      <c r="BBE94" s="323"/>
      <c r="BBH94" s="323"/>
      <c r="BCN94" s="546"/>
      <c r="BCU94" s="546"/>
      <c r="BCX94" s="312"/>
      <c r="BDB94" s="798"/>
      <c r="BDI94" s="546"/>
      <c r="BDJ94" s="546"/>
      <c r="BDM94" s="546"/>
      <c r="BEM94" s="798"/>
      <c r="BET94" s="798"/>
      <c r="BFA94" s="798"/>
      <c r="BFD94" s="546"/>
      <c r="BFH94" s="798"/>
      <c r="BFK94" s="546"/>
      <c r="BFV94" s="798"/>
      <c r="BFY94" s="798"/>
      <c r="BGC94" s="546"/>
      <c r="BGF94" s="407"/>
      <c r="BGQ94" s="546"/>
      <c r="BGX94" s="546"/>
      <c r="BHF94" s="798"/>
      <c r="BHI94" s="798"/>
      <c r="BHM94" s="798"/>
      <c r="BHN94" s="933"/>
      <c r="BHQ94" s="798"/>
      <c r="BIC94" s="546"/>
      <c r="BIF94" s="407"/>
      <c r="BIJ94" s="798"/>
      <c r="BIQ94" s="546"/>
      <c r="BIX94" s="798"/>
      <c r="BIY94" s="798"/>
      <c r="BJM94" s="546"/>
      <c r="BJT94" s="546"/>
      <c r="BJU94" s="407"/>
      <c r="BKB94" s="546"/>
      <c r="BKI94" s="546"/>
      <c r="BKP94" s="546"/>
      <c r="BKW94" s="546"/>
      <c r="BLD94" s="546"/>
      <c r="BLK94" s="546"/>
      <c r="BLR94" s="546"/>
      <c r="BLY94" s="546"/>
      <c r="BMT94" s="798"/>
      <c r="BMW94" s="312"/>
      <c r="BND94" s="312"/>
      <c r="BNI94" s="933"/>
      <c r="BOK94" s="798"/>
      <c r="BOR94" s="546"/>
      <c r="BOY94" s="546"/>
      <c r="BQB94" s="798"/>
      <c r="BQI94" s="798"/>
      <c r="BQL94" s="546"/>
      <c r="BQP94" s="407"/>
    </row>
    <row r="95" spans="57:956 1088:1815" s="32" customFormat="1" x14ac:dyDescent="0.25">
      <c r="BE95" s="740">
        <v>25</v>
      </c>
      <c r="BF95" s="32" t="s">
        <v>1188</v>
      </c>
      <c r="BL95" s="798"/>
      <c r="BS95" s="546"/>
      <c r="BT95" s="546"/>
      <c r="CA95" s="546"/>
      <c r="CH95" s="546"/>
      <c r="CK95" s="312"/>
      <c r="CO95" s="407"/>
      <c r="CP95" s="407"/>
      <c r="CS95" s="407"/>
      <c r="CW95" s="407"/>
      <c r="CX95" s="740"/>
      <c r="DA95" s="546"/>
      <c r="DE95" s="798"/>
      <c r="DV95" s="312"/>
      <c r="DZ95" s="798"/>
      <c r="EG95" s="546"/>
      <c r="EN95" s="546"/>
      <c r="EY95" s="312"/>
      <c r="FC95" s="546"/>
      <c r="FK95" s="546"/>
      <c r="FO95" s="312"/>
      <c r="FZ95" s="546"/>
      <c r="GA95" s="546"/>
      <c r="GO95" s="546"/>
      <c r="GW95" s="546"/>
      <c r="HD95" s="798"/>
      <c r="IM95" s="546"/>
      <c r="IT95" s="546"/>
      <c r="JA95" s="798"/>
      <c r="JD95" s="798"/>
      <c r="JE95" s="704"/>
      <c r="JV95" s="546"/>
      <c r="KC95" s="798"/>
      <c r="KR95" s="798"/>
      <c r="KY95" s="798"/>
      <c r="MH95" s="546"/>
      <c r="MO95" s="546"/>
      <c r="MV95" s="546"/>
      <c r="NQ95" s="546"/>
      <c r="NT95" s="546"/>
      <c r="NX95" s="546"/>
      <c r="OE95" s="546"/>
      <c r="OF95" s="933"/>
      <c r="OI95" s="312"/>
      <c r="OM95" s="546"/>
      <c r="PA95" s="798"/>
      <c r="PH95" s="798"/>
      <c r="PO95" s="798"/>
      <c r="PS95" s="312"/>
      <c r="PW95" s="798"/>
      <c r="QD95" s="798"/>
      <c r="RF95" s="546"/>
      <c r="RG95" s="935"/>
      <c r="RN95" s="546"/>
      <c r="RU95" s="546"/>
      <c r="TY95" s="546"/>
      <c r="UF95" s="546"/>
      <c r="UM95" s="546"/>
      <c r="UT95" s="798"/>
      <c r="UW95" s="798"/>
      <c r="VA95" s="546"/>
      <c r="WC95" s="798"/>
      <c r="WF95" s="312"/>
      <c r="WJ95" s="546"/>
      <c r="WX95" s="546"/>
      <c r="XA95" s="312"/>
      <c r="XE95" s="546"/>
      <c r="XL95" s="546"/>
      <c r="XS95" s="798"/>
      <c r="YA95" s="798"/>
      <c r="YH95" s="546"/>
      <c r="YI95" s="935"/>
      <c r="YP95" s="798"/>
      <c r="YW95" s="798"/>
      <c r="ZD95" s="546"/>
      <c r="ZK95" s="546"/>
      <c r="ZR95" s="798"/>
      <c r="ZS95" s="933"/>
      <c r="ZT95" s="312"/>
      <c r="ZV95" s="323"/>
      <c r="ZZ95" s="798"/>
      <c r="AAC95" s="323"/>
      <c r="AAG95" s="546"/>
      <c r="AAJ95" s="798"/>
      <c r="AAN95" s="798"/>
      <c r="AAO95" s="312"/>
      <c r="AAU95" s="546"/>
      <c r="ABB95" s="546"/>
      <c r="ABI95" s="546"/>
      <c r="ABP95" s="546"/>
      <c r="ABW95" s="546"/>
      <c r="ACD95" s="546"/>
      <c r="ACE95" s="546"/>
      <c r="ACZ95" s="407"/>
      <c r="ADH95" s="798"/>
      <c r="ADK95" s="546"/>
      <c r="ADO95" s="546"/>
      <c r="ADV95" s="798"/>
      <c r="ADY95" s="798"/>
      <c r="AGG95" s="798"/>
      <c r="AGN95" s="546"/>
      <c r="AGU95" s="323"/>
      <c r="AGV95" s="323"/>
      <c r="AGY95" s="798"/>
      <c r="AHJ95" s="546"/>
      <c r="AHQ95" s="546"/>
      <c r="AHR95" s="546"/>
      <c r="AHY95" s="546"/>
      <c r="AIF95" s="546"/>
      <c r="AIM95" s="546"/>
      <c r="AJH95" s="798"/>
      <c r="AJO95" s="798"/>
      <c r="AJR95" s="312"/>
      <c r="AOV95" s="353"/>
      <c r="AOW95" s="986"/>
      <c r="AOX95" s="353"/>
      <c r="AOY95" s="353"/>
      <c r="AOZ95" s="353"/>
      <c r="APA95" s="76"/>
      <c r="APB95" s="353"/>
      <c r="APC95" s="546"/>
      <c r="APJ95" s="798"/>
      <c r="AQL95" s="798"/>
      <c r="AQS95" s="798"/>
      <c r="ARG95" s="546"/>
      <c r="ARU95" s="546"/>
      <c r="ASI95" s="546"/>
      <c r="ASP95" s="546"/>
      <c r="ASQ95" s="546"/>
      <c r="ASX95" s="546"/>
      <c r="ATE95" s="798"/>
      <c r="ATL95" s="546"/>
      <c r="ATM95" s="935"/>
      <c r="ATT95" s="546"/>
      <c r="ATU95" s="935"/>
      <c r="AUB95" s="546"/>
      <c r="AUI95" s="546"/>
      <c r="AUP95" s="546"/>
      <c r="AUW95" s="546"/>
      <c r="AVD95" s="546"/>
      <c r="AVK95" s="546"/>
      <c r="AVR95" s="546"/>
      <c r="AVY95" s="546"/>
      <c r="AWG95" s="933"/>
      <c r="AWN95" s="546"/>
      <c r="AWO95" s="546"/>
      <c r="AWV95" s="546"/>
      <c r="AXC95" s="546"/>
      <c r="AXQ95" s="546"/>
      <c r="AXX95" s="546"/>
      <c r="AYE95" s="546"/>
      <c r="AYL95" s="546"/>
      <c r="AYS95" s="546"/>
      <c r="AZG95" s="798"/>
      <c r="AZU95" s="312"/>
      <c r="AZX95" s="312"/>
      <c r="BAB95" s="546"/>
      <c r="BAE95" s="546"/>
      <c r="BAI95" s="546"/>
      <c r="BAL95" s="312"/>
      <c r="BBD95" s="323"/>
      <c r="BBE95" s="323"/>
      <c r="BBH95" s="323"/>
      <c r="BCN95" s="546"/>
      <c r="BCU95" s="546"/>
      <c r="BCX95" s="312"/>
      <c r="BDB95" s="798"/>
      <c r="BDI95" s="546"/>
      <c r="BDJ95" s="546"/>
      <c r="BDM95" s="546"/>
      <c r="BEM95" s="798"/>
      <c r="BET95" s="798"/>
      <c r="BFA95" s="798"/>
      <c r="BFD95" s="546"/>
      <c r="BFH95" s="798"/>
      <c r="BFK95" s="546"/>
      <c r="BFV95" s="798"/>
      <c r="BFY95" s="798"/>
      <c r="BGC95" s="546"/>
      <c r="BGF95" s="407"/>
      <c r="BGQ95" s="546"/>
      <c r="BGX95" s="546"/>
      <c r="BHF95" s="798"/>
      <c r="BHI95" s="798"/>
      <c r="BHM95" s="798"/>
      <c r="BHN95" s="933"/>
      <c r="BHQ95" s="798"/>
      <c r="BIC95" s="546"/>
      <c r="BIF95" s="407"/>
      <c r="BIJ95" s="798"/>
      <c r="BIQ95" s="546"/>
      <c r="BIX95" s="798"/>
      <c r="BIY95" s="798"/>
      <c r="BJM95" s="546"/>
      <c r="BJT95" s="546"/>
      <c r="BJU95" s="407"/>
      <c r="BKB95" s="546"/>
      <c r="BKI95" s="546"/>
      <c r="BKP95" s="546"/>
      <c r="BKW95" s="546"/>
      <c r="BLD95" s="546"/>
      <c r="BLK95" s="546"/>
      <c r="BLR95" s="546"/>
      <c r="BLY95" s="546"/>
      <c r="BMT95" s="798"/>
      <c r="BMW95" s="312"/>
      <c r="BND95" s="312"/>
      <c r="BNI95" s="933"/>
      <c r="BOK95" s="798"/>
      <c r="BOR95" s="546"/>
      <c r="BOY95" s="546"/>
      <c r="BQB95" s="798"/>
      <c r="BQI95" s="798"/>
      <c r="BQL95" s="546"/>
      <c r="BQP95" s="407"/>
    </row>
    <row r="96" spans="57:956 1088:1815" s="32" customFormat="1" x14ac:dyDescent="0.25">
      <c r="BE96" s="740">
        <v>26</v>
      </c>
      <c r="BF96" s="32" t="s">
        <v>1189</v>
      </c>
      <c r="BL96" s="798"/>
      <c r="BS96" s="546"/>
      <c r="BT96" s="546"/>
      <c r="CA96" s="546"/>
      <c r="CH96" s="546"/>
      <c r="CK96" s="312"/>
      <c r="CO96" s="407"/>
      <c r="CP96" s="407"/>
      <c r="CS96" s="407"/>
      <c r="CW96" s="407"/>
      <c r="CX96" s="740"/>
      <c r="DA96" s="546"/>
      <c r="DE96" s="798"/>
      <c r="DV96" s="312"/>
      <c r="DZ96" s="798"/>
      <c r="EG96" s="546"/>
      <c r="EN96" s="546"/>
      <c r="EY96" s="312"/>
      <c r="FC96" s="546"/>
      <c r="FK96" s="546"/>
      <c r="FO96" s="312"/>
      <c r="FZ96" s="546"/>
      <c r="GA96" s="546"/>
      <c r="GO96" s="546"/>
      <c r="GW96" s="546"/>
      <c r="HD96" s="798"/>
      <c r="IM96" s="546"/>
      <c r="IT96" s="546"/>
      <c r="JA96" s="798"/>
      <c r="JD96" s="798"/>
      <c r="JE96" s="704"/>
      <c r="JV96" s="546"/>
      <c r="KC96" s="798"/>
      <c r="KR96" s="798"/>
      <c r="KY96" s="798"/>
      <c r="MH96" s="546"/>
      <c r="MO96" s="546"/>
      <c r="MV96" s="546"/>
      <c r="NQ96" s="546"/>
      <c r="NT96" s="546"/>
      <c r="NX96" s="546"/>
      <c r="OE96" s="546"/>
      <c r="OF96" s="933"/>
      <c r="OI96" s="312"/>
      <c r="OM96" s="546"/>
      <c r="PA96" s="798"/>
      <c r="PH96" s="798"/>
      <c r="PO96" s="798"/>
      <c r="PS96" s="312"/>
      <c r="PW96" s="798"/>
      <c r="QD96" s="798"/>
      <c r="RF96" s="546"/>
      <c r="RG96" s="935"/>
      <c r="RN96" s="546"/>
      <c r="RU96" s="546"/>
      <c r="TY96" s="546"/>
      <c r="UF96" s="546"/>
      <c r="UM96" s="546"/>
      <c r="UT96" s="798"/>
      <c r="UW96" s="798"/>
      <c r="VA96" s="546"/>
      <c r="WC96" s="798"/>
      <c r="WF96" s="312"/>
      <c r="WJ96" s="546"/>
      <c r="WX96" s="546"/>
      <c r="XA96" s="312"/>
      <c r="XE96" s="546"/>
      <c r="XL96" s="546"/>
      <c r="XS96" s="798"/>
      <c r="YA96" s="798"/>
      <c r="YH96" s="546"/>
      <c r="YI96" s="935"/>
      <c r="YP96" s="798"/>
      <c r="YW96" s="798"/>
      <c r="ZD96" s="546"/>
      <c r="ZK96" s="546"/>
      <c r="ZR96" s="798"/>
      <c r="ZS96" s="933"/>
      <c r="ZT96" s="312"/>
      <c r="ZV96" s="323"/>
      <c r="ZZ96" s="798"/>
      <c r="AAC96" s="323"/>
      <c r="AAG96" s="546"/>
      <c r="AAJ96" s="798"/>
      <c r="AAN96" s="798"/>
      <c r="AAO96" s="312"/>
      <c r="AAU96" s="546"/>
      <c r="ABB96" s="546"/>
      <c r="ABI96" s="546"/>
      <c r="ABP96" s="546"/>
      <c r="ABW96" s="546"/>
      <c r="ACD96" s="546"/>
      <c r="ACE96" s="546"/>
      <c r="ACZ96" s="407"/>
      <c r="ADH96" s="798"/>
      <c r="ADK96" s="546"/>
      <c r="ADO96" s="546"/>
      <c r="ADV96" s="798"/>
      <c r="ADY96" s="798"/>
      <c r="AGG96" s="798"/>
      <c r="AGN96" s="546"/>
      <c r="AGU96" s="323"/>
      <c r="AGV96" s="323"/>
      <c r="AGY96" s="798"/>
      <c r="AHJ96" s="546"/>
      <c r="AHQ96" s="546"/>
      <c r="AHR96" s="546"/>
      <c r="AHY96" s="546"/>
      <c r="AIF96" s="546"/>
      <c r="AIM96" s="546"/>
      <c r="AJH96" s="798"/>
      <c r="AJO96" s="798"/>
      <c r="AJR96" s="312"/>
      <c r="AOV96" s="353"/>
      <c r="AOW96" s="986"/>
      <c r="AOX96" s="353"/>
      <c r="AOY96" s="353"/>
      <c r="AOZ96" s="353"/>
      <c r="APA96" s="76"/>
      <c r="APB96" s="353"/>
      <c r="APC96" s="546"/>
      <c r="APJ96" s="798"/>
      <c r="AQL96" s="798"/>
      <c r="AQS96" s="798"/>
      <c r="ARG96" s="546"/>
      <c r="ARU96" s="546"/>
      <c r="ASI96" s="546"/>
      <c r="ASP96" s="546"/>
      <c r="ASQ96" s="546"/>
      <c r="ASX96" s="546"/>
      <c r="ATE96" s="798"/>
      <c r="ATL96" s="546"/>
      <c r="ATM96" s="935"/>
      <c r="ATT96" s="546"/>
      <c r="ATU96" s="935"/>
      <c r="AUB96" s="546"/>
      <c r="AUI96" s="546"/>
      <c r="AUP96" s="546"/>
      <c r="AUW96" s="546"/>
      <c r="AVD96" s="546"/>
      <c r="AVK96" s="546"/>
      <c r="AVR96" s="546"/>
      <c r="AVY96" s="546"/>
      <c r="AWG96" s="933"/>
      <c r="AWN96" s="546"/>
      <c r="AWO96" s="546"/>
      <c r="AWV96" s="546"/>
      <c r="AXC96" s="546"/>
      <c r="AXQ96" s="546"/>
      <c r="AXX96" s="546"/>
      <c r="AYE96" s="546"/>
      <c r="AYL96" s="546"/>
      <c r="AYS96" s="546"/>
      <c r="AZG96" s="798"/>
      <c r="AZU96" s="312"/>
      <c r="AZX96" s="312"/>
      <c r="BAB96" s="546"/>
      <c r="BAE96" s="546"/>
      <c r="BAI96" s="546"/>
      <c r="BAL96" s="312"/>
      <c r="BBD96" s="323"/>
      <c r="BBE96" s="323"/>
      <c r="BBH96" s="323"/>
      <c r="BCN96" s="546"/>
      <c r="BCU96" s="546"/>
      <c r="BCX96" s="312"/>
      <c r="BDB96" s="798"/>
      <c r="BDI96" s="546"/>
      <c r="BDJ96" s="546"/>
      <c r="BDM96" s="546"/>
      <c r="BEM96" s="798"/>
      <c r="BET96" s="798"/>
      <c r="BFA96" s="798"/>
      <c r="BFD96" s="546"/>
      <c r="BFH96" s="798"/>
      <c r="BFK96" s="546"/>
      <c r="BFV96" s="798"/>
      <c r="BFY96" s="798"/>
      <c r="BGC96" s="546"/>
      <c r="BGF96" s="407"/>
      <c r="BGQ96" s="546"/>
      <c r="BGX96" s="546"/>
      <c r="BHF96" s="798"/>
      <c r="BHI96" s="798"/>
      <c r="BHM96" s="798"/>
      <c r="BHN96" s="933"/>
      <c r="BHQ96" s="798"/>
      <c r="BIC96" s="546"/>
      <c r="BIF96" s="407"/>
      <c r="BIJ96" s="798"/>
      <c r="BIQ96" s="546"/>
      <c r="BIX96" s="798"/>
      <c r="BIY96" s="798"/>
      <c r="BJM96" s="546"/>
      <c r="BJT96" s="546"/>
      <c r="BJU96" s="407"/>
      <c r="BKB96" s="546"/>
      <c r="BKI96" s="546"/>
      <c r="BKP96" s="546"/>
      <c r="BKW96" s="546"/>
      <c r="BLD96" s="546"/>
      <c r="BLK96" s="546"/>
      <c r="BLR96" s="546"/>
      <c r="BLY96" s="546"/>
      <c r="BMT96" s="798"/>
      <c r="BMW96" s="312"/>
      <c r="BND96" s="312"/>
      <c r="BNI96" s="933"/>
      <c r="BOK96" s="798"/>
      <c r="BOR96" s="546"/>
      <c r="BOY96" s="546"/>
      <c r="BQB96" s="798"/>
      <c r="BQI96" s="798"/>
      <c r="BQL96" s="546"/>
      <c r="BQP96" s="407"/>
    </row>
    <row r="97" spans="57:388 1088:1710" s="32" customFormat="1" x14ac:dyDescent="0.25">
      <c r="BE97" s="740">
        <v>27</v>
      </c>
      <c r="BF97" s="32" t="s">
        <v>489</v>
      </c>
      <c r="NX97" s="546"/>
      <c r="AOV97" s="353"/>
      <c r="AOW97" s="986"/>
      <c r="AOX97" s="353"/>
      <c r="AOY97" s="353"/>
      <c r="AOZ97" s="353"/>
      <c r="APA97" s="76"/>
      <c r="APB97" s="353"/>
      <c r="BGX97" s="546"/>
      <c r="BMT97" s="798"/>
    </row>
    <row r="98" spans="57:388 1088:1710" s="32" customFormat="1" x14ac:dyDescent="0.25">
      <c r="BE98" s="740">
        <v>28</v>
      </c>
      <c r="BF98" s="32" t="s">
        <v>1018</v>
      </c>
      <c r="NX98" s="546"/>
      <c r="AOV98" s="353"/>
      <c r="AOW98" s="986"/>
      <c r="AOX98" s="353"/>
      <c r="AOY98" s="353"/>
      <c r="AOZ98" s="353"/>
      <c r="APA98" s="76"/>
      <c r="APB98" s="353"/>
      <c r="BGX98" s="546"/>
      <c r="BMT98" s="798"/>
    </row>
    <row r="99" spans="57:388 1088:1710" s="32" customFormat="1" x14ac:dyDescent="0.25">
      <c r="BE99" s="740">
        <v>29</v>
      </c>
      <c r="BF99" s="32" t="s">
        <v>753</v>
      </c>
      <c r="NX99" s="546"/>
      <c r="AOV99" s="353"/>
      <c r="AOW99" s="986"/>
      <c r="AOX99" s="353"/>
      <c r="AOY99" s="353"/>
      <c r="AOZ99" s="353"/>
      <c r="APA99" s="76"/>
      <c r="APB99" s="353"/>
      <c r="BGX99" s="546"/>
      <c r="BMT99" s="798"/>
    </row>
    <row r="100" spans="57:388 1088:1710" s="32" customFormat="1" x14ac:dyDescent="0.25">
      <c r="BE100" s="740">
        <v>30</v>
      </c>
      <c r="BF100" s="32" t="s">
        <v>1190</v>
      </c>
      <c r="NX100" s="546"/>
      <c r="AOV100" s="353"/>
      <c r="AOW100" s="986"/>
      <c r="AOX100" s="353"/>
      <c r="AOY100" s="353"/>
      <c r="AOZ100" s="353"/>
      <c r="APA100" s="76"/>
      <c r="APB100" s="353"/>
      <c r="BGX100" s="546"/>
      <c r="BMT100" s="798"/>
    </row>
    <row r="101" spans="57:388 1088:1710" s="32" customFormat="1" x14ac:dyDescent="0.25">
      <c r="BE101" s="740">
        <v>31</v>
      </c>
      <c r="BF101" s="32" t="s">
        <v>1017</v>
      </c>
      <c r="BH101" s="32" t="s">
        <v>1191</v>
      </c>
      <c r="NX101" s="546"/>
      <c r="AOV101" s="353"/>
      <c r="AOW101" s="986"/>
      <c r="AOX101" s="353"/>
      <c r="AOY101" s="353"/>
      <c r="AOZ101" s="353"/>
      <c r="APA101" s="353"/>
      <c r="APB101" s="353"/>
      <c r="BGX101" s="546"/>
      <c r="BMT101" s="798"/>
    </row>
    <row r="102" spans="57:388 1088:1710" s="32" customFormat="1" x14ac:dyDescent="0.25">
      <c r="BE102" s="740">
        <v>32</v>
      </c>
      <c r="BF102" s="32" t="s">
        <v>1192</v>
      </c>
      <c r="NX102" s="546"/>
      <c r="AOV102" s="353"/>
      <c r="AOW102" s="986"/>
      <c r="AOX102" s="353"/>
      <c r="AOY102" s="353"/>
      <c r="AOZ102" s="353"/>
      <c r="APA102" s="353"/>
      <c r="APB102" s="353"/>
      <c r="BGX102" s="546"/>
      <c r="BMT102" s="798"/>
    </row>
    <row r="103" spans="57:388 1088:1710" s="32" customFormat="1" x14ac:dyDescent="0.25">
      <c r="BE103" s="740">
        <v>33</v>
      </c>
      <c r="BF103" s="32" t="s">
        <v>10</v>
      </c>
      <c r="NX103" s="546"/>
      <c r="AOV103" s="353"/>
      <c r="AOW103" s="986"/>
      <c r="AOX103" s="353"/>
      <c r="AOY103" s="353"/>
      <c r="AOZ103" s="353"/>
      <c r="APA103" s="353"/>
      <c r="APB103" s="353"/>
      <c r="BGX103" s="546"/>
      <c r="BMT103" s="798"/>
    </row>
    <row r="104" spans="57:388 1088:1710" s="32" customFormat="1" x14ac:dyDescent="0.25">
      <c r="BE104" s="740">
        <v>34</v>
      </c>
      <c r="BF104" s="32" t="s">
        <v>30</v>
      </c>
      <c r="NX104" s="546"/>
      <c r="AOW104" s="774"/>
      <c r="BGX104" s="546"/>
      <c r="BMT104" s="798"/>
    </row>
    <row r="105" spans="57:388 1088:1710" s="32" customFormat="1" x14ac:dyDescent="0.25">
      <c r="BE105" s="740">
        <v>35</v>
      </c>
      <c r="BF105" s="32" t="s">
        <v>954</v>
      </c>
      <c r="NX105" s="546"/>
      <c r="AOW105" s="774"/>
      <c r="BGX105" s="546"/>
      <c r="BMT105" s="798"/>
    </row>
    <row r="106" spans="57:388 1088:1710" s="32" customFormat="1" x14ac:dyDescent="0.25">
      <c r="BE106" s="740">
        <v>36</v>
      </c>
      <c r="BF106" s="32" t="s">
        <v>1193</v>
      </c>
      <c r="NX106" s="546"/>
      <c r="AOW106" s="774"/>
      <c r="BGX106" s="546"/>
      <c r="BMT106" s="798"/>
    </row>
    <row r="107" spans="57:388 1088:1710" s="32" customFormat="1" x14ac:dyDescent="0.25">
      <c r="BE107" s="740">
        <v>37</v>
      </c>
      <c r="BF107" s="32" t="s">
        <v>1020</v>
      </c>
      <c r="NX107" s="546"/>
      <c r="AOW107" s="774"/>
      <c r="BGX107" s="546"/>
      <c r="BMT107" s="798"/>
    </row>
    <row r="108" spans="57:388 1088:1710" s="32" customFormat="1" x14ac:dyDescent="0.25">
      <c r="BE108" s="740">
        <v>38</v>
      </c>
      <c r="BF108" s="32" t="s">
        <v>1194</v>
      </c>
      <c r="NX108" s="546"/>
      <c r="AOW108" s="774"/>
      <c r="BGX108" s="546"/>
      <c r="BMT108" s="798"/>
    </row>
    <row r="109" spans="57:388 1088:1710" s="32" customFormat="1" x14ac:dyDescent="0.25">
      <c r="BE109" s="740">
        <v>39</v>
      </c>
      <c r="BF109" s="32" t="s">
        <v>511</v>
      </c>
      <c r="NX109" s="546"/>
      <c r="AOW109" s="774"/>
      <c r="BGX109" s="546"/>
      <c r="BMT109" s="798"/>
    </row>
    <row r="110" spans="57:388 1088:1710" s="32" customFormat="1" x14ac:dyDescent="0.25">
      <c r="BE110" s="740">
        <v>40</v>
      </c>
      <c r="BF110" s="32" t="s">
        <v>1195</v>
      </c>
      <c r="NX110" s="546"/>
      <c r="AOW110" s="774"/>
      <c r="BGX110" s="546"/>
      <c r="BMT110" s="798"/>
    </row>
    <row r="111" spans="57:388 1088:1710" s="32" customFormat="1" x14ac:dyDescent="0.25">
      <c r="BE111" s="740">
        <v>41</v>
      </c>
      <c r="BF111" s="32" t="s">
        <v>1196</v>
      </c>
      <c r="NX111" s="546"/>
      <c r="AOW111" s="774"/>
      <c r="BGX111" s="546"/>
      <c r="BMT111" s="798"/>
    </row>
    <row r="112" spans="57:388 1088:1710" s="32" customFormat="1" x14ac:dyDescent="0.25">
      <c r="BE112" s="740">
        <v>42</v>
      </c>
      <c r="BF112" s="32" t="s">
        <v>955</v>
      </c>
      <c r="NX112" s="546"/>
      <c r="AOW112" s="774"/>
      <c r="BGX112" s="546"/>
      <c r="BMT112" s="798"/>
    </row>
    <row r="113" spans="57:388 1558:1710" s="32" customFormat="1" x14ac:dyDescent="0.25">
      <c r="BE113" s="740">
        <v>43</v>
      </c>
      <c r="BF113" s="32" t="s">
        <v>1197</v>
      </c>
      <c r="NX113" s="546"/>
      <c r="BGX113" s="546"/>
      <c r="BMT113" s="798"/>
    </row>
    <row r="114" spans="57:388 1558:1710" s="32" customFormat="1" x14ac:dyDescent="0.25">
      <c r="BE114" s="740">
        <v>44</v>
      </c>
      <c r="BF114" s="32" t="s">
        <v>1198</v>
      </c>
      <c r="NX114" s="546"/>
      <c r="BGX114" s="546"/>
      <c r="BMT114" s="798"/>
    </row>
    <row r="115" spans="57:388 1558:1710" s="32" customFormat="1" x14ac:dyDescent="0.25">
      <c r="BE115" s="740">
        <v>45</v>
      </c>
      <c r="BF115" s="32" t="s">
        <v>1199</v>
      </c>
      <c r="NX115" s="546"/>
      <c r="BGX115" s="546"/>
      <c r="BMT115" s="798"/>
    </row>
    <row r="116" spans="57:388 1558:1710" s="32" customFormat="1" x14ac:dyDescent="0.25">
      <c r="BE116" s="740">
        <v>46</v>
      </c>
      <c r="BF116" s="32" t="s">
        <v>840</v>
      </c>
      <c r="NX116" s="546"/>
      <c r="BGX116" s="546"/>
      <c r="BMT116" s="798"/>
    </row>
    <row r="117" spans="57:388 1558:1710" s="32" customFormat="1" x14ac:dyDescent="0.25">
      <c r="BE117" s="740">
        <v>47</v>
      </c>
      <c r="BF117" s="32" t="s">
        <v>838</v>
      </c>
      <c r="NX117" s="546"/>
      <c r="BGX117" s="546"/>
      <c r="BMT117" s="798"/>
    </row>
    <row r="118" spans="57:388 1558:1710" s="32" customFormat="1" x14ac:dyDescent="0.25">
      <c r="BE118" s="740">
        <v>48</v>
      </c>
      <c r="BF118" s="32" t="s">
        <v>1200</v>
      </c>
      <c r="NX118" s="546"/>
      <c r="BGX118" s="546"/>
      <c r="BMT118" s="798"/>
    </row>
    <row r="119" spans="57:388 1558:1710" s="32" customFormat="1" x14ac:dyDescent="0.25">
      <c r="BE119" s="740">
        <v>49</v>
      </c>
      <c r="BF119" s="32" t="s">
        <v>1201</v>
      </c>
      <c r="NX119" s="546"/>
      <c r="BGX119" s="546"/>
      <c r="BMT119" s="798"/>
    </row>
    <row r="120" spans="57:388 1558:1710" s="32" customFormat="1" x14ac:dyDescent="0.25">
      <c r="BE120" s="740">
        <v>50</v>
      </c>
      <c r="BF120" s="32" t="s">
        <v>1202</v>
      </c>
      <c r="NX120" s="546"/>
      <c r="BGX120" s="546"/>
      <c r="BMT120" s="798"/>
    </row>
    <row r="121" spans="57:388 1558:1710" s="32" customFormat="1" x14ac:dyDescent="0.25">
      <c r="BE121" s="740">
        <v>51</v>
      </c>
      <c r="BF121" s="32" t="s">
        <v>1203</v>
      </c>
      <c r="NX121" s="546"/>
      <c r="BGX121" s="546"/>
      <c r="BMT121" s="798"/>
    </row>
    <row r="122" spans="57:388 1558:1710" s="32" customFormat="1" x14ac:dyDescent="0.25">
      <c r="BE122" s="740">
        <v>52</v>
      </c>
      <c r="BF122" s="32" t="s">
        <v>1204</v>
      </c>
      <c r="NX122" s="546"/>
      <c r="BGX122" s="546"/>
      <c r="BMT122" s="798"/>
    </row>
    <row r="123" spans="57:388 1558:1710" s="32" customFormat="1" x14ac:dyDescent="0.25">
      <c r="BE123" s="740">
        <v>53</v>
      </c>
      <c r="BF123" s="32" t="s">
        <v>956</v>
      </c>
      <c r="NX123" s="546"/>
      <c r="BGX123" s="546"/>
      <c r="BMT123" s="798"/>
    </row>
    <row r="124" spans="57:388 1558:1710" s="32" customFormat="1" x14ac:dyDescent="0.25">
      <c r="BE124" s="740">
        <v>54</v>
      </c>
      <c r="BF124" s="32" t="s">
        <v>419</v>
      </c>
      <c r="NX124" s="546"/>
      <c r="BGX124" s="546"/>
      <c r="BMT124" s="798"/>
    </row>
    <row r="125" spans="57:388 1558:1710" s="32" customFormat="1" x14ac:dyDescent="0.25">
      <c r="BE125" s="740">
        <v>55</v>
      </c>
      <c r="BF125" s="32" t="s">
        <v>752</v>
      </c>
      <c r="NX125" s="546"/>
      <c r="BGX125" s="546"/>
      <c r="BMT125" s="798"/>
    </row>
    <row r="126" spans="57:388 1558:1710" s="32" customFormat="1" x14ac:dyDescent="0.25">
      <c r="BE126" s="740">
        <v>56</v>
      </c>
      <c r="BF126" s="32" t="s">
        <v>1205</v>
      </c>
      <c r="NX126" s="546"/>
      <c r="BGX126" s="546"/>
      <c r="BMT126" s="798"/>
    </row>
    <row r="127" spans="57:388 1558:1710" s="32" customFormat="1" x14ac:dyDescent="0.25">
      <c r="BE127" s="740">
        <v>57</v>
      </c>
      <c r="BF127" s="32" t="s">
        <v>346</v>
      </c>
      <c r="NX127" s="546"/>
      <c r="BGX127" s="546"/>
      <c r="BMT127" s="798"/>
    </row>
    <row r="128" spans="57:388 1558:1710" s="32" customFormat="1" x14ac:dyDescent="0.25">
      <c r="BE128" s="740">
        <v>58</v>
      </c>
      <c r="BF128" s="32" t="s">
        <v>1206</v>
      </c>
      <c r="NX128" s="546"/>
      <c r="BGX128" s="546"/>
      <c r="BMT128" s="798"/>
    </row>
    <row r="129" spans="57:388 1558:1710" s="32" customFormat="1" x14ac:dyDescent="0.25">
      <c r="BE129" s="740">
        <v>59</v>
      </c>
      <c r="BF129" s="32" t="s">
        <v>47</v>
      </c>
      <c r="NX129" s="546"/>
      <c r="BGX129" s="546"/>
      <c r="BMT129" s="798"/>
    </row>
    <row r="130" spans="57:388 1558:1710" s="32" customFormat="1" x14ac:dyDescent="0.25">
      <c r="BE130" s="740">
        <v>60</v>
      </c>
      <c r="BF130" s="32" t="s">
        <v>314</v>
      </c>
      <c r="NX130" s="546"/>
      <c r="BGX130" s="546"/>
      <c r="BMT130" s="798"/>
    </row>
    <row r="131" spans="57:388 1558:1710" s="32" customFormat="1" x14ac:dyDescent="0.25">
      <c r="BE131" s="740">
        <v>61</v>
      </c>
      <c r="BF131" s="32" t="s">
        <v>1207</v>
      </c>
      <c r="NX131" s="546"/>
      <c r="BGX131" s="546"/>
      <c r="BMT131" s="798"/>
    </row>
    <row r="132" spans="57:388 1558:1710" s="32" customFormat="1" x14ac:dyDescent="0.25">
      <c r="BE132" s="740">
        <v>62</v>
      </c>
      <c r="BF132" s="32" t="s">
        <v>994</v>
      </c>
      <c r="NX132" s="546"/>
      <c r="BGX132" s="546"/>
      <c r="BMT132" s="798"/>
    </row>
    <row r="133" spans="57:388 1558:1710" s="32" customFormat="1" x14ac:dyDescent="0.25">
      <c r="BE133" s="740">
        <v>63</v>
      </c>
      <c r="BF133" s="32" t="s">
        <v>1208</v>
      </c>
      <c r="NX133" s="546"/>
      <c r="BGX133" s="546"/>
      <c r="BMT133" s="798"/>
    </row>
    <row r="134" spans="57:388 1558:1710" s="32" customFormat="1" x14ac:dyDescent="0.25">
      <c r="BE134" s="740">
        <v>64</v>
      </c>
      <c r="BF134" s="32" t="s">
        <v>997</v>
      </c>
      <c r="NX134" s="546"/>
      <c r="BGX134" s="546"/>
      <c r="BMT134" s="798"/>
    </row>
    <row r="135" spans="57:388 1558:1710" s="32" customFormat="1" x14ac:dyDescent="0.25">
      <c r="BE135" s="740">
        <v>65</v>
      </c>
      <c r="BF135" s="324" t="s">
        <v>360</v>
      </c>
      <c r="NX135" s="546"/>
      <c r="BGX135" s="546"/>
      <c r="BMT135" s="798"/>
    </row>
    <row r="136" spans="57:388 1558:1710" s="32" customFormat="1" x14ac:dyDescent="0.25">
      <c r="BE136" s="740">
        <v>66</v>
      </c>
      <c r="BF136" s="32" t="s">
        <v>1176</v>
      </c>
      <c r="NX136" s="546"/>
      <c r="BGX136" s="546"/>
      <c r="BMT136" s="798"/>
    </row>
    <row r="137" spans="57:388 1558:1710" s="32" customFormat="1" x14ac:dyDescent="0.25">
      <c r="BE137" s="740">
        <v>67</v>
      </c>
      <c r="BF137" s="32" t="s">
        <v>958</v>
      </c>
      <c r="NX137" s="546"/>
      <c r="BGX137" s="546"/>
      <c r="BMT137" s="798"/>
    </row>
    <row r="138" spans="57:388 1558:1710" s="32" customFormat="1" x14ac:dyDescent="0.25">
      <c r="BE138" s="740">
        <v>68</v>
      </c>
      <c r="BF138" s="32" t="s">
        <v>851</v>
      </c>
      <c r="NX138" s="546"/>
      <c r="BGX138" s="546"/>
      <c r="BMT138" s="798"/>
    </row>
    <row r="139" spans="57:388 1558:1710" s="32" customFormat="1" x14ac:dyDescent="0.25">
      <c r="BE139" s="740">
        <v>69</v>
      </c>
      <c r="BF139" s="32" t="s">
        <v>1032</v>
      </c>
      <c r="NX139" s="546"/>
      <c r="BGX139" s="546"/>
      <c r="BMT139" s="798"/>
    </row>
    <row r="140" spans="57:388 1558:1710" s="32" customFormat="1" x14ac:dyDescent="0.25">
      <c r="BE140" s="740">
        <v>70</v>
      </c>
      <c r="BF140" s="32" t="s">
        <v>1005</v>
      </c>
      <c r="NX140" s="546"/>
      <c r="BGX140" s="546"/>
      <c r="BMT140" s="798"/>
    </row>
    <row r="141" spans="57:388 1558:1710" s="32" customFormat="1" x14ac:dyDescent="0.25">
      <c r="BE141" s="740"/>
      <c r="BF141" s="32" t="s">
        <v>1209</v>
      </c>
      <c r="NX141" s="546"/>
      <c r="BGX141" s="546"/>
      <c r="BMT141" s="798"/>
    </row>
    <row r="142" spans="57:388 1558:1710" s="32" customFormat="1" x14ac:dyDescent="0.25">
      <c r="BE142" s="740"/>
      <c r="BF142" s="32" t="s">
        <v>1210</v>
      </c>
      <c r="NX142" s="546"/>
      <c r="BGX142" s="546"/>
      <c r="BMT142" s="798"/>
    </row>
    <row r="143" spans="57:388 1558:1710" s="32" customFormat="1" x14ac:dyDescent="0.25">
      <c r="BE143" s="740"/>
      <c r="BF143" s="32" t="s">
        <v>1211</v>
      </c>
      <c r="NX143" s="546"/>
      <c r="BGX143" s="546"/>
      <c r="BMT143" s="798"/>
    </row>
    <row r="144" spans="57:388 1558:1710" s="32" customFormat="1" x14ac:dyDescent="0.25">
      <c r="BE144" s="740"/>
      <c r="BF144" s="32" t="s">
        <v>1212</v>
      </c>
      <c r="NX144" s="546"/>
      <c r="BGX144" s="546"/>
      <c r="BMT144" s="798"/>
    </row>
    <row r="145" spans="57:388 1558:1710" s="32" customFormat="1" x14ac:dyDescent="0.25">
      <c r="BE145" s="740"/>
      <c r="BF145" s="32" t="s">
        <v>1213</v>
      </c>
      <c r="NX145" s="546"/>
      <c r="BGX145" s="546"/>
      <c r="BMT145" s="798"/>
    </row>
    <row r="146" spans="57:388 1558:1710" s="32" customFormat="1" x14ac:dyDescent="0.25">
      <c r="BE146" s="740"/>
      <c r="BF146" s="32" t="s">
        <v>1214</v>
      </c>
      <c r="NX146" s="546"/>
      <c r="BGX146" s="546"/>
      <c r="BMT146" s="798"/>
    </row>
    <row r="147" spans="57:388 1558:1710" s="32" customFormat="1" x14ac:dyDescent="0.25">
      <c r="BE147" s="740"/>
      <c r="BF147" s="32" t="s">
        <v>41</v>
      </c>
      <c r="NX147" s="546"/>
      <c r="BGX147" s="546"/>
      <c r="BMT147" s="798"/>
    </row>
    <row r="148" spans="57:388 1558:1710" s="32" customFormat="1" x14ac:dyDescent="0.25">
      <c r="BE148" s="740"/>
      <c r="BF148" s="32" t="s">
        <v>848</v>
      </c>
      <c r="NX148" s="546"/>
      <c r="BGX148" s="546"/>
      <c r="BMT148" s="798"/>
    </row>
    <row r="149" spans="57:388 1558:1710" s="32" customFormat="1" x14ac:dyDescent="0.25">
      <c r="BE149" s="740"/>
      <c r="BF149" s="32" t="s">
        <v>1215</v>
      </c>
      <c r="NX149" s="546"/>
      <c r="BGX149" s="546"/>
      <c r="BMT149" s="798"/>
    </row>
    <row r="150" spans="57:388 1558:1710" s="32" customFormat="1" x14ac:dyDescent="0.25">
      <c r="BE150" s="740"/>
      <c r="BF150" s="32" t="s">
        <v>1216</v>
      </c>
      <c r="NX150" s="546"/>
      <c r="BGX150" s="546"/>
      <c r="BMT150" s="798"/>
    </row>
    <row r="151" spans="57:388 1558:1710" s="32" customFormat="1" x14ac:dyDescent="0.25">
      <c r="BE151" s="740"/>
      <c r="BF151" s="32" t="s">
        <v>959</v>
      </c>
      <c r="NX151" s="546"/>
      <c r="BGX151" s="546"/>
      <c r="BMT151" s="798"/>
    </row>
    <row r="152" spans="57:388 1558:1710" s="32" customFormat="1" x14ac:dyDescent="0.25">
      <c r="BE152" s="740"/>
      <c r="BF152" s="32" t="s">
        <v>421</v>
      </c>
      <c r="NX152" s="546"/>
      <c r="BGX152" s="546"/>
      <c r="BMT152" s="798"/>
    </row>
    <row r="153" spans="57:388 1558:1710" s="32" customFormat="1" x14ac:dyDescent="0.25">
      <c r="BE153" s="740"/>
      <c r="BF153" s="32" t="s">
        <v>1217</v>
      </c>
      <c r="NX153" s="546"/>
      <c r="BGX153" s="546"/>
      <c r="BMT153" s="798"/>
    </row>
    <row r="154" spans="57:388 1558:1710" s="32" customFormat="1" x14ac:dyDescent="0.25">
      <c r="BE154" s="740"/>
      <c r="BF154" s="32" t="s">
        <v>5</v>
      </c>
      <c r="NX154" s="546"/>
      <c r="BGX154" s="546"/>
      <c r="BMT154" s="798"/>
    </row>
    <row r="155" spans="57:388 1558:1710" s="32" customFormat="1" x14ac:dyDescent="0.25">
      <c r="BE155" s="740"/>
      <c r="BF155" s="32" t="s">
        <v>1218</v>
      </c>
      <c r="NX155" s="546"/>
      <c r="BGX155" s="546"/>
      <c r="BMT155" s="798"/>
    </row>
    <row r="156" spans="57:388 1558:1710" s="32" customFormat="1" x14ac:dyDescent="0.25">
      <c r="BE156" s="740"/>
      <c r="BF156" s="32" t="s">
        <v>1219</v>
      </c>
      <c r="NX156" s="546"/>
      <c r="BGX156" s="546"/>
      <c r="BMT156" s="798"/>
    </row>
    <row r="157" spans="57:388 1558:1710" s="32" customFormat="1" x14ac:dyDescent="0.25">
      <c r="BE157" s="740"/>
      <c r="BF157" s="32" t="s">
        <v>4</v>
      </c>
      <c r="NX157" s="546"/>
      <c r="BGX157" s="546"/>
      <c r="BMT157" s="798"/>
    </row>
    <row r="158" spans="57:388 1558:1710" s="32" customFormat="1" x14ac:dyDescent="0.25">
      <c r="BE158" s="740"/>
      <c r="BF158" s="32" t="s">
        <v>57</v>
      </c>
      <c r="NX158" s="546"/>
      <c r="BGX158" s="546"/>
      <c r="BMT158" s="798"/>
    </row>
    <row r="159" spans="57:388 1558:1710" s="32" customFormat="1" x14ac:dyDescent="0.25">
      <c r="BE159" s="740"/>
      <c r="BF159" s="32" t="s">
        <v>751</v>
      </c>
      <c r="NX159" s="546"/>
      <c r="BGX159" s="546"/>
      <c r="BMT159" s="798"/>
    </row>
    <row r="160" spans="57:388 1558:1710" s="32" customFormat="1" x14ac:dyDescent="0.25">
      <c r="BE160" s="740"/>
      <c r="BF160" s="32" t="s">
        <v>11</v>
      </c>
      <c r="NX160" s="546"/>
      <c r="BGX160" s="546"/>
      <c r="BMT160" s="798"/>
    </row>
    <row r="161" spans="57:388 1558:1710" s="32" customFormat="1" x14ac:dyDescent="0.25">
      <c r="BE161" s="740"/>
      <c r="BF161" s="32" t="s">
        <v>960</v>
      </c>
      <c r="NX161" s="546"/>
      <c r="BGX161" s="546"/>
      <c r="BMT161" s="798"/>
    </row>
    <row r="162" spans="57:388 1558:1710" s="32" customFormat="1" x14ac:dyDescent="0.25">
      <c r="BE162" s="740"/>
      <c r="BF162" s="32" t="s">
        <v>3</v>
      </c>
      <c r="NX162" s="546"/>
      <c r="BGX162" s="546"/>
      <c r="BMT162" s="798"/>
    </row>
    <row r="163" spans="57:388 1558:1710" s="32" customFormat="1" x14ac:dyDescent="0.25">
      <c r="BE163" s="740"/>
      <c r="BF163" s="32" t="s">
        <v>1220</v>
      </c>
      <c r="NX163" s="546"/>
      <c r="BGX163" s="546"/>
      <c r="BMT163" s="798"/>
    </row>
    <row r="164" spans="57:388 1558:1710" s="32" customFormat="1" x14ac:dyDescent="0.25">
      <c r="BE164" s="740"/>
      <c r="BF164" s="32" t="s">
        <v>1221</v>
      </c>
      <c r="NX164" s="546"/>
      <c r="BGX164" s="546"/>
      <c r="BMT164" s="798"/>
    </row>
    <row r="165" spans="57:388 1558:1710" s="32" customFormat="1" x14ac:dyDescent="0.25">
      <c r="BE165" s="740"/>
      <c r="BF165" s="32" t="s">
        <v>1011</v>
      </c>
      <c r="NX165" s="546"/>
      <c r="BGX165" s="546"/>
      <c r="BMT165" s="798"/>
    </row>
    <row r="166" spans="57:388 1558:1710" s="32" customFormat="1" x14ac:dyDescent="0.25">
      <c r="BE166" s="740"/>
      <c r="BF166" s="32" t="s">
        <v>1222</v>
      </c>
      <c r="NX166" s="546"/>
      <c r="BGX166" s="546"/>
      <c r="BMT166" s="798"/>
    </row>
    <row r="167" spans="57:388 1558:1710" s="32" customFormat="1" x14ac:dyDescent="0.25">
      <c r="BE167" s="740"/>
      <c r="BF167" s="32" t="s">
        <v>1223</v>
      </c>
      <c r="NX167" s="546"/>
      <c r="BGX167" s="546"/>
      <c r="BMT167" s="798"/>
    </row>
    <row r="168" spans="57:388 1558:1710" s="32" customFormat="1" x14ac:dyDescent="0.25">
      <c r="BE168" s="740"/>
      <c r="BF168" s="32" t="s">
        <v>341</v>
      </c>
      <c r="NX168" s="546"/>
      <c r="BGX168" s="546"/>
      <c r="BMT168" s="798"/>
    </row>
    <row r="169" spans="57:388 1558:1710" s="32" customFormat="1" x14ac:dyDescent="0.25">
      <c r="BE169" s="740"/>
      <c r="BF169" s="32" t="s">
        <v>206</v>
      </c>
      <c r="NX169" s="546"/>
      <c r="BGX169" s="546"/>
      <c r="BMT169" s="798"/>
    </row>
    <row r="170" spans="57:388 1558:1710" s="32" customFormat="1" x14ac:dyDescent="0.25">
      <c r="BE170" s="740"/>
      <c r="BF170" s="32" t="s">
        <v>979</v>
      </c>
      <c r="NX170" s="546"/>
      <c r="BGX170" s="546"/>
      <c r="BMT170" s="798"/>
    </row>
    <row r="171" spans="57:388 1558:1710" s="32" customFormat="1" x14ac:dyDescent="0.25">
      <c r="BE171" s="740"/>
      <c r="BF171" s="32" t="s">
        <v>26</v>
      </c>
      <c r="NX171" s="546"/>
      <c r="BGX171" s="546"/>
      <c r="BMT171" s="798"/>
    </row>
    <row r="172" spans="57:388 1558:1710" s="32" customFormat="1" x14ac:dyDescent="0.25">
      <c r="BE172" s="740"/>
      <c r="BF172" s="32" t="s">
        <v>515</v>
      </c>
      <c r="NX172" s="546"/>
      <c r="BGX172" s="546"/>
      <c r="BMT172" s="798"/>
    </row>
    <row r="173" spans="57:388 1558:1710" s="32" customFormat="1" x14ac:dyDescent="0.25">
      <c r="BE173" s="740"/>
      <c r="BF173" s="32" t="s">
        <v>962</v>
      </c>
      <c r="NX173" s="546"/>
      <c r="BGX173" s="546"/>
      <c r="BMT173" s="798"/>
    </row>
    <row r="174" spans="57:388 1558:1710" s="32" customFormat="1" x14ac:dyDescent="0.25">
      <c r="BE174" s="740"/>
      <c r="BF174" s="32" t="s">
        <v>1224</v>
      </c>
      <c r="NX174" s="546"/>
      <c r="BGX174" s="546"/>
      <c r="BMT174" s="798"/>
    </row>
    <row r="175" spans="57:388 1558:1710" s="32" customFormat="1" x14ac:dyDescent="0.25">
      <c r="BE175" s="740"/>
      <c r="BF175" s="32" t="s">
        <v>1225</v>
      </c>
      <c r="NX175" s="546"/>
      <c r="BGX175" s="546"/>
      <c r="BMT175" s="798"/>
    </row>
    <row r="176" spans="57:388 1558:1710" s="32" customFormat="1" x14ac:dyDescent="0.25">
      <c r="BE176" s="740"/>
      <c r="BF176" s="32" t="s">
        <v>591</v>
      </c>
      <c r="NX176" s="546"/>
      <c r="BGX176" s="546"/>
      <c r="BMT176" s="798"/>
    </row>
    <row r="177" spans="57:388 1558:1710" s="32" customFormat="1" x14ac:dyDescent="0.25">
      <c r="BE177" s="740"/>
      <c r="BF177" s="32" t="s">
        <v>1226</v>
      </c>
      <c r="NX177" s="546"/>
      <c r="BGX177" s="546"/>
      <c r="BMT177" s="798"/>
    </row>
    <row r="178" spans="57:388 1558:1710" s="32" customFormat="1" x14ac:dyDescent="0.25">
      <c r="BE178" s="740"/>
      <c r="BF178" s="32" t="s">
        <v>1227</v>
      </c>
      <c r="NX178" s="546"/>
      <c r="BGX178" s="546"/>
      <c r="BMT178" s="798"/>
    </row>
    <row r="179" spans="57:388 1558:1710" s="32" customFormat="1" x14ac:dyDescent="0.25">
      <c r="BE179" s="740"/>
      <c r="BF179" s="32" t="s">
        <v>60</v>
      </c>
      <c r="NX179" s="546"/>
      <c r="BGX179" s="546"/>
      <c r="BMT179" s="798"/>
    </row>
    <row r="180" spans="57:388 1558:1710" s="32" customFormat="1" x14ac:dyDescent="0.25">
      <c r="BE180" s="740"/>
      <c r="BF180" s="32" t="s">
        <v>58</v>
      </c>
      <c r="NX180" s="546"/>
      <c r="BGX180" s="546"/>
      <c r="BMT180" s="798"/>
    </row>
    <row r="181" spans="57:388 1558:1710" s="32" customFormat="1" x14ac:dyDescent="0.25">
      <c r="BE181" s="740"/>
      <c r="BF181" s="32" t="s">
        <v>963</v>
      </c>
      <c r="NX181" s="546"/>
      <c r="BGX181" s="546"/>
      <c r="BMT181" s="798"/>
    </row>
    <row r="182" spans="57:388 1558:1710" s="32" customFormat="1" x14ac:dyDescent="0.25">
      <c r="BE182" s="740"/>
      <c r="BF182" s="32" t="s">
        <v>522</v>
      </c>
      <c r="NX182" s="546"/>
      <c r="BGX182" s="546"/>
      <c r="BMT182" s="798"/>
    </row>
    <row r="183" spans="57:388 1558:1710" s="32" customFormat="1" x14ac:dyDescent="0.25">
      <c r="BE183" s="740"/>
      <c r="BF183" s="32" t="s">
        <v>470</v>
      </c>
      <c r="NX183" s="546"/>
      <c r="BGX183" s="546"/>
      <c r="BMT183" s="798"/>
    </row>
    <row r="184" spans="57:388 1558:1710" s="32" customFormat="1" x14ac:dyDescent="0.25">
      <c r="BE184" s="740"/>
      <c r="BF184" s="32" t="s">
        <v>1228</v>
      </c>
      <c r="NX184" s="546"/>
      <c r="BGX184" s="546"/>
      <c r="BMT184" s="798"/>
    </row>
    <row r="185" spans="57:388 1558:1710" s="32" customFormat="1" x14ac:dyDescent="0.25">
      <c r="BE185" s="740"/>
      <c r="BF185" s="32" t="s">
        <v>463</v>
      </c>
      <c r="NX185" s="546"/>
      <c r="BGX185" s="546"/>
      <c r="BMT185" s="798"/>
    </row>
    <row r="186" spans="57:388 1558:1710" s="32" customFormat="1" x14ac:dyDescent="0.25">
      <c r="BE186" s="740"/>
      <c r="BF186" s="32" t="s">
        <v>1010</v>
      </c>
      <c r="NX186" s="546"/>
      <c r="BGX186" s="546"/>
      <c r="BMT186" s="798"/>
    </row>
    <row r="187" spans="57:388 1558:1710" s="32" customFormat="1" x14ac:dyDescent="0.25">
      <c r="BE187" s="740"/>
      <c r="BF187" s="32" t="s">
        <v>12</v>
      </c>
      <c r="NX187" s="546"/>
      <c r="BGX187" s="546"/>
      <c r="BMT187" s="798"/>
    </row>
    <row r="188" spans="57:388 1558:1710" s="32" customFormat="1" x14ac:dyDescent="0.25">
      <c r="BE188" s="740"/>
      <c r="BF188" s="32" t="s">
        <v>1229</v>
      </c>
      <c r="NX188" s="546"/>
      <c r="BGX188" s="546"/>
      <c r="BMT188" s="798"/>
    </row>
    <row r="189" spans="57:388 1558:1710" s="32" customFormat="1" x14ac:dyDescent="0.25">
      <c r="BE189" s="740"/>
      <c r="BF189" s="32" t="s">
        <v>1230</v>
      </c>
      <c r="NX189" s="546"/>
      <c r="BGX189" s="546"/>
      <c r="BMT189" s="798"/>
    </row>
    <row r="190" spans="57:388 1558:1710" s="32" customFormat="1" x14ac:dyDescent="0.25">
      <c r="BE190" s="740"/>
      <c r="BF190" s="32" t="s">
        <v>980</v>
      </c>
      <c r="NX190" s="546"/>
      <c r="BGX190" s="546"/>
      <c r="BMT190" s="798"/>
    </row>
    <row r="191" spans="57:388 1558:1710" s="32" customFormat="1" x14ac:dyDescent="0.25">
      <c r="BE191" s="740"/>
      <c r="BF191" s="32" t="s">
        <v>25</v>
      </c>
      <c r="NX191" s="546"/>
      <c r="BGX191" s="546"/>
      <c r="BMT191" s="798"/>
    </row>
    <row r="192" spans="57:388 1558:1710" s="32" customFormat="1" x14ac:dyDescent="0.25">
      <c r="BE192" s="740"/>
      <c r="BF192" s="32" t="s">
        <v>1231</v>
      </c>
      <c r="NX192" s="546"/>
      <c r="BGX192" s="546"/>
      <c r="BMT192" s="798"/>
    </row>
    <row r="193" spans="57:388 1558:1710" s="32" customFormat="1" x14ac:dyDescent="0.25">
      <c r="BE193" s="740"/>
      <c r="BF193" s="32" t="s">
        <v>453</v>
      </c>
      <c r="NX193" s="546"/>
      <c r="BGX193" s="546"/>
      <c r="BMT193" s="798"/>
    </row>
    <row r="194" spans="57:388 1558:1710" s="32" customFormat="1" x14ac:dyDescent="0.25">
      <c r="BE194" s="740"/>
      <c r="BF194" s="32" t="s">
        <v>1231</v>
      </c>
      <c r="NX194" s="546"/>
      <c r="BGX194" s="546"/>
      <c r="BMT194" s="798"/>
    </row>
    <row r="195" spans="57:388 1558:1710" s="32" customFormat="1" x14ac:dyDescent="0.25">
      <c r="BE195" s="740"/>
      <c r="BF195" s="32" t="s">
        <v>1232</v>
      </c>
      <c r="NX195" s="546"/>
      <c r="BGX195" s="546"/>
      <c r="BMT195" s="798"/>
    </row>
    <row r="196" spans="57:388 1558:1710" s="32" customFormat="1" x14ac:dyDescent="0.25">
      <c r="BE196" s="740"/>
      <c r="BF196" s="32" t="s">
        <v>1233</v>
      </c>
      <c r="NX196" s="546"/>
      <c r="BGX196" s="546"/>
      <c r="BMT196" s="798"/>
    </row>
    <row r="197" spans="57:388 1558:1710" s="32" customFormat="1" x14ac:dyDescent="0.25">
      <c r="BE197" s="740"/>
      <c r="BF197" s="32" t="s">
        <v>1234</v>
      </c>
      <c r="NX197" s="546"/>
      <c r="BGX197" s="546"/>
      <c r="BMT197" s="798"/>
    </row>
    <row r="198" spans="57:388 1558:1710" s="32" customFormat="1" x14ac:dyDescent="0.25">
      <c r="BE198" s="740"/>
      <c r="BF198" s="32" t="s">
        <v>44</v>
      </c>
      <c r="NX198" s="546"/>
      <c r="BGX198" s="546"/>
      <c r="BMT198" s="798"/>
    </row>
    <row r="199" spans="57:388 1558:1710" s="32" customFormat="1" x14ac:dyDescent="0.25">
      <c r="BE199" s="740"/>
      <c r="BF199" s="32" t="s">
        <v>990</v>
      </c>
      <c r="NX199" s="546"/>
      <c r="BGX199" s="546"/>
      <c r="BMT199" s="798"/>
    </row>
    <row r="200" spans="57:388 1558:1710" s="32" customFormat="1" x14ac:dyDescent="0.25">
      <c r="BE200" s="740"/>
      <c r="BF200" s="32" t="s">
        <v>1235</v>
      </c>
      <c r="NX200" s="546"/>
      <c r="BGX200" s="546"/>
      <c r="BMT200" s="798"/>
    </row>
    <row r="201" spans="57:388 1558:1710" s="32" customFormat="1" x14ac:dyDescent="0.25">
      <c r="BE201" s="740"/>
      <c r="BF201" s="32" t="s">
        <v>1236</v>
      </c>
      <c r="NX201" s="546"/>
      <c r="BGX201" s="546"/>
      <c r="BMT201" s="798"/>
    </row>
    <row r="202" spans="57:388 1558:1710" s="32" customFormat="1" x14ac:dyDescent="0.25">
      <c r="BE202" s="740"/>
      <c r="BF202" s="32" t="s">
        <v>9</v>
      </c>
      <c r="NX202" s="546"/>
      <c r="BGX202" s="546"/>
      <c r="BMT202" s="798"/>
    </row>
    <row r="203" spans="57:388 1558:1710" s="32" customFormat="1" x14ac:dyDescent="0.25">
      <c r="BE203" s="740"/>
      <c r="BF203" s="32" t="s">
        <v>1237</v>
      </c>
      <c r="NX203" s="546"/>
      <c r="BGX203" s="546"/>
      <c r="BMT203" s="798"/>
    </row>
    <row r="204" spans="57:388 1558:1710" s="32" customFormat="1" x14ac:dyDescent="0.25">
      <c r="BE204" s="740"/>
      <c r="BF204" s="32" t="s">
        <v>351</v>
      </c>
      <c r="NX204" s="546"/>
      <c r="BGX204" s="546"/>
      <c r="BMT204" s="798"/>
    </row>
    <row r="205" spans="57:388 1558:1710" s="32" customFormat="1" x14ac:dyDescent="0.25">
      <c r="BE205" s="740"/>
      <c r="BF205" s="32" t="s">
        <v>1238</v>
      </c>
      <c r="NX205" s="546"/>
      <c r="BGX205" s="546"/>
      <c r="BMT205" s="798"/>
    </row>
    <row r="206" spans="57:388 1558:1710" s="32" customFormat="1" x14ac:dyDescent="0.25">
      <c r="BE206" s="740"/>
      <c r="BF206" s="32" t="s">
        <v>1239</v>
      </c>
      <c r="NX206" s="546"/>
      <c r="BGX206" s="546"/>
      <c r="BMT206" s="798"/>
    </row>
    <row r="207" spans="57:388 1558:1710" s="32" customFormat="1" x14ac:dyDescent="0.25">
      <c r="BE207" s="740"/>
      <c r="BF207" s="32" t="s">
        <v>1240</v>
      </c>
      <c r="NX207" s="546"/>
      <c r="BGX207" s="546"/>
      <c r="BMT207" s="798"/>
    </row>
    <row r="208" spans="57:388 1558:1710" s="32" customFormat="1" x14ac:dyDescent="0.25">
      <c r="BE208" s="740"/>
      <c r="BF208" s="32" t="s">
        <v>1241</v>
      </c>
      <c r="NX208" s="546"/>
      <c r="BGX208" s="546"/>
      <c r="BMT208" s="798"/>
    </row>
    <row r="209" spans="57:388 1558:1894" s="32" customFormat="1" x14ac:dyDescent="0.25">
      <c r="BE209" s="740"/>
      <c r="BF209" s="32" t="s">
        <v>1242</v>
      </c>
      <c r="NX209" s="546"/>
      <c r="BGX209" s="546"/>
      <c r="BMT209" s="798"/>
    </row>
    <row r="210" spans="57:388 1558:1894" s="32" customFormat="1" x14ac:dyDescent="0.25">
      <c r="BE210" s="740"/>
      <c r="BF210" s="32" t="s">
        <v>1243</v>
      </c>
      <c r="NX210" s="546"/>
      <c r="BGX210" s="546"/>
      <c r="BMT210" s="798"/>
    </row>
    <row r="211" spans="57:388 1558:1894" s="32" customFormat="1" x14ac:dyDescent="0.25">
      <c r="BE211" s="740"/>
      <c r="BF211" s="32" t="s">
        <v>1244</v>
      </c>
      <c r="NX211" s="546"/>
      <c r="BGX211" s="546"/>
      <c r="BMT211" s="798"/>
    </row>
    <row r="212" spans="57:388 1558:1894" s="32" customFormat="1" x14ac:dyDescent="0.25">
      <c r="BE212" s="740"/>
      <c r="BF212" s="32" t="s">
        <v>1245</v>
      </c>
      <c r="NX212" s="546"/>
      <c r="BGX212" s="546"/>
      <c r="BMT212" s="798"/>
    </row>
    <row r="213" spans="57:388 1558:1894" s="32" customFormat="1" x14ac:dyDescent="0.25">
      <c r="BE213" s="740"/>
      <c r="BF213" s="32" t="s">
        <v>1043</v>
      </c>
      <c r="NX213" s="546"/>
      <c r="BGX213" s="546"/>
      <c r="BMT213" s="798"/>
    </row>
    <row r="214" spans="57:388 1558:1894" s="32" customFormat="1" x14ac:dyDescent="0.25">
      <c r="BE214" s="740"/>
      <c r="BF214" s="32" t="s">
        <v>448</v>
      </c>
      <c r="NX214" s="546"/>
      <c r="BGX214" s="546"/>
      <c r="BMT214" s="798"/>
    </row>
    <row r="215" spans="57:388 1558:1894" s="32" customFormat="1" x14ac:dyDescent="0.25">
      <c r="BE215" s="740"/>
      <c r="BF215" s="32" t="s">
        <v>1044</v>
      </c>
      <c r="NX215" s="546"/>
      <c r="BGX215" s="546"/>
      <c r="BMT215" s="798"/>
    </row>
    <row r="216" spans="57:388 1558:1894" s="32" customFormat="1" x14ac:dyDescent="0.25">
      <c r="BE216" s="740"/>
      <c r="BF216" s="32" t="s">
        <v>433</v>
      </c>
      <c r="NX216" s="546"/>
      <c r="BGX216" s="546"/>
      <c r="BMT216" s="798"/>
    </row>
    <row r="217" spans="57:388 1558:1894" s="32" customFormat="1" x14ac:dyDescent="0.25">
      <c r="BE217" s="740"/>
      <c r="BF217" s="32" t="s">
        <v>1246</v>
      </c>
      <c r="NX217" s="546"/>
      <c r="BGX217" s="546"/>
      <c r="BMT217" s="798"/>
    </row>
    <row r="218" spans="57:388 1558:1894" s="32" customFormat="1" x14ac:dyDescent="0.25">
      <c r="BE218" s="740"/>
      <c r="BF218" s="32" t="s">
        <v>1247</v>
      </c>
      <c r="NX218" s="546"/>
      <c r="BGX218" s="546"/>
      <c r="BMT218" s="798"/>
    </row>
    <row r="219" spans="57:388 1558:1894" s="32" customFormat="1" x14ac:dyDescent="0.25">
      <c r="BE219" s="740"/>
      <c r="BF219" s="32" t="s">
        <v>1248</v>
      </c>
      <c r="NX219" s="546"/>
      <c r="BGX219" s="546"/>
      <c r="BMT219" s="798"/>
    </row>
    <row r="220" spans="57:388 1558:1894" s="32" customFormat="1" x14ac:dyDescent="0.25">
      <c r="BE220" s="740"/>
      <c r="BF220" s="32" t="s">
        <v>1249</v>
      </c>
      <c r="NX220" s="546"/>
      <c r="BGX220" s="546"/>
      <c r="BMT220" s="798"/>
    </row>
    <row r="221" spans="57:388 1558:1894" s="32" customFormat="1" x14ac:dyDescent="0.25">
      <c r="BE221" s="740"/>
      <c r="NX221" s="546"/>
      <c r="BGX221" s="546"/>
      <c r="BMT221" s="798"/>
      <c r="BTV221" s="324"/>
    </row>
  </sheetData>
  <sortState ref="BPI12:BPM14">
    <sortCondition ref="BPI12:BPI14"/>
  </sortState>
  <mergeCells count="794">
    <mergeCell ref="BTD3:BTG3"/>
    <mergeCell ref="BTK3:BTN3"/>
    <mergeCell ref="BTR3:BTU3"/>
    <mergeCell ref="ACH51:ACI51"/>
    <mergeCell ref="BQR3:BQU3"/>
    <mergeCell ref="BQY3:BRB3"/>
    <mergeCell ref="BRG3:BRJ3"/>
    <mergeCell ref="BRN3:BRQ3"/>
    <mergeCell ref="BRU3:BRX3"/>
    <mergeCell ref="BSB3:BSE3"/>
    <mergeCell ref="BSI3:BSL3"/>
    <mergeCell ref="BSP3:BSS3"/>
    <mergeCell ref="BSW3:BSZ3"/>
    <mergeCell ref="BOF3:BOI3"/>
    <mergeCell ref="BOM3:BOP3"/>
    <mergeCell ref="BOT3:BOW3"/>
    <mergeCell ref="BPA3:BPD3"/>
    <mergeCell ref="BPH3:BPK3"/>
    <mergeCell ref="BPO3:BPR3"/>
    <mergeCell ref="BPW3:BPZ3"/>
    <mergeCell ref="BQD3:BQG3"/>
    <mergeCell ref="BQK3:BQN3"/>
    <mergeCell ref="BLT3:BLW3"/>
    <mergeCell ref="BMA3:BMD3"/>
    <mergeCell ref="BMH3:BMK3"/>
    <mergeCell ref="BMO3:BMR3"/>
    <mergeCell ref="BMV3:BMY3"/>
    <mergeCell ref="BNC3:BNF3"/>
    <mergeCell ref="BNK3:BNN3"/>
    <mergeCell ref="BNR3:BNU3"/>
    <mergeCell ref="BNY3:BOB3"/>
    <mergeCell ref="BJH3:BJK3"/>
    <mergeCell ref="BJO3:BJR3"/>
    <mergeCell ref="BJW3:BJZ3"/>
    <mergeCell ref="BKD3:BKG3"/>
    <mergeCell ref="BKK3:BKN3"/>
    <mergeCell ref="BKR3:BKU3"/>
    <mergeCell ref="BKY3:BLB3"/>
    <mergeCell ref="BLF3:BLI3"/>
    <mergeCell ref="BLM3:BLP3"/>
    <mergeCell ref="BGS3:BGV3"/>
    <mergeCell ref="BHA3:BHD3"/>
    <mergeCell ref="BHH3:BHK3"/>
    <mergeCell ref="BHP3:BHS3"/>
    <mergeCell ref="BHX3:BIA3"/>
    <mergeCell ref="BIE3:BIH3"/>
    <mergeCell ref="BIL3:BIO3"/>
    <mergeCell ref="BIS3:BIV3"/>
    <mergeCell ref="BJA3:BJD3"/>
    <mergeCell ref="BEH3:BEK3"/>
    <mergeCell ref="BEO3:BER3"/>
    <mergeCell ref="BEV3:BEY3"/>
    <mergeCell ref="BFC3:BFF3"/>
    <mergeCell ref="BFJ3:BFM3"/>
    <mergeCell ref="BFQ3:BFT3"/>
    <mergeCell ref="BFX3:BGA3"/>
    <mergeCell ref="BGE3:BGH3"/>
    <mergeCell ref="BGL3:BGO3"/>
    <mergeCell ref="AOC3:AOF3"/>
    <mergeCell ref="AOJ3:AOM3"/>
    <mergeCell ref="AOQ3:AOT3"/>
    <mergeCell ref="AOX3:APA3"/>
    <mergeCell ref="APE3:APH3"/>
    <mergeCell ref="APL3:APO3"/>
    <mergeCell ref="APS3:APV3"/>
    <mergeCell ref="APZ3:AQC3"/>
    <mergeCell ref="AQG3:AQJ3"/>
    <mergeCell ref="BRT2:BRX2"/>
    <mergeCell ref="BSA2:BSE2"/>
    <mergeCell ref="BSH2:BSL2"/>
    <mergeCell ref="BSO2:BSS2"/>
    <mergeCell ref="BSV2:BSZ2"/>
    <mergeCell ref="BTC2:BTG2"/>
    <mergeCell ref="BTJ2:BTN2"/>
    <mergeCell ref="BTQ2:BTU2"/>
    <mergeCell ref="WZ3:XC3"/>
    <mergeCell ref="XG3:XJ3"/>
    <mergeCell ref="XN3:XQ3"/>
    <mergeCell ref="YK3:YN3"/>
    <mergeCell ref="YR3:YU3"/>
    <mergeCell ref="ZU3:ZX3"/>
    <mergeCell ref="AAB3:AAE3"/>
    <mergeCell ref="AAI3:AAL3"/>
    <mergeCell ref="AAP3:AAS3"/>
    <mergeCell ref="AAW3:AAZ3"/>
    <mergeCell ref="ABY3:ACB3"/>
    <mergeCell ref="ADC3:ADF3"/>
    <mergeCell ref="ADJ3:ADM3"/>
    <mergeCell ref="ADQ3:ADT3"/>
    <mergeCell ref="ADX3:AEA3"/>
    <mergeCell ref="AEE3:AEH3"/>
    <mergeCell ref="BKJ2:BKN2"/>
    <mergeCell ref="BKQ2:BKU2"/>
    <mergeCell ref="BPT2:BPY2"/>
    <mergeCell ref="BQC2:BQG2"/>
    <mergeCell ref="BQJ2:BQN2"/>
    <mergeCell ref="BQQ2:BQU2"/>
    <mergeCell ref="BQX2:BRB2"/>
    <mergeCell ref="BRF2:BRJ2"/>
    <mergeCell ref="BRM2:BRQ2"/>
    <mergeCell ref="BOS2:BOW2"/>
    <mergeCell ref="BOZ2:BPD2"/>
    <mergeCell ref="BPG2:BPK2"/>
    <mergeCell ref="BPN2:BPR2"/>
    <mergeCell ref="BKX2:BLB2"/>
    <mergeCell ref="BLE2:BLI2"/>
    <mergeCell ref="BLL2:BLP2"/>
    <mergeCell ref="BLS2:BLW2"/>
    <mergeCell ref="BLZ2:BMD2"/>
    <mergeCell ref="BMG2:BMK2"/>
    <mergeCell ref="BMN2:BMR2"/>
    <mergeCell ref="BMU2:BMY2"/>
    <mergeCell ref="BNB2:BNF2"/>
    <mergeCell ref="BNJ2:BNN2"/>
    <mergeCell ref="BNQ2:BNU2"/>
    <mergeCell ref="BFB2:BFF2"/>
    <mergeCell ref="BFI2:BFM2"/>
    <mergeCell ref="BFP2:BFT2"/>
    <mergeCell ref="BFW2:BGA2"/>
    <mergeCell ref="BGD2:BGH2"/>
    <mergeCell ref="BGK2:BGO2"/>
    <mergeCell ref="ATE2:ATI2"/>
    <mergeCell ref="ATL2:ATQ2"/>
    <mergeCell ref="ATT2:ATY2"/>
    <mergeCell ref="AUB2:AUF2"/>
    <mergeCell ref="BAX2:BBB2"/>
    <mergeCell ref="BBF2:BBJ2"/>
    <mergeCell ref="AKD2:AKH2"/>
    <mergeCell ref="AKK2:AKP2"/>
    <mergeCell ref="AKS2:AKW2"/>
    <mergeCell ref="AGG2:AGK2"/>
    <mergeCell ref="AGN2:AGR2"/>
    <mergeCell ref="AGU2:AGZ2"/>
    <mergeCell ref="AHC2:AHG2"/>
    <mergeCell ref="AHJ2:AHN2"/>
    <mergeCell ref="AJO2:AJS2"/>
    <mergeCell ref="AHQ2:AHV2"/>
    <mergeCell ref="AHY2:AIC2"/>
    <mergeCell ref="AIF2:AIJ2"/>
    <mergeCell ref="AIM2:AIQ2"/>
    <mergeCell ref="AIT2:AIX2"/>
    <mergeCell ref="AJA2:AJE2"/>
    <mergeCell ref="AJH2:AJL2"/>
    <mergeCell ref="AJV2:AKA2"/>
    <mergeCell ref="BRS1:BRX1"/>
    <mergeCell ref="BRZ1:BSE1"/>
    <mergeCell ref="BSG1:BSL1"/>
    <mergeCell ref="BSN1:BSS1"/>
    <mergeCell ref="BSU1:BSZ1"/>
    <mergeCell ref="BTB1:BTG1"/>
    <mergeCell ref="BTI1:BTN1"/>
    <mergeCell ref="BTP1:BTU1"/>
    <mergeCell ref="AOA2:AOE2"/>
    <mergeCell ref="AOH2:AOL2"/>
    <mergeCell ref="AOO2:AOS2"/>
    <mergeCell ref="AOV2:AOZ2"/>
    <mergeCell ref="APC2:APG2"/>
    <mergeCell ref="APJ2:APN2"/>
    <mergeCell ref="APQ2:APU2"/>
    <mergeCell ref="APX2:AQB2"/>
    <mergeCell ref="AQE2:AQI2"/>
    <mergeCell ref="BIK2:BIO2"/>
    <mergeCell ref="BIR2:BIV2"/>
    <mergeCell ref="BIZ2:BJD2"/>
    <mergeCell ref="BJG2:BJK2"/>
    <mergeCell ref="BGR2:BGV2"/>
    <mergeCell ref="BGZ2:BHD2"/>
    <mergeCell ref="BHG2:BHK2"/>
    <mergeCell ref="BPF1:BPK1"/>
    <mergeCell ref="BPM1:BPR1"/>
    <mergeCell ref="BPT1:BPY1"/>
    <mergeCell ref="BQB1:BQG1"/>
    <mergeCell ref="BQI1:BQN1"/>
    <mergeCell ref="BQP1:BQU1"/>
    <mergeCell ref="BQW1:BRB1"/>
    <mergeCell ref="BRD1:BRJ1"/>
    <mergeCell ref="BRL1:BRQ1"/>
    <mergeCell ref="BMT1:BMY1"/>
    <mergeCell ref="BNA1:BNF1"/>
    <mergeCell ref="BNH1:BNN1"/>
    <mergeCell ref="BNP1:BNU1"/>
    <mergeCell ref="BNW1:BOB1"/>
    <mergeCell ref="BOD1:BOI1"/>
    <mergeCell ref="BOK1:BOP1"/>
    <mergeCell ref="BOR1:BOW1"/>
    <mergeCell ref="BOY1:BPD1"/>
    <mergeCell ref="BKI1:BKN1"/>
    <mergeCell ref="BKP1:BKU1"/>
    <mergeCell ref="BKW1:BLB1"/>
    <mergeCell ref="BLD1:BLI1"/>
    <mergeCell ref="BLK1:BLP1"/>
    <mergeCell ref="BLR1:BLW1"/>
    <mergeCell ref="BLY1:BMD1"/>
    <mergeCell ref="BMF1:BMK1"/>
    <mergeCell ref="BMM1:BMR1"/>
    <mergeCell ref="BIX1:BJD1"/>
    <mergeCell ref="BJF1:BJK1"/>
    <mergeCell ref="BJM1:BJR1"/>
    <mergeCell ref="BJT1:BJZ1"/>
    <mergeCell ref="BHM1:BHS1"/>
    <mergeCell ref="BHU1:BIA1"/>
    <mergeCell ref="BIC1:BIH1"/>
    <mergeCell ref="BIQ1:BIV1"/>
    <mergeCell ref="BKB1:BKG1"/>
    <mergeCell ref="AOV1:APA1"/>
    <mergeCell ref="APC1:APH1"/>
    <mergeCell ref="APJ1:APO1"/>
    <mergeCell ref="APQ1:APV1"/>
    <mergeCell ref="APX1:AQC1"/>
    <mergeCell ref="AQE1:AQJ1"/>
    <mergeCell ref="AQL1:AQQ1"/>
    <mergeCell ref="AQS1:AQX1"/>
    <mergeCell ref="AQZ1:ARE1"/>
    <mergeCell ref="J49:L50"/>
    <mergeCell ref="BJ65:BK65"/>
    <mergeCell ref="BBN3:BBQ3"/>
    <mergeCell ref="BBU3:BBX3"/>
    <mergeCell ref="BCB3:BCE3"/>
    <mergeCell ref="BCI3:BCL3"/>
    <mergeCell ref="BCP3:BCS3"/>
    <mergeCell ref="BCW3:BCZ3"/>
    <mergeCell ref="BDD3:BDG3"/>
    <mergeCell ref="AVF3:AVI3"/>
    <mergeCell ref="AVM3:AVP3"/>
    <mergeCell ref="AVT3:AVW3"/>
    <mergeCell ref="AWA3:AWD3"/>
    <mergeCell ref="AWI3:AWL3"/>
    <mergeCell ref="AWQ3:AWT3"/>
    <mergeCell ref="AWX3:AXA3"/>
    <mergeCell ref="AXE3:AXH3"/>
    <mergeCell ref="AXL3:AXO3"/>
    <mergeCell ref="AXS3:AXV3"/>
    <mergeCell ref="AXZ3:AYC3"/>
    <mergeCell ref="ARW3:ARZ3"/>
    <mergeCell ref="ASD3:ASG3"/>
    <mergeCell ref="ASK3:ASN3"/>
    <mergeCell ref="ASS3:ASV3"/>
    <mergeCell ref="BDL3:BDO3"/>
    <mergeCell ref="BDT3:BDW3"/>
    <mergeCell ref="BEA3:BED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BAR3:BAU3"/>
    <mergeCell ref="BAY3:BBB3"/>
    <mergeCell ref="BBG3:BBJ3"/>
    <mergeCell ref="ASZ3:ATC3"/>
    <mergeCell ref="ATG3:ATJ3"/>
    <mergeCell ref="ATO3:ATR3"/>
    <mergeCell ref="ATW3:ATZ3"/>
    <mergeCell ref="AUD3:AUG3"/>
    <mergeCell ref="AUK3:AUN3"/>
    <mergeCell ref="AUR3:AUU3"/>
    <mergeCell ref="AUY3:AVB3"/>
    <mergeCell ref="AQN3:AQQ3"/>
    <mergeCell ref="AQU3:AQX3"/>
    <mergeCell ref="ARB3:ARE3"/>
    <mergeCell ref="ARI3:ARL3"/>
    <mergeCell ref="ARP3:ARS3"/>
    <mergeCell ref="ANN3:ANQ3"/>
    <mergeCell ref="ANV3:ANY3"/>
    <mergeCell ref="AJJ3:AJM3"/>
    <mergeCell ref="AJQ3:AJT3"/>
    <mergeCell ref="AHT3:AHW3"/>
    <mergeCell ref="AIA3:AID3"/>
    <mergeCell ref="AIH3:AIK3"/>
    <mergeCell ref="AIO3:AIR3"/>
    <mergeCell ref="AIV3:AIY3"/>
    <mergeCell ref="AJC3:AJF3"/>
    <mergeCell ref="AJY3:AKB3"/>
    <mergeCell ref="AKF3:AKI3"/>
    <mergeCell ref="AKN3:AKQ3"/>
    <mergeCell ref="AKU3:AKX3"/>
    <mergeCell ref="ALB3:ALE3"/>
    <mergeCell ref="ALI3:ALL3"/>
    <mergeCell ref="ALP3:ALS3"/>
    <mergeCell ref="ALW3:ALZ3"/>
    <mergeCell ref="AMD3:AMG3"/>
    <mergeCell ref="AMK3:AMN3"/>
    <mergeCell ref="AMR3:AMU3"/>
    <mergeCell ref="AMY3:ANB3"/>
    <mergeCell ref="ANF3:ANI3"/>
    <mergeCell ref="AHL3:AHO3"/>
    <mergeCell ref="ACN3:ACQ3"/>
    <mergeCell ref="ACU3:ACX3"/>
    <mergeCell ref="ABD3:ABG3"/>
    <mergeCell ref="ABK3:ABN3"/>
    <mergeCell ref="ABR3:ABU3"/>
    <mergeCell ref="ACG3:ACJ3"/>
    <mergeCell ref="ZF3:ZI3"/>
    <mergeCell ref="ZM3:ZP3"/>
    <mergeCell ref="AFU3:AFX3"/>
    <mergeCell ref="AGI3:AGL3"/>
    <mergeCell ref="AGP3:AGS3"/>
    <mergeCell ref="AGB3:AGE3"/>
    <mergeCell ref="AEZ3:AFC3"/>
    <mergeCell ref="AFG3:AFJ3"/>
    <mergeCell ref="AFN3:AFQ3"/>
    <mergeCell ref="AGX3:AHA3"/>
    <mergeCell ref="AHE3:AHH3"/>
    <mergeCell ref="AEL3:AEO3"/>
    <mergeCell ref="AES3:AEV3"/>
    <mergeCell ref="XV3:XY3"/>
    <mergeCell ref="YC3:YF3"/>
    <mergeCell ref="YY3:ZB3"/>
    <mergeCell ref="VX3:WA3"/>
    <mergeCell ref="WE3:WH3"/>
    <mergeCell ref="WL3:WO3"/>
    <mergeCell ref="WS3:WV3"/>
    <mergeCell ref="UH3:UK3"/>
    <mergeCell ref="UO3:UR3"/>
    <mergeCell ref="UV3:UY3"/>
    <mergeCell ref="VC3:VF3"/>
    <mergeCell ref="VJ3:VM3"/>
    <mergeCell ref="VQ3:VT3"/>
    <mergeCell ref="SR3:SU3"/>
    <mergeCell ref="SY3:TB3"/>
    <mergeCell ref="TF3:TI3"/>
    <mergeCell ref="TM3:TP3"/>
    <mergeCell ref="TT3:TW3"/>
    <mergeCell ref="UA3:UD3"/>
    <mergeCell ref="RA3:RD3"/>
    <mergeCell ref="RI3:RL3"/>
    <mergeCell ref="RP3:RS3"/>
    <mergeCell ref="RW3:RZ3"/>
    <mergeCell ref="SD3:SG3"/>
    <mergeCell ref="SK3:SN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FF3:FI3"/>
    <mergeCell ref="FN3:FQ3"/>
    <mergeCell ref="FU3:FX3"/>
    <mergeCell ref="GC3:GF3"/>
    <mergeCell ref="GJ3:GM3"/>
    <mergeCell ref="GR3:GU3"/>
    <mergeCell ref="IA3:ID3"/>
    <mergeCell ref="DG3:DJ3"/>
    <mergeCell ref="DU3:DX3"/>
    <mergeCell ref="EB3:EE3"/>
    <mergeCell ref="EI3:EL3"/>
    <mergeCell ref="EP3:ES3"/>
    <mergeCell ref="EX3:FA3"/>
    <mergeCell ref="DN3:DQ3"/>
    <mergeCell ref="BN3:BQ3"/>
    <mergeCell ref="BV3:BY3"/>
    <mergeCell ref="CC3:CF3"/>
    <mergeCell ref="CJ3:CM3"/>
    <mergeCell ref="CR3:CU3"/>
    <mergeCell ref="CZ3:DC3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BNX2:BOB2"/>
    <mergeCell ref="BOE2:BOI2"/>
    <mergeCell ref="BOL2:BOP2"/>
    <mergeCell ref="BJN2:BJR2"/>
    <mergeCell ref="BJV2:BJZ2"/>
    <mergeCell ref="BKC2:BKG2"/>
    <mergeCell ref="BAC2:BAG2"/>
    <mergeCell ref="BAJ2:BAN2"/>
    <mergeCell ref="BAQ2:BAU2"/>
    <mergeCell ref="BHO2:BHS2"/>
    <mergeCell ref="BHW2:BIA2"/>
    <mergeCell ref="BID2:BIH2"/>
    <mergeCell ref="BBT2:BBX2"/>
    <mergeCell ref="BCA2:BCE2"/>
    <mergeCell ref="BCH2:BCL2"/>
    <mergeCell ref="BCO2:BCS2"/>
    <mergeCell ref="BCV2:BCZ2"/>
    <mergeCell ref="BDC2:BDG2"/>
    <mergeCell ref="BDK2:BDO2"/>
    <mergeCell ref="BDS2:BDW2"/>
    <mergeCell ref="BDZ2:BED2"/>
    <mergeCell ref="BEG2:BEK2"/>
    <mergeCell ref="BEN2:BER2"/>
    <mergeCell ref="BEU2:BEY2"/>
    <mergeCell ref="ASP2:ASU2"/>
    <mergeCell ref="ASX2:ATB2"/>
    <mergeCell ref="BBM2:BBQ2"/>
    <mergeCell ref="AVK2:AVO2"/>
    <mergeCell ref="AVR2:AVV2"/>
    <mergeCell ref="AVY2:AWC2"/>
    <mergeCell ref="AWF2:AWK2"/>
    <mergeCell ref="AWP2:AWT2"/>
    <mergeCell ref="AWW2:AXA2"/>
    <mergeCell ref="AXD2:AXH2"/>
    <mergeCell ref="AXK2:AXO2"/>
    <mergeCell ref="AXR2:AXV2"/>
    <mergeCell ref="AXY2:AYC2"/>
    <mergeCell ref="AYF2:AYJ2"/>
    <mergeCell ref="AYM2:AYQ2"/>
    <mergeCell ref="AYT2:AYX2"/>
    <mergeCell ref="AZA2:AZE2"/>
    <mergeCell ref="AZH2:AZL2"/>
    <mergeCell ref="AZO2:AZS2"/>
    <mergeCell ref="AZV2:AZZ2"/>
    <mergeCell ref="AAN2:AAR2"/>
    <mergeCell ref="AAU2:AAY2"/>
    <mergeCell ref="AUP2:AUT2"/>
    <mergeCell ref="AUW2:AVA2"/>
    <mergeCell ref="AVD2:AVH2"/>
    <mergeCell ref="AQL2:AQP2"/>
    <mergeCell ref="AQS2:AQW2"/>
    <mergeCell ref="AQZ2:ARD2"/>
    <mergeCell ref="ARG2:ARK2"/>
    <mergeCell ref="ARN2:ARR2"/>
    <mergeCell ref="AKZ2:ALD2"/>
    <mergeCell ref="ALG2:ALK2"/>
    <mergeCell ref="ALN2:ALR2"/>
    <mergeCell ref="ALU2:ALY2"/>
    <mergeCell ref="AMB2:AMF2"/>
    <mergeCell ref="AMI2:AMM2"/>
    <mergeCell ref="AMP2:AMT2"/>
    <mergeCell ref="AMW2:ANA2"/>
    <mergeCell ref="AND2:ANH2"/>
    <mergeCell ref="ANK2:ANP2"/>
    <mergeCell ref="ANS2:ANX2"/>
    <mergeCell ref="ARU2:ARY2"/>
    <mergeCell ref="ASB2:ASF2"/>
    <mergeCell ref="ASI2:ASM2"/>
    <mergeCell ref="ABI2:ABM2"/>
    <mergeCell ref="ABP2:ABT2"/>
    <mergeCell ref="ACL2:ACP2"/>
    <mergeCell ref="ACS2:ACW2"/>
    <mergeCell ref="ACZ2:ADE2"/>
    <mergeCell ref="ADH2:ADL2"/>
    <mergeCell ref="ADO2:ADS2"/>
    <mergeCell ref="ADV2:ADZ2"/>
    <mergeCell ref="AEC2:AEG2"/>
    <mergeCell ref="AEJ2:AEN2"/>
    <mergeCell ref="AEQ2:AEU2"/>
    <mergeCell ref="AEX2:AFB2"/>
    <mergeCell ref="ABB2:ABF2"/>
    <mergeCell ref="ABW2:ACA2"/>
    <mergeCell ref="ACD2:ACI2"/>
    <mergeCell ref="UT2:UX2"/>
    <mergeCell ref="VA2:VE2"/>
    <mergeCell ref="VH2:VL2"/>
    <mergeCell ref="VO2:VS2"/>
    <mergeCell ref="VV2:VZ2"/>
    <mergeCell ref="WC2:WG2"/>
    <mergeCell ref="YA2:YE2"/>
    <mergeCell ref="ZD2:ZH2"/>
    <mergeCell ref="ZK2:ZO2"/>
    <mergeCell ref="WJ2:WN2"/>
    <mergeCell ref="WQ2:WU2"/>
    <mergeCell ref="WX2:XB2"/>
    <mergeCell ref="XE2:XI2"/>
    <mergeCell ref="XL2:XP2"/>
    <mergeCell ref="XS2:XX2"/>
    <mergeCell ref="YH2:YM2"/>
    <mergeCell ref="YP2:YT2"/>
    <mergeCell ref="YW2:ZA2"/>
    <mergeCell ref="ZR2:ZW2"/>
    <mergeCell ref="ZZ2:AAD2"/>
    <mergeCell ref="AAG2:AAK2"/>
    <mergeCell ref="TD2:TH2"/>
    <mergeCell ref="TK2:TO2"/>
    <mergeCell ref="TR2:TV2"/>
    <mergeCell ref="TY2:UC2"/>
    <mergeCell ref="UF2:UJ2"/>
    <mergeCell ref="UM2:UQ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LF2:LJ2"/>
    <mergeCell ref="LM2:LQ2"/>
    <mergeCell ref="LT2:LX2"/>
    <mergeCell ref="MA2:ME2"/>
    <mergeCell ref="MH2:ML2"/>
    <mergeCell ref="KY2:LC2"/>
    <mergeCell ref="CW2:DB2"/>
    <mergeCell ref="DE2:DI2"/>
    <mergeCell ref="DS2:DW2"/>
    <mergeCell ref="DL2:DP2"/>
    <mergeCell ref="HK2:HO2"/>
    <mergeCell ref="HR2:HV2"/>
    <mergeCell ref="IF2:IJ2"/>
    <mergeCell ref="IM2:IQ2"/>
    <mergeCell ref="IT2:IX2"/>
    <mergeCell ref="JH2:JL2"/>
    <mergeCell ref="JO2:JS2"/>
    <mergeCell ref="JV2:JZ2"/>
    <mergeCell ref="KC2:KG2"/>
    <mergeCell ref="KJ2:KO2"/>
    <mergeCell ref="KR2:KV2"/>
    <mergeCell ref="JA2:JE2"/>
    <mergeCell ref="HY2:IC2"/>
    <mergeCell ref="FS2:FW2"/>
    <mergeCell ref="FZ2:GE2"/>
    <mergeCell ref="GH2:GL2"/>
    <mergeCell ref="GO2:GT2"/>
    <mergeCell ref="GW2:HA2"/>
    <mergeCell ref="HD2:HH2"/>
    <mergeCell ref="AWV1:AXA1"/>
    <mergeCell ref="AXC1:AXH1"/>
    <mergeCell ref="AXJ1:AXO1"/>
    <mergeCell ref="AXQ1:AXV1"/>
    <mergeCell ref="ATE1:ATJ1"/>
    <mergeCell ref="ATL1:ATR1"/>
    <mergeCell ref="ATT1:ATZ1"/>
    <mergeCell ref="AUB1:AUG1"/>
    <mergeCell ref="AUI1:AUN1"/>
    <mergeCell ref="AOA1:AOF1"/>
    <mergeCell ref="AOH1:AOM1"/>
    <mergeCell ref="AOO1:AOT1"/>
    <mergeCell ref="AJO1:AJT1"/>
    <mergeCell ref="AIF1:AIK1"/>
    <mergeCell ref="AIM1:AIR1"/>
    <mergeCell ref="AIT1:AIY1"/>
    <mergeCell ref="AJA1:AJF1"/>
    <mergeCell ref="AJH1:AJM1"/>
    <mergeCell ref="AJV1:AKB1"/>
    <mergeCell ref="AXX1:AYC1"/>
    <mergeCell ref="AYE1:AYJ1"/>
    <mergeCell ref="AYL1:AYQ1"/>
    <mergeCell ref="AYS1:AYX1"/>
    <mergeCell ref="BCN1:BCS1"/>
    <mergeCell ref="BCU1:BCZ1"/>
    <mergeCell ref="BDB1:BDG1"/>
    <mergeCell ref="BDI1:BDO1"/>
    <mergeCell ref="BDQ1:BDW1"/>
    <mergeCell ref="BAB1:BAG1"/>
    <mergeCell ref="BAI1:BAN1"/>
    <mergeCell ref="BAP1:BAU1"/>
    <mergeCell ref="BAW1:BBB1"/>
    <mergeCell ref="BBD1:BBJ1"/>
    <mergeCell ref="BBL1:BBQ1"/>
    <mergeCell ref="BBS1:BBX1"/>
    <mergeCell ref="BBZ1:BCE1"/>
    <mergeCell ref="BCG1:BCL1"/>
    <mergeCell ref="BDY1:BED1"/>
    <mergeCell ref="BEF1:BEK1"/>
    <mergeCell ref="BEM1:BER1"/>
    <mergeCell ref="BET1:BEY1"/>
    <mergeCell ref="BFA1:BFF1"/>
    <mergeCell ref="BFH1:BFM1"/>
    <mergeCell ref="BFO1:BFT1"/>
    <mergeCell ref="BFV1:BGA1"/>
    <mergeCell ref="BIJ1:BIO1"/>
    <mergeCell ref="BGC1:BGH1"/>
    <mergeCell ref="BGJ1:BGO1"/>
    <mergeCell ref="BGQ1:BGV1"/>
    <mergeCell ref="BGX1:BHD1"/>
    <mergeCell ref="BHF1:BHK1"/>
    <mergeCell ref="A2:E2"/>
    <mergeCell ref="H2:L2"/>
    <mergeCell ref="O2:S2"/>
    <mergeCell ref="V2:Z2"/>
    <mergeCell ref="AC2:AG2"/>
    <mergeCell ref="AYZ1:AZE1"/>
    <mergeCell ref="AZG1:AZL1"/>
    <mergeCell ref="AZN1:AZS1"/>
    <mergeCell ref="AZU1:AZZ1"/>
    <mergeCell ref="AVR1:AVW1"/>
    <mergeCell ref="AVY1:AWD1"/>
    <mergeCell ref="AWF1:AWL1"/>
    <mergeCell ref="AWN1:AWT1"/>
    <mergeCell ref="AUP1:AUU1"/>
    <mergeCell ref="AUW1:AVB1"/>
    <mergeCell ref="AVD1:AVI1"/>
    <mergeCell ref="AVK1:AVP1"/>
    <mergeCell ref="ARG1:ARL1"/>
    <mergeCell ref="ARN1:ARS1"/>
    <mergeCell ref="ARU1:ARZ1"/>
    <mergeCell ref="ASB1:ASG1"/>
    <mergeCell ref="ASI1:ASN1"/>
    <mergeCell ref="ASP1:ASV1"/>
    <mergeCell ref="ASX1:ATC1"/>
    <mergeCell ref="AKD1:AKI1"/>
    <mergeCell ref="AKK1:AKQ1"/>
    <mergeCell ref="AKS1:AKX1"/>
    <mergeCell ref="AKZ1:ALE1"/>
    <mergeCell ref="ALG1:ALL1"/>
    <mergeCell ref="ALN1:ALS1"/>
    <mergeCell ref="ALU1:ALZ1"/>
    <mergeCell ref="AMB1:AMG1"/>
    <mergeCell ref="AMI1:AMN1"/>
    <mergeCell ref="AMP1:AMU1"/>
    <mergeCell ref="AMW1:ANB1"/>
    <mergeCell ref="AND1:ANI1"/>
    <mergeCell ref="ANK1:ANQ1"/>
    <mergeCell ref="ANS1:ANY1"/>
    <mergeCell ref="AHJ1:AHO1"/>
    <mergeCell ref="AHQ1:AHW1"/>
    <mergeCell ref="AHY1:AID1"/>
    <mergeCell ref="ABP1:ABU1"/>
    <mergeCell ref="ACL1:ACQ1"/>
    <mergeCell ref="ACS1:ACX1"/>
    <mergeCell ref="ABW1:ACB1"/>
    <mergeCell ref="ACD1:ACJ1"/>
    <mergeCell ref="ACZ1:ADF1"/>
    <mergeCell ref="ADH1:ADM1"/>
    <mergeCell ref="ADO1:ADT1"/>
    <mergeCell ref="ADV1:AEA1"/>
    <mergeCell ref="AEC1:AEH1"/>
    <mergeCell ref="AEJ1:AEO1"/>
    <mergeCell ref="AEQ1:AEV1"/>
    <mergeCell ref="AGG1:AGL1"/>
    <mergeCell ref="AGN1:AGS1"/>
    <mergeCell ref="AFZ1:AGE1"/>
    <mergeCell ref="AEX1:AFC1"/>
    <mergeCell ref="AFE1:AFJ1"/>
    <mergeCell ref="AFL1:AFQ1"/>
    <mergeCell ref="AFS1:AFX1"/>
    <mergeCell ref="AGU1:AHA1"/>
    <mergeCell ref="AHC1:AHH1"/>
    <mergeCell ref="ABI1:ABN1"/>
    <mergeCell ref="ZD1:ZI1"/>
    <mergeCell ref="ZK1:ZP1"/>
    <mergeCell ref="YH1:YN1"/>
    <mergeCell ref="YP1:YU1"/>
    <mergeCell ref="YW1:ZB1"/>
    <mergeCell ref="ZR1:ZX1"/>
    <mergeCell ref="ZZ1:AAE1"/>
    <mergeCell ref="AAG1:AAL1"/>
    <mergeCell ref="AAN1:AAS1"/>
    <mergeCell ref="AAU1:AAZ1"/>
    <mergeCell ref="ABB1:ABG1"/>
    <mergeCell ref="WQ1:WV1"/>
    <mergeCell ref="YA1:YF1"/>
    <mergeCell ref="VA1:VF1"/>
    <mergeCell ref="VH1:VM1"/>
    <mergeCell ref="VO1:VT1"/>
    <mergeCell ref="VV1:WA1"/>
    <mergeCell ref="WC1:WH1"/>
    <mergeCell ref="WJ1:WO1"/>
    <mergeCell ref="WX1:XC1"/>
    <mergeCell ref="XE1:XJ1"/>
    <mergeCell ref="XL1:XQ1"/>
    <mergeCell ref="XS1:XY1"/>
    <mergeCell ref="TK1:TP1"/>
    <mergeCell ref="TR1:TW1"/>
    <mergeCell ref="TY1:UD1"/>
    <mergeCell ref="UF1:UK1"/>
    <mergeCell ref="UM1:UR1"/>
    <mergeCell ref="UT1:UY1"/>
    <mergeCell ref="RU1:RZ1"/>
    <mergeCell ref="SB1:SG1"/>
    <mergeCell ref="SI1:SN1"/>
    <mergeCell ref="SP1:SU1"/>
    <mergeCell ref="SW1:TB1"/>
    <mergeCell ref="TD1:TI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JO1:JT1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D49:G51"/>
    <mergeCell ref="AQ1:AV1"/>
    <mergeCell ref="AX1:BC1"/>
    <mergeCell ref="BE1:BJ1"/>
    <mergeCell ref="BL1:BQ1"/>
    <mergeCell ref="BS1:BY1"/>
    <mergeCell ref="CA1:CF1"/>
    <mergeCell ref="FC1:FI1"/>
    <mergeCell ref="FK1:FQ1"/>
    <mergeCell ref="AJ2:AN2"/>
    <mergeCell ref="AQ2:AU2"/>
    <mergeCell ref="AX2:BB2"/>
    <mergeCell ref="BE2:BI2"/>
    <mergeCell ref="BL2:BP2"/>
    <mergeCell ref="BS2:BX2"/>
    <mergeCell ref="DZ2:ED2"/>
    <mergeCell ref="EG2:EK2"/>
    <mergeCell ref="EN2:ER2"/>
    <mergeCell ref="EU2:EZ2"/>
    <mergeCell ref="FC2:FH2"/>
    <mergeCell ref="FK2:FP2"/>
    <mergeCell ref="CA2:CE2"/>
    <mergeCell ref="CH2:CL2"/>
    <mergeCell ref="CO2:CT2"/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</mergeCells>
  <pageMargins left="0.70866141732283472" right="0.70866141732283472" top="0.74803149606299213" bottom="0.74803149606299213" header="0.31496062992125984" footer="0.31496062992125984"/>
  <pageSetup scale="9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39"/>
  <sheetViews>
    <sheetView workbookViewId="0">
      <selection activeCell="E20" sqref="E20"/>
    </sheetView>
  </sheetViews>
  <sheetFormatPr baseColWidth="10" defaultRowHeight="15" x14ac:dyDescent="0.25"/>
  <cols>
    <col min="1" max="1" width="11.42578125" style="423"/>
    <col min="2" max="2" width="11.42578125" style="551"/>
    <col min="3" max="3" width="45.140625" style="37" customWidth="1"/>
    <col min="4" max="4" width="12.7109375" style="990" bestFit="1" customWidth="1"/>
    <col min="5" max="5" width="11.42578125" style="551" customWidth="1"/>
    <col min="6" max="6" width="11.7109375" style="704" bestFit="1" customWidth="1"/>
    <col min="7" max="7" width="11.42578125" style="279" customWidth="1"/>
    <col min="8" max="8" width="3.85546875" style="551" customWidth="1"/>
    <col min="9" max="9" width="13.5703125" style="987" bestFit="1" customWidth="1"/>
    <col min="10" max="16384" width="11.42578125" style="551"/>
  </cols>
  <sheetData>
    <row r="1" spans="1:11" ht="18.75" x14ac:dyDescent="0.3">
      <c r="B1" s="2067" t="s">
        <v>3391</v>
      </c>
      <c r="C1" s="2067"/>
      <c r="D1" s="2067"/>
      <c r="E1" s="2067"/>
      <c r="F1" s="2067"/>
      <c r="G1" s="1865"/>
      <c r="H1" s="55"/>
    </row>
    <row r="2" spans="1:11" ht="15.75" x14ac:dyDescent="0.25">
      <c r="A2" s="1943"/>
      <c r="B2" s="2068"/>
      <c r="C2" s="2068"/>
      <c r="D2" s="1866"/>
      <c r="E2" s="449"/>
      <c r="F2" s="1867"/>
      <c r="G2" s="1868"/>
      <c r="H2" s="55"/>
    </row>
    <row r="3" spans="1:11" ht="32.25" thickBot="1" x14ac:dyDescent="0.4">
      <c r="A3" s="1944" t="s">
        <v>0</v>
      </c>
      <c r="B3" s="1869" t="s">
        <v>110</v>
      </c>
      <c r="C3" s="54" t="s">
        <v>3392</v>
      </c>
      <c r="D3" s="1870" t="s">
        <v>2</v>
      </c>
      <c r="E3" s="6" t="s">
        <v>6</v>
      </c>
      <c r="F3" s="1871" t="s">
        <v>7</v>
      </c>
      <c r="G3" s="1872" t="s">
        <v>8</v>
      </c>
      <c r="H3" s="55"/>
      <c r="I3" s="1873" t="s">
        <v>608</v>
      </c>
    </row>
    <row r="4" spans="1:11" ht="15.75" thickTop="1" x14ac:dyDescent="0.25">
      <c r="A4" s="1351">
        <v>41519</v>
      </c>
      <c r="B4" s="1537">
        <v>3608</v>
      </c>
      <c r="C4" s="1876" t="s">
        <v>3393</v>
      </c>
      <c r="D4" s="1877">
        <v>27</v>
      </c>
      <c r="E4" s="441"/>
      <c r="F4" s="440"/>
      <c r="G4" s="988">
        <f t="shared" ref="G4:G53" si="0">D4-F4</f>
        <v>27</v>
      </c>
      <c r="H4" s="37"/>
      <c r="I4" s="1875">
        <v>0</v>
      </c>
      <c r="J4" s="512"/>
      <c r="K4" s="37"/>
    </row>
    <row r="5" spans="1:11" x14ac:dyDescent="0.25">
      <c r="A5" s="1351">
        <v>41519</v>
      </c>
      <c r="B5" s="1874">
        <v>3609</v>
      </c>
      <c r="C5" s="1946" t="s">
        <v>3393</v>
      </c>
      <c r="D5" s="1947">
        <v>27</v>
      </c>
      <c r="E5" s="442"/>
      <c r="F5" s="391"/>
      <c r="G5" s="988">
        <f t="shared" si="0"/>
        <v>27</v>
      </c>
      <c r="H5" s="37"/>
      <c r="I5" s="1875">
        <v>0</v>
      </c>
      <c r="J5" s="512"/>
      <c r="K5" s="37"/>
    </row>
    <row r="6" spans="1:11" x14ac:dyDescent="0.25">
      <c r="A6" s="1351">
        <v>41520</v>
      </c>
      <c r="B6" s="1537">
        <v>3610</v>
      </c>
      <c r="C6" s="437" t="s">
        <v>1970</v>
      </c>
      <c r="D6" s="990">
        <v>28182</v>
      </c>
      <c r="E6" s="346">
        <v>41529</v>
      </c>
      <c r="F6" s="1953">
        <v>19978</v>
      </c>
      <c r="G6" s="2024">
        <f t="shared" si="0"/>
        <v>8204</v>
      </c>
      <c r="H6" s="37"/>
      <c r="I6" s="1875">
        <v>778.06</v>
      </c>
      <c r="J6" s="47" t="s">
        <v>3394</v>
      </c>
      <c r="K6" s="37"/>
    </row>
    <row r="7" spans="1:11" x14ac:dyDescent="0.25">
      <c r="A7" s="1351">
        <v>41520</v>
      </c>
      <c r="B7" s="1874">
        <v>3611</v>
      </c>
      <c r="C7" s="451" t="s">
        <v>3385</v>
      </c>
      <c r="D7" s="990">
        <v>1900</v>
      </c>
      <c r="E7" s="305">
        <v>41529</v>
      </c>
      <c r="F7" s="391">
        <v>1900</v>
      </c>
      <c r="G7" s="988">
        <f t="shared" si="0"/>
        <v>0</v>
      </c>
      <c r="H7" s="37"/>
      <c r="I7" s="1875">
        <v>10</v>
      </c>
      <c r="J7" s="47" t="s">
        <v>3395</v>
      </c>
      <c r="K7" s="37"/>
    </row>
    <row r="8" spans="1:11" x14ac:dyDescent="0.25">
      <c r="A8" s="1351">
        <v>41521</v>
      </c>
      <c r="B8" s="1537">
        <v>3612</v>
      </c>
      <c r="C8" s="1876" t="s">
        <v>3393</v>
      </c>
      <c r="D8" s="1894">
        <v>27</v>
      </c>
      <c r="E8" s="305"/>
      <c r="F8" s="391"/>
      <c r="G8" s="988">
        <f t="shared" si="0"/>
        <v>27</v>
      </c>
      <c r="H8" s="37"/>
      <c r="I8" s="1875">
        <v>0</v>
      </c>
      <c r="J8" s="512"/>
      <c r="K8" s="37"/>
    </row>
    <row r="9" spans="1:11" x14ac:dyDescent="0.25">
      <c r="A9" s="1351">
        <v>41522</v>
      </c>
      <c r="B9" s="1874">
        <v>3613</v>
      </c>
      <c r="C9" s="1879" t="s">
        <v>1252</v>
      </c>
      <c r="D9" s="1878">
        <v>9906.9599999999991</v>
      </c>
      <c r="E9" s="305">
        <v>41522</v>
      </c>
      <c r="F9" s="391">
        <v>9906.9599999999991</v>
      </c>
      <c r="G9" s="988">
        <f t="shared" si="0"/>
        <v>0</v>
      </c>
      <c r="H9" s="37"/>
      <c r="I9" s="1875">
        <v>235.88</v>
      </c>
      <c r="J9" s="47" t="s">
        <v>3396</v>
      </c>
      <c r="K9" s="37"/>
    </row>
    <row r="10" spans="1:11" ht="15.75" x14ac:dyDescent="0.25">
      <c r="A10" s="1351">
        <v>41522</v>
      </c>
      <c r="B10" s="1537">
        <v>3614</v>
      </c>
      <c r="C10" s="1879" t="s">
        <v>9</v>
      </c>
      <c r="D10" s="1880">
        <v>7748.78</v>
      </c>
      <c r="E10" s="305">
        <v>41528</v>
      </c>
      <c r="F10" s="391">
        <v>7748.78</v>
      </c>
      <c r="G10" s="988">
        <f t="shared" si="0"/>
        <v>0</v>
      </c>
      <c r="H10" s="37"/>
      <c r="I10" s="1875">
        <v>347.66</v>
      </c>
      <c r="J10" s="47" t="s">
        <v>3397</v>
      </c>
      <c r="K10" s="37"/>
    </row>
    <row r="11" spans="1:11" x14ac:dyDescent="0.25">
      <c r="A11" s="1351">
        <v>41522</v>
      </c>
      <c r="B11" s="1874">
        <v>3615</v>
      </c>
      <c r="C11" s="1879" t="s">
        <v>9</v>
      </c>
      <c r="D11" s="1878">
        <v>10852.5</v>
      </c>
      <c r="E11" s="305">
        <v>41528</v>
      </c>
      <c r="F11" s="391">
        <v>10852.5</v>
      </c>
      <c r="G11" s="988">
        <f t="shared" si="0"/>
        <v>0</v>
      </c>
      <c r="H11" s="37"/>
      <c r="I11" s="1875">
        <v>343.15</v>
      </c>
      <c r="J11" s="47" t="s">
        <v>3398</v>
      </c>
      <c r="K11" s="37"/>
    </row>
    <row r="12" spans="1:11" x14ac:dyDescent="0.25">
      <c r="A12" s="1351">
        <v>41522</v>
      </c>
      <c r="B12" s="1537">
        <v>3616</v>
      </c>
      <c r="C12" s="1881" t="s">
        <v>1432</v>
      </c>
      <c r="D12" s="990">
        <v>155290.62</v>
      </c>
      <c r="E12" s="430">
        <v>41524</v>
      </c>
      <c r="F12" s="391">
        <v>155290.62</v>
      </c>
      <c r="G12" s="988">
        <f t="shared" si="0"/>
        <v>0</v>
      </c>
      <c r="H12" s="37"/>
      <c r="I12" s="1875">
        <v>4819.0600000000004</v>
      </c>
      <c r="J12" s="47" t="s">
        <v>3399</v>
      </c>
      <c r="K12" s="37"/>
    </row>
    <row r="13" spans="1:11" x14ac:dyDescent="0.25">
      <c r="A13" s="1351">
        <v>41522</v>
      </c>
      <c r="B13" s="1874">
        <v>3617</v>
      </c>
      <c r="C13" s="1879" t="s">
        <v>3400</v>
      </c>
      <c r="D13" s="990">
        <v>7413.2</v>
      </c>
      <c r="E13" s="305">
        <v>41527</v>
      </c>
      <c r="F13" s="1953">
        <v>2646.5</v>
      </c>
      <c r="G13" s="2024">
        <f t="shared" si="0"/>
        <v>4766.7</v>
      </c>
      <c r="H13" s="37"/>
      <c r="I13" s="1875">
        <v>185.33</v>
      </c>
      <c r="J13" s="47" t="s">
        <v>3401</v>
      </c>
      <c r="K13" s="37"/>
    </row>
    <row r="14" spans="1:11" ht="30.75" customHeight="1" x14ac:dyDescent="0.25">
      <c r="A14" s="1351">
        <v>41522</v>
      </c>
      <c r="B14" s="1537">
        <v>3618</v>
      </c>
      <c r="C14" s="1882" t="s">
        <v>3402</v>
      </c>
      <c r="D14" s="990">
        <v>19152.5</v>
      </c>
      <c r="E14" s="2025" t="s">
        <v>3980</v>
      </c>
      <c r="F14" s="391">
        <v>19152.5</v>
      </c>
      <c r="G14" s="988">
        <f t="shared" si="0"/>
        <v>0</v>
      </c>
      <c r="H14" s="37"/>
      <c r="I14" s="1875">
        <v>7661</v>
      </c>
      <c r="J14" s="2191" t="s">
        <v>3981</v>
      </c>
      <c r="K14" s="2191"/>
    </row>
    <row r="15" spans="1:11" x14ac:dyDescent="0.25">
      <c r="A15" s="1351">
        <v>41523</v>
      </c>
      <c r="B15" s="1874">
        <v>3619</v>
      </c>
      <c r="C15" s="1881" t="s">
        <v>1432</v>
      </c>
      <c r="D15" s="1878">
        <v>90110.76</v>
      </c>
      <c r="E15" s="305">
        <v>41524</v>
      </c>
      <c r="F15" s="391">
        <v>90110.76</v>
      </c>
      <c r="G15" s="988">
        <f t="shared" si="0"/>
        <v>0</v>
      </c>
      <c r="H15" s="37"/>
      <c r="I15" s="1875">
        <v>2837.91</v>
      </c>
      <c r="J15" s="47" t="s">
        <v>3403</v>
      </c>
      <c r="K15" s="37"/>
    </row>
    <row r="16" spans="1:11" x14ac:dyDescent="0.25">
      <c r="A16" s="1351">
        <v>41523</v>
      </c>
      <c r="B16" s="1537">
        <v>3620</v>
      </c>
      <c r="C16" s="1883" t="s">
        <v>1970</v>
      </c>
      <c r="D16" s="440">
        <v>5187</v>
      </c>
      <c r="E16" s="1884">
        <v>41527</v>
      </c>
      <c r="F16" s="1885">
        <v>5187</v>
      </c>
      <c r="G16" s="988">
        <f t="shared" si="0"/>
        <v>0</v>
      </c>
      <c r="H16" s="37"/>
      <c r="I16" s="1875">
        <v>133</v>
      </c>
      <c r="J16" s="47" t="s">
        <v>3404</v>
      </c>
      <c r="K16" s="245"/>
    </row>
    <row r="17" spans="1:11" x14ac:dyDescent="0.25">
      <c r="A17" s="1351">
        <v>41523</v>
      </c>
      <c r="B17" s="1874">
        <v>3621</v>
      </c>
      <c r="C17" s="1879" t="s">
        <v>1914</v>
      </c>
      <c r="D17" s="1878">
        <v>27739.200000000001</v>
      </c>
      <c r="E17" s="417">
        <v>41524</v>
      </c>
      <c r="F17" s="391">
        <v>27739.200000000001</v>
      </c>
      <c r="G17" s="988">
        <f t="shared" si="0"/>
        <v>0</v>
      </c>
      <c r="H17" s="37"/>
      <c r="I17" s="1875">
        <v>693.48</v>
      </c>
      <c r="J17" s="47" t="s">
        <v>3405</v>
      </c>
      <c r="K17" s="37"/>
    </row>
    <row r="18" spans="1:11" x14ac:dyDescent="0.25">
      <c r="A18" s="1351">
        <v>41526</v>
      </c>
      <c r="B18" s="1537">
        <v>3622</v>
      </c>
      <c r="C18" s="1879" t="s">
        <v>1252</v>
      </c>
      <c r="D18" s="990">
        <v>10071.24</v>
      </c>
      <c r="E18" s="773"/>
      <c r="F18" s="1512"/>
      <c r="G18" s="988">
        <f t="shared" si="0"/>
        <v>10071.24</v>
      </c>
      <c r="H18" s="37"/>
      <c r="I18" s="1875">
        <v>245.64</v>
      </c>
      <c r="J18" s="1934" t="s">
        <v>3470</v>
      </c>
      <c r="K18" s="245"/>
    </row>
    <row r="19" spans="1:11" x14ac:dyDescent="0.25">
      <c r="A19" s="1351">
        <v>41526</v>
      </c>
      <c r="B19" s="1874">
        <v>3623</v>
      </c>
      <c r="C19" s="1879" t="s">
        <v>1252</v>
      </c>
      <c r="D19" s="1878">
        <v>10071.24</v>
      </c>
      <c r="E19" s="2027"/>
      <c r="F19" s="1512"/>
      <c r="G19" s="988">
        <f t="shared" si="0"/>
        <v>10071.24</v>
      </c>
      <c r="H19" s="37"/>
      <c r="I19" s="1875">
        <v>245.64</v>
      </c>
      <c r="J19" s="1935" t="s">
        <v>3470</v>
      </c>
      <c r="K19" s="37"/>
    </row>
    <row r="20" spans="1:11" x14ac:dyDescent="0.25">
      <c r="A20" s="1351">
        <v>41526</v>
      </c>
      <c r="B20" s="1537">
        <v>3624</v>
      </c>
      <c r="C20" s="1876" t="s">
        <v>3393</v>
      </c>
      <c r="D20" s="1894">
        <v>27</v>
      </c>
      <c r="E20" s="305"/>
      <c r="F20" s="391"/>
      <c r="G20" s="988">
        <f t="shared" si="0"/>
        <v>27</v>
      </c>
      <c r="H20" s="37"/>
      <c r="I20" s="1875">
        <v>0</v>
      </c>
      <c r="J20" s="513"/>
      <c r="K20" s="37"/>
    </row>
    <row r="21" spans="1:11" x14ac:dyDescent="0.25">
      <c r="A21" s="1351">
        <v>41526</v>
      </c>
      <c r="B21" s="1874">
        <v>3625</v>
      </c>
      <c r="C21" s="1876" t="s">
        <v>3393</v>
      </c>
      <c r="D21" s="1894">
        <v>27</v>
      </c>
      <c r="E21" s="305"/>
      <c r="F21" s="391"/>
      <c r="G21" s="988">
        <f t="shared" si="0"/>
        <v>27</v>
      </c>
      <c r="H21" s="37"/>
      <c r="I21" s="1875">
        <v>0</v>
      </c>
      <c r="J21" s="513"/>
      <c r="K21" s="37"/>
    </row>
    <row r="22" spans="1:11" x14ac:dyDescent="0.25">
      <c r="A22" s="1351">
        <v>41526</v>
      </c>
      <c r="B22" s="1537">
        <v>3626</v>
      </c>
      <c r="C22" s="1879" t="s">
        <v>1970</v>
      </c>
      <c r="D22" s="1886">
        <v>4184</v>
      </c>
      <c r="E22" s="305">
        <v>41529</v>
      </c>
      <c r="F22" s="391">
        <v>4184</v>
      </c>
      <c r="G22" s="988">
        <f t="shared" si="0"/>
        <v>0</v>
      </c>
      <c r="H22" s="37"/>
      <c r="I22" s="1875">
        <v>104.6</v>
      </c>
      <c r="J22" s="416" t="s">
        <v>3472</v>
      </c>
      <c r="K22" s="37"/>
    </row>
    <row r="23" spans="1:11" x14ac:dyDescent="0.25">
      <c r="A23" s="1351">
        <v>41526</v>
      </c>
      <c r="B23" s="1874">
        <v>3627</v>
      </c>
      <c r="C23" s="1879" t="s">
        <v>95</v>
      </c>
      <c r="D23" s="1887">
        <v>30793.08</v>
      </c>
      <c r="E23" s="441">
        <v>41524</v>
      </c>
      <c r="F23" s="440">
        <v>30793.08</v>
      </c>
      <c r="G23" s="988">
        <f t="shared" si="0"/>
        <v>0</v>
      </c>
      <c r="H23" s="37"/>
      <c r="I23" s="1875">
        <v>720.2</v>
      </c>
      <c r="J23" s="416" t="s">
        <v>4274</v>
      </c>
      <c r="K23" s="37"/>
    </row>
    <row r="24" spans="1:11" x14ac:dyDescent="0.25">
      <c r="A24" s="1351">
        <v>41526</v>
      </c>
      <c r="B24" s="1537">
        <v>3628</v>
      </c>
      <c r="C24" s="1879" t="s">
        <v>3384</v>
      </c>
      <c r="D24" s="990">
        <v>10308</v>
      </c>
      <c r="E24" s="346">
        <v>41527</v>
      </c>
      <c r="F24" s="391">
        <v>10308</v>
      </c>
      <c r="G24" s="988">
        <f t="shared" si="0"/>
        <v>0</v>
      </c>
      <c r="H24" s="37"/>
      <c r="I24" s="1875">
        <v>515.4</v>
      </c>
      <c r="J24" s="416" t="s">
        <v>3406</v>
      </c>
      <c r="K24" s="37"/>
    </row>
    <row r="25" spans="1:11" x14ac:dyDescent="0.25">
      <c r="A25" s="1351">
        <v>41528</v>
      </c>
      <c r="B25" s="1874">
        <v>3629</v>
      </c>
      <c r="C25" s="1879" t="s">
        <v>442</v>
      </c>
      <c r="D25" s="990">
        <v>3355.2</v>
      </c>
      <c r="E25" s="346">
        <v>41528</v>
      </c>
      <c r="F25" s="391">
        <v>3355.2</v>
      </c>
      <c r="G25" s="988">
        <f t="shared" si="0"/>
        <v>0</v>
      </c>
      <c r="H25" s="37"/>
      <c r="I25" s="1875">
        <v>93.2</v>
      </c>
      <c r="J25" s="416" t="s">
        <v>3407</v>
      </c>
      <c r="K25" s="37"/>
    </row>
    <row r="26" spans="1:11" x14ac:dyDescent="0.25">
      <c r="A26" s="1351">
        <v>41528</v>
      </c>
      <c r="B26" s="1537">
        <v>3630</v>
      </c>
      <c r="C26" s="1879" t="s">
        <v>1253</v>
      </c>
      <c r="D26" s="990">
        <v>100000</v>
      </c>
      <c r="E26" s="346">
        <v>41540</v>
      </c>
      <c r="F26" s="391">
        <v>100000</v>
      </c>
      <c r="G26" s="988">
        <f t="shared" si="0"/>
        <v>0</v>
      </c>
      <c r="H26" s="37"/>
      <c r="I26" s="1875">
        <v>3125</v>
      </c>
      <c r="J26" s="416" t="s">
        <v>3473</v>
      </c>
      <c r="K26" s="245"/>
    </row>
    <row r="27" spans="1:11" x14ac:dyDescent="0.25">
      <c r="A27" s="1351">
        <v>41528</v>
      </c>
      <c r="B27" s="1874">
        <v>3631</v>
      </c>
      <c r="C27" s="1876" t="s">
        <v>3393</v>
      </c>
      <c r="D27" s="1947">
        <v>27</v>
      </c>
      <c r="E27" s="346"/>
      <c r="F27" s="391"/>
      <c r="G27" s="988">
        <f t="shared" si="0"/>
        <v>27</v>
      </c>
      <c r="H27" s="37"/>
      <c r="I27" s="1875">
        <v>0</v>
      </c>
      <c r="J27" s="513"/>
      <c r="K27" s="37"/>
    </row>
    <row r="28" spans="1:11" x14ac:dyDescent="0.25">
      <c r="A28" s="1351">
        <v>41528</v>
      </c>
      <c r="B28" s="1537">
        <v>3632</v>
      </c>
      <c r="C28" s="1876" t="s">
        <v>3393</v>
      </c>
      <c r="D28" s="1894">
        <v>27</v>
      </c>
      <c r="E28" s="346"/>
      <c r="F28" s="391"/>
      <c r="G28" s="988">
        <f t="shared" si="0"/>
        <v>27</v>
      </c>
      <c r="H28" s="37"/>
      <c r="I28" s="1875">
        <v>0</v>
      </c>
      <c r="J28" s="513"/>
      <c r="K28" s="37"/>
    </row>
    <row r="29" spans="1:11" ht="16.5" customHeight="1" x14ac:dyDescent="0.25">
      <c r="A29" s="1351">
        <v>41528</v>
      </c>
      <c r="B29" s="1874">
        <v>3633</v>
      </c>
      <c r="C29" s="1881" t="s">
        <v>1432</v>
      </c>
      <c r="D29" s="1878">
        <v>118844.6</v>
      </c>
      <c r="E29" s="346">
        <v>41535</v>
      </c>
      <c r="F29" s="391">
        <v>118844.6</v>
      </c>
      <c r="G29" s="988">
        <f t="shared" si="0"/>
        <v>0</v>
      </c>
      <c r="H29" s="37"/>
      <c r="I29" s="1875">
        <v>3793.76</v>
      </c>
      <c r="J29" s="416" t="s">
        <v>3408</v>
      </c>
      <c r="K29" s="37"/>
    </row>
    <row r="30" spans="1:11" ht="16.5" customHeight="1" x14ac:dyDescent="0.25">
      <c r="A30" s="1351">
        <v>41528</v>
      </c>
      <c r="B30" s="1537">
        <v>3634</v>
      </c>
      <c r="C30" s="1879" t="s">
        <v>9</v>
      </c>
      <c r="D30" s="1878">
        <v>14811.8</v>
      </c>
      <c r="E30" s="346">
        <v>41540</v>
      </c>
      <c r="F30" s="391">
        <v>14811.8</v>
      </c>
      <c r="G30" s="988">
        <f t="shared" si="0"/>
        <v>0</v>
      </c>
      <c r="H30" s="37"/>
      <c r="I30" s="1875">
        <v>445.35</v>
      </c>
      <c r="J30" s="416" t="s">
        <v>3409</v>
      </c>
      <c r="K30" s="37"/>
    </row>
    <row r="31" spans="1:11" x14ac:dyDescent="0.25">
      <c r="A31" s="1351">
        <v>41529</v>
      </c>
      <c r="B31" s="1874">
        <v>3635</v>
      </c>
      <c r="C31" s="1876" t="s">
        <v>3393</v>
      </c>
      <c r="D31" s="1947">
        <v>27</v>
      </c>
      <c r="E31" s="346"/>
      <c r="F31" s="391"/>
      <c r="G31" s="988">
        <f t="shared" si="0"/>
        <v>27</v>
      </c>
      <c r="H31" s="37"/>
      <c r="I31" s="1875">
        <v>0</v>
      </c>
      <c r="J31" s="513"/>
      <c r="K31" s="1888"/>
    </row>
    <row r="32" spans="1:11" ht="16.5" customHeight="1" x14ac:dyDescent="0.25">
      <c r="A32" s="1351">
        <v>41530</v>
      </c>
      <c r="B32" s="1537">
        <v>3636</v>
      </c>
      <c r="C32" s="1879" t="s">
        <v>442</v>
      </c>
      <c r="D32" s="990">
        <v>8377.0400000000009</v>
      </c>
      <c r="E32" s="346">
        <v>41529</v>
      </c>
      <c r="F32" s="391">
        <v>8377.0400000000009</v>
      </c>
      <c r="G32" s="988">
        <f t="shared" si="0"/>
        <v>0</v>
      </c>
      <c r="H32" s="37"/>
      <c r="I32" s="1875">
        <v>224.56</v>
      </c>
      <c r="J32" s="47" t="s">
        <v>3410</v>
      </c>
      <c r="K32" s="37"/>
    </row>
    <row r="33" spans="1:12" ht="16.5" customHeight="1" x14ac:dyDescent="0.25">
      <c r="A33" s="1351">
        <v>41530</v>
      </c>
      <c r="B33" s="1874">
        <v>3637</v>
      </c>
      <c r="C33" s="1881" t="s">
        <v>1432</v>
      </c>
      <c r="D33" s="990">
        <v>126954.5</v>
      </c>
      <c r="E33" s="346">
        <v>41535</v>
      </c>
      <c r="F33" s="391">
        <v>126954.5</v>
      </c>
      <c r="G33" s="988">
        <f t="shared" si="0"/>
        <v>0</v>
      </c>
      <c r="H33" s="37"/>
      <c r="I33" s="1875">
        <v>4091.76</v>
      </c>
      <c r="J33" s="416" t="s">
        <v>3411</v>
      </c>
      <c r="K33" s="37"/>
    </row>
    <row r="34" spans="1:12" ht="16.5" customHeight="1" x14ac:dyDescent="0.25">
      <c r="A34" s="1351">
        <v>41530</v>
      </c>
      <c r="B34" s="1537">
        <v>3638</v>
      </c>
      <c r="C34" s="1879" t="s">
        <v>426</v>
      </c>
      <c r="D34" s="990">
        <v>5147.26</v>
      </c>
      <c r="E34" s="346">
        <v>41532</v>
      </c>
      <c r="F34" s="391">
        <v>5147.26</v>
      </c>
      <c r="G34" s="988">
        <f t="shared" si="0"/>
        <v>0</v>
      </c>
      <c r="H34" s="37"/>
      <c r="I34" s="1875">
        <v>119.5</v>
      </c>
      <c r="J34" s="47" t="s">
        <v>3474</v>
      </c>
      <c r="K34" s="37"/>
    </row>
    <row r="35" spans="1:12" ht="16.5" customHeight="1" x14ac:dyDescent="0.25">
      <c r="A35" s="1351">
        <v>41532</v>
      </c>
      <c r="B35" s="1874">
        <v>3639</v>
      </c>
      <c r="C35" s="1879" t="s">
        <v>1252</v>
      </c>
      <c r="D35" s="990">
        <v>13047.3</v>
      </c>
      <c r="E35" s="346">
        <v>41534</v>
      </c>
      <c r="F35" s="391">
        <v>13047.3</v>
      </c>
      <c r="G35" s="988">
        <f t="shared" si="0"/>
        <v>0</v>
      </c>
      <c r="H35" s="37"/>
      <c r="I35" s="1875">
        <v>347.52</v>
      </c>
      <c r="J35" s="47" t="s">
        <v>3412</v>
      </c>
      <c r="K35" s="37"/>
    </row>
    <row r="36" spans="1:12" ht="16.5" customHeight="1" x14ac:dyDescent="0.25">
      <c r="A36" s="1351">
        <v>41536</v>
      </c>
      <c r="B36" s="1537">
        <v>3640</v>
      </c>
      <c r="C36" s="1879" t="s">
        <v>1970</v>
      </c>
      <c r="D36" s="990">
        <v>24329.84</v>
      </c>
      <c r="E36" s="346">
        <v>41538</v>
      </c>
      <c r="F36" s="391">
        <v>24329.84</v>
      </c>
      <c r="G36" s="988">
        <f t="shared" si="0"/>
        <v>0</v>
      </c>
      <c r="H36" s="37"/>
      <c r="I36" s="1875">
        <v>776.08</v>
      </c>
      <c r="J36" s="47" t="s">
        <v>3413</v>
      </c>
      <c r="K36" s="37"/>
    </row>
    <row r="37" spans="1:12" ht="17.25" customHeight="1" x14ac:dyDescent="0.25">
      <c r="A37" s="1351">
        <v>41536</v>
      </c>
      <c r="B37" s="1874">
        <v>3641</v>
      </c>
      <c r="C37" s="1879" t="s">
        <v>1970</v>
      </c>
      <c r="D37" s="990">
        <v>14696</v>
      </c>
      <c r="E37" s="346"/>
      <c r="F37" s="391"/>
      <c r="G37" s="988">
        <f t="shared" si="0"/>
        <v>14696</v>
      </c>
      <c r="H37" s="37"/>
      <c r="I37" s="1875">
        <v>367.4</v>
      </c>
      <c r="J37" s="512" t="s">
        <v>3414</v>
      </c>
      <c r="K37" s="37"/>
    </row>
    <row r="38" spans="1:12" ht="17.25" customHeight="1" x14ac:dyDescent="0.25">
      <c r="A38" s="1351">
        <v>41536</v>
      </c>
      <c r="B38" s="1537">
        <v>3642</v>
      </c>
      <c r="C38" s="1879" t="s">
        <v>1970</v>
      </c>
      <c r="D38" s="990">
        <v>1712.1</v>
      </c>
      <c r="E38" s="305"/>
      <c r="F38" s="391"/>
      <c r="G38" s="988">
        <f t="shared" si="0"/>
        <v>1712.1</v>
      </c>
      <c r="H38" s="37"/>
      <c r="I38" s="1875">
        <v>27.34</v>
      </c>
      <c r="J38" s="1934" t="s">
        <v>3470</v>
      </c>
      <c r="K38" s="245"/>
    </row>
    <row r="39" spans="1:12" ht="16.5" customHeight="1" x14ac:dyDescent="0.25">
      <c r="A39" s="1351">
        <v>41536</v>
      </c>
      <c r="B39" s="1874">
        <v>3643</v>
      </c>
      <c r="C39" s="1879" t="s">
        <v>1970</v>
      </c>
      <c r="D39" s="990">
        <v>33393.440000000002</v>
      </c>
      <c r="E39" s="305"/>
      <c r="F39" s="391"/>
      <c r="G39" s="988">
        <f t="shared" si="0"/>
        <v>33393.440000000002</v>
      </c>
      <c r="H39" s="37"/>
      <c r="I39" s="1875">
        <v>914.36</v>
      </c>
      <c r="J39" s="512" t="s">
        <v>3475</v>
      </c>
      <c r="K39" s="37"/>
    </row>
    <row r="40" spans="1:12" ht="16.5" customHeight="1" x14ac:dyDescent="0.25">
      <c r="A40" s="1351">
        <v>41536</v>
      </c>
      <c r="B40" s="1537">
        <v>3644</v>
      </c>
      <c r="C40" s="1879" t="s">
        <v>1251</v>
      </c>
      <c r="D40" s="1878">
        <v>22892.45</v>
      </c>
      <c r="E40" s="305">
        <v>41537</v>
      </c>
      <c r="F40" s="391">
        <v>22892.45</v>
      </c>
      <c r="G40" s="988">
        <f t="shared" si="0"/>
        <v>0</v>
      </c>
      <c r="H40" s="37"/>
      <c r="I40" s="1875">
        <v>607.29999999999995</v>
      </c>
      <c r="J40" s="47" t="s">
        <v>3476</v>
      </c>
      <c r="K40" s="37"/>
      <c r="L40" s="37"/>
    </row>
    <row r="41" spans="1:12" ht="15.75" customHeight="1" x14ac:dyDescent="0.25">
      <c r="A41" s="1351">
        <v>41536</v>
      </c>
      <c r="B41" s="1874">
        <v>3645</v>
      </c>
      <c r="C41" s="1879" t="s">
        <v>1251</v>
      </c>
      <c r="D41" s="990">
        <v>13768</v>
      </c>
      <c r="E41" s="305">
        <v>41537</v>
      </c>
      <c r="F41" s="391">
        <v>13768</v>
      </c>
      <c r="G41" s="988">
        <f t="shared" si="0"/>
        <v>0</v>
      </c>
      <c r="H41" s="37"/>
      <c r="I41" s="1875">
        <v>329.2</v>
      </c>
      <c r="J41" s="47" t="s">
        <v>3477</v>
      </c>
      <c r="K41" s="37"/>
    </row>
    <row r="42" spans="1:12" ht="16.5" customHeight="1" x14ac:dyDescent="0.25">
      <c r="A42" s="1351">
        <v>41536</v>
      </c>
      <c r="B42" s="1537">
        <v>3646</v>
      </c>
      <c r="C42" s="1879" t="s">
        <v>1251</v>
      </c>
      <c r="D42" s="1878">
        <v>7660.8</v>
      </c>
      <c r="E42" s="305">
        <v>41537</v>
      </c>
      <c r="F42" s="391">
        <v>7660.8</v>
      </c>
      <c r="G42" s="988">
        <f t="shared" si="0"/>
        <v>0</v>
      </c>
      <c r="H42" s="37"/>
      <c r="I42" s="1875">
        <v>243.2</v>
      </c>
      <c r="J42" s="47" t="s">
        <v>3478</v>
      </c>
      <c r="K42" s="37"/>
    </row>
    <row r="43" spans="1:12" ht="16.5" customHeight="1" x14ac:dyDescent="0.25">
      <c r="A43" s="1351">
        <v>41536</v>
      </c>
      <c r="B43" s="1874">
        <v>3647</v>
      </c>
      <c r="C43" s="1879" t="s">
        <v>1251</v>
      </c>
      <c r="D43" s="990">
        <v>30718.799999999999</v>
      </c>
      <c r="E43" s="305">
        <v>41537</v>
      </c>
      <c r="F43" s="391">
        <v>30718.799999999999</v>
      </c>
      <c r="G43" s="988">
        <f t="shared" si="0"/>
        <v>0</v>
      </c>
      <c r="H43" s="37"/>
      <c r="I43" s="1875">
        <v>857.8</v>
      </c>
      <c r="J43" s="47" t="s">
        <v>3479</v>
      </c>
      <c r="K43" s="37"/>
    </row>
    <row r="44" spans="1:12" ht="16.5" customHeight="1" x14ac:dyDescent="0.25">
      <c r="A44" s="1351">
        <v>41536</v>
      </c>
      <c r="B44" s="1537">
        <v>3648</v>
      </c>
      <c r="C44" s="1879" t="s">
        <v>1251</v>
      </c>
      <c r="D44" s="1878">
        <v>40201.5</v>
      </c>
      <c r="E44" s="305"/>
      <c r="F44" s="391"/>
      <c r="G44" s="988">
        <f t="shared" si="0"/>
        <v>40201.5</v>
      </c>
      <c r="H44" s="37"/>
      <c r="I44" s="1875">
        <v>1126.3</v>
      </c>
      <c r="J44" s="512" t="s">
        <v>3480</v>
      </c>
      <c r="K44" s="37"/>
    </row>
    <row r="45" spans="1:12" ht="16.5" customHeight="1" x14ac:dyDescent="0.25">
      <c r="A45" s="1351">
        <v>41536</v>
      </c>
      <c r="B45" s="1874">
        <v>3649</v>
      </c>
      <c r="C45" s="1879" t="s">
        <v>1251</v>
      </c>
      <c r="D45" s="990">
        <v>20773.060000000001</v>
      </c>
      <c r="E45" s="305"/>
      <c r="F45" s="391"/>
      <c r="G45" s="988">
        <f t="shared" si="0"/>
        <v>20773.060000000001</v>
      </c>
      <c r="H45" s="37"/>
      <c r="I45" s="409">
        <v>590.66</v>
      </c>
      <c r="J45" s="512" t="s">
        <v>3481</v>
      </c>
      <c r="K45" s="37"/>
    </row>
    <row r="46" spans="1:12" ht="16.5" customHeight="1" x14ac:dyDescent="0.25">
      <c r="A46" s="1351">
        <v>41536</v>
      </c>
      <c r="B46" s="1537">
        <v>3650</v>
      </c>
      <c r="C46" s="1879" t="s">
        <v>378</v>
      </c>
      <c r="D46" s="990">
        <v>34944.300000000003</v>
      </c>
      <c r="E46" s="305">
        <v>41545</v>
      </c>
      <c r="F46" s="391">
        <v>34944.300000000003</v>
      </c>
      <c r="G46" s="988">
        <f t="shared" si="0"/>
        <v>0</v>
      </c>
      <c r="H46" s="37"/>
      <c r="I46" s="1875">
        <v>889.6</v>
      </c>
      <c r="J46" s="47" t="s">
        <v>3415</v>
      </c>
      <c r="K46" s="37"/>
    </row>
    <row r="47" spans="1:12" ht="16.5" customHeight="1" x14ac:dyDescent="0.25">
      <c r="A47" s="1351">
        <v>41536</v>
      </c>
      <c r="B47" s="1874">
        <v>3651</v>
      </c>
      <c r="C47" s="1879" t="s">
        <v>378</v>
      </c>
      <c r="D47" s="990">
        <v>15838.2</v>
      </c>
      <c r="E47" s="305"/>
      <c r="F47" s="391"/>
      <c r="G47" s="988">
        <f t="shared" si="0"/>
        <v>15838.2</v>
      </c>
      <c r="H47" s="37"/>
      <c r="I47" s="1875">
        <v>502.8</v>
      </c>
      <c r="J47" s="512" t="s">
        <v>3416</v>
      </c>
      <c r="K47" s="37"/>
    </row>
    <row r="48" spans="1:12" ht="16.5" customHeight="1" x14ac:dyDescent="0.25">
      <c r="A48" s="1351">
        <v>41536</v>
      </c>
      <c r="B48" s="1537">
        <v>3652</v>
      </c>
      <c r="C48" s="1879" t="s">
        <v>378</v>
      </c>
      <c r="D48" s="990">
        <v>25520</v>
      </c>
      <c r="E48" s="442"/>
      <c r="F48" s="391"/>
      <c r="G48" s="988">
        <f t="shared" si="0"/>
        <v>25520</v>
      </c>
      <c r="H48" s="37"/>
      <c r="I48" s="1875">
        <v>638</v>
      </c>
      <c r="J48" s="512" t="s">
        <v>3417</v>
      </c>
      <c r="K48" s="37"/>
    </row>
    <row r="49" spans="1:12" ht="16.5" customHeight="1" x14ac:dyDescent="0.25">
      <c r="A49" s="1351">
        <v>41536</v>
      </c>
      <c r="B49" s="1874">
        <v>3653</v>
      </c>
      <c r="C49" s="1879" t="s">
        <v>378</v>
      </c>
      <c r="D49" s="990">
        <v>43298.8</v>
      </c>
      <c r="E49" s="442"/>
      <c r="F49" s="391"/>
      <c r="G49" s="988">
        <f t="shared" si="0"/>
        <v>43298.8</v>
      </c>
      <c r="H49" s="37"/>
      <c r="I49" s="1875">
        <v>1171.8</v>
      </c>
      <c r="J49" s="512" t="s">
        <v>3418</v>
      </c>
      <c r="K49" s="37"/>
    </row>
    <row r="50" spans="1:12" ht="17.25" customHeight="1" x14ac:dyDescent="0.25">
      <c r="A50" s="1351">
        <v>41536</v>
      </c>
      <c r="B50" s="1537">
        <v>3654</v>
      </c>
      <c r="C50" s="437" t="s">
        <v>378</v>
      </c>
      <c r="D50" s="990">
        <v>55211.7</v>
      </c>
      <c r="E50" s="442"/>
      <c r="F50" s="391"/>
      <c r="G50" s="988">
        <f t="shared" si="0"/>
        <v>55211.7</v>
      </c>
      <c r="H50" s="37"/>
      <c r="I50" s="1875">
        <v>1543.1</v>
      </c>
      <c r="J50" s="512" t="s">
        <v>3420</v>
      </c>
      <c r="K50" s="37"/>
    </row>
    <row r="51" spans="1:12" ht="16.5" customHeight="1" x14ac:dyDescent="0.25">
      <c r="A51" s="1351">
        <v>41536</v>
      </c>
      <c r="B51" s="1537">
        <v>3655</v>
      </c>
      <c r="C51" s="245" t="s">
        <v>378</v>
      </c>
      <c r="D51" s="990">
        <v>35148.5</v>
      </c>
      <c r="E51" s="442"/>
      <c r="F51" s="391"/>
      <c r="G51" s="988">
        <f t="shared" si="0"/>
        <v>35148.5</v>
      </c>
      <c r="H51" s="37"/>
      <c r="I51" s="1875">
        <v>724.5</v>
      </c>
      <c r="J51" s="512" t="s">
        <v>3421</v>
      </c>
      <c r="K51" s="245"/>
      <c r="L51" s="245"/>
    </row>
    <row r="52" spans="1:12" ht="16.5" customHeight="1" x14ac:dyDescent="0.25">
      <c r="A52" s="1351">
        <v>41536</v>
      </c>
      <c r="B52" s="1537">
        <v>3656</v>
      </c>
      <c r="C52" s="1879" t="s">
        <v>3422</v>
      </c>
      <c r="D52" s="1878">
        <v>14905</v>
      </c>
      <c r="E52" s="442"/>
      <c r="F52" s="391"/>
      <c r="G52" s="988">
        <f t="shared" si="0"/>
        <v>14905</v>
      </c>
      <c r="H52" s="37"/>
      <c r="I52" s="1875">
        <v>421</v>
      </c>
      <c r="J52" s="512" t="s">
        <v>3423</v>
      </c>
      <c r="K52" s="37"/>
    </row>
    <row r="53" spans="1:12" ht="16.5" customHeight="1" x14ac:dyDescent="0.25">
      <c r="A53" s="1351">
        <v>41536</v>
      </c>
      <c r="B53" s="1537">
        <v>3657</v>
      </c>
      <c r="C53" s="1879" t="s">
        <v>3422</v>
      </c>
      <c r="D53" s="1878">
        <v>7180.8</v>
      </c>
      <c r="E53" s="442"/>
      <c r="F53" s="391"/>
      <c r="G53" s="988">
        <f t="shared" si="0"/>
        <v>7180.8</v>
      </c>
      <c r="H53" s="37"/>
      <c r="I53" s="1875">
        <v>179.52</v>
      </c>
      <c r="J53" s="512" t="s">
        <v>3424</v>
      </c>
      <c r="K53" s="37"/>
    </row>
    <row r="54" spans="1:12" ht="16.5" customHeight="1" x14ac:dyDescent="0.25">
      <c r="A54" s="427"/>
      <c r="B54" s="1889"/>
      <c r="C54" s="437" t="s">
        <v>506</v>
      </c>
      <c r="E54" s="442"/>
      <c r="G54" s="988">
        <f t="shared" ref="G54:G55" si="1">D54-F54</f>
        <v>0</v>
      </c>
      <c r="H54" s="55"/>
      <c r="I54" s="1875"/>
      <c r="J54" s="1890"/>
      <c r="K54" s="37"/>
    </row>
    <row r="55" spans="1:12" ht="16.5" customHeight="1" x14ac:dyDescent="0.25">
      <c r="A55" s="427"/>
      <c r="B55" s="1889"/>
      <c r="C55" s="437" t="s">
        <v>513</v>
      </c>
      <c r="E55" s="442"/>
      <c r="G55" s="988">
        <f t="shared" si="1"/>
        <v>0</v>
      </c>
      <c r="H55" s="55"/>
      <c r="I55" s="1875"/>
      <c r="J55" s="1890"/>
      <c r="K55" s="37"/>
    </row>
    <row r="56" spans="1:12" ht="18.75" x14ac:dyDescent="0.3">
      <c r="B56" s="2067" t="str">
        <f>B1</f>
        <v xml:space="preserve"> F A C T U R A S       DE     SEPTIEMBRE      2 0 1 3</v>
      </c>
      <c r="C56" s="2067"/>
      <c r="D56" s="2067"/>
      <c r="E56" s="2067"/>
      <c r="F56" s="2067"/>
      <c r="G56" s="1865"/>
      <c r="H56" s="55"/>
      <c r="I56" s="1875"/>
      <c r="J56" s="1890"/>
      <c r="K56" s="37"/>
    </row>
    <row r="57" spans="1:12" ht="15.75" x14ac:dyDescent="0.25">
      <c r="A57" s="1943"/>
      <c r="B57" s="2068"/>
      <c r="C57" s="2068"/>
      <c r="D57" s="1866"/>
      <c r="E57" s="449"/>
      <c r="F57" s="1867"/>
      <c r="G57" s="1868"/>
      <c r="H57" s="55"/>
      <c r="I57" s="1875"/>
      <c r="J57" s="1890"/>
      <c r="K57" s="37"/>
    </row>
    <row r="58" spans="1:12" ht="32.25" thickBot="1" x14ac:dyDescent="0.35">
      <c r="A58" s="717" t="s">
        <v>0</v>
      </c>
      <c r="B58" s="1891"/>
      <c r="C58" s="54" t="s">
        <v>3419</v>
      </c>
      <c r="D58" s="1870" t="s">
        <v>2</v>
      </c>
      <c r="E58" s="6" t="s">
        <v>6</v>
      </c>
      <c r="F58" s="1871" t="s">
        <v>7</v>
      </c>
      <c r="G58" s="1872" t="s">
        <v>8</v>
      </c>
      <c r="I58" s="1875"/>
      <c r="J58" s="1890"/>
      <c r="K58" s="37"/>
    </row>
    <row r="59" spans="1:12" ht="16.5" customHeight="1" thickTop="1" x14ac:dyDescent="0.25">
      <c r="A59" s="1351">
        <v>41536</v>
      </c>
      <c r="B59" s="1537">
        <v>3658</v>
      </c>
      <c r="C59" s="245" t="s">
        <v>3422</v>
      </c>
      <c r="D59" s="990">
        <v>7180.8</v>
      </c>
      <c r="E59" s="305"/>
      <c r="F59" s="391"/>
      <c r="G59" s="988">
        <f t="shared" ref="G59:G110" si="2">D59-F59</f>
        <v>7180.8</v>
      </c>
      <c r="H59" s="37"/>
      <c r="I59" s="1875">
        <v>179.52</v>
      </c>
      <c r="J59" s="512" t="s">
        <v>3482</v>
      </c>
      <c r="K59" s="37"/>
    </row>
    <row r="60" spans="1:12" x14ac:dyDescent="0.25">
      <c r="A60" s="1351">
        <v>41533</v>
      </c>
      <c r="B60" s="1537">
        <v>3659</v>
      </c>
      <c r="C60" s="1879" t="s">
        <v>3384</v>
      </c>
      <c r="D60" s="1878">
        <v>25000</v>
      </c>
      <c r="E60" s="305">
        <v>41537</v>
      </c>
      <c r="F60" s="1318">
        <v>20284</v>
      </c>
      <c r="G60" s="2023">
        <f t="shared" si="2"/>
        <v>4716</v>
      </c>
      <c r="H60" s="37"/>
      <c r="I60" s="1875">
        <v>1250</v>
      </c>
      <c r="J60" s="47" t="s">
        <v>3483</v>
      </c>
      <c r="K60" s="37"/>
    </row>
    <row r="61" spans="1:12" x14ac:dyDescent="0.25">
      <c r="A61" s="1351">
        <v>41536</v>
      </c>
      <c r="B61" s="1537">
        <v>3660</v>
      </c>
      <c r="C61" s="437" t="s">
        <v>1252</v>
      </c>
      <c r="D61" s="990">
        <v>8581.1</v>
      </c>
      <c r="E61" s="305">
        <v>41536</v>
      </c>
      <c r="F61" s="391">
        <v>8581.1</v>
      </c>
      <c r="G61" s="988">
        <f t="shared" si="2"/>
        <v>0</v>
      </c>
      <c r="H61" s="37"/>
      <c r="I61" s="1892">
        <v>239</v>
      </c>
      <c r="J61" s="47" t="s">
        <v>3425</v>
      </c>
      <c r="K61" s="37"/>
    </row>
    <row r="62" spans="1:12" x14ac:dyDescent="0.25">
      <c r="A62" s="1351">
        <v>41536</v>
      </c>
      <c r="B62" s="1537">
        <v>3661</v>
      </c>
      <c r="C62" s="1879" t="s">
        <v>3422</v>
      </c>
      <c r="D62" s="990">
        <v>13387.54</v>
      </c>
      <c r="E62" s="305"/>
      <c r="F62" s="391"/>
      <c r="G62" s="988">
        <f t="shared" si="2"/>
        <v>13387.54</v>
      </c>
      <c r="H62" s="37"/>
      <c r="I62" s="1875">
        <v>388.94</v>
      </c>
      <c r="J62" s="512" t="s">
        <v>3426</v>
      </c>
      <c r="K62" s="37"/>
    </row>
    <row r="63" spans="1:12" x14ac:dyDescent="0.25">
      <c r="A63" s="1351">
        <v>41536</v>
      </c>
      <c r="B63" s="1537">
        <v>3662</v>
      </c>
      <c r="C63" s="437" t="s">
        <v>3422</v>
      </c>
      <c r="D63" s="990">
        <v>19794.900000000001</v>
      </c>
      <c r="E63" s="305"/>
      <c r="F63" s="391"/>
      <c r="G63" s="988">
        <f t="shared" si="2"/>
        <v>19794.900000000001</v>
      </c>
      <c r="H63" s="37"/>
      <c r="I63" s="1875">
        <v>572.9</v>
      </c>
      <c r="J63" s="512" t="s">
        <v>4283</v>
      </c>
      <c r="K63" s="37"/>
    </row>
    <row r="64" spans="1:12" x14ac:dyDescent="0.25">
      <c r="A64" s="1351">
        <v>41536</v>
      </c>
      <c r="B64" s="1537">
        <v>3663</v>
      </c>
      <c r="C64" s="437" t="s">
        <v>3422</v>
      </c>
      <c r="D64" s="990">
        <v>19657.759999999998</v>
      </c>
      <c r="E64" s="305"/>
      <c r="F64" s="391"/>
      <c r="G64" s="988">
        <f t="shared" si="2"/>
        <v>19657.759999999998</v>
      </c>
      <c r="H64" s="37"/>
      <c r="I64" s="1875">
        <v>581.96</v>
      </c>
      <c r="J64" s="512" t="s">
        <v>3427</v>
      </c>
      <c r="K64" s="37"/>
    </row>
    <row r="65" spans="1:11" x14ac:dyDescent="0.25">
      <c r="A65" s="1351">
        <v>41536</v>
      </c>
      <c r="B65" s="1537">
        <v>3664</v>
      </c>
      <c r="C65" s="1893" t="s">
        <v>3402</v>
      </c>
      <c r="D65" s="990">
        <v>12657</v>
      </c>
      <c r="E65" s="305">
        <v>41540</v>
      </c>
      <c r="F65" s="391">
        <v>12657</v>
      </c>
      <c r="G65" s="988">
        <f t="shared" si="2"/>
        <v>0</v>
      </c>
      <c r="H65" s="37"/>
      <c r="I65" s="1875">
        <v>5052.8</v>
      </c>
      <c r="J65" s="1095" t="s">
        <v>4285</v>
      </c>
      <c r="K65" s="37"/>
    </row>
    <row r="66" spans="1:11" x14ac:dyDescent="0.25">
      <c r="A66" s="1351">
        <v>41536</v>
      </c>
      <c r="B66" s="1537">
        <v>3665</v>
      </c>
      <c r="C66" s="437" t="s">
        <v>1914</v>
      </c>
      <c r="D66" s="990">
        <v>29000.16</v>
      </c>
      <c r="E66" s="305"/>
      <c r="F66" s="391"/>
      <c r="G66" s="988">
        <f t="shared" si="2"/>
        <v>29000.16</v>
      </c>
      <c r="H66" s="37"/>
      <c r="I66" s="1875">
        <v>805.56</v>
      </c>
      <c r="J66" s="2030" t="s">
        <v>3470</v>
      </c>
      <c r="K66" s="37"/>
    </row>
    <row r="67" spans="1:11" x14ac:dyDescent="0.25">
      <c r="A67" s="1351">
        <v>41536</v>
      </c>
      <c r="B67" s="1537">
        <v>3666</v>
      </c>
      <c r="C67" s="437" t="s">
        <v>9</v>
      </c>
      <c r="D67" s="990">
        <v>12986.1</v>
      </c>
      <c r="E67" s="305">
        <v>41540</v>
      </c>
      <c r="F67" s="391">
        <v>12986.1</v>
      </c>
      <c r="G67" s="988">
        <f t="shared" si="2"/>
        <v>0</v>
      </c>
      <c r="H67" s="37"/>
      <c r="I67" s="1875">
        <v>439.6</v>
      </c>
      <c r="J67" s="47" t="s">
        <v>3428</v>
      </c>
      <c r="K67" s="37"/>
    </row>
    <row r="68" spans="1:11" x14ac:dyDescent="0.25">
      <c r="A68" s="1351">
        <v>41536</v>
      </c>
      <c r="B68" s="1537">
        <v>3667</v>
      </c>
      <c r="C68" s="439" t="s">
        <v>1432</v>
      </c>
      <c r="D68" s="990">
        <v>125897.62</v>
      </c>
      <c r="E68" s="305">
        <v>41535</v>
      </c>
      <c r="F68" s="391">
        <v>125897.62</v>
      </c>
      <c r="G68" s="988">
        <f t="shared" si="2"/>
        <v>0</v>
      </c>
      <c r="H68" s="37"/>
      <c r="I68" s="1875">
        <v>4067.74</v>
      </c>
      <c r="J68" s="47" t="s">
        <v>3484</v>
      </c>
      <c r="K68" s="37"/>
    </row>
    <row r="69" spans="1:11" ht="15.75" customHeight="1" x14ac:dyDescent="0.25">
      <c r="A69" s="1351">
        <v>41536</v>
      </c>
      <c r="B69" s="1537">
        <v>3668</v>
      </c>
      <c r="C69" s="1882" t="s">
        <v>1432</v>
      </c>
      <c r="D69" s="1878">
        <v>67624.639999999999</v>
      </c>
      <c r="E69" s="346">
        <v>41540</v>
      </c>
      <c r="F69" s="391">
        <v>67624.639999999999</v>
      </c>
      <c r="G69" s="988">
        <f t="shared" si="2"/>
        <v>0</v>
      </c>
      <c r="H69" s="37"/>
      <c r="I69" s="1875">
        <v>2222.02</v>
      </c>
      <c r="J69" s="47" t="s">
        <v>3485</v>
      </c>
      <c r="K69" s="37"/>
    </row>
    <row r="70" spans="1:11" ht="18.75" customHeight="1" x14ac:dyDescent="0.25">
      <c r="A70" s="1351">
        <v>41536</v>
      </c>
      <c r="B70" s="1537">
        <v>3669</v>
      </c>
      <c r="C70" s="1893" t="s">
        <v>1432</v>
      </c>
      <c r="D70" s="990">
        <v>32916.46</v>
      </c>
      <c r="E70" s="346">
        <v>41540</v>
      </c>
      <c r="F70" s="391">
        <v>32916.46</v>
      </c>
      <c r="G70" s="988">
        <f t="shared" si="2"/>
        <v>0</v>
      </c>
      <c r="H70" s="37"/>
      <c r="I70" s="1875">
        <v>1105.75</v>
      </c>
      <c r="J70" s="1620" t="s">
        <v>3486</v>
      </c>
      <c r="K70" s="37"/>
    </row>
    <row r="71" spans="1:11" x14ac:dyDescent="0.25">
      <c r="A71" s="1351">
        <v>41537</v>
      </c>
      <c r="B71" s="1537">
        <v>3670</v>
      </c>
      <c r="C71" s="1876" t="s">
        <v>3429</v>
      </c>
      <c r="D71" s="1894">
        <v>27</v>
      </c>
      <c r="E71" s="346"/>
      <c r="F71" s="391"/>
      <c r="G71" s="988">
        <f t="shared" si="2"/>
        <v>27</v>
      </c>
      <c r="H71" s="37"/>
      <c r="I71" s="1875"/>
      <c r="J71" s="512"/>
      <c r="K71" s="37"/>
    </row>
    <row r="72" spans="1:11" x14ac:dyDescent="0.25">
      <c r="A72" s="1351">
        <v>41537</v>
      </c>
      <c r="B72" s="1537">
        <v>3671</v>
      </c>
      <c r="C72" s="1876" t="s">
        <v>3429</v>
      </c>
      <c r="D72" s="1894">
        <v>27</v>
      </c>
      <c r="E72" s="305"/>
      <c r="F72" s="391"/>
      <c r="G72" s="988">
        <f t="shared" si="2"/>
        <v>27</v>
      </c>
      <c r="H72" s="37"/>
      <c r="I72" s="1875"/>
      <c r="J72" s="512"/>
      <c r="K72" s="37"/>
    </row>
    <row r="73" spans="1:11" x14ac:dyDescent="0.25">
      <c r="A73" s="1351">
        <v>41537</v>
      </c>
      <c r="B73" s="1537">
        <v>3672</v>
      </c>
      <c r="C73" s="1883" t="s">
        <v>3430</v>
      </c>
      <c r="D73" s="991">
        <v>12644</v>
      </c>
      <c r="E73" s="452"/>
      <c r="F73" s="351"/>
      <c r="G73" s="988">
        <f t="shared" si="2"/>
        <v>12644</v>
      </c>
      <c r="H73" s="37"/>
      <c r="I73" s="1875">
        <v>316.10000000000002</v>
      </c>
      <c r="J73" s="1934" t="s">
        <v>3470</v>
      </c>
      <c r="K73" s="37"/>
    </row>
    <row r="74" spans="1:11" x14ac:dyDescent="0.25">
      <c r="A74" s="1351">
        <v>41537</v>
      </c>
      <c r="B74" s="1537">
        <v>3673</v>
      </c>
      <c r="C74" s="1883" t="s">
        <v>3385</v>
      </c>
      <c r="D74" s="991">
        <v>29602.32</v>
      </c>
      <c r="E74" s="452">
        <v>41544</v>
      </c>
      <c r="F74" s="351">
        <v>29602.32</v>
      </c>
      <c r="G74" s="988">
        <f t="shared" si="2"/>
        <v>0</v>
      </c>
      <c r="H74" s="37"/>
      <c r="I74" s="1892">
        <v>715.66</v>
      </c>
      <c r="J74" s="1095" t="s">
        <v>4021</v>
      </c>
      <c r="K74" s="245"/>
    </row>
    <row r="75" spans="1:11" ht="34.5" x14ac:dyDescent="0.25">
      <c r="A75" s="1351">
        <v>41537</v>
      </c>
      <c r="B75" s="1537">
        <v>3674</v>
      </c>
      <c r="C75" s="437" t="s">
        <v>403</v>
      </c>
      <c r="D75" s="991">
        <v>86542.2</v>
      </c>
      <c r="E75" s="452"/>
      <c r="F75" s="351"/>
      <c r="G75" s="988">
        <f t="shared" si="2"/>
        <v>86542.2</v>
      </c>
      <c r="H75" s="37"/>
      <c r="I75" s="1875">
        <v>3152.25</v>
      </c>
      <c r="J75" s="2022" t="s">
        <v>3498</v>
      </c>
      <c r="K75" s="245"/>
    </row>
    <row r="76" spans="1:11" x14ac:dyDescent="0.25">
      <c r="A76" s="1351">
        <v>41537</v>
      </c>
      <c r="B76" s="1537">
        <v>3675</v>
      </c>
      <c r="C76" s="1883" t="s">
        <v>1252</v>
      </c>
      <c r="D76" s="991">
        <v>7816.3</v>
      </c>
      <c r="E76" s="452"/>
      <c r="F76" s="351"/>
      <c r="G76" s="988">
        <f t="shared" si="2"/>
        <v>7816.3</v>
      </c>
      <c r="H76" s="37"/>
      <c r="I76" s="1875">
        <v>245.35</v>
      </c>
      <c r="J76" s="512" t="s">
        <v>3431</v>
      </c>
      <c r="K76" s="245"/>
    </row>
    <row r="77" spans="1:11" x14ac:dyDescent="0.25">
      <c r="A77" s="1351">
        <v>41538</v>
      </c>
      <c r="B77" s="1537">
        <v>3676</v>
      </c>
      <c r="C77" s="1883" t="s">
        <v>3432</v>
      </c>
      <c r="D77" s="991">
        <v>55956.639999999999</v>
      </c>
      <c r="E77" s="452">
        <v>41544</v>
      </c>
      <c r="F77" s="1860">
        <v>22563</v>
      </c>
      <c r="G77" s="2023">
        <f t="shared" si="2"/>
        <v>33393.64</v>
      </c>
      <c r="H77" s="37"/>
      <c r="I77" s="1875">
        <v>1547.32</v>
      </c>
      <c r="J77" s="47" t="s">
        <v>3433</v>
      </c>
      <c r="K77" s="245"/>
    </row>
    <row r="78" spans="1:11" x14ac:dyDescent="0.25">
      <c r="A78" s="1351">
        <v>41538</v>
      </c>
      <c r="B78" s="1537">
        <v>3677</v>
      </c>
      <c r="C78" s="1883" t="s">
        <v>1914</v>
      </c>
      <c r="D78" s="991">
        <v>24000.12</v>
      </c>
      <c r="E78" s="452">
        <v>41538</v>
      </c>
      <c r="F78" s="351">
        <v>24000.12</v>
      </c>
      <c r="G78" s="988">
        <f t="shared" si="2"/>
        <v>0</v>
      </c>
      <c r="H78" s="37"/>
      <c r="I78" s="1875">
        <v>666.67</v>
      </c>
      <c r="J78" s="47" t="s">
        <v>3434</v>
      </c>
      <c r="K78" s="37"/>
    </row>
    <row r="79" spans="1:11" x14ac:dyDescent="0.25">
      <c r="A79" s="1351">
        <v>41538</v>
      </c>
      <c r="B79" s="1537">
        <v>3678</v>
      </c>
      <c r="C79" s="1883" t="s">
        <v>3386</v>
      </c>
      <c r="D79" s="991">
        <v>7974.4</v>
      </c>
      <c r="E79" s="452">
        <v>41538</v>
      </c>
      <c r="F79" s="351">
        <v>7974.4</v>
      </c>
      <c r="G79" s="988">
        <f t="shared" si="2"/>
        <v>0</v>
      </c>
      <c r="H79" s="37"/>
      <c r="I79" s="1875">
        <v>498.4</v>
      </c>
      <c r="J79" s="47" t="s">
        <v>3435</v>
      </c>
      <c r="K79" s="37"/>
    </row>
    <row r="80" spans="1:11" x14ac:dyDescent="0.25">
      <c r="A80" s="1351">
        <v>41538</v>
      </c>
      <c r="B80" s="1537">
        <v>3679</v>
      </c>
      <c r="C80" s="451" t="s">
        <v>1253</v>
      </c>
      <c r="D80" s="720">
        <v>74560</v>
      </c>
      <c r="E80" s="452"/>
      <c r="F80" s="351"/>
      <c r="G80" s="988">
        <f t="shared" si="2"/>
        <v>74560</v>
      </c>
      <c r="H80" s="37"/>
      <c r="I80" s="1875">
        <v>2330</v>
      </c>
      <c r="J80" s="1934" t="s">
        <v>3487</v>
      </c>
      <c r="K80" s="37"/>
    </row>
    <row r="81" spans="1:11" x14ac:dyDescent="0.25">
      <c r="A81" s="1351">
        <v>41538</v>
      </c>
      <c r="B81" s="1537">
        <v>3680</v>
      </c>
      <c r="C81" s="1883" t="s">
        <v>418</v>
      </c>
      <c r="D81" s="991">
        <v>13428</v>
      </c>
      <c r="E81" s="452">
        <v>41538</v>
      </c>
      <c r="F81" s="351">
        <v>13428</v>
      </c>
      <c r="G81" s="988">
        <f t="shared" si="2"/>
        <v>0</v>
      </c>
      <c r="H81" s="37"/>
      <c r="I81" s="1875">
        <v>333.2</v>
      </c>
      <c r="J81" s="47" t="s">
        <v>3488</v>
      </c>
      <c r="K81" s="37"/>
    </row>
    <row r="82" spans="1:11" x14ac:dyDescent="0.25">
      <c r="A82" s="1351">
        <v>41538</v>
      </c>
      <c r="B82" s="1537">
        <v>3681</v>
      </c>
      <c r="C82" s="1938" t="s">
        <v>3429</v>
      </c>
      <c r="D82" s="1939">
        <v>27</v>
      </c>
      <c r="E82" s="452"/>
      <c r="F82" s="351"/>
      <c r="G82" s="988">
        <f t="shared" si="2"/>
        <v>27</v>
      </c>
      <c r="H82" s="37"/>
      <c r="I82" s="1875">
        <v>0</v>
      </c>
      <c r="J82" s="512"/>
      <c r="K82" s="37"/>
    </row>
    <row r="83" spans="1:11" x14ac:dyDescent="0.25">
      <c r="A83" s="1351">
        <v>41538</v>
      </c>
      <c r="B83" s="1537">
        <v>3682</v>
      </c>
      <c r="C83" s="1883" t="s">
        <v>3400</v>
      </c>
      <c r="D83" s="991">
        <v>6092</v>
      </c>
      <c r="E83" s="452">
        <v>41545</v>
      </c>
      <c r="F83" s="351">
        <v>6092</v>
      </c>
      <c r="G83" s="988">
        <f t="shared" si="2"/>
        <v>0</v>
      </c>
      <c r="H83" s="37"/>
      <c r="I83" s="1875">
        <v>152.30000000000001</v>
      </c>
      <c r="J83" s="47" t="s">
        <v>3436</v>
      </c>
      <c r="K83" s="37"/>
    </row>
    <row r="84" spans="1:11" ht="15.75" x14ac:dyDescent="0.25">
      <c r="A84" s="1351">
        <v>41540</v>
      </c>
      <c r="B84" s="1537">
        <v>3683</v>
      </c>
      <c r="C84" s="1949" t="s">
        <v>3429</v>
      </c>
      <c r="D84" s="1941">
        <v>27</v>
      </c>
      <c r="E84" s="452"/>
      <c r="F84" s="351"/>
      <c r="G84" s="988">
        <f t="shared" si="2"/>
        <v>27</v>
      </c>
      <c r="H84" s="37"/>
      <c r="I84" s="1875">
        <v>0</v>
      </c>
      <c r="J84" s="512"/>
      <c r="K84" s="37"/>
    </row>
    <row r="85" spans="1:11" x14ac:dyDescent="0.25">
      <c r="A85" s="1351">
        <v>41541</v>
      </c>
      <c r="B85" s="1537">
        <v>3684</v>
      </c>
      <c r="C85" s="1883" t="s">
        <v>3430</v>
      </c>
      <c r="D85" s="991">
        <v>6008</v>
      </c>
      <c r="E85" s="2033">
        <v>41494</v>
      </c>
      <c r="F85" s="980">
        <v>6008</v>
      </c>
      <c r="G85" s="988">
        <f t="shared" si="2"/>
        <v>0</v>
      </c>
      <c r="H85" s="37"/>
      <c r="I85" s="1875">
        <v>150.19999999999999</v>
      </c>
      <c r="J85" s="47" t="s">
        <v>4291</v>
      </c>
      <c r="K85" s="37"/>
    </row>
    <row r="86" spans="1:11" x14ac:dyDescent="0.25">
      <c r="A86" s="1351">
        <v>41541</v>
      </c>
      <c r="B86" s="1537">
        <v>3685</v>
      </c>
      <c r="C86" s="1883" t="s">
        <v>3430</v>
      </c>
      <c r="D86" s="991">
        <v>10058</v>
      </c>
      <c r="E86" s="2034">
        <v>41473</v>
      </c>
      <c r="F86" s="2035"/>
      <c r="G86" s="988">
        <f t="shared" si="2"/>
        <v>10058</v>
      </c>
      <c r="H86" s="37"/>
      <c r="I86" s="1875">
        <v>251.45</v>
      </c>
      <c r="J86" s="512" t="s">
        <v>3437</v>
      </c>
      <c r="K86" s="37"/>
    </row>
    <row r="87" spans="1:11" x14ac:dyDescent="0.25">
      <c r="A87" s="1351">
        <v>41541</v>
      </c>
      <c r="B87" s="1537">
        <v>3686</v>
      </c>
      <c r="C87" s="1897" t="s">
        <v>1252</v>
      </c>
      <c r="D87" s="991">
        <v>9259.2000000000007</v>
      </c>
      <c r="E87" s="452">
        <v>41542</v>
      </c>
      <c r="F87" s="351">
        <v>9259.2000000000007</v>
      </c>
      <c r="G87" s="988">
        <f t="shared" si="2"/>
        <v>0</v>
      </c>
      <c r="H87" s="37"/>
      <c r="I87" s="1875">
        <v>246.72</v>
      </c>
      <c r="J87" s="47" t="s">
        <v>3438</v>
      </c>
      <c r="K87" s="245"/>
    </row>
    <row r="88" spans="1:11" x14ac:dyDescent="0.25">
      <c r="A88" s="1351">
        <v>41541</v>
      </c>
      <c r="B88" s="1537">
        <v>3687</v>
      </c>
      <c r="C88" s="1883" t="s">
        <v>3489</v>
      </c>
      <c r="D88" s="991">
        <v>40471.82</v>
      </c>
      <c r="E88" s="452">
        <v>41531</v>
      </c>
      <c r="F88" s="351">
        <v>40471.82</v>
      </c>
      <c r="G88" s="988">
        <f t="shared" si="2"/>
        <v>0</v>
      </c>
      <c r="H88" s="37"/>
      <c r="I88" s="1875">
        <v>1022.75</v>
      </c>
      <c r="J88" s="47" t="s">
        <v>3490</v>
      </c>
      <c r="K88" s="37"/>
    </row>
    <row r="89" spans="1:11" x14ac:dyDescent="0.25">
      <c r="A89" s="1351">
        <v>41541</v>
      </c>
      <c r="B89" s="1537">
        <v>3688</v>
      </c>
      <c r="C89" s="1898" t="s">
        <v>1432</v>
      </c>
      <c r="D89" s="991">
        <v>57233.64</v>
      </c>
      <c r="E89" s="1896">
        <v>41542</v>
      </c>
      <c r="F89" s="351">
        <v>57233.64</v>
      </c>
      <c r="G89" s="988">
        <f t="shared" si="2"/>
        <v>0</v>
      </c>
      <c r="H89" s="37"/>
      <c r="I89" s="1875">
        <v>1825.19</v>
      </c>
      <c r="J89" s="47" t="s">
        <v>3439</v>
      </c>
      <c r="K89" s="37"/>
    </row>
    <row r="90" spans="1:11" x14ac:dyDescent="0.25">
      <c r="A90" s="1351">
        <v>41541</v>
      </c>
      <c r="B90" s="1537">
        <v>3689</v>
      </c>
      <c r="C90" s="1883" t="s">
        <v>1252</v>
      </c>
      <c r="D90" s="991">
        <v>4713.76</v>
      </c>
      <c r="E90" s="452">
        <v>41542</v>
      </c>
      <c r="F90" s="351">
        <v>4713.76</v>
      </c>
      <c r="G90" s="988">
        <f t="shared" si="2"/>
        <v>0</v>
      </c>
      <c r="H90" s="37"/>
      <c r="I90" s="1875">
        <v>91.87</v>
      </c>
      <c r="J90" s="47" t="s">
        <v>3440</v>
      </c>
      <c r="K90" s="37"/>
    </row>
    <row r="91" spans="1:11" x14ac:dyDescent="0.25">
      <c r="A91" s="1351">
        <v>41542</v>
      </c>
      <c r="B91" s="1537">
        <v>3690</v>
      </c>
      <c r="C91" s="1883" t="s">
        <v>442</v>
      </c>
      <c r="D91" s="991">
        <v>42613.52</v>
      </c>
      <c r="E91" s="452">
        <v>41541</v>
      </c>
      <c r="F91" s="351">
        <v>42613.52</v>
      </c>
      <c r="G91" s="988">
        <f t="shared" si="2"/>
        <v>0</v>
      </c>
      <c r="H91" s="37"/>
      <c r="I91" s="1875">
        <v>1123.1199999999999</v>
      </c>
      <c r="J91" s="47" t="s">
        <v>3441</v>
      </c>
      <c r="K91" s="37"/>
    </row>
    <row r="92" spans="1:11" x14ac:dyDescent="0.25">
      <c r="A92" s="1351">
        <v>41542</v>
      </c>
      <c r="B92" s="1537">
        <v>3691</v>
      </c>
      <c r="C92" s="1883" t="s">
        <v>442</v>
      </c>
      <c r="D92" s="991">
        <v>11775</v>
      </c>
      <c r="E92" s="452">
        <v>41542</v>
      </c>
      <c r="F92" s="351">
        <v>11775</v>
      </c>
      <c r="G92" s="988">
        <f t="shared" si="2"/>
        <v>0</v>
      </c>
      <c r="H92" s="37"/>
      <c r="I92" s="1875">
        <v>349.4</v>
      </c>
      <c r="J92" s="47" t="s">
        <v>3442</v>
      </c>
      <c r="K92" s="37"/>
    </row>
    <row r="93" spans="1:11" x14ac:dyDescent="0.25">
      <c r="A93" s="1351">
        <v>41542</v>
      </c>
      <c r="B93" s="1537">
        <v>3692</v>
      </c>
      <c r="C93" s="1883" t="s">
        <v>3491</v>
      </c>
      <c r="D93" s="991">
        <v>16688.400000000001</v>
      </c>
      <c r="E93" s="452"/>
      <c r="F93" s="351"/>
      <c r="G93" s="988">
        <f t="shared" si="2"/>
        <v>16688.400000000001</v>
      </c>
      <c r="H93" s="37"/>
      <c r="I93" s="1875">
        <v>821.4</v>
      </c>
      <c r="J93" s="1934" t="s">
        <v>3470</v>
      </c>
      <c r="K93" s="37"/>
    </row>
    <row r="94" spans="1:11" x14ac:dyDescent="0.25">
      <c r="A94" s="1351">
        <v>41542</v>
      </c>
      <c r="B94" s="1537">
        <v>3693</v>
      </c>
      <c r="C94" s="1895" t="s">
        <v>3402</v>
      </c>
      <c r="D94" s="991">
        <v>4350.5</v>
      </c>
      <c r="E94" s="452">
        <v>41547</v>
      </c>
      <c r="F94" s="351">
        <v>4350.5</v>
      </c>
      <c r="G94" s="988">
        <f t="shared" si="2"/>
        <v>0</v>
      </c>
      <c r="H94" s="37"/>
      <c r="I94" s="1875">
        <v>1740.2</v>
      </c>
      <c r="J94" s="47" t="s">
        <v>3443</v>
      </c>
      <c r="K94" s="245"/>
    </row>
    <row r="95" spans="1:11" x14ac:dyDescent="0.25">
      <c r="A95" s="1351">
        <v>41542</v>
      </c>
      <c r="B95" s="1537">
        <v>3694</v>
      </c>
      <c r="C95" s="1898" t="s">
        <v>1432</v>
      </c>
      <c r="D95" s="991">
        <v>105209.02</v>
      </c>
      <c r="E95" s="452"/>
      <c r="F95" s="351"/>
      <c r="G95" s="988">
        <f t="shared" si="2"/>
        <v>105209.02</v>
      </c>
      <c r="H95" s="37"/>
      <c r="I95" s="1875">
        <v>3551.33</v>
      </c>
      <c r="J95" s="512" t="s">
        <v>3444</v>
      </c>
      <c r="K95" s="245"/>
    </row>
    <row r="96" spans="1:11" x14ac:dyDescent="0.25">
      <c r="A96" s="1351">
        <v>41542</v>
      </c>
      <c r="B96" s="1537">
        <v>3695</v>
      </c>
      <c r="C96" s="1883" t="s">
        <v>9</v>
      </c>
      <c r="D96" s="991">
        <v>5791.28</v>
      </c>
      <c r="E96" s="452">
        <v>41545</v>
      </c>
      <c r="F96" s="351">
        <v>5791.28</v>
      </c>
      <c r="G96" s="988">
        <f t="shared" si="2"/>
        <v>0</v>
      </c>
      <c r="H96" s="37"/>
      <c r="I96" s="1875">
        <v>183.84</v>
      </c>
      <c r="J96" s="47" t="s">
        <v>3445</v>
      </c>
      <c r="K96" s="37"/>
    </row>
    <row r="97" spans="1:11" x14ac:dyDescent="0.25">
      <c r="A97" s="1351">
        <v>41542</v>
      </c>
      <c r="B97" s="1537">
        <v>3696</v>
      </c>
      <c r="C97" s="1940" t="s">
        <v>3429</v>
      </c>
      <c r="D97" s="1941">
        <v>27</v>
      </c>
      <c r="E97" s="452"/>
      <c r="F97" s="351"/>
      <c r="G97" s="988">
        <f t="shared" si="2"/>
        <v>27</v>
      </c>
      <c r="H97" s="37"/>
      <c r="I97" s="1875">
        <v>0</v>
      </c>
      <c r="J97" s="512"/>
      <c r="K97" s="37"/>
    </row>
    <row r="98" spans="1:11" x14ac:dyDescent="0.25">
      <c r="A98" s="1351">
        <v>41543</v>
      </c>
      <c r="B98" s="1537">
        <v>3697</v>
      </c>
      <c r="C98" s="1883" t="s">
        <v>1914</v>
      </c>
      <c r="D98" s="991">
        <v>25000.15</v>
      </c>
      <c r="E98" s="452"/>
      <c r="F98" s="351"/>
      <c r="G98" s="988">
        <f t="shared" si="2"/>
        <v>25000.15</v>
      </c>
      <c r="H98" s="37"/>
      <c r="I98" s="1875">
        <v>714.29</v>
      </c>
      <c r="J98" s="1934" t="s">
        <v>3470</v>
      </c>
      <c r="K98" s="245"/>
    </row>
    <row r="99" spans="1:11" x14ac:dyDescent="0.25">
      <c r="A99" s="1351">
        <v>41543</v>
      </c>
      <c r="B99" s="1537">
        <v>3698</v>
      </c>
      <c r="C99" s="1883" t="s">
        <v>3432</v>
      </c>
      <c r="D99" s="991">
        <v>12156</v>
      </c>
      <c r="E99" s="452"/>
      <c r="F99" s="351"/>
      <c r="G99" s="988">
        <f t="shared" si="2"/>
        <v>12156</v>
      </c>
      <c r="H99" s="37"/>
      <c r="I99" s="1892">
        <v>303.89999999999998</v>
      </c>
      <c r="J99" s="512" t="s">
        <v>3492</v>
      </c>
      <c r="K99" s="37"/>
    </row>
    <row r="100" spans="1:11" x14ac:dyDescent="0.25">
      <c r="A100" s="1351">
        <v>41543</v>
      </c>
      <c r="B100" s="1537">
        <v>3699</v>
      </c>
      <c r="C100" s="451" t="s">
        <v>3493</v>
      </c>
      <c r="D100" s="720">
        <v>1275.2</v>
      </c>
      <c r="E100" s="452">
        <v>41542</v>
      </c>
      <c r="F100" s="351">
        <v>1275.2</v>
      </c>
      <c r="G100" s="988">
        <f t="shared" si="2"/>
        <v>0</v>
      </c>
      <c r="H100" s="37"/>
      <c r="I100" s="1875">
        <v>31.88</v>
      </c>
      <c r="J100" s="47" t="s">
        <v>3494</v>
      </c>
      <c r="K100" s="245"/>
    </row>
    <row r="101" spans="1:11" x14ac:dyDescent="0.25">
      <c r="A101" s="1351">
        <v>41543</v>
      </c>
      <c r="B101" s="1537">
        <v>3700</v>
      </c>
      <c r="C101" s="451" t="s">
        <v>3400</v>
      </c>
      <c r="D101" s="720">
        <v>5965.2</v>
      </c>
      <c r="E101" s="452"/>
      <c r="F101" s="351"/>
      <c r="G101" s="988">
        <f t="shared" si="2"/>
        <v>5965.2</v>
      </c>
      <c r="H101" s="37"/>
      <c r="I101" s="1875">
        <v>149.13</v>
      </c>
      <c r="J101" s="512" t="s">
        <v>3495</v>
      </c>
      <c r="K101" s="245"/>
    </row>
    <row r="102" spans="1:11" x14ac:dyDescent="0.25">
      <c r="A102" s="1351">
        <v>41547</v>
      </c>
      <c r="B102" s="1537">
        <v>3701</v>
      </c>
      <c r="C102" s="1883" t="s">
        <v>442</v>
      </c>
      <c r="D102" s="991">
        <v>17005.599999999999</v>
      </c>
      <c r="E102" s="452">
        <v>41531</v>
      </c>
      <c r="F102" s="351">
        <v>17005.599999999999</v>
      </c>
      <c r="G102" s="988">
        <f t="shared" si="2"/>
        <v>0</v>
      </c>
      <c r="H102" s="37"/>
      <c r="I102" s="1875">
        <v>419.1</v>
      </c>
      <c r="J102" s="47" t="s">
        <v>3446</v>
      </c>
      <c r="K102" s="245"/>
    </row>
    <row r="103" spans="1:11" x14ac:dyDescent="0.25">
      <c r="A103" s="1351">
        <v>41547</v>
      </c>
      <c r="B103" s="1537">
        <v>3702</v>
      </c>
      <c r="C103" s="451" t="s">
        <v>1253</v>
      </c>
      <c r="D103" s="720">
        <v>29500.1</v>
      </c>
      <c r="E103" s="452"/>
      <c r="F103" s="351"/>
      <c r="G103" s="988">
        <f t="shared" si="2"/>
        <v>29500.1</v>
      </c>
      <c r="H103" s="37"/>
      <c r="I103" s="1875">
        <v>842.86</v>
      </c>
      <c r="J103" s="1934" t="s">
        <v>3470</v>
      </c>
      <c r="K103" s="37"/>
    </row>
    <row r="104" spans="1:11" x14ac:dyDescent="0.25">
      <c r="A104" s="1351">
        <v>41547</v>
      </c>
      <c r="B104" s="1537">
        <v>3703</v>
      </c>
      <c r="C104" s="451" t="s">
        <v>3489</v>
      </c>
      <c r="D104" s="991">
        <v>17824.28</v>
      </c>
      <c r="E104" s="452">
        <v>41528</v>
      </c>
      <c r="F104" s="351">
        <v>17824.28</v>
      </c>
      <c r="G104" s="988">
        <f t="shared" si="2"/>
        <v>0</v>
      </c>
      <c r="H104" s="37"/>
      <c r="I104" s="1875">
        <v>547.12</v>
      </c>
      <c r="J104" s="47" t="s">
        <v>3496</v>
      </c>
      <c r="K104" s="37"/>
    </row>
    <row r="105" spans="1:11" x14ac:dyDescent="0.25">
      <c r="A105" s="1351">
        <v>41547</v>
      </c>
      <c r="B105" s="1537">
        <v>3704</v>
      </c>
      <c r="C105" s="1942" t="s">
        <v>3429</v>
      </c>
      <c r="D105" s="1941">
        <v>27</v>
      </c>
      <c r="E105" s="452"/>
      <c r="F105" s="351"/>
      <c r="G105" s="988">
        <f t="shared" si="2"/>
        <v>27</v>
      </c>
      <c r="H105" s="37"/>
      <c r="I105" s="1875">
        <v>0</v>
      </c>
      <c r="J105" s="512"/>
      <c r="K105" s="37"/>
    </row>
    <row r="106" spans="1:11" x14ac:dyDescent="0.25">
      <c r="A106" s="1351">
        <v>41547</v>
      </c>
      <c r="B106" s="1537">
        <v>3705</v>
      </c>
      <c r="C106" s="1942" t="s">
        <v>3429</v>
      </c>
      <c r="D106" s="1941">
        <v>27</v>
      </c>
      <c r="E106" s="452"/>
      <c r="F106" s="351"/>
      <c r="G106" s="988">
        <f t="shared" si="2"/>
        <v>27</v>
      </c>
      <c r="H106" s="37"/>
      <c r="I106" s="1875">
        <v>0</v>
      </c>
      <c r="J106" s="512"/>
      <c r="K106" s="37"/>
    </row>
    <row r="107" spans="1:11" x14ac:dyDescent="0.25">
      <c r="A107" s="1351">
        <v>41547</v>
      </c>
      <c r="B107" s="1537">
        <v>3706</v>
      </c>
      <c r="C107" s="1942" t="s">
        <v>3429</v>
      </c>
      <c r="D107" s="1941">
        <v>27</v>
      </c>
      <c r="E107" s="452"/>
      <c r="F107" s="351"/>
      <c r="G107" s="988">
        <f t="shared" si="2"/>
        <v>27</v>
      </c>
      <c r="H107" s="37"/>
      <c r="I107" s="1875">
        <v>0</v>
      </c>
      <c r="J107" s="512"/>
      <c r="K107" s="37"/>
    </row>
    <row r="108" spans="1:11" x14ac:dyDescent="0.25">
      <c r="A108" s="1351">
        <v>41547</v>
      </c>
      <c r="B108" s="1537">
        <v>3707</v>
      </c>
      <c r="C108" s="1942" t="s">
        <v>3429</v>
      </c>
      <c r="D108" s="1941">
        <v>27</v>
      </c>
      <c r="E108" s="452"/>
      <c r="F108" s="351"/>
      <c r="G108" s="988">
        <f t="shared" si="2"/>
        <v>27</v>
      </c>
      <c r="H108" s="37"/>
      <c r="I108" s="1875">
        <v>0</v>
      </c>
      <c r="J108" s="512"/>
      <c r="K108" s="37"/>
    </row>
    <row r="109" spans="1:11" x14ac:dyDescent="0.25">
      <c r="A109" s="1351">
        <v>41547</v>
      </c>
      <c r="B109" s="1537">
        <v>3708</v>
      </c>
      <c r="C109" s="1942" t="s">
        <v>3429</v>
      </c>
      <c r="D109" s="1941">
        <v>27</v>
      </c>
      <c r="E109" s="452"/>
      <c r="F109" s="351"/>
      <c r="G109" s="988">
        <f t="shared" si="2"/>
        <v>27</v>
      </c>
      <c r="H109" s="37"/>
      <c r="I109" s="1875">
        <v>0</v>
      </c>
      <c r="J109" s="512"/>
      <c r="K109" s="37"/>
    </row>
    <row r="110" spans="1:11" x14ac:dyDescent="0.25">
      <c r="A110" s="1351">
        <v>41547</v>
      </c>
      <c r="B110" s="1537">
        <v>3709</v>
      </c>
      <c r="C110" s="1942" t="s">
        <v>3429</v>
      </c>
      <c r="D110" s="1941">
        <v>27</v>
      </c>
      <c r="E110" s="452"/>
      <c r="F110" s="351"/>
      <c r="G110" s="988">
        <f t="shared" si="2"/>
        <v>27</v>
      </c>
      <c r="H110" s="37"/>
      <c r="I110" s="1875">
        <v>0</v>
      </c>
      <c r="J110" s="512"/>
      <c r="K110" s="37"/>
    </row>
    <row r="111" spans="1:11" x14ac:dyDescent="0.25">
      <c r="A111" s="1351"/>
      <c r="B111" s="1537"/>
      <c r="C111" s="487" t="s">
        <v>506</v>
      </c>
      <c r="D111" s="991"/>
      <c r="E111" s="452"/>
      <c r="F111" s="351"/>
      <c r="G111" s="988">
        <f t="shared" ref="G111" si="3">D111-F111</f>
        <v>0</v>
      </c>
      <c r="H111" s="55"/>
      <c r="I111" s="1875"/>
      <c r="J111" s="512"/>
      <c r="K111" s="37"/>
    </row>
    <row r="112" spans="1:11" x14ac:dyDescent="0.25">
      <c r="A112" s="427"/>
      <c r="B112" s="1891"/>
      <c r="C112" s="487" t="s">
        <v>514</v>
      </c>
      <c r="D112" s="991"/>
      <c r="E112" s="452"/>
      <c r="F112" s="351"/>
      <c r="G112" s="988"/>
      <c r="H112" s="55"/>
      <c r="I112" s="1875"/>
      <c r="J112" s="512"/>
      <c r="K112" s="37"/>
    </row>
    <row r="113" spans="1:12" x14ac:dyDescent="0.25">
      <c r="A113" s="427"/>
      <c r="B113" s="1891"/>
      <c r="C113" s="487" t="s">
        <v>506</v>
      </c>
      <c r="D113" s="991"/>
      <c r="E113" s="452"/>
      <c r="F113" s="351"/>
      <c r="G113" s="988"/>
      <c r="H113" s="55"/>
      <c r="I113" s="1875"/>
      <c r="J113" s="512"/>
      <c r="K113" s="37"/>
    </row>
    <row r="114" spans="1:12" ht="18.75" x14ac:dyDescent="0.3">
      <c r="B114" s="2067" t="str">
        <f>B56</f>
        <v xml:space="preserve"> F A C T U R A S       DE     SEPTIEMBRE      2 0 1 3</v>
      </c>
      <c r="C114" s="2067"/>
      <c r="D114" s="2067"/>
      <c r="E114" s="2067"/>
      <c r="F114" s="2067"/>
      <c r="G114" s="1899"/>
      <c r="H114" s="55"/>
      <c r="I114" s="1875"/>
      <c r="J114" s="1890"/>
      <c r="K114" s="37"/>
    </row>
    <row r="115" spans="1:12" ht="35.25" thickBot="1" x14ac:dyDescent="0.35">
      <c r="A115" s="976" t="s">
        <v>0</v>
      </c>
      <c r="B115" s="1707" t="s">
        <v>110</v>
      </c>
      <c r="C115" s="54" t="s">
        <v>3447</v>
      </c>
      <c r="D115" s="1870" t="s">
        <v>2</v>
      </c>
      <c r="E115" s="6" t="s">
        <v>6</v>
      </c>
      <c r="F115" s="1871" t="s">
        <v>7</v>
      </c>
      <c r="G115" s="1900" t="s">
        <v>8</v>
      </c>
      <c r="H115" s="55"/>
      <c r="I115" s="1875"/>
      <c r="J115" s="1890"/>
      <c r="K115" s="37"/>
    </row>
    <row r="116" spans="1:12" ht="15.75" thickTop="1" x14ac:dyDescent="0.25">
      <c r="A116" s="1351">
        <v>41547</v>
      </c>
      <c r="B116" s="1537">
        <v>3710</v>
      </c>
      <c r="C116" s="1940" t="s">
        <v>3429</v>
      </c>
      <c r="D116" s="1941">
        <v>27</v>
      </c>
      <c r="E116" s="452"/>
      <c r="F116" s="351"/>
      <c r="G116" s="988">
        <f t="shared" ref="G116:G121" si="4">D116-F116</f>
        <v>27</v>
      </c>
      <c r="H116" s="37"/>
      <c r="I116" s="1901">
        <v>0</v>
      </c>
      <c r="J116" s="512"/>
      <c r="K116" s="37"/>
    </row>
    <row r="117" spans="1:12" x14ac:dyDescent="0.25">
      <c r="A117" s="1351">
        <v>41547</v>
      </c>
      <c r="B117" s="1874">
        <v>3711</v>
      </c>
      <c r="C117" s="1940" t="s">
        <v>3429</v>
      </c>
      <c r="D117" s="1941">
        <v>27</v>
      </c>
      <c r="E117" s="452"/>
      <c r="F117" s="351"/>
      <c r="G117" s="988">
        <f t="shared" si="4"/>
        <v>27</v>
      </c>
      <c r="H117" s="37"/>
      <c r="I117" s="1901">
        <v>0</v>
      </c>
      <c r="J117" s="512"/>
      <c r="K117" s="245"/>
      <c r="L117" s="37"/>
    </row>
    <row r="118" spans="1:12" x14ac:dyDescent="0.25">
      <c r="A118" s="1351">
        <v>41547</v>
      </c>
      <c r="B118" s="1537">
        <v>3712</v>
      </c>
      <c r="C118" s="1940" t="s">
        <v>3429</v>
      </c>
      <c r="D118" s="1941">
        <v>27</v>
      </c>
      <c r="E118" s="452"/>
      <c r="F118" s="351"/>
      <c r="G118" s="988">
        <f t="shared" si="4"/>
        <v>27</v>
      </c>
      <c r="H118" s="37"/>
      <c r="I118" s="1901">
        <v>0</v>
      </c>
      <c r="J118" s="512"/>
      <c r="K118" s="245"/>
      <c r="L118" s="37"/>
    </row>
    <row r="119" spans="1:12" x14ac:dyDescent="0.25">
      <c r="A119" s="1351">
        <v>41547</v>
      </c>
      <c r="B119" s="1874">
        <v>3713</v>
      </c>
      <c r="C119" s="1940" t="s">
        <v>3429</v>
      </c>
      <c r="D119" s="1941">
        <v>27</v>
      </c>
      <c r="E119" s="452"/>
      <c r="F119" s="351"/>
      <c r="G119" s="988">
        <f t="shared" si="4"/>
        <v>27</v>
      </c>
      <c r="H119" s="37"/>
      <c r="I119" s="1901">
        <v>0</v>
      </c>
      <c r="J119" s="512"/>
      <c r="K119" s="245"/>
      <c r="L119" s="37"/>
    </row>
    <row r="120" spans="1:12" x14ac:dyDescent="0.25">
      <c r="A120" s="1351">
        <v>41547</v>
      </c>
      <c r="B120" s="1537">
        <v>3714</v>
      </c>
      <c r="C120" s="1883" t="s">
        <v>9</v>
      </c>
      <c r="D120" s="991">
        <v>7317.12</v>
      </c>
      <c r="E120" s="452"/>
      <c r="F120" s="351"/>
      <c r="G120" s="988">
        <f t="shared" si="4"/>
        <v>7317.12</v>
      </c>
      <c r="H120" s="37"/>
      <c r="I120" s="1901">
        <v>305.66000000000003</v>
      </c>
      <c r="J120" s="512" t="s">
        <v>4299</v>
      </c>
      <c r="K120" s="245"/>
      <c r="L120" s="37"/>
    </row>
    <row r="121" spans="1:12" ht="19.5" customHeight="1" x14ac:dyDescent="0.25">
      <c r="A121" s="1351">
        <v>41547</v>
      </c>
      <c r="B121" s="1874">
        <v>3715</v>
      </c>
      <c r="C121" s="1895" t="s">
        <v>1432</v>
      </c>
      <c r="D121" s="991">
        <v>91271.72</v>
      </c>
      <c r="E121" s="452"/>
      <c r="F121" s="351"/>
      <c r="G121" s="988">
        <f t="shared" si="4"/>
        <v>91271.72</v>
      </c>
      <c r="H121" s="37"/>
      <c r="I121" s="1901">
        <v>2770.84</v>
      </c>
      <c r="J121" s="512" t="s">
        <v>3497</v>
      </c>
      <c r="K121" s="37"/>
      <c r="L121" s="37"/>
    </row>
    <row r="122" spans="1:12" x14ac:dyDescent="0.25">
      <c r="A122" s="1945"/>
      <c r="B122" s="1874"/>
      <c r="C122" s="1902"/>
      <c r="D122" s="720"/>
      <c r="E122" s="453"/>
      <c r="F122" s="351"/>
      <c r="G122" s="988">
        <f t="shared" ref="G122:G125" si="5">D122-F122</f>
        <v>0</v>
      </c>
      <c r="H122" s="55"/>
      <c r="I122" s="1875"/>
      <c r="J122" s="1890"/>
      <c r="K122" s="37"/>
    </row>
    <row r="123" spans="1:12" x14ac:dyDescent="0.25">
      <c r="A123" s="1945"/>
      <c r="B123" s="1537"/>
      <c r="C123" s="1902"/>
      <c r="D123" s="720"/>
      <c r="E123" s="453"/>
      <c r="F123" s="351"/>
      <c r="G123" s="988">
        <f t="shared" si="5"/>
        <v>0</v>
      </c>
      <c r="H123" s="55"/>
      <c r="I123" s="1875"/>
      <c r="J123" s="1890"/>
      <c r="K123" s="37"/>
    </row>
    <row r="124" spans="1:12" x14ac:dyDescent="0.25">
      <c r="A124" s="1945"/>
      <c r="B124" s="1874"/>
      <c r="C124" s="1902"/>
      <c r="D124" s="720"/>
      <c r="E124" s="453"/>
      <c r="F124" s="351"/>
      <c r="G124" s="988">
        <f t="shared" si="5"/>
        <v>0</v>
      </c>
      <c r="H124" s="55"/>
      <c r="I124" s="1875"/>
      <c r="J124" s="1890"/>
      <c r="K124" s="37"/>
    </row>
    <row r="125" spans="1:12" x14ac:dyDescent="0.25">
      <c r="A125" s="1945"/>
      <c r="B125" s="1537"/>
      <c r="C125" s="1902"/>
      <c r="D125" s="720"/>
      <c r="E125" s="453"/>
      <c r="F125" s="351"/>
      <c r="G125" s="988">
        <f t="shared" si="5"/>
        <v>0</v>
      </c>
      <c r="H125" s="55"/>
      <c r="I125" s="1875"/>
      <c r="J125" s="37"/>
      <c r="K125" s="37"/>
    </row>
    <row r="126" spans="1:12" x14ac:dyDescent="0.25">
      <c r="A126" s="1945"/>
      <c r="B126" s="1874"/>
      <c r="C126" s="1902"/>
      <c r="D126" s="720"/>
      <c r="E126" s="453"/>
      <c r="F126" s="351"/>
      <c r="G126" s="351">
        <v>0</v>
      </c>
      <c r="H126" s="55"/>
      <c r="I126" s="1875"/>
      <c r="J126" s="37"/>
      <c r="K126" s="37"/>
    </row>
    <row r="127" spans="1:12" ht="15.75" thickBot="1" x14ac:dyDescent="0.3">
      <c r="A127" s="427"/>
      <c r="B127" s="1903"/>
      <c r="C127" s="463"/>
      <c r="D127" s="1904"/>
      <c r="E127" s="465"/>
      <c r="F127" s="1905"/>
      <c r="G127" s="1905">
        <v>0</v>
      </c>
      <c r="H127" s="55"/>
      <c r="I127" s="1875"/>
      <c r="J127" s="37"/>
      <c r="K127" s="37"/>
    </row>
    <row r="128" spans="1:12" ht="15.75" thickTop="1" x14ac:dyDescent="0.25">
      <c r="A128" s="1390"/>
      <c r="B128" s="1906"/>
      <c r="C128" s="245"/>
      <c r="D128" s="990">
        <f>SUM(D4:D121)</f>
        <v>2477050.64</v>
      </c>
      <c r="E128" s="1907"/>
      <c r="F128" s="1907">
        <f>SUM(F4:F121)</f>
        <v>1523578.3500000003</v>
      </c>
      <c r="G128" s="728"/>
      <c r="H128" s="55"/>
      <c r="I128" s="1875"/>
      <c r="J128" s="37"/>
      <c r="K128" s="37"/>
    </row>
    <row r="129" spans="1:11" x14ac:dyDescent="0.25">
      <c r="A129" s="1390"/>
      <c r="B129" s="1906"/>
      <c r="C129" s="245"/>
      <c r="E129" s="58"/>
      <c r="F129" s="728"/>
      <c r="G129" s="728"/>
      <c r="H129" s="55"/>
      <c r="I129" s="1875"/>
      <c r="J129" s="37"/>
      <c r="K129" s="37"/>
    </row>
    <row r="130" spans="1:11" x14ac:dyDescent="0.25">
      <c r="A130" s="1390"/>
      <c r="B130" s="1906"/>
      <c r="C130" s="245"/>
      <c r="E130" s="455"/>
      <c r="F130" s="728"/>
      <c r="G130" s="728"/>
      <c r="H130" s="55"/>
      <c r="I130" s="1875"/>
      <c r="J130" s="37"/>
      <c r="K130" s="37"/>
    </row>
    <row r="131" spans="1:11" x14ac:dyDescent="0.25">
      <c r="A131" s="1390"/>
      <c r="B131" s="1906"/>
      <c r="C131" s="245"/>
      <c r="E131" s="455"/>
      <c r="F131" s="728"/>
      <c r="G131" s="728"/>
      <c r="H131" s="55"/>
      <c r="I131" s="1875"/>
      <c r="J131" s="37"/>
      <c r="K131" s="37"/>
    </row>
    <row r="132" spans="1:11" x14ac:dyDescent="0.25">
      <c r="A132" s="1390"/>
      <c r="B132" s="1906"/>
      <c r="C132" s="245"/>
      <c r="E132" s="455"/>
      <c r="F132" s="728"/>
      <c r="G132" s="728"/>
      <c r="H132" s="55"/>
    </row>
    <row r="133" spans="1:11" ht="30" x14ac:dyDescent="0.25">
      <c r="A133" s="1390"/>
      <c r="B133" s="1906"/>
      <c r="C133" s="245"/>
      <c r="D133" s="1908" t="s">
        <v>50</v>
      </c>
      <c r="E133" s="455"/>
      <c r="F133" s="1909" t="s">
        <v>51</v>
      </c>
      <c r="G133" s="728"/>
      <c r="H133" s="55"/>
    </row>
    <row r="134" spans="1:11" ht="15.75" thickBot="1" x14ac:dyDescent="0.3">
      <c r="A134" s="1390"/>
      <c r="B134" s="1906"/>
      <c r="C134" s="245"/>
      <c r="D134" s="1908"/>
      <c r="E134" s="455"/>
      <c r="F134" s="1909"/>
      <c r="G134" s="728"/>
      <c r="H134" s="55"/>
    </row>
    <row r="135" spans="1:11" ht="21.75" thickBot="1" x14ac:dyDescent="0.4">
      <c r="A135" s="1390"/>
      <c r="B135" s="1906"/>
      <c r="C135" s="245"/>
      <c r="D135" s="2062">
        <f>D128-F128</f>
        <v>953472.2899999998</v>
      </c>
      <c r="E135" s="2063"/>
      <c r="F135" s="2064"/>
      <c r="G135" s="728"/>
      <c r="H135" s="55"/>
    </row>
    <row r="136" spans="1:11" x14ac:dyDescent="0.25">
      <c r="A136" s="1390"/>
      <c r="B136" s="1906"/>
      <c r="C136" s="245"/>
      <c r="E136" s="455"/>
      <c r="F136" s="728"/>
      <c r="G136" s="728"/>
      <c r="H136" s="55"/>
    </row>
    <row r="137" spans="1:11" ht="18.75" x14ac:dyDescent="0.3">
      <c r="A137" s="1390"/>
      <c r="B137" s="1906"/>
      <c r="C137" s="245"/>
      <c r="D137" s="2065" t="s">
        <v>52</v>
      </c>
      <c r="E137" s="2065"/>
      <c r="F137" s="2065"/>
      <c r="G137" s="728"/>
      <c r="H137" s="55"/>
    </row>
    <row r="138" spans="1:11" x14ac:dyDescent="0.25">
      <c r="A138" s="1390"/>
      <c r="B138" s="1906"/>
      <c r="C138" s="245"/>
      <c r="E138" s="455"/>
      <c r="F138" s="728"/>
      <c r="G138" s="728"/>
      <c r="H138" s="55"/>
    </row>
    <row r="139" spans="1:11" x14ac:dyDescent="0.25">
      <c r="A139" s="1390"/>
      <c r="B139" s="1906"/>
      <c r="C139" s="245"/>
      <c r="E139" s="455"/>
      <c r="F139" s="728"/>
      <c r="G139" s="728"/>
      <c r="H139" s="55"/>
    </row>
  </sheetData>
  <mergeCells count="8">
    <mergeCell ref="J14:K14"/>
    <mergeCell ref="D137:F137"/>
    <mergeCell ref="B1:F1"/>
    <mergeCell ref="B2:C2"/>
    <mergeCell ref="B56:F56"/>
    <mergeCell ref="B57:C57"/>
    <mergeCell ref="B114:F114"/>
    <mergeCell ref="D135:F135"/>
  </mergeCells>
  <pageMargins left="0.23622047244094491" right="3.937007874015748E-2" top="0.15748031496062992" bottom="0.15748031496062992" header="0.31496062992125984" footer="0.31496062992125984"/>
  <pageSetup scale="88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Q106"/>
  <sheetViews>
    <sheetView workbookViewId="0">
      <pane ySplit="5" topLeftCell="A6" activePane="bottomLeft" state="frozen"/>
      <selection activeCell="G1" sqref="G1"/>
      <selection pane="bottomLeft" activeCell="QF18" sqref="QF18"/>
    </sheetView>
  </sheetViews>
  <sheetFormatPr baseColWidth="10" defaultRowHeight="15" x14ac:dyDescent="0.25"/>
  <cols>
    <col min="1" max="1" width="10.140625" style="798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8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8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458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459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" style="245" customWidth="1"/>
    <col min="81" max="81" width="7.42578125" style="245" customWidth="1"/>
    <col min="82" max="82" width="11.42578125" style="798" customWidth="1"/>
    <col min="83" max="86" width="11.42578125" style="32" customWidth="1"/>
    <col min="87" max="87" width="12.7109375" style="32" bestFit="1" customWidth="1"/>
    <col min="88" max="88" width="7.42578125" style="32" customWidth="1"/>
    <col min="89" max="89" width="11.42578125" style="546" customWidth="1"/>
    <col min="90" max="94" width="11.42578125" style="32" customWidth="1"/>
    <col min="95" max="95" width="7.42578125" style="32" customWidth="1"/>
    <col min="96" max="101" width="11.42578125" style="32" customWidth="1"/>
    <col min="102" max="102" width="7.42578125" style="32" customWidth="1"/>
    <col min="103" max="108" width="11.42578125" style="32"/>
    <col min="109" max="109" width="9" style="32" customWidth="1"/>
    <col min="110" max="110" width="9.85546875" style="798" bestFit="1" customWidth="1"/>
    <col min="111" max="111" width="9" style="32" customWidth="1"/>
    <col min="112" max="112" width="8.28515625" style="32" customWidth="1"/>
    <col min="113" max="113" width="12.7109375" style="32" bestFit="1" customWidth="1"/>
    <col min="114" max="114" width="10.85546875" style="32" customWidth="1"/>
    <col min="115" max="115" width="12.7109375" style="32" bestFit="1" customWidth="1"/>
    <col min="116" max="116" width="13" style="32" customWidth="1"/>
    <col min="117" max="117" width="7.5703125" style="32" customWidth="1"/>
    <col min="118" max="118" width="11.42578125" style="798" customWidth="1"/>
    <col min="119" max="119" width="8.42578125" style="32" customWidth="1"/>
    <col min="120" max="124" width="11.42578125" style="32" customWidth="1"/>
    <col min="125" max="125" width="7.5703125" style="32" customWidth="1"/>
    <col min="126" max="132" width="11.42578125" style="32" customWidth="1"/>
    <col min="133" max="133" width="7.5703125" style="32" customWidth="1"/>
    <col min="134" max="134" width="11.42578125" style="798"/>
    <col min="135" max="139" width="11.42578125" style="32"/>
    <col min="140" max="140" width="8.5703125" style="32" customWidth="1"/>
    <col min="141" max="141" width="11.42578125" style="401"/>
    <col min="142" max="145" width="11.42578125" style="245"/>
    <col min="146" max="146" width="12.7109375" style="245" bestFit="1" customWidth="1"/>
    <col min="147" max="147" width="8.5703125" style="245" customWidth="1"/>
    <col min="148" max="148" width="11.42578125" style="401"/>
    <col min="149" max="152" width="11.42578125" style="245"/>
    <col min="153" max="153" width="12.7109375" style="245" bestFit="1" customWidth="1"/>
    <col min="154" max="154" width="8.5703125" style="245" customWidth="1"/>
    <col min="155" max="155" width="11.42578125" style="401"/>
    <col min="156" max="158" width="11.42578125" style="245"/>
    <col min="159" max="159" width="12.7109375" style="245" bestFit="1" customWidth="1"/>
    <col min="160" max="160" width="11.42578125" style="245"/>
    <col min="161" max="161" width="8.5703125" style="245" customWidth="1"/>
    <col min="162" max="162" width="11.42578125" style="401"/>
    <col min="163" max="167" width="11.42578125" style="245"/>
    <col min="168" max="168" width="9.140625" style="245" customWidth="1"/>
    <col min="169" max="169" width="11.42578125" style="401"/>
    <col min="170" max="174" width="11.42578125" style="245"/>
    <col min="175" max="175" width="10" style="245" customWidth="1"/>
    <col min="176" max="181" width="11.42578125" style="32" customWidth="1"/>
    <col min="182" max="182" width="8.5703125" style="32" customWidth="1"/>
    <col min="183" max="188" width="11.42578125" style="32" customWidth="1"/>
    <col min="189" max="189" width="8.5703125" style="32" customWidth="1"/>
    <col min="190" max="195" width="11.42578125" style="32" customWidth="1"/>
    <col min="196" max="196" width="8.5703125" style="32" customWidth="1"/>
    <col min="197" max="197" width="11" style="964" customWidth="1"/>
    <col min="198" max="198" width="9" style="32" customWidth="1"/>
    <col min="199" max="199" width="11.28515625" style="32" customWidth="1"/>
    <col min="200" max="200" width="11.7109375" style="780" customWidth="1"/>
    <col min="201" max="201" width="11.140625" style="312" customWidth="1"/>
    <col min="202" max="203" width="11.7109375" style="32" customWidth="1"/>
    <col min="204" max="204" width="8.5703125" style="32" customWidth="1"/>
    <col min="205" max="210" width="11.42578125" style="32" customWidth="1"/>
    <col min="211" max="211" width="8.5703125" style="32" customWidth="1"/>
    <col min="212" max="217" width="11.42578125" style="32" customWidth="1"/>
    <col min="218" max="218" width="8.5703125" style="32" customWidth="1"/>
    <col min="219" max="222" width="11.42578125" style="32"/>
    <col min="223" max="223" width="11.42578125" style="704"/>
    <col min="224" max="224" width="11.42578125" style="32"/>
    <col min="225" max="225" width="7.28515625" style="32" customWidth="1"/>
    <col min="226" max="229" width="11.42578125" style="32"/>
    <col min="230" max="230" width="11.42578125" style="704"/>
    <col min="231" max="231" width="11.42578125" style="32"/>
    <col min="232" max="232" width="7.28515625" style="32" customWidth="1"/>
    <col min="233" max="238" width="11.42578125" style="32"/>
    <col min="239" max="239" width="8.5703125" style="32" customWidth="1"/>
    <col min="240" max="245" width="11.140625" style="32" customWidth="1"/>
    <col min="246" max="246" width="8.5703125" style="32" customWidth="1"/>
    <col min="247" max="252" width="11.28515625" style="32" customWidth="1"/>
    <col min="253" max="253" width="8.5703125" style="32" customWidth="1"/>
    <col min="254" max="259" width="11.42578125" style="32" customWidth="1"/>
    <col min="260" max="260" width="8.5703125" style="32" customWidth="1"/>
    <col min="261" max="266" width="11.42578125" style="32" customWidth="1"/>
    <col min="267" max="267" width="8.5703125" style="32" customWidth="1"/>
    <col min="268" max="272" width="11.42578125" style="245" customWidth="1"/>
    <col min="273" max="273" width="14.42578125" style="245" customWidth="1"/>
    <col min="274" max="274" width="8.5703125" style="245" customWidth="1"/>
    <col min="275" max="280" width="11.42578125" style="32" customWidth="1"/>
    <col min="281" max="281" width="8.5703125" style="32" customWidth="1"/>
    <col min="282" max="284" width="11.42578125" style="32"/>
    <col min="285" max="285" width="12.5703125" style="32" customWidth="1"/>
    <col min="286" max="287" width="11.42578125" style="32"/>
    <col min="288" max="288" width="8.28515625" style="32" customWidth="1"/>
    <col min="289" max="289" width="11.42578125" style="546" customWidth="1"/>
    <col min="290" max="290" width="9.42578125" style="32" customWidth="1"/>
    <col min="291" max="291" width="9" style="32" customWidth="1"/>
    <col min="292" max="292" width="11.42578125" style="32"/>
    <col min="293" max="293" width="8.140625" style="32" customWidth="1"/>
    <col min="294" max="295" width="11.42578125" style="32"/>
    <col min="296" max="296" width="8.42578125" style="32" customWidth="1"/>
    <col min="297" max="297" width="11.42578125" style="546"/>
    <col min="298" max="302" width="11.42578125" style="32"/>
    <col min="303" max="303" width="8.42578125" style="32" customWidth="1"/>
    <col min="304" max="304" width="11.42578125" style="865"/>
    <col min="305" max="309" width="11.42578125" style="245"/>
    <col min="310" max="310" width="8.42578125" style="245" customWidth="1"/>
    <col min="311" max="316" width="11.42578125" style="32" customWidth="1"/>
    <col min="317" max="317" width="8.42578125" style="32" customWidth="1"/>
    <col min="318" max="323" width="11.42578125" style="32" customWidth="1"/>
    <col min="324" max="324" width="8.42578125" style="32" customWidth="1"/>
    <col min="325" max="325" width="11.42578125" style="546" customWidth="1"/>
    <col min="326" max="330" width="11.42578125" style="32" customWidth="1"/>
    <col min="331" max="331" width="8.42578125" style="32" customWidth="1"/>
    <col min="332" max="332" width="11.42578125" style="546" customWidth="1"/>
    <col min="333" max="337" width="11.42578125" style="32" customWidth="1"/>
    <col min="338" max="338" width="8.42578125" style="32" customWidth="1"/>
    <col min="339" max="344" width="11.85546875" style="32" customWidth="1"/>
    <col min="345" max="345" width="8.42578125" style="32" customWidth="1"/>
    <col min="346" max="351" width="11.42578125" style="32" customWidth="1"/>
    <col min="352" max="352" width="8.42578125" style="32" customWidth="1"/>
    <col min="353" max="358" width="11.42578125" style="32" customWidth="1"/>
    <col min="359" max="359" width="8.42578125" style="32" customWidth="1"/>
    <col min="360" max="386" width="11.42578125" style="32"/>
    <col min="387" max="387" width="8.28515625" style="32" customWidth="1"/>
    <col min="388" max="393" width="11.42578125" style="32"/>
    <col min="394" max="394" width="7.28515625" style="32" customWidth="1"/>
    <col min="395" max="400" width="11.42578125" style="32"/>
    <col min="401" max="401" width="7" style="32" bestFit="1" customWidth="1"/>
    <col min="402" max="407" width="11.42578125" style="245"/>
    <col min="408" max="408" width="7" style="245" bestFit="1" customWidth="1"/>
    <col min="409" max="414" width="11.42578125" style="245"/>
    <col min="415" max="415" width="7" style="245" bestFit="1" customWidth="1"/>
    <col min="416" max="421" width="11.42578125" style="32"/>
    <col min="422" max="422" width="7" style="32" bestFit="1" customWidth="1"/>
    <col min="423" max="428" width="11.42578125" style="32"/>
    <col min="429" max="429" width="6.85546875" style="32" customWidth="1"/>
    <col min="430" max="430" width="11.42578125" style="546"/>
    <col min="431" max="431" width="11.42578125" style="32"/>
    <col min="432" max="432" width="12.7109375" style="32" bestFit="1" customWidth="1"/>
    <col min="433" max="433" width="11.42578125" style="546"/>
    <col min="434" max="435" width="11.42578125" style="32"/>
    <col min="436" max="436" width="6.28515625" style="32" customWidth="1"/>
    <col min="437" max="442" width="11.42578125" style="32"/>
    <col min="443" max="443" width="6.7109375" style="32" customWidth="1"/>
    <col min="444" max="449" width="11.42578125" style="245"/>
    <col min="450" max="450" width="6.7109375" style="245" customWidth="1"/>
    <col min="451" max="456" width="11.42578125" style="32"/>
    <col min="457" max="457" width="7" style="32" bestFit="1" customWidth="1"/>
    <col min="458" max="458" width="11.42578125" style="798"/>
    <col min="459" max="464" width="11.42578125" style="32"/>
    <col min="465" max="465" width="11.42578125" style="798"/>
    <col min="466" max="16384" width="11.42578125" style="32"/>
  </cols>
  <sheetData>
    <row r="1" spans="1:485" ht="33.75" x14ac:dyDescent="0.5">
      <c r="A1" s="2192" t="s">
        <v>111</v>
      </c>
      <c r="B1" s="2193"/>
      <c r="C1" s="2193"/>
      <c r="D1" s="2193"/>
      <c r="E1" s="2193"/>
      <c r="F1" s="2193"/>
      <c r="G1" s="729">
        <v>1</v>
      </c>
      <c r="H1" s="2039" t="str">
        <f>A1</f>
        <v>ESTADO DE CUENTA POR CLIENTE</v>
      </c>
      <c r="I1" s="2039"/>
      <c r="J1" s="2039"/>
      <c r="K1" s="2039"/>
      <c r="L1" s="2039"/>
      <c r="M1" s="2039"/>
      <c r="N1" s="2039"/>
      <c r="O1" s="729">
        <f>G1+1</f>
        <v>2</v>
      </c>
      <c r="P1" s="2039" t="str">
        <f>H1</f>
        <v>ESTADO DE CUENTA POR CLIENTE</v>
      </c>
      <c r="Q1" s="2039"/>
      <c r="R1" s="2039"/>
      <c r="S1" s="2039"/>
      <c r="T1" s="2039"/>
      <c r="U1" s="2039"/>
      <c r="V1" s="729">
        <f>O1+1</f>
        <v>3</v>
      </c>
      <c r="W1" s="2039" t="str">
        <f>P1</f>
        <v>ESTADO DE CUENTA POR CLIENTE</v>
      </c>
      <c r="X1" s="2039"/>
      <c r="Y1" s="2039"/>
      <c r="Z1" s="2039"/>
      <c r="AA1" s="2039"/>
      <c r="AB1" s="2039"/>
      <c r="AC1" s="729">
        <f>V1+1</f>
        <v>4</v>
      </c>
      <c r="AD1" s="2039" t="str">
        <f>W1</f>
        <v>ESTADO DE CUENTA POR CLIENTE</v>
      </c>
      <c r="AE1" s="2039"/>
      <c r="AF1" s="2039"/>
      <c r="AG1" s="2039"/>
      <c r="AH1" s="2039"/>
      <c r="AI1" s="2039"/>
      <c r="AJ1" s="2039"/>
      <c r="AK1" s="729">
        <f>AC1+1</f>
        <v>5</v>
      </c>
      <c r="AL1" s="2039" t="str">
        <f>AD1</f>
        <v>ESTADO DE CUENTA POR CLIENTE</v>
      </c>
      <c r="AM1" s="2039"/>
      <c r="AN1" s="2039"/>
      <c r="AO1" s="2039"/>
      <c r="AP1" s="2039"/>
      <c r="AQ1" s="2039"/>
      <c r="AR1" s="2039"/>
      <c r="AS1" s="729">
        <f>AK1+1</f>
        <v>6</v>
      </c>
      <c r="AT1" s="2039" t="str">
        <f>H1</f>
        <v>ESTADO DE CUENTA POR CLIENTE</v>
      </c>
      <c r="AU1" s="2039"/>
      <c r="AV1" s="2039"/>
      <c r="AW1" s="2039"/>
      <c r="AX1" s="2039"/>
      <c r="AY1" s="2039"/>
      <c r="AZ1" s="2039"/>
      <c r="BA1" s="729">
        <f>AK1+1</f>
        <v>6</v>
      </c>
      <c r="BB1" s="2039" t="str">
        <f>H1</f>
        <v>ESTADO DE CUENTA POR CLIENTE</v>
      </c>
      <c r="BC1" s="2039"/>
      <c r="BD1" s="2039"/>
      <c r="BE1" s="2039"/>
      <c r="BF1" s="2039"/>
      <c r="BG1" s="2039"/>
      <c r="BH1" s="729">
        <f>BA1+1</f>
        <v>7</v>
      </c>
      <c r="BI1" s="2039" t="str">
        <f>H1</f>
        <v>ESTADO DE CUENTA POR CLIENTE</v>
      </c>
      <c r="BJ1" s="2039"/>
      <c r="BK1" s="2039"/>
      <c r="BL1" s="2039"/>
      <c r="BM1" s="2039"/>
      <c r="BN1" s="2039"/>
      <c r="BO1" s="729">
        <f>BH1+1</f>
        <v>8</v>
      </c>
      <c r="BP1" s="2039" t="str">
        <f>BI1</f>
        <v>ESTADO DE CUENTA POR CLIENTE</v>
      </c>
      <c r="BQ1" s="2039"/>
      <c r="BR1" s="2039"/>
      <c r="BS1" s="2039"/>
      <c r="BT1" s="2039"/>
      <c r="BU1" s="2039"/>
      <c r="BV1" s="729">
        <f>BO1+1</f>
        <v>9</v>
      </c>
      <c r="BW1" s="2077" t="str">
        <f>BP1</f>
        <v>ESTADO DE CUENTA POR CLIENTE</v>
      </c>
      <c r="BX1" s="2077"/>
      <c r="BY1" s="2077"/>
      <c r="BZ1" s="2077"/>
      <c r="CA1" s="2077"/>
      <c r="CB1" s="2077"/>
      <c r="CC1" s="1421">
        <f>BV1+1</f>
        <v>10</v>
      </c>
      <c r="CD1" s="2039" t="str">
        <f>BI1</f>
        <v>ESTADO DE CUENTA POR CLIENTE</v>
      </c>
      <c r="CE1" s="2039"/>
      <c r="CF1" s="2039"/>
      <c r="CG1" s="2039"/>
      <c r="CH1" s="2039"/>
      <c r="CI1" s="2039"/>
      <c r="CJ1" s="729">
        <f>10+1</f>
        <v>11</v>
      </c>
      <c r="CK1" s="2039" t="str">
        <f>CD1</f>
        <v>ESTADO DE CUENTA POR CLIENTE</v>
      </c>
      <c r="CL1" s="2039"/>
      <c r="CM1" s="2039"/>
      <c r="CN1" s="2039"/>
      <c r="CO1" s="2039"/>
      <c r="CP1" s="2039"/>
      <c r="CQ1" s="729">
        <f>CJ1+1</f>
        <v>12</v>
      </c>
      <c r="CR1" s="2039" t="str">
        <f>BI1</f>
        <v>ESTADO DE CUENTA POR CLIENTE</v>
      </c>
      <c r="CS1" s="2039"/>
      <c r="CT1" s="2039"/>
      <c r="CU1" s="2039"/>
      <c r="CV1" s="2039"/>
      <c r="CW1" s="2039"/>
      <c r="CX1" s="729">
        <f>CQ1+1</f>
        <v>13</v>
      </c>
      <c r="CY1" s="2039" t="str">
        <f>H1</f>
        <v>ESTADO DE CUENTA POR CLIENTE</v>
      </c>
      <c r="CZ1" s="2039"/>
      <c r="DA1" s="2039"/>
      <c r="DB1" s="2039"/>
      <c r="DC1" s="2039"/>
      <c r="DD1" s="2039"/>
      <c r="DE1" s="729">
        <f>CX1+1</f>
        <v>14</v>
      </c>
      <c r="DF1" s="2039" t="str">
        <f>CY1</f>
        <v>ESTADO DE CUENTA POR CLIENTE</v>
      </c>
      <c r="DG1" s="2039"/>
      <c r="DH1" s="2039"/>
      <c r="DI1" s="2039"/>
      <c r="DJ1" s="2039"/>
      <c r="DK1" s="2039"/>
      <c r="DL1" s="2039"/>
      <c r="DM1" s="729">
        <f>DE1+1</f>
        <v>15</v>
      </c>
      <c r="DN1" s="2039" t="str">
        <f>DF1</f>
        <v>ESTADO DE CUENTA POR CLIENTE</v>
      </c>
      <c r="DO1" s="2039"/>
      <c r="DP1" s="2039"/>
      <c r="DQ1" s="2039"/>
      <c r="DR1" s="2039"/>
      <c r="DS1" s="2039"/>
      <c r="DT1" s="2039"/>
      <c r="DU1" s="729">
        <f>DM1+1</f>
        <v>16</v>
      </c>
      <c r="DV1" s="2039" t="str">
        <f>DN1</f>
        <v>ESTADO DE CUENTA POR CLIENTE</v>
      </c>
      <c r="DW1" s="2039"/>
      <c r="DX1" s="2039"/>
      <c r="DY1" s="2039"/>
      <c r="DZ1" s="2039"/>
      <c r="EA1" s="2039"/>
      <c r="EB1" s="2039"/>
      <c r="EC1" s="729">
        <f>DU1+1</f>
        <v>17</v>
      </c>
      <c r="ED1" s="2039" t="s">
        <v>59</v>
      </c>
      <c r="EE1" s="2039"/>
      <c r="EF1" s="2039"/>
      <c r="EG1" s="2039"/>
      <c r="EH1" s="2039"/>
      <c r="EI1" s="2039"/>
      <c r="EJ1" s="729">
        <f>EC1+1</f>
        <v>18</v>
      </c>
      <c r="EK1" s="2077" t="s">
        <v>59</v>
      </c>
      <c r="EL1" s="2077"/>
      <c r="EM1" s="2077"/>
      <c r="EN1" s="2077"/>
      <c r="EO1" s="2077"/>
      <c r="EP1" s="2077"/>
      <c r="EQ1" s="1421">
        <f>EJ1+1</f>
        <v>19</v>
      </c>
      <c r="ER1" s="2077" t="s">
        <v>59</v>
      </c>
      <c r="ES1" s="2077"/>
      <c r="ET1" s="2077"/>
      <c r="EU1" s="2077"/>
      <c r="EV1" s="2077"/>
      <c r="EW1" s="2077"/>
      <c r="EX1" s="1421">
        <f>EQ1+1</f>
        <v>20</v>
      </c>
      <c r="EY1" s="2077" t="s">
        <v>59</v>
      </c>
      <c r="EZ1" s="2077"/>
      <c r="FA1" s="2077"/>
      <c r="FB1" s="2077"/>
      <c r="FC1" s="2077"/>
      <c r="FD1" s="2077"/>
      <c r="FE1" s="1421">
        <f>EX1+1</f>
        <v>21</v>
      </c>
      <c r="FF1" s="2077" t="s">
        <v>59</v>
      </c>
      <c r="FG1" s="2077"/>
      <c r="FH1" s="2077"/>
      <c r="FI1" s="2077"/>
      <c r="FJ1" s="2077"/>
      <c r="FK1" s="2077"/>
      <c r="FL1" s="1421">
        <f>19+1</f>
        <v>20</v>
      </c>
      <c r="FM1" s="2077" t="s">
        <v>59</v>
      </c>
      <c r="FN1" s="2077"/>
      <c r="FO1" s="2077"/>
      <c r="FP1" s="2077"/>
      <c r="FQ1" s="2077"/>
      <c r="FR1" s="2077"/>
      <c r="FS1" s="1421">
        <f>FL1+1</f>
        <v>21</v>
      </c>
      <c r="FT1" s="2039" t="s">
        <v>59</v>
      </c>
      <c r="FU1" s="2039"/>
      <c r="FV1" s="2039"/>
      <c r="FW1" s="2039"/>
      <c r="FX1" s="2039"/>
      <c r="FY1" s="2039"/>
      <c r="FZ1" s="729">
        <f>19+1</f>
        <v>20</v>
      </c>
      <c r="GA1" s="2039" t="s">
        <v>59</v>
      </c>
      <c r="GB1" s="2039"/>
      <c r="GC1" s="2039"/>
      <c r="GD1" s="2039"/>
      <c r="GE1" s="2039"/>
      <c r="GF1" s="2039"/>
      <c r="GG1" s="729">
        <f>FZ1+1</f>
        <v>21</v>
      </c>
      <c r="GH1" s="2039" t="s">
        <v>59</v>
      </c>
      <c r="GI1" s="2039"/>
      <c r="GJ1" s="2039"/>
      <c r="GK1" s="2039"/>
      <c r="GL1" s="2039"/>
      <c r="GM1" s="2039"/>
      <c r="GN1" s="729">
        <f>GG1+1</f>
        <v>22</v>
      </c>
      <c r="GO1" s="2039" t="s">
        <v>59</v>
      </c>
      <c r="GP1" s="2039"/>
      <c r="GQ1" s="2039"/>
      <c r="GR1" s="2039"/>
      <c r="GS1" s="2039"/>
      <c r="GT1" s="2039"/>
      <c r="GU1" s="2039"/>
      <c r="GV1" s="729">
        <f>GN1+1</f>
        <v>23</v>
      </c>
      <c r="GW1" s="2039" t="s">
        <v>59</v>
      </c>
      <c r="GX1" s="2039"/>
      <c r="GY1" s="2039"/>
      <c r="GZ1" s="2039"/>
      <c r="HA1" s="2039"/>
      <c r="HB1" s="2039"/>
      <c r="HC1" s="729">
        <f>GV1+1</f>
        <v>24</v>
      </c>
      <c r="HD1" s="2039" t="s">
        <v>59</v>
      </c>
      <c r="HE1" s="2039"/>
      <c r="HF1" s="2039"/>
      <c r="HG1" s="2039"/>
      <c r="HH1" s="2039"/>
      <c r="HI1" s="2039"/>
      <c r="HJ1" s="729">
        <f>HC1+1</f>
        <v>25</v>
      </c>
      <c r="HK1" s="2039" t="s">
        <v>59</v>
      </c>
      <c r="HL1" s="2039"/>
      <c r="HM1" s="2039"/>
      <c r="HN1" s="2039"/>
      <c r="HO1" s="2039"/>
      <c r="HP1" s="2039"/>
      <c r="HQ1" s="729">
        <f>HJ1+1</f>
        <v>26</v>
      </c>
      <c r="HR1" s="2039" t="s">
        <v>59</v>
      </c>
      <c r="HS1" s="2039"/>
      <c r="HT1" s="2039"/>
      <c r="HU1" s="2039"/>
      <c r="HV1" s="2039"/>
      <c r="HW1" s="2039"/>
      <c r="HX1" s="729">
        <f>HQ1+1</f>
        <v>27</v>
      </c>
      <c r="HY1" s="2039" t="s">
        <v>59</v>
      </c>
      <c r="HZ1" s="2039"/>
      <c r="IA1" s="2039"/>
      <c r="IB1" s="2039"/>
      <c r="IC1" s="2039"/>
      <c r="ID1" s="2039"/>
      <c r="IE1" s="729">
        <f>HQ1+1</f>
        <v>27</v>
      </c>
      <c r="IF1" s="2039" t="s">
        <v>59</v>
      </c>
      <c r="IG1" s="2039"/>
      <c r="IH1" s="2039"/>
      <c r="II1" s="2039"/>
      <c r="IJ1" s="2039"/>
      <c r="IK1" s="2039"/>
      <c r="IL1" s="729">
        <f>IE1+1</f>
        <v>28</v>
      </c>
      <c r="IM1" s="2039" t="s">
        <v>59</v>
      </c>
      <c r="IN1" s="2039"/>
      <c r="IO1" s="2039"/>
      <c r="IP1" s="2039"/>
      <c r="IQ1" s="2039"/>
      <c r="IR1" s="2039"/>
      <c r="IS1" s="729">
        <f>IL1+1</f>
        <v>29</v>
      </c>
      <c r="IT1" s="2039" t="s">
        <v>59</v>
      </c>
      <c r="IU1" s="2039"/>
      <c r="IV1" s="2039"/>
      <c r="IW1" s="2039"/>
      <c r="IX1" s="2039"/>
      <c r="IY1" s="2039"/>
      <c r="IZ1" s="729">
        <f>IS1+1</f>
        <v>30</v>
      </c>
      <c r="JA1" s="2039" t="s">
        <v>59</v>
      </c>
      <c r="JB1" s="2039"/>
      <c r="JC1" s="2039"/>
      <c r="JD1" s="2039"/>
      <c r="JE1" s="2039"/>
      <c r="JF1" s="2039"/>
      <c r="JG1" s="729">
        <f>IZ1+1</f>
        <v>31</v>
      </c>
      <c r="JH1" s="2077" t="s">
        <v>59</v>
      </c>
      <c r="JI1" s="2077"/>
      <c r="JJ1" s="2077"/>
      <c r="JK1" s="2077"/>
      <c r="JL1" s="2077"/>
      <c r="JM1" s="2077"/>
      <c r="JN1" s="729">
        <f>JG1+1</f>
        <v>32</v>
      </c>
      <c r="JO1" s="2039" t="s">
        <v>59</v>
      </c>
      <c r="JP1" s="2039"/>
      <c r="JQ1" s="2039"/>
      <c r="JR1" s="2039"/>
      <c r="JS1" s="2039"/>
      <c r="JT1" s="2039"/>
      <c r="JU1" s="729">
        <f>28+1</f>
        <v>29</v>
      </c>
      <c r="JV1" s="2039" t="s">
        <v>59</v>
      </c>
      <c r="JW1" s="2039"/>
      <c r="JX1" s="2039"/>
      <c r="JY1" s="2039"/>
      <c r="JZ1" s="2039"/>
      <c r="KA1" s="2039"/>
      <c r="KB1" s="729">
        <f>JU1+1</f>
        <v>30</v>
      </c>
      <c r="KC1" s="2039" t="s">
        <v>59</v>
      </c>
      <c r="KD1" s="2039"/>
      <c r="KE1" s="2039"/>
      <c r="KF1" s="2039"/>
      <c r="KG1" s="2039"/>
      <c r="KH1" s="2039"/>
      <c r="KI1" s="2039"/>
      <c r="KJ1" s="729">
        <f>KB1+1</f>
        <v>31</v>
      </c>
      <c r="KK1" s="2039" t="s">
        <v>59</v>
      </c>
      <c r="KL1" s="2039"/>
      <c r="KM1" s="2039"/>
      <c r="KN1" s="2039"/>
      <c r="KO1" s="2039"/>
      <c r="KP1" s="2039"/>
      <c r="KQ1" s="729">
        <f>KJ1+1</f>
        <v>32</v>
      </c>
      <c r="KR1" s="2077" t="s">
        <v>59</v>
      </c>
      <c r="KS1" s="2077"/>
      <c r="KT1" s="2077"/>
      <c r="KU1" s="2077"/>
      <c r="KV1" s="2077"/>
      <c r="KW1" s="2077"/>
      <c r="KX1" s="1421">
        <f>KQ1+1</f>
        <v>33</v>
      </c>
      <c r="KY1" s="2039" t="s">
        <v>59</v>
      </c>
      <c r="KZ1" s="2039"/>
      <c r="LA1" s="2039"/>
      <c r="LB1" s="2039"/>
      <c r="LC1" s="2039"/>
      <c r="LD1" s="2039"/>
      <c r="LE1" s="729">
        <f>33+1</f>
        <v>34</v>
      </c>
      <c r="LF1" s="2039" t="s">
        <v>59</v>
      </c>
      <c r="LG1" s="2039"/>
      <c r="LH1" s="2039"/>
      <c r="LI1" s="2039"/>
      <c r="LJ1" s="2039"/>
      <c r="LK1" s="2039"/>
      <c r="LL1" s="729">
        <f>LE1+1</f>
        <v>35</v>
      </c>
      <c r="LM1" s="2039" t="s">
        <v>59</v>
      </c>
      <c r="LN1" s="2039"/>
      <c r="LO1" s="2039"/>
      <c r="LP1" s="2039"/>
      <c r="LQ1" s="2039"/>
      <c r="LR1" s="2039"/>
      <c r="LS1" s="729">
        <f>LL1+1</f>
        <v>36</v>
      </c>
      <c r="LT1" s="2039" t="s">
        <v>59</v>
      </c>
      <c r="LU1" s="2039"/>
      <c r="LV1" s="2039"/>
      <c r="LW1" s="2039"/>
      <c r="LX1" s="2039"/>
      <c r="LY1" s="2039"/>
      <c r="LZ1" s="729">
        <f>LS1+1</f>
        <v>37</v>
      </c>
      <c r="MA1" s="2039" t="s">
        <v>59</v>
      </c>
      <c r="MB1" s="2039"/>
      <c r="MC1" s="2039"/>
      <c r="MD1" s="2039"/>
      <c r="ME1" s="2039"/>
      <c r="MF1" s="2039"/>
      <c r="MG1" s="729">
        <f>LZ1+1</f>
        <v>38</v>
      </c>
      <c r="MH1" s="2039" t="s">
        <v>59</v>
      </c>
      <c r="MI1" s="2039"/>
      <c r="MJ1" s="2039"/>
      <c r="MK1" s="2039"/>
      <c r="ML1" s="2039"/>
      <c r="MM1" s="2039"/>
      <c r="MN1" s="729">
        <f>MG1+1</f>
        <v>39</v>
      </c>
      <c r="MO1" s="2039" t="s">
        <v>59</v>
      </c>
      <c r="MP1" s="2039"/>
      <c r="MQ1" s="2039"/>
      <c r="MR1" s="2039"/>
      <c r="MS1" s="2039"/>
      <c r="MT1" s="2039"/>
      <c r="MU1" s="729">
        <f>MN1+1</f>
        <v>40</v>
      </c>
      <c r="MV1" s="2039" t="s">
        <v>59</v>
      </c>
      <c r="MW1" s="2039"/>
      <c r="MX1" s="2039"/>
      <c r="MY1" s="2039"/>
      <c r="MZ1" s="2039"/>
      <c r="NA1" s="2039"/>
      <c r="NB1" s="729">
        <f>MN1+1</f>
        <v>40</v>
      </c>
      <c r="NC1" s="2039" t="s">
        <v>59</v>
      </c>
      <c r="ND1" s="2039"/>
      <c r="NE1" s="2039"/>
      <c r="NF1" s="2039"/>
      <c r="NG1" s="2039"/>
      <c r="NH1" s="2039"/>
      <c r="NI1" s="729">
        <f>NB1+1</f>
        <v>41</v>
      </c>
      <c r="NJ1" s="2039" t="s">
        <v>59</v>
      </c>
      <c r="NK1" s="2039"/>
      <c r="NL1" s="2039"/>
      <c r="NM1" s="2039"/>
      <c r="NN1" s="2039"/>
      <c r="NO1" s="2039"/>
      <c r="NP1" s="729">
        <f>NI1+1</f>
        <v>42</v>
      </c>
      <c r="NQ1" s="2039" t="s">
        <v>59</v>
      </c>
      <c r="NR1" s="2039"/>
      <c r="NS1" s="2039"/>
      <c r="NT1" s="2039"/>
      <c r="NU1" s="2039"/>
      <c r="NV1" s="2039"/>
      <c r="NW1" s="729">
        <f>NP1+1</f>
        <v>43</v>
      </c>
      <c r="NX1" s="2039" t="s">
        <v>59</v>
      </c>
      <c r="NY1" s="2039"/>
      <c r="NZ1" s="2039"/>
      <c r="OA1" s="2039"/>
      <c r="OB1" s="2039"/>
      <c r="OC1" s="2039"/>
      <c r="OD1" s="729">
        <f>NW1+1</f>
        <v>44</v>
      </c>
      <c r="OE1" s="2039" t="s">
        <v>59</v>
      </c>
      <c r="OF1" s="2039"/>
      <c r="OG1" s="2039"/>
      <c r="OH1" s="2039"/>
      <c r="OI1" s="2039"/>
      <c r="OJ1" s="2039"/>
      <c r="OK1" s="729">
        <f>OD1+1</f>
        <v>45</v>
      </c>
      <c r="OL1" s="2077" t="s">
        <v>59</v>
      </c>
      <c r="OM1" s="2077"/>
      <c r="ON1" s="2077"/>
      <c r="OO1" s="2077"/>
      <c r="OP1" s="2077"/>
      <c r="OQ1" s="2077"/>
      <c r="OR1" s="1421">
        <f>OK1+1</f>
        <v>46</v>
      </c>
      <c r="OS1" s="2077" t="s">
        <v>59</v>
      </c>
      <c r="OT1" s="2077"/>
      <c r="OU1" s="2077"/>
      <c r="OV1" s="2077"/>
      <c r="OW1" s="2077"/>
      <c r="OX1" s="2077"/>
      <c r="OY1" s="1421">
        <f>OR1+1</f>
        <v>47</v>
      </c>
      <c r="OZ1" s="2039" t="s">
        <v>59</v>
      </c>
      <c r="PA1" s="2039"/>
      <c r="PB1" s="2039"/>
      <c r="PC1" s="2039"/>
      <c r="PD1" s="2039"/>
      <c r="PE1" s="2039"/>
      <c r="PF1" s="729">
        <f>OY1+1</f>
        <v>48</v>
      </c>
      <c r="PG1" s="2039" t="s">
        <v>59</v>
      </c>
      <c r="PH1" s="2039"/>
      <c r="PI1" s="2039"/>
      <c r="PJ1" s="2039"/>
      <c r="PK1" s="2039"/>
      <c r="PL1" s="2039"/>
      <c r="PM1" s="729">
        <f>PF1+1</f>
        <v>49</v>
      </c>
      <c r="PN1" s="2039" t="s">
        <v>59</v>
      </c>
      <c r="PO1" s="2039"/>
      <c r="PP1" s="2039"/>
      <c r="PQ1" s="2039"/>
      <c r="PR1" s="2039"/>
      <c r="PS1" s="2039"/>
      <c r="PT1" s="730">
        <f>PM1+1</f>
        <v>50</v>
      </c>
      <c r="PU1" s="2039" t="s">
        <v>59</v>
      </c>
      <c r="PV1" s="2039"/>
      <c r="PW1" s="2039"/>
      <c r="PX1" s="2039"/>
      <c r="PY1" s="2039"/>
      <c r="PZ1" s="2039"/>
      <c r="QA1" s="729">
        <f>PT1+1</f>
        <v>51</v>
      </c>
      <c r="QB1" s="2077" t="s">
        <v>59</v>
      </c>
      <c r="QC1" s="2077"/>
      <c r="QD1" s="2077"/>
      <c r="QE1" s="2077"/>
      <c r="QF1" s="2077"/>
      <c r="QG1" s="2077"/>
      <c r="QH1" s="1421">
        <f>QA1+1</f>
        <v>52</v>
      </c>
      <c r="QI1" s="2039" t="s">
        <v>59</v>
      </c>
      <c r="QJ1" s="2039"/>
      <c r="QK1" s="2039"/>
      <c r="QL1" s="2039"/>
      <c r="QM1" s="2039"/>
      <c r="QN1" s="2039"/>
      <c r="QO1" s="729">
        <f>48+1</f>
        <v>49</v>
      </c>
      <c r="QP1" s="2039" t="s">
        <v>59</v>
      </c>
      <c r="QQ1" s="2039"/>
      <c r="QR1" s="2039"/>
      <c r="QS1" s="2039"/>
      <c r="QT1" s="2039"/>
      <c r="QU1" s="2039"/>
      <c r="QV1" s="729">
        <f>QO1+1</f>
        <v>50</v>
      </c>
      <c r="QW1" s="2039" t="s">
        <v>59</v>
      </c>
      <c r="QX1" s="2039"/>
      <c r="QY1" s="2039"/>
      <c r="QZ1" s="2039"/>
      <c r="RA1" s="2039"/>
      <c r="RB1" s="2039"/>
      <c r="RC1" s="729">
        <f>QV1+1</f>
        <v>51</v>
      </c>
      <c r="RD1" s="2039" t="s">
        <v>59</v>
      </c>
      <c r="RE1" s="2039"/>
      <c r="RF1" s="2039"/>
      <c r="RG1" s="2039"/>
      <c r="RH1" s="2039"/>
      <c r="RI1" s="2039"/>
      <c r="RJ1" s="729">
        <f>QV1+1</f>
        <v>51</v>
      </c>
      <c r="RK1" s="2039" t="s">
        <v>59</v>
      </c>
      <c r="RL1" s="2039"/>
      <c r="RM1" s="2039"/>
      <c r="RN1" s="2039"/>
      <c r="RO1" s="2039"/>
      <c r="RP1" s="2039"/>
      <c r="RQ1" s="729">
        <f>RJ1+1</f>
        <v>52</v>
      </c>
    </row>
    <row r="2" spans="1:485" ht="32.25" customHeight="1" thickBot="1" x14ac:dyDescent="0.35">
      <c r="A2" s="2150" t="s">
        <v>3390</v>
      </c>
      <c r="B2" s="2150"/>
      <c r="C2" s="2150"/>
      <c r="D2" s="2150"/>
      <c r="E2" s="2150"/>
      <c r="F2" s="1837"/>
      <c r="H2" s="2040" t="str">
        <f>A2</f>
        <v>FACTURAS   SEPTIEMBRE         2 0 1 3</v>
      </c>
      <c r="I2" s="2040"/>
      <c r="J2" s="2040"/>
      <c r="K2" s="2040"/>
      <c r="L2" s="2040"/>
      <c r="M2" s="2040"/>
      <c r="N2" s="1837"/>
      <c r="P2" s="2040" t="str">
        <f>H2</f>
        <v>FACTURAS   SEPTIEMBRE         2 0 1 3</v>
      </c>
      <c r="Q2" s="2040"/>
      <c r="R2" s="2040"/>
      <c r="S2" s="2040"/>
      <c r="T2" s="2040"/>
      <c r="U2" s="1837"/>
      <c r="W2" s="2040" t="str">
        <f>P2</f>
        <v>FACTURAS   SEPTIEMBRE         2 0 1 3</v>
      </c>
      <c r="X2" s="2040"/>
      <c r="Y2" s="2040"/>
      <c r="Z2" s="2040"/>
      <c r="AA2" s="2040"/>
      <c r="AB2" s="1837"/>
      <c r="AD2" s="2040" t="str">
        <f>W2</f>
        <v>FACTURAS   SEPTIEMBRE         2 0 1 3</v>
      </c>
      <c r="AE2" s="2040"/>
      <c r="AF2" s="2040"/>
      <c r="AG2" s="2040"/>
      <c r="AH2" s="2040"/>
      <c r="AI2" s="2040"/>
      <c r="AJ2" s="1837"/>
      <c r="AL2" s="2040" t="str">
        <f>AD2</f>
        <v>FACTURAS   SEPTIEMBRE         2 0 1 3</v>
      </c>
      <c r="AM2" s="2040"/>
      <c r="AN2" s="2040"/>
      <c r="AO2" s="2040"/>
      <c r="AP2" s="2040"/>
      <c r="AQ2" s="2040"/>
      <c r="AR2" s="1837"/>
      <c r="AT2" s="2040" t="str">
        <f>H2</f>
        <v>FACTURAS   SEPTIEMBRE         2 0 1 3</v>
      </c>
      <c r="AU2" s="2040"/>
      <c r="AV2" s="2040"/>
      <c r="AW2" s="2040"/>
      <c r="AX2" s="2040"/>
      <c r="AY2" s="2040"/>
      <c r="AZ2" s="1837"/>
      <c r="BB2" s="2040" t="str">
        <f>H2</f>
        <v>FACTURAS   SEPTIEMBRE         2 0 1 3</v>
      </c>
      <c r="BC2" s="2040"/>
      <c r="BD2" s="2040"/>
      <c r="BE2" s="2040"/>
      <c r="BF2" s="2040"/>
      <c r="BG2" s="1837"/>
      <c r="BI2" s="2040" t="str">
        <f>H2</f>
        <v>FACTURAS   SEPTIEMBRE         2 0 1 3</v>
      </c>
      <c r="BJ2" s="2040"/>
      <c r="BK2" s="2040"/>
      <c r="BL2" s="2040"/>
      <c r="BM2" s="2040"/>
      <c r="BN2" s="1837"/>
      <c r="BP2" s="2040" t="str">
        <f>BI2</f>
        <v>FACTURAS   SEPTIEMBRE         2 0 1 3</v>
      </c>
      <c r="BQ2" s="2040"/>
      <c r="BR2" s="2040"/>
      <c r="BS2" s="2040"/>
      <c r="BT2" s="2040"/>
      <c r="BU2" s="1837"/>
      <c r="BW2" s="2079" t="str">
        <f>BP2</f>
        <v>FACTURAS   SEPTIEMBRE         2 0 1 3</v>
      </c>
      <c r="BX2" s="2079"/>
      <c r="BY2" s="2079"/>
      <c r="BZ2" s="2079"/>
      <c r="CA2" s="2079"/>
      <c r="CB2" s="1838"/>
      <c r="CD2" s="2040" t="str">
        <f>BI2</f>
        <v>FACTURAS   SEPTIEMBRE         2 0 1 3</v>
      </c>
      <c r="CE2" s="2040"/>
      <c r="CF2" s="2040"/>
      <c r="CG2" s="2040"/>
      <c r="CH2" s="2040"/>
      <c r="CI2" s="1837"/>
      <c r="CK2" s="2040" t="str">
        <f>CD2</f>
        <v>FACTURAS   SEPTIEMBRE         2 0 1 3</v>
      </c>
      <c r="CL2" s="2040"/>
      <c r="CM2" s="2040"/>
      <c r="CN2" s="2040"/>
      <c r="CO2" s="2040"/>
      <c r="CP2" s="1837"/>
      <c r="CR2" s="2040" t="str">
        <f>BI2</f>
        <v>FACTURAS   SEPTIEMBRE         2 0 1 3</v>
      </c>
      <c r="CS2" s="2040"/>
      <c r="CT2" s="2040"/>
      <c r="CU2" s="2040"/>
      <c r="CV2" s="2040"/>
      <c r="CW2" s="1837"/>
      <c r="CY2" s="2040" t="str">
        <f>H2</f>
        <v>FACTURAS   SEPTIEMBRE         2 0 1 3</v>
      </c>
      <c r="CZ2" s="2040"/>
      <c r="DA2" s="2040"/>
      <c r="DB2" s="2040"/>
      <c r="DC2" s="2040"/>
      <c r="DD2" s="1837"/>
      <c r="DF2" s="2040" t="str">
        <f>CY2</f>
        <v>FACTURAS   SEPTIEMBRE         2 0 1 3</v>
      </c>
      <c r="DG2" s="2040"/>
      <c r="DH2" s="2040"/>
      <c r="DI2" s="2040"/>
      <c r="DJ2" s="2040"/>
      <c r="DK2" s="2040"/>
      <c r="DL2" s="1837"/>
      <c r="DN2" s="2040" t="str">
        <f>DF2</f>
        <v>FACTURAS   SEPTIEMBRE         2 0 1 3</v>
      </c>
      <c r="DO2" s="2040"/>
      <c r="DP2" s="2040"/>
      <c r="DQ2" s="2040"/>
      <c r="DR2" s="2040"/>
      <c r="DS2" s="2040"/>
      <c r="DT2" s="1837"/>
      <c r="DV2" s="2040" t="str">
        <f>DN2</f>
        <v>FACTURAS   SEPTIEMBRE         2 0 1 3</v>
      </c>
      <c r="DW2" s="2040"/>
      <c r="DX2" s="2040"/>
      <c r="DY2" s="2040"/>
      <c r="DZ2" s="2040"/>
      <c r="EA2" s="2040"/>
      <c r="EB2" s="1837"/>
      <c r="ED2" s="2040" t="str">
        <f>DF2</f>
        <v>FACTURAS   SEPTIEMBRE         2 0 1 3</v>
      </c>
      <c r="EE2" s="2040"/>
      <c r="EF2" s="2040"/>
      <c r="EG2" s="2040"/>
      <c r="EH2" s="2040"/>
      <c r="EI2" s="1837"/>
      <c r="EK2" s="2079" t="str">
        <f>ED2</f>
        <v>FACTURAS   SEPTIEMBRE         2 0 1 3</v>
      </c>
      <c r="EL2" s="2079"/>
      <c r="EM2" s="2079"/>
      <c r="EN2" s="2079"/>
      <c r="EO2" s="2079"/>
      <c r="EP2" s="1838"/>
      <c r="ER2" s="2079" t="str">
        <f>EK2</f>
        <v>FACTURAS   SEPTIEMBRE         2 0 1 3</v>
      </c>
      <c r="ES2" s="2079"/>
      <c r="ET2" s="2079"/>
      <c r="EU2" s="2079"/>
      <c r="EV2" s="2079"/>
      <c r="EW2" s="1838"/>
      <c r="EY2" s="2079" t="str">
        <f>EK2</f>
        <v>FACTURAS   SEPTIEMBRE         2 0 1 3</v>
      </c>
      <c r="EZ2" s="2079"/>
      <c r="FA2" s="2079"/>
      <c r="FB2" s="2079"/>
      <c r="FC2" s="2079"/>
      <c r="FD2" s="1838"/>
      <c r="FF2" s="2079" t="str">
        <f>ED2</f>
        <v>FACTURAS   SEPTIEMBRE         2 0 1 3</v>
      </c>
      <c r="FG2" s="2079"/>
      <c r="FH2" s="2079"/>
      <c r="FI2" s="2079"/>
      <c r="FJ2" s="2079"/>
      <c r="FK2" s="1838"/>
      <c r="FM2" s="2079" t="str">
        <f>FF2</f>
        <v>FACTURAS   SEPTIEMBRE         2 0 1 3</v>
      </c>
      <c r="FN2" s="2079"/>
      <c r="FO2" s="2079"/>
      <c r="FP2" s="2079"/>
      <c r="FQ2" s="2079"/>
      <c r="FR2" s="1838"/>
      <c r="FT2" s="2040" t="str">
        <f>ED2</f>
        <v>FACTURAS   SEPTIEMBRE         2 0 1 3</v>
      </c>
      <c r="FU2" s="2040"/>
      <c r="FV2" s="2040"/>
      <c r="FW2" s="2040"/>
      <c r="FX2" s="2040"/>
      <c r="FY2" s="1837"/>
      <c r="GA2" s="2040" t="str">
        <f>FT2</f>
        <v>FACTURAS   SEPTIEMBRE         2 0 1 3</v>
      </c>
      <c r="GB2" s="2040"/>
      <c r="GC2" s="2040"/>
      <c r="GD2" s="2040"/>
      <c r="GE2" s="2040"/>
      <c r="GF2" s="1837"/>
      <c r="GH2" s="2040" t="str">
        <f>ED2</f>
        <v>FACTURAS   SEPTIEMBRE         2 0 1 3</v>
      </c>
      <c r="GI2" s="2040"/>
      <c r="GJ2" s="2040"/>
      <c r="GK2" s="2040"/>
      <c r="GL2" s="2040"/>
      <c r="GM2" s="1837"/>
      <c r="GO2" s="2040" t="str">
        <f>GH2</f>
        <v>FACTURAS   SEPTIEMBRE         2 0 1 3</v>
      </c>
      <c r="GP2" s="2040"/>
      <c r="GQ2" s="2040"/>
      <c r="GR2" s="2040"/>
      <c r="GS2" s="2040"/>
      <c r="GT2" s="2040"/>
      <c r="GU2" s="1837"/>
      <c r="GW2" s="2040" t="str">
        <f>GO2</f>
        <v>FACTURAS   SEPTIEMBRE         2 0 1 3</v>
      </c>
      <c r="GX2" s="2040"/>
      <c r="GY2" s="2040"/>
      <c r="GZ2" s="2040"/>
      <c r="HA2" s="2040"/>
      <c r="HB2" s="1837"/>
      <c r="HD2" s="2040" t="str">
        <f>GW2</f>
        <v>FACTURAS   SEPTIEMBRE         2 0 1 3</v>
      </c>
      <c r="HE2" s="2040"/>
      <c r="HF2" s="2040"/>
      <c r="HG2" s="2040"/>
      <c r="HH2" s="2040"/>
      <c r="HI2" s="1837"/>
      <c r="HK2" s="2040" t="str">
        <f>ED2</f>
        <v>FACTURAS   SEPTIEMBRE         2 0 1 3</v>
      </c>
      <c r="HL2" s="2040"/>
      <c r="HM2" s="2040"/>
      <c r="HN2" s="2040"/>
      <c r="HO2" s="2040"/>
      <c r="HP2" s="1837"/>
      <c r="HR2" s="2040" t="str">
        <f>EK2</f>
        <v>FACTURAS   SEPTIEMBRE         2 0 1 3</v>
      </c>
      <c r="HS2" s="2040"/>
      <c r="HT2" s="2040"/>
      <c r="HU2" s="2040"/>
      <c r="HV2" s="2040"/>
      <c r="HW2" s="1837"/>
      <c r="HY2" s="2040" t="str">
        <f>HK2</f>
        <v>FACTURAS   SEPTIEMBRE         2 0 1 3</v>
      </c>
      <c r="HZ2" s="2040"/>
      <c r="IA2" s="2040"/>
      <c r="IB2" s="2040"/>
      <c r="IC2" s="2040"/>
      <c r="ID2" s="1837"/>
      <c r="IF2" s="2040" t="str">
        <f>HY2</f>
        <v>FACTURAS   SEPTIEMBRE         2 0 1 3</v>
      </c>
      <c r="IG2" s="2040"/>
      <c r="IH2" s="2040"/>
      <c r="II2" s="2040"/>
      <c r="IJ2" s="2040"/>
      <c r="IK2" s="1837"/>
      <c r="IM2" s="2040" t="str">
        <f>IF2</f>
        <v>FACTURAS   SEPTIEMBRE         2 0 1 3</v>
      </c>
      <c r="IN2" s="2040"/>
      <c r="IO2" s="2040"/>
      <c r="IP2" s="2040"/>
      <c r="IQ2" s="2040"/>
      <c r="IR2" s="1837"/>
      <c r="IT2" s="2040" t="str">
        <f>IM2</f>
        <v>FACTURAS   SEPTIEMBRE         2 0 1 3</v>
      </c>
      <c r="IU2" s="2040"/>
      <c r="IV2" s="2040"/>
      <c r="IW2" s="2040"/>
      <c r="IX2" s="2040"/>
      <c r="IY2" s="1837"/>
      <c r="JA2" s="2040" t="str">
        <f>IT2</f>
        <v>FACTURAS   SEPTIEMBRE         2 0 1 3</v>
      </c>
      <c r="JB2" s="2040"/>
      <c r="JC2" s="2040"/>
      <c r="JD2" s="2040"/>
      <c r="JE2" s="2040"/>
      <c r="JF2" s="1837"/>
      <c r="JH2" s="2079" t="str">
        <f>IT2</f>
        <v>FACTURAS   SEPTIEMBRE         2 0 1 3</v>
      </c>
      <c r="JI2" s="2079"/>
      <c r="JJ2" s="2079"/>
      <c r="JK2" s="2079"/>
      <c r="JL2" s="2079"/>
      <c r="JM2" s="1838"/>
      <c r="JO2" s="2040" t="str">
        <f>IF2</f>
        <v>FACTURAS   SEPTIEMBRE         2 0 1 3</v>
      </c>
      <c r="JP2" s="2040"/>
      <c r="JQ2" s="2040"/>
      <c r="JR2" s="2040"/>
      <c r="JS2" s="2040"/>
      <c r="JT2" s="1837"/>
      <c r="JV2" s="2040" t="str">
        <f>HY2</f>
        <v>FACTURAS   SEPTIEMBRE         2 0 1 3</v>
      </c>
      <c r="JW2" s="2040"/>
      <c r="JX2" s="2040"/>
      <c r="JY2" s="2040"/>
      <c r="JZ2" s="2040"/>
      <c r="KA2" s="1837"/>
      <c r="KC2" s="407"/>
      <c r="KD2" s="312"/>
      <c r="KE2" s="2040" t="str">
        <f>ED2</f>
        <v>FACTURAS   SEPTIEMBRE         2 0 1 3</v>
      </c>
      <c r="KF2" s="2040"/>
      <c r="KG2" s="2040"/>
      <c r="KH2" s="2040"/>
      <c r="KI2" s="2040"/>
      <c r="KK2" s="407"/>
      <c r="KL2" s="2040" t="str">
        <f>HK2</f>
        <v>FACTURAS   SEPTIEMBRE         2 0 1 3</v>
      </c>
      <c r="KM2" s="2040"/>
      <c r="KN2" s="2040"/>
      <c r="KO2" s="2040"/>
      <c r="KP2" s="2040"/>
      <c r="KR2" s="427"/>
      <c r="KS2" s="2079" t="str">
        <f>HY2</f>
        <v>FACTURAS   SEPTIEMBRE         2 0 1 3</v>
      </c>
      <c r="KT2" s="2079"/>
      <c r="KU2" s="2079"/>
      <c r="KV2" s="2079"/>
      <c r="KW2" s="2079"/>
      <c r="KY2" s="312"/>
      <c r="KZ2" s="2040" t="str">
        <f>HY2</f>
        <v>FACTURAS   SEPTIEMBRE         2 0 1 3</v>
      </c>
      <c r="LA2" s="2040"/>
      <c r="LB2" s="2040"/>
      <c r="LC2" s="2040"/>
      <c r="LD2" s="2040"/>
      <c r="LF2" s="312"/>
      <c r="LG2" s="2040" t="str">
        <f>HY2</f>
        <v>FACTURAS   SEPTIEMBRE         2 0 1 3</v>
      </c>
      <c r="LH2" s="2040"/>
      <c r="LI2" s="2040"/>
      <c r="LJ2" s="2040"/>
      <c r="LK2" s="2040"/>
      <c r="LM2" s="407"/>
      <c r="LN2" s="2040" t="str">
        <f>IF2</f>
        <v>FACTURAS   SEPTIEMBRE         2 0 1 3</v>
      </c>
      <c r="LO2" s="2040"/>
      <c r="LP2" s="2040"/>
      <c r="LQ2" s="2040"/>
      <c r="LR2" s="2040"/>
      <c r="LT2" s="407"/>
      <c r="LU2" s="2040" t="str">
        <f>IM2</f>
        <v>FACTURAS   SEPTIEMBRE         2 0 1 3</v>
      </c>
      <c r="LV2" s="2040"/>
      <c r="LW2" s="2040"/>
      <c r="LX2" s="2040"/>
      <c r="LY2" s="2040"/>
      <c r="MA2" s="312"/>
      <c r="MB2" s="2040" t="str">
        <f>HY2</f>
        <v>FACTURAS   SEPTIEMBRE         2 0 1 3</v>
      </c>
      <c r="MC2" s="2040"/>
      <c r="MD2" s="2040"/>
      <c r="ME2" s="2040"/>
      <c r="MF2" s="2040"/>
      <c r="MH2" s="312"/>
      <c r="MI2" s="2040" t="str">
        <f>IF2</f>
        <v>FACTURAS   SEPTIEMBRE         2 0 1 3</v>
      </c>
      <c r="MJ2" s="2040"/>
      <c r="MK2" s="2040"/>
      <c r="ML2" s="2040"/>
      <c r="MM2" s="2040"/>
      <c r="MO2" s="312"/>
      <c r="MP2" s="2040" t="str">
        <f>IM2</f>
        <v>FACTURAS   SEPTIEMBRE         2 0 1 3</v>
      </c>
      <c r="MQ2" s="2040"/>
      <c r="MR2" s="2040"/>
      <c r="MS2" s="2040"/>
      <c r="MT2" s="2040"/>
      <c r="MV2" s="312"/>
      <c r="MW2" s="2040" t="str">
        <f>HY2</f>
        <v>FACTURAS   SEPTIEMBRE         2 0 1 3</v>
      </c>
      <c r="MX2" s="2040"/>
      <c r="MY2" s="2040"/>
      <c r="MZ2" s="2040"/>
      <c r="NA2" s="2040"/>
      <c r="NC2" s="312"/>
      <c r="ND2" s="2040" t="str">
        <f>JV2</f>
        <v>FACTURAS   SEPTIEMBRE         2 0 1 3</v>
      </c>
      <c r="NE2" s="2040"/>
      <c r="NF2" s="2040"/>
      <c r="NG2" s="2040"/>
      <c r="NH2" s="2040"/>
      <c r="NJ2" s="312"/>
      <c r="NK2" s="2040" t="str">
        <f>ND2</f>
        <v>FACTURAS   SEPTIEMBRE         2 0 1 3</v>
      </c>
      <c r="NL2" s="2040"/>
      <c r="NM2" s="2040"/>
      <c r="NN2" s="2040"/>
      <c r="NO2" s="2040"/>
      <c r="NQ2" s="312"/>
      <c r="NR2" s="2040" t="str">
        <f>NK2</f>
        <v>FACTURAS   SEPTIEMBRE         2 0 1 3</v>
      </c>
      <c r="NS2" s="2040"/>
      <c r="NT2" s="2040"/>
      <c r="NU2" s="2040"/>
      <c r="NV2" s="2040"/>
      <c r="NX2" s="312"/>
      <c r="NY2" s="2040" t="str">
        <f>NR2</f>
        <v>FACTURAS   SEPTIEMBRE         2 0 1 3</v>
      </c>
      <c r="NZ2" s="2040"/>
      <c r="OA2" s="2040"/>
      <c r="OB2" s="2040"/>
      <c r="OC2" s="2040"/>
      <c r="OE2" s="312"/>
      <c r="OF2" s="2040" t="str">
        <f>NR2</f>
        <v>FACTURAS   SEPTIEMBRE         2 0 1 3</v>
      </c>
      <c r="OG2" s="2040"/>
      <c r="OH2" s="2040"/>
      <c r="OI2" s="2040"/>
      <c r="OJ2" s="2040"/>
      <c r="OL2" s="230"/>
      <c r="OM2" s="2079" t="str">
        <f>NY2</f>
        <v>FACTURAS   SEPTIEMBRE         2 0 1 3</v>
      </c>
      <c r="ON2" s="2079"/>
      <c r="OO2" s="2079"/>
      <c r="OP2" s="2079"/>
      <c r="OQ2" s="2079"/>
      <c r="OS2" s="230"/>
      <c r="OT2" s="2079" t="str">
        <f>OF2</f>
        <v>FACTURAS   SEPTIEMBRE         2 0 1 3</v>
      </c>
      <c r="OU2" s="2079"/>
      <c r="OV2" s="2079"/>
      <c r="OW2" s="2079"/>
      <c r="OX2" s="2079"/>
      <c r="OZ2" s="312"/>
      <c r="PA2" s="2040" t="str">
        <f>OF2</f>
        <v>FACTURAS   SEPTIEMBRE         2 0 1 3</v>
      </c>
      <c r="PB2" s="2040"/>
      <c r="PC2" s="2040"/>
      <c r="PD2" s="2040"/>
      <c r="PE2" s="2040"/>
      <c r="PG2" s="312"/>
      <c r="PH2" s="2040" t="str">
        <f>OF2</f>
        <v>FACTURAS   SEPTIEMBRE         2 0 1 3</v>
      </c>
      <c r="PI2" s="2040"/>
      <c r="PJ2" s="2040"/>
      <c r="PK2" s="2040"/>
      <c r="PL2" s="2040"/>
      <c r="PN2" s="407"/>
      <c r="PO2" s="2040" t="str">
        <f>OF2</f>
        <v>FACTURAS   SEPTIEMBRE         2 0 1 3</v>
      </c>
      <c r="PP2" s="2040"/>
      <c r="PQ2" s="2040"/>
      <c r="PR2" s="2040"/>
      <c r="PS2" s="2040"/>
      <c r="PU2" s="312"/>
      <c r="PV2" s="2040" t="str">
        <f>PH2</f>
        <v>FACTURAS   SEPTIEMBRE         2 0 1 3</v>
      </c>
      <c r="PW2" s="2040"/>
      <c r="PX2" s="2040"/>
      <c r="PY2" s="2040"/>
      <c r="PZ2" s="2040"/>
      <c r="QB2" s="230"/>
      <c r="QC2" s="2079" t="str">
        <f>PO2</f>
        <v>FACTURAS   SEPTIEMBRE         2 0 1 3</v>
      </c>
      <c r="QD2" s="2079"/>
      <c r="QE2" s="2079"/>
      <c r="QF2" s="2079"/>
      <c r="QG2" s="2079"/>
      <c r="QI2" s="312"/>
      <c r="QJ2" s="2040" t="str">
        <f>PO2</f>
        <v>FACTURAS   SEPTIEMBRE         2 0 1 3</v>
      </c>
      <c r="QK2" s="2040"/>
      <c r="QL2" s="2040"/>
      <c r="QM2" s="2040"/>
      <c r="QN2" s="2040"/>
      <c r="QP2" s="323"/>
      <c r="QQ2" s="2040" t="str">
        <f>QJ2</f>
        <v>FACTURAS   SEPTIEMBRE         2 0 1 3</v>
      </c>
      <c r="QR2" s="2040"/>
      <c r="QS2" s="2040"/>
      <c r="QT2" s="2040"/>
      <c r="QU2" s="2040"/>
      <c r="QW2" s="323"/>
      <c r="QX2" s="2040" t="str">
        <f>QQ2</f>
        <v>FACTURAS   SEPTIEMBRE         2 0 1 3</v>
      </c>
      <c r="QY2" s="2040"/>
      <c r="QZ2" s="2040"/>
      <c r="RA2" s="2040"/>
      <c r="RB2" s="2040"/>
      <c r="RD2" s="312"/>
      <c r="RE2" s="2040" t="str">
        <f>QJ2</f>
        <v>FACTURAS   SEPTIEMBRE         2 0 1 3</v>
      </c>
      <c r="RF2" s="2040"/>
      <c r="RG2" s="2040"/>
      <c r="RH2" s="2040"/>
      <c r="RI2" s="2040"/>
      <c r="RK2" s="312"/>
      <c r="RL2" s="2040" t="str">
        <f>RE2</f>
        <v>FACTURAS   SEPTIEMBRE         2 0 1 3</v>
      </c>
      <c r="RM2" s="2040"/>
      <c r="RN2" s="2040"/>
      <c r="RO2" s="2040"/>
      <c r="RP2" s="2040"/>
    </row>
    <row r="3" spans="1:485" ht="38.25" customHeight="1" thickBot="1" x14ac:dyDescent="0.35">
      <c r="A3" s="323"/>
      <c r="B3" s="1839" t="s">
        <v>18</v>
      </c>
      <c r="C3" s="2041" t="s">
        <v>95</v>
      </c>
      <c r="D3" s="2043"/>
      <c r="E3" s="2043"/>
      <c r="F3" s="2044"/>
      <c r="H3" s="323"/>
      <c r="I3" s="2131" t="s">
        <v>18</v>
      </c>
      <c r="J3" s="2132"/>
      <c r="K3" s="2041" t="s">
        <v>1250</v>
      </c>
      <c r="L3" s="2043"/>
      <c r="M3" s="2043"/>
      <c r="N3" s="2044"/>
      <c r="P3" s="323"/>
      <c r="Q3" s="1840"/>
      <c r="R3" s="2041" t="s">
        <v>403</v>
      </c>
      <c r="S3" s="2043"/>
      <c r="T3" s="2043"/>
      <c r="U3" s="2044"/>
      <c r="W3" s="312"/>
      <c r="X3" s="1948"/>
      <c r="Y3" s="2041" t="s">
        <v>1255</v>
      </c>
      <c r="Z3" s="2043"/>
      <c r="AA3" s="2043"/>
      <c r="AB3" s="2044"/>
      <c r="AD3" s="312"/>
      <c r="AE3" s="2131" t="s">
        <v>18</v>
      </c>
      <c r="AF3" s="2132"/>
      <c r="AG3" s="2041" t="s">
        <v>1256</v>
      </c>
      <c r="AH3" s="2043"/>
      <c r="AI3" s="2043"/>
      <c r="AJ3" s="2044"/>
      <c r="AL3" s="1004"/>
      <c r="AM3" s="2131" t="s">
        <v>18</v>
      </c>
      <c r="AN3" s="2132"/>
      <c r="AO3" s="2041" t="s">
        <v>1257</v>
      </c>
      <c r="AP3" s="2043"/>
      <c r="AQ3" s="2043"/>
      <c r="AR3" s="2044"/>
      <c r="AT3" s="312"/>
      <c r="AU3" s="2131" t="s">
        <v>18</v>
      </c>
      <c r="AV3" s="2132"/>
      <c r="AW3" s="2041" t="s">
        <v>1258</v>
      </c>
      <c r="AX3" s="2043"/>
      <c r="AY3" s="2043"/>
      <c r="AZ3" s="2044"/>
      <c r="BB3" s="312"/>
      <c r="BC3" s="1839" t="s">
        <v>18</v>
      </c>
      <c r="BD3" s="2041" t="s">
        <v>451</v>
      </c>
      <c r="BE3" s="2043"/>
      <c r="BF3" s="2043"/>
      <c r="BG3" s="2044"/>
      <c r="BI3" s="1418"/>
      <c r="BJ3" s="1839" t="s">
        <v>18</v>
      </c>
      <c r="BK3" s="2041" t="s">
        <v>1259</v>
      </c>
      <c r="BL3" s="2043"/>
      <c r="BM3" s="2043"/>
      <c r="BN3" s="2044"/>
      <c r="BP3" s="312"/>
      <c r="BQ3" s="1839" t="s">
        <v>18</v>
      </c>
      <c r="BR3" s="2041" t="s">
        <v>1260</v>
      </c>
      <c r="BS3" s="2043"/>
      <c r="BT3" s="2043"/>
      <c r="BU3" s="2044"/>
      <c r="BW3" s="230"/>
      <c r="BX3" s="743" t="s">
        <v>18</v>
      </c>
      <c r="BY3" s="2138" t="s">
        <v>1433</v>
      </c>
      <c r="BZ3" s="2139"/>
      <c r="CA3" s="2139"/>
      <c r="CB3" s="2140"/>
      <c r="CD3" s="323"/>
      <c r="CE3" s="1839" t="s">
        <v>18</v>
      </c>
      <c r="CF3" s="2041" t="s">
        <v>1253</v>
      </c>
      <c r="CG3" s="2043"/>
      <c r="CH3" s="2043"/>
      <c r="CI3" s="2044"/>
      <c r="CK3" s="407"/>
      <c r="CL3" s="1841" t="s">
        <v>18</v>
      </c>
      <c r="CM3" s="2041" t="s">
        <v>1251</v>
      </c>
      <c r="CN3" s="2043"/>
      <c r="CO3" s="2043"/>
      <c r="CP3" s="2044"/>
      <c r="CR3" s="312"/>
      <c r="CS3" s="1839" t="s">
        <v>18</v>
      </c>
      <c r="CT3" s="2041" t="s">
        <v>1252</v>
      </c>
      <c r="CU3" s="2043"/>
      <c r="CV3" s="2043"/>
      <c r="CW3" s="2044"/>
      <c r="CY3" s="312"/>
      <c r="CZ3" s="1839" t="s">
        <v>18</v>
      </c>
      <c r="DA3" s="2041" t="s">
        <v>133</v>
      </c>
      <c r="DB3" s="2043"/>
      <c r="DC3" s="2043"/>
      <c r="DD3" s="2044"/>
      <c r="DF3" s="323"/>
      <c r="DG3" s="312"/>
      <c r="DH3" s="992" t="s">
        <v>18</v>
      </c>
      <c r="DI3" s="2041" t="s">
        <v>406</v>
      </c>
      <c r="DJ3" s="2043"/>
      <c r="DK3" s="2043"/>
      <c r="DL3" s="2044"/>
      <c r="DN3" s="323"/>
      <c r="DO3" s="312"/>
      <c r="DP3" s="1839" t="s">
        <v>18</v>
      </c>
      <c r="DQ3" s="2041" t="s">
        <v>83</v>
      </c>
      <c r="DR3" s="2043"/>
      <c r="DS3" s="2043"/>
      <c r="DT3" s="2044"/>
      <c r="DV3" s="323"/>
      <c r="DW3" s="312"/>
      <c r="DX3" s="1839" t="s">
        <v>18</v>
      </c>
      <c r="DY3" s="2041" t="s">
        <v>3383</v>
      </c>
      <c r="DZ3" s="2043"/>
      <c r="EA3" s="2043"/>
      <c r="EB3" s="2044"/>
      <c r="ED3" s="323"/>
      <c r="EE3" s="1839" t="s">
        <v>18</v>
      </c>
      <c r="EF3" s="2041" t="s">
        <v>1261</v>
      </c>
      <c r="EG3" s="2043"/>
      <c r="EH3" s="2043"/>
      <c r="EI3" s="2044"/>
      <c r="EK3" s="322"/>
      <c r="EL3" s="743" t="s">
        <v>18</v>
      </c>
      <c r="EM3" s="2138" t="s">
        <v>1911</v>
      </c>
      <c r="EN3" s="2139"/>
      <c r="EO3" s="2139"/>
      <c r="EP3" s="2140"/>
      <c r="ER3" s="322"/>
      <c r="ES3" s="743" t="s">
        <v>18</v>
      </c>
      <c r="ET3" s="2138" t="s">
        <v>1970</v>
      </c>
      <c r="EU3" s="2139"/>
      <c r="EV3" s="2139"/>
      <c r="EW3" s="2140"/>
      <c r="EY3" s="322"/>
      <c r="EZ3" s="743" t="s">
        <v>18</v>
      </c>
      <c r="FA3" s="2138" t="s">
        <v>1914</v>
      </c>
      <c r="FB3" s="2139"/>
      <c r="FC3" s="2139"/>
      <c r="FD3" s="2140"/>
      <c r="FF3" s="322"/>
      <c r="FG3" s="743" t="s">
        <v>18</v>
      </c>
      <c r="FH3" s="2138" t="s">
        <v>272</v>
      </c>
      <c r="FI3" s="2139"/>
      <c r="FJ3" s="2139"/>
      <c r="FK3" s="2140"/>
      <c r="FM3" s="322"/>
      <c r="FN3" s="743" t="s">
        <v>18</v>
      </c>
      <c r="FO3" s="2138" t="s">
        <v>3499</v>
      </c>
      <c r="FP3" s="2139"/>
      <c r="FQ3" s="2139"/>
      <c r="FR3" s="2140"/>
      <c r="FT3" s="312"/>
      <c r="FU3" s="1839" t="s">
        <v>18</v>
      </c>
      <c r="FV3" s="2041" t="s">
        <v>1262</v>
      </c>
      <c r="FW3" s="2043"/>
      <c r="FX3" s="2043"/>
      <c r="FY3" s="2044"/>
      <c r="GA3" s="312"/>
      <c r="GB3" s="1839" t="s">
        <v>18</v>
      </c>
      <c r="GC3" s="2041" t="s">
        <v>1263</v>
      </c>
      <c r="GD3" s="2043"/>
      <c r="GE3" s="2043"/>
      <c r="GF3" s="2044"/>
      <c r="GH3" s="312"/>
      <c r="GI3" s="1839" t="s">
        <v>18</v>
      </c>
      <c r="GJ3" s="2041" t="s">
        <v>224</v>
      </c>
      <c r="GK3" s="2043"/>
      <c r="GL3" s="2043"/>
      <c r="GM3" s="2044"/>
      <c r="GO3" s="794"/>
      <c r="GP3" s="312"/>
      <c r="GQ3" s="1839" t="s">
        <v>18</v>
      </c>
      <c r="GR3" s="2138" t="s">
        <v>109</v>
      </c>
      <c r="GS3" s="2139"/>
      <c r="GT3" s="2139"/>
      <c r="GU3" s="2140"/>
      <c r="GW3" s="312"/>
      <c r="GX3" s="1839" t="s">
        <v>18</v>
      </c>
      <c r="GY3" s="2041" t="s">
        <v>1264</v>
      </c>
      <c r="GZ3" s="2043"/>
      <c r="HA3" s="2043"/>
      <c r="HB3" s="2044"/>
      <c r="HD3" s="312"/>
      <c r="HE3" s="1839" t="s">
        <v>18</v>
      </c>
      <c r="HF3" s="2041" t="s">
        <v>3491</v>
      </c>
      <c r="HG3" s="2043"/>
      <c r="HH3" s="2043"/>
      <c r="HI3" s="2044"/>
      <c r="HK3" s="312"/>
      <c r="HL3" s="1841" t="s">
        <v>18</v>
      </c>
      <c r="HM3" s="2041" t="s">
        <v>426</v>
      </c>
      <c r="HN3" s="2043"/>
      <c r="HO3" s="2043"/>
      <c r="HP3" s="2044"/>
      <c r="HR3" s="312"/>
      <c r="HS3" s="1841" t="s">
        <v>18</v>
      </c>
      <c r="HT3" s="2041" t="s">
        <v>3384</v>
      </c>
      <c r="HU3" s="2043"/>
      <c r="HV3" s="2043"/>
      <c r="HW3" s="2044"/>
      <c r="HY3" s="312"/>
      <c r="HZ3" s="1839" t="s">
        <v>18</v>
      </c>
      <c r="IA3" s="2041" t="s">
        <v>1254</v>
      </c>
      <c r="IB3" s="2043"/>
      <c r="IC3" s="2043"/>
      <c r="ID3" s="2044"/>
      <c r="IF3" s="312"/>
      <c r="IG3" s="1839" t="s">
        <v>18</v>
      </c>
      <c r="IH3" s="2041" t="s">
        <v>100</v>
      </c>
      <c r="II3" s="2043"/>
      <c r="IJ3" s="2043"/>
      <c r="IK3" s="2044"/>
      <c r="IM3" s="312"/>
      <c r="IN3" s="1839" t="s">
        <v>18</v>
      </c>
      <c r="IO3" s="2041" t="s">
        <v>1265</v>
      </c>
      <c r="IP3" s="2043"/>
      <c r="IQ3" s="2043"/>
      <c r="IR3" s="2044"/>
      <c r="IS3" s="32" t="s">
        <v>1266</v>
      </c>
      <c r="IT3" s="312"/>
      <c r="IU3" s="1839" t="s">
        <v>18</v>
      </c>
      <c r="IV3" s="2041" t="s">
        <v>1971</v>
      </c>
      <c r="IW3" s="2043"/>
      <c r="IX3" s="2043"/>
      <c r="IY3" s="2044"/>
      <c r="IZ3" s="32" t="s">
        <v>1266</v>
      </c>
      <c r="JA3" s="312"/>
      <c r="JB3" s="1839" t="s">
        <v>18</v>
      </c>
      <c r="JC3" s="2041" t="s">
        <v>3385</v>
      </c>
      <c r="JD3" s="2043"/>
      <c r="JE3" s="2043"/>
      <c r="JF3" s="2044"/>
      <c r="JG3" s="32" t="s">
        <v>1266</v>
      </c>
      <c r="JH3" s="230"/>
      <c r="JI3" s="743" t="s">
        <v>18</v>
      </c>
      <c r="JJ3" s="2138" t="s">
        <v>1432</v>
      </c>
      <c r="JK3" s="2139"/>
      <c r="JL3" s="2139"/>
      <c r="JM3" s="2140"/>
      <c r="JN3" s="245" t="s">
        <v>1266</v>
      </c>
      <c r="JO3" s="312"/>
      <c r="JP3" s="1839" t="s">
        <v>18</v>
      </c>
      <c r="JQ3" s="2041" t="s">
        <v>1267</v>
      </c>
      <c r="JR3" s="2043"/>
      <c r="JS3" s="2043"/>
      <c r="JT3" s="2044"/>
      <c r="JV3" s="312"/>
      <c r="JW3" s="1839" t="s">
        <v>18</v>
      </c>
      <c r="JX3" s="2041" t="s">
        <v>1268</v>
      </c>
      <c r="JY3" s="2043"/>
      <c r="JZ3" s="2043"/>
      <c r="KA3" s="2044"/>
      <c r="KC3" s="407"/>
      <c r="KD3" s="312"/>
      <c r="KE3" s="1839" t="s">
        <v>18</v>
      </c>
      <c r="KF3" s="2041" t="s">
        <v>1269</v>
      </c>
      <c r="KG3" s="2043"/>
      <c r="KH3" s="2043"/>
      <c r="KI3" s="2044"/>
      <c r="KK3" s="407"/>
      <c r="KL3" s="1839" t="s">
        <v>18</v>
      </c>
      <c r="KM3" s="2041" t="s">
        <v>1270</v>
      </c>
      <c r="KN3" s="2043"/>
      <c r="KO3" s="2043"/>
      <c r="KP3" s="2044"/>
      <c r="KR3" s="427"/>
      <c r="KS3" s="743" t="s">
        <v>18</v>
      </c>
      <c r="KT3" s="2138" t="s">
        <v>1913</v>
      </c>
      <c r="KU3" s="2139"/>
      <c r="KV3" s="2139"/>
      <c r="KW3" s="2140"/>
      <c r="KY3" s="312"/>
      <c r="KZ3" s="1839" t="s">
        <v>18</v>
      </c>
      <c r="LA3" s="2041" t="s">
        <v>112</v>
      </c>
      <c r="LB3" s="2043"/>
      <c r="LC3" s="2043"/>
      <c r="LD3" s="2044"/>
      <c r="LF3" s="312"/>
      <c r="LG3" s="1839" t="s">
        <v>18</v>
      </c>
      <c r="LH3" s="2041" t="s">
        <v>465</v>
      </c>
      <c r="LI3" s="2043"/>
      <c r="LJ3" s="2043"/>
      <c r="LK3" s="2044"/>
      <c r="LM3" s="407"/>
      <c r="LN3" s="1839" t="s">
        <v>18</v>
      </c>
      <c r="LO3" s="2138" t="s">
        <v>2150</v>
      </c>
      <c r="LP3" s="2139"/>
      <c r="LQ3" s="2139"/>
      <c r="LR3" s="2140"/>
      <c r="LT3" s="407"/>
      <c r="LU3" s="1839" t="s">
        <v>18</v>
      </c>
      <c r="LV3" s="2138" t="s">
        <v>3386</v>
      </c>
      <c r="LW3" s="2139"/>
      <c r="LX3" s="2139"/>
      <c r="LY3" s="2140"/>
      <c r="MA3" s="312"/>
      <c r="MB3" s="1839" t="s">
        <v>18</v>
      </c>
      <c r="MC3" s="2041" t="s">
        <v>418</v>
      </c>
      <c r="MD3" s="2043"/>
      <c r="ME3" s="2043"/>
      <c r="MF3" s="2044"/>
      <c r="MH3" s="312"/>
      <c r="MI3" s="1839" t="s">
        <v>18</v>
      </c>
      <c r="MJ3" s="2041" t="s">
        <v>1271</v>
      </c>
      <c r="MK3" s="2043"/>
      <c r="ML3" s="2043"/>
      <c r="MM3" s="2044"/>
      <c r="MO3" s="312"/>
      <c r="MP3" s="1839" t="s">
        <v>18</v>
      </c>
      <c r="MQ3" s="2041" t="s">
        <v>1272</v>
      </c>
      <c r="MR3" s="2043"/>
      <c r="MS3" s="2043"/>
      <c r="MT3" s="2044"/>
      <c r="MV3" s="312" t="s">
        <v>61</v>
      </c>
      <c r="MW3" s="1839" t="s">
        <v>18</v>
      </c>
      <c r="MX3" s="2041" t="s">
        <v>226</v>
      </c>
      <c r="MY3" s="2043"/>
      <c r="MZ3" s="2043"/>
      <c r="NA3" s="2044"/>
      <c r="NC3" s="312"/>
      <c r="ND3" s="1839" t="s">
        <v>18</v>
      </c>
      <c r="NE3" s="2041" t="s">
        <v>99</v>
      </c>
      <c r="NF3" s="2043"/>
      <c r="NG3" s="2043"/>
      <c r="NH3" s="2044"/>
      <c r="NJ3" s="312"/>
      <c r="NK3" s="1839" t="s">
        <v>18</v>
      </c>
      <c r="NL3" s="2041" t="s">
        <v>1273</v>
      </c>
      <c r="NM3" s="2043"/>
      <c r="NN3" s="2043"/>
      <c r="NO3" s="2044"/>
      <c r="NQ3" s="312"/>
      <c r="NR3" s="1839" t="s">
        <v>18</v>
      </c>
      <c r="NS3" s="2041" t="s">
        <v>1274</v>
      </c>
      <c r="NT3" s="2043"/>
      <c r="NU3" s="2043"/>
      <c r="NV3" s="2044"/>
      <c r="NX3" s="312"/>
      <c r="NY3" s="1839" t="s">
        <v>18</v>
      </c>
      <c r="NZ3" s="2041" t="s">
        <v>1275</v>
      </c>
      <c r="OA3" s="2043"/>
      <c r="OB3" s="2043"/>
      <c r="OC3" s="2044"/>
      <c r="OE3" s="312"/>
      <c r="OF3" s="1841" t="s">
        <v>18</v>
      </c>
      <c r="OG3" s="2041" t="s">
        <v>1276</v>
      </c>
      <c r="OH3" s="2043"/>
      <c r="OI3" s="2043"/>
      <c r="OJ3" s="2044"/>
      <c r="OL3" s="230"/>
      <c r="OM3" s="1311" t="s">
        <v>18</v>
      </c>
      <c r="ON3" s="2138" t="s">
        <v>1912</v>
      </c>
      <c r="OO3" s="2139"/>
      <c r="OP3" s="2139"/>
      <c r="OQ3" s="2140"/>
      <c r="OS3" s="230"/>
      <c r="OT3" s="1311" t="s">
        <v>18</v>
      </c>
      <c r="OU3" s="2138" t="s">
        <v>1910</v>
      </c>
      <c r="OV3" s="2139"/>
      <c r="OW3" s="2139"/>
      <c r="OX3" s="2140"/>
      <c r="OZ3" s="312"/>
      <c r="PA3" s="1839" t="s">
        <v>18</v>
      </c>
      <c r="PB3" s="2041" t="s">
        <v>1277</v>
      </c>
      <c r="PC3" s="2043"/>
      <c r="PD3" s="2043"/>
      <c r="PE3" s="2044"/>
      <c r="PG3" s="312"/>
      <c r="PH3" s="1839" t="s">
        <v>18</v>
      </c>
      <c r="PI3" s="2041" t="s">
        <v>1278</v>
      </c>
      <c r="PJ3" s="2043"/>
      <c r="PK3" s="2043"/>
      <c r="PL3" s="2044"/>
      <c r="PN3" s="407"/>
      <c r="PO3" s="1841" t="s">
        <v>18</v>
      </c>
      <c r="PP3" s="2041" t="s">
        <v>9</v>
      </c>
      <c r="PQ3" s="2043"/>
      <c r="PR3" s="2043"/>
      <c r="PS3" s="2044"/>
      <c r="PU3" s="312"/>
      <c r="PV3" s="1841" t="s">
        <v>18</v>
      </c>
      <c r="PW3" s="2041" t="s">
        <v>1279</v>
      </c>
      <c r="PX3" s="2043"/>
      <c r="PY3" s="2043"/>
      <c r="PZ3" s="2044"/>
      <c r="QB3" s="230"/>
      <c r="QC3" s="1311" t="s">
        <v>18</v>
      </c>
      <c r="QD3" s="2138" t="s">
        <v>1455</v>
      </c>
      <c r="QE3" s="2139"/>
      <c r="QF3" s="2139"/>
      <c r="QG3" s="2140"/>
      <c r="QI3" s="312"/>
      <c r="QJ3" s="1839" t="s">
        <v>18</v>
      </c>
      <c r="QK3" s="2041" t="s">
        <v>1280</v>
      </c>
      <c r="QL3" s="2043"/>
      <c r="QM3" s="2043"/>
      <c r="QN3" s="2044"/>
      <c r="QP3" s="323"/>
      <c r="QQ3" s="1839" t="s">
        <v>18</v>
      </c>
      <c r="QR3" s="2041" t="s">
        <v>1281</v>
      </c>
      <c r="QS3" s="2043"/>
      <c r="QT3" s="2043"/>
      <c r="QU3" s="2044"/>
      <c r="QW3" s="323"/>
      <c r="QX3" s="1839" t="s">
        <v>18</v>
      </c>
      <c r="QY3" s="2041" t="s">
        <v>3387</v>
      </c>
      <c r="QZ3" s="2043"/>
      <c r="RA3" s="2043"/>
      <c r="RB3" s="2044"/>
      <c r="RD3" s="312"/>
      <c r="RE3" s="1839" t="s">
        <v>18</v>
      </c>
      <c r="RF3" s="2041" t="s">
        <v>532</v>
      </c>
      <c r="RG3" s="2043"/>
      <c r="RH3" s="2043"/>
      <c r="RI3" s="2044"/>
      <c r="RK3" s="312"/>
      <c r="RL3" s="1839" t="s">
        <v>18</v>
      </c>
      <c r="RM3" s="2041" t="s">
        <v>1282</v>
      </c>
      <c r="RN3" s="2043"/>
      <c r="RO3" s="2043"/>
      <c r="RP3" s="2044"/>
    </row>
    <row r="4" spans="1:485" ht="19.5" thickBot="1" x14ac:dyDescent="0.35">
      <c r="A4" s="323"/>
      <c r="B4" s="1839"/>
      <c r="C4" s="240"/>
      <c r="D4" s="240"/>
      <c r="E4" s="240"/>
      <c r="F4" s="240"/>
      <c r="H4" s="323"/>
      <c r="I4" s="312"/>
      <c r="J4" s="1841"/>
      <c r="K4" s="240"/>
      <c r="L4" s="240"/>
      <c r="M4" s="240"/>
      <c r="N4" s="240"/>
      <c r="P4" s="323"/>
      <c r="Q4" s="1839"/>
      <c r="R4" s="240"/>
      <c r="S4" s="240"/>
      <c r="T4" s="240"/>
      <c r="U4" s="240"/>
      <c r="W4" s="312"/>
      <c r="X4" s="1839"/>
      <c r="Y4" s="240"/>
      <c r="Z4" s="240"/>
      <c r="AA4" s="240"/>
      <c r="AB4" s="240"/>
      <c r="AD4" s="312"/>
      <c r="AE4" s="312"/>
      <c r="AF4" s="1839"/>
      <c r="AG4" s="240"/>
      <c r="AH4" s="240" t="s">
        <v>1283</v>
      </c>
      <c r="AI4" s="240"/>
      <c r="AJ4" s="240"/>
      <c r="AL4" s="1004"/>
      <c r="AM4" s="312"/>
      <c r="AN4" s="1839"/>
      <c r="AO4" s="240"/>
      <c r="AP4" s="240"/>
      <c r="AQ4" s="240"/>
      <c r="AR4" s="240"/>
      <c r="AT4" s="312"/>
      <c r="AU4" s="312"/>
      <c r="AV4" s="1839"/>
      <c r="AW4" s="240"/>
      <c r="AX4" s="240"/>
      <c r="AY4" s="240"/>
      <c r="AZ4" s="240"/>
      <c r="BB4" s="312"/>
      <c r="BC4" s="1839"/>
      <c r="BD4" s="240"/>
      <c r="BE4" s="240" t="s">
        <v>10</v>
      </c>
      <c r="BF4" s="240"/>
      <c r="BG4" s="240"/>
      <c r="BI4" s="993"/>
      <c r="BJ4" s="479"/>
      <c r="BK4" s="480"/>
      <c r="BL4" s="240"/>
      <c r="BM4" s="240"/>
      <c r="BN4" s="240"/>
      <c r="BP4" s="312"/>
      <c r="BQ4" s="1839"/>
      <c r="BR4" s="240"/>
      <c r="BS4" s="240" t="s">
        <v>1284</v>
      </c>
      <c r="BT4" s="240"/>
      <c r="BU4" s="240"/>
      <c r="BW4" s="230"/>
      <c r="BX4" s="743"/>
      <c r="BY4" s="59"/>
      <c r="BZ4" s="59"/>
      <c r="CA4" s="59"/>
      <c r="CB4" s="59"/>
      <c r="CD4" s="323"/>
      <c r="CE4" s="1839"/>
      <c r="CF4" s="240" t="s">
        <v>1285</v>
      </c>
      <c r="CG4" s="240"/>
      <c r="CH4" s="240"/>
      <c r="CI4" s="240"/>
      <c r="CK4" s="407"/>
      <c r="CL4" s="1841"/>
      <c r="CM4" s="240"/>
      <c r="CN4" s="240"/>
      <c r="CO4" s="240"/>
      <c r="CP4" s="240"/>
      <c r="CR4" s="312"/>
      <c r="CS4" s="1839"/>
      <c r="CT4" s="240"/>
      <c r="CU4" s="240" t="s">
        <v>868</v>
      </c>
      <c r="CV4" s="240"/>
      <c r="CW4" s="240"/>
      <c r="CY4" s="312"/>
      <c r="CZ4" s="1839"/>
      <c r="DA4" s="240"/>
      <c r="DB4" s="240" t="s">
        <v>1286</v>
      </c>
      <c r="DC4" s="240"/>
      <c r="DD4" s="240"/>
      <c r="DF4" s="323"/>
      <c r="DG4" s="312"/>
      <c r="DH4" s="1839"/>
      <c r="DI4" s="240"/>
      <c r="DJ4" s="175" t="s">
        <v>5</v>
      </c>
      <c r="DK4" s="240"/>
      <c r="DL4" s="240"/>
      <c r="DN4" s="323"/>
      <c r="DO4" s="312"/>
      <c r="DP4" s="1839"/>
      <c r="DQ4" s="240"/>
      <c r="DR4" s="59" t="s">
        <v>1287</v>
      </c>
      <c r="DS4" s="240"/>
      <c r="DT4" s="240"/>
      <c r="DV4" s="323"/>
      <c r="DW4" s="312"/>
      <c r="DX4" s="1839"/>
      <c r="DY4" s="240"/>
      <c r="DZ4" s="59"/>
      <c r="EA4" s="240"/>
      <c r="EB4" s="240"/>
      <c r="ED4" s="323"/>
      <c r="EE4" s="1839"/>
      <c r="EF4" s="240"/>
      <c r="EG4" s="240" t="s">
        <v>1288</v>
      </c>
      <c r="EH4" s="240"/>
      <c r="EI4" s="240"/>
      <c r="EK4" s="322"/>
      <c r="EL4" s="743"/>
      <c r="EM4" s="59"/>
      <c r="EN4" s="59" t="s">
        <v>1947</v>
      </c>
      <c r="EO4" s="59"/>
      <c r="EP4" s="59"/>
      <c r="ER4" s="322"/>
      <c r="ES4" s="743"/>
      <c r="ET4" s="59"/>
      <c r="EU4" s="59" t="s">
        <v>3388</v>
      </c>
      <c r="EV4" s="59"/>
      <c r="EW4" s="59"/>
      <c r="EY4" s="322"/>
      <c r="EZ4" s="743"/>
      <c r="FA4" s="59"/>
      <c r="FB4" s="59"/>
      <c r="FC4" s="59"/>
      <c r="FD4" s="59"/>
      <c r="FF4" s="322"/>
      <c r="FG4" s="743"/>
      <c r="FH4" s="59"/>
      <c r="FI4" s="59"/>
      <c r="FJ4" s="59"/>
      <c r="FK4" s="59"/>
      <c r="FM4" s="322"/>
      <c r="FN4" s="743"/>
      <c r="FO4" s="59"/>
      <c r="FP4" s="59"/>
      <c r="FQ4" s="59"/>
      <c r="FR4" s="59"/>
      <c r="FT4" s="312"/>
      <c r="FU4" s="1839"/>
      <c r="FV4" s="240"/>
      <c r="FW4" s="240" t="s">
        <v>1284</v>
      </c>
      <c r="FX4" s="240"/>
      <c r="FY4" s="240"/>
      <c r="GA4" s="312"/>
      <c r="GB4" s="1839"/>
      <c r="GC4" s="240"/>
      <c r="GD4" s="240"/>
      <c r="GE4" s="240"/>
      <c r="GF4" s="240"/>
      <c r="GH4" s="312"/>
      <c r="GI4" s="1839"/>
      <c r="GJ4" s="240"/>
      <c r="GK4" s="240" t="s">
        <v>1289</v>
      </c>
      <c r="GL4" s="240"/>
      <c r="GM4" s="240"/>
      <c r="GO4" s="794"/>
      <c r="GP4" s="312"/>
      <c r="GQ4" s="1839"/>
      <c r="GR4" s="1286"/>
      <c r="GS4" s="1315"/>
      <c r="GT4" s="240"/>
      <c r="GU4" s="240"/>
      <c r="GW4" s="312"/>
      <c r="GX4" s="994"/>
      <c r="GY4" s="995" t="s">
        <v>1285</v>
      </c>
      <c r="GZ4" s="995"/>
      <c r="HA4" s="240"/>
      <c r="HB4" s="240"/>
      <c r="HD4" s="312"/>
      <c r="HE4" s="1839"/>
      <c r="HF4" s="240"/>
      <c r="HG4" s="240"/>
      <c r="HH4" s="240"/>
      <c r="HI4" s="240"/>
      <c r="HK4" s="312"/>
      <c r="HL4" s="1841"/>
      <c r="HM4" s="240"/>
      <c r="HN4" s="240" t="s">
        <v>1290</v>
      </c>
      <c r="HO4" s="744"/>
      <c r="HP4" s="240"/>
      <c r="HR4" s="312"/>
      <c r="HS4" s="1841"/>
      <c r="HT4" s="240"/>
      <c r="HU4" s="240"/>
      <c r="HV4" s="744"/>
      <c r="HW4" s="240"/>
      <c r="HY4" s="312"/>
      <c r="HZ4" s="1839"/>
      <c r="IA4" s="240"/>
      <c r="IB4" s="240"/>
      <c r="IC4" s="240"/>
      <c r="ID4" s="240"/>
      <c r="IF4" s="312"/>
      <c r="IG4" s="1839"/>
      <c r="IH4" s="240"/>
      <c r="II4" s="240" t="s">
        <v>1289</v>
      </c>
      <c r="IJ4" s="240"/>
      <c r="IK4" s="240"/>
      <c r="IM4" s="312"/>
      <c r="IN4" s="1839"/>
      <c r="IO4" s="240"/>
      <c r="IP4" s="240"/>
      <c r="IQ4" s="240"/>
      <c r="IR4" s="240"/>
      <c r="IT4" s="312"/>
      <c r="IU4" s="1839"/>
      <c r="IV4" s="240"/>
      <c r="IW4" s="240"/>
      <c r="IX4" s="240"/>
      <c r="IY4" s="240"/>
      <c r="JA4" s="312"/>
      <c r="JB4" s="1839"/>
      <c r="JC4" s="240"/>
      <c r="JD4" s="240" t="s">
        <v>998</v>
      </c>
      <c r="JE4" s="240"/>
      <c r="JF4" s="240"/>
      <c r="JH4" s="230"/>
      <c r="JI4" s="743"/>
      <c r="JJ4" s="59"/>
      <c r="JK4" s="59" t="s">
        <v>1435</v>
      </c>
      <c r="JL4" s="59"/>
      <c r="JM4" s="59"/>
      <c r="JO4" s="312"/>
      <c r="JP4" s="1839"/>
      <c r="JQ4" s="240"/>
      <c r="JR4" s="240" t="s">
        <v>1291</v>
      </c>
      <c r="JS4" s="240"/>
      <c r="JT4" s="240"/>
      <c r="JV4" s="312"/>
      <c r="JW4" s="1839"/>
      <c r="JX4" s="240"/>
      <c r="JY4" s="240" t="s">
        <v>1284</v>
      </c>
      <c r="JZ4" s="240"/>
      <c r="KA4" s="240"/>
      <c r="KC4" s="407"/>
      <c r="KD4" s="312"/>
      <c r="KE4" s="1839"/>
      <c r="KF4" s="240"/>
      <c r="KG4" s="240"/>
      <c r="KH4" s="240"/>
      <c r="KI4" s="240"/>
      <c r="KK4" s="407"/>
      <c r="KL4" s="1839"/>
      <c r="KM4" s="240"/>
      <c r="KN4" s="240"/>
      <c r="KO4" s="240"/>
      <c r="KP4" s="240"/>
      <c r="KR4" s="427"/>
      <c r="KS4" s="743"/>
      <c r="KT4" s="59"/>
      <c r="KU4" s="59"/>
      <c r="KV4" s="59"/>
      <c r="KW4" s="59"/>
      <c r="KY4" s="312"/>
      <c r="KZ4" s="1839"/>
      <c r="LA4" s="240"/>
      <c r="LB4" s="240"/>
      <c r="LC4" s="240"/>
      <c r="LD4" s="240"/>
      <c r="LF4" s="312"/>
      <c r="LG4" s="1839"/>
      <c r="LH4" s="240"/>
      <c r="LI4" s="240"/>
      <c r="LJ4" s="240"/>
      <c r="LK4" s="240"/>
      <c r="LM4" s="407"/>
      <c r="LN4" s="1839"/>
      <c r="LO4" s="240"/>
      <c r="LP4" s="240"/>
      <c r="LQ4" s="240"/>
      <c r="LR4" s="240"/>
      <c r="LT4" s="407"/>
      <c r="LU4" s="1839"/>
      <c r="LV4" s="240"/>
      <c r="LW4" s="240"/>
      <c r="LX4" s="240"/>
      <c r="LY4" s="240"/>
      <c r="MA4" s="312"/>
      <c r="MB4" s="1839"/>
      <c r="MC4" s="240"/>
      <c r="MD4" s="240"/>
      <c r="ME4" s="240"/>
      <c r="MF4" s="240"/>
      <c r="MH4" s="312"/>
      <c r="MI4" s="1839"/>
      <c r="MJ4" s="240"/>
      <c r="MK4" s="240" t="s">
        <v>48</v>
      </c>
      <c r="ML4" s="240"/>
      <c r="MM4" s="240"/>
      <c r="MO4" s="312"/>
      <c r="MP4" s="1839"/>
      <c r="MQ4" s="240"/>
      <c r="MR4" s="240"/>
      <c r="MS4" s="240"/>
      <c r="MT4" s="240"/>
      <c r="MV4" s="312"/>
      <c r="MW4" s="1839"/>
      <c r="MX4" s="240"/>
      <c r="MY4" s="240"/>
      <c r="MZ4" s="240"/>
      <c r="NA4" s="240"/>
      <c r="NC4" s="312"/>
      <c r="ND4" s="1839"/>
      <c r="NE4" s="240"/>
      <c r="NF4" s="240"/>
      <c r="NG4" s="240"/>
      <c r="NH4" s="240"/>
      <c r="NJ4" s="312"/>
      <c r="NK4" s="1839"/>
      <c r="NL4" s="240"/>
      <c r="NM4" s="175" t="s">
        <v>1292</v>
      </c>
      <c r="NN4" s="240"/>
      <c r="NO4" s="240"/>
      <c r="NQ4" s="312"/>
      <c r="NR4" s="1839"/>
      <c r="NS4" s="240"/>
      <c r="NT4" s="995" t="s">
        <v>1293</v>
      </c>
      <c r="NU4" s="240"/>
      <c r="NV4" s="240"/>
      <c r="NX4" s="312"/>
      <c r="NY4" s="1839"/>
      <c r="NZ4" s="240"/>
      <c r="OA4" s="59"/>
      <c r="OB4" s="240"/>
      <c r="OC4" s="240"/>
      <c r="OE4" s="312"/>
      <c r="OF4" s="1841"/>
      <c r="OG4" s="240"/>
      <c r="OH4" s="240" t="s">
        <v>1294</v>
      </c>
      <c r="OI4" s="240"/>
      <c r="OJ4" s="240"/>
      <c r="OL4" s="230"/>
      <c r="OM4" s="1311"/>
      <c r="ON4" s="59"/>
      <c r="OO4" s="59"/>
      <c r="OP4" s="59"/>
      <c r="OQ4" s="59"/>
      <c r="OS4" s="230"/>
      <c r="OT4" s="1311"/>
      <c r="OU4" s="59"/>
      <c r="OV4" s="59"/>
      <c r="OW4" s="59"/>
      <c r="OX4" s="59"/>
      <c r="OZ4" s="312"/>
      <c r="PA4" s="1839"/>
      <c r="PB4" s="240"/>
      <c r="PC4" s="240"/>
      <c r="PD4" s="240"/>
      <c r="PE4" s="240"/>
      <c r="PG4" s="312"/>
      <c r="PH4" s="1839"/>
      <c r="PI4" s="240"/>
      <c r="PJ4" s="240" t="s">
        <v>1295</v>
      </c>
      <c r="PK4" s="240"/>
      <c r="PL4" s="240"/>
      <c r="PN4" s="407"/>
      <c r="PO4" s="1841"/>
      <c r="PP4" s="240"/>
      <c r="PQ4" s="424"/>
      <c r="PR4" s="240"/>
      <c r="PS4" s="240"/>
      <c r="PU4" s="312"/>
      <c r="PV4" s="1841"/>
      <c r="PW4" s="240"/>
      <c r="PX4" s="240"/>
      <c r="PY4" s="240"/>
      <c r="PZ4" s="240"/>
      <c r="QB4" s="230"/>
      <c r="QC4" s="1311"/>
      <c r="QD4" s="59"/>
      <c r="QE4" s="59"/>
      <c r="QF4" s="59"/>
      <c r="QG4" s="59"/>
      <c r="QI4" s="312"/>
      <c r="QJ4" s="1839"/>
      <c r="QK4" s="240"/>
      <c r="QL4" s="240" t="s">
        <v>512</v>
      </c>
      <c r="QM4" s="240"/>
      <c r="QN4" s="240"/>
      <c r="QP4" s="323"/>
      <c r="QQ4" s="1839"/>
      <c r="QR4" s="240"/>
      <c r="QS4" s="240"/>
      <c r="QT4" s="240"/>
      <c r="QU4" s="240"/>
      <c r="QW4" s="323"/>
      <c r="QX4" s="1839"/>
      <c r="QY4" s="240"/>
      <c r="QZ4" s="240" t="s">
        <v>3389</v>
      </c>
      <c r="RA4" s="240"/>
      <c r="RB4" s="240"/>
      <c r="RD4" s="312"/>
      <c r="RE4" s="1839"/>
      <c r="RF4" s="240"/>
      <c r="RG4" s="240" t="s">
        <v>1296</v>
      </c>
      <c r="RH4" s="240"/>
      <c r="RI4" s="240"/>
      <c r="RK4" s="312"/>
      <c r="RL4" s="1839"/>
      <c r="RM4" s="240"/>
      <c r="RN4" s="240"/>
      <c r="RO4" s="240"/>
      <c r="RP4" s="240"/>
    </row>
    <row r="5" spans="1:485" ht="45.75" customHeight="1" thickTop="1" thickBot="1" x14ac:dyDescent="0.3">
      <c r="A5" s="601" t="s">
        <v>0</v>
      </c>
      <c r="B5" s="313" t="s">
        <v>80</v>
      </c>
      <c r="C5" s="350" t="s">
        <v>2</v>
      </c>
      <c r="D5" s="28" t="s">
        <v>29</v>
      </c>
      <c r="E5" s="350" t="s">
        <v>17</v>
      </c>
      <c r="F5" s="748" t="s">
        <v>8</v>
      </c>
      <c r="H5" s="601" t="s">
        <v>0</v>
      </c>
      <c r="I5" s="340" t="s">
        <v>467</v>
      </c>
      <c r="J5" s="339" t="s">
        <v>80</v>
      </c>
      <c r="K5" s="350" t="s">
        <v>2</v>
      </c>
      <c r="L5" s="28" t="s">
        <v>29</v>
      </c>
      <c r="M5" s="350" t="s">
        <v>17</v>
      </c>
      <c r="N5" s="748" t="s">
        <v>8</v>
      </c>
      <c r="P5" s="601" t="s">
        <v>0</v>
      </c>
      <c r="Q5" s="339" t="s">
        <v>80</v>
      </c>
      <c r="R5" s="350" t="s">
        <v>2</v>
      </c>
      <c r="S5" s="28" t="s">
        <v>29</v>
      </c>
      <c r="T5" s="350" t="s">
        <v>17</v>
      </c>
      <c r="U5" s="748" t="s">
        <v>8</v>
      </c>
      <c r="W5" s="747" t="s">
        <v>0</v>
      </c>
      <c r="X5" s="339" t="s">
        <v>80</v>
      </c>
      <c r="Y5" s="350" t="s">
        <v>2</v>
      </c>
      <c r="Z5" s="28" t="s">
        <v>29</v>
      </c>
      <c r="AA5" s="350" t="s">
        <v>17</v>
      </c>
      <c r="AB5" s="748" t="s">
        <v>8</v>
      </c>
      <c r="AD5" s="747" t="s">
        <v>0</v>
      </c>
      <c r="AE5" s="340" t="s">
        <v>467</v>
      </c>
      <c r="AF5" s="339" t="s">
        <v>80</v>
      </c>
      <c r="AG5" s="350" t="s">
        <v>2</v>
      </c>
      <c r="AH5" s="28" t="s">
        <v>29</v>
      </c>
      <c r="AI5" s="350" t="s">
        <v>17</v>
      </c>
      <c r="AJ5" s="748" t="s">
        <v>8</v>
      </c>
      <c r="AL5" s="1422" t="s">
        <v>0</v>
      </c>
      <c r="AM5" s="340" t="s">
        <v>467</v>
      </c>
      <c r="AN5" s="339" t="s">
        <v>80</v>
      </c>
      <c r="AO5" s="350" t="s">
        <v>2</v>
      </c>
      <c r="AP5" s="28" t="s">
        <v>29</v>
      </c>
      <c r="AQ5" s="350" t="s">
        <v>17</v>
      </c>
      <c r="AR5" s="748" t="s">
        <v>8</v>
      </c>
      <c r="AT5" s="747" t="s">
        <v>0</v>
      </c>
      <c r="AU5" s="340" t="s">
        <v>467</v>
      </c>
      <c r="AV5" s="339" t="s">
        <v>80</v>
      </c>
      <c r="AW5" s="350" t="s">
        <v>2</v>
      </c>
      <c r="AX5" s="28" t="s">
        <v>29</v>
      </c>
      <c r="AY5" s="350" t="s">
        <v>17</v>
      </c>
      <c r="AZ5" s="748" t="s">
        <v>8</v>
      </c>
      <c r="BB5" s="747" t="s">
        <v>0</v>
      </c>
      <c r="BC5" s="313" t="s">
        <v>80</v>
      </c>
      <c r="BD5" s="350" t="s">
        <v>2</v>
      </c>
      <c r="BE5" s="28" t="s">
        <v>29</v>
      </c>
      <c r="BF5" s="350" t="s">
        <v>17</v>
      </c>
      <c r="BG5" s="748" t="s">
        <v>8</v>
      </c>
      <c r="BI5" s="1423" t="s">
        <v>0</v>
      </c>
      <c r="BJ5" s="313" t="s">
        <v>80</v>
      </c>
      <c r="BK5" s="350" t="s">
        <v>2</v>
      </c>
      <c r="BL5" s="28" t="s">
        <v>29</v>
      </c>
      <c r="BM5" s="350" t="s">
        <v>17</v>
      </c>
      <c r="BN5" s="748" t="s">
        <v>8</v>
      </c>
      <c r="BP5" s="747" t="s">
        <v>0</v>
      </c>
      <c r="BQ5" s="313" t="s">
        <v>80</v>
      </c>
      <c r="BR5" s="350" t="s">
        <v>2</v>
      </c>
      <c r="BS5" s="28" t="s">
        <v>29</v>
      </c>
      <c r="BT5" s="350" t="s">
        <v>17</v>
      </c>
      <c r="BU5" s="748" t="s">
        <v>8</v>
      </c>
      <c r="BW5" s="1424" t="s">
        <v>0</v>
      </c>
      <c r="BX5" s="1425" t="s">
        <v>80</v>
      </c>
      <c r="BY5" s="1426" t="s">
        <v>2</v>
      </c>
      <c r="BZ5" s="598" t="s">
        <v>29</v>
      </c>
      <c r="CA5" s="1426" t="s">
        <v>17</v>
      </c>
      <c r="CB5" s="1427" t="s">
        <v>8</v>
      </c>
      <c r="CD5" s="601" t="s">
        <v>0</v>
      </c>
      <c r="CE5" s="313" t="s">
        <v>80</v>
      </c>
      <c r="CF5" s="350" t="s">
        <v>2</v>
      </c>
      <c r="CG5" s="28" t="s">
        <v>29</v>
      </c>
      <c r="CH5" s="350" t="s">
        <v>17</v>
      </c>
      <c r="CI5" s="748" t="s">
        <v>8</v>
      </c>
      <c r="CK5" s="545" t="s">
        <v>0</v>
      </c>
      <c r="CL5" s="313" t="s">
        <v>80</v>
      </c>
      <c r="CM5" s="350" t="s">
        <v>2</v>
      </c>
      <c r="CN5" s="28" t="s">
        <v>29</v>
      </c>
      <c r="CO5" s="350" t="s">
        <v>17</v>
      </c>
      <c r="CP5" s="748" t="s">
        <v>8</v>
      </c>
      <c r="CR5" s="747" t="s">
        <v>0</v>
      </c>
      <c r="CS5" s="313" t="s">
        <v>80</v>
      </c>
      <c r="CT5" s="350" t="s">
        <v>2</v>
      </c>
      <c r="CU5" s="28" t="s">
        <v>29</v>
      </c>
      <c r="CV5" s="350" t="s">
        <v>17</v>
      </c>
      <c r="CW5" s="748" t="s">
        <v>8</v>
      </c>
      <c r="CY5" s="747" t="s">
        <v>0</v>
      </c>
      <c r="CZ5" s="313" t="s">
        <v>80</v>
      </c>
      <c r="DA5" s="350" t="s">
        <v>2</v>
      </c>
      <c r="DB5" s="28" t="s">
        <v>29</v>
      </c>
      <c r="DC5" s="350" t="s">
        <v>17</v>
      </c>
      <c r="DD5" s="748" t="s">
        <v>8</v>
      </c>
      <c r="DF5" s="601" t="s">
        <v>0</v>
      </c>
      <c r="DG5" s="996" t="s">
        <v>1297</v>
      </c>
      <c r="DH5" s="313" t="s">
        <v>80</v>
      </c>
      <c r="DI5" s="350" t="s">
        <v>2</v>
      </c>
      <c r="DJ5" s="28" t="s">
        <v>29</v>
      </c>
      <c r="DK5" s="350" t="s">
        <v>17</v>
      </c>
      <c r="DL5" s="748" t="s">
        <v>8</v>
      </c>
      <c r="DN5" s="601" t="s">
        <v>0</v>
      </c>
      <c r="DO5" s="996" t="s">
        <v>1297</v>
      </c>
      <c r="DP5" s="313" t="s">
        <v>80</v>
      </c>
      <c r="DQ5" s="350" t="s">
        <v>2</v>
      </c>
      <c r="DR5" s="28" t="s">
        <v>29</v>
      </c>
      <c r="DS5" s="350" t="s">
        <v>17</v>
      </c>
      <c r="DT5" s="748" t="s">
        <v>8</v>
      </c>
      <c r="DV5" s="601" t="s">
        <v>0</v>
      </c>
      <c r="DW5" s="996" t="s">
        <v>1297</v>
      </c>
      <c r="DX5" s="313" t="s">
        <v>80</v>
      </c>
      <c r="DY5" s="350" t="s">
        <v>2</v>
      </c>
      <c r="DZ5" s="28" t="s">
        <v>29</v>
      </c>
      <c r="EA5" s="350" t="s">
        <v>17</v>
      </c>
      <c r="EB5" s="748" t="s">
        <v>8</v>
      </c>
      <c r="ED5" s="601" t="s">
        <v>0</v>
      </c>
      <c r="EE5" s="313" t="s">
        <v>80</v>
      </c>
      <c r="EF5" s="350" t="s">
        <v>2</v>
      </c>
      <c r="EG5" s="28" t="s">
        <v>29</v>
      </c>
      <c r="EH5" s="350" t="s">
        <v>17</v>
      </c>
      <c r="EI5" s="748" t="s">
        <v>8</v>
      </c>
      <c r="EK5" s="1428" t="s">
        <v>0</v>
      </c>
      <c r="EL5" s="1425" t="s">
        <v>80</v>
      </c>
      <c r="EM5" s="1426" t="s">
        <v>2</v>
      </c>
      <c r="EN5" s="598" t="s">
        <v>29</v>
      </c>
      <c r="EO5" s="1426" t="s">
        <v>17</v>
      </c>
      <c r="EP5" s="1427" t="s">
        <v>8</v>
      </c>
      <c r="ER5" s="1428" t="s">
        <v>0</v>
      </c>
      <c r="ES5" s="1425" t="s">
        <v>80</v>
      </c>
      <c r="ET5" s="1426" t="s">
        <v>2</v>
      </c>
      <c r="EU5" s="598" t="s">
        <v>29</v>
      </c>
      <c r="EV5" s="1426" t="s">
        <v>17</v>
      </c>
      <c r="EW5" s="1427" t="s">
        <v>8</v>
      </c>
      <c r="EY5" s="1428" t="s">
        <v>0</v>
      </c>
      <c r="EZ5" s="1425" t="s">
        <v>80</v>
      </c>
      <c r="FA5" s="1426" t="s">
        <v>2</v>
      </c>
      <c r="FB5" s="598" t="s">
        <v>29</v>
      </c>
      <c r="FC5" s="1426" t="s">
        <v>17</v>
      </c>
      <c r="FD5" s="1427" t="s">
        <v>8</v>
      </c>
      <c r="FF5" s="1428" t="s">
        <v>0</v>
      </c>
      <c r="FG5" s="1425" t="s">
        <v>80</v>
      </c>
      <c r="FH5" s="1426" t="s">
        <v>2</v>
      </c>
      <c r="FI5" s="598" t="s">
        <v>29</v>
      </c>
      <c r="FJ5" s="1426" t="s">
        <v>17</v>
      </c>
      <c r="FK5" s="1427" t="s">
        <v>8</v>
      </c>
      <c r="FM5" s="1428" t="s">
        <v>0</v>
      </c>
      <c r="FN5" s="1425" t="s">
        <v>80</v>
      </c>
      <c r="FO5" s="1426" t="s">
        <v>2</v>
      </c>
      <c r="FP5" s="598" t="s">
        <v>29</v>
      </c>
      <c r="FQ5" s="1426" t="s">
        <v>17</v>
      </c>
      <c r="FR5" s="1427" t="s">
        <v>8</v>
      </c>
      <c r="FT5" s="747" t="s">
        <v>0</v>
      </c>
      <c r="FU5" s="313" t="s">
        <v>80</v>
      </c>
      <c r="FV5" s="350" t="s">
        <v>2</v>
      </c>
      <c r="FW5" s="28" t="s">
        <v>29</v>
      </c>
      <c r="FX5" s="350" t="s">
        <v>17</v>
      </c>
      <c r="FY5" s="748" t="s">
        <v>8</v>
      </c>
      <c r="GA5" s="747" t="s">
        <v>0</v>
      </c>
      <c r="GB5" s="313" t="s">
        <v>80</v>
      </c>
      <c r="GC5" s="350" t="s">
        <v>2</v>
      </c>
      <c r="GD5" s="28" t="s">
        <v>29</v>
      </c>
      <c r="GE5" s="350" t="s">
        <v>17</v>
      </c>
      <c r="GF5" s="748" t="s">
        <v>8</v>
      </c>
      <c r="GH5" s="747" t="s">
        <v>0</v>
      </c>
      <c r="GI5" s="313" t="s">
        <v>80</v>
      </c>
      <c r="GJ5" s="350" t="s">
        <v>2</v>
      </c>
      <c r="GK5" s="28" t="s">
        <v>29</v>
      </c>
      <c r="GL5" s="350" t="s">
        <v>17</v>
      </c>
      <c r="GM5" s="748" t="s">
        <v>8</v>
      </c>
      <c r="GO5" s="1429" t="s">
        <v>0</v>
      </c>
      <c r="GP5" s="338" t="s">
        <v>466</v>
      </c>
      <c r="GQ5" s="313" t="s">
        <v>80</v>
      </c>
      <c r="GR5" s="350" t="s">
        <v>2</v>
      </c>
      <c r="GS5" s="28" t="s">
        <v>29</v>
      </c>
      <c r="GT5" s="350" t="s">
        <v>17</v>
      </c>
      <c r="GU5" s="748" t="s">
        <v>8</v>
      </c>
      <c r="GW5" s="747" t="s">
        <v>0</v>
      </c>
      <c r="GX5" s="313" t="s">
        <v>80</v>
      </c>
      <c r="GY5" s="350" t="s">
        <v>2</v>
      </c>
      <c r="GZ5" s="28" t="s">
        <v>29</v>
      </c>
      <c r="HA5" s="350" t="s">
        <v>17</v>
      </c>
      <c r="HB5" s="748" t="s">
        <v>8</v>
      </c>
      <c r="HD5" s="747" t="s">
        <v>0</v>
      </c>
      <c r="HE5" s="313" t="s">
        <v>80</v>
      </c>
      <c r="HF5" s="350" t="s">
        <v>2</v>
      </c>
      <c r="HG5" s="28" t="s">
        <v>29</v>
      </c>
      <c r="HH5" s="350" t="s">
        <v>17</v>
      </c>
      <c r="HI5" s="748" t="s">
        <v>8</v>
      </c>
      <c r="HK5" s="747" t="s">
        <v>0</v>
      </c>
      <c r="HL5" s="313" t="s">
        <v>80</v>
      </c>
      <c r="HM5" s="350" t="s">
        <v>2</v>
      </c>
      <c r="HN5" s="28" t="s">
        <v>29</v>
      </c>
      <c r="HO5" s="754" t="s">
        <v>17</v>
      </c>
      <c r="HP5" s="748" t="s">
        <v>8</v>
      </c>
      <c r="HR5" s="747" t="s">
        <v>0</v>
      </c>
      <c r="HS5" s="313" t="s">
        <v>80</v>
      </c>
      <c r="HT5" s="350" t="s">
        <v>2</v>
      </c>
      <c r="HU5" s="28" t="s">
        <v>29</v>
      </c>
      <c r="HV5" s="754" t="s">
        <v>17</v>
      </c>
      <c r="HW5" s="748" t="s">
        <v>8</v>
      </c>
      <c r="HY5" s="747" t="s">
        <v>0</v>
      </c>
      <c r="HZ5" s="313" t="s">
        <v>87</v>
      </c>
      <c r="IA5" s="350" t="s">
        <v>2</v>
      </c>
      <c r="IB5" s="28" t="s">
        <v>29</v>
      </c>
      <c r="IC5" s="350" t="s">
        <v>17</v>
      </c>
      <c r="ID5" s="748" t="s">
        <v>8</v>
      </c>
      <c r="IF5" s="747" t="s">
        <v>0</v>
      </c>
      <c r="IG5" s="313" t="s">
        <v>87</v>
      </c>
      <c r="IH5" s="350" t="s">
        <v>2</v>
      </c>
      <c r="II5" s="28" t="s">
        <v>29</v>
      </c>
      <c r="IJ5" s="350" t="s">
        <v>17</v>
      </c>
      <c r="IK5" s="748" t="s">
        <v>8</v>
      </c>
      <c r="IM5" s="747" t="s">
        <v>0</v>
      </c>
      <c r="IN5" s="313" t="s">
        <v>87</v>
      </c>
      <c r="IO5" s="350" t="s">
        <v>2</v>
      </c>
      <c r="IP5" s="28" t="s">
        <v>29</v>
      </c>
      <c r="IQ5" s="350" t="s">
        <v>17</v>
      </c>
      <c r="IR5" s="748" t="s">
        <v>8</v>
      </c>
      <c r="IT5" s="747" t="s">
        <v>0</v>
      </c>
      <c r="IU5" s="313" t="s">
        <v>87</v>
      </c>
      <c r="IV5" s="350" t="s">
        <v>2</v>
      </c>
      <c r="IW5" s="28" t="s">
        <v>29</v>
      </c>
      <c r="IX5" s="350" t="s">
        <v>17</v>
      </c>
      <c r="IY5" s="748" t="s">
        <v>8</v>
      </c>
      <c r="JA5" s="747" t="s">
        <v>0</v>
      </c>
      <c r="JB5" s="313" t="s">
        <v>87</v>
      </c>
      <c r="JC5" s="350" t="s">
        <v>2</v>
      </c>
      <c r="JD5" s="28" t="s">
        <v>29</v>
      </c>
      <c r="JE5" s="350" t="s">
        <v>17</v>
      </c>
      <c r="JF5" s="748" t="s">
        <v>8</v>
      </c>
      <c r="JH5" s="1424" t="s">
        <v>0</v>
      </c>
      <c r="JI5" s="1425" t="s">
        <v>87</v>
      </c>
      <c r="JJ5" s="1426" t="s">
        <v>2</v>
      </c>
      <c r="JK5" s="1580" t="s">
        <v>29</v>
      </c>
      <c r="JL5" s="1579" t="s">
        <v>17</v>
      </c>
      <c r="JM5" s="1427" t="s">
        <v>8</v>
      </c>
      <c r="JO5" s="747" t="s">
        <v>0</v>
      </c>
      <c r="JP5" s="313" t="s">
        <v>87</v>
      </c>
      <c r="JQ5" s="350" t="s">
        <v>2</v>
      </c>
      <c r="JR5" s="28" t="s">
        <v>29</v>
      </c>
      <c r="JS5" s="350" t="s">
        <v>17</v>
      </c>
      <c r="JT5" s="748" t="s">
        <v>8</v>
      </c>
      <c r="JV5" s="747" t="s">
        <v>0</v>
      </c>
      <c r="JW5" s="313" t="s">
        <v>87</v>
      </c>
      <c r="JX5" s="350" t="s">
        <v>2</v>
      </c>
      <c r="JY5" s="28" t="s">
        <v>29</v>
      </c>
      <c r="JZ5" s="350" t="s">
        <v>17</v>
      </c>
      <c r="KA5" s="748" t="s">
        <v>8</v>
      </c>
      <c r="KC5" s="545" t="s">
        <v>0</v>
      </c>
      <c r="KD5" s="997" t="s">
        <v>1297</v>
      </c>
      <c r="KE5" s="313" t="s">
        <v>87</v>
      </c>
      <c r="KF5" s="350" t="s">
        <v>2</v>
      </c>
      <c r="KG5" s="28" t="s">
        <v>29</v>
      </c>
      <c r="KH5" s="350" t="s">
        <v>17</v>
      </c>
      <c r="KI5" s="748" t="s">
        <v>8</v>
      </c>
      <c r="KK5" s="545" t="s">
        <v>0</v>
      </c>
      <c r="KL5" s="313" t="s">
        <v>80</v>
      </c>
      <c r="KM5" s="350" t="s">
        <v>2</v>
      </c>
      <c r="KN5" s="28" t="s">
        <v>29</v>
      </c>
      <c r="KO5" s="350" t="s">
        <v>17</v>
      </c>
      <c r="KP5" s="748" t="s">
        <v>8</v>
      </c>
      <c r="KR5" s="1420" t="s">
        <v>0</v>
      </c>
      <c r="KS5" s="1425" t="s">
        <v>80</v>
      </c>
      <c r="KT5" s="1426" t="s">
        <v>2</v>
      </c>
      <c r="KU5" s="598" t="s">
        <v>29</v>
      </c>
      <c r="KV5" s="1426" t="s">
        <v>17</v>
      </c>
      <c r="KW5" s="1427" t="s">
        <v>8</v>
      </c>
      <c r="KY5" s="747" t="s">
        <v>0</v>
      </c>
      <c r="KZ5" s="313" t="s">
        <v>80</v>
      </c>
      <c r="LA5" s="350" t="s">
        <v>2</v>
      </c>
      <c r="LB5" s="28" t="s">
        <v>29</v>
      </c>
      <c r="LC5" s="350" t="s">
        <v>17</v>
      </c>
      <c r="LD5" s="748" t="s">
        <v>8</v>
      </c>
      <c r="LF5" s="747" t="s">
        <v>0</v>
      </c>
      <c r="LG5" s="313" t="s">
        <v>80</v>
      </c>
      <c r="LH5" s="350" t="s">
        <v>2</v>
      </c>
      <c r="LI5" s="28" t="s">
        <v>29</v>
      </c>
      <c r="LJ5" s="350" t="s">
        <v>17</v>
      </c>
      <c r="LK5" s="748" t="s">
        <v>8</v>
      </c>
      <c r="LM5" s="545" t="s">
        <v>0</v>
      </c>
      <c r="LN5" s="313" t="s">
        <v>80</v>
      </c>
      <c r="LO5" s="350" t="s">
        <v>2</v>
      </c>
      <c r="LP5" s="28" t="s">
        <v>29</v>
      </c>
      <c r="LQ5" s="350" t="s">
        <v>17</v>
      </c>
      <c r="LR5" s="748" t="s">
        <v>8</v>
      </c>
      <c r="LT5" s="545" t="s">
        <v>0</v>
      </c>
      <c r="LU5" s="313" t="s">
        <v>80</v>
      </c>
      <c r="LV5" s="350" t="s">
        <v>2</v>
      </c>
      <c r="LW5" s="28" t="s">
        <v>29</v>
      </c>
      <c r="LX5" s="350" t="s">
        <v>17</v>
      </c>
      <c r="LY5" s="748" t="s">
        <v>8</v>
      </c>
      <c r="MA5" s="747" t="s">
        <v>0</v>
      </c>
      <c r="MB5" s="313" t="s">
        <v>80</v>
      </c>
      <c r="MC5" s="350" t="s">
        <v>2</v>
      </c>
      <c r="MD5" s="28" t="s">
        <v>29</v>
      </c>
      <c r="ME5" s="350" t="s">
        <v>17</v>
      </c>
      <c r="MF5" s="748" t="s">
        <v>8</v>
      </c>
      <c r="MH5" s="747" t="s">
        <v>0</v>
      </c>
      <c r="MI5" s="313" t="s">
        <v>80</v>
      </c>
      <c r="MJ5" s="350" t="s">
        <v>2</v>
      </c>
      <c r="MK5" s="28" t="s">
        <v>29</v>
      </c>
      <c r="ML5" s="350" t="s">
        <v>17</v>
      </c>
      <c r="MM5" s="748" t="s">
        <v>8</v>
      </c>
      <c r="MO5" s="747" t="s">
        <v>0</v>
      </c>
      <c r="MP5" s="313" t="s">
        <v>80</v>
      </c>
      <c r="MQ5" s="350" t="s">
        <v>2</v>
      </c>
      <c r="MR5" s="28" t="s">
        <v>29</v>
      </c>
      <c r="MS5" s="350" t="s">
        <v>17</v>
      </c>
      <c r="MT5" s="748" t="s">
        <v>8</v>
      </c>
      <c r="MV5" s="747" t="s">
        <v>0</v>
      </c>
      <c r="MW5" s="313" t="s">
        <v>80</v>
      </c>
      <c r="MX5" s="350" t="s">
        <v>2</v>
      </c>
      <c r="MY5" s="28" t="s">
        <v>29</v>
      </c>
      <c r="MZ5" s="350" t="s">
        <v>17</v>
      </c>
      <c r="NA5" s="748" t="s">
        <v>8</v>
      </c>
      <c r="NC5" s="747" t="s">
        <v>0</v>
      </c>
      <c r="ND5" s="313" t="s">
        <v>80</v>
      </c>
      <c r="NE5" s="350" t="s">
        <v>2</v>
      </c>
      <c r="NF5" s="28" t="s">
        <v>29</v>
      </c>
      <c r="NG5" s="350" t="s">
        <v>17</v>
      </c>
      <c r="NH5" s="748" t="s">
        <v>8</v>
      </c>
      <c r="NJ5" s="747" t="s">
        <v>0</v>
      </c>
      <c r="NK5" s="313" t="s">
        <v>80</v>
      </c>
      <c r="NL5" s="350" t="s">
        <v>2</v>
      </c>
      <c r="NM5" s="28" t="s">
        <v>29</v>
      </c>
      <c r="NN5" s="350" t="s">
        <v>17</v>
      </c>
      <c r="NO5" s="748" t="s">
        <v>8</v>
      </c>
      <c r="NQ5" s="747" t="s">
        <v>0</v>
      </c>
      <c r="NR5" s="313" t="s">
        <v>80</v>
      </c>
      <c r="NS5" s="350" t="s">
        <v>2</v>
      </c>
      <c r="NT5" s="28" t="s">
        <v>29</v>
      </c>
      <c r="NU5" s="350" t="s">
        <v>17</v>
      </c>
      <c r="NV5" s="748" t="s">
        <v>8</v>
      </c>
      <c r="NX5" s="747" t="s">
        <v>0</v>
      </c>
      <c r="NY5" s="313" t="s">
        <v>80</v>
      </c>
      <c r="NZ5" s="350" t="s">
        <v>2</v>
      </c>
      <c r="OA5" s="598" t="s">
        <v>29</v>
      </c>
      <c r="OB5" s="350" t="s">
        <v>17</v>
      </c>
      <c r="OC5" s="748" t="s">
        <v>8</v>
      </c>
      <c r="OE5" s="747" t="s">
        <v>0</v>
      </c>
      <c r="OF5" s="313" t="s">
        <v>80</v>
      </c>
      <c r="OG5" s="350" t="s">
        <v>2</v>
      </c>
      <c r="OH5" s="28" t="s">
        <v>29</v>
      </c>
      <c r="OI5" s="350" t="s">
        <v>17</v>
      </c>
      <c r="OJ5" s="748" t="s">
        <v>8</v>
      </c>
      <c r="OL5" s="1424" t="s">
        <v>0</v>
      </c>
      <c r="OM5" s="1425" t="s">
        <v>80</v>
      </c>
      <c r="ON5" s="1426" t="s">
        <v>2</v>
      </c>
      <c r="OO5" s="598" t="s">
        <v>29</v>
      </c>
      <c r="OP5" s="1426" t="s">
        <v>17</v>
      </c>
      <c r="OQ5" s="1427" t="s">
        <v>8</v>
      </c>
      <c r="OS5" s="1424" t="s">
        <v>0</v>
      </c>
      <c r="OT5" s="1425" t="s">
        <v>80</v>
      </c>
      <c r="OU5" s="1426" t="s">
        <v>2</v>
      </c>
      <c r="OV5" s="598" t="s">
        <v>29</v>
      </c>
      <c r="OW5" s="1426" t="s">
        <v>17</v>
      </c>
      <c r="OX5" s="1427" t="s">
        <v>8</v>
      </c>
      <c r="OZ5" s="747" t="s">
        <v>0</v>
      </c>
      <c r="PA5" s="313" t="s">
        <v>80</v>
      </c>
      <c r="PB5" s="350" t="s">
        <v>2</v>
      </c>
      <c r="PC5" s="28" t="s">
        <v>29</v>
      </c>
      <c r="PD5" s="350" t="s">
        <v>17</v>
      </c>
      <c r="PE5" s="748" t="s">
        <v>8</v>
      </c>
      <c r="PG5" s="747" t="s">
        <v>0</v>
      </c>
      <c r="PH5" s="313" t="s">
        <v>80</v>
      </c>
      <c r="PI5" s="350" t="s">
        <v>2</v>
      </c>
      <c r="PJ5" s="28" t="s">
        <v>29</v>
      </c>
      <c r="PK5" s="350" t="s">
        <v>17</v>
      </c>
      <c r="PL5" s="748" t="s">
        <v>8</v>
      </c>
      <c r="PN5" s="545" t="s">
        <v>0</v>
      </c>
      <c r="PO5" s="313" t="s">
        <v>80</v>
      </c>
      <c r="PP5" s="350" t="s">
        <v>2</v>
      </c>
      <c r="PQ5" s="602" t="s">
        <v>29</v>
      </c>
      <c r="PR5" s="350" t="s">
        <v>17</v>
      </c>
      <c r="PS5" s="748" t="s">
        <v>8</v>
      </c>
      <c r="PU5" s="747" t="s">
        <v>0</v>
      </c>
      <c r="PV5" s="313" t="s">
        <v>80</v>
      </c>
      <c r="PW5" s="350" t="s">
        <v>2</v>
      </c>
      <c r="PX5" s="28" t="s">
        <v>29</v>
      </c>
      <c r="PY5" s="350" t="s">
        <v>17</v>
      </c>
      <c r="PZ5" s="748" t="s">
        <v>8</v>
      </c>
      <c r="QB5" s="1424" t="s">
        <v>0</v>
      </c>
      <c r="QC5" s="1425" t="s">
        <v>80</v>
      </c>
      <c r="QD5" s="1426" t="s">
        <v>2</v>
      </c>
      <c r="QE5" s="598" t="s">
        <v>29</v>
      </c>
      <c r="QF5" s="1426" t="s">
        <v>17</v>
      </c>
      <c r="QG5" s="1427" t="s">
        <v>8</v>
      </c>
      <c r="QI5" s="747" t="s">
        <v>0</v>
      </c>
      <c r="QJ5" s="313" t="s">
        <v>80</v>
      </c>
      <c r="QK5" s="350" t="s">
        <v>2</v>
      </c>
      <c r="QL5" s="28" t="s">
        <v>29</v>
      </c>
      <c r="QM5" s="350" t="s">
        <v>17</v>
      </c>
      <c r="QN5" s="748" t="s">
        <v>8</v>
      </c>
      <c r="QP5" s="601" t="s">
        <v>0</v>
      </c>
      <c r="QQ5" s="313" t="s">
        <v>80</v>
      </c>
      <c r="QR5" s="350" t="s">
        <v>2</v>
      </c>
      <c r="QS5" s="28" t="s">
        <v>29</v>
      </c>
      <c r="QT5" s="350" t="s">
        <v>17</v>
      </c>
      <c r="QU5" s="748" t="s">
        <v>8</v>
      </c>
      <c r="QW5" s="601" t="s">
        <v>0</v>
      </c>
      <c r="QX5" s="313" t="s">
        <v>80</v>
      </c>
      <c r="QY5" s="350" t="s">
        <v>2</v>
      </c>
      <c r="QZ5" s="28" t="s">
        <v>29</v>
      </c>
      <c r="RA5" s="350" t="s">
        <v>17</v>
      </c>
      <c r="RB5" s="748" t="s">
        <v>8</v>
      </c>
      <c r="RD5" s="747" t="s">
        <v>0</v>
      </c>
      <c r="RE5" s="313" t="s">
        <v>80</v>
      </c>
      <c r="RF5" s="350" t="s">
        <v>2</v>
      </c>
      <c r="RG5" s="28" t="s">
        <v>29</v>
      </c>
      <c r="RH5" s="350" t="s">
        <v>17</v>
      </c>
      <c r="RI5" s="748" t="s">
        <v>8</v>
      </c>
      <c r="RK5" s="747" t="s">
        <v>0</v>
      </c>
      <c r="RL5" s="313" t="s">
        <v>80</v>
      </c>
      <c r="RM5" s="350" t="s">
        <v>2</v>
      </c>
      <c r="RN5" s="28" t="s">
        <v>29</v>
      </c>
      <c r="RO5" s="350" t="s">
        <v>17</v>
      </c>
      <c r="RP5" s="748" t="s">
        <v>8</v>
      </c>
    </row>
    <row r="6" spans="1:485" ht="16.5" customHeight="1" thickTop="1" thickBot="1" x14ac:dyDescent="0.3">
      <c r="A6" s="323"/>
      <c r="B6" s="312"/>
      <c r="C6" s="765"/>
      <c r="D6" s="31"/>
      <c r="E6" s="766"/>
      <c r="F6" s="78">
        <f>C6-E6</f>
        <v>0</v>
      </c>
      <c r="H6" s="323"/>
      <c r="I6" s="2194" t="s">
        <v>1624</v>
      </c>
      <c r="J6" s="782"/>
      <c r="K6" s="140"/>
      <c r="L6" s="31"/>
      <c r="M6" s="766"/>
      <c r="N6" s="78">
        <f>K6-M6</f>
        <v>0</v>
      </c>
      <c r="P6" s="323"/>
      <c r="Q6" s="312"/>
      <c r="R6" s="765"/>
      <c r="S6" s="31"/>
      <c r="T6" s="766"/>
      <c r="U6" s="78">
        <f>R6-T6</f>
        <v>0</v>
      </c>
      <c r="W6" s="31"/>
      <c r="X6" s="312"/>
      <c r="Y6" s="765"/>
      <c r="Z6" s="31"/>
      <c r="AA6" s="766"/>
      <c r="AB6" s="78">
        <f>Y6-AA6</f>
        <v>0</v>
      </c>
      <c r="AD6" s="31"/>
      <c r="AE6" s="31"/>
      <c r="AF6" s="312"/>
      <c r="AG6" s="765"/>
      <c r="AH6" s="31"/>
      <c r="AI6" s="766"/>
      <c r="AJ6" s="78">
        <f>AG6-AI6</f>
        <v>0</v>
      </c>
      <c r="AL6" s="1004"/>
      <c r="AM6" s="31"/>
      <c r="AN6" s="312"/>
      <c r="AO6" s="765"/>
      <c r="AP6" s="31"/>
      <c r="AQ6" s="766"/>
      <c r="AR6" s="78">
        <f>AO6-AQ6</f>
        <v>0</v>
      </c>
      <c r="AT6" s="31"/>
      <c r="AU6" s="31"/>
      <c r="AV6" s="312"/>
      <c r="AW6" s="765"/>
      <c r="AX6" s="31"/>
      <c r="AY6" s="766"/>
      <c r="AZ6" s="78">
        <f>AW6-AY6</f>
        <v>0</v>
      </c>
      <c r="BB6" s="31"/>
      <c r="BC6" s="312"/>
      <c r="BD6" s="765"/>
      <c r="BE6" s="31"/>
      <c r="BF6" s="766"/>
      <c r="BG6" s="78">
        <f>BD6-BF6</f>
        <v>0</v>
      </c>
      <c r="BI6" s="322"/>
      <c r="BJ6" s="1430"/>
      <c r="BK6" s="772"/>
      <c r="BL6" s="49"/>
      <c r="BM6" s="772"/>
      <c r="BN6" s="78">
        <f>BK6-BM6</f>
        <v>0</v>
      </c>
      <c r="BP6" s="31"/>
      <c r="BQ6" s="312"/>
      <c r="BR6" s="765"/>
      <c r="BS6" s="31"/>
      <c r="BT6" s="766"/>
      <c r="BU6" s="78">
        <f>BR6-BT6</f>
        <v>0</v>
      </c>
      <c r="BW6" s="49"/>
      <c r="BX6" s="230"/>
      <c r="BY6" s="771"/>
      <c r="BZ6" s="49"/>
      <c r="CA6" s="772"/>
      <c r="CB6" s="132">
        <f>BY6-CA6</f>
        <v>0</v>
      </c>
      <c r="CD6" s="323"/>
      <c r="CE6" s="312"/>
      <c r="CF6" s="765"/>
      <c r="CG6" s="31"/>
      <c r="CH6" s="766"/>
      <c r="CI6" s="78">
        <f>CF6-CH6</f>
        <v>0</v>
      </c>
      <c r="CK6" s="407"/>
      <c r="CL6" s="312"/>
      <c r="CM6" s="765"/>
      <c r="CN6" s="31"/>
      <c r="CO6" s="766"/>
      <c r="CP6" s="78">
        <f>CM6-CO6</f>
        <v>0</v>
      </c>
      <c r="CR6" s="49"/>
      <c r="CS6" s="230"/>
      <c r="CT6" s="771"/>
      <c r="CU6" s="49"/>
      <c r="CV6" s="772"/>
      <c r="CW6" s="78">
        <f>CT6-CV6</f>
        <v>0</v>
      </c>
      <c r="CY6" s="31"/>
      <c r="CZ6" s="312"/>
      <c r="DA6" s="765"/>
      <c r="DB6" s="31"/>
      <c r="DC6" s="766"/>
      <c r="DD6" s="78">
        <f>DA6-DC6</f>
        <v>0</v>
      </c>
      <c r="DF6" s="322"/>
      <c r="DG6" s="309"/>
      <c r="DH6" s="230"/>
      <c r="DI6" s="771"/>
      <c r="DJ6" s="49"/>
      <c r="DK6" s="766"/>
      <c r="DL6" s="78">
        <f>DI6-DK6</f>
        <v>0</v>
      </c>
      <c r="DN6" s="322"/>
      <c r="DO6" s="49"/>
      <c r="DP6" s="230"/>
      <c r="DQ6" s="1431"/>
      <c r="DR6" s="31"/>
      <c r="DS6" s="766"/>
      <c r="DT6" s="78">
        <f>DQ6-DS6</f>
        <v>0</v>
      </c>
      <c r="DV6" s="322"/>
      <c r="DW6" s="49"/>
      <c r="DX6" s="230"/>
      <c r="DY6" s="1431"/>
      <c r="DZ6" s="31"/>
      <c r="EA6" s="766"/>
      <c r="EB6" s="78">
        <f>DY6-EA6</f>
        <v>0</v>
      </c>
      <c r="ED6" s="323"/>
      <c r="EE6" s="312"/>
      <c r="EF6" s="765"/>
      <c r="EG6" s="31"/>
      <c r="EH6" s="766"/>
      <c r="EI6" s="78">
        <f>EF6-EH6</f>
        <v>0</v>
      </c>
      <c r="EK6" s="322"/>
      <c r="EL6" s="230"/>
      <c r="EM6" s="771"/>
      <c r="EN6" s="49"/>
      <c r="EO6" s="772"/>
      <c r="EP6" s="132">
        <f>EM6-EO6</f>
        <v>0</v>
      </c>
      <c r="ER6" s="322"/>
      <c r="ES6" s="230"/>
      <c r="ET6" s="771"/>
      <c r="EU6" s="49"/>
      <c r="EV6" s="772"/>
      <c r="EW6" s="132">
        <f>ET6-EV6</f>
        <v>0</v>
      </c>
      <c r="EY6" s="322"/>
      <c r="EZ6" s="230"/>
      <c r="FA6" s="771"/>
      <c r="FB6" s="49"/>
      <c r="FC6" s="772"/>
      <c r="FD6" s="132">
        <f>FA6-FC6</f>
        <v>0</v>
      </c>
      <c r="FF6" s="322"/>
      <c r="FG6" s="230"/>
      <c r="FH6" s="771"/>
      <c r="FI6" s="49"/>
      <c r="FJ6" s="772"/>
      <c r="FK6" s="132">
        <f>FH6-FJ6</f>
        <v>0</v>
      </c>
      <c r="FM6" s="322"/>
      <c r="FN6" s="230"/>
      <c r="FO6" s="771"/>
      <c r="FP6" s="49"/>
      <c r="FQ6" s="772"/>
      <c r="FR6" s="132">
        <f>FO6-FQ6</f>
        <v>0</v>
      </c>
      <c r="FT6" s="31"/>
      <c r="FU6" s="312"/>
      <c r="FV6" s="765"/>
      <c r="FW6" s="31"/>
      <c r="FX6" s="766"/>
      <c r="FY6" s="78">
        <f>FV6-FX6</f>
        <v>0</v>
      </c>
      <c r="GA6" s="31"/>
      <c r="GB6" s="312"/>
      <c r="GC6" s="765"/>
      <c r="GD6" s="31"/>
      <c r="GE6" s="766"/>
      <c r="GF6" s="78">
        <f>GC6-GE6</f>
        <v>0</v>
      </c>
      <c r="GH6" s="31"/>
      <c r="GI6" s="312"/>
      <c r="GJ6" s="765"/>
      <c r="GK6" s="31"/>
      <c r="GL6" s="766"/>
      <c r="GM6" s="78">
        <f>GJ6-GL6</f>
        <v>0</v>
      </c>
      <c r="GO6" s="575"/>
      <c r="GP6" s="31"/>
      <c r="GQ6" s="312"/>
      <c r="GR6" s="765"/>
      <c r="GS6" s="31"/>
      <c r="GT6" s="766"/>
      <c r="GU6" s="78">
        <f>GR6-GT6</f>
        <v>0</v>
      </c>
      <c r="GW6" s="31"/>
      <c r="GX6" s="312"/>
      <c r="GY6" s="765"/>
      <c r="GZ6" s="31"/>
      <c r="HA6" s="766"/>
      <c r="HB6" s="78">
        <f>GY6-HA6</f>
        <v>0</v>
      </c>
      <c r="HD6" s="31"/>
      <c r="HE6" s="312"/>
      <c r="HF6" s="765"/>
      <c r="HG6" s="31"/>
      <c r="HH6" s="766"/>
      <c r="HI6" s="78">
        <f>HF6-HH6</f>
        <v>0</v>
      </c>
      <c r="HK6" s="31"/>
      <c r="HL6" s="312"/>
      <c r="HM6" s="765"/>
      <c r="HN6" s="31"/>
      <c r="HO6" s="768"/>
      <c r="HP6" s="78">
        <f>HM6-HO6</f>
        <v>0</v>
      </c>
      <c r="HR6" s="31"/>
      <c r="HS6" s="312"/>
      <c r="HT6" s="765"/>
      <c r="HU6" s="31"/>
      <c r="HV6" s="768"/>
      <c r="HW6" s="78">
        <f>HT6-HV6</f>
        <v>0</v>
      </c>
      <c r="HY6" s="31"/>
      <c r="HZ6" s="312"/>
      <c r="IA6" s="765"/>
      <c r="IB6" s="31"/>
      <c r="IC6" s="766"/>
      <c r="ID6" s="78">
        <f>IA6-IC6</f>
        <v>0</v>
      </c>
      <c r="IF6" s="31"/>
      <c r="IG6" s="312"/>
      <c r="IH6" s="765"/>
      <c r="II6" s="31"/>
      <c r="IJ6" s="766"/>
      <c r="IK6" s="78">
        <f>IH6-IJ6</f>
        <v>0</v>
      </c>
      <c r="IM6" s="31"/>
      <c r="IN6" s="312"/>
      <c r="IO6" s="765"/>
      <c r="IP6" s="31"/>
      <c r="IQ6" s="766"/>
      <c r="IR6" s="78">
        <f>IO6-IQ6</f>
        <v>0</v>
      </c>
      <c r="IT6" s="31"/>
      <c r="IU6" s="312"/>
      <c r="IV6" s="765"/>
      <c r="IW6" s="31"/>
      <c r="IX6" s="766"/>
      <c r="IY6" s="78">
        <f>IV6-IX6</f>
        <v>0</v>
      </c>
      <c r="JA6" s="31"/>
      <c r="JB6" s="312"/>
      <c r="JC6" s="765"/>
      <c r="JD6" s="31"/>
      <c r="JE6" s="766"/>
      <c r="JF6" s="78">
        <f>JC6-JE6</f>
        <v>0</v>
      </c>
      <c r="JH6" s="49"/>
      <c r="JI6" s="230"/>
      <c r="JJ6" s="771"/>
      <c r="JK6" s="2196" t="s">
        <v>2152</v>
      </c>
      <c r="JL6" s="2197"/>
      <c r="JM6" s="132">
        <f>JJ6-JL6</f>
        <v>0</v>
      </c>
      <c r="JO6" s="31"/>
      <c r="JP6" s="312"/>
      <c r="JQ6" s="765"/>
      <c r="JR6" s="31"/>
      <c r="JS6" s="766"/>
      <c r="JT6" s="78">
        <f>JQ6-JS6</f>
        <v>0</v>
      </c>
      <c r="JV6" s="31"/>
      <c r="JW6" s="312"/>
      <c r="JX6" s="765"/>
      <c r="JY6" s="31"/>
      <c r="JZ6" s="766"/>
      <c r="KA6" s="78">
        <f>JX6-JZ6</f>
        <v>0</v>
      </c>
      <c r="KC6" s="407"/>
      <c r="KD6" s="31"/>
      <c r="KE6" s="312"/>
      <c r="KF6" s="765"/>
      <c r="KG6" s="31"/>
      <c r="KH6" s="766"/>
      <c r="KI6" s="78">
        <f>KF6-KH6</f>
        <v>0</v>
      </c>
      <c r="KK6" s="407"/>
      <c r="KL6" s="312"/>
      <c r="KM6" s="22"/>
      <c r="KN6" s="31"/>
      <c r="KO6" s="766"/>
      <c r="KP6" s="78">
        <f>KM6-KO6</f>
        <v>0</v>
      </c>
      <c r="KR6" s="427"/>
      <c r="KS6" s="230"/>
      <c r="KT6" s="105"/>
      <c r="KU6" s="49"/>
      <c r="KV6" s="772"/>
      <c r="KW6" s="132">
        <f>KT6-KV6</f>
        <v>0</v>
      </c>
      <c r="KY6" s="31"/>
      <c r="KZ6" s="312"/>
      <c r="LA6" s="22"/>
      <c r="LB6" s="31"/>
      <c r="LC6" s="766"/>
      <c r="LD6" s="78">
        <f>LA6-LC6</f>
        <v>0</v>
      </c>
      <c r="LF6" s="31"/>
      <c r="LG6" s="312"/>
      <c r="LH6" s="22"/>
      <c r="LI6" s="31"/>
      <c r="LJ6" s="766"/>
      <c r="LK6" s="78">
        <f>LH6-LJ6</f>
        <v>0</v>
      </c>
      <c r="LM6" s="407"/>
      <c r="LN6" s="312"/>
      <c r="LO6" s="22"/>
      <c r="LP6" s="31"/>
      <c r="LQ6" s="766"/>
      <c r="LR6" s="78">
        <f>LO6-LQ6</f>
        <v>0</v>
      </c>
      <c r="LT6" s="407"/>
      <c r="LU6" s="312"/>
      <c r="LV6" s="22"/>
      <c r="LW6" s="31"/>
      <c r="LX6" s="766"/>
      <c r="LY6" s="78">
        <f>LV6-LX6</f>
        <v>0</v>
      </c>
      <c r="MA6" s="31"/>
      <c r="MB6" s="312"/>
      <c r="MC6" s="22"/>
      <c r="MD6" s="31"/>
      <c r="ME6" s="766"/>
      <c r="MF6" s="78">
        <f>MC6-ME6</f>
        <v>0</v>
      </c>
      <c r="MH6" s="31"/>
      <c r="MI6" s="312"/>
      <c r="MJ6" s="22"/>
      <c r="MK6" s="31"/>
      <c r="ML6" s="766"/>
      <c r="MM6" s="78">
        <f>MJ6-ML6</f>
        <v>0</v>
      </c>
      <c r="MO6" s="31"/>
      <c r="MP6" s="312"/>
      <c r="MQ6" s="22"/>
      <c r="MR6" s="31"/>
      <c r="MS6" s="766"/>
      <c r="MT6" s="78">
        <f>MQ6-MS6</f>
        <v>0</v>
      </c>
      <c r="MV6" s="31"/>
      <c r="MW6" s="312"/>
      <c r="MX6" s="22"/>
      <c r="MY6" s="31"/>
      <c r="MZ6" s="766"/>
      <c r="NA6" s="78">
        <f>MX6-MZ6</f>
        <v>0</v>
      </c>
      <c r="NC6" s="31"/>
      <c r="ND6" s="312"/>
      <c r="NE6" s="22"/>
      <c r="NF6" s="31"/>
      <c r="NG6" s="766"/>
      <c r="NH6" s="78">
        <f>NE6-NG6</f>
        <v>0</v>
      </c>
      <c r="NJ6" s="31"/>
      <c r="NK6" s="312"/>
      <c r="NL6" s="22"/>
      <c r="NM6" s="31"/>
      <c r="NN6" s="76"/>
      <c r="NO6" s="78">
        <f>NL6-NN6</f>
        <v>0</v>
      </c>
      <c r="NQ6" s="31"/>
      <c r="NR6" s="767"/>
      <c r="NS6" s="76"/>
      <c r="NT6" s="31"/>
      <c r="NU6" s="766"/>
      <c r="NV6" s="78">
        <f>NS6-NU6</f>
        <v>0</v>
      </c>
      <c r="NX6" s="31"/>
      <c r="NY6" s="767"/>
      <c r="NZ6" s="76"/>
      <c r="OA6" s="31"/>
      <c r="OB6" s="766"/>
      <c r="OC6" s="78">
        <f>NZ6-OB6</f>
        <v>0</v>
      </c>
      <c r="OE6" s="31"/>
      <c r="OF6" s="312"/>
      <c r="OG6" s="22"/>
      <c r="OH6" s="31"/>
      <c r="OI6" s="766"/>
      <c r="OJ6" s="78">
        <f>OG6-OI6</f>
        <v>0</v>
      </c>
      <c r="OL6" s="49"/>
      <c r="OM6" s="230"/>
      <c r="ON6" s="105"/>
      <c r="OO6" s="49"/>
      <c r="OP6" s="772"/>
      <c r="OQ6" s="132">
        <f>ON6-OP6</f>
        <v>0</v>
      </c>
      <c r="OS6" s="49"/>
      <c r="OT6" s="230"/>
      <c r="OU6" s="105"/>
      <c r="OV6" s="49"/>
      <c r="OW6" s="772"/>
      <c r="OX6" s="132">
        <f>OU6-OW6</f>
        <v>0</v>
      </c>
      <c r="OZ6" s="31"/>
      <c r="PA6" s="312"/>
      <c r="PB6" s="22"/>
      <c r="PC6" s="31"/>
      <c r="PD6" s="766"/>
      <c r="PE6" s="78">
        <f>PB6-PD6</f>
        <v>0</v>
      </c>
      <c r="PG6" s="31"/>
      <c r="PH6" s="312"/>
      <c r="PI6" s="22"/>
      <c r="PJ6" s="31"/>
      <c r="PK6" s="766"/>
      <c r="PL6" s="78">
        <f>PI6-PK6</f>
        <v>0</v>
      </c>
      <c r="PN6" s="407"/>
      <c r="PO6" s="312"/>
      <c r="PP6" s="22"/>
      <c r="PQ6" s="407"/>
      <c r="PR6" s="766"/>
      <c r="PS6" s="78">
        <f>PP6-PR6</f>
        <v>0</v>
      </c>
      <c r="PU6" s="31"/>
      <c r="PV6" s="312"/>
      <c r="PW6" s="22"/>
      <c r="PX6" s="31"/>
      <c r="PY6" s="766"/>
      <c r="PZ6" s="78">
        <f>PW6-PY6</f>
        <v>0</v>
      </c>
      <c r="QB6" s="49"/>
      <c r="QC6" s="230"/>
      <c r="QD6" s="105"/>
      <c r="QE6" s="49"/>
      <c r="QF6" s="772"/>
      <c r="QG6" s="132">
        <f>QD6-QF6</f>
        <v>0</v>
      </c>
      <c r="QI6" s="31"/>
      <c r="QJ6" s="312"/>
      <c r="QK6" s="22"/>
      <c r="QL6" s="31"/>
      <c r="QM6" s="766"/>
      <c r="QN6" s="78">
        <f>QK6-QM6</f>
        <v>0</v>
      </c>
      <c r="QP6" s="323"/>
      <c r="QQ6" s="312"/>
      <c r="QR6" s="22"/>
      <c r="QS6" s="31"/>
      <c r="QT6" s="766"/>
      <c r="QU6" s="78">
        <f>QR6-QT6</f>
        <v>0</v>
      </c>
      <c r="QW6" s="323"/>
      <c r="QX6" s="312"/>
      <c r="QY6" s="22"/>
      <c r="QZ6" s="31"/>
      <c r="RA6" s="766"/>
      <c r="RB6" s="78">
        <f>QY6-RA6</f>
        <v>0</v>
      </c>
      <c r="RD6" s="31"/>
      <c r="RE6" s="312"/>
      <c r="RF6" s="22"/>
      <c r="RG6" s="31"/>
      <c r="RH6" s="766"/>
      <c r="RI6" s="78">
        <f>RF6-RH6</f>
        <v>0</v>
      </c>
      <c r="RK6" s="31"/>
      <c r="RL6" s="312"/>
      <c r="RM6" s="22"/>
      <c r="RN6" s="31"/>
      <c r="RO6" s="766"/>
      <c r="RP6" s="78">
        <f>RM6-RO6</f>
        <v>0</v>
      </c>
    </row>
    <row r="7" spans="1:485" ht="16.5" thickTop="1" thickBot="1" x14ac:dyDescent="0.3">
      <c r="A7" s="322">
        <v>41337</v>
      </c>
      <c r="B7" s="1476">
        <v>2789</v>
      </c>
      <c r="C7" s="105">
        <v>8162.64</v>
      </c>
      <c r="D7" s="384" t="s">
        <v>1552</v>
      </c>
      <c r="E7" s="390"/>
      <c r="F7" s="78">
        <f t="shared" ref="F7:F43" si="0">F6+C7-E7</f>
        <v>8162.64</v>
      </c>
      <c r="H7" s="322">
        <v>41305</v>
      </c>
      <c r="I7" s="2195"/>
      <c r="J7" s="1432">
        <v>2637</v>
      </c>
      <c r="K7" s="848">
        <v>178003</v>
      </c>
      <c r="L7" s="309"/>
      <c r="M7" s="390"/>
      <c r="N7" s="78">
        <f>N6+K7-M7</f>
        <v>178003</v>
      </c>
      <c r="P7" s="322">
        <v>41486</v>
      </c>
      <c r="Q7" s="1306">
        <v>3436</v>
      </c>
      <c r="R7" s="105">
        <v>28912.799999999999</v>
      </c>
      <c r="S7" s="309"/>
      <c r="T7" s="390"/>
      <c r="U7" s="78">
        <f t="shared" ref="U7:U43" si="1">U6+R7-T7</f>
        <v>28912.799999999999</v>
      </c>
      <c r="W7" s="31">
        <v>41537</v>
      </c>
      <c r="X7" s="837">
        <v>3672</v>
      </c>
      <c r="Y7" s="22">
        <v>12644</v>
      </c>
      <c r="Z7" s="1433"/>
      <c r="AA7" s="76"/>
      <c r="AB7" s="78">
        <f t="shared" ref="AB7:AB43" si="2">AB6+Y7-AA7</f>
        <v>12644</v>
      </c>
      <c r="AD7" s="31"/>
      <c r="AE7" s="31"/>
      <c r="AF7" s="312"/>
      <c r="AG7" s="22"/>
      <c r="AH7" s="1433"/>
      <c r="AI7" s="76"/>
      <c r="AJ7" s="78">
        <f t="shared" ref="AJ7:AJ43" si="3">AJ6+AG7-AI7</f>
        <v>0</v>
      </c>
      <c r="AL7" s="1004">
        <v>40739</v>
      </c>
      <c r="AM7" s="31"/>
      <c r="AN7" s="312" t="s">
        <v>1298</v>
      </c>
      <c r="AO7" s="22">
        <v>14000</v>
      </c>
      <c r="AP7" s="1433"/>
      <c r="AQ7" s="76"/>
      <c r="AR7" s="78">
        <f t="shared" ref="AR7:AR43" si="4">AR6+AO7-AQ7</f>
        <v>14000</v>
      </c>
      <c r="AT7" s="31"/>
      <c r="AU7" s="31"/>
      <c r="AV7" s="312"/>
      <c r="AW7" s="22"/>
      <c r="AX7" s="31"/>
      <c r="AY7" s="76"/>
      <c r="AZ7" s="78">
        <f t="shared" ref="AZ7:AZ43" si="5">AZ6+AW7-AY7</f>
        <v>0</v>
      </c>
      <c r="BB7" s="31"/>
      <c r="BC7" s="312"/>
      <c r="BD7" s="780"/>
      <c r="BE7" s="31"/>
      <c r="BF7" s="76"/>
      <c r="BG7" s="78">
        <f t="shared" ref="BG7:BG43" si="6">BG6+BD7-BF7</f>
        <v>0</v>
      </c>
      <c r="BI7" s="322">
        <v>41504</v>
      </c>
      <c r="BJ7" s="1306">
        <v>3541</v>
      </c>
      <c r="BK7" s="105">
        <v>17416.8</v>
      </c>
      <c r="BL7" s="49"/>
      <c r="BM7" s="140"/>
      <c r="BN7" s="78">
        <f t="shared" ref="BN7:BN43" si="7">BN6+BK7-BM7</f>
        <v>17416.8</v>
      </c>
      <c r="BP7" s="49"/>
      <c r="BQ7" s="230"/>
      <c r="BR7" s="105"/>
      <c r="BS7" s="869"/>
      <c r="BT7" s="140"/>
      <c r="BU7" s="78">
        <f t="shared" ref="BU7:BU43" si="8">BU6+BR7-BT7</f>
        <v>0</v>
      </c>
      <c r="BW7" s="49"/>
      <c r="BX7" s="230"/>
      <c r="BY7" s="105"/>
      <c r="BZ7" s="399"/>
      <c r="CA7" s="390"/>
      <c r="CB7" s="132">
        <f t="shared" ref="CB7:CB43" si="9">CB6+BY7-CA7</f>
        <v>0</v>
      </c>
      <c r="CD7" s="322">
        <v>41121</v>
      </c>
      <c r="CE7" s="230">
        <v>1806</v>
      </c>
      <c r="CF7" s="105">
        <v>85184.9</v>
      </c>
      <c r="CG7" s="49"/>
      <c r="CH7" s="140"/>
      <c r="CI7" s="78">
        <f t="shared" ref="CI7:CI43" si="10">CI6+CF7-CH7</f>
        <v>85184.9</v>
      </c>
      <c r="CK7" s="407">
        <v>41142</v>
      </c>
      <c r="CL7" s="312">
        <v>1903</v>
      </c>
      <c r="CM7" s="22">
        <v>28626.06</v>
      </c>
      <c r="CN7" s="49"/>
      <c r="CO7" s="140"/>
      <c r="CP7" s="78">
        <f t="shared" ref="CP7:CP43" si="11">CP6+CM7-CO7</f>
        <v>28626.06</v>
      </c>
      <c r="CR7" s="49">
        <v>41522</v>
      </c>
      <c r="CS7" s="230">
        <v>3613</v>
      </c>
      <c r="CT7" s="105">
        <v>9906.9599999999991</v>
      </c>
      <c r="CU7" s="309">
        <v>41522</v>
      </c>
      <c r="CV7" s="390">
        <v>9906.9599999999991</v>
      </c>
      <c r="CW7" s="78">
        <f t="shared" ref="CW7:CW43" si="12">CW6+CT7-CV7</f>
        <v>0</v>
      </c>
      <c r="CY7" s="1434">
        <v>40666</v>
      </c>
      <c r="CZ7" s="312" t="s">
        <v>1299</v>
      </c>
      <c r="DA7" s="22">
        <v>6499.98</v>
      </c>
      <c r="DB7" s="31"/>
      <c r="DC7" s="76"/>
      <c r="DD7" s="78">
        <f t="shared" ref="DD7:DD43" si="13">DD6+DA7-DC7</f>
        <v>6499.98</v>
      </c>
      <c r="DF7" s="322">
        <v>41129</v>
      </c>
      <c r="DG7" s="783"/>
      <c r="DH7" s="230">
        <v>1839</v>
      </c>
      <c r="DI7" s="105">
        <v>4996.5</v>
      </c>
      <c r="DJ7" s="49"/>
      <c r="DK7" s="391"/>
      <c r="DL7" s="78">
        <f t="shared" ref="DL7:DL65" si="14">DL6+DI7-DK7</f>
        <v>4996.5</v>
      </c>
      <c r="DN7" s="322">
        <v>41395</v>
      </c>
      <c r="DO7" s="999"/>
      <c r="DP7" s="230">
        <v>3026</v>
      </c>
      <c r="DQ7" s="105">
        <v>3667.2</v>
      </c>
      <c r="DR7" s="204"/>
      <c r="DS7" s="1000"/>
      <c r="DT7" s="78">
        <f t="shared" ref="DT7:DT43" si="15">DT6+DQ7-DS7</f>
        <v>3667.2</v>
      </c>
      <c r="DV7" s="322"/>
      <c r="DW7" s="999"/>
      <c r="DX7" s="230"/>
      <c r="DY7" s="105"/>
      <c r="DZ7" s="204"/>
      <c r="EA7" s="1000"/>
      <c r="EB7" s="78">
        <f t="shared" ref="EB7:EB43" si="16">EB6+DY7-EA7</f>
        <v>0</v>
      </c>
      <c r="ED7" s="1001">
        <v>40705</v>
      </c>
      <c r="EE7" s="1002" t="s">
        <v>1300</v>
      </c>
      <c r="EF7" s="1003">
        <v>8928</v>
      </c>
      <c r="EG7" s="49"/>
      <c r="EH7" s="795"/>
      <c r="EI7" s="78">
        <f t="shared" ref="EI7:EI43" si="17">EI6+EF7-EH7</f>
        <v>8928</v>
      </c>
      <c r="EK7" s="618">
        <v>41372</v>
      </c>
      <c r="EL7" s="1306">
        <v>2947</v>
      </c>
      <c r="EM7" s="1307">
        <v>463855</v>
      </c>
      <c r="EN7" s="564"/>
      <c r="EO7" s="351"/>
      <c r="EP7" s="132">
        <f t="shared" ref="EP7:EP43" si="18">EP6+EM7-EO7</f>
        <v>463855</v>
      </c>
      <c r="ER7" s="618">
        <v>41396</v>
      </c>
      <c r="ES7" s="1306">
        <v>3031</v>
      </c>
      <c r="ET7" s="1307">
        <v>8966.14</v>
      </c>
      <c r="EU7" s="564"/>
      <c r="EV7" s="351"/>
      <c r="EW7" s="132">
        <f t="shared" ref="EW7:EW43" si="19">EW6+ET7-EV7</f>
        <v>8966.14</v>
      </c>
      <c r="EY7" s="618">
        <v>41390</v>
      </c>
      <c r="EZ7" s="1306">
        <v>3004</v>
      </c>
      <c r="FA7" s="1307">
        <v>65000.1</v>
      </c>
      <c r="FB7" s="564"/>
      <c r="FC7" s="351"/>
      <c r="FD7" s="132">
        <f t="shared" ref="FD7:FD43" si="20">FD6+FA7-FC7</f>
        <v>65000.1</v>
      </c>
      <c r="FF7" s="618">
        <v>41325</v>
      </c>
      <c r="FG7" s="1306">
        <v>2743</v>
      </c>
      <c r="FH7" s="1307">
        <v>3872.54</v>
      </c>
      <c r="FI7" s="564"/>
      <c r="FJ7" s="351"/>
      <c r="FK7" s="132">
        <f t="shared" ref="FK7:FK43" si="21">FK6+FH7-FJ7</f>
        <v>3872.54</v>
      </c>
      <c r="FM7" s="618">
        <v>41543</v>
      </c>
      <c r="FN7" s="1306">
        <v>3699</v>
      </c>
      <c r="FO7" s="1307">
        <v>1275.2</v>
      </c>
      <c r="FP7" s="564">
        <v>41542</v>
      </c>
      <c r="FQ7" s="351">
        <v>1275.2</v>
      </c>
      <c r="FR7" s="132">
        <f t="shared" ref="FR7:FR43" si="22">FR6+FO7-FQ7</f>
        <v>0</v>
      </c>
      <c r="FT7" s="31"/>
      <c r="FU7" s="312"/>
      <c r="FV7" s="785"/>
      <c r="FW7" s="430"/>
      <c r="FX7" s="795"/>
      <c r="FY7" s="78">
        <f t="shared" ref="FY7:FY43" si="23">FY6+FV7-FX7</f>
        <v>0</v>
      </c>
      <c r="GA7" s="1004">
        <v>40652</v>
      </c>
      <c r="GB7" s="1476" t="s">
        <v>1301</v>
      </c>
      <c r="GC7" s="704">
        <v>4891.7</v>
      </c>
      <c r="GD7" s="676">
        <v>40653</v>
      </c>
      <c r="GE7" s="1435">
        <v>1281.8</v>
      </c>
      <c r="GF7" s="78">
        <f t="shared" ref="GF7:GF43" si="24">GF6+GC7-GE7</f>
        <v>3609.8999999999996</v>
      </c>
      <c r="GH7" s="31"/>
      <c r="GI7" s="312"/>
      <c r="GJ7" s="785"/>
      <c r="GK7" s="49"/>
      <c r="GL7" s="795"/>
      <c r="GM7" s="78">
        <f t="shared" ref="GM7:GM43" si="25">GM6+GJ7-GL7</f>
        <v>0</v>
      </c>
      <c r="GO7" s="322">
        <v>41415</v>
      </c>
      <c r="GP7" s="245"/>
      <c r="GQ7" s="1476">
        <v>3124</v>
      </c>
      <c r="GR7" s="262">
        <v>742.1</v>
      </c>
      <c r="GS7" s="309"/>
      <c r="GT7" s="939"/>
      <c r="GU7" s="78">
        <f t="shared" ref="GU7:GU43" si="26">GU6+GR7-GT7</f>
        <v>742.1</v>
      </c>
      <c r="GW7" s="1004">
        <v>40766</v>
      </c>
      <c r="GX7" s="312" t="s">
        <v>781</v>
      </c>
      <c r="GY7" s="785">
        <v>25000.2</v>
      </c>
      <c r="GZ7" s="204"/>
      <c r="HA7" s="1000"/>
      <c r="HB7" s="78">
        <f t="shared" ref="HB7:HB43" si="27">HB6+GY7-HA7</f>
        <v>25000.2</v>
      </c>
      <c r="HD7" s="31">
        <v>41542</v>
      </c>
      <c r="HE7" s="312">
        <v>3692</v>
      </c>
      <c r="HF7" s="785">
        <v>16688.400000000001</v>
      </c>
      <c r="HG7" s="49"/>
      <c r="HH7" s="795"/>
      <c r="HI7" s="78">
        <f t="shared" ref="HI7:HI43" si="28">HI6+HF7-HH7</f>
        <v>16688.400000000001</v>
      </c>
      <c r="HK7" s="407">
        <v>40641</v>
      </c>
      <c r="HL7" s="312" t="s">
        <v>1302</v>
      </c>
      <c r="HM7" s="780">
        <v>1462.96</v>
      </c>
      <c r="HN7" s="1433"/>
      <c r="HP7" s="78">
        <f t="shared" ref="HP7:HP43" si="29">HP6+HM7-HO7</f>
        <v>1462.96</v>
      </c>
      <c r="HR7" s="427">
        <v>41526</v>
      </c>
      <c r="HS7" s="230">
        <v>3628</v>
      </c>
      <c r="HT7" s="262">
        <v>10308</v>
      </c>
      <c r="HU7" s="434">
        <v>41527</v>
      </c>
      <c r="HV7" s="391">
        <v>10308</v>
      </c>
      <c r="HW7" s="78">
        <f t="shared" ref="HW7:HW43" si="30">HW6+HT7-HV7</f>
        <v>0</v>
      </c>
      <c r="HY7" s="407">
        <v>41415</v>
      </c>
      <c r="HZ7" s="312">
        <v>3122</v>
      </c>
      <c r="IA7" s="765">
        <v>1900.15</v>
      </c>
      <c r="IB7" s="49"/>
      <c r="IC7" s="140"/>
      <c r="ID7" s="78">
        <f t="shared" ref="ID7:ID43" si="31">ID6+IA7-IC7</f>
        <v>1900.15</v>
      </c>
      <c r="IF7" s="323">
        <v>40745</v>
      </c>
      <c r="IG7" s="312" t="s">
        <v>971</v>
      </c>
      <c r="IH7" s="22">
        <v>3700</v>
      </c>
      <c r="II7" s="1436"/>
      <c r="IJ7" s="76"/>
      <c r="IK7" s="78">
        <f t="shared" ref="IK7:IK43" si="32">IK6+IH7-IJ7</f>
        <v>3700</v>
      </c>
      <c r="IM7" s="1437">
        <v>40991</v>
      </c>
      <c r="IN7" s="1438">
        <v>1321</v>
      </c>
      <c r="IO7" s="1439">
        <v>8322.7199999999993</v>
      </c>
      <c r="IP7" s="204"/>
      <c r="IQ7" s="70"/>
      <c r="IR7" s="78">
        <f t="shared" ref="IR7:IR43" si="33">IR6+IO7-IQ7</f>
        <v>8322.7199999999993</v>
      </c>
      <c r="IT7" s="322">
        <v>41403</v>
      </c>
      <c r="IU7" s="230">
        <v>3058</v>
      </c>
      <c r="IV7" s="105">
        <v>1804.4</v>
      </c>
      <c r="IW7" s="204"/>
      <c r="IX7" s="70"/>
      <c r="IY7" s="78">
        <f t="shared" ref="IY7:IY43" si="34">IY6+IV7-IX7</f>
        <v>1804.4</v>
      </c>
      <c r="JA7" s="322">
        <v>41520</v>
      </c>
      <c r="JB7" s="230">
        <v>3611</v>
      </c>
      <c r="JC7" s="105">
        <v>1900</v>
      </c>
      <c r="JD7" s="49">
        <v>41529</v>
      </c>
      <c r="JE7" s="76">
        <v>1900</v>
      </c>
      <c r="JF7" s="78">
        <f t="shared" ref="JF7:JF43" si="35">JF6+JC7-JE7</f>
        <v>0</v>
      </c>
      <c r="JH7" s="322">
        <v>41415</v>
      </c>
      <c r="JI7" s="230">
        <v>3120</v>
      </c>
      <c r="JJ7" s="1440">
        <v>35096.800000000003</v>
      </c>
      <c r="JK7" s="2198"/>
      <c r="JL7" s="2199"/>
      <c r="JM7" s="132">
        <f t="shared" ref="JM7:JM43" si="36">JM6+JJ7-JL7</f>
        <v>35096.800000000003</v>
      </c>
      <c r="JO7" s="31"/>
      <c r="JP7" s="312"/>
      <c r="JQ7" s="22"/>
      <c r="JR7" s="49"/>
      <c r="JS7" s="76"/>
      <c r="JT7" s="78">
        <f t="shared" ref="JT7:JT43" si="37">JT6+JQ7-JS7</f>
        <v>0</v>
      </c>
      <c r="JV7" s="31"/>
      <c r="JW7" s="312"/>
      <c r="JX7" s="22"/>
      <c r="JY7" s="434"/>
      <c r="JZ7" s="76"/>
      <c r="KA7" s="78">
        <f t="shared" ref="KA7:KA43" si="38">KA6+JX7-JZ7</f>
        <v>0</v>
      </c>
      <c r="KC7" s="427">
        <v>40779</v>
      </c>
      <c r="KD7" s="999"/>
      <c r="KE7" s="230" t="s">
        <v>790</v>
      </c>
      <c r="KF7" s="674">
        <v>14052.6</v>
      </c>
      <c r="KG7" s="204"/>
      <c r="KH7" s="206"/>
      <c r="KI7" s="78">
        <f t="shared" ref="KI7:KI43" si="39">KI6+KF7-KH7</f>
        <v>14052.6</v>
      </c>
      <c r="KK7" s="427">
        <v>41427</v>
      </c>
      <c r="KL7" s="230">
        <v>3183</v>
      </c>
      <c r="KM7" s="105">
        <v>23000.1</v>
      </c>
      <c r="KN7" s="309"/>
      <c r="KO7" s="390"/>
      <c r="KP7" s="78">
        <f t="shared" ref="KP7:KP43" si="40">KP6+KM7-KO7</f>
        <v>23000.1</v>
      </c>
      <c r="KR7" s="427">
        <v>41427</v>
      </c>
      <c r="KS7" s="230">
        <v>3183</v>
      </c>
      <c r="KT7" s="105">
        <v>23000.1</v>
      </c>
      <c r="KU7" s="309"/>
      <c r="KV7" s="390"/>
      <c r="KW7" s="132">
        <f t="shared" ref="KW7:KW43" si="41">KW6+KT7-KV7</f>
        <v>23000.1</v>
      </c>
      <c r="KY7" s="1005">
        <v>40907</v>
      </c>
      <c r="KZ7" s="312">
        <v>1031</v>
      </c>
      <c r="LA7" s="76">
        <v>5139.42</v>
      </c>
      <c r="LB7" s="467"/>
      <c r="LC7" s="70"/>
      <c r="LD7" s="78">
        <f t="shared" ref="LD7:LD43" si="42">LD6+LA7-LC7</f>
        <v>5139.42</v>
      </c>
      <c r="LF7" s="407">
        <v>41365</v>
      </c>
      <c r="LG7" s="312">
        <v>2912</v>
      </c>
      <c r="LH7" s="22">
        <v>7971.5</v>
      </c>
      <c r="LI7" s="31"/>
      <c r="LJ7" s="76"/>
      <c r="LK7" s="78">
        <f t="shared" ref="LK7:LK43" si="43">LK6+LH7-LJ7</f>
        <v>7971.5</v>
      </c>
      <c r="LM7" s="407">
        <v>41446</v>
      </c>
      <c r="LN7" s="312">
        <v>3279</v>
      </c>
      <c r="LO7" s="22">
        <v>2000</v>
      </c>
      <c r="LP7" s="467"/>
      <c r="LQ7" s="70"/>
      <c r="LR7" s="78">
        <f t="shared" ref="LR7:LR43" si="44">LR6+LO7-LQ7</f>
        <v>2000</v>
      </c>
      <c r="LT7" s="407">
        <v>41468</v>
      </c>
      <c r="LU7" s="312">
        <v>3390</v>
      </c>
      <c r="LV7" s="22">
        <v>17000</v>
      </c>
      <c r="LW7" s="467"/>
      <c r="LX7" s="70"/>
      <c r="LY7" s="78">
        <f t="shared" ref="LY7:LY43" si="45">LY6+LV7-LX7</f>
        <v>17000</v>
      </c>
      <c r="MA7" s="1005">
        <v>40907</v>
      </c>
      <c r="MB7" s="230">
        <v>1030</v>
      </c>
      <c r="MC7" s="140">
        <v>18014.16</v>
      </c>
      <c r="MD7" s="49"/>
      <c r="ME7" s="140"/>
      <c r="MF7" s="78">
        <f t="shared" ref="MF7:MF43" si="46">MF6+MC7-ME7</f>
        <v>18014.16</v>
      </c>
      <c r="MH7" s="49">
        <v>41486</v>
      </c>
      <c r="MI7" s="230">
        <v>3437</v>
      </c>
      <c r="MJ7" s="140">
        <v>21915.99</v>
      </c>
      <c r="MK7" s="204"/>
      <c r="ML7" s="206"/>
      <c r="MM7" s="78">
        <f t="shared" ref="MM7:MM43" si="47">MM6+MJ7-ML7</f>
        <v>21915.99</v>
      </c>
      <c r="MO7" s="49"/>
      <c r="MP7" s="230"/>
      <c r="MQ7" s="105"/>
      <c r="MR7" s="204"/>
      <c r="MS7" s="206"/>
      <c r="MT7" s="78">
        <f t="shared" ref="MT7:MT43" si="48">MT6+MQ7-MS7</f>
        <v>0</v>
      </c>
      <c r="MV7" s="31"/>
      <c r="MW7" s="230"/>
      <c r="MX7" s="105"/>
      <c r="MY7" s="49"/>
      <c r="MZ7" s="140"/>
      <c r="NA7" s="78">
        <f t="shared" ref="NA7:NA43" si="49">NA6+MX7-MZ7</f>
        <v>0</v>
      </c>
      <c r="NC7" s="323">
        <v>40727</v>
      </c>
      <c r="ND7" s="312" t="s">
        <v>1303</v>
      </c>
      <c r="NE7" s="76">
        <v>4364.3999999999996</v>
      </c>
      <c r="NF7" s="467"/>
      <c r="NG7" s="70"/>
      <c r="NH7" s="78">
        <f t="shared" ref="NH7:NH43" si="50">NH6+NE7-NG7</f>
        <v>4364.3999999999996</v>
      </c>
      <c r="NJ7" s="31"/>
      <c r="NK7" s="312"/>
      <c r="NL7" s="22"/>
      <c r="NM7" s="31"/>
      <c r="NN7" s="76"/>
      <c r="NO7" s="78">
        <f t="shared" ref="NO7:NO43" si="51">NO6+NL7-NN7</f>
        <v>0</v>
      </c>
      <c r="NQ7" s="98">
        <v>41333</v>
      </c>
      <c r="NR7" s="1006">
        <v>2773</v>
      </c>
      <c r="NS7" s="991">
        <v>100000.03</v>
      </c>
      <c r="NT7" s="98"/>
      <c r="NU7" s="991"/>
      <c r="NV7" s="78">
        <f t="shared" ref="NV7:NV43" si="52">NV6+NS7-NU7</f>
        <v>100000.03</v>
      </c>
      <c r="NX7" s="717"/>
      <c r="NY7" s="1006"/>
      <c r="NZ7" s="991"/>
      <c r="OA7" s="98"/>
      <c r="OB7" s="991"/>
      <c r="OC7" s="78">
        <f t="shared" ref="OC7:OC43" si="53">OC6+NZ7-OB7</f>
        <v>0</v>
      </c>
      <c r="OE7" s="407">
        <v>41417</v>
      </c>
      <c r="OF7" s="312">
        <v>3140</v>
      </c>
      <c r="OG7" s="22">
        <v>32225</v>
      </c>
      <c r="OH7" s="31">
        <v>41436</v>
      </c>
      <c r="OI7" s="76">
        <v>3222.5</v>
      </c>
      <c r="OJ7" s="78">
        <f t="shared" ref="OJ7:OJ43" si="54">OJ6+OG7-OI7</f>
        <v>29002.5</v>
      </c>
      <c r="OL7" s="427"/>
      <c r="OM7" s="230"/>
      <c r="ON7" s="105"/>
      <c r="OO7" s="49"/>
      <c r="OP7" s="140"/>
      <c r="OQ7" s="132">
        <f t="shared" ref="OQ7:OQ43" si="55">OQ6+ON7-OP7</f>
        <v>0</v>
      </c>
      <c r="OS7" s="427"/>
      <c r="OT7" s="230"/>
      <c r="OU7" s="105"/>
      <c r="OV7" s="49"/>
      <c r="OW7" s="140"/>
      <c r="OX7" s="132">
        <f t="shared" ref="OX7:OX43" si="56">OX6+OU7-OW7</f>
        <v>0</v>
      </c>
      <c r="OZ7" s="31">
        <v>40689</v>
      </c>
      <c r="PA7" s="312" t="s">
        <v>1304</v>
      </c>
      <c r="PB7" s="22">
        <v>234</v>
      </c>
      <c r="PC7" s="31"/>
      <c r="PD7" s="76"/>
      <c r="PE7" s="78">
        <f t="shared" ref="PE7:PE43" si="57">PE6+PB7-PD7</f>
        <v>234</v>
      </c>
      <c r="PG7" s="31">
        <v>41395</v>
      </c>
      <c r="PH7" s="312">
        <v>3022</v>
      </c>
      <c r="PI7" s="22">
        <v>3475.48</v>
      </c>
      <c r="PJ7" s="31"/>
      <c r="PK7" s="76"/>
      <c r="PL7" s="78">
        <f t="shared" ref="PL7:PL43" si="58">PL6+PI7-PK7</f>
        <v>3475.48</v>
      </c>
      <c r="PN7" s="1005">
        <v>40899</v>
      </c>
      <c r="PO7" s="902">
        <v>1007</v>
      </c>
      <c r="PP7" s="826">
        <v>18833.099999999999</v>
      </c>
      <c r="PQ7" s="875"/>
      <c r="PR7" s="206"/>
      <c r="PS7" s="78">
        <f t="shared" ref="PS7:PS43" si="59">PS6+PP7-PR7</f>
        <v>18833.099999999999</v>
      </c>
      <c r="PU7" s="323">
        <v>40672</v>
      </c>
      <c r="PV7" s="312" t="s">
        <v>1305</v>
      </c>
      <c r="PW7" s="22">
        <v>24769.5</v>
      </c>
      <c r="PX7" s="31"/>
      <c r="PY7" s="76"/>
      <c r="PZ7" s="78">
        <f t="shared" ref="PZ7:PZ43" si="60">PZ6+PW7-PY7</f>
        <v>24769.5</v>
      </c>
      <c r="QB7" s="322">
        <v>41491</v>
      </c>
      <c r="QC7" s="303">
        <v>3477</v>
      </c>
      <c r="QD7" s="140">
        <v>16342.9</v>
      </c>
      <c r="QE7" s="49">
        <v>41522</v>
      </c>
      <c r="QF7" s="140">
        <v>16342.9</v>
      </c>
      <c r="QG7" s="132">
        <f t="shared" ref="QG7:QG43" si="61">QG6+QD7-QF7</f>
        <v>0</v>
      </c>
      <c r="QI7" s="407">
        <v>40751</v>
      </c>
      <c r="QJ7" s="312" t="s">
        <v>1306</v>
      </c>
      <c r="QK7" s="22">
        <v>720.1</v>
      </c>
      <c r="QL7" s="31"/>
      <c r="QM7" s="76"/>
      <c r="QN7" s="78">
        <f t="shared" ref="QN7:QN43" si="62">QN6+QK7-QM7</f>
        <v>720.1</v>
      </c>
      <c r="QP7" s="538">
        <v>40658</v>
      </c>
      <c r="QQ7" s="837" t="s">
        <v>1307</v>
      </c>
      <c r="QR7" s="674">
        <v>25437.03</v>
      </c>
      <c r="QS7" s="31"/>
      <c r="QT7" s="76"/>
      <c r="QU7" s="78">
        <f t="shared" ref="QU7:QU43" si="63">QU6+QR7-QT7</f>
        <v>25437.03</v>
      </c>
      <c r="QW7" s="322">
        <v>41517</v>
      </c>
      <c r="QX7" s="230">
        <v>3603</v>
      </c>
      <c r="QY7" s="105">
        <v>150000</v>
      </c>
      <c r="QZ7" s="31"/>
      <c r="RA7" s="76"/>
      <c r="RB7" s="78">
        <f t="shared" ref="RB7:RB43" si="64">RB6+QY7-RA7</f>
        <v>150000</v>
      </c>
      <c r="RD7" s="323">
        <v>40658</v>
      </c>
      <c r="RE7" s="312" t="s">
        <v>1308</v>
      </c>
      <c r="RF7" s="22">
        <v>1899.8</v>
      </c>
      <c r="RG7" s="61"/>
      <c r="RH7" s="76"/>
      <c r="RI7" s="78">
        <f t="shared" ref="RI7:RI43" si="65">RI6+RF7-RH7</f>
        <v>1899.8</v>
      </c>
      <c r="RK7" s="323">
        <v>40585</v>
      </c>
      <c r="RL7" s="312" t="s">
        <v>1309</v>
      </c>
      <c r="RM7" s="22">
        <v>2205</v>
      </c>
      <c r="RN7" s="31"/>
      <c r="RO7" s="76"/>
      <c r="RP7" s="78">
        <f t="shared" ref="RP7:RP43" si="66">RP6+RM7-RO7</f>
        <v>2205</v>
      </c>
    </row>
    <row r="8" spans="1:485" x14ac:dyDescent="0.25">
      <c r="A8" s="322">
        <v>41504</v>
      </c>
      <c r="B8" s="1306">
        <v>3536</v>
      </c>
      <c r="C8" s="105">
        <v>24482.03</v>
      </c>
      <c r="D8" s="309"/>
      <c r="E8" s="390"/>
      <c r="F8" s="78">
        <f t="shared" si="0"/>
        <v>32644.67</v>
      </c>
      <c r="H8" s="323"/>
      <c r="I8" s="312"/>
      <c r="J8" s="782"/>
      <c r="K8" s="76"/>
      <c r="L8" s="309"/>
      <c r="M8" s="390"/>
      <c r="N8" s="78">
        <f t="shared" ref="N8:N71" si="67">N7+K8-M8</f>
        <v>178003</v>
      </c>
      <c r="P8" s="322">
        <v>41511</v>
      </c>
      <c r="Q8" s="1306">
        <v>3575</v>
      </c>
      <c r="R8" s="105">
        <v>224124.92</v>
      </c>
      <c r="S8" s="309">
        <v>41522</v>
      </c>
      <c r="T8" s="390">
        <v>223775.15</v>
      </c>
      <c r="U8" s="78">
        <f t="shared" si="1"/>
        <v>29262.570000000007</v>
      </c>
      <c r="W8" s="31">
        <v>41541</v>
      </c>
      <c r="X8" s="312">
        <v>3684</v>
      </c>
      <c r="Y8" s="105">
        <v>6008</v>
      </c>
      <c r="Z8" s="1441"/>
      <c r="AA8" s="780"/>
      <c r="AB8" s="78">
        <f t="shared" si="2"/>
        <v>18652</v>
      </c>
      <c r="AD8" s="31"/>
      <c r="AE8" s="386"/>
      <c r="AF8" s="312"/>
      <c r="AG8" s="105"/>
      <c r="AH8" s="1442"/>
      <c r="AI8" s="780"/>
      <c r="AJ8" s="78">
        <f t="shared" si="3"/>
        <v>0</v>
      </c>
      <c r="AL8" s="1004"/>
      <c r="AM8" s="386"/>
      <c r="AN8" s="312"/>
      <c r="AO8" s="105"/>
      <c r="AP8" s="1443"/>
      <c r="AQ8" s="780"/>
      <c r="AR8" s="78">
        <f t="shared" si="4"/>
        <v>14000</v>
      </c>
      <c r="AT8" s="31"/>
      <c r="AU8" s="31"/>
      <c r="AV8" s="312"/>
      <c r="AW8" s="22"/>
      <c r="AX8" s="31"/>
      <c r="AY8" s="780"/>
      <c r="AZ8" s="78">
        <f t="shared" si="5"/>
        <v>0</v>
      </c>
      <c r="BB8" s="31"/>
      <c r="BC8" s="312"/>
      <c r="BD8" s="22"/>
      <c r="BE8" s="31"/>
      <c r="BF8" s="780"/>
      <c r="BG8" s="78">
        <f t="shared" si="6"/>
        <v>0</v>
      </c>
      <c r="BI8" s="322">
        <v>41528</v>
      </c>
      <c r="BJ8" s="303">
        <v>3629</v>
      </c>
      <c r="BK8" s="140">
        <v>3355.2</v>
      </c>
      <c r="BL8" s="49">
        <v>41528</v>
      </c>
      <c r="BM8" s="838">
        <v>3355.2</v>
      </c>
      <c r="BN8" s="78">
        <f t="shared" si="7"/>
        <v>17416.8</v>
      </c>
      <c r="BP8" s="49"/>
      <c r="BQ8" s="230"/>
      <c r="BR8" s="105"/>
      <c r="BS8" s="49"/>
      <c r="BT8" s="140"/>
      <c r="BU8" s="78">
        <f t="shared" si="8"/>
        <v>0</v>
      </c>
      <c r="BW8" s="49"/>
      <c r="BX8" s="230"/>
      <c r="BY8" s="105"/>
      <c r="BZ8" s="49"/>
      <c r="CA8" s="140"/>
      <c r="CB8" s="132">
        <f t="shared" si="9"/>
        <v>0</v>
      </c>
      <c r="CD8" s="322">
        <v>41130</v>
      </c>
      <c r="CE8" s="230">
        <v>1842</v>
      </c>
      <c r="CF8" s="105">
        <v>60323.519999999997</v>
      </c>
      <c r="CG8" s="204"/>
      <c r="CH8" s="206"/>
      <c r="CI8" s="78">
        <f t="shared" si="10"/>
        <v>145508.41999999998</v>
      </c>
      <c r="CK8" s="407">
        <v>41162</v>
      </c>
      <c r="CL8" s="312">
        <v>1997</v>
      </c>
      <c r="CM8" s="22">
        <v>4231.5</v>
      </c>
      <c r="CN8" s="1009" t="s">
        <v>1310</v>
      </c>
      <c r="CO8" s="724"/>
      <c r="CP8" s="78">
        <f t="shared" si="11"/>
        <v>32857.56</v>
      </c>
      <c r="CR8" s="49">
        <v>41526</v>
      </c>
      <c r="CS8" s="230">
        <v>3622</v>
      </c>
      <c r="CT8" s="105">
        <v>10071.24</v>
      </c>
      <c r="CU8" s="49"/>
      <c r="CV8" s="140"/>
      <c r="CW8" s="78">
        <f t="shared" si="12"/>
        <v>10071.24</v>
      </c>
      <c r="CY8" s="31"/>
      <c r="CZ8" s="312"/>
      <c r="DA8" s="780"/>
      <c r="DB8" s="31"/>
      <c r="DC8" s="780"/>
      <c r="DD8" s="78">
        <f t="shared" si="13"/>
        <v>6499.98</v>
      </c>
      <c r="DF8" s="322">
        <v>41134</v>
      </c>
      <c r="DG8" s="783"/>
      <c r="DH8" s="230">
        <v>1861</v>
      </c>
      <c r="DI8" s="105">
        <v>63375.3</v>
      </c>
      <c r="DJ8" s="1010" t="s">
        <v>1311</v>
      </c>
      <c r="DK8" s="980">
        <v>63375.3</v>
      </c>
      <c r="DL8" s="78">
        <f t="shared" si="14"/>
        <v>4996.5</v>
      </c>
      <c r="DN8" s="322">
        <v>41401</v>
      </c>
      <c r="DO8" s="309"/>
      <c r="DP8" s="230">
        <v>3051</v>
      </c>
      <c r="DQ8" s="698">
        <v>8727.84</v>
      </c>
      <c r="DR8" s="467"/>
      <c r="DS8" s="795"/>
      <c r="DT8" s="78">
        <f t="shared" si="15"/>
        <v>12395.04</v>
      </c>
      <c r="DV8" s="322"/>
      <c r="DW8" s="309"/>
      <c r="DX8" s="230"/>
      <c r="DY8" s="698"/>
      <c r="DZ8" s="467"/>
      <c r="EA8" s="795"/>
      <c r="EB8" s="78">
        <f t="shared" si="16"/>
        <v>0</v>
      </c>
      <c r="ED8" s="1001">
        <v>40726</v>
      </c>
      <c r="EE8" s="1002" t="s">
        <v>1312</v>
      </c>
      <c r="EF8" s="1003">
        <v>1922.4</v>
      </c>
      <c r="EG8" s="49"/>
      <c r="EH8" s="795"/>
      <c r="EI8" s="78">
        <f t="shared" si="17"/>
        <v>10850.4</v>
      </c>
      <c r="EK8" s="618">
        <v>41377</v>
      </c>
      <c r="EL8" s="1306">
        <v>2961</v>
      </c>
      <c r="EM8" s="1307">
        <v>166180</v>
      </c>
      <c r="EN8" s="564"/>
      <c r="EO8" s="351"/>
      <c r="EP8" s="132">
        <f t="shared" si="18"/>
        <v>630035</v>
      </c>
      <c r="ER8" s="618">
        <v>41401</v>
      </c>
      <c r="ES8" s="1306">
        <v>3050</v>
      </c>
      <c r="ET8" s="1307">
        <v>21023.4</v>
      </c>
      <c r="EU8" s="564"/>
      <c r="EV8" s="351"/>
      <c r="EW8" s="132">
        <f t="shared" si="19"/>
        <v>29989.54</v>
      </c>
      <c r="EY8" s="618">
        <v>41398</v>
      </c>
      <c r="EZ8" s="1306">
        <v>3035</v>
      </c>
      <c r="FA8" s="1307">
        <v>4000</v>
      </c>
      <c r="FB8" s="564"/>
      <c r="FC8" s="351"/>
      <c r="FD8" s="132">
        <f t="shared" si="20"/>
        <v>69000.100000000006</v>
      </c>
      <c r="FF8" s="618"/>
      <c r="FG8" s="1306"/>
      <c r="FH8" s="1307"/>
      <c r="FI8" s="564"/>
      <c r="FJ8" s="351"/>
      <c r="FK8" s="132">
        <f t="shared" si="21"/>
        <v>3872.54</v>
      </c>
      <c r="FM8" s="618"/>
      <c r="FN8" s="1306"/>
      <c r="FO8" s="1307"/>
      <c r="FP8" s="564"/>
      <c r="FQ8" s="293"/>
      <c r="FR8" s="132">
        <f t="shared" si="22"/>
        <v>0</v>
      </c>
      <c r="FT8" s="31"/>
      <c r="FU8" s="1476"/>
      <c r="FV8" s="704"/>
      <c r="FW8" s="434"/>
      <c r="FX8" s="795"/>
      <c r="FY8" s="78">
        <f t="shared" si="23"/>
        <v>0</v>
      </c>
      <c r="GA8" s="1004"/>
      <c r="GB8" s="312"/>
      <c r="GC8" s="785"/>
      <c r="GD8" s="676"/>
      <c r="GE8" s="1444"/>
      <c r="GF8" s="78">
        <f t="shared" si="24"/>
        <v>3609.8999999999996</v>
      </c>
      <c r="GH8" s="31"/>
      <c r="GI8" s="312"/>
      <c r="GJ8" s="785"/>
      <c r="GK8" s="31"/>
      <c r="GL8" s="795"/>
      <c r="GM8" s="78">
        <f t="shared" si="25"/>
        <v>0</v>
      </c>
      <c r="GO8" s="322"/>
      <c r="GP8" s="245"/>
      <c r="GQ8" s="1476"/>
      <c r="GR8" s="262"/>
      <c r="GS8" s="49"/>
      <c r="GT8" s="391"/>
      <c r="GU8" s="78">
        <f t="shared" si="26"/>
        <v>742.1</v>
      </c>
      <c r="GW8" s="31"/>
      <c r="GX8" s="312"/>
      <c r="GY8" s="785"/>
      <c r="GZ8" s="31"/>
      <c r="HA8" s="795"/>
      <c r="HB8" s="78">
        <f t="shared" si="27"/>
        <v>25000.2</v>
      </c>
      <c r="HD8" s="31"/>
      <c r="HE8" s="312"/>
      <c r="HF8" s="785"/>
      <c r="HG8" s="31"/>
      <c r="HH8" s="795"/>
      <c r="HI8" s="78">
        <f t="shared" si="28"/>
        <v>16688.400000000001</v>
      </c>
      <c r="HK8" s="407">
        <v>40647</v>
      </c>
      <c r="HL8" s="312" t="s">
        <v>1313</v>
      </c>
      <c r="HM8" s="834">
        <v>1682.16</v>
      </c>
      <c r="HN8" s="1433"/>
      <c r="HP8" s="78">
        <f t="shared" si="29"/>
        <v>3145.12</v>
      </c>
      <c r="HR8" s="427">
        <v>41536</v>
      </c>
      <c r="HS8" s="230">
        <v>3659</v>
      </c>
      <c r="HT8" s="808">
        <v>25000</v>
      </c>
      <c r="HU8" s="434">
        <v>41537</v>
      </c>
      <c r="HV8" s="391">
        <v>20284</v>
      </c>
      <c r="HW8" s="78">
        <f t="shared" si="30"/>
        <v>4716</v>
      </c>
      <c r="HY8" s="427">
        <v>41416</v>
      </c>
      <c r="HZ8" s="230">
        <v>3133</v>
      </c>
      <c r="IA8" s="105">
        <v>1937.14</v>
      </c>
      <c r="IB8" s="49"/>
      <c r="IC8" s="140"/>
      <c r="ID8" s="78">
        <f t="shared" si="31"/>
        <v>3837.29</v>
      </c>
      <c r="IF8" s="323">
        <v>40754</v>
      </c>
      <c r="IG8" s="312" t="s">
        <v>974</v>
      </c>
      <c r="IH8" s="22">
        <v>14400</v>
      </c>
      <c r="II8" s="31"/>
      <c r="IJ8" s="76"/>
      <c r="IK8" s="78">
        <f t="shared" si="32"/>
        <v>18100</v>
      </c>
      <c r="IM8" s="1437">
        <v>40991</v>
      </c>
      <c r="IN8" s="1438">
        <v>1322</v>
      </c>
      <c r="IO8" s="1439">
        <v>5426.82</v>
      </c>
      <c r="IP8" s="31"/>
      <c r="IQ8" s="76"/>
      <c r="IR8" s="78">
        <f t="shared" si="33"/>
        <v>13749.539999999999</v>
      </c>
      <c r="IT8" s="322">
        <v>41410</v>
      </c>
      <c r="IU8" s="230">
        <v>3097</v>
      </c>
      <c r="IV8" s="105">
        <v>1284</v>
      </c>
      <c r="IW8" s="31"/>
      <c r="IX8" s="76"/>
      <c r="IY8" s="78">
        <f t="shared" si="34"/>
        <v>3088.4</v>
      </c>
      <c r="JA8" s="322">
        <v>41537</v>
      </c>
      <c r="JB8" s="230">
        <v>3673</v>
      </c>
      <c r="JC8" s="105">
        <v>29602.32</v>
      </c>
      <c r="JD8" s="31">
        <v>41544</v>
      </c>
      <c r="JE8" s="76">
        <v>21537</v>
      </c>
      <c r="JF8" s="78">
        <f t="shared" si="35"/>
        <v>8065.32</v>
      </c>
      <c r="JH8" s="322">
        <v>41431</v>
      </c>
      <c r="JI8" s="1589">
        <v>3210</v>
      </c>
      <c r="JJ8" s="1590">
        <v>83550.759999999995</v>
      </c>
      <c r="JK8" s="49">
        <v>41433</v>
      </c>
      <c r="JL8" s="140">
        <v>77658</v>
      </c>
      <c r="JM8" s="132">
        <f t="shared" si="36"/>
        <v>40989.56</v>
      </c>
      <c r="JO8" s="31"/>
      <c r="JP8" s="312"/>
      <c r="JQ8" s="22"/>
      <c r="JR8" s="31"/>
      <c r="JS8" s="76"/>
      <c r="JT8" s="78">
        <f t="shared" si="37"/>
        <v>0</v>
      </c>
      <c r="JV8" s="31"/>
      <c r="JW8" s="312"/>
      <c r="JX8" s="22"/>
      <c r="JY8" s="843"/>
      <c r="JZ8" s="76"/>
      <c r="KA8" s="78">
        <f t="shared" si="38"/>
        <v>0</v>
      </c>
      <c r="KC8" s="427"/>
      <c r="KD8" s="999"/>
      <c r="KE8" s="230"/>
      <c r="KF8" s="105"/>
      <c r="KG8" s="346"/>
      <c r="KH8" s="140"/>
      <c r="KI8" s="78">
        <f t="shared" si="39"/>
        <v>14052.6</v>
      </c>
      <c r="KK8" s="427">
        <v>41427</v>
      </c>
      <c r="KL8" s="230">
        <v>3184</v>
      </c>
      <c r="KM8" s="105">
        <v>30000</v>
      </c>
      <c r="KN8" s="309"/>
      <c r="KO8" s="390"/>
      <c r="KP8" s="78">
        <f t="shared" si="40"/>
        <v>53000.1</v>
      </c>
      <c r="KR8" s="427">
        <v>41427</v>
      </c>
      <c r="KS8" s="230">
        <v>3184</v>
      </c>
      <c r="KT8" s="105">
        <v>30000</v>
      </c>
      <c r="KU8" s="309"/>
      <c r="KV8" s="390"/>
      <c r="KW8" s="132">
        <f t="shared" si="41"/>
        <v>53000.1</v>
      </c>
      <c r="KY8" s="31"/>
      <c r="KZ8" s="312"/>
      <c r="LA8" s="22"/>
      <c r="LB8" s="61"/>
      <c r="LC8" s="76"/>
      <c r="LD8" s="78">
        <f t="shared" si="42"/>
        <v>5139.42</v>
      </c>
      <c r="LF8" s="407"/>
      <c r="LG8" s="312"/>
      <c r="LH8" s="22"/>
      <c r="LI8" s="61"/>
      <c r="LJ8" s="76"/>
      <c r="LK8" s="78">
        <f t="shared" si="43"/>
        <v>7971.5</v>
      </c>
      <c r="LM8" s="407"/>
      <c r="LN8" s="312"/>
      <c r="LO8" s="22"/>
      <c r="LP8" s="61"/>
      <c r="LQ8" s="76"/>
      <c r="LR8" s="78">
        <f t="shared" si="44"/>
        <v>2000</v>
      </c>
      <c r="LT8" s="407">
        <v>41475</v>
      </c>
      <c r="LU8" s="312">
        <v>3407</v>
      </c>
      <c r="LV8" s="22">
        <v>14296.4</v>
      </c>
      <c r="LW8" s="61"/>
      <c r="LX8" s="76"/>
      <c r="LY8" s="78">
        <f t="shared" si="45"/>
        <v>31296.400000000001</v>
      </c>
      <c r="MA8" s="427"/>
      <c r="MB8" s="230"/>
      <c r="MC8" s="105"/>
      <c r="MD8" s="259"/>
      <c r="ME8" s="140"/>
      <c r="MF8" s="78">
        <f t="shared" si="46"/>
        <v>18014.16</v>
      </c>
      <c r="MH8" s="31"/>
      <c r="MI8" s="312"/>
      <c r="MJ8" s="22"/>
      <c r="MK8" s="259"/>
      <c r="ML8" s="140"/>
      <c r="MM8" s="78">
        <f t="shared" si="47"/>
        <v>21915.99</v>
      </c>
      <c r="MO8" s="49"/>
      <c r="MP8" s="230"/>
      <c r="MQ8" s="105"/>
      <c r="MR8" s="823"/>
      <c r="MS8" s="140"/>
      <c r="MT8" s="78">
        <f t="shared" si="48"/>
        <v>0</v>
      </c>
      <c r="MV8" s="31"/>
      <c r="MW8" s="1476"/>
      <c r="MX8" s="391"/>
      <c r="MY8" s="204"/>
      <c r="MZ8" s="70"/>
      <c r="NA8" s="78">
        <f t="shared" si="49"/>
        <v>0</v>
      </c>
      <c r="NC8" s="323"/>
      <c r="ND8" s="312"/>
      <c r="NE8" s="22"/>
      <c r="NF8" s="467"/>
      <c r="NG8" s="70"/>
      <c r="NH8" s="78">
        <f t="shared" si="50"/>
        <v>4364.3999999999996</v>
      </c>
      <c r="NJ8" s="31"/>
      <c r="NK8" s="312"/>
      <c r="NL8" s="22"/>
      <c r="NM8" s="31"/>
      <c r="NN8" s="76"/>
      <c r="NO8" s="78">
        <f t="shared" si="51"/>
        <v>0</v>
      </c>
      <c r="NQ8" s="98">
        <v>41416</v>
      </c>
      <c r="NR8" s="1006">
        <v>3128</v>
      </c>
      <c r="NS8" s="991">
        <v>90000.04</v>
      </c>
      <c r="NT8" s="98"/>
      <c r="NU8" s="991"/>
      <c r="NV8" s="78">
        <f t="shared" si="52"/>
        <v>190000.07</v>
      </c>
      <c r="NX8" s="98"/>
      <c r="NY8" s="1006"/>
      <c r="NZ8" s="991"/>
      <c r="OA8" s="98"/>
      <c r="OB8" s="991"/>
      <c r="OC8" s="78">
        <f t="shared" si="53"/>
        <v>0</v>
      </c>
      <c r="OE8" s="407"/>
      <c r="OF8" s="312"/>
      <c r="OG8" s="819"/>
      <c r="OH8" s="828"/>
      <c r="OI8" s="724"/>
      <c r="OJ8" s="78">
        <f t="shared" si="54"/>
        <v>29002.5</v>
      </c>
      <c r="OL8" s="427"/>
      <c r="OM8" s="230"/>
      <c r="ON8" s="105"/>
      <c r="OO8" s="49"/>
      <c r="OP8" s="140"/>
      <c r="OQ8" s="132">
        <f t="shared" si="55"/>
        <v>0</v>
      </c>
      <c r="OS8" s="427"/>
      <c r="OT8" s="230"/>
      <c r="OU8" s="105"/>
      <c r="OV8" s="49"/>
      <c r="OW8" s="140"/>
      <c r="OX8" s="132">
        <f t="shared" si="56"/>
        <v>0</v>
      </c>
      <c r="OZ8" s="31"/>
      <c r="PA8" s="312"/>
      <c r="PB8" s="22"/>
      <c r="PC8" s="31"/>
      <c r="PD8" s="76"/>
      <c r="PE8" s="78">
        <f t="shared" si="57"/>
        <v>234</v>
      </c>
      <c r="PG8" s="31">
        <v>41414</v>
      </c>
      <c r="PH8" s="312">
        <v>3107</v>
      </c>
      <c r="PI8" s="76">
        <v>705.5</v>
      </c>
      <c r="PJ8" s="31"/>
      <c r="PK8" s="76"/>
      <c r="PL8" s="78">
        <f t="shared" si="58"/>
        <v>4180.9799999999996</v>
      </c>
      <c r="PN8" s="1005">
        <v>41095</v>
      </c>
      <c r="PO8" s="837">
        <v>1688</v>
      </c>
      <c r="PP8" s="674">
        <v>495</v>
      </c>
      <c r="PQ8" s="427"/>
      <c r="PR8" s="140"/>
      <c r="PS8" s="78">
        <f t="shared" si="59"/>
        <v>19328.099999999999</v>
      </c>
      <c r="PU8" s="323">
        <v>40700</v>
      </c>
      <c r="PV8" s="312" t="s">
        <v>1314</v>
      </c>
      <c r="PW8" s="22">
        <v>1960</v>
      </c>
      <c r="PX8" s="31"/>
      <c r="PY8" s="76"/>
      <c r="PZ8" s="78">
        <f t="shared" si="60"/>
        <v>26729.5</v>
      </c>
      <c r="QB8" s="322">
        <v>41491</v>
      </c>
      <c r="QC8" s="303">
        <v>3478</v>
      </c>
      <c r="QD8" s="140">
        <v>13568.5</v>
      </c>
      <c r="QE8" s="49">
        <v>41522</v>
      </c>
      <c r="QF8" s="140">
        <v>13568.5</v>
      </c>
      <c r="QG8" s="132">
        <f t="shared" si="61"/>
        <v>0</v>
      </c>
      <c r="QI8" s="407"/>
      <c r="QJ8" s="312"/>
      <c r="QK8" s="22"/>
      <c r="QL8" s="61"/>
      <c r="QM8" s="76"/>
      <c r="QN8" s="78">
        <f t="shared" si="62"/>
        <v>720.1</v>
      </c>
      <c r="QP8" s="538">
        <v>40836</v>
      </c>
      <c r="QQ8" s="837" t="s">
        <v>809</v>
      </c>
      <c r="QR8" s="674">
        <v>7296.8</v>
      </c>
      <c r="QS8" s="61"/>
      <c r="QT8" s="76"/>
      <c r="QU8" s="78">
        <f t="shared" si="63"/>
        <v>32733.829999999998</v>
      </c>
      <c r="QW8" s="322"/>
      <c r="QX8" s="230"/>
      <c r="QY8" s="105"/>
      <c r="QZ8" s="61"/>
      <c r="RA8" s="76"/>
      <c r="RB8" s="78">
        <f t="shared" si="64"/>
        <v>150000</v>
      </c>
      <c r="RD8" s="323">
        <v>40658</v>
      </c>
      <c r="RE8" s="312" t="s">
        <v>1315</v>
      </c>
      <c r="RF8" s="76">
        <v>1904</v>
      </c>
      <c r="RG8" s="61"/>
      <c r="RH8" s="76"/>
      <c r="RI8" s="78">
        <f t="shared" si="65"/>
        <v>3803.8</v>
      </c>
      <c r="RK8" s="323">
        <v>40585</v>
      </c>
      <c r="RL8" s="312" t="s">
        <v>1316</v>
      </c>
      <c r="RM8" s="22">
        <v>2226</v>
      </c>
      <c r="RN8" s="61"/>
      <c r="RO8" s="76"/>
      <c r="RP8" s="78">
        <f t="shared" si="66"/>
        <v>4431</v>
      </c>
    </row>
    <row r="9" spans="1:485" ht="15" customHeight="1" x14ac:dyDescent="0.25">
      <c r="A9" s="322">
        <v>41504</v>
      </c>
      <c r="B9" s="1306">
        <v>3537</v>
      </c>
      <c r="C9" s="105">
        <v>7748.56</v>
      </c>
      <c r="D9" s="956"/>
      <c r="E9" s="897"/>
      <c r="F9" s="78">
        <f t="shared" si="0"/>
        <v>40393.229999999996</v>
      </c>
      <c r="H9" s="323">
        <v>41391</v>
      </c>
      <c r="J9" s="782">
        <v>3012</v>
      </c>
      <c r="K9" s="140">
        <v>233488</v>
      </c>
      <c r="L9" s="49"/>
      <c r="M9" s="140"/>
      <c r="N9" s="78">
        <f t="shared" si="67"/>
        <v>411491</v>
      </c>
      <c r="P9" s="322"/>
      <c r="Q9" s="1306"/>
      <c r="R9" s="804"/>
      <c r="S9" s="1968"/>
      <c r="T9" s="390"/>
      <c r="U9" s="78">
        <f t="shared" si="1"/>
        <v>29262.570000000007</v>
      </c>
      <c r="W9" s="31">
        <v>41541</v>
      </c>
      <c r="X9" s="312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2"/>
      <c r="AG9" s="22"/>
      <c r="AH9" s="31"/>
      <c r="AI9" s="76"/>
      <c r="AJ9" s="78">
        <f t="shared" si="3"/>
        <v>0</v>
      </c>
      <c r="AL9" s="1004"/>
      <c r="AM9" s="31"/>
      <c r="AN9" s="312"/>
      <c r="AO9" s="22"/>
      <c r="AP9" s="31"/>
      <c r="AQ9" s="76"/>
      <c r="AR9" s="78">
        <f t="shared" si="4"/>
        <v>14000</v>
      </c>
      <c r="AT9" s="31"/>
      <c r="AU9" s="31"/>
      <c r="AV9" s="312"/>
      <c r="AW9" s="22"/>
      <c r="AX9" s="31"/>
      <c r="AY9" s="76"/>
      <c r="AZ9" s="78">
        <f t="shared" si="5"/>
        <v>0</v>
      </c>
      <c r="BB9" s="31"/>
      <c r="BC9" s="312"/>
      <c r="BD9" s="22"/>
      <c r="BE9" s="31"/>
      <c r="BF9" s="76"/>
      <c r="BG9" s="78">
        <f t="shared" si="6"/>
        <v>0</v>
      </c>
      <c r="BI9" s="322">
        <v>41530</v>
      </c>
      <c r="BJ9" s="303">
        <v>3636</v>
      </c>
      <c r="BK9" s="140">
        <v>8377.0400000000009</v>
      </c>
      <c r="BL9" s="49">
        <v>41529</v>
      </c>
      <c r="BM9" s="838">
        <v>8377.0400000000009</v>
      </c>
      <c r="BN9" s="78">
        <f t="shared" si="7"/>
        <v>17416.8</v>
      </c>
      <c r="BP9" s="49"/>
      <c r="BQ9" s="230"/>
      <c r="BR9" s="105"/>
      <c r="BS9" s="843"/>
      <c r="BT9" s="140"/>
      <c r="BU9" s="78">
        <f t="shared" si="8"/>
        <v>0</v>
      </c>
      <c r="BW9" s="49"/>
      <c r="BX9" s="230"/>
      <c r="BY9" s="105"/>
      <c r="BZ9" s="843"/>
      <c r="CA9" s="140"/>
      <c r="CB9" s="132">
        <f t="shared" si="9"/>
        <v>0</v>
      </c>
      <c r="CD9" s="322">
        <v>41146</v>
      </c>
      <c r="CE9" s="230">
        <v>1928</v>
      </c>
      <c r="CF9" s="105">
        <v>50000.28</v>
      </c>
      <c r="CG9" s="204"/>
      <c r="CH9" s="206"/>
      <c r="CI9" s="78">
        <f t="shared" si="10"/>
        <v>195508.69999999998</v>
      </c>
      <c r="CK9" s="427">
        <v>41251</v>
      </c>
      <c r="CL9" s="230">
        <v>2418</v>
      </c>
      <c r="CM9" s="105">
        <v>80390.95</v>
      </c>
      <c r="CN9" s="49"/>
      <c r="CO9" s="140"/>
      <c r="CP9" s="78">
        <f t="shared" si="11"/>
        <v>113248.51</v>
      </c>
      <c r="CR9" s="49">
        <v>41526</v>
      </c>
      <c r="CS9" s="230">
        <v>3623</v>
      </c>
      <c r="CT9" s="105">
        <v>10071.24</v>
      </c>
      <c r="CU9" s="49"/>
      <c r="CV9" s="140"/>
      <c r="CW9" s="78">
        <f t="shared" si="12"/>
        <v>20142.48</v>
      </c>
      <c r="CY9" s="31"/>
      <c r="CZ9" s="312"/>
      <c r="DA9" s="22"/>
      <c r="DB9" s="31"/>
      <c r="DC9" s="76"/>
      <c r="DD9" s="78">
        <f t="shared" si="13"/>
        <v>6499.98</v>
      </c>
      <c r="DF9" s="322">
        <v>41144</v>
      </c>
      <c r="DG9" s="783"/>
      <c r="DH9" s="230">
        <v>1920</v>
      </c>
      <c r="DI9" s="105">
        <v>53722.54</v>
      </c>
      <c r="DJ9" s="49"/>
      <c r="DK9" s="351"/>
      <c r="DL9" s="78">
        <f t="shared" si="14"/>
        <v>58719.040000000001</v>
      </c>
      <c r="DN9" s="323">
        <v>41418</v>
      </c>
      <c r="DO9" s="337"/>
      <c r="DP9" s="1476">
        <v>3141</v>
      </c>
      <c r="DQ9" s="704">
        <v>12334.08</v>
      </c>
      <c r="DR9" s="31"/>
      <c r="DS9" s="704"/>
      <c r="DT9" s="78">
        <f t="shared" si="15"/>
        <v>24729.120000000003</v>
      </c>
      <c r="DV9" s="323"/>
      <c r="DW9" s="337"/>
      <c r="DX9" s="1476"/>
      <c r="DY9" s="704"/>
      <c r="DZ9" s="31"/>
      <c r="EA9" s="704"/>
      <c r="EB9" s="78">
        <f t="shared" si="16"/>
        <v>0</v>
      </c>
      <c r="ED9" s="1001">
        <v>40763</v>
      </c>
      <c r="EE9" s="1002" t="s">
        <v>1317</v>
      </c>
      <c r="EF9" s="1003">
        <v>446.55</v>
      </c>
      <c r="EG9" s="31"/>
      <c r="EH9" s="795"/>
      <c r="EI9" s="78">
        <f t="shared" si="17"/>
        <v>11296.949999999999</v>
      </c>
      <c r="EK9" s="618">
        <v>41377</v>
      </c>
      <c r="EL9" s="1306">
        <v>2962</v>
      </c>
      <c r="EM9" s="1307">
        <v>174895</v>
      </c>
      <c r="EN9" s="564"/>
      <c r="EO9" s="351"/>
      <c r="EP9" s="132">
        <f t="shared" si="18"/>
        <v>804930</v>
      </c>
      <c r="ER9" s="618">
        <v>41402</v>
      </c>
      <c r="ES9" s="1306">
        <v>3056</v>
      </c>
      <c r="ET9" s="1307">
        <v>42009.3</v>
      </c>
      <c r="EU9" s="564"/>
      <c r="EV9" s="351"/>
      <c r="EW9" s="132">
        <f t="shared" si="19"/>
        <v>71998.84</v>
      </c>
      <c r="EY9" s="618">
        <v>41401</v>
      </c>
      <c r="EZ9" s="1306">
        <v>3049</v>
      </c>
      <c r="FA9" s="1307">
        <v>35000.1</v>
      </c>
      <c r="FB9" s="564"/>
      <c r="FC9" s="351"/>
      <c r="FD9" s="132">
        <f t="shared" si="20"/>
        <v>104000.20000000001</v>
      </c>
      <c r="FF9" s="618"/>
      <c r="FG9" s="1306"/>
      <c r="FH9" s="1307"/>
      <c r="FI9" s="564"/>
      <c r="FJ9" s="351"/>
      <c r="FK9" s="132">
        <f t="shared" si="21"/>
        <v>3872.54</v>
      </c>
      <c r="FM9" s="618"/>
      <c r="FN9" s="1306"/>
      <c r="FO9" s="1307"/>
      <c r="FP9" s="564"/>
      <c r="FQ9" s="351"/>
      <c r="FR9" s="132">
        <f t="shared" si="22"/>
        <v>0</v>
      </c>
      <c r="FT9" s="31"/>
      <c r="FU9" s="1476"/>
      <c r="FV9" s="704"/>
      <c r="FW9" s="31"/>
      <c r="FX9" s="704"/>
      <c r="FY9" s="78">
        <f t="shared" si="23"/>
        <v>0</v>
      </c>
      <c r="GA9" s="1004">
        <v>40672</v>
      </c>
      <c r="GB9" s="312" t="s">
        <v>1318</v>
      </c>
      <c r="GC9" s="785">
        <v>1560.6</v>
      </c>
      <c r="GD9" s="49"/>
      <c r="GE9" s="391"/>
      <c r="GF9" s="78">
        <f t="shared" si="24"/>
        <v>5170.5</v>
      </c>
      <c r="GH9" s="31"/>
      <c r="GI9" s="1476"/>
      <c r="GJ9" s="704"/>
      <c r="GK9" s="31"/>
      <c r="GL9" s="704"/>
      <c r="GM9" s="78">
        <f t="shared" si="25"/>
        <v>0</v>
      </c>
      <c r="GO9" s="322"/>
      <c r="GP9" s="245"/>
      <c r="GQ9" s="1476"/>
      <c r="GR9" s="262"/>
      <c r="GS9" s="322"/>
      <c r="GT9" s="351"/>
      <c r="GU9" s="78">
        <f t="shared" si="26"/>
        <v>742.1</v>
      </c>
      <c r="GW9" s="31"/>
      <c r="GX9" s="312"/>
      <c r="GY9" s="785"/>
      <c r="GZ9" s="31"/>
      <c r="HA9" s="704"/>
      <c r="HB9" s="78">
        <f t="shared" si="27"/>
        <v>25000.2</v>
      </c>
      <c r="HD9" s="31"/>
      <c r="HE9" s="1476"/>
      <c r="HF9" s="704"/>
      <c r="HG9" s="31"/>
      <c r="HH9" s="704"/>
      <c r="HI9" s="78">
        <f t="shared" si="28"/>
        <v>16688.400000000001</v>
      </c>
      <c r="HK9" s="407">
        <v>40667</v>
      </c>
      <c r="HL9" s="1476" t="s">
        <v>1319</v>
      </c>
      <c r="HM9" s="808">
        <v>1640.96</v>
      </c>
      <c r="HN9" s="812"/>
      <c r="HO9" s="795"/>
      <c r="HP9" s="813">
        <f t="shared" si="29"/>
        <v>4786.08</v>
      </c>
      <c r="HR9" s="427">
        <v>41542</v>
      </c>
      <c r="HS9" s="2038">
        <v>3692</v>
      </c>
      <c r="HT9" s="808">
        <v>16688.400000000001</v>
      </c>
      <c r="HU9" s="98"/>
      <c r="HV9" s="351"/>
      <c r="HW9" s="813">
        <f t="shared" si="30"/>
        <v>21404.400000000001</v>
      </c>
      <c r="HY9" s="427">
        <v>41419</v>
      </c>
      <c r="HZ9" s="230">
        <v>3147</v>
      </c>
      <c r="IA9" s="105">
        <v>1875</v>
      </c>
      <c r="IB9" s="49"/>
      <c r="IC9" s="140"/>
      <c r="ID9" s="78">
        <f t="shared" si="31"/>
        <v>5712.29</v>
      </c>
      <c r="IF9" s="323">
        <v>40755</v>
      </c>
      <c r="IG9" s="312" t="s">
        <v>975</v>
      </c>
      <c r="IH9" s="22">
        <v>3600</v>
      </c>
      <c r="II9" s="31"/>
      <c r="IJ9" s="76"/>
      <c r="IK9" s="78">
        <f t="shared" si="32"/>
        <v>21700</v>
      </c>
      <c r="IM9" s="1437">
        <v>40991</v>
      </c>
      <c r="IN9" s="1438">
        <v>1323</v>
      </c>
      <c r="IO9" s="1439">
        <v>7622.16</v>
      </c>
      <c r="IP9" s="31"/>
      <c r="IQ9" s="76"/>
      <c r="IR9" s="78">
        <f t="shared" si="33"/>
        <v>21371.699999999997</v>
      </c>
      <c r="IT9" s="322"/>
      <c r="IU9" s="230"/>
      <c r="IV9" s="105"/>
      <c r="IW9" s="31"/>
      <c r="IX9" s="76"/>
      <c r="IY9" s="78">
        <f t="shared" si="34"/>
        <v>3088.4</v>
      </c>
      <c r="JA9" s="322"/>
      <c r="JB9" s="230"/>
      <c r="JC9" s="105"/>
      <c r="JD9" s="31">
        <v>41544</v>
      </c>
      <c r="JE9" s="76">
        <v>5788</v>
      </c>
      <c r="JF9" s="78">
        <f t="shared" si="35"/>
        <v>2277.3199999999997</v>
      </c>
      <c r="JH9" s="322"/>
      <c r="JI9" s="1476"/>
      <c r="JJ9" s="721"/>
      <c r="JK9" s="805"/>
      <c r="JL9" s="140"/>
      <c r="JM9" s="132">
        <f t="shared" si="36"/>
        <v>40989.56</v>
      </c>
      <c r="JO9" s="31"/>
      <c r="JP9" s="312"/>
      <c r="JQ9" s="22"/>
      <c r="JR9" s="31"/>
      <c r="JS9" s="76"/>
      <c r="JT9" s="78">
        <f t="shared" si="37"/>
        <v>0</v>
      </c>
      <c r="JV9" s="31"/>
      <c r="JW9" s="312"/>
      <c r="JX9" s="22"/>
      <c r="JY9" s="31"/>
      <c r="JZ9" s="76"/>
      <c r="KA9" s="78">
        <f t="shared" si="38"/>
        <v>0</v>
      </c>
      <c r="KC9" s="407">
        <v>40896</v>
      </c>
      <c r="KD9" s="31"/>
      <c r="KE9" s="782" t="s">
        <v>821</v>
      </c>
      <c r="KF9" s="140">
        <v>13634</v>
      </c>
      <c r="KG9" s="467"/>
      <c r="KH9" s="70"/>
      <c r="KI9" s="78">
        <f t="shared" si="39"/>
        <v>27686.6</v>
      </c>
      <c r="KK9" s="427"/>
      <c r="KL9" s="230"/>
      <c r="KM9" s="105"/>
      <c r="KN9" s="309"/>
      <c r="KO9" s="390"/>
      <c r="KP9" s="78">
        <f t="shared" si="40"/>
        <v>53000.1</v>
      </c>
      <c r="KR9" s="427"/>
      <c r="KS9" s="230"/>
      <c r="KT9" s="105"/>
      <c r="KU9" s="309"/>
      <c r="KV9" s="390"/>
      <c r="KW9" s="132">
        <f t="shared" si="41"/>
        <v>53000.1</v>
      </c>
      <c r="KY9" s="31"/>
      <c r="KZ9" s="312"/>
      <c r="LA9" s="76"/>
      <c r="LB9" s="31"/>
      <c r="LC9" s="76"/>
      <c r="LD9" s="78">
        <f t="shared" si="42"/>
        <v>5139.42</v>
      </c>
      <c r="LF9" s="407"/>
      <c r="LG9" s="312"/>
      <c r="LH9" s="76"/>
      <c r="LI9" s="31"/>
      <c r="LJ9" s="76"/>
      <c r="LK9" s="78">
        <f t="shared" si="43"/>
        <v>7971.5</v>
      </c>
      <c r="LM9" s="407"/>
      <c r="LN9" s="312"/>
      <c r="LO9" s="140"/>
      <c r="LP9" s="31"/>
      <c r="LQ9" s="76"/>
      <c r="LR9" s="78">
        <f t="shared" si="44"/>
        <v>2000</v>
      </c>
      <c r="LT9" s="407">
        <v>41538</v>
      </c>
      <c r="LU9" s="312">
        <v>3678</v>
      </c>
      <c r="LV9" s="140">
        <v>7974.4</v>
      </c>
      <c r="LW9" s="31">
        <v>41538</v>
      </c>
      <c r="LX9" s="76">
        <v>7974.4</v>
      </c>
      <c r="LY9" s="78">
        <f t="shared" si="45"/>
        <v>31296.400000000001</v>
      </c>
      <c r="MA9" s="427">
        <v>41384</v>
      </c>
      <c r="MB9" s="230">
        <v>2987</v>
      </c>
      <c r="MC9" s="105">
        <v>15408.8</v>
      </c>
      <c r="MD9" s="49"/>
      <c r="ME9" s="140"/>
      <c r="MF9" s="78">
        <f t="shared" si="46"/>
        <v>33422.959999999999</v>
      </c>
      <c r="MH9" s="49"/>
      <c r="MI9" s="230"/>
      <c r="MJ9" s="140"/>
      <c r="MK9" s="49"/>
      <c r="ML9" s="140"/>
      <c r="MM9" s="78">
        <f t="shared" si="47"/>
        <v>21915.99</v>
      </c>
      <c r="MO9" s="49"/>
      <c r="MP9" s="230"/>
      <c r="MQ9" s="140"/>
      <c r="MR9" s="49"/>
      <c r="MS9" s="140"/>
      <c r="MT9" s="78">
        <f t="shared" si="48"/>
        <v>0</v>
      </c>
      <c r="MV9" s="31"/>
      <c r="MW9" s="312"/>
      <c r="MX9" s="22"/>
      <c r="MY9" s="49"/>
      <c r="MZ9" s="140"/>
      <c r="NA9" s="78">
        <f t="shared" si="49"/>
        <v>0</v>
      </c>
      <c r="NC9" s="323">
        <v>40988</v>
      </c>
      <c r="ND9" s="312">
        <v>1313</v>
      </c>
      <c r="NE9" s="76">
        <v>3439.52</v>
      </c>
      <c r="NF9" s="31"/>
      <c r="NG9" s="76"/>
      <c r="NH9" s="78">
        <f t="shared" si="50"/>
        <v>7803.92</v>
      </c>
      <c r="NJ9" s="31"/>
      <c r="NK9" s="312"/>
      <c r="NL9" s="22"/>
      <c r="NM9" s="31"/>
      <c r="NN9" s="76"/>
      <c r="NO9" s="78">
        <f t="shared" si="51"/>
        <v>0</v>
      </c>
      <c r="NQ9" s="98">
        <v>41416</v>
      </c>
      <c r="NR9" s="1006">
        <v>3129</v>
      </c>
      <c r="NS9" s="991">
        <v>100000.17</v>
      </c>
      <c r="NT9" s="98"/>
      <c r="NU9" s="991"/>
      <c r="NV9" s="78">
        <f t="shared" si="52"/>
        <v>290000.24</v>
      </c>
      <c r="NX9" s="98"/>
      <c r="NY9" s="1006"/>
      <c r="NZ9" s="991"/>
      <c r="OA9" s="98"/>
      <c r="OB9" s="991"/>
      <c r="OC9" s="78">
        <f t="shared" si="53"/>
        <v>0</v>
      </c>
      <c r="OE9" s="407">
        <v>41485</v>
      </c>
      <c r="OF9" s="230">
        <v>3432</v>
      </c>
      <c r="OG9" s="22">
        <v>5200</v>
      </c>
      <c r="OH9" s="31">
        <v>41528</v>
      </c>
      <c r="OI9" s="76">
        <v>5200</v>
      </c>
      <c r="OJ9" s="78">
        <f t="shared" si="54"/>
        <v>29002.5</v>
      </c>
      <c r="OL9" s="427"/>
      <c r="OM9" s="230"/>
      <c r="ON9" s="105"/>
      <c r="OO9" s="49"/>
      <c r="OP9" s="140"/>
      <c r="OQ9" s="132">
        <f t="shared" si="55"/>
        <v>0</v>
      </c>
      <c r="OS9" s="427"/>
      <c r="OT9" s="230"/>
      <c r="OU9" s="105"/>
      <c r="OV9" s="49"/>
      <c r="OW9" s="140"/>
      <c r="OX9" s="132">
        <f t="shared" si="56"/>
        <v>0</v>
      </c>
      <c r="OZ9" s="31"/>
      <c r="PA9" s="312"/>
      <c r="PB9" s="22"/>
      <c r="PC9" s="31"/>
      <c r="PD9" s="76"/>
      <c r="PE9" s="78">
        <f t="shared" si="57"/>
        <v>234</v>
      </c>
      <c r="PG9" s="31">
        <v>41414</v>
      </c>
      <c r="PH9" s="312">
        <v>3108</v>
      </c>
      <c r="PI9" s="140">
        <v>1905.6</v>
      </c>
      <c r="PJ9" s="31"/>
      <c r="PK9" s="76"/>
      <c r="PL9" s="78">
        <f t="shared" si="58"/>
        <v>6086.58</v>
      </c>
      <c r="PN9" s="427">
        <v>41155</v>
      </c>
      <c r="PO9" s="230">
        <v>1966</v>
      </c>
      <c r="PP9" s="105">
        <v>5894.4</v>
      </c>
      <c r="PQ9" s="427"/>
      <c r="PR9" s="140"/>
      <c r="PS9" s="78">
        <f t="shared" si="59"/>
        <v>25222.5</v>
      </c>
      <c r="PU9" s="323">
        <v>40705</v>
      </c>
      <c r="PV9" s="312" t="s">
        <v>1320</v>
      </c>
      <c r="PW9" s="22">
        <v>2520</v>
      </c>
      <c r="PX9" s="31"/>
      <c r="PY9" s="76"/>
      <c r="PZ9" s="78">
        <f t="shared" si="60"/>
        <v>29249.5</v>
      </c>
      <c r="QB9" s="322">
        <v>41492</v>
      </c>
      <c r="QC9" s="303">
        <v>3488</v>
      </c>
      <c r="QD9" s="140">
        <v>13265.4</v>
      </c>
      <c r="QE9" s="49">
        <v>41522</v>
      </c>
      <c r="QF9" s="140">
        <v>13265.4</v>
      </c>
      <c r="QG9" s="132">
        <f t="shared" si="61"/>
        <v>0</v>
      </c>
      <c r="QI9" s="407"/>
      <c r="QJ9" s="312"/>
      <c r="QK9" s="76"/>
      <c r="QL9" s="31"/>
      <c r="QM9" s="76"/>
      <c r="QN9" s="78">
        <f t="shared" si="62"/>
        <v>720.1</v>
      </c>
      <c r="QP9" s="538">
        <v>40843</v>
      </c>
      <c r="QQ9" s="837" t="s">
        <v>810</v>
      </c>
      <c r="QR9" s="674">
        <v>9231.56</v>
      </c>
      <c r="QS9" s="31"/>
      <c r="QT9" s="76"/>
      <c r="QU9" s="78">
        <f t="shared" si="63"/>
        <v>41965.39</v>
      </c>
      <c r="QW9" s="322"/>
      <c r="QX9" s="230"/>
      <c r="QY9" s="105"/>
      <c r="QZ9" s="31"/>
      <c r="RA9" s="76"/>
      <c r="RB9" s="78">
        <f t="shared" si="64"/>
        <v>150000</v>
      </c>
      <c r="RD9" s="323"/>
      <c r="RE9" s="312"/>
      <c r="RF9" s="76"/>
      <c r="RG9" s="31"/>
      <c r="RH9" s="76"/>
      <c r="RI9" s="78">
        <f t="shared" si="65"/>
        <v>3803.8</v>
      </c>
      <c r="RK9" s="323"/>
      <c r="RL9" s="312"/>
      <c r="RM9" s="76"/>
      <c r="RN9" s="31"/>
      <c r="RO9" s="76"/>
      <c r="RP9" s="78">
        <f t="shared" si="66"/>
        <v>4431</v>
      </c>
    </row>
    <row r="10" spans="1:485" x14ac:dyDescent="0.25">
      <c r="A10" s="322">
        <v>41526</v>
      </c>
      <c r="B10" s="1476">
        <v>3627</v>
      </c>
      <c r="C10" s="105">
        <v>30793.08</v>
      </c>
      <c r="D10" s="49">
        <v>41524</v>
      </c>
      <c r="E10" s="140">
        <v>30793.08</v>
      </c>
      <c r="F10" s="78">
        <f t="shared" si="0"/>
        <v>40393.229999999996</v>
      </c>
      <c r="H10" s="323">
        <v>41452</v>
      </c>
      <c r="J10" s="782">
        <v>3317</v>
      </c>
      <c r="K10" s="140">
        <v>122592</v>
      </c>
      <c r="L10" s="49"/>
      <c r="M10" s="140"/>
      <c r="N10" s="78">
        <f t="shared" si="67"/>
        <v>534083</v>
      </c>
      <c r="P10" s="322">
        <v>41537</v>
      </c>
      <c r="Q10" s="2036">
        <v>3674</v>
      </c>
      <c r="R10" s="105">
        <v>86542.2</v>
      </c>
      <c r="S10" s="309"/>
      <c r="T10" s="390"/>
      <c r="U10" s="78">
        <f t="shared" si="1"/>
        <v>115804.77</v>
      </c>
      <c r="W10" s="31"/>
      <c r="X10" s="312"/>
      <c r="Y10" s="105"/>
      <c r="Z10" s="31"/>
      <c r="AA10" s="76"/>
      <c r="AB10" s="78">
        <f t="shared" si="2"/>
        <v>28710</v>
      </c>
      <c r="AD10" s="31"/>
      <c r="AE10" s="31"/>
      <c r="AF10" s="312"/>
      <c r="AG10" s="105"/>
      <c r="AH10" s="31"/>
      <c r="AI10" s="76"/>
      <c r="AJ10" s="78">
        <f t="shared" si="3"/>
        <v>0</v>
      </c>
      <c r="AL10" s="1004"/>
      <c r="AM10" s="31"/>
      <c r="AN10" s="312"/>
      <c r="AO10" s="105"/>
      <c r="AP10" s="31"/>
      <c r="AQ10" s="76"/>
      <c r="AR10" s="78">
        <f t="shared" si="4"/>
        <v>14000</v>
      </c>
      <c r="AT10" s="31"/>
      <c r="AU10" s="31"/>
      <c r="AV10" s="312"/>
      <c r="AW10" s="22"/>
      <c r="AX10" s="31"/>
      <c r="AY10" s="76"/>
      <c r="AZ10" s="78">
        <f t="shared" si="5"/>
        <v>0</v>
      </c>
      <c r="BB10" s="31"/>
      <c r="BC10" s="312"/>
      <c r="BD10" s="22"/>
      <c r="BE10" s="31"/>
      <c r="BF10" s="76"/>
      <c r="BG10" s="78">
        <f t="shared" si="6"/>
        <v>0</v>
      </c>
      <c r="BI10" s="322">
        <v>41542</v>
      </c>
      <c r="BJ10" s="1306">
        <v>3690</v>
      </c>
      <c r="BK10" s="105">
        <v>42613.52</v>
      </c>
      <c r="BL10" s="49">
        <v>41541</v>
      </c>
      <c r="BM10" s="140">
        <v>42613.52</v>
      </c>
      <c r="BN10" s="78">
        <f t="shared" si="7"/>
        <v>17416.799999999996</v>
      </c>
      <c r="BP10" s="31"/>
      <c r="BQ10" s="312"/>
      <c r="BR10" s="22"/>
      <c r="BS10" s="31"/>
      <c r="BT10" s="76"/>
      <c r="BU10" s="78">
        <f t="shared" si="8"/>
        <v>0</v>
      </c>
      <c r="BW10" s="49"/>
      <c r="BX10" s="230"/>
      <c r="BY10" s="105"/>
      <c r="BZ10" s="49"/>
      <c r="CA10" s="140"/>
      <c r="CB10" s="132">
        <f t="shared" si="9"/>
        <v>0</v>
      </c>
      <c r="CD10" s="322"/>
      <c r="CE10" s="998"/>
      <c r="CF10" s="105"/>
      <c r="CG10" s="49"/>
      <c r="CH10" s="140"/>
      <c r="CI10" s="78">
        <f t="shared" si="10"/>
        <v>195508.69999999998</v>
      </c>
      <c r="CK10" s="427">
        <v>41419</v>
      </c>
      <c r="CL10" s="230">
        <v>3146</v>
      </c>
      <c r="CM10" s="105">
        <v>52398.5</v>
      </c>
      <c r="CN10" s="49">
        <v>41443</v>
      </c>
      <c r="CO10" s="140">
        <v>52387.5</v>
      </c>
      <c r="CP10" s="78">
        <f t="shared" si="11"/>
        <v>113259.51000000001</v>
      </c>
      <c r="CR10" s="49">
        <v>41465</v>
      </c>
      <c r="CS10" s="230">
        <v>3372</v>
      </c>
      <c r="CT10" s="105">
        <v>14215.8</v>
      </c>
      <c r="CU10" s="49"/>
      <c r="CV10" s="140"/>
      <c r="CW10" s="78">
        <f t="shared" si="12"/>
        <v>34358.28</v>
      </c>
      <c r="CY10" s="31"/>
      <c r="CZ10" s="1476"/>
      <c r="DA10" s="140"/>
      <c r="DB10" s="31"/>
      <c r="DC10" s="76"/>
      <c r="DD10" s="78">
        <f t="shared" si="13"/>
        <v>6499.98</v>
      </c>
      <c r="DF10" s="322">
        <v>41171</v>
      </c>
      <c r="DG10" s="783"/>
      <c r="DH10" s="230">
        <v>2046</v>
      </c>
      <c r="DI10" s="803">
        <v>1679.68</v>
      </c>
      <c r="DJ10" s="49"/>
      <c r="DK10" s="351"/>
      <c r="DL10" s="78">
        <f t="shared" si="14"/>
        <v>60398.720000000001</v>
      </c>
      <c r="DN10" s="323"/>
      <c r="DO10" s="337"/>
      <c r="DP10" s="312"/>
      <c r="DQ10" s="785"/>
      <c r="DR10" s="31"/>
      <c r="DS10" s="795"/>
      <c r="DT10" s="78">
        <f t="shared" si="15"/>
        <v>24729.120000000003</v>
      </c>
      <c r="DV10" s="323"/>
      <c r="DW10" s="337"/>
      <c r="DX10" s="312"/>
      <c r="DY10" s="785"/>
      <c r="DZ10" s="31"/>
      <c r="EA10" s="795"/>
      <c r="EB10" s="78">
        <f t="shared" si="16"/>
        <v>0</v>
      </c>
      <c r="ED10" s="1001">
        <v>40772</v>
      </c>
      <c r="EE10" s="1002" t="s">
        <v>786</v>
      </c>
      <c r="EF10" s="1003">
        <v>2145.36</v>
      </c>
      <c r="EG10" s="31"/>
      <c r="EH10" s="795"/>
      <c r="EI10" s="78">
        <f t="shared" si="17"/>
        <v>13442.31</v>
      </c>
      <c r="EK10" s="618">
        <v>41377</v>
      </c>
      <c r="EL10" s="1306">
        <v>2963</v>
      </c>
      <c r="EM10" s="1307">
        <v>157500</v>
      </c>
      <c r="EN10" s="564"/>
      <c r="EO10" s="351"/>
      <c r="EP10" s="132">
        <f t="shared" si="18"/>
        <v>962430</v>
      </c>
      <c r="ER10" s="618">
        <v>41403</v>
      </c>
      <c r="ES10" s="1306">
        <v>3064</v>
      </c>
      <c r="ET10" s="1307">
        <v>22263.599999999999</v>
      </c>
      <c r="EU10" s="564"/>
      <c r="EV10" s="351"/>
      <c r="EW10" s="132">
        <f t="shared" si="19"/>
        <v>94262.44</v>
      </c>
      <c r="EY10" s="618">
        <v>41404</v>
      </c>
      <c r="EZ10" s="1306">
        <v>3065</v>
      </c>
      <c r="FA10" s="1307">
        <v>40000</v>
      </c>
      <c r="FB10" s="564"/>
      <c r="FC10" s="351"/>
      <c r="FD10" s="132">
        <f t="shared" si="20"/>
        <v>144000.20000000001</v>
      </c>
      <c r="FF10" s="618"/>
      <c r="FG10" s="1306"/>
      <c r="FH10" s="1307"/>
      <c r="FI10" s="564"/>
      <c r="FJ10" s="351"/>
      <c r="FK10" s="132">
        <f t="shared" si="21"/>
        <v>3872.54</v>
      </c>
      <c r="FM10" s="618"/>
      <c r="FN10" s="1306"/>
      <c r="FO10" s="1307"/>
      <c r="FP10" s="564"/>
      <c r="FQ10" s="351"/>
      <c r="FR10" s="132">
        <f t="shared" si="22"/>
        <v>0</v>
      </c>
      <c r="FT10" s="31"/>
      <c r="FU10" s="312"/>
      <c r="FV10" s="785"/>
      <c r="FW10" s="31"/>
      <c r="FX10" s="795"/>
      <c r="FY10" s="78">
        <f t="shared" si="23"/>
        <v>0</v>
      </c>
      <c r="GA10" s="1004">
        <v>40674</v>
      </c>
      <c r="GB10" s="312" t="s">
        <v>1321</v>
      </c>
      <c r="GC10" s="785">
        <v>1940.72</v>
      </c>
      <c r="GD10" s="49"/>
      <c r="GE10" s="351"/>
      <c r="GF10" s="78">
        <f t="shared" si="24"/>
        <v>7111.22</v>
      </c>
      <c r="GH10" s="31"/>
      <c r="GI10" s="312"/>
      <c r="GJ10" s="785"/>
      <c r="GK10" s="31"/>
      <c r="GL10" s="795"/>
      <c r="GM10" s="78">
        <f t="shared" si="25"/>
        <v>0</v>
      </c>
      <c r="GO10" s="322"/>
      <c r="GP10" s="245"/>
      <c r="GQ10" s="1476"/>
      <c r="GR10" s="262"/>
      <c r="GS10" s="322"/>
      <c r="GT10" s="391"/>
      <c r="GU10" s="78">
        <f t="shared" si="26"/>
        <v>742.1</v>
      </c>
      <c r="GW10" s="31"/>
      <c r="GX10" s="312"/>
      <c r="GY10" s="785"/>
      <c r="GZ10" s="31"/>
      <c r="HA10" s="795"/>
      <c r="HB10" s="78">
        <f t="shared" si="27"/>
        <v>25000.2</v>
      </c>
      <c r="HD10" s="31"/>
      <c r="HE10" s="312"/>
      <c r="HF10" s="785"/>
      <c r="HG10" s="31"/>
      <c r="HH10" s="795"/>
      <c r="HI10" s="78">
        <f t="shared" si="28"/>
        <v>16688.400000000001</v>
      </c>
      <c r="HK10" s="407">
        <v>40679</v>
      </c>
      <c r="HL10" s="1476" t="s">
        <v>1322</v>
      </c>
      <c r="HM10" s="808">
        <v>1579.76</v>
      </c>
      <c r="HN10" s="812"/>
      <c r="HO10" s="795"/>
      <c r="HP10" s="813">
        <f t="shared" si="29"/>
        <v>6365.84</v>
      </c>
      <c r="HR10" s="427"/>
      <c r="HS10" s="1476"/>
      <c r="HT10" s="808"/>
      <c r="HU10" s="98"/>
      <c r="HV10" s="351"/>
      <c r="HW10" s="813">
        <f t="shared" si="30"/>
        <v>21404.400000000001</v>
      </c>
      <c r="HY10" s="427">
        <v>41428</v>
      </c>
      <c r="HZ10" s="230">
        <v>3189</v>
      </c>
      <c r="IA10" s="105">
        <v>1449.9</v>
      </c>
      <c r="IB10" s="49"/>
      <c r="IC10" s="140"/>
      <c r="ID10" s="78">
        <f t="shared" si="31"/>
        <v>7162.1900000000005</v>
      </c>
      <c r="IF10" s="323"/>
      <c r="IG10" s="1476"/>
      <c r="IH10" s="140"/>
      <c r="II10" s="31"/>
      <c r="IJ10" s="76"/>
      <c r="IK10" s="78">
        <f t="shared" si="32"/>
        <v>21700</v>
      </c>
      <c r="IM10" s="1437">
        <v>40991</v>
      </c>
      <c r="IN10" s="1445">
        <v>1324</v>
      </c>
      <c r="IO10" s="1446">
        <v>2386.44</v>
      </c>
      <c r="IP10" s="31"/>
      <c r="IQ10" s="76"/>
      <c r="IR10" s="78">
        <f t="shared" si="33"/>
        <v>23758.139999999996</v>
      </c>
      <c r="IT10" s="322"/>
      <c r="IU10" s="1476"/>
      <c r="IV10" s="140"/>
      <c r="IW10" s="31"/>
      <c r="IX10" s="76"/>
      <c r="IY10" s="78">
        <f t="shared" si="34"/>
        <v>3088.4</v>
      </c>
      <c r="JA10" s="322"/>
      <c r="JB10" s="1476"/>
      <c r="JC10" s="140"/>
      <c r="JD10" s="31">
        <v>41544</v>
      </c>
      <c r="JE10" s="76">
        <v>2277.3200000000002</v>
      </c>
      <c r="JF10" s="78">
        <f t="shared" si="35"/>
        <v>0</v>
      </c>
      <c r="JH10" s="322">
        <v>41436</v>
      </c>
      <c r="JI10" s="1587">
        <v>3224</v>
      </c>
      <c r="JJ10" s="1588">
        <v>77659</v>
      </c>
      <c r="JK10" s="49"/>
      <c r="JL10" s="140"/>
      <c r="JM10" s="132">
        <f t="shared" si="36"/>
        <v>118648.56</v>
      </c>
      <c r="JO10" s="31"/>
      <c r="JP10" s="1476"/>
      <c r="JQ10" s="140"/>
      <c r="JR10" s="31"/>
      <c r="JS10" s="76"/>
      <c r="JT10" s="78">
        <f t="shared" si="37"/>
        <v>0</v>
      </c>
      <c r="JV10" s="31"/>
      <c r="JW10" s="1476"/>
      <c r="JX10" s="140"/>
      <c r="JY10" s="31"/>
      <c r="JZ10" s="76"/>
      <c r="KA10" s="78">
        <f t="shared" si="38"/>
        <v>0</v>
      </c>
      <c r="KC10" s="427"/>
      <c r="KD10" s="999"/>
      <c r="KE10" s="230"/>
      <c r="KF10" s="105"/>
      <c r="KG10" s="346"/>
      <c r="KH10" s="140"/>
      <c r="KI10" s="78">
        <f t="shared" si="39"/>
        <v>27686.6</v>
      </c>
      <c r="KK10" s="427"/>
      <c r="KL10" s="230"/>
      <c r="KM10" s="105"/>
      <c r="KN10" s="309"/>
      <c r="KO10" s="390"/>
      <c r="KP10" s="78">
        <f t="shared" si="40"/>
        <v>53000.1</v>
      </c>
      <c r="KR10" s="427"/>
      <c r="KS10" s="230"/>
      <c r="KT10" s="105"/>
      <c r="KU10" s="309"/>
      <c r="KV10" s="390"/>
      <c r="KW10" s="132">
        <f t="shared" si="41"/>
        <v>53000.1</v>
      </c>
      <c r="KY10" s="31"/>
      <c r="KZ10" s="312"/>
      <c r="LA10" s="140"/>
      <c r="LB10" s="31"/>
      <c r="LC10" s="76"/>
      <c r="LD10" s="78">
        <f t="shared" si="42"/>
        <v>5139.42</v>
      </c>
      <c r="LF10" s="407"/>
      <c r="LG10" s="312"/>
      <c r="LH10" s="140"/>
      <c r="LI10" s="31"/>
      <c r="LJ10" s="76"/>
      <c r="LK10" s="78">
        <f t="shared" si="43"/>
        <v>7971.5</v>
      </c>
      <c r="LM10" s="407"/>
      <c r="LN10" s="312"/>
      <c r="LO10" s="140"/>
      <c r="LP10" s="31"/>
      <c r="LQ10" s="76"/>
      <c r="LR10" s="78">
        <f t="shared" si="44"/>
        <v>2000</v>
      </c>
      <c r="LT10" s="407"/>
      <c r="LU10" s="312"/>
      <c r="LV10" s="140"/>
      <c r="LW10" s="31"/>
      <c r="LX10" s="76"/>
      <c r="LY10" s="78">
        <f t="shared" si="45"/>
        <v>31296.400000000001</v>
      </c>
      <c r="MA10" s="407">
        <v>41399</v>
      </c>
      <c r="MB10" s="312">
        <v>3036</v>
      </c>
      <c r="MC10" s="140">
        <v>14322</v>
      </c>
      <c r="MD10" s="31"/>
      <c r="ME10" s="76"/>
      <c r="MF10" s="78">
        <f t="shared" si="46"/>
        <v>47744.959999999999</v>
      </c>
      <c r="MH10" s="31"/>
      <c r="MI10" s="312"/>
      <c r="MJ10" s="140"/>
      <c r="MK10" s="31"/>
      <c r="ML10" s="76"/>
      <c r="MM10" s="78">
        <f t="shared" si="47"/>
        <v>21915.99</v>
      </c>
      <c r="MO10" s="31"/>
      <c r="MP10" s="312"/>
      <c r="MQ10" s="140"/>
      <c r="MR10" s="31"/>
      <c r="MS10" s="76"/>
      <c r="MT10" s="78">
        <f t="shared" si="48"/>
        <v>0</v>
      </c>
      <c r="MV10" s="31"/>
      <c r="MW10" s="1476"/>
      <c r="MX10" s="391"/>
      <c r="MY10" s="49"/>
      <c r="MZ10" s="140"/>
      <c r="NA10" s="78">
        <f t="shared" si="49"/>
        <v>0</v>
      </c>
      <c r="NC10" s="323"/>
      <c r="ND10" s="312"/>
      <c r="NE10" s="140"/>
      <c r="NF10" s="31"/>
      <c r="NG10" s="76"/>
      <c r="NH10" s="78">
        <f t="shared" si="50"/>
        <v>7803.92</v>
      </c>
      <c r="NJ10" s="31"/>
      <c r="NK10" s="312"/>
      <c r="NL10" s="22"/>
      <c r="NM10" s="31"/>
      <c r="NN10" s="76"/>
      <c r="NO10" s="78">
        <f t="shared" si="51"/>
        <v>0</v>
      </c>
      <c r="NQ10" s="905">
        <v>41416</v>
      </c>
      <c r="NR10" s="782">
        <v>3130</v>
      </c>
      <c r="NS10" s="76">
        <v>70000.06</v>
      </c>
      <c r="NT10" s="98"/>
      <c r="NU10" s="991"/>
      <c r="NV10" s="78">
        <f t="shared" si="52"/>
        <v>360000.3</v>
      </c>
      <c r="NX10" s="98"/>
      <c r="NY10" s="1006"/>
      <c r="NZ10" s="991"/>
      <c r="OA10" s="98"/>
      <c r="OB10" s="991"/>
      <c r="OC10" s="78">
        <f t="shared" si="53"/>
        <v>0</v>
      </c>
      <c r="OE10" s="407">
        <v>41509</v>
      </c>
      <c r="OF10" s="230">
        <v>3571</v>
      </c>
      <c r="OG10" s="22">
        <v>6530.75</v>
      </c>
      <c r="OH10" s="49">
        <v>41519</v>
      </c>
      <c r="OI10" s="140">
        <v>6530.75</v>
      </c>
      <c r="OJ10" s="78">
        <f t="shared" si="54"/>
        <v>29002.5</v>
      </c>
      <c r="OL10" s="427"/>
      <c r="OM10" s="230"/>
      <c r="ON10" s="105"/>
      <c r="OO10" s="49"/>
      <c r="OP10" s="140"/>
      <c r="OQ10" s="132">
        <f t="shared" si="55"/>
        <v>0</v>
      </c>
      <c r="OS10" s="427"/>
      <c r="OT10" s="230"/>
      <c r="OU10" s="105"/>
      <c r="OV10" s="49"/>
      <c r="OW10" s="140"/>
      <c r="OX10" s="132">
        <f t="shared" si="56"/>
        <v>0</v>
      </c>
      <c r="OZ10" s="31"/>
      <c r="PA10" s="312"/>
      <c r="PB10" s="22"/>
      <c r="PC10" s="31"/>
      <c r="PD10" s="76"/>
      <c r="PE10" s="78">
        <f t="shared" si="57"/>
        <v>234</v>
      </c>
      <c r="PG10" s="31">
        <v>41428</v>
      </c>
      <c r="PH10" s="312">
        <v>3187</v>
      </c>
      <c r="PI10" s="140">
        <v>1658</v>
      </c>
      <c r="PJ10" s="31"/>
      <c r="PK10" s="76"/>
      <c r="PL10" s="78">
        <f t="shared" si="58"/>
        <v>7744.58</v>
      </c>
      <c r="PN10" s="427"/>
      <c r="PO10" s="230"/>
      <c r="PP10" s="105"/>
      <c r="PQ10" s="484"/>
      <c r="PR10" s="390"/>
      <c r="PS10" s="78">
        <f t="shared" si="59"/>
        <v>25222.5</v>
      </c>
      <c r="PU10" s="322">
        <v>41505</v>
      </c>
      <c r="PV10" s="303">
        <v>3552</v>
      </c>
      <c r="PW10" s="140">
        <v>54982.400000000001</v>
      </c>
      <c r="PX10" s="31">
        <v>41523</v>
      </c>
      <c r="PY10" s="76">
        <v>54982</v>
      </c>
      <c r="PZ10" s="78">
        <f t="shared" si="60"/>
        <v>29249.899999999994</v>
      </c>
      <c r="QB10" s="322">
        <v>41496</v>
      </c>
      <c r="QC10" s="303">
        <v>3511</v>
      </c>
      <c r="QD10" s="140">
        <v>20711.2</v>
      </c>
      <c r="QE10" s="49">
        <v>41522</v>
      </c>
      <c r="QF10" s="140">
        <v>20711.2</v>
      </c>
      <c r="QG10" s="132">
        <f t="shared" si="61"/>
        <v>0</v>
      </c>
      <c r="QI10" s="407"/>
      <c r="QJ10" s="312"/>
      <c r="QK10" s="140"/>
      <c r="QL10" s="31"/>
      <c r="QM10" s="76"/>
      <c r="QN10" s="78">
        <f t="shared" si="62"/>
        <v>720.1</v>
      </c>
      <c r="QP10" s="538">
        <v>40880</v>
      </c>
      <c r="QQ10" s="837" t="s">
        <v>816</v>
      </c>
      <c r="QR10" s="674">
        <v>15587.53</v>
      </c>
      <c r="QS10" s="31"/>
      <c r="QT10" s="76"/>
      <c r="QU10" s="78">
        <f t="shared" si="63"/>
        <v>57552.92</v>
      </c>
      <c r="QW10" s="322"/>
      <c r="QX10" s="230"/>
      <c r="QY10" s="105"/>
      <c r="QZ10" s="31"/>
      <c r="RA10" s="76"/>
      <c r="RB10" s="78">
        <f t="shared" si="64"/>
        <v>150000</v>
      </c>
      <c r="RD10" s="323"/>
      <c r="RE10" s="312"/>
      <c r="RF10" s="140"/>
      <c r="RG10" s="31"/>
      <c r="RH10" s="76"/>
      <c r="RI10" s="78">
        <f t="shared" si="65"/>
        <v>3803.8</v>
      </c>
      <c r="RK10" s="323"/>
      <c r="RL10" s="312"/>
      <c r="RM10" s="140"/>
      <c r="RN10" s="31"/>
      <c r="RO10" s="76"/>
      <c r="RP10" s="78">
        <f t="shared" si="66"/>
        <v>4431</v>
      </c>
    </row>
    <row r="11" spans="1:485" x14ac:dyDescent="0.25">
      <c r="A11" s="322">
        <v>41541</v>
      </c>
      <c r="B11" s="1306">
        <v>3687</v>
      </c>
      <c r="C11" s="105">
        <v>40471.82</v>
      </c>
      <c r="D11" s="49">
        <v>41531</v>
      </c>
      <c r="E11" s="140">
        <v>40471.82</v>
      </c>
      <c r="F11" s="78">
        <f t="shared" si="0"/>
        <v>40393.229999999989</v>
      </c>
      <c r="H11" s="323">
        <v>41452</v>
      </c>
      <c r="J11" s="782">
        <v>3318</v>
      </c>
      <c r="K11" s="140">
        <v>130915</v>
      </c>
      <c r="L11" s="49"/>
      <c r="M11" s="140"/>
      <c r="N11" s="78">
        <f t="shared" si="67"/>
        <v>664998</v>
      </c>
      <c r="P11" s="322">
        <v>41541</v>
      </c>
      <c r="Q11" s="1306">
        <v>3684</v>
      </c>
      <c r="R11" s="105">
        <v>6008</v>
      </c>
      <c r="S11" s="471">
        <v>41494</v>
      </c>
      <c r="T11" s="206">
        <v>6008</v>
      </c>
      <c r="U11" s="78">
        <f t="shared" si="1"/>
        <v>115804.77</v>
      </c>
      <c r="W11" s="31"/>
      <c r="X11" s="312"/>
      <c r="Y11" s="105"/>
      <c r="Z11" s="31"/>
      <c r="AA11" s="76"/>
      <c r="AB11" s="78">
        <f t="shared" si="2"/>
        <v>28710</v>
      </c>
      <c r="AD11" s="31"/>
      <c r="AE11" s="31"/>
      <c r="AF11" s="312"/>
      <c r="AG11" s="105"/>
      <c r="AH11" s="31"/>
      <c r="AI11" s="76"/>
      <c r="AJ11" s="78">
        <f t="shared" si="3"/>
        <v>0</v>
      </c>
      <c r="AL11" s="1004"/>
      <c r="AM11" s="31"/>
      <c r="AN11" s="312"/>
      <c r="AO11" s="105"/>
      <c r="AP11" s="31"/>
      <c r="AQ11" s="76"/>
      <c r="AR11" s="78">
        <f t="shared" si="4"/>
        <v>14000</v>
      </c>
      <c r="AT11" s="31" t="s">
        <v>170</v>
      </c>
      <c r="AU11" s="31"/>
      <c r="AV11" s="312"/>
      <c r="AW11" s="22"/>
      <c r="AX11" s="31"/>
      <c r="AY11" s="76"/>
      <c r="AZ11" s="78">
        <f t="shared" si="5"/>
        <v>0</v>
      </c>
      <c r="BB11" s="31"/>
      <c r="BC11" s="312"/>
      <c r="BD11" s="22"/>
      <c r="BE11" s="31"/>
      <c r="BF11" s="76"/>
      <c r="BG11" s="78">
        <f t="shared" si="6"/>
        <v>0</v>
      </c>
      <c r="BI11" s="322">
        <v>41542</v>
      </c>
      <c r="BJ11" s="1306">
        <v>3691</v>
      </c>
      <c r="BK11" s="105">
        <v>11775</v>
      </c>
      <c r="BL11" s="49">
        <v>41542</v>
      </c>
      <c r="BM11" s="140">
        <v>11775</v>
      </c>
      <c r="BN11" s="78">
        <f t="shared" si="7"/>
        <v>17416.799999999996</v>
      </c>
      <c r="BP11" s="31"/>
      <c r="BQ11" s="312"/>
      <c r="BR11" s="22"/>
      <c r="BS11" s="31"/>
      <c r="BT11" s="76"/>
      <c r="BU11" s="78">
        <f t="shared" si="8"/>
        <v>0</v>
      </c>
      <c r="BW11" s="49"/>
      <c r="BX11" s="230"/>
      <c r="BY11" s="105"/>
      <c r="BZ11" s="49"/>
      <c r="CA11" s="140"/>
      <c r="CB11" s="132">
        <f t="shared" si="9"/>
        <v>0</v>
      </c>
      <c r="CD11" s="322"/>
      <c r="CE11" s="1306"/>
      <c r="CF11" s="105"/>
      <c r="CG11" s="309"/>
      <c r="CH11" s="390"/>
      <c r="CI11" s="78">
        <f t="shared" si="10"/>
        <v>195508.69999999998</v>
      </c>
      <c r="CK11" s="427"/>
      <c r="CL11" s="230"/>
      <c r="CM11" s="804"/>
      <c r="CN11" s="805"/>
      <c r="CO11" s="140"/>
      <c r="CP11" s="132">
        <f t="shared" si="11"/>
        <v>113259.51000000001</v>
      </c>
      <c r="CR11" s="49">
        <v>41526</v>
      </c>
      <c r="CS11" s="837">
        <v>3622</v>
      </c>
      <c r="CT11" s="105">
        <v>10071.24</v>
      </c>
      <c r="CU11" s="49"/>
      <c r="CV11" s="140"/>
      <c r="CW11" s="78">
        <f t="shared" si="12"/>
        <v>44429.52</v>
      </c>
      <c r="CY11" s="31"/>
      <c r="CZ11" s="1476"/>
      <c r="DA11" s="140"/>
      <c r="DB11" s="31"/>
      <c r="DC11" s="76"/>
      <c r="DD11" s="78">
        <f t="shared" si="13"/>
        <v>6499.98</v>
      </c>
      <c r="DF11" s="322"/>
      <c r="DG11" s="783"/>
      <c r="DH11" s="318"/>
      <c r="DI11" s="105"/>
      <c r="DJ11" s="49"/>
      <c r="DK11" s="351"/>
      <c r="DL11" s="78">
        <f t="shared" si="14"/>
        <v>60398.720000000001</v>
      </c>
      <c r="DN11" s="323"/>
      <c r="DO11" s="337"/>
      <c r="DP11" s="312"/>
      <c r="DQ11" s="785"/>
      <c r="DR11" s="31"/>
      <c r="DS11" s="795"/>
      <c r="DT11" s="78">
        <f t="shared" si="15"/>
        <v>24729.120000000003</v>
      </c>
      <c r="DV11" s="323"/>
      <c r="DW11" s="337"/>
      <c r="DX11" s="312"/>
      <c r="DY11" s="785"/>
      <c r="DZ11" s="31"/>
      <c r="EA11" s="795"/>
      <c r="EB11" s="78">
        <f t="shared" si="16"/>
        <v>0</v>
      </c>
      <c r="ED11" s="1001">
        <v>40803</v>
      </c>
      <c r="EE11" s="1013" t="s">
        <v>800</v>
      </c>
      <c r="EF11" s="1014">
        <v>5717.04</v>
      </c>
      <c r="EG11" s="31"/>
      <c r="EH11" s="795"/>
      <c r="EI11" s="78">
        <f t="shared" si="17"/>
        <v>19159.349999999999</v>
      </c>
      <c r="EK11" s="618">
        <v>41390</v>
      </c>
      <c r="EL11" s="1308">
        <v>3001</v>
      </c>
      <c r="EM11" s="1309">
        <v>463855</v>
      </c>
      <c r="EN11" s="564"/>
      <c r="EO11" s="351"/>
      <c r="EP11" s="132">
        <f t="shared" si="18"/>
        <v>1426285</v>
      </c>
      <c r="ER11" s="618">
        <v>41505</v>
      </c>
      <c r="ES11" s="1306">
        <v>3544</v>
      </c>
      <c r="ET11" s="1307">
        <v>56230.400000000001</v>
      </c>
      <c r="EU11" s="564">
        <v>41510</v>
      </c>
      <c r="EV11" s="351">
        <v>5806.5</v>
      </c>
      <c r="EW11" s="132">
        <f t="shared" si="19"/>
        <v>144686.34</v>
      </c>
      <c r="EY11" s="618">
        <v>41418</v>
      </c>
      <c r="EZ11" s="1308">
        <v>3143</v>
      </c>
      <c r="FA11" s="1309">
        <v>35000.1</v>
      </c>
      <c r="FB11" s="564"/>
      <c r="FC11" s="351"/>
      <c r="FD11" s="132">
        <f t="shared" si="20"/>
        <v>179000.30000000002</v>
      </c>
      <c r="FF11" s="618"/>
      <c r="FG11" s="1308"/>
      <c r="FH11" s="1309"/>
      <c r="FI11" s="564"/>
      <c r="FJ11" s="351"/>
      <c r="FK11" s="132">
        <f t="shared" si="21"/>
        <v>3872.54</v>
      </c>
      <c r="FM11" s="618"/>
      <c r="FN11" s="1308"/>
      <c r="FO11" s="1309"/>
      <c r="FP11" s="564"/>
      <c r="FQ11" s="351"/>
      <c r="FR11" s="132">
        <f t="shared" si="22"/>
        <v>0</v>
      </c>
      <c r="FT11" s="31"/>
      <c r="FU11" s="312"/>
      <c r="FV11" s="785"/>
      <c r="FW11" s="31"/>
      <c r="FX11" s="795"/>
      <c r="FY11" s="78">
        <f t="shared" si="23"/>
        <v>0</v>
      </c>
      <c r="GA11" s="1004">
        <v>40674</v>
      </c>
      <c r="GB11" s="1476" t="s">
        <v>1323</v>
      </c>
      <c r="GC11" s="704">
        <v>1020</v>
      </c>
      <c r="GD11" s="31" t="s">
        <v>1324</v>
      </c>
      <c r="GE11" s="795"/>
      <c r="GF11" s="78">
        <f t="shared" si="24"/>
        <v>8131.22</v>
      </c>
      <c r="GH11" s="31"/>
      <c r="GI11" s="312"/>
      <c r="GJ11" s="785"/>
      <c r="GK11" s="31"/>
      <c r="GL11" s="795"/>
      <c r="GM11" s="78">
        <f t="shared" si="25"/>
        <v>0</v>
      </c>
      <c r="GO11" s="322"/>
      <c r="GP11" s="245"/>
      <c r="GQ11" s="1476"/>
      <c r="GR11" s="262"/>
      <c r="GS11" s="49"/>
      <c r="GT11" s="391"/>
      <c r="GU11" s="78">
        <f t="shared" si="26"/>
        <v>742.1</v>
      </c>
      <c r="GW11" s="31"/>
      <c r="GX11" s="312"/>
      <c r="GY11" s="785"/>
      <c r="GZ11" s="31"/>
      <c r="HA11" s="795"/>
      <c r="HB11" s="78">
        <f t="shared" si="27"/>
        <v>25000.2</v>
      </c>
      <c r="HD11" s="31"/>
      <c r="HE11" s="312"/>
      <c r="HF11" s="785"/>
      <c r="HG11" s="31"/>
      <c r="HH11" s="795"/>
      <c r="HI11" s="78">
        <f t="shared" si="28"/>
        <v>16688.400000000001</v>
      </c>
      <c r="HK11" s="407">
        <v>40733</v>
      </c>
      <c r="HL11" s="1476" t="s">
        <v>966</v>
      </c>
      <c r="HM11" s="809">
        <v>1368.12</v>
      </c>
      <c r="HN11" s="812"/>
      <c r="HO11" s="795"/>
      <c r="HP11" s="813">
        <f t="shared" si="29"/>
        <v>7733.96</v>
      </c>
      <c r="HR11" s="427"/>
      <c r="HS11" s="1476"/>
      <c r="HT11" s="807"/>
      <c r="HU11" s="98"/>
      <c r="HV11" s="351"/>
      <c r="HW11" s="813">
        <f t="shared" si="30"/>
        <v>21404.400000000001</v>
      </c>
      <c r="HY11" s="427">
        <v>41444</v>
      </c>
      <c r="HZ11" s="230">
        <v>3269</v>
      </c>
      <c r="IA11" s="105">
        <v>3330</v>
      </c>
      <c r="IB11" s="49"/>
      <c r="IC11" s="140"/>
      <c r="ID11" s="78">
        <f t="shared" si="31"/>
        <v>10492.19</v>
      </c>
      <c r="IF11" s="323">
        <v>40758</v>
      </c>
      <c r="IG11" s="312" t="s">
        <v>977</v>
      </c>
      <c r="IH11" s="22">
        <v>3600</v>
      </c>
      <c r="II11" s="31"/>
      <c r="IJ11" s="76"/>
      <c r="IK11" s="78">
        <f t="shared" si="32"/>
        <v>25300</v>
      </c>
      <c r="IM11" s="1437">
        <v>40991</v>
      </c>
      <c r="IN11" s="1438">
        <v>1325</v>
      </c>
      <c r="IO11" s="1439">
        <v>25050.06</v>
      </c>
      <c r="IP11" s="31"/>
      <c r="IQ11" s="76"/>
      <c r="IR11" s="78">
        <f t="shared" si="33"/>
        <v>48808.2</v>
      </c>
      <c r="IT11" s="322"/>
      <c r="IU11" s="230"/>
      <c r="IV11" s="105"/>
      <c r="IW11" s="31"/>
      <c r="IX11" s="76"/>
      <c r="IY11" s="78">
        <f t="shared" si="34"/>
        <v>3088.4</v>
      </c>
      <c r="JA11" s="322"/>
      <c r="JB11" s="230"/>
      <c r="JC11" s="105"/>
      <c r="JD11" s="31"/>
      <c r="JE11" s="76"/>
      <c r="JF11" s="78">
        <f t="shared" si="35"/>
        <v>0</v>
      </c>
      <c r="JH11" s="322"/>
      <c r="JI11" s="230"/>
      <c r="JJ11" s="1440"/>
      <c r="JK11" s="49"/>
      <c r="JL11" s="140"/>
      <c r="JM11" s="132">
        <f t="shared" si="36"/>
        <v>118648.56</v>
      </c>
      <c r="JO11" s="31"/>
      <c r="JP11" s="312"/>
      <c r="JQ11" s="22"/>
      <c r="JR11" s="31"/>
      <c r="JS11" s="76"/>
      <c r="JT11" s="78">
        <f t="shared" si="37"/>
        <v>0</v>
      </c>
      <c r="JV11" s="31"/>
      <c r="JW11" s="312"/>
      <c r="JX11" s="22"/>
      <c r="JY11" s="31"/>
      <c r="JZ11" s="76"/>
      <c r="KA11" s="78">
        <f t="shared" si="38"/>
        <v>0</v>
      </c>
      <c r="KC11" s="407"/>
      <c r="KD11" s="337"/>
      <c r="KE11" s="312"/>
      <c r="KF11" s="22"/>
      <c r="KG11" s="467"/>
      <c r="KH11" s="70"/>
      <c r="KI11" s="78">
        <f t="shared" si="39"/>
        <v>27686.6</v>
      </c>
      <c r="KK11" s="427"/>
      <c r="KL11" s="230"/>
      <c r="KM11" s="105"/>
      <c r="KN11" s="309"/>
      <c r="KO11" s="390"/>
      <c r="KP11" s="78">
        <f t="shared" si="40"/>
        <v>53000.1</v>
      </c>
      <c r="KR11" s="427"/>
      <c r="KS11" s="230"/>
      <c r="KT11" s="105"/>
      <c r="KU11" s="309"/>
      <c r="KV11" s="390"/>
      <c r="KW11" s="132">
        <f t="shared" si="41"/>
        <v>53000.1</v>
      </c>
      <c r="KY11" s="31"/>
      <c r="KZ11" s="312"/>
      <c r="LA11" s="22"/>
      <c r="LB11" s="31"/>
      <c r="LC11" s="76"/>
      <c r="LD11" s="78">
        <f t="shared" si="42"/>
        <v>5139.42</v>
      </c>
      <c r="LF11" s="407"/>
      <c r="LG11" s="312"/>
      <c r="LH11" s="22"/>
      <c r="LI11" s="31"/>
      <c r="LJ11" s="76"/>
      <c r="LK11" s="78">
        <f t="shared" si="43"/>
        <v>7971.5</v>
      </c>
      <c r="LM11" s="407"/>
      <c r="LN11" s="312"/>
      <c r="LO11" s="22"/>
      <c r="LP11" s="31"/>
      <c r="LQ11" s="76"/>
      <c r="LR11" s="78">
        <f t="shared" si="44"/>
        <v>2000</v>
      </c>
      <c r="LT11" s="407"/>
      <c r="LU11" s="312"/>
      <c r="LV11" s="22"/>
      <c r="LW11" s="31"/>
      <c r="LX11" s="76"/>
      <c r="LY11" s="78">
        <f t="shared" si="45"/>
        <v>31296.400000000001</v>
      </c>
      <c r="MA11" s="407">
        <v>41408</v>
      </c>
      <c r="MB11" s="312">
        <v>3096</v>
      </c>
      <c r="MC11" s="22">
        <v>12774.8</v>
      </c>
      <c r="MD11" s="31"/>
      <c r="ME11" s="76"/>
      <c r="MF11" s="78">
        <f t="shared" si="46"/>
        <v>60519.759999999995</v>
      </c>
      <c r="MH11" s="31"/>
      <c r="MI11" s="312"/>
      <c r="MJ11" s="22"/>
      <c r="MK11" s="31"/>
      <c r="ML11" s="76"/>
      <c r="MM11" s="78">
        <f t="shared" si="47"/>
        <v>21915.99</v>
      </c>
      <c r="MO11" s="31"/>
      <c r="MP11" s="312"/>
      <c r="MQ11" s="22"/>
      <c r="MR11" s="31"/>
      <c r="MS11" s="76"/>
      <c r="MT11" s="78">
        <f t="shared" si="48"/>
        <v>0</v>
      </c>
      <c r="MV11" s="31"/>
      <c r="MW11" s="312"/>
      <c r="MX11" s="22"/>
      <c r="MY11" s="31"/>
      <c r="MZ11" s="76"/>
      <c r="NA11" s="78">
        <f t="shared" si="49"/>
        <v>0</v>
      </c>
      <c r="NC11" s="323"/>
      <c r="ND11" s="312"/>
      <c r="NE11" s="22"/>
      <c r="NF11" s="31"/>
      <c r="NG11" s="76"/>
      <c r="NH11" s="78">
        <f t="shared" si="50"/>
        <v>7803.92</v>
      </c>
      <c r="NJ11" s="31"/>
      <c r="NK11" s="312"/>
      <c r="NL11" s="76"/>
      <c r="NM11" s="31"/>
      <c r="NN11" s="76"/>
      <c r="NO11" s="78">
        <f t="shared" si="51"/>
        <v>0</v>
      </c>
      <c r="NQ11" s="323">
        <v>41416</v>
      </c>
      <c r="NR11" s="782">
        <v>3131</v>
      </c>
      <c r="NS11" s="76">
        <v>20000</v>
      </c>
      <c r="NT11" s="98"/>
      <c r="NU11" s="991"/>
      <c r="NV11" s="78">
        <f t="shared" si="52"/>
        <v>380000.3</v>
      </c>
      <c r="NX11" s="98"/>
      <c r="NY11" s="1006"/>
      <c r="NZ11" s="991"/>
      <c r="OA11" s="98"/>
      <c r="OB11" s="991"/>
      <c r="OC11" s="78">
        <f t="shared" si="53"/>
        <v>0</v>
      </c>
      <c r="OE11" s="427">
        <v>41522</v>
      </c>
      <c r="OF11" s="230">
        <v>3618</v>
      </c>
      <c r="OG11" s="105">
        <v>19152.5</v>
      </c>
      <c r="OH11" s="49">
        <v>41530</v>
      </c>
      <c r="OI11" s="140">
        <v>1952.5</v>
      </c>
      <c r="OJ11" s="78">
        <f t="shared" si="54"/>
        <v>46202.5</v>
      </c>
      <c r="OL11" s="427"/>
      <c r="OM11" s="230"/>
      <c r="ON11" s="105"/>
      <c r="OO11" s="49"/>
      <c r="OP11" s="140"/>
      <c r="OQ11" s="132">
        <f t="shared" si="55"/>
        <v>0</v>
      </c>
      <c r="OS11" s="427"/>
      <c r="OT11" s="230"/>
      <c r="OU11" s="105"/>
      <c r="OV11" s="49"/>
      <c r="OW11" s="140"/>
      <c r="OX11" s="132">
        <f t="shared" si="56"/>
        <v>0</v>
      </c>
      <c r="OZ11" s="31"/>
      <c r="PA11" s="312"/>
      <c r="PB11" s="22"/>
      <c r="PC11" s="31"/>
      <c r="PD11" s="76"/>
      <c r="PE11" s="78">
        <f t="shared" si="57"/>
        <v>234</v>
      </c>
      <c r="PG11" s="31"/>
      <c r="PH11" s="312"/>
      <c r="PI11" s="22"/>
      <c r="PJ11" s="337"/>
      <c r="PK11" s="433"/>
      <c r="PL11" s="78">
        <f t="shared" si="58"/>
        <v>7744.58</v>
      </c>
      <c r="PN11" s="427">
        <v>41456</v>
      </c>
      <c r="PO11" s="230">
        <v>3335</v>
      </c>
      <c r="PP11" s="105">
        <v>9273.08</v>
      </c>
      <c r="PQ11" s="427">
        <v>41461</v>
      </c>
      <c r="PR11" s="140">
        <v>8198</v>
      </c>
      <c r="PS11" s="78">
        <f t="shared" si="59"/>
        <v>26297.58</v>
      </c>
      <c r="PU11" s="322">
        <v>41505</v>
      </c>
      <c r="PV11" s="303">
        <v>3556</v>
      </c>
      <c r="PW11" s="140">
        <v>49017.599999999999</v>
      </c>
      <c r="PX11" s="49">
        <v>41523</v>
      </c>
      <c r="PY11" s="140">
        <v>49017.599999999999</v>
      </c>
      <c r="PZ11" s="78">
        <f t="shared" si="60"/>
        <v>29249.9</v>
      </c>
      <c r="QB11" s="322">
        <v>41505</v>
      </c>
      <c r="QC11" s="902">
        <v>3546</v>
      </c>
      <c r="QD11" s="140">
        <v>13781.3</v>
      </c>
      <c r="QE11" s="49"/>
      <c r="QF11" s="140"/>
      <c r="QG11" s="132">
        <f t="shared" si="61"/>
        <v>13781.3</v>
      </c>
      <c r="QI11" s="407"/>
      <c r="QJ11" s="312"/>
      <c r="QK11" s="22"/>
      <c r="QL11" s="31"/>
      <c r="QM11" s="76"/>
      <c r="QN11" s="78">
        <f t="shared" si="62"/>
        <v>720.1</v>
      </c>
      <c r="QP11" s="322"/>
      <c r="QQ11" s="230"/>
      <c r="QR11" s="105"/>
      <c r="QS11" s="49"/>
      <c r="QT11" s="140"/>
      <c r="QU11" s="78">
        <f t="shared" si="63"/>
        <v>57552.92</v>
      </c>
      <c r="QW11" s="322"/>
      <c r="QX11" s="230"/>
      <c r="QY11" s="105"/>
      <c r="QZ11" s="49"/>
      <c r="RA11" s="140"/>
      <c r="RB11" s="78">
        <f t="shared" si="64"/>
        <v>150000</v>
      </c>
      <c r="RD11" s="323"/>
      <c r="RE11" s="312"/>
      <c r="RF11" s="22"/>
      <c r="RG11" s="31"/>
      <c r="RH11" s="76"/>
      <c r="RI11" s="78">
        <f t="shared" si="65"/>
        <v>3803.8</v>
      </c>
      <c r="RK11" s="323"/>
      <c r="RL11" s="312"/>
      <c r="RM11" s="22"/>
      <c r="RN11" s="31"/>
      <c r="RO11" s="76"/>
      <c r="RP11" s="78">
        <f t="shared" si="66"/>
        <v>4431</v>
      </c>
    </row>
    <row r="12" spans="1:485" x14ac:dyDescent="0.25">
      <c r="A12" s="322">
        <v>41547</v>
      </c>
      <c r="B12" s="1306">
        <v>3703</v>
      </c>
      <c r="C12" s="105">
        <v>17824.28</v>
      </c>
      <c r="D12" s="49">
        <v>41528</v>
      </c>
      <c r="E12" s="140">
        <v>17824.28</v>
      </c>
      <c r="F12" s="78">
        <f t="shared" si="0"/>
        <v>40393.229999999989</v>
      </c>
      <c r="H12" s="323">
        <v>41453</v>
      </c>
      <c r="J12" s="782">
        <v>3324</v>
      </c>
      <c r="K12" s="52">
        <v>264700</v>
      </c>
      <c r="L12" s="49"/>
      <c r="M12" s="140"/>
      <c r="N12" s="78">
        <f t="shared" si="67"/>
        <v>929698</v>
      </c>
      <c r="P12" s="322">
        <v>41541</v>
      </c>
      <c r="Q12" s="1306">
        <v>3685</v>
      </c>
      <c r="R12" s="105">
        <v>13058</v>
      </c>
      <c r="S12" s="2037">
        <v>41473</v>
      </c>
      <c r="T12" s="390"/>
      <c r="U12" s="78">
        <f t="shared" si="1"/>
        <v>128862.77</v>
      </c>
      <c r="W12" s="31"/>
      <c r="X12" s="312"/>
      <c r="Y12" s="22"/>
      <c r="Z12" s="31"/>
      <c r="AA12" s="76"/>
      <c r="AB12" s="78">
        <f t="shared" si="2"/>
        <v>28710</v>
      </c>
      <c r="AD12" s="31"/>
      <c r="AE12" s="31"/>
      <c r="AF12" s="312"/>
      <c r="AG12" s="22"/>
      <c r="AH12" s="31"/>
      <c r="AI12" s="76"/>
      <c r="AJ12" s="78">
        <f t="shared" si="3"/>
        <v>0</v>
      </c>
      <c r="AL12" s="1004"/>
      <c r="AM12" s="31"/>
      <c r="AN12" s="312"/>
      <c r="AO12" s="22"/>
      <c r="AP12" s="31"/>
      <c r="AQ12" s="76"/>
      <c r="AR12" s="78">
        <f t="shared" si="4"/>
        <v>14000</v>
      </c>
      <c r="AT12" s="31"/>
      <c r="AU12" s="31"/>
      <c r="AV12" s="312"/>
      <c r="AW12" s="22"/>
      <c r="AX12" s="31"/>
      <c r="AY12" s="76"/>
      <c r="AZ12" s="78">
        <f t="shared" si="5"/>
        <v>0</v>
      </c>
      <c r="BB12" s="31"/>
      <c r="BC12" s="312"/>
      <c r="BD12" s="22"/>
      <c r="BE12" s="31"/>
      <c r="BF12" s="76"/>
      <c r="BG12" s="78">
        <f t="shared" si="6"/>
        <v>0</v>
      </c>
      <c r="BI12" s="322">
        <v>41547</v>
      </c>
      <c r="BJ12" s="1306">
        <v>3701</v>
      </c>
      <c r="BK12" s="105">
        <v>17005.599999999999</v>
      </c>
      <c r="BL12" s="49">
        <v>41531</v>
      </c>
      <c r="BM12" s="140">
        <v>17005.599999999999</v>
      </c>
      <c r="BN12" s="78">
        <f t="shared" si="7"/>
        <v>17416.799999999996</v>
      </c>
      <c r="BP12" s="31"/>
      <c r="BQ12" s="312"/>
      <c r="BR12" s="22"/>
      <c r="BS12" s="1447"/>
      <c r="BT12" s="76"/>
      <c r="BU12" s="78">
        <f t="shared" si="8"/>
        <v>0</v>
      </c>
      <c r="BW12" s="49"/>
      <c r="BX12" s="230"/>
      <c r="BY12" s="105"/>
      <c r="BZ12" s="843"/>
      <c r="CA12" s="140"/>
      <c r="CB12" s="132">
        <f t="shared" si="9"/>
        <v>0</v>
      </c>
      <c r="CD12" s="322">
        <v>41390</v>
      </c>
      <c r="CE12" s="1306">
        <v>3005</v>
      </c>
      <c r="CF12" s="105">
        <v>155434.49</v>
      </c>
      <c r="CG12" s="204"/>
      <c r="CH12" s="206"/>
      <c r="CI12" s="78">
        <f t="shared" si="10"/>
        <v>350943.18999999994</v>
      </c>
      <c r="CK12" s="427">
        <v>41505</v>
      </c>
      <c r="CL12" s="230">
        <v>3550</v>
      </c>
      <c r="CM12" s="105">
        <v>2308.8000000000002</v>
      </c>
      <c r="CN12" s="31">
        <v>41526</v>
      </c>
      <c r="CO12" s="76">
        <v>2308.8000000000002</v>
      </c>
      <c r="CP12" s="78">
        <f t="shared" si="11"/>
        <v>113259.51000000001</v>
      </c>
      <c r="CR12" s="49">
        <v>41526</v>
      </c>
      <c r="CS12" s="837">
        <v>3623</v>
      </c>
      <c r="CT12" s="105">
        <v>10071.24</v>
      </c>
      <c r="CU12" s="309"/>
      <c r="CV12" s="390"/>
      <c r="CW12" s="78">
        <f t="shared" si="12"/>
        <v>54500.759999999995</v>
      </c>
      <c r="CY12" s="31"/>
      <c r="CZ12" s="312"/>
      <c r="DA12" s="22"/>
      <c r="DB12" s="31"/>
      <c r="DC12" s="76"/>
      <c r="DD12" s="78">
        <f t="shared" si="13"/>
        <v>6499.98</v>
      </c>
      <c r="DF12" s="322">
        <v>41303</v>
      </c>
      <c r="DG12" s="783"/>
      <c r="DH12" s="318">
        <v>2623</v>
      </c>
      <c r="DI12" s="105">
        <v>60812.959999999999</v>
      </c>
      <c r="DJ12" s="309"/>
      <c r="DK12" s="390"/>
      <c r="DL12" s="78">
        <f t="shared" si="14"/>
        <v>121211.68</v>
      </c>
      <c r="DN12" s="323"/>
      <c r="DO12" s="337"/>
      <c r="DP12" s="312"/>
      <c r="DQ12" s="785"/>
      <c r="DR12" s="31"/>
      <c r="DS12" s="795"/>
      <c r="DT12" s="78">
        <f t="shared" si="15"/>
        <v>24729.120000000003</v>
      </c>
      <c r="DV12" s="323"/>
      <c r="DW12" s="337"/>
      <c r="DX12" s="312"/>
      <c r="DY12" s="785"/>
      <c r="DZ12" s="31"/>
      <c r="EA12" s="795"/>
      <c r="EB12" s="78">
        <f t="shared" si="16"/>
        <v>0</v>
      </c>
      <c r="ED12" s="1001">
        <v>40880</v>
      </c>
      <c r="EE12" s="1013" t="s">
        <v>815</v>
      </c>
      <c r="EF12" s="1014">
        <v>10147.620000000001</v>
      </c>
      <c r="EG12" s="31"/>
      <c r="EH12" s="795"/>
      <c r="EI12" s="78">
        <f t="shared" si="17"/>
        <v>29306.97</v>
      </c>
      <c r="EK12" s="618"/>
      <c r="EL12" s="1308"/>
      <c r="EM12" s="1309"/>
      <c r="EN12" s="564"/>
      <c r="EO12" s="351"/>
      <c r="EP12" s="132">
        <f t="shared" si="18"/>
        <v>1426285</v>
      </c>
      <c r="ER12" s="618"/>
      <c r="ES12" s="1306"/>
      <c r="ET12" s="1858"/>
      <c r="EU12" s="1859"/>
      <c r="EV12" s="351"/>
      <c r="EW12" s="132">
        <f t="shared" si="19"/>
        <v>144686.34</v>
      </c>
      <c r="EY12" s="618">
        <v>41423</v>
      </c>
      <c r="EZ12" s="1308">
        <v>3162</v>
      </c>
      <c r="FA12" s="1309">
        <v>24999.9</v>
      </c>
      <c r="FB12" s="564"/>
      <c r="FC12" s="351"/>
      <c r="FD12" s="132">
        <f t="shared" si="20"/>
        <v>204000.2</v>
      </c>
      <c r="FF12" s="618"/>
      <c r="FG12" s="1308"/>
      <c r="FH12" s="1309"/>
      <c r="FI12" s="564"/>
      <c r="FJ12" s="351"/>
      <c r="FK12" s="132">
        <f t="shared" si="21"/>
        <v>3872.54</v>
      </c>
      <c r="FM12" s="618"/>
      <c r="FN12" s="1308"/>
      <c r="FO12" s="1309"/>
      <c r="FP12" s="564"/>
      <c r="FQ12" s="351"/>
      <c r="FR12" s="132">
        <f t="shared" si="22"/>
        <v>0</v>
      </c>
      <c r="FT12" s="31"/>
      <c r="FU12" s="312"/>
      <c r="FV12" s="785"/>
      <c r="FW12" s="31"/>
      <c r="FX12" s="795"/>
      <c r="FY12" s="78">
        <f t="shared" si="23"/>
        <v>0</v>
      </c>
      <c r="GA12" s="1004">
        <v>40708</v>
      </c>
      <c r="GB12" s="312" t="s">
        <v>1325</v>
      </c>
      <c r="GC12" s="785">
        <v>1844.22</v>
      </c>
      <c r="GD12" s="31"/>
      <c r="GE12" s="795"/>
      <c r="GF12" s="78">
        <f t="shared" si="24"/>
        <v>9975.44</v>
      </c>
      <c r="GH12" s="31"/>
      <c r="GI12" s="312"/>
      <c r="GJ12" s="785"/>
      <c r="GK12" s="31"/>
      <c r="GL12" s="795"/>
      <c r="GM12" s="78">
        <f t="shared" si="25"/>
        <v>0</v>
      </c>
      <c r="GO12" s="401"/>
      <c r="GP12" s="245"/>
      <c r="GQ12" s="1476"/>
      <c r="GR12" s="262"/>
      <c r="GS12" s="49"/>
      <c r="GT12" s="391"/>
      <c r="GU12" s="78">
        <f t="shared" si="26"/>
        <v>742.1</v>
      </c>
      <c r="GW12" s="31"/>
      <c r="GX12" s="312"/>
      <c r="GY12" s="785"/>
      <c r="GZ12" s="31"/>
      <c r="HA12" s="795"/>
      <c r="HB12" s="78">
        <f t="shared" si="27"/>
        <v>25000.2</v>
      </c>
      <c r="HD12" s="31"/>
      <c r="HE12" s="312"/>
      <c r="HF12" s="785"/>
      <c r="HG12" s="31"/>
      <c r="HH12" s="795"/>
      <c r="HI12" s="78">
        <f t="shared" si="28"/>
        <v>16688.400000000001</v>
      </c>
      <c r="HK12" s="407">
        <v>40917</v>
      </c>
      <c r="HL12" s="1476">
        <v>1055</v>
      </c>
      <c r="HM12" s="809">
        <v>1754.04</v>
      </c>
      <c r="HN12" s="812"/>
      <c r="HO12" s="795"/>
      <c r="HP12" s="813">
        <f t="shared" si="29"/>
        <v>9488</v>
      </c>
      <c r="HR12" s="427"/>
      <c r="HS12" s="1476"/>
      <c r="HT12" s="807"/>
      <c r="HU12" s="98"/>
      <c r="HV12" s="351"/>
      <c r="HW12" s="813">
        <f t="shared" si="30"/>
        <v>21404.400000000001</v>
      </c>
      <c r="HY12" s="427">
        <v>41447</v>
      </c>
      <c r="HZ12" s="230">
        <v>3287</v>
      </c>
      <c r="IA12" s="105">
        <v>7030</v>
      </c>
      <c r="IB12" s="49"/>
      <c r="IC12" s="140"/>
      <c r="ID12" s="78">
        <f t="shared" si="31"/>
        <v>17522.190000000002</v>
      </c>
      <c r="IF12" s="323"/>
      <c r="IG12" s="312"/>
      <c r="IH12" s="22"/>
      <c r="II12" s="31"/>
      <c r="IJ12" s="76"/>
      <c r="IK12" s="78">
        <f t="shared" si="32"/>
        <v>25300</v>
      </c>
      <c r="IM12" s="1437">
        <v>40991</v>
      </c>
      <c r="IN12" s="1438">
        <v>1326</v>
      </c>
      <c r="IO12" s="1439">
        <v>16420.32</v>
      </c>
      <c r="IP12" s="31"/>
      <c r="IQ12" s="76"/>
      <c r="IR12" s="78">
        <f t="shared" si="33"/>
        <v>65228.52</v>
      </c>
      <c r="IT12" s="322"/>
      <c r="IU12" s="230"/>
      <c r="IV12" s="105"/>
      <c r="IW12" s="31"/>
      <c r="IX12" s="76"/>
      <c r="IY12" s="78">
        <f t="shared" si="34"/>
        <v>3088.4</v>
      </c>
      <c r="JA12" s="322"/>
      <c r="JB12" s="230"/>
      <c r="JC12" s="105"/>
      <c r="JD12" s="31"/>
      <c r="JE12" s="76"/>
      <c r="JF12" s="78">
        <f t="shared" si="35"/>
        <v>0</v>
      </c>
      <c r="JH12" s="322">
        <v>41485</v>
      </c>
      <c r="JI12" s="230">
        <v>3426</v>
      </c>
      <c r="JJ12" s="979">
        <v>36780.81</v>
      </c>
      <c r="JK12" s="49"/>
      <c r="JL12" s="140"/>
      <c r="JM12" s="132">
        <f t="shared" si="36"/>
        <v>155429.37</v>
      </c>
      <c r="JO12" s="31"/>
      <c r="JP12" s="312"/>
      <c r="JQ12" s="22"/>
      <c r="JR12" s="31"/>
      <c r="JS12" s="76"/>
      <c r="JT12" s="78">
        <f t="shared" si="37"/>
        <v>0</v>
      </c>
      <c r="JV12" s="31"/>
      <c r="JW12" s="312"/>
      <c r="JX12" s="22"/>
      <c r="JY12" s="31"/>
      <c r="JZ12" s="76"/>
      <c r="KA12" s="78">
        <f t="shared" si="38"/>
        <v>0</v>
      </c>
      <c r="KC12" s="407"/>
      <c r="KD12" s="337"/>
      <c r="KE12" s="1476"/>
      <c r="KF12" s="808"/>
      <c r="KG12" s="1016"/>
      <c r="KH12" s="70"/>
      <c r="KI12" s="78">
        <f t="shared" si="39"/>
        <v>27686.6</v>
      </c>
      <c r="KK12" s="427"/>
      <c r="KL12" s="303"/>
      <c r="KM12" s="140"/>
      <c r="KN12" s="309"/>
      <c r="KO12" s="390"/>
      <c r="KP12" s="78">
        <f t="shared" si="40"/>
        <v>53000.1</v>
      </c>
      <c r="KR12" s="427"/>
      <c r="KS12" s="303"/>
      <c r="KT12" s="140"/>
      <c r="KU12" s="309"/>
      <c r="KV12" s="390"/>
      <c r="KW12" s="132">
        <f t="shared" si="41"/>
        <v>53000.1</v>
      </c>
      <c r="KY12" s="31"/>
      <c r="KZ12" s="312"/>
      <c r="LA12" s="22"/>
      <c r="LB12" s="31"/>
      <c r="LC12" s="76"/>
      <c r="LD12" s="78">
        <f t="shared" si="42"/>
        <v>5139.42</v>
      </c>
      <c r="LF12" s="407"/>
      <c r="LG12" s="312"/>
      <c r="LH12" s="22"/>
      <c r="LI12" s="31"/>
      <c r="LJ12" s="76"/>
      <c r="LK12" s="78">
        <f t="shared" si="43"/>
        <v>7971.5</v>
      </c>
      <c r="LM12" s="407"/>
      <c r="LN12" s="312"/>
      <c r="LO12" s="22"/>
      <c r="LP12" s="31"/>
      <c r="LQ12" s="76"/>
      <c r="LR12" s="78">
        <f t="shared" si="44"/>
        <v>2000</v>
      </c>
      <c r="LT12" s="407"/>
      <c r="LU12" s="312"/>
      <c r="LV12" s="22"/>
      <c r="LW12" s="31"/>
      <c r="LX12" s="76"/>
      <c r="LY12" s="78">
        <f t="shared" si="45"/>
        <v>31296.400000000001</v>
      </c>
      <c r="MA12" s="407">
        <v>41418</v>
      </c>
      <c r="MB12" s="312">
        <v>3142</v>
      </c>
      <c r="MC12" s="22">
        <v>13403.08</v>
      </c>
      <c r="MD12" s="31"/>
      <c r="ME12" s="76"/>
      <c r="MF12" s="78">
        <f t="shared" si="46"/>
        <v>73922.84</v>
      </c>
      <c r="MH12" s="31"/>
      <c r="MI12" s="312"/>
      <c r="MJ12" s="22"/>
      <c r="MK12" s="31"/>
      <c r="ML12" s="76"/>
      <c r="MM12" s="78">
        <f t="shared" si="47"/>
        <v>21915.99</v>
      </c>
      <c r="MO12" s="31"/>
      <c r="MP12" s="312"/>
      <c r="MQ12" s="22"/>
      <c r="MR12" s="31"/>
      <c r="MS12" s="76"/>
      <c r="MT12" s="78">
        <f t="shared" si="48"/>
        <v>0</v>
      </c>
      <c r="MV12" s="31"/>
      <c r="MW12" s="312"/>
      <c r="MX12" s="76"/>
      <c r="MY12" s="31"/>
      <c r="MZ12" s="76"/>
      <c r="NA12" s="78">
        <f t="shared" si="49"/>
        <v>0</v>
      </c>
      <c r="NC12" s="323"/>
      <c r="ND12" s="312"/>
      <c r="NE12" s="22"/>
      <c r="NF12" s="31"/>
      <c r="NG12" s="76"/>
      <c r="NH12" s="78">
        <f t="shared" si="50"/>
        <v>7803.92</v>
      </c>
      <c r="NJ12" s="31"/>
      <c r="NK12" s="312"/>
      <c r="NL12" s="76"/>
      <c r="NM12" s="31"/>
      <c r="NN12" s="76"/>
      <c r="NO12" s="78">
        <f t="shared" si="51"/>
        <v>0</v>
      </c>
      <c r="NQ12" s="31">
        <v>41416</v>
      </c>
      <c r="NR12" s="782">
        <v>3132</v>
      </c>
      <c r="NS12" s="76">
        <v>70000.06</v>
      </c>
      <c r="NT12" s="98"/>
      <c r="NU12" s="991"/>
      <c r="NV12" s="78">
        <f t="shared" si="52"/>
        <v>450000.36</v>
      </c>
      <c r="NX12" s="98"/>
      <c r="NY12" s="1006"/>
      <c r="NZ12" s="991"/>
      <c r="OA12" s="98"/>
      <c r="OB12" s="991"/>
      <c r="OC12" s="78">
        <f t="shared" si="53"/>
        <v>0</v>
      </c>
      <c r="OE12" s="407"/>
      <c r="OF12" s="312"/>
      <c r="OG12" s="22"/>
      <c r="OH12" s="31"/>
      <c r="OI12" s="76"/>
      <c r="OJ12" s="78">
        <f t="shared" si="54"/>
        <v>46202.5</v>
      </c>
      <c r="OL12" s="427"/>
      <c r="OM12" s="230"/>
      <c r="ON12" s="105"/>
      <c r="OO12" s="49"/>
      <c r="OP12" s="140"/>
      <c r="OQ12" s="132">
        <f t="shared" si="55"/>
        <v>0</v>
      </c>
      <c r="OS12" s="427"/>
      <c r="OT12" s="230"/>
      <c r="OU12" s="105"/>
      <c r="OV12" s="49"/>
      <c r="OW12" s="140"/>
      <c r="OX12" s="132">
        <f t="shared" si="56"/>
        <v>0</v>
      </c>
      <c r="OZ12" s="31"/>
      <c r="PA12" s="312"/>
      <c r="PB12" s="22"/>
      <c r="PC12" s="31"/>
      <c r="PD12" s="76"/>
      <c r="PE12" s="78">
        <f t="shared" si="57"/>
        <v>234</v>
      </c>
      <c r="PG12" s="31"/>
      <c r="PH12" s="312"/>
      <c r="PI12" s="22"/>
      <c r="PJ12" s="337"/>
      <c r="PK12" s="433"/>
      <c r="PL12" s="78">
        <f t="shared" si="58"/>
        <v>7744.58</v>
      </c>
      <c r="PN12" s="427"/>
      <c r="PO12" s="230"/>
      <c r="PP12" s="804"/>
      <c r="PQ12" s="1857"/>
      <c r="PR12" s="390"/>
      <c r="PS12" s="78">
        <f t="shared" si="59"/>
        <v>26297.58</v>
      </c>
      <c r="PU12" s="322">
        <v>41505</v>
      </c>
      <c r="PV12" s="902">
        <v>3558</v>
      </c>
      <c r="PW12" s="140">
        <v>16784</v>
      </c>
      <c r="PX12" s="49"/>
      <c r="PY12" s="140"/>
      <c r="PZ12" s="78">
        <f t="shared" si="60"/>
        <v>46033.9</v>
      </c>
      <c r="QB12" s="322">
        <v>41505</v>
      </c>
      <c r="QC12" s="303">
        <v>3547</v>
      </c>
      <c r="QD12" s="140">
        <v>21967.15</v>
      </c>
      <c r="QE12" s="49">
        <v>41543</v>
      </c>
      <c r="QF12" s="140">
        <v>21967.15</v>
      </c>
      <c r="QG12" s="132">
        <f t="shared" si="61"/>
        <v>13781.299999999996</v>
      </c>
      <c r="QI12" s="407"/>
      <c r="QJ12" s="312"/>
      <c r="QK12" s="22"/>
      <c r="QL12" s="31"/>
      <c r="QM12" s="76"/>
      <c r="QN12" s="78">
        <f t="shared" si="62"/>
        <v>720.1</v>
      </c>
      <c r="QP12" s="322"/>
      <c r="QQ12" s="303"/>
      <c r="QR12" s="140"/>
      <c r="QS12" s="49"/>
      <c r="QT12" s="140"/>
      <c r="QU12" s="78">
        <f t="shared" si="63"/>
        <v>57552.92</v>
      </c>
      <c r="QW12" s="322"/>
      <c r="QX12" s="303"/>
      <c r="QY12" s="140"/>
      <c r="QZ12" s="49"/>
      <c r="RA12" s="140"/>
      <c r="RB12" s="78">
        <f t="shared" si="64"/>
        <v>150000</v>
      </c>
      <c r="RD12" s="323"/>
      <c r="RE12" s="312"/>
      <c r="RF12" s="22"/>
      <c r="RG12" s="31"/>
      <c r="RH12" s="76"/>
      <c r="RI12" s="78">
        <f t="shared" si="65"/>
        <v>3803.8</v>
      </c>
      <c r="RK12" s="323"/>
      <c r="RL12" s="312"/>
      <c r="RM12" s="22"/>
      <c r="RN12" s="31"/>
      <c r="RO12" s="76"/>
      <c r="RP12" s="78">
        <f t="shared" si="66"/>
        <v>4431</v>
      </c>
    </row>
    <row r="13" spans="1:485" x14ac:dyDescent="0.25">
      <c r="A13" s="322"/>
      <c r="B13" s="1308"/>
      <c r="C13" s="105"/>
      <c r="D13" s="956"/>
      <c r="E13" s="897"/>
      <c r="F13" s="78">
        <f t="shared" si="0"/>
        <v>40393.229999999989</v>
      </c>
      <c r="H13" s="323">
        <v>41457</v>
      </c>
      <c r="I13" s="312"/>
      <c r="J13" s="782">
        <v>3338</v>
      </c>
      <c r="K13" s="76">
        <v>275893</v>
      </c>
      <c r="L13" s="49"/>
      <c r="M13" s="140"/>
      <c r="N13" s="78">
        <f t="shared" si="67"/>
        <v>1205591</v>
      </c>
      <c r="P13" s="322"/>
      <c r="Q13" s="1419"/>
      <c r="R13" s="1448"/>
      <c r="S13" s="1015"/>
      <c r="T13" s="390"/>
      <c r="U13" s="78">
        <f t="shared" si="1"/>
        <v>128862.77</v>
      </c>
      <c r="W13" s="31"/>
      <c r="X13" s="312"/>
      <c r="Y13" s="105"/>
      <c r="Z13" s="31"/>
      <c r="AA13" s="76"/>
      <c r="AB13" s="78">
        <f t="shared" si="2"/>
        <v>28710</v>
      </c>
      <c r="AD13" s="31"/>
      <c r="AE13" s="31"/>
      <c r="AF13" s="312"/>
      <c r="AG13" s="105"/>
      <c r="AH13" s="31"/>
      <c r="AI13" s="76"/>
      <c r="AJ13" s="78">
        <f t="shared" si="3"/>
        <v>0</v>
      </c>
      <c r="AL13" s="1004"/>
      <c r="AM13" s="31"/>
      <c r="AN13" s="312"/>
      <c r="AO13" s="105"/>
      <c r="AP13" s="31"/>
      <c r="AQ13" s="76"/>
      <c r="AR13" s="78">
        <f t="shared" si="4"/>
        <v>14000</v>
      </c>
      <c r="AT13" s="31"/>
      <c r="AU13" s="31"/>
      <c r="AV13" s="312"/>
      <c r="AW13" s="105"/>
      <c r="AX13" s="31"/>
      <c r="AY13" s="76"/>
      <c r="AZ13" s="78">
        <f t="shared" si="5"/>
        <v>0</v>
      </c>
      <c r="BB13" s="31"/>
      <c r="BC13" s="312"/>
      <c r="BD13" s="105"/>
      <c r="BE13" s="31"/>
      <c r="BF13" s="76"/>
      <c r="BG13" s="78">
        <f t="shared" si="6"/>
        <v>0</v>
      </c>
      <c r="BI13" s="322"/>
      <c r="BJ13" s="1306"/>
      <c r="BK13" s="105"/>
      <c r="BL13" s="204"/>
      <c r="BM13" s="206"/>
      <c r="BN13" s="78">
        <f t="shared" si="7"/>
        <v>17416.799999999996</v>
      </c>
      <c r="BS13" s="31"/>
      <c r="BT13" s="76"/>
      <c r="BU13" s="78">
        <f t="shared" si="8"/>
        <v>0</v>
      </c>
      <c r="BZ13" s="49"/>
      <c r="CA13" s="140"/>
      <c r="CB13" s="132">
        <f t="shared" si="9"/>
        <v>0</v>
      </c>
      <c r="CD13" s="322">
        <v>41396</v>
      </c>
      <c r="CE13" s="1306">
        <v>3030</v>
      </c>
      <c r="CF13" s="105">
        <v>72000.240000000005</v>
      </c>
      <c r="CG13" s="204"/>
      <c r="CH13" s="206"/>
      <c r="CI13" s="78">
        <f t="shared" si="10"/>
        <v>422943.42999999993</v>
      </c>
      <c r="CK13" s="427">
        <v>41505</v>
      </c>
      <c r="CL13" s="230">
        <v>3551</v>
      </c>
      <c r="CM13" s="105">
        <v>40695.5</v>
      </c>
      <c r="CN13" s="31">
        <v>41526</v>
      </c>
      <c r="CO13" s="76">
        <v>40547.300000000003</v>
      </c>
      <c r="CP13" s="78">
        <f t="shared" si="11"/>
        <v>113407.71</v>
      </c>
      <c r="CR13" s="49">
        <v>41532</v>
      </c>
      <c r="CS13" s="230">
        <v>3639</v>
      </c>
      <c r="CT13" s="105">
        <v>13047.3</v>
      </c>
      <c r="CU13" s="49">
        <v>41534</v>
      </c>
      <c r="CV13" s="140">
        <v>13047.3</v>
      </c>
      <c r="CW13" s="78">
        <f t="shared" si="12"/>
        <v>54500.759999999995</v>
      </c>
      <c r="DA13" s="780"/>
      <c r="DB13" s="31"/>
      <c r="DC13" s="76"/>
      <c r="DD13" s="78">
        <f t="shared" si="13"/>
        <v>6499.98</v>
      </c>
      <c r="DF13" s="322">
        <v>41304</v>
      </c>
      <c r="DG13" s="783"/>
      <c r="DH13" s="318">
        <v>2635</v>
      </c>
      <c r="DI13" s="105">
        <v>57012.959999999999</v>
      </c>
      <c r="DJ13" s="309"/>
      <c r="DK13" s="390"/>
      <c r="DL13" s="78">
        <f t="shared" si="14"/>
        <v>178224.63999999998</v>
      </c>
      <c r="DN13" s="323"/>
      <c r="DO13" s="337"/>
      <c r="DP13" s="1476"/>
      <c r="DQ13" s="704"/>
      <c r="DR13" s="31"/>
      <c r="DS13" s="795"/>
      <c r="DT13" s="78">
        <f t="shared" si="15"/>
        <v>24729.120000000003</v>
      </c>
      <c r="DV13" s="323"/>
      <c r="DW13" s="337"/>
      <c r="DX13" s="1476"/>
      <c r="DY13" s="704"/>
      <c r="DZ13" s="31"/>
      <c r="EA13" s="795"/>
      <c r="EB13" s="78">
        <f t="shared" si="16"/>
        <v>0</v>
      </c>
      <c r="ED13" s="1001"/>
      <c r="EE13" s="1013"/>
      <c r="EF13" s="1014">
        <v>0</v>
      </c>
      <c r="EG13" s="31"/>
      <c r="EH13" s="795"/>
      <c r="EI13" s="78">
        <f t="shared" si="17"/>
        <v>29306.97</v>
      </c>
      <c r="EK13" s="618"/>
      <c r="EL13" s="1308"/>
      <c r="EM13" s="1309"/>
      <c r="EN13" s="564"/>
      <c r="EO13" s="351"/>
      <c r="EP13" s="132">
        <f t="shared" si="18"/>
        <v>1426285</v>
      </c>
      <c r="ER13" s="618">
        <v>41520</v>
      </c>
      <c r="ES13" s="1306">
        <v>3610</v>
      </c>
      <c r="ET13" s="1307">
        <v>28182</v>
      </c>
      <c r="EU13" s="564">
        <v>41529</v>
      </c>
      <c r="EV13" s="351">
        <v>19978</v>
      </c>
      <c r="EW13" s="132">
        <f t="shared" si="19"/>
        <v>152890.34</v>
      </c>
      <c r="EY13" s="618">
        <v>41495</v>
      </c>
      <c r="EZ13" s="1306">
        <v>3503</v>
      </c>
      <c r="FA13" s="1307">
        <v>27000</v>
      </c>
      <c r="FB13" s="564">
        <v>41496</v>
      </c>
      <c r="FC13" s="351">
        <v>14500</v>
      </c>
      <c r="FD13" s="132">
        <f t="shared" si="20"/>
        <v>216500.2</v>
      </c>
      <c r="FF13" s="618"/>
      <c r="FG13" s="1308"/>
      <c r="FH13" s="1309"/>
      <c r="FI13" s="564"/>
      <c r="FJ13" s="351"/>
      <c r="FK13" s="132">
        <f t="shared" si="21"/>
        <v>3872.54</v>
      </c>
      <c r="FM13" s="618"/>
      <c r="FN13" s="1308"/>
      <c r="FO13" s="1309"/>
      <c r="FP13" s="564"/>
      <c r="FQ13" s="351"/>
      <c r="FR13" s="132">
        <f t="shared" si="22"/>
        <v>0</v>
      </c>
      <c r="FT13" s="31"/>
      <c r="FU13" s="1476"/>
      <c r="FV13" s="704"/>
      <c r="FW13" s="31"/>
      <c r="FX13" s="795"/>
      <c r="FY13" s="78">
        <f t="shared" si="23"/>
        <v>0</v>
      </c>
      <c r="GA13" s="1004">
        <v>40708</v>
      </c>
      <c r="GB13" s="312" t="s">
        <v>1326</v>
      </c>
      <c r="GC13" s="785">
        <v>1844.22</v>
      </c>
      <c r="GD13" s="31"/>
      <c r="GE13" s="795"/>
      <c r="GF13" s="78">
        <f t="shared" si="24"/>
        <v>11819.66</v>
      </c>
      <c r="GH13" s="31"/>
      <c r="GI13" s="1476"/>
      <c r="GJ13" s="704"/>
      <c r="GK13" s="31"/>
      <c r="GL13" s="795"/>
      <c r="GM13" s="78">
        <f t="shared" si="25"/>
        <v>0</v>
      </c>
      <c r="GO13" s="322"/>
      <c r="GP13" s="259"/>
      <c r="GQ13" s="230"/>
      <c r="GR13" s="105"/>
      <c r="GS13" s="322"/>
      <c r="GT13" s="391"/>
      <c r="GU13" s="78">
        <f t="shared" si="26"/>
        <v>742.1</v>
      </c>
      <c r="GW13" s="31"/>
      <c r="GX13" s="1476"/>
      <c r="GY13" s="704"/>
      <c r="GZ13" s="31"/>
      <c r="HA13" s="795"/>
      <c r="HB13" s="78">
        <f t="shared" si="27"/>
        <v>25000.2</v>
      </c>
      <c r="HD13" s="31"/>
      <c r="HE13" s="1476"/>
      <c r="HF13" s="704"/>
      <c r="HG13" s="31"/>
      <c r="HH13" s="795"/>
      <c r="HI13" s="78">
        <f t="shared" si="28"/>
        <v>16688.400000000001</v>
      </c>
      <c r="HK13" s="407">
        <v>41137</v>
      </c>
      <c r="HL13" s="1476">
        <v>1873</v>
      </c>
      <c r="HM13" s="809">
        <v>6477.23</v>
      </c>
      <c r="HN13" s="812"/>
      <c r="HO13" s="795"/>
      <c r="HP13" s="813">
        <f t="shared" si="29"/>
        <v>15965.23</v>
      </c>
      <c r="HR13" s="427"/>
      <c r="HS13" s="1476"/>
      <c r="HT13" s="807"/>
      <c r="HU13" s="98"/>
      <c r="HV13" s="351"/>
      <c r="HW13" s="813">
        <f t="shared" si="30"/>
        <v>21404.400000000001</v>
      </c>
      <c r="HY13" s="427"/>
      <c r="HZ13" s="230"/>
      <c r="IA13" s="105"/>
      <c r="IB13" s="49"/>
      <c r="IC13" s="140"/>
      <c r="ID13" s="78">
        <f t="shared" si="31"/>
        <v>17522.190000000002</v>
      </c>
      <c r="IF13" s="798"/>
      <c r="II13" s="31"/>
      <c r="IJ13" s="76"/>
      <c r="IK13" s="78">
        <f t="shared" si="32"/>
        <v>25300</v>
      </c>
      <c r="IM13" s="1449"/>
      <c r="IN13" s="1450"/>
      <c r="IO13" s="1450"/>
      <c r="IP13" s="31"/>
      <c r="IQ13" s="76"/>
      <c r="IR13" s="78">
        <f t="shared" si="33"/>
        <v>65228.52</v>
      </c>
      <c r="IT13" s="401"/>
      <c r="IU13" s="245"/>
      <c r="IV13" s="245"/>
      <c r="IW13" s="31"/>
      <c r="IX13" s="76"/>
      <c r="IY13" s="78">
        <f t="shared" si="34"/>
        <v>3088.4</v>
      </c>
      <c r="JA13" s="401"/>
      <c r="JB13" s="245"/>
      <c r="JC13" s="245"/>
      <c r="JD13" s="31"/>
      <c r="JE13" s="76"/>
      <c r="JF13" s="78">
        <f t="shared" si="35"/>
        <v>0</v>
      </c>
      <c r="JH13" s="322">
        <v>41485</v>
      </c>
      <c r="JI13" s="230">
        <v>3427</v>
      </c>
      <c r="JJ13" s="979">
        <v>48848.25</v>
      </c>
      <c r="JK13" s="49"/>
      <c r="JL13" s="140"/>
      <c r="JM13" s="132">
        <f t="shared" si="36"/>
        <v>204277.62</v>
      </c>
      <c r="JR13" s="31"/>
      <c r="JS13" s="76"/>
      <c r="JT13" s="78">
        <f t="shared" si="37"/>
        <v>0</v>
      </c>
      <c r="JY13" s="31"/>
      <c r="JZ13" s="76"/>
      <c r="KA13" s="78">
        <f t="shared" si="38"/>
        <v>0</v>
      </c>
      <c r="KC13" s="407"/>
      <c r="KD13" s="337"/>
      <c r="KE13" s="312"/>
      <c r="KF13" s="22"/>
      <c r="KG13" s="31"/>
      <c r="KH13" s="76"/>
      <c r="KI13" s="78">
        <f t="shared" si="39"/>
        <v>27686.6</v>
      </c>
      <c r="KK13" s="427"/>
      <c r="KL13" s="303"/>
      <c r="KM13" s="140"/>
      <c r="KN13" s="309"/>
      <c r="KO13" s="390"/>
      <c r="KP13" s="78">
        <f t="shared" si="40"/>
        <v>53000.1</v>
      </c>
      <c r="KR13" s="427"/>
      <c r="KS13" s="303"/>
      <c r="KT13" s="140"/>
      <c r="KU13" s="309"/>
      <c r="KV13" s="390"/>
      <c r="KW13" s="132">
        <f t="shared" si="41"/>
        <v>53000.1</v>
      </c>
      <c r="KY13" s="31"/>
      <c r="KZ13" s="312"/>
      <c r="LA13" s="22"/>
      <c r="LB13" s="31"/>
      <c r="LC13" s="76"/>
      <c r="LD13" s="78">
        <f t="shared" si="42"/>
        <v>5139.42</v>
      </c>
      <c r="LF13" s="407"/>
      <c r="LG13" s="312"/>
      <c r="LH13" s="22"/>
      <c r="LI13" s="31"/>
      <c r="LJ13" s="76"/>
      <c r="LK13" s="78">
        <f t="shared" si="43"/>
        <v>7971.5</v>
      </c>
      <c r="LM13" s="407"/>
      <c r="LN13" s="312"/>
      <c r="LO13" s="22"/>
      <c r="LP13" s="31"/>
      <c r="LQ13" s="76"/>
      <c r="LR13" s="78">
        <f t="shared" si="44"/>
        <v>2000</v>
      </c>
      <c r="LT13" s="407"/>
      <c r="LU13" s="312"/>
      <c r="LV13" s="22"/>
      <c r="LW13" s="31"/>
      <c r="LX13" s="76"/>
      <c r="LY13" s="78">
        <f t="shared" si="45"/>
        <v>31296.400000000001</v>
      </c>
      <c r="MA13" s="407"/>
      <c r="MB13" s="312"/>
      <c r="MC13" s="22"/>
      <c r="MD13" s="31"/>
      <c r="ME13" s="76"/>
      <c r="MF13" s="78">
        <f t="shared" si="46"/>
        <v>73922.84</v>
      </c>
      <c r="MH13" s="31"/>
      <c r="MI13" s="312"/>
      <c r="MJ13" s="22"/>
      <c r="MK13" s="31"/>
      <c r="ML13" s="76"/>
      <c r="MM13" s="78">
        <f t="shared" si="47"/>
        <v>21915.99</v>
      </c>
      <c r="MO13" s="31"/>
      <c r="MP13" s="312"/>
      <c r="MQ13" s="22"/>
      <c r="MR13" s="31"/>
      <c r="MS13" s="76"/>
      <c r="MT13" s="78">
        <f t="shared" si="48"/>
        <v>0</v>
      </c>
      <c r="MV13" s="31"/>
      <c r="MW13" s="312"/>
      <c r="MX13" s="76"/>
      <c r="MY13" s="31"/>
      <c r="MZ13" s="140"/>
      <c r="NA13" s="78">
        <f t="shared" si="49"/>
        <v>0</v>
      </c>
      <c r="NC13" s="323"/>
      <c r="ND13" s="312"/>
      <c r="NE13" s="22"/>
      <c r="NF13" s="31"/>
      <c r="NG13" s="76"/>
      <c r="NH13" s="78">
        <f t="shared" si="50"/>
        <v>7803.92</v>
      </c>
      <c r="NJ13" s="31"/>
      <c r="NK13" s="312"/>
      <c r="NL13" s="105"/>
      <c r="NM13" s="31"/>
      <c r="NN13" s="76"/>
      <c r="NO13" s="78">
        <f t="shared" si="51"/>
        <v>0</v>
      </c>
      <c r="NQ13" s="905">
        <v>41427</v>
      </c>
      <c r="NR13" s="782">
        <v>3180</v>
      </c>
      <c r="NS13" s="76">
        <v>155000</v>
      </c>
      <c r="NT13" s="1016"/>
      <c r="NU13" s="76"/>
      <c r="NV13" s="78">
        <f t="shared" si="52"/>
        <v>605000.36</v>
      </c>
      <c r="NX13" s="905"/>
      <c r="NY13" s="782"/>
      <c r="NZ13" s="76"/>
      <c r="OA13" s="1016"/>
      <c r="OB13" s="76"/>
      <c r="OC13" s="78">
        <f t="shared" si="53"/>
        <v>0</v>
      </c>
      <c r="OE13" s="407">
        <v>41536</v>
      </c>
      <c r="OF13" s="312">
        <v>3664</v>
      </c>
      <c r="OG13" s="22">
        <v>12657</v>
      </c>
      <c r="OH13" s="31">
        <v>41540</v>
      </c>
      <c r="OI13" s="76">
        <v>12657</v>
      </c>
      <c r="OJ13" s="78">
        <f t="shared" si="54"/>
        <v>46202.5</v>
      </c>
      <c r="OL13" s="427"/>
      <c r="OM13" s="230"/>
      <c r="ON13" s="105"/>
      <c r="OO13" s="49"/>
      <c r="OP13" s="140"/>
      <c r="OQ13" s="132">
        <f t="shared" si="55"/>
        <v>0</v>
      </c>
      <c r="OS13" s="427"/>
      <c r="OT13" s="230"/>
      <c r="OU13" s="105"/>
      <c r="OV13" s="49"/>
      <c r="OW13" s="140"/>
      <c r="OX13" s="132">
        <f t="shared" si="56"/>
        <v>0</v>
      </c>
      <c r="OZ13" s="31"/>
      <c r="PA13" s="312"/>
      <c r="PB13" s="22"/>
      <c r="PC13" s="31"/>
      <c r="PD13" s="76"/>
      <c r="PE13" s="78">
        <f t="shared" si="57"/>
        <v>234</v>
      </c>
      <c r="PG13" s="31"/>
      <c r="PH13" s="312"/>
      <c r="PI13" s="22"/>
      <c r="PJ13" s="31"/>
      <c r="PK13" s="76"/>
      <c r="PL13" s="78">
        <f t="shared" si="58"/>
        <v>7744.58</v>
      </c>
      <c r="PN13" s="427">
        <v>41522</v>
      </c>
      <c r="PO13" s="303">
        <v>3614</v>
      </c>
      <c r="PP13" s="140">
        <v>7748.78</v>
      </c>
      <c r="PQ13" s="427">
        <v>41528</v>
      </c>
      <c r="PR13" s="140">
        <v>7748.78</v>
      </c>
      <c r="PS13" s="78">
        <f t="shared" si="59"/>
        <v>26297.58</v>
      </c>
      <c r="PU13" s="322">
        <v>41517</v>
      </c>
      <c r="PV13" s="303">
        <v>3595</v>
      </c>
      <c r="PW13" s="140">
        <v>43011</v>
      </c>
      <c r="PX13" s="49">
        <v>41523</v>
      </c>
      <c r="PY13" s="140">
        <v>43011</v>
      </c>
      <c r="PZ13" s="78">
        <f t="shared" si="60"/>
        <v>46033.899999999994</v>
      </c>
      <c r="QB13" s="322">
        <v>41505</v>
      </c>
      <c r="QC13" s="303">
        <v>3558</v>
      </c>
      <c r="QD13" s="140">
        <v>16784</v>
      </c>
      <c r="QE13" s="49">
        <v>41543</v>
      </c>
      <c r="QF13" s="140">
        <v>16784</v>
      </c>
      <c r="QG13" s="132">
        <f t="shared" si="61"/>
        <v>13781.299999999996</v>
      </c>
      <c r="QI13" s="407"/>
      <c r="QJ13" s="312"/>
      <c r="QK13" s="22"/>
      <c r="QL13" s="31"/>
      <c r="QM13" s="76"/>
      <c r="QN13" s="78">
        <f t="shared" si="62"/>
        <v>720.1</v>
      </c>
      <c r="QP13" s="322"/>
      <c r="QQ13" s="230"/>
      <c r="QR13" s="105"/>
      <c r="QS13" s="49"/>
      <c r="QT13" s="140"/>
      <c r="QU13" s="78">
        <f t="shared" si="63"/>
        <v>57552.92</v>
      </c>
      <c r="QW13" s="322"/>
      <c r="QX13" s="230"/>
      <c r="QY13" s="105"/>
      <c r="QZ13" s="49"/>
      <c r="RA13" s="140"/>
      <c r="RB13" s="78">
        <f t="shared" si="64"/>
        <v>150000</v>
      </c>
      <c r="RD13" s="323"/>
      <c r="RE13" s="312"/>
      <c r="RF13" s="22"/>
      <c r="RG13" s="31"/>
      <c r="RH13" s="76"/>
      <c r="RI13" s="78">
        <f t="shared" si="65"/>
        <v>3803.8</v>
      </c>
      <c r="RK13" s="323"/>
      <c r="RL13" s="312"/>
      <c r="RM13" s="22"/>
      <c r="RN13" s="31"/>
      <c r="RO13" s="76"/>
      <c r="RP13" s="78">
        <f t="shared" si="66"/>
        <v>4431</v>
      </c>
    </row>
    <row r="14" spans="1:485" x14ac:dyDescent="0.25">
      <c r="A14" s="322"/>
      <c r="B14" s="1308"/>
      <c r="C14" s="105"/>
      <c r="D14" s="956"/>
      <c r="E14" s="897"/>
      <c r="F14" s="78">
        <f t="shared" si="0"/>
        <v>40393.229999999989</v>
      </c>
      <c r="H14" s="323">
        <v>41463</v>
      </c>
      <c r="I14" s="312"/>
      <c r="J14" s="312">
        <v>3359</v>
      </c>
      <c r="K14" s="22">
        <v>144701</v>
      </c>
      <c r="L14" s="49"/>
      <c r="M14" s="140"/>
      <c r="N14" s="78">
        <f t="shared" si="67"/>
        <v>1350292</v>
      </c>
      <c r="P14" s="323"/>
      <c r="Q14" s="1018"/>
      <c r="R14" s="105"/>
      <c r="S14" s="337"/>
      <c r="T14" s="433"/>
      <c r="U14" s="78">
        <f t="shared" si="1"/>
        <v>128862.77</v>
      </c>
      <c r="W14" s="31"/>
      <c r="X14" s="312"/>
      <c r="Y14" s="105"/>
      <c r="Z14" s="31"/>
      <c r="AA14" s="76"/>
      <c r="AB14" s="78">
        <f t="shared" si="2"/>
        <v>28710</v>
      </c>
      <c r="AD14" s="31"/>
      <c r="AE14" s="31"/>
      <c r="AF14" s="312"/>
      <c r="AG14" s="105"/>
      <c r="AH14" s="31"/>
      <c r="AI14" s="76"/>
      <c r="AJ14" s="78">
        <f t="shared" si="3"/>
        <v>0</v>
      </c>
      <c r="AL14" s="1004"/>
      <c r="AM14" s="31"/>
      <c r="AN14" s="312"/>
      <c r="AO14" s="105"/>
      <c r="AP14" s="31"/>
      <c r="AQ14" s="76"/>
      <c r="AR14" s="78">
        <f t="shared" si="4"/>
        <v>14000</v>
      </c>
      <c r="AT14" s="31"/>
      <c r="AU14" s="31"/>
      <c r="AV14" s="312"/>
      <c r="AW14" s="105"/>
      <c r="AX14" s="31"/>
      <c r="AY14" s="76"/>
      <c r="AZ14" s="78">
        <f t="shared" si="5"/>
        <v>0</v>
      </c>
      <c r="BB14" s="31"/>
      <c r="BC14" s="312"/>
      <c r="BD14" s="105"/>
      <c r="BE14" s="31"/>
      <c r="BF14" s="76"/>
      <c r="BG14" s="78">
        <f t="shared" si="6"/>
        <v>0</v>
      </c>
      <c r="BI14" s="322"/>
      <c r="BJ14" s="1306"/>
      <c r="BK14" s="105"/>
      <c r="BL14" s="49"/>
      <c r="BM14" s="838"/>
      <c r="BN14" s="78">
        <f t="shared" si="7"/>
        <v>17416.799999999996</v>
      </c>
      <c r="BS14" s="31"/>
      <c r="BT14" s="76"/>
      <c r="BU14" s="78">
        <f t="shared" si="8"/>
        <v>0</v>
      </c>
      <c r="BZ14" s="49"/>
      <c r="CA14" s="140"/>
      <c r="CB14" s="132">
        <f t="shared" si="9"/>
        <v>0</v>
      </c>
      <c r="CD14" s="322">
        <v>41405</v>
      </c>
      <c r="CE14" s="1306">
        <v>3072</v>
      </c>
      <c r="CF14" s="105">
        <v>65430.09</v>
      </c>
      <c r="CG14" s="49"/>
      <c r="CH14" s="140"/>
      <c r="CI14" s="78">
        <f t="shared" si="10"/>
        <v>488373.5199999999</v>
      </c>
      <c r="CK14" s="427"/>
      <c r="CL14" s="1927"/>
      <c r="CM14" s="832"/>
      <c r="CN14" s="1928" t="s">
        <v>3852</v>
      </c>
      <c r="CO14" s="840"/>
      <c r="CP14" s="78">
        <f t="shared" si="11"/>
        <v>113407.71</v>
      </c>
      <c r="CR14" s="49">
        <v>41536</v>
      </c>
      <c r="CS14" s="230">
        <v>3660</v>
      </c>
      <c r="CT14" s="105">
        <v>8581.1</v>
      </c>
      <c r="CU14" s="49">
        <v>41536</v>
      </c>
      <c r="CV14" s="140">
        <v>8581.1</v>
      </c>
      <c r="CW14" s="78">
        <f t="shared" si="12"/>
        <v>54500.759999999995</v>
      </c>
      <c r="DA14" s="780"/>
      <c r="DB14" s="31"/>
      <c r="DC14" s="76"/>
      <c r="DD14" s="78">
        <f t="shared" si="13"/>
        <v>6499.98</v>
      </c>
      <c r="DF14" s="322"/>
      <c r="DG14" s="783"/>
      <c r="DH14" s="318"/>
      <c r="DI14" s="105"/>
      <c r="DJ14" s="309"/>
      <c r="DK14" s="390"/>
      <c r="DL14" s="78">
        <f t="shared" si="14"/>
        <v>178224.63999999998</v>
      </c>
      <c r="DN14" s="323"/>
      <c r="DO14" s="337"/>
      <c r="DP14" s="1476"/>
      <c r="DQ14" s="704"/>
      <c r="DR14" s="31"/>
      <c r="DS14" s="795"/>
      <c r="DT14" s="78">
        <f t="shared" si="15"/>
        <v>24729.120000000003</v>
      </c>
      <c r="DV14" s="323"/>
      <c r="DW14" s="337"/>
      <c r="DX14" s="1476"/>
      <c r="DY14" s="704"/>
      <c r="DZ14" s="31"/>
      <c r="EA14" s="795"/>
      <c r="EB14" s="78">
        <f t="shared" si="16"/>
        <v>0</v>
      </c>
      <c r="ED14" s="322">
        <v>41323</v>
      </c>
      <c r="EE14" s="1476">
        <v>2727</v>
      </c>
      <c r="EF14" s="391">
        <v>7338.6</v>
      </c>
      <c r="EG14" s="49"/>
      <c r="EH14" s="351"/>
      <c r="EI14" s="78">
        <f t="shared" si="17"/>
        <v>36645.57</v>
      </c>
      <c r="EK14" s="618"/>
      <c r="EL14" s="1308"/>
      <c r="EM14" s="1309"/>
      <c r="EN14" s="564"/>
      <c r="EO14" s="351"/>
      <c r="EP14" s="132">
        <f t="shared" si="18"/>
        <v>1426285</v>
      </c>
      <c r="ER14" s="618"/>
      <c r="ES14" s="1306"/>
      <c r="ET14" s="1858"/>
      <c r="EU14" s="1859"/>
      <c r="EV14" s="351"/>
      <c r="EW14" s="132">
        <f t="shared" si="19"/>
        <v>152890.34</v>
      </c>
      <c r="EY14" s="618"/>
      <c r="EZ14" s="1306"/>
      <c r="FA14" s="1858"/>
      <c r="FB14" s="1859"/>
      <c r="FC14" s="351"/>
      <c r="FD14" s="132">
        <f t="shared" si="20"/>
        <v>216500.2</v>
      </c>
      <c r="FF14" s="618"/>
      <c r="FG14" s="1308"/>
      <c r="FH14" s="1309"/>
      <c r="FI14" s="564"/>
      <c r="FJ14" s="351"/>
      <c r="FK14" s="132">
        <f t="shared" si="21"/>
        <v>3872.54</v>
      </c>
      <c r="FM14" s="618"/>
      <c r="FN14" s="1308"/>
      <c r="FO14" s="1309"/>
      <c r="FP14" s="564"/>
      <c r="FQ14" s="351"/>
      <c r="FR14" s="132">
        <f t="shared" si="22"/>
        <v>0</v>
      </c>
      <c r="FT14" s="31"/>
      <c r="FU14" s="1476"/>
      <c r="FV14" s="704"/>
      <c r="FW14" s="31"/>
      <c r="FX14" s="795"/>
      <c r="FY14" s="78">
        <f t="shared" si="23"/>
        <v>0</v>
      </c>
      <c r="GA14" s="1004">
        <v>40732</v>
      </c>
      <c r="GB14" s="312" t="s">
        <v>965</v>
      </c>
      <c r="GC14" s="785">
        <v>1750</v>
      </c>
      <c r="GD14" s="31"/>
      <c r="GE14" s="795"/>
      <c r="GF14" s="78">
        <f t="shared" si="24"/>
        <v>13569.66</v>
      </c>
      <c r="GH14" s="31"/>
      <c r="GI14" s="1476"/>
      <c r="GJ14" s="704"/>
      <c r="GK14" s="31"/>
      <c r="GL14" s="795"/>
      <c r="GM14" s="78">
        <f t="shared" si="25"/>
        <v>0</v>
      </c>
      <c r="GO14" s="322"/>
      <c r="GP14" s="259"/>
      <c r="GQ14" s="230"/>
      <c r="GR14" s="105"/>
      <c r="GS14" s="322"/>
      <c r="GT14" s="351"/>
      <c r="GU14" s="78">
        <f t="shared" si="26"/>
        <v>742.1</v>
      </c>
      <c r="GW14" s="31"/>
      <c r="GX14" s="1476"/>
      <c r="GY14" s="704"/>
      <c r="GZ14" s="31"/>
      <c r="HA14" s="795"/>
      <c r="HB14" s="78">
        <f t="shared" si="27"/>
        <v>25000.2</v>
      </c>
      <c r="HD14" s="31"/>
      <c r="HE14" s="1476"/>
      <c r="HF14" s="704"/>
      <c r="HG14" s="31"/>
      <c r="HH14" s="795"/>
      <c r="HI14" s="78">
        <f t="shared" si="28"/>
        <v>16688.400000000001</v>
      </c>
      <c r="HK14" s="407">
        <v>41143</v>
      </c>
      <c r="HL14" s="312">
        <v>1909</v>
      </c>
      <c r="HM14" s="834">
        <v>5277.7</v>
      </c>
      <c r="HN14" s="812"/>
      <c r="HO14" s="795"/>
      <c r="HP14" s="813">
        <f t="shared" si="29"/>
        <v>21242.93</v>
      </c>
      <c r="HR14" s="427"/>
      <c r="HS14" s="230"/>
      <c r="HT14" s="808"/>
      <c r="HU14" s="98"/>
      <c r="HV14" s="351"/>
      <c r="HW14" s="813">
        <f t="shared" si="30"/>
        <v>21404.400000000001</v>
      </c>
      <c r="HY14" s="427">
        <v>41475</v>
      </c>
      <c r="HZ14" s="230">
        <v>3411</v>
      </c>
      <c r="IA14" s="105">
        <v>1700</v>
      </c>
      <c r="IB14" s="49"/>
      <c r="IC14" s="140"/>
      <c r="ID14" s="78">
        <f t="shared" si="31"/>
        <v>19222.190000000002</v>
      </c>
      <c r="IF14" s="798"/>
      <c r="II14" s="31"/>
      <c r="IJ14" s="76"/>
      <c r="IK14" s="78">
        <f t="shared" si="32"/>
        <v>25300</v>
      </c>
      <c r="IM14" s="798"/>
      <c r="IP14" s="31"/>
      <c r="IQ14" s="76"/>
      <c r="IR14" s="78">
        <f t="shared" si="33"/>
        <v>65228.52</v>
      </c>
      <c r="IT14" s="401"/>
      <c r="IU14" s="245"/>
      <c r="IV14" s="245"/>
      <c r="IW14" s="31"/>
      <c r="IX14" s="76"/>
      <c r="IY14" s="78">
        <f t="shared" si="34"/>
        <v>3088.4</v>
      </c>
      <c r="JA14" s="401"/>
      <c r="JB14" s="245"/>
      <c r="JC14" s="245"/>
      <c r="JD14" s="31"/>
      <c r="JE14" s="76"/>
      <c r="JF14" s="78">
        <f t="shared" si="35"/>
        <v>0</v>
      </c>
      <c r="JH14" s="322">
        <v>41485</v>
      </c>
      <c r="JI14" s="230">
        <v>3428</v>
      </c>
      <c r="JJ14" s="979">
        <v>88041.96</v>
      </c>
      <c r="JK14" s="49"/>
      <c r="JL14" s="140"/>
      <c r="JM14" s="132">
        <f t="shared" si="36"/>
        <v>292319.58</v>
      </c>
      <c r="JR14" s="31"/>
      <c r="JS14" s="76"/>
      <c r="JT14" s="78">
        <f t="shared" si="37"/>
        <v>0</v>
      </c>
      <c r="JY14" s="31"/>
      <c r="JZ14" s="76"/>
      <c r="KA14" s="78">
        <f t="shared" si="38"/>
        <v>0</v>
      </c>
      <c r="KC14" s="407"/>
      <c r="KD14" s="337"/>
      <c r="KE14" s="312"/>
      <c r="KF14" s="22"/>
      <c r="KG14" s="467"/>
      <c r="KH14" s="70"/>
      <c r="KI14" s="78">
        <f t="shared" si="39"/>
        <v>27686.6</v>
      </c>
      <c r="KK14" s="427"/>
      <c r="KL14" s="303"/>
      <c r="KM14" s="140"/>
      <c r="KN14" s="309"/>
      <c r="KO14" s="390"/>
      <c r="KP14" s="78">
        <f t="shared" si="40"/>
        <v>53000.1</v>
      </c>
      <c r="KR14" s="427"/>
      <c r="KS14" s="303"/>
      <c r="KT14" s="140"/>
      <c r="KU14" s="309"/>
      <c r="KV14" s="390"/>
      <c r="KW14" s="132">
        <f t="shared" si="41"/>
        <v>53000.1</v>
      </c>
      <c r="KY14" s="31"/>
      <c r="KZ14" s="312"/>
      <c r="LA14" s="22"/>
      <c r="LB14" s="31"/>
      <c r="LC14" s="76"/>
      <c r="LD14" s="78">
        <f t="shared" si="42"/>
        <v>5139.42</v>
      </c>
      <c r="LF14" s="407"/>
      <c r="LG14" s="312"/>
      <c r="LH14" s="22"/>
      <c r="LI14" s="31"/>
      <c r="LJ14" s="76"/>
      <c r="LK14" s="78">
        <f t="shared" si="43"/>
        <v>7971.5</v>
      </c>
      <c r="LM14" s="407"/>
      <c r="LN14" s="312"/>
      <c r="LO14" s="22"/>
      <c r="LP14" s="31"/>
      <c r="LQ14" s="76"/>
      <c r="LR14" s="78">
        <f t="shared" si="44"/>
        <v>2000</v>
      </c>
      <c r="LT14" s="407"/>
      <c r="LU14" s="312"/>
      <c r="LV14" s="22"/>
      <c r="LW14" s="31"/>
      <c r="LX14" s="76"/>
      <c r="LY14" s="78">
        <f t="shared" si="45"/>
        <v>31296.400000000001</v>
      </c>
      <c r="MA14" s="407"/>
      <c r="MB14" s="312"/>
      <c r="MC14" s="22"/>
      <c r="MD14" s="31"/>
      <c r="ME14" s="76"/>
      <c r="MF14" s="78">
        <f t="shared" si="46"/>
        <v>73922.84</v>
      </c>
      <c r="MH14" s="31"/>
      <c r="MI14" s="312"/>
      <c r="MJ14" s="22"/>
      <c r="MK14" s="31"/>
      <c r="ML14" s="76"/>
      <c r="MM14" s="78">
        <f t="shared" si="47"/>
        <v>21915.99</v>
      </c>
      <c r="MO14" s="31"/>
      <c r="MP14" s="312"/>
      <c r="MQ14" s="22"/>
      <c r="MR14" s="31"/>
      <c r="MS14" s="76"/>
      <c r="MT14" s="78">
        <f t="shared" si="48"/>
        <v>0</v>
      </c>
      <c r="MV14" s="31"/>
      <c r="MW14" s="312"/>
      <c r="MX14" s="22"/>
      <c r="MY14" s="31"/>
      <c r="MZ14" s="76"/>
      <c r="NA14" s="78">
        <f t="shared" si="49"/>
        <v>0</v>
      </c>
      <c r="NC14" s="323"/>
      <c r="ND14" s="312"/>
      <c r="NE14" s="22"/>
      <c r="NF14" s="31"/>
      <c r="NG14" s="76"/>
      <c r="NH14" s="78">
        <f t="shared" si="50"/>
        <v>7803.92</v>
      </c>
      <c r="NJ14" s="31"/>
      <c r="NK14" s="312"/>
      <c r="NL14" s="22"/>
      <c r="NM14" s="31"/>
      <c r="NN14" s="76"/>
      <c r="NO14" s="78">
        <f t="shared" si="51"/>
        <v>0</v>
      </c>
      <c r="NQ14" s="323">
        <v>41427</v>
      </c>
      <c r="NR14" s="782">
        <v>3181</v>
      </c>
      <c r="NS14" s="76">
        <v>100000</v>
      </c>
      <c r="NT14" s="467"/>
      <c r="NU14" s="70"/>
      <c r="NV14" s="78">
        <f t="shared" si="52"/>
        <v>705000.36</v>
      </c>
      <c r="NX14" s="323"/>
      <c r="NY14" s="782"/>
      <c r="NZ14" s="76"/>
      <c r="OA14" s="467"/>
      <c r="OB14" s="70"/>
      <c r="OC14" s="78">
        <f t="shared" si="53"/>
        <v>0</v>
      </c>
      <c r="OE14" s="407">
        <v>41542</v>
      </c>
      <c r="OF14" s="312">
        <v>3693</v>
      </c>
      <c r="OG14" s="22">
        <v>4350.5</v>
      </c>
      <c r="OH14" s="31">
        <v>41547</v>
      </c>
      <c r="OI14" s="76">
        <v>4350.5</v>
      </c>
      <c r="OJ14" s="78">
        <f t="shared" si="54"/>
        <v>46202.5</v>
      </c>
      <c r="OL14" s="427"/>
      <c r="OM14" s="230"/>
      <c r="ON14" s="105"/>
      <c r="OO14" s="49"/>
      <c r="OP14" s="140"/>
      <c r="OQ14" s="132">
        <f t="shared" si="55"/>
        <v>0</v>
      </c>
      <c r="OS14" s="427"/>
      <c r="OT14" s="230"/>
      <c r="OU14" s="105"/>
      <c r="OV14" s="49"/>
      <c r="OW14" s="140"/>
      <c r="OX14" s="132">
        <f t="shared" si="56"/>
        <v>0</v>
      </c>
      <c r="OZ14" s="31"/>
      <c r="PA14" s="312"/>
      <c r="PB14" s="22"/>
      <c r="PC14" s="31"/>
      <c r="PD14" s="76"/>
      <c r="PE14" s="78">
        <f t="shared" si="57"/>
        <v>234</v>
      </c>
      <c r="PG14" s="31"/>
      <c r="PH14" s="312"/>
      <c r="PI14" s="22"/>
      <c r="PJ14" s="31"/>
      <c r="PK14" s="76"/>
      <c r="PL14" s="78">
        <f t="shared" si="58"/>
        <v>7744.58</v>
      </c>
      <c r="PN14" s="427">
        <v>41522</v>
      </c>
      <c r="PO14" s="303">
        <v>3615</v>
      </c>
      <c r="PP14" s="140">
        <v>10852.5</v>
      </c>
      <c r="PQ14" s="427">
        <v>41528</v>
      </c>
      <c r="PR14" s="140">
        <v>10852.5</v>
      </c>
      <c r="PS14" s="78">
        <f t="shared" si="59"/>
        <v>26297.58</v>
      </c>
      <c r="PU14" s="322">
        <v>41517</v>
      </c>
      <c r="PV14" s="303">
        <v>3596</v>
      </c>
      <c r="PW14" s="140">
        <v>33665.5</v>
      </c>
      <c r="PX14" s="49">
        <v>41545</v>
      </c>
      <c r="PY14" s="140">
        <v>33665.5</v>
      </c>
      <c r="PZ14" s="78">
        <f t="shared" si="60"/>
        <v>46033.899999999994</v>
      </c>
      <c r="QB14" s="322">
        <v>41517</v>
      </c>
      <c r="QC14" s="902">
        <v>3592</v>
      </c>
      <c r="QD14" s="140">
        <v>13151</v>
      </c>
      <c r="QE14" s="49"/>
      <c r="QF14" s="140"/>
      <c r="QG14" s="132">
        <f t="shared" si="61"/>
        <v>26932.299999999996</v>
      </c>
      <c r="QI14" s="407"/>
      <c r="QJ14" s="312"/>
      <c r="QK14" s="22"/>
      <c r="QL14" s="31"/>
      <c r="QM14" s="76"/>
      <c r="QN14" s="78">
        <f t="shared" si="62"/>
        <v>720.1</v>
      </c>
      <c r="QP14" s="322"/>
      <c r="QQ14" s="230"/>
      <c r="QR14" s="105"/>
      <c r="QS14" s="49"/>
      <c r="QT14" s="140"/>
      <c r="QU14" s="78">
        <f t="shared" si="63"/>
        <v>57552.92</v>
      </c>
      <c r="QW14" s="322"/>
      <c r="QX14" s="230"/>
      <c r="QY14" s="105"/>
      <c r="QZ14" s="49"/>
      <c r="RA14" s="140"/>
      <c r="RB14" s="78">
        <f t="shared" si="64"/>
        <v>150000</v>
      </c>
      <c r="RD14" s="323"/>
      <c r="RE14" s="312"/>
      <c r="RF14" s="22"/>
      <c r="RG14" s="31"/>
      <c r="RH14" s="76"/>
      <c r="RI14" s="78">
        <f t="shared" si="65"/>
        <v>3803.8</v>
      </c>
      <c r="RK14" s="323"/>
      <c r="RL14" s="312"/>
      <c r="RM14" s="22"/>
      <c r="RN14" s="31"/>
      <c r="RO14" s="76"/>
      <c r="RP14" s="78">
        <f t="shared" si="66"/>
        <v>4431</v>
      </c>
    </row>
    <row r="15" spans="1:485" x14ac:dyDescent="0.25">
      <c r="A15" s="322"/>
      <c r="B15" s="1306"/>
      <c r="C15" s="105"/>
      <c r="D15" s="535"/>
      <c r="E15" s="390"/>
      <c r="F15" s="78">
        <f t="shared" si="0"/>
        <v>40393.229999999989</v>
      </c>
      <c r="H15" s="323">
        <v>41464</v>
      </c>
      <c r="I15" s="312"/>
      <c r="J15" s="312">
        <v>3371</v>
      </c>
      <c r="K15" s="22">
        <v>280000</v>
      </c>
      <c r="L15" s="49"/>
      <c r="M15" s="140"/>
      <c r="N15" s="78">
        <f t="shared" si="67"/>
        <v>1630292</v>
      </c>
      <c r="P15" s="323"/>
      <c r="Q15" s="1018"/>
      <c r="R15" s="22"/>
      <c r="S15" s="337"/>
      <c r="T15" s="433"/>
      <c r="U15" s="78">
        <f t="shared" si="1"/>
        <v>128862.77</v>
      </c>
      <c r="W15" s="312"/>
      <c r="X15" s="312"/>
      <c r="Y15" s="22"/>
      <c r="Z15" s="31"/>
      <c r="AA15" s="76"/>
      <c r="AB15" s="78">
        <f t="shared" si="2"/>
        <v>28710</v>
      </c>
      <c r="AD15" s="312"/>
      <c r="AE15" s="312"/>
      <c r="AF15" s="312"/>
      <c r="AG15" s="22"/>
      <c r="AH15" s="31"/>
      <c r="AI15" s="76"/>
      <c r="AJ15" s="78">
        <f t="shared" si="3"/>
        <v>0</v>
      </c>
      <c r="AL15" s="1004"/>
      <c r="AM15" s="312"/>
      <c r="AN15" s="312"/>
      <c r="AO15" s="22"/>
      <c r="AP15" s="31"/>
      <c r="AQ15" s="76"/>
      <c r="AR15" s="78">
        <f t="shared" si="4"/>
        <v>14000</v>
      </c>
      <c r="AT15" s="312"/>
      <c r="AU15" s="312"/>
      <c r="AV15" s="312"/>
      <c r="AW15" s="22"/>
      <c r="AX15" s="31"/>
      <c r="AY15" s="76"/>
      <c r="AZ15" s="78">
        <f t="shared" si="5"/>
        <v>0</v>
      </c>
      <c r="BB15" s="312"/>
      <c r="BC15" s="312"/>
      <c r="BD15" s="22"/>
      <c r="BE15" s="31"/>
      <c r="BF15" s="76"/>
      <c r="BG15" s="78">
        <f t="shared" si="6"/>
        <v>0</v>
      </c>
      <c r="BI15" s="427"/>
      <c r="BJ15" s="1306"/>
      <c r="BK15" s="105"/>
      <c r="BL15" s="49"/>
      <c r="BM15" s="140"/>
      <c r="BN15" s="78">
        <f t="shared" si="7"/>
        <v>17416.799999999996</v>
      </c>
      <c r="BP15" s="312"/>
      <c r="BQ15" s="312"/>
      <c r="BR15" s="22"/>
      <c r="BS15" s="31"/>
      <c r="BT15" s="76"/>
      <c r="BU15" s="78">
        <f t="shared" si="8"/>
        <v>0</v>
      </c>
      <c r="BW15" s="230"/>
      <c r="BX15" s="230"/>
      <c r="BY15" s="105"/>
      <c r="BZ15" s="49"/>
      <c r="CA15" s="140"/>
      <c r="CB15" s="132">
        <f t="shared" si="9"/>
        <v>0</v>
      </c>
      <c r="CD15" s="322">
        <v>41414</v>
      </c>
      <c r="CE15" s="1306">
        <v>3115</v>
      </c>
      <c r="CF15" s="105">
        <v>34348.86</v>
      </c>
      <c r="CG15" s="49"/>
      <c r="CH15" s="140"/>
      <c r="CI15" s="78">
        <f t="shared" si="10"/>
        <v>522722.37999999989</v>
      </c>
      <c r="CK15" s="427">
        <v>41505</v>
      </c>
      <c r="CL15" s="230">
        <v>3557</v>
      </c>
      <c r="CM15" s="105">
        <v>24838.400000000001</v>
      </c>
      <c r="CN15" s="31">
        <v>41526</v>
      </c>
      <c r="CO15" s="76">
        <v>24838.400000000001</v>
      </c>
      <c r="CP15" s="78">
        <f t="shared" si="11"/>
        <v>113407.71000000002</v>
      </c>
      <c r="CR15" s="49">
        <v>41537</v>
      </c>
      <c r="CS15" s="837">
        <v>3675</v>
      </c>
      <c r="CT15" s="105">
        <v>7816.3</v>
      </c>
      <c r="CU15" s="49"/>
      <c r="CV15" s="140"/>
      <c r="CW15" s="78">
        <f t="shared" si="12"/>
        <v>62317.06</v>
      </c>
      <c r="CY15" s="312"/>
      <c r="CZ15" s="312"/>
      <c r="DA15" s="22"/>
      <c r="DB15" s="31"/>
      <c r="DC15" s="76"/>
      <c r="DD15" s="78">
        <f t="shared" si="13"/>
        <v>6499.98</v>
      </c>
      <c r="DF15" s="322"/>
      <c r="DG15" s="783"/>
      <c r="DH15" s="318"/>
      <c r="DI15" s="105"/>
      <c r="DJ15" s="309"/>
      <c r="DK15" s="390"/>
      <c r="DL15" s="78">
        <f t="shared" si="14"/>
        <v>178224.63999999998</v>
      </c>
      <c r="DN15" s="323"/>
      <c r="DO15" s="337"/>
      <c r="DP15" s="312"/>
      <c r="DQ15" s="785"/>
      <c r="DR15" s="31"/>
      <c r="DS15" s="795"/>
      <c r="DT15" s="78">
        <f t="shared" si="15"/>
        <v>24729.120000000003</v>
      </c>
      <c r="DV15" s="323"/>
      <c r="DW15" s="337"/>
      <c r="DX15" s="312"/>
      <c r="DY15" s="785"/>
      <c r="DZ15" s="31"/>
      <c r="EA15" s="795"/>
      <c r="EB15" s="78">
        <f t="shared" si="16"/>
        <v>0</v>
      </c>
      <c r="ED15" s="322">
        <v>41358</v>
      </c>
      <c r="EE15" s="1476">
        <v>2885</v>
      </c>
      <c r="EF15" s="391">
        <v>12747.9</v>
      </c>
      <c r="EG15" s="49"/>
      <c r="EH15" s="351"/>
      <c r="EI15" s="78">
        <f t="shared" si="17"/>
        <v>49393.47</v>
      </c>
      <c r="EK15" s="618"/>
      <c r="EL15" s="1308"/>
      <c r="EM15" s="1309"/>
      <c r="EN15" s="564"/>
      <c r="EO15" s="351"/>
      <c r="EP15" s="132">
        <f t="shared" si="18"/>
        <v>1426285</v>
      </c>
      <c r="ER15" s="618">
        <v>41523</v>
      </c>
      <c r="ES15" s="1306">
        <v>3620</v>
      </c>
      <c r="ET15" s="1307">
        <v>5187</v>
      </c>
      <c r="EU15" s="564">
        <v>41527</v>
      </c>
      <c r="EV15" s="351">
        <v>5187</v>
      </c>
      <c r="EW15" s="132">
        <f t="shared" si="19"/>
        <v>152890.34</v>
      </c>
      <c r="EY15" s="618">
        <v>41502</v>
      </c>
      <c r="EZ15" s="1306">
        <v>3530</v>
      </c>
      <c r="FA15" s="1307">
        <v>40000</v>
      </c>
      <c r="FB15" s="564"/>
      <c r="FC15" s="351"/>
      <c r="FD15" s="132">
        <f t="shared" si="20"/>
        <v>256500.2</v>
      </c>
      <c r="FF15" s="618"/>
      <c r="FG15" s="1308"/>
      <c r="FH15" s="1309"/>
      <c r="FI15" s="564"/>
      <c r="FJ15" s="351"/>
      <c r="FK15" s="132">
        <f t="shared" si="21"/>
        <v>3872.54</v>
      </c>
      <c r="FM15" s="618"/>
      <c r="FN15" s="1308"/>
      <c r="FO15" s="1309"/>
      <c r="FP15" s="564"/>
      <c r="FQ15" s="351"/>
      <c r="FR15" s="132">
        <f t="shared" si="22"/>
        <v>0</v>
      </c>
      <c r="FT15" s="312"/>
      <c r="FU15" s="312"/>
      <c r="FV15" s="785"/>
      <c r="FW15" s="31"/>
      <c r="FX15" s="795"/>
      <c r="FY15" s="78">
        <f t="shared" si="23"/>
        <v>0</v>
      </c>
      <c r="GA15" s="1004"/>
      <c r="GB15" s="312"/>
      <c r="GC15" s="785"/>
      <c r="GD15" s="31"/>
      <c r="GE15" s="795"/>
      <c r="GF15" s="78">
        <f t="shared" si="24"/>
        <v>13569.66</v>
      </c>
      <c r="GH15" s="312"/>
      <c r="GI15" s="312"/>
      <c r="GJ15" s="785"/>
      <c r="GK15" s="31"/>
      <c r="GL15" s="795"/>
      <c r="GM15" s="78">
        <f t="shared" si="25"/>
        <v>0</v>
      </c>
      <c r="GO15" s="322"/>
      <c r="GP15" s="259"/>
      <c r="GQ15" s="230"/>
      <c r="GR15" s="105"/>
      <c r="GS15" s="322"/>
      <c r="GT15" s="351"/>
      <c r="GU15" s="78">
        <f t="shared" si="26"/>
        <v>742.1</v>
      </c>
      <c r="GW15" s="312"/>
      <c r="GX15" s="312"/>
      <c r="GY15" s="785"/>
      <c r="GZ15" s="31"/>
      <c r="HA15" s="795"/>
      <c r="HB15" s="78">
        <f t="shared" si="27"/>
        <v>25000.2</v>
      </c>
      <c r="HD15" s="312"/>
      <c r="HE15" s="312"/>
      <c r="HF15" s="785"/>
      <c r="HG15" s="31"/>
      <c r="HH15" s="795"/>
      <c r="HI15" s="78">
        <f t="shared" si="28"/>
        <v>16688.400000000001</v>
      </c>
      <c r="HK15" s="407"/>
      <c r="HL15" s="312"/>
      <c r="HM15" s="834"/>
      <c r="HN15" s="722"/>
      <c r="HO15" s="795"/>
      <c r="HP15" s="813">
        <f t="shared" si="29"/>
        <v>21242.93</v>
      </c>
      <c r="HR15" s="427"/>
      <c r="HS15" s="230"/>
      <c r="HT15" s="808"/>
      <c r="HU15" s="348"/>
      <c r="HV15" s="351"/>
      <c r="HW15" s="813">
        <f t="shared" si="30"/>
        <v>21404.400000000001</v>
      </c>
      <c r="HY15" s="427"/>
      <c r="HZ15" s="230"/>
      <c r="IA15" s="105"/>
      <c r="IB15" s="49"/>
      <c r="IC15" s="140"/>
      <c r="ID15" s="78">
        <f t="shared" si="31"/>
        <v>19222.190000000002</v>
      </c>
      <c r="IF15" s="323"/>
      <c r="IG15" s="312"/>
      <c r="IH15" s="22"/>
      <c r="II15" s="31"/>
      <c r="IJ15" s="76"/>
      <c r="IK15" s="78">
        <f t="shared" si="32"/>
        <v>25300</v>
      </c>
      <c r="IM15" s="323"/>
      <c r="IN15" s="312"/>
      <c r="IO15" s="22"/>
      <c r="IP15" s="31"/>
      <c r="IQ15" s="76"/>
      <c r="IR15" s="78">
        <f t="shared" si="33"/>
        <v>65228.52</v>
      </c>
      <c r="IT15" s="322"/>
      <c r="IU15" s="230"/>
      <c r="IV15" s="105"/>
      <c r="IW15" s="31"/>
      <c r="IX15" s="76"/>
      <c r="IY15" s="78">
        <f t="shared" si="34"/>
        <v>3088.4</v>
      </c>
      <c r="JA15" s="322"/>
      <c r="JB15" s="230"/>
      <c r="JC15" s="105"/>
      <c r="JD15" s="31"/>
      <c r="JE15" s="76"/>
      <c r="JF15" s="78">
        <f t="shared" si="35"/>
        <v>0</v>
      </c>
      <c r="JH15" s="322">
        <v>41504</v>
      </c>
      <c r="JI15" s="230">
        <v>3540</v>
      </c>
      <c r="JJ15" s="979">
        <v>82438.67</v>
      </c>
      <c r="JK15" s="49"/>
      <c r="JL15" s="140"/>
      <c r="JM15" s="132">
        <f t="shared" si="36"/>
        <v>374758.25</v>
      </c>
      <c r="JO15" s="312"/>
      <c r="JP15" s="312"/>
      <c r="JQ15" s="22"/>
      <c r="JR15" s="31"/>
      <c r="JS15" s="76"/>
      <c r="JT15" s="78">
        <f t="shared" si="37"/>
        <v>0</v>
      </c>
      <c r="JV15" s="312"/>
      <c r="JW15" s="312"/>
      <c r="JX15" s="22"/>
      <c r="JY15" s="31"/>
      <c r="JZ15" s="76"/>
      <c r="KA15" s="78">
        <f t="shared" si="38"/>
        <v>0</v>
      </c>
      <c r="KC15" s="407"/>
      <c r="KD15" s="337"/>
      <c r="KE15" s="312"/>
      <c r="KF15" s="22"/>
      <c r="KG15" s="467"/>
      <c r="KH15" s="70"/>
      <c r="KI15" s="78">
        <f t="shared" si="39"/>
        <v>27686.6</v>
      </c>
      <c r="KK15" s="427"/>
      <c r="KL15" s="303"/>
      <c r="KM15" s="140"/>
      <c r="KN15" s="309"/>
      <c r="KO15" s="390"/>
      <c r="KP15" s="78">
        <f t="shared" si="40"/>
        <v>53000.1</v>
      </c>
      <c r="KR15" s="427"/>
      <c r="KS15" s="303"/>
      <c r="KT15" s="140"/>
      <c r="KU15" s="309"/>
      <c r="KV15" s="390"/>
      <c r="KW15" s="132">
        <f t="shared" si="41"/>
        <v>53000.1</v>
      </c>
      <c r="KY15" s="31"/>
      <c r="KZ15" s="312"/>
      <c r="LA15" s="22"/>
      <c r="LB15" s="31"/>
      <c r="LC15" s="76"/>
      <c r="LD15" s="78">
        <f t="shared" si="42"/>
        <v>5139.42</v>
      </c>
      <c r="LF15" s="407"/>
      <c r="LG15" s="312"/>
      <c r="LH15" s="22"/>
      <c r="LI15" s="31"/>
      <c r="LJ15" s="76"/>
      <c r="LK15" s="78">
        <f t="shared" si="43"/>
        <v>7971.5</v>
      </c>
      <c r="LM15" s="407"/>
      <c r="LN15" s="312"/>
      <c r="LO15" s="22"/>
      <c r="LP15" s="31"/>
      <c r="LQ15" s="76"/>
      <c r="LR15" s="78">
        <f t="shared" si="44"/>
        <v>2000</v>
      </c>
      <c r="LT15" s="407"/>
      <c r="LU15" s="312"/>
      <c r="LV15" s="22"/>
      <c r="LW15" s="31"/>
      <c r="LX15" s="76"/>
      <c r="LY15" s="78">
        <f t="shared" si="45"/>
        <v>31296.400000000001</v>
      </c>
      <c r="MA15" s="407">
        <v>41447</v>
      </c>
      <c r="MB15" s="312">
        <v>3290</v>
      </c>
      <c r="MC15" s="22">
        <v>11701.56</v>
      </c>
      <c r="MD15" s="31"/>
      <c r="ME15" s="76"/>
      <c r="MF15" s="78">
        <f t="shared" si="46"/>
        <v>85624.4</v>
      </c>
      <c r="MH15" s="31"/>
      <c r="MI15" s="312"/>
      <c r="MJ15" s="22"/>
      <c r="MK15" s="31"/>
      <c r="ML15" s="76"/>
      <c r="MM15" s="78">
        <f t="shared" si="47"/>
        <v>21915.99</v>
      </c>
      <c r="MO15" s="31"/>
      <c r="MP15" s="312"/>
      <c r="MQ15" s="22"/>
      <c r="MR15" s="31"/>
      <c r="MS15" s="76"/>
      <c r="MT15" s="78">
        <f t="shared" si="48"/>
        <v>0</v>
      </c>
      <c r="MV15" s="31"/>
      <c r="MW15" s="312"/>
      <c r="MX15" s="22"/>
      <c r="MY15" s="31"/>
      <c r="MZ15" s="76"/>
      <c r="NA15" s="78">
        <f t="shared" si="49"/>
        <v>0</v>
      </c>
      <c r="NC15" s="323"/>
      <c r="ND15" s="312"/>
      <c r="NE15" s="22"/>
      <c r="NF15" s="31"/>
      <c r="NG15" s="76"/>
      <c r="NH15" s="78">
        <f t="shared" si="50"/>
        <v>7803.92</v>
      </c>
      <c r="NJ15" s="31"/>
      <c r="NK15" s="312"/>
      <c r="NL15" s="22"/>
      <c r="NM15" s="31"/>
      <c r="NN15" s="76"/>
      <c r="NO15" s="78">
        <f t="shared" si="51"/>
        <v>0</v>
      </c>
      <c r="NQ15" s="31">
        <v>41427</v>
      </c>
      <c r="NR15" s="782">
        <v>3182</v>
      </c>
      <c r="NS15" s="76">
        <v>70000</v>
      </c>
      <c r="NT15" s="31"/>
      <c r="NU15" s="76"/>
      <c r="NV15" s="78">
        <f t="shared" si="52"/>
        <v>775000.36</v>
      </c>
      <c r="NX15" s="31"/>
      <c r="NY15" s="782"/>
      <c r="NZ15" s="76"/>
      <c r="OA15" s="31"/>
      <c r="OB15" s="76"/>
      <c r="OC15" s="78">
        <f t="shared" si="53"/>
        <v>0</v>
      </c>
      <c r="OE15" s="427"/>
      <c r="OF15" s="230"/>
      <c r="OG15" s="105"/>
      <c r="OH15" s="31"/>
      <c r="OI15" s="76"/>
      <c r="OJ15" s="78">
        <f t="shared" si="54"/>
        <v>46202.5</v>
      </c>
      <c r="OL15" s="427"/>
      <c r="OM15" s="230"/>
      <c r="ON15" s="105"/>
      <c r="OO15" s="49"/>
      <c r="OP15" s="140"/>
      <c r="OQ15" s="132">
        <f t="shared" si="55"/>
        <v>0</v>
      </c>
      <c r="OS15" s="427"/>
      <c r="OT15" s="230"/>
      <c r="OU15" s="105"/>
      <c r="OV15" s="49"/>
      <c r="OW15" s="140"/>
      <c r="OX15" s="132">
        <f t="shared" si="56"/>
        <v>0</v>
      </c>
      <c r="OZ15" s="31"/>
      <c r="PA15" s="312"/>
      <c r="PB15" s="22"/>
      <c r="PC15" s="31"/>
      <c r="PD15" s="76"/>
      <c r="PE15" s="78">
        <f t="shared" si="57"/>
        <v>234</v>
      </c>
      <c r="PG15" s="31"/>
      <c r="PH15" s="312"/>
      <c r="PI15" s="22"/>
      <c r="PJ15" s="31"/>
      <c r="PK15" s="76"/>
      <c r="PL15" s="78">
        <f t="shared" si="58"/>
        <v>7744.58</v>
      </c>
      <c r="PN15" s="427">
        <v>41528</v>
      </c>
      <c r="PO15" s="230">
        <v>3634</v>
      </c>
      <c r="PP15" s="105">
        <v>14811.8</v>
      </c>
      <c r="PQ15" s="427">
        <v>41540</v>
      </c>
      <c r="PR15" s="140">
        <v>14811.8</v>
      </c>
      <c r="PS15" s="78">
        <f t="shared" si="59"/>
        <v>26297.580000000005</v>
      </c>
      <c r="PU15" s="322">
        <v>41517</v>
      </c>
      <c r="PV15" s="230">
        <v>3597</v>
      </c>
      <c r="PW15" s="105">
        <v>37306.6</v>
      </c>
      <c r="PX15" s="49">
        <v>41545</v>
      </c>
      <c r="PY15" s="140">
        <v>37306.6</v>
      </c>
      <c r="PZ15" s="78">
        <f t="shared" si="60"/>
        <v>46033.9</v>
      </c>
      <c r="QB15" s="322">
        <v>41517</v>
      </c>
      <c r="QC15" s="902">
        <v>3593</v>
      </c>
      <c r="QD15" s="140">
        <v>12744.75</v>
      </c>
      <c r="QE15" s="49"/>
      <c r="QF15" s="140"/>
      <c r="QG15" s="132">
        <f t="shared" si="61"/>
        <v>39677.049999999996</v>
      </c>
      <c r="QI15" s="407"/>
      <c r="QJ15" s="312"/>
      <c r="QK15" s="22"/>
      <c r="QL15" s="31"/>
      <c r="QM15" s="76"/>
      <c r="QN15" s="78">
        <f t="shared" si="62"/>
        <v>720.1</v>
      </c>
      <c r="QP15" s="322"/>
      <c r="QQ15" s="230"/>
      <c r="QR15" s="105"/>
      <c r="QS15" s="49"/>
      <c r="QT15" s="140"/>
      <c r="QU15" s="78">
        <f t="shared" si="63"/>
        <v>57552.92</v>
      </c>
      <c r="QW15" s="322"/>
      <c r="QX15" s="230"/>
      <c r="QY15" s="105"/>
      <c r="QZ15" s="49"/>
      <c r="RA15" s="140"/>
      <c r="RB15" s="78">
        <f t="shared" si="64"/>
        <v>150000</v>
      </c>
      <c r="RD15" s="323"/>
      <c r="RE15" s="312"/>
      <c r="RF15" s="22"/>
      <c r="RG15" s="31"/>
      <c r="RH15" s="76"/>
      <c r="RI15" s="78">
        <f t="shared" si="65"/>
        <v>3803.8</v>
      </c>
      <c r="RK15" s="323"/>
      <c r="RL15" s="312"/>
      <c r="RM15" s="22"/>
      <c r="RN15" s="31"/>
      <c r="RO15" s="76"/>
      <c r="RP15" s="78">
        <f t="shared" si="66"/>
        <v>4431</v>
      </c>
    </row>
    <row r="16" spans="1:485" x14ac:dyDescent="0.25">
      <c r="A16" s="322"/>
      <c r="B16" s="1306"/>
      <c r="C16" s="105"/>
      <c r="D16" s="309"/>
      <c r="E16" s="390"/>
      <c r="F16" s="78">
        <f t="shared" si="0"/>
        <v>40393.229999999989</v>
      </c>
      <c r="H16" s="323">
        <v>41475</v>
      </c>
      <c r="I16" s="312"/>
      <c r="J16" s="312">
        <v>3409</v>
      </c>
      <c r="K16" s="22">
        <v>126588</v>
      </c>
      <c r="L16" s="49"/>
      <c r="M16" s="140"/>
      <c r="N16" s="78">
        <f t="shared" si="67"/>
        <v>1756880</v>
      </c>
      <c r="P16" s="323"/>
      <c r="Q16" s="1018"/>
      <c r="R16" s="22"/>
      <c r="S16" s="337"/>
      <c r="T16" s="433"/>
      <c r="U16" s="78">
        <f t="shared" si="1"/>
        <v>128862.77</v>
      </c>
      <c r="W16" s="312"/>
      <c r="X16" s="312"/>
      <c r="Y16" s="22"/>
      <c r="Z16" s="31"/>
      <c r="AA16" s="76"/>
      <c r="AB16" s="78">
        <f t="shared" si="2"/>
        <v>28710</v>
      </c>
      <c r="AD16" s="312"/>
      <c r="AE16" s="312"/>
      <c r="AF16" s="312"/>
      <c r="AG16" s="22"/>
      <c r="AH16" s="31"/>
      <c r="AI16" s="76"/>
      <c r="AJ16" s="78">
        <f t="shared" si="3"/>
        <v>0</v>
      </c>
      <c r="AL16" s="1004"/>
      <c r="AM16" s="312"/>
      <c r="AN16" s="312"/>
      <c r="AO16" s="22"/>
      <c r="AP16" s="31"/>
      <c r="AQ16" s="76"/>
      <c r="AR16" s="78">
        <f t="shared" si="4"/>
        <v>14000</v>
      </c>
      <c r="AT16" s="312"/>
      <c r="AU16" s="312"/>
      <c r="AV16" s="312"/>
      <c r="AW16" s="22"/>
      <c r="AX16" s="31"/>
      <c r="AY16" s="76"/>
      <c r="AZ16" s="78">
        <f t="shared" si="5"/>
        <v>0</v>
      </c>
      <c r="BB16" s="312"/>
      <c r="BC16" s="312"/>
      <c r="BD16" s="22"/>
      <c r="BE16" s="31"/>
      <c r="BF16" s="76"/>
      <c r="BG16" s="78">
        <f t="shared" si="6"/>
        <v>0</v>
      </c>
      <c r="BI16" s="427"/>
      <c r="BJ16" s="1306"/>
      <c r="BK16" s="105"/>
      <c r="BL16" s="49"/>
      <c r="BM16" s="140"/>
      <c r="BN16" s="78">
        <f t="shared" si="7"/>
        <v>17416.799999999996</v>
      </c>
      <c r="BP16" s="312"/>
      <c r="BQ16" s="312"/>
      <c r="BR16" s="22"/>
      <c r="BS16" s="31"/>
      <c r="BT16" s="76"/>
      <c r="BU16" s="78">
        <f t="shared" si="8"/>
        <v>0</v>
      </c>
      <c r="BW16" s="230"/>
      <c r="BX16" s="230"/>
      <c r="BY16" s="105"/>
      <c r="BZ16" s="49"/>
      <c r="CA16" s="140"/>
      <c r="CB16" s="132">
        <f t="shared" si="9"/>
        <v>0</v>
      </c>
      <c r="CD16" s="322">
        <v>41421</v>
      </c>
      <c r="CE16" s="1306">
        <v>3156</v>
      </c>
      <c r="CF16" s="105">
        <v>84999.88</v>
      </c>
      <c r="CG16" s="204"/>
      <c r="CH16" s="206"/>
      <c r="CI16" s="78">
        <f t="shared" si="10"/>
        <v>607722.25999999989</v>
      </c>
      <c r="CK16" s="427">
        <v>41517</v>
      </c>
      <c r="CL16" s="230">
        <v>3588</v>
      </c>
      <c r="CM16" s="105">
        <v>30117</v>
      </c>
      <c r="CN16" s="49">
        <v>41530</v>
      </c>
      <c r="CO16" s="140">
        <v>30117</v>
      </c>
      <c r="CP16" s="78">
        <f t="shared" si="11"/>
        <v>113407.71000000002</v>
      </c>
      <c r="CR16" s="49">
        <v>41541</v>
      </c>
      <c r="CS16" s="230">
        <v>3686</v>
      </c>
      <c r="CT16" s="105">
        <v>9259.2000000000007</v>
      </c>
      <c r="CU16" s="49">
        <v>41542</v>
      </c>
      <c r="CV16" s="140">
        <v>9259.2000000000007</v>
      </c>
      <c r="CW16" s="78">
        <f t="shared" si="12"/>
        <v>62317.06</v>
      </c>
      <c r="CY16" s="312"/>
      <c r="CZ16" s="312"/>
      <c r="DA16" s="22"/>
      <c r="DB16" s="31"/>
      <c r="DC16" s="76"/>
      <c r="DD16" s="78">
        <f t="shared" si="13"/>
        <v>6499.98</v>
      </c>
      <c r="DF16" s="322"/>
      <c r="DG16" s="783"/>
      <c r="DH16" s="318"/>
      <c r="DI16" s="105"/>
      <c r="DJ16" s="309"/>
      <c r="DK16" s="390"/>
      <c r="DL16" s="78">
        <f t="shared" si="14"/>
        <v>178224.63999999998</v>
      </c>
      <c r="DN16" s="323"/>
      <c r="DO16" s="337"/>
      <c r="DP16" s="312"/>
      <c r="DQ16" s="22"/>
      <c r="DR16" s="31"/>
      <c r="DS16" s="76"/>
      <c r="DT16" s="78">
        <f t="shared" si="15"/>
        <v>24729.120000000003</v>
      </c>
      <c r="DV16" s="323"/>
      <c r="DW16" s="337"/>
      <c r="DX16" s="312"/>
      <c r="DY16" s="22"/>
      <c r="DZ16" s="31"/>
      <c r="EA16" s="76"/>
      <c r="EB16" s="78">
        <f t="shared" si="16"/>
        <v>0</v>
      </c>
      <c r="ED16" s="322"/>
      <c r="EE16" s="230"/>
      <c r="EF16" s="698"/>
      <c r="EG16" s="49"/>
      <c r="EH16" s="351"/>
      <c r="EI16" s="78">
        <f t="shared" si="17"/>
        <v>49393.47</v>
      </c>
      <c r="EK16" s="618"/>
      <c r="EL16" s="1306"/>
      <c r="EM16" s="1307"/>
      <c r="EN16" s="564"/>
      <c r="EO16" s="351"/>
      <c r="EP16" s="132">
        <f t="shared" si="18"/>
        <v>1426285</v>
      </c>
      <c r="ER16" s="618">
        <v>41526</v>
      </c>
      <c r="ES16" s="1306">
        <v>3626</v>
      </c>
      <c r="ET16" s="1307">
        <v>4184</v>
      </c>
      <c r="EU16" s="564">
        <v>41529</v>
      </c>
      <c r="EV16" s="351">
        <v>4184</v>
      </c>
      <c r="EW16" s="132">
        <f t="shared" si="19"/>
        <v>152890.34</v>
      </c>
      <c r="EY16" s="618">
        <v>41512</v>
      </c>
      <c r="EZ16" s="1306">
        <v>3576</v>
      </c>
      <c r="FA16" s="1307">
        <v>25000</v>
      </c>
      <c r="FB16" s="564"/>
      <c r="FC16" s="351"/>
      <c r="FD16" s="132">
        <f t="shared" si="20"/>
        <v>281500.2</v>
      </c>
      <c r="FF16" s="618"/>
      <c r="FG16" s="1306"/>
      <c r="FH16" s="1307"/>
      <c r="FI16" s="564"/>
      <c r="FJ16" s="351"/>
      <c r="FK16" s="132">
        <f t="shared" si="21"/>
        <v>3872.54</v>
      </c>
      <c r="FM16" s="618"/>
      <c r="FN16" s="1306"/>
      <c r="FO16" s="1307"/>
      <c r="FP16" s="564"/>
      <c r="FQ16" s="351"/>
      <c r="FR16" s="132">
        <f t="shared" si="22"/>
        <v>0</v>
      </c>
      <c r="FT16" s="312"/>
      <c r="FU16" s="312"/>
      <c r="FV16" s="785"/>
      <c r="FW16" s="31"/>
      <c r="FX16" s="795"/>
      <c r="FY16" s="78">
        <f t="shared" si="23"/>
        <v>0</v>
      </c>
      <c r="GA16" s="1004"/>
      <c r="GB16" s="312"/>
      <c r="GC16" s="785"/>
      <c r="GD16" s="31"/>
      <c r="GE16" s="795"/>
      <c r="GF16" s="78">
        <f t="shared" si="24"/>
        <v>13569.66</v>
      </c>
      <c r="GH16" s="312"/>
      <c r="GI16" s="312"/>
      <c r="GJ16" s="785"/>
      <c r="GK16" s="31"/>
      <c r="GL16" s="795"/>
      <c r="GM16" s="78">
        <f t="shared" si="25"/>
        <v>0</v>
      </c>
      <c r="GO16" s="322"/>
      <c r="GP16" s="245"/>
      <c r="GQ16" s="1476"/>
      <c r="GR16" s="140"/>
      <c r="GS16" s="322"/>
      <c r="GT16" s="351"/>
      <c r="GU16" s="78">
        <f t="shared" si="26"/>
        <v>742.1</v>
      </c>
      <c r="GW16" s="312"/>
      <c r="GX16" s="312"/>
      <c r="GY16" s="785"/>
      <c r="GZ16" s="31"/>
      <c r="HA16" s="795"/>
      <c r="HB16" s="78">
        <f t="shared" si="27"/>
        <v>25000.2</v>
      </c>
      <c r="HD16" s="312"/>
      <c r="HE16" s="312"/>
      <c r="HF16" s="785"/>
      <c r="HG16" s="31"/>
      <c r="HH16" s="795"/>
      <c r="HI16" s="78">
        <f t="shared" si="28"/>
        <v>16688.400000000001</v>
      </c>
      <c r="HK16" s="407">
        <v>41333</v>
      </c>
      <c r="HL16" s="1476">
        <v>2774</v>
      </c>
      <c r="HM16" s="809">
        <v>8045.52</v>
      </c>
      <c r="HN16" s="812">
        <v>41335</v>
      </c>
      <c r="HO16" s="795">
        <v>4333</v>
      </c>
      <c r="HP16" s="813">
        <f t="shared" si="29"/>
        <v>24955.45</v>
      </c>
      <c r="HR16" s="427"/>
      <c r="HS16" s="1476"/>
      <c r="HT16" s="807"/>
      <c r="HU16" s="98"/>
      <c r="HV16" s="351"/>
      <c r="HW16" s="813">
        <f t="shared" si="30"/>
        <v>21404.400000000001</v>
      </c>
      <c r="HY16" s="427"/>
      <c r="HZ16" s="230"/>
      <c r="IA16" s="105"/>
      <c r="IB16" s="49"/>
      <c r="IC16" s="140"/>
      <c r="ID16" s="78">
        <f t="shared" si="31"/>
        <v>19222.190000000002</v>
      </c>
      <c r="IF16" s="323"/>
      <c r="IG16" s="312"/>
      <c r="IH16" s="22"/>
      <c r="II16" s="31"/>
      <c r="IJ16" s="76"/>
      <c r="IK16" s="78">
        <f t="shared" si="32"/>
        <v>25300</v>
      </c>
      <c r="IM16" s="323"/>
      <c r="IN16" s="312"/>
      <c r="IO16" s="22"/>
      <c r="IP16" s="31"/>
      <c r="IQ16" s="76"/>
      <c r="IR16" s="78">
        <f t="shared" si="33"/>
        <v>65228.52</v>
      </c>
      <c r="IT16" s="323"/>
      <c r="IU16" s="312"/>
      <c r="IV16" s="22"/>
      <c r="IW16" s="31"/>
      <c r="IX16" s="76"/>
      <c r="IY16" s="78">
        <f t="shared" si="34"/>
        <v>3088.4</v>
      </c>
      <c r="JA16" s="323"/>
      <c r="JB16" s="312"/>
      <c r="JC16" s="22"/>
      <c r="JD16" s="31"/>
      <c r="JE16" s="76"/>
      <c r="JF16" s="78">
        <f t="shared" si="35"/>
        <v>0</v>
      </c>
      <c r="JH16" s="322">
        <v>41506</v>
      </c>
      <c r="JI16" s="230">
        <v>3559</v>
      </c>
      <c r="JJ16" s="979">
        <v>58688.78</v>
      </c>
      <c r="JK16" s="49"/>
      <c r="JL16" s="140"/>
      <c r="JM16" s="132">
        <f t="shared" si="36"/>
        <v>433447.03</v>
      </c>
      <c r="JO16" s="312"/>
      <c r="JP16" s="312"/>
      <c r="JQ16" s="22"/>
      <c r="JR16" s="31"/>
      <c r="JS16" s="76"/>
      <c r="JT16" s="78">
        <f t="shared" si="37"/>
        <v>0</v>
      </c>
      <c r="JV16" s="312"/>
      <c r="JW16" s="312"/>
      <c r="JX16" s="22"/>
      <c r="JY16" s="31"/>
      <c r="JZ16" s="76"/>
      <c r="KA16" s="78">
        <f t="shared" si="38"/>
        <v>0</v>
      </c>
      <c r="KC16" s="407"/>
      <c r="KD16" s="337"/>
      <c r="KE16" s="312"/>
      <c r="KF16" s="22"/>
      <c r="KG16" s="61"/>
      <c r="KH16" s="67"/>
      <c r="KI16" s="78">
        <f t="shared" si="39"/>
        <v>27686.6</v>
      </c>
      <c r="KK16" s="407"/>
      <c r="KL16" s="782"/>
      <c r="KM16" s="140"/>
      <c r="KN16" s="337"/>
      <c r="KO16" s="433"/>
      <c r="KP16" s="78">
        <f t="shared" si="40"/>
        <v>53000.1</v>
      </c>
      <c r="KR16" s="427"/>
      <c r="KS16" s="303"/>
      <c r="KT16" s="140"/>
      <c r="KU16" s="309"/>
      <c r="KV16" s="390"/>
      <c r="KW16" s="132">
        <f t="shared" si="41"/>
        <v>53000.1</v>
      </c>
      <c r="KY16" s="31"/>
      <c r="KZ16" s="312"/>
      <c r="LA16" s="22"/>
      <c r="LB16" s="31"/>
      <c r="LC16" s="76"/>
      <c r="LD16" s="78">
        <f t="shared" si="42"/>
        <v>5139.42</v>
      </c>
      <c r="LF16" s="407"/>
      <c r="LG16" s="312"/>
      <c r="LH16" s="22"/>
      <c r="LI16" s="31"/>
      <c r="LJ16" s="76"/>
      <c r="LK16" s="78">
        <f t="shared" si="43"/>
        <v>7971.5</v>
      </c>
      <c r="LM16" s="407"/>
      <c r="LN16" s="312"/>
      <c r="LO16" s="22"/>
      <c r="LP16" s="31"/>
      <c r="LQ16" s="76"/>
      <c r="LR16" s="78">
        <f t="shared" si="44"/>
        <v>2000</v>
      </c>
      <c r="LT16" s="407"/>
      <c r="LU16" s="312"/>
      <c r="LV16" s="22"/>
      <c r="LW16" s="31"/>
      <c r="LX16" s="76"/>
      <c r="LY16" s="78">
        <f t="shared" si="45"/>
        <v>31296.400000000001</v>
      </c>
      <c r="MA16" s="407">
        <v>41455</v>
      </c>
      <c r="MB16" s="312">
        <v>3332</v>
      </c>
      <c r="MC16" s="22">
        <v>13154.4</v>
      </c>
      <c r="MD16" s="31"/>
      <c r="ME16" s="76"/>
      <c r="MF16" s="78">
        <f t="shared" si="46"/>
        <v>98778.799999999988</v>
      </c>
      <c r="MH16" s="31"/>
      <c r="MI16" s="312"/>
      <c r="MJ16" s="22"/>
      <c r="MK16" s="31"/>
      <c r="ML16" s="76"/>
      <c r="MM16" s="78">
        <f t="shared" si="47"/>
        <v>21915.99</v>
      </c>
      <c r="MO16" s="31"/>
      <c r="MP16" s="312"/>
      <c r="MQ16" s="22"/>
      <c r="MR16" s="31"/>
      <c r="MS16" s="76"/>
      <c r="MT16" s="78">
        <f t="shared" si="48"/>
        <v>0</v>
      </c>
      <c r="MV16" s="31"/>
      <c r="MW16" s="312"/>
      <c r="MX16" s="22"/>
      <c r="MY16" s="31"/>
      <c r="MZ16" s="76"/>
      <c r="NA16" s="78">
        <f t="shared" si="49"/>
        <v>0</v>
      </c>
      <c r="NC16" s="323"/>
      <c r="ND16" s="312"/>
      <c r="NE16" s="22"/>
      <c r="NF16" s="31"/>
      <c r="NG16" s="76"/>
      <c r="NH16" s="78">
        <f t="shared" si="50"/>
        <v>7803.92</v>
      </c>
      <c r="NJ16" s="31"/>
      <c r="NK16" s="312"/>
      <c r="NL16" s="22"/>
      <c r="NM16" s="31"/>
      <c r="NN16" s="76"/>
      <c r="NO16" s="78">
        <f t="shared" si="51"/>
        <v>0</v>
      </c>
      <c r="NQ16" s="31">
        <v>41449</v>
      </c>
      <c r="NR16" s="782">
        <v>3294</v>
      </c>
      <c r="NS16" s="76">
        <v>95000</v>
      </c>
      <c r="NT16" s="31"/>
      <c r="NU16" s="76"/>
      <c r="NV16" s="78">
        <f t="shared" si="52"/>
        <v>870000.36</v>
      </c>
      <c r="NX16" s="31"/>
      <c r="NY16" s="782"/>
      <c r="NZ16" s="76"/>
      <c r="OA16" s="31"/>
      <c r="OB16" s="76"/>
      <c r="OC16" s="78">
        <f t="shared" si="53"/>
        <v>0</v>
      </c>
      <c r="OE16" s="427"/>
      <c r="OF16" s="230"/>
      <c r="OG16" s="105"/>
      <c r="OH16" s="31"/>
      <c r="OI16" s="76"/>
      <c r="OJ16" s="78">
        <f t="shared" si="54"/>
        <v>46202.5</v>
      </c>
      <c r="OL16" s="427"/>
      <c r="OM16" s="230"/>
      <c r="ON16" s="105"/>
      <c r="OO16" s="49"/>
      <c r="OP16" s="140"/>
      <c r="OQ16" s="132">
        <f t="shared" si="55"/>
        <v>0</v>
      </c>
      <c r="OS16" s="427"/>
      <c r="OT16" s="230"/>
      <c r="OU16" s="105"/>
      <c r="OV16" s="49"/>
      <c r="OW16" s="140"/>
      <c r="OX16" s="132">
        <f t="shared" si="56"/>
        <v>0</v>
      </c>
      <c r="OZ16" s="31"/>
      <c r="PA16" s="312"/>
      <c r="PB16" s="22"/>
      <c r="PC16" s="31"/>
      <c r="PD16" s="76"/>
      <c r="PE16" s="78">
        <f t="shared" si="57"/>
        <v>234</v>
      </c>
      <c r="PG16" s="31"/>
      <c r="PH16" s="312"/>
      <c r="PI16" s="22"/>
      <c r="PJ16" s="31"/>
      <c r="PK16" s="76"/>
      <c r="PL16" s="78">
        <f t="shared" si="58"/>
        <v>7744.58</v>
      </c>
      <c r="PN16" s="427">
        <v>41536</v>
      </c>
      <c r="PO16" s="230">
        <v>3666</v>
      </c>
      <c r="PP16" s="105">
        <v>12986.1</v>
      </c>
      <c r="PQ16" s="427">
        <v>41540</v>
      </c>
      <c r="PR16" s="140">
        <v>12986.1</v>
      </c>
      <c r="PS16" s="78">
        <f t="shared" si="59"/>
        <v>26297.580000000009</v>
      </c>
      <c r="PU16" s="323">
        <v>41517</v>
      </c>
      <c r="PV16" s="230">
        <v>3598</v>
      </c>
      <c r="PW16" s="22">
        <v>11072</v>
      </c>
      <c r="PX16" s="49">
        <v>41545</v>
      </c>
      <c r="PY16" s="140">
        <v>11072</v>
      </c>
      <c r="PZ16" s="78">
        <f t="shared" si="60"/>
        <v>46033.9</v>
      </c>
      <c r="QB16" s="322">
        <v>41517</v>
      </c>
      <c r="QC16" s="902">
        <v>3594</v>
      </c>
      <c r="QD16" s="140">
        <v>9358.1</v>
      </c>
      <c r="QE16" s="49"/>
      <c r="QF16" s="140"/>
      <c r="QG16" s="132">
        <f t="shared" si="61"/>
        <v>49035.149999999994</v>
      </c>
      <c r="QI16" s="31"/>
      <c r="QJ16" s="312"/>
      <c r="QK16" s="22"/>
      <c r="QL16" s="31"/>
      <c r="QM16" s="76"/>
      <c r="QN16" s="78">
        <f t="shared" si="62"/>
        <v>720.1</v>
      </c>
      <c r="QP16" s="322"/>
      <c r="QQ16" s="303"/>
      <c r="QR16" s="140"/>
      <c r="QS16" s="259"/>
      <c r="QT16" s="66"/>
      <c r="QU16" s="78">
        <f t="shared" si="63"/>
        <v>57552.92</v>
      </c>
      <c r="QW16" s="322"/>
      <c r="QX16" s="303"/>
      <c r="QY16" s="140"/>
      <c r="QZ16" s="259"/>
      <c r="RA16" s="66"/>
      <c r="RB16" s="78">
        <f t="shared" si="64"/>
        <v>150000</v>
      </c>
      <c r="RD16" s="323"/>
      <c r="RE16" s="312"/>
      <c r="RF16" s="22"/>
      <c r="RG16" s="31"/>
      <c r="RH16" s="76"/>
      <c r="RI16" s="78">
        <f t="shared" si="65"/>
        <v>3803.8</v>
      </c>
      <c r="RK16" s="31"/>
      <c r="RL16" s="312"/>
      <c r="RM16" s="22"/>
      <c r="RN16" s="31"/>
      <c r="RO16" s="76"/>
      <c r="RP16" s="78">
        <f t="shared" si="66"/>
        <v>4431</v>
      </c>
    </row>
    <row r="17" spans="1:484" x14ac:dyDescent="0.25">
      <c r="A17" s="322"/>
      <c r="B17" s="1306"/>
      <c r="C17" s="105"/>
      <c r="D17" s="309"/>
      <c r="E17" s="390"/>
      <c r="F17" s="78">
        <f t="shared" si="0"/>
        <v>40393.229999999989</v>
      </c>
      <c r="H17" s="323">
        <v>41485</v>
      </c>
      <c r="J17" s="782">
        <v>3433</v>
      </c>
      <c r="K17" s="140">
        <v>45990</v>
      </c>
      <c r="L17" s="49"/>
      <c r="M17" s="140"/>
      <c r="N17" s="78">
        <f t="shared" si="67"/>
        <v>1802870</v>
      </c>
      <c r="P17" s="323"/>
      <c r="Q17" s="1018"/>
      <c r="R17" s="22"/>
      <c r="S17" s="337"/>
      <c r="T17" s="433"/>
      <c r="U17" s="78">
        <f t="shared" si="1"/>
        <v>128862.77</v>
      </c>
      <c r="W17" s="312"/>
      <c r="X17" s="312"/>
      <c r="Y17" s="22"/>
      <c r="Z17" s="31"/>
      <c r="AA17" s="76"/>
      <c r="AB17" s="78">
        <f t="shared" si="2"/>
        <v>28710</v>
      </c>
      <c r="AD17" s="312"/>
      <c r="AE17" s="312"/>
      <c r="AF17" s="312"/>
      <c r="AG17" s="22"/>
      <c r="AH17" s="31"/>
      <c r="AI17" s="76"/>
      <c r="AJ17" s="78">
        <f t="shared" si="3"/>
        <v>0</v>
      </c>
      <c r="AL17" s="1004"/>
      <c r="AM17" s="312"/>
      <c r="AN17" s="312"/>
      <c r="AO17" s="22"/>
      <c r="AP17" s="31"/>
      <c r="AQ17" s="76"/>
      <c r="AR17" s="78">
        <f t="shared" si="4"/>
        <v>14000</v>
      </c>
      <c r="AT17" s="312"/>
      <c r="AU17" s="312"/>
      <c r="AV17" s="312"/>
      <c r="AW17" s="22"/>
      <c r="AX17" s="31"/>
      <c r="AY17" s="76"/>
      <c r="AZ17" s="78">
        <f t="shared" si="5"/>
        <v>0</v>
      </c>
      <c r="BB17" s="312"/>
      <c r="BC17" s="312"/>
      <c r="BD17" s="22"/>
      <c r="BE17" s="31"/>
      <c r="BF17" s="76"/>
      <c r="BG17" s="78">
        <f t="shared" si="6"/>
        <v>0</v>
      </c>
      <c r="BI17" s="427"/>
      <c r="BJ17" s="1306"/>
      <c r="BK17" s="105"/>
      <c r="BL17" s="49"/>
      <c r="BM17" s="140"/>
      <c r="BN17" s="78">
        <f t="shared" si="7"/>
        <v>17416.799999999996</v>
      </c>
      <c r="BP17" s="312"/>
      <c r="BQ17" s="312"/>
      <c r="BR17" s="22"/>
      <c r="BS17" s="31"/>
      <c r="BT17" s="76"/>
      <c r="BU17" s="78">
        <f t="shared" si="8"/>
        <v>0</v>
      </c>
      <c r="BW17" s="230"/>
      <c r="BX17" s="230"/>
      <c r="BY17" s="105"/>
      <c r="BZ17" s="49"/>
      <c r="CA17" s="140"/>
      <c r="CB17" s="132">
        <f t="shared" si="9"/>
        <v>0</v>
      </c>
      <c r="CD17" s="322">
        <v>41430</v>
      </c>
      <c r="CE17" s="1306">
        <v>3204</v>
      </c>
      <c r="CF17" s="105">
        <v>99875.1</v>
      </c>
      <c r="CG17" s="49"/>
      <c r="CH17" s="140"/>
      <c r="CI17" s="78">
        <f t="shared" si="10"/>
        <v>707597.35999999987</v>
      </c>
      <c r="CK17" s="427">
        <v>41517</v>
      </c>
      <c r="CL17" s="230">
        <v>3589</v>
      </c>
      <c r="CM17" s="105">
        <v>24128.5</v>
      </c>
      <c r="CN17" s="31">
        <v>41530</v>
      </c>
      <c r="CO17" s="76">
        <v>24128.5</v>
      </c>
      <c r="CP17" s="78">
        <f t="shared" si="11"/>
        <v>113407.71000000002</v>
      </c>
      <c r="CR17" s="49">
        <v>41541</v>
      </c>
      <c r="CS17" s="230">
        <v>3689</v>
      </c>
      <c r="CT17" s="105">
        <v>4713.76</v>
      </c>
      <c r="CU17" s="49">
        <v>41542</v>
      </c>
      <c r="CV17" s="140">
        <v>4713.76</v>
      </c>
      <c r="CW17" s="78">
        <f t="shared" si="12"/>
        <v>62317.05999999999</v>
      </c>
      <c r="CY17" s="312"/>
      <c r="CZ17" s="312"/>
      <c r="DA17" s="22"/>
      <c r="DB17" s="31"/>
      <c r="DC17" s="76"/>
      <c r="DD17" s="78">
        <f t="shared" si="13"/>
        <v>6499.98</v>
      </c>
      <c r="DF17" s="322"/>
      <c r="DG17" s="783"/>
      <c r="DH17" s="318"/>
      <c r="DI17" s="105"/>
      <c r="DJ17" s="309"/>
      <c r="DK17" s="390"/>
      <c r="DL17" s="78">
        <f t="shared" si="14"/>
        <v>178224.63999999998</v>
      </c>
      <c r="DN17" s="323"/>
      <c r="DO17" s="738"/>
      <c r="DP17" s="312"/>
      <c r="DQ17" s="22"/>
      <c r="DR17" s="31"/>
      <c r="DS17" s="76"/>
      <c r="DT17" s="78">
        <f t="shared" si="15"/>
        <v>24729.120000000003</v>
      </c>
      <c r="DV17" s="323"/>
      <c r="DW17" s="738"/>
      <c r="DX17" s="312"/>
      <c r="DY17" s="22"/>
      <c r="DZ17" s="31"/>
      <c r="EA17" s="76"/>
      <c r="EB17" s="78">
        <f t="shared" si="16"/>
        <v>0</v>
      </c>
      <c r="ED17" s="421">
        <v>41425</v>
      </c>
      <c r="EE17" s="230">
        <v>3171</v>
      </c>
      <c r="EF17" s="698">
        <v>13127.1</v>
      </c>
      <c r="EG17" s="49"/>
      <c r="EH17" s="351"/>
      <c r="EI17" s="78">
        <f t="shared" si="17"/>
        <v>62520.57</v>
      </c>
      <c r="EK17" s="618"/>
      <c r="EL17" s="1306"/>
      <c r="EM17" s="1307"/>
      <c r="EN17" s="564"/>
      <c r="EO17" s="351"/>
      <c r="EP17" s="132">
        <f t="shared" si="18"/>
        <v>1426285</v>
      </c>
      <c r="ER17" s="618">
        <v>41536</v>
      </c>
      <c r="ES17" s="1306">
        <v>3640</v>
      </c>
      <c r="ET17" s="1307">
        <v>24329.84</v>
      </c>
      <c r="EU17" s="564">
        <v>41538</v>
      </c>
      <c r="EV17" s="351">
        <v>24329.84</v>
      </c>
      <c r="EW17" s="132">
        <f t="shared" si="19"/>
        <v>152890.34</v>
      </c>
      <c r="EY17" s="618">
        <v>41523</v>
      </c>
      <c r="EZ17" s="1306">
        <v>3621</v>
      </c>
      <c r="FA17" s="1307">
        <v>27739.200000000001</v>
      </c>
      <c r="FB17" s="564">
        <v>41524</v>
      </c>
      <c r="FC17" s="351">
        <v>27739.200000000001</v>
      </c>
      <c r="FD17" s="132">
        <f t="shared" si="20"/>
        <v>281500.2</v>
      </c>
      <c r="FF17" s="618"/>
      <c r="FG17" s="1306"/>
      <c r="FH17" s="1307"/>
      <c r="FI17" s="564"/>
      <c r="FJ17" s="351"/>
      <c r="FK17" s="132">
        <f t="shared" si="21"/>
        <v>3872.54</v>
      </c>
      <c r="FM17" s="618"/>
      <c r="FN17" s="1306"/>
      <c r="FO17" s="1307"/>
      <c r="FP17" s="564"/>
      <c r="FQ17" s="351"/>
      <c r="FR17" s="132">
        <f t="shared" si="22"/>
        <v>0</v>
      </c>
      <c r="FT17" s="312"/>
      <c r="FU17" s="312"/>
      <c r="FV17" s="785"/>
      <c r="FW17" s="31"/>
      <c r="FX17" s="795"/>
      <c r="FY17" s="78">
        <f t="shared" si="23"/>
        <v>0</v>
      </c>
      <c r="GA17" s="1004"/>
      <c r="GB17" s="312"/>
      <c r="GC17" s="785"/>
      <c r="GD17" s="31"/>
      <c r="GE17" s="795"/>
      <c r="GF17" s="78">
        <f t="shared" si="24"/>
        <v>13569.66</v>
      </c>
      <c r="GH17" s="312"/>
      <c r="GI17" s="312"/>
      <c r="GJ17" s="785"/>
      <c r="GK17" s="31"/>
      <c r="GL17" s="795"/>
      <c r="GM17" s="78">
        <f t="shared" si="25"/>
        <v>0</v>
      </c>
      <c r="GO17" s="322"/>
      <c r="GP17" s="259"/>
      <c r="GQ17" s="230"/>
      <c r="GR17" s="105"/>
      <c r="GS17" s="322"/>
      <c r="GT17" s="351"/>
      <c r="GU17" s="78">
        <f t="shared" si="26"/>
        <v>742.1</v>
      </c>
      <c r="GW17" s="312"/>
      <c r="GX17" s="312"/>
      <c r="GY17" s="785"/>
      <c r="GZ17" s="31"/>
      <c r="HA17" s="795"/>
      <c r="HB17" s="78">
        <f t="shared" si="27"/>
        <v>25000.2</v>
      </c>
      <c r="HD17" s="312"/>
      <c r="HE17" s="312"/>
      <c r="HF17" s="785"/>
      <c r="HG17" s="31"/>
      <c r="HH17" s="795"/>
      <c r="HI17" s="78">
        <f t="shared" si="28"/>
        <v>16688.400000000001</v>
      </c>
      <c r="HK17" s="407"/>
      <c r="HL17" s="312"/>
      <c r="HM17" s="1451"/>
      <c r="HN17" s="1305"/>
      <c r="HO17" s="1303"/>
      <c r="HP17" s="813">
        <f t="shared" si="29"/>
        <v>24955.45</v>
      </c>
      <c r="HR17" s="427"/>
      <c r="HS17" s="230"/>
      <c r="HT17" s="808"/>
      <c r="HU17" s="98"/>
      <c r="HV17" s="351"/>
      <c r="HW17" s="813">
        <f t="shared" si="30"/>
        <v>21404.400000000001</v>
      </c>
      <c r="HY17" s="407"/>
      <c r="HZ17" s="312"/>
      <c r="IA17" s="22"/>
      <c r="IB17" s="31"/>
      <c r="IC17" s="76"/>
      <c r="ID17" s="78">
        <f t="shared" si="31"/>
        <v>19222.190000000002</v>
      </c>
      <c r="IF17" s="323"/>
      <c r="IG17" s="312"/>
      <c r="IH17" s="22"/>
      <c r="II17" s="31"/>
      <c r="IJ17" s="76"/>
      <c r="IK17" s="78">
        <f t="shared" si="32"/>
        <v>25300</v>
      </c>
      <c r="IM17" s="323"/>
      <c r="IN17" s="312"/>
      <c r="IO17" s="22"/>
      <c r="IP17" s="31"/>
      <c r="IQ17" s="76"/>
      <c r="IR17" s="78">
        <f t="shared" si="33"/>
        <v>65228.52</v>
      </c>
      <c r="IT17" s="323"/>
      <c r="IU17" s="312"/>
      <c r="IV17" s="22"/>
      <c r="IW17" s="31"/>
      <c r="IX17" s="76"/>
      <c r="IY17" s="78">
        <f t="shared" si="34"/>
        <v>3088.4</v>
      </c>
      <c r="JA17" s="323"/>
      <c r="JB17" s="312"/>
      <c r="JC17" s="22"/>
      <c r="JD17" s="31"/>
      <c r="JE17" s="76"/>
      <c r="JF17" s="78">
        <f t="shared" si="35"/>
        <v>0</v>
      </c>
      <c r="JH17" s="322">
        <v>41506</v>
      </c>
      <c r="JI17" s="230">
        <v>3560</v>
      </c>
      <c r="JJ17" s="979">
        <v>96480.7</v>
      </c>
      <c r="JK17" s="49"/>
      <c r="JL17" s="140"/>
      <c r="JM17" s="132">
        <f t="shared" si="36"/>
        <v>529927.73</v>
      </c>
      <c r="JO17" s="312"/>
      <c r="JP17" s="312"/>
      <c r="JQ17" s="22"/>
      <c r="JR17" s="31"/>
      <c r="JS17" s="76"/>
      <c r="JT17" s="78">
        <f t="shared" si="37"/>
        <v>0</v>
      </c>
      <c r="JV17" s="312"/>
      <c r="JW17" s="312"/>
      <c r="JX17" s="22"/>
      <c r="JY17" s="31"/>
      <c r="JZ17" s="76"/>
      <c r="KA17" s="78">
        <f t="shared" si="38"/>
        <v>0</v>
      </c>
      <c r="KC17" s="407"/>
      <c r="KD17" s="337"/>
      <c r="KE17" s="782"/>
      <c r="KF17" s="76"/>
      <c r="KG17" s="31"/>
      <c r="KH17" s="76"/>
      <c r="KI17" s="78">
        <f t="shared" si="39"/>
        <v>27686.6</v>
      </c>
      <c r="KK17" s="407"/>
      <c r="KL17" s="782"/>
      <c r="KM17" s="140"/>
      <c r="KN17" s="61"/>
      <c r="KO17" s="67"/>
      <c r="KP17" s="78">
        <f t="shared" si="40"/>
        <v>53000.1</v>
      </c>
      <c r="KR17" s="427"/>
      <c r="KS17" s="303"/>
      <c r="KT17" s="140"/>
      <c r="KU17" s="259"/>
      <c r="KV17" s="66"/>
      <c r="KW17" s="132">
        <f t="shared" si="41"/>
        <v>53000.1</v>
      </c>
      <c r="KY17" s="31"/>
      <c r="KZ17" s="782"/>
      <c r="LA17" s="76"/>
      <c r="LB17" s="31"/>
      <c r="LC17" s="76"/>
      <c r="LD17" s="78">
        <f t="shared" si="42"/>
        <v>5139.42</v>
      </c>
      <c r="LF17" s="407"/>
      <c r="LG17" s="782"/>
      <c r="LH17" s="76"/>
      <c r="LI17" s="31"/>
      <c r="LJ17" s="76"/>
      <c r="LK17" s="78">
        <f t="shared" si="43"/>
        <v>7971.5</v>
      </c>
      <c r="LM17" s="407"/>
      <c r="LN17" s="782"/>
      <c r="LO17" s="76"/>
      <c r="LP17" s="31"/>
      <c r="LQ17" s="76"/>
      <c r="LR17" s="78">
        <f t="shared" si="44"/>
        <v>2000</v>
      </c>
      <c r="LT17" s="407"/>
      <c r="LU17" s="782"/>
      <c r="LV17" s="76"/>
      <c r="LW17" s="31"/>
      <c r="LX17" s="76"/>
      <c r="LY17" s="78">
        <f t="shared" si="45"/>
        <v>31296.400000000001</v>
      </c>
      <c r="MA17" s="407">
        <v>41538</v>
      </c>
      <c r="MB17" s="303">
        <v>3680</v>
      </c>
      <c r="MC17" s="76">
        <v>13428</v>
      </c>
      <c r="MD17" s="31">
        <v>41538</v>
      </c>
      <c r="ME17" s="76">
        <v>13428</v>
      </c>
      <c r="MF17" s="78">
        <f t="shared" si="46"/>
        <v>98778.799999999988</v>
      </c>
      <c r="MH17" s="31"/>
      <c r="MI17" s="782"/>
      <c r="MJ17" s="76"/>
      <c r="MK17" s="31"/>
      <c r="ML17" s="76"/>
      <c r="MM17" s="78">
        <f t="shared" si="47"/>
        <v>21915.99</v>
      </c>
      <c r="MO17" s="31"/>
      <c r="MP17" s="782"/>
      <c r="MQ17" s="76"/>
      <c r="MR17" s="31"/>
      <c r="MS17" s="76"/>
      <c r="MT17" s="78">
        <f t="shared" si="48"/>
        <v>0</v>
      </c>
      <c r="MV17" s="31"/>
      <c r="MW17" s="782"/>
      <c r="MX17" s="76"/>
      <c r="MY17" s="31"/>
      <c r="MZ17" s="76"/>
      <c r="NA17" s="78">
        <f t="shared" si="49"/>
        <v>0</v>
      </c>
      <c r="NC17" s="31"/>
      <c r="ND17" s="782"/>
      <c r="NE17" s="76"/>
      <c r="NF17" s="31"/>
      <c r="NG17" s="76"/>
      <c r="NH17" s="78">
        <f t="shared" si="50"/>
        <v>7803.92</v>
      </c>
      <c r="NJ17" s="31"/>
      <c r="NK17" s="782"/>
      <c r="NL17" s="76"/>
      <c r="NM17" s="31"/>
      <c r="NN17" s="76"/>
      <c r="NO17" s="78">
        <f t="shared" si="51"/>
        <v>0</v>
      </c>
      <c r="NQ17" s="31"/>
      <c r="NR17" s="782"/>
      <c r="NS17" s="76"/>
      <c r="NT17" s="31"/>
      <c r="NU17" s="76"/>
      <c r="NV17" s="78">
        <f t="shared" si="52"/>
        <v>870000.36</v>
      </c>
      <c r="NX17" s="31"/>
      <c r="NY17" s="782"/>
      <c r="NZ17" s="76"/>
      <c r="OA17" s="31"/>
      <c r="OB17" s="76"/>
      <c r="OC17" s="78">
        <f t="shared" si="53"/>
        <v>0</v>
      </c>
      <c r="OE17" s="407"/>
      <c r="OF17" s="312"/>
      <c r="OG17" s="22"/>
      <c r="OH17" s="31"/>
      <c r="OI17" s="76"/>
      <c r="OJ17" s="78">
        <f t="shared" si="54"/>
        <v>46202.5</v>
      </c>
      <c r="OL17" s="427"/>
      <c r="OM17" s="303"/>
      <c r="ON17" s="140"/>
      <c r="OO17" s="49"/>
      <c r="OP17" s="140"/>
      <c r="OQ17" s="132">
        <f t="shared" si="55"/>
        <v>0</v>
      </c>
      <c r="OS17" s="427"/>
      <c r="OT17" s="303"/>
      <c r="OU17" s="140"/>
      <c r="OV17" s="49"/>
      <c r="OW17" s="140"/>
      <c r="OX17" s="132">
        <f t="shared" si="56"/>
        <v>0</v>
      </c>
      <c r="OZ17" s="31"/>
      <c r="PA17" s="782"/>
      <c r="PB17" s="76"/>
      <c r="PC17" s="31"/>
      <c r="PD17" s="76"/>
      <c r="PE17" s="78">
        <f t="shared" si="57"/>
        <v>234</v>
      </c>
      <c r="PG17" s="31"/>
      <c r="PH17" s="782"/>
      <c r="PI17" s="76"/>
      <c r="PJ17" s="31"/>
      <c r="PK17" s="76"/>
      <c r="PL17" s="78">
        <f t="shared" si="58"/>
        <v>7744.58</v>
      </c>
      <c r="PN17" s="427">
        <v>41542</v>
      </c>
      <c r="PO17" s="230">
        <v>3695</v>
      </c>
      <c r="PP17" s="105">
        <v>5791.28</v>
      </c>
      <c r="PQ17" s="427">
        <v>41545</v>
      </c>
      <c r="PR17" s="140">
        <v>5791.28</v>
      </c>
      <c r="PS17" s="78">
        <f t="shared" si="59"/>
        <v>26297.580000000009</v>
      </c>
      <c r="PU17" s="322">
        <v>41536</v>
      </c>
      <c r="PV17" s="303">
        <v>3650</v>
      </c>
      <c r="PW17" s="140">
        <v>34944.300000000003</v>
      </c>
      <c r="PX17" s="49">
        <v>41545</v>
      </c>
      <c r="PY17" s="140">
        <v>34944.300000000003</v>
      </c>
      <c r="PZ17" s="78">
        <f t="shared" si="60"/>
        <v>46033.900000000009</v>
      </c>
      <c r="QB17" s="322">
        <v>41536</v>
      </c>
      <c r="QC17" s="902">
        <v>3656</v>
      </c>
      <c r="QD17" s="140">
        <v>14905</v>
      </c>
      <c r="QE17" s="49"/>
      <c r="QF17" s="140"/>
      <c r="QG17" s="132">
        <f t="shared" si="61"/>
        <v>63940.149999999994</v>
      </c>
      <c r="QI17" s="31"/>
      <c r="QJ17" s="782"/>
      <c r="QK17" s="76"/>
      <c r="QL17" s="31"/>
      <c r="QM17" s="76"/>
      <c r="QN17" s="78">
        <f t="shared" si="62"/>
        <v>720.1</v>
      </c>
      <c r="QP17" s="322"/>
      <c r="QQ17" s="303"/>
      <c r="QR17" s="140"/>
      <c r="QS17" s="49"/>
      <c r="QT17" s="140"/>
      <c r="QU17" s="78">
        <f t="shared" si="63"/>
        <v>57552.92</v>
      </c>
      <c r="QW17" s="322"/>
      <c r="QX17" s="303"/>
      <c r="QY17" s="140"/>
      <c r="QZ17" s="49"/>
      <c r="RA17" s="140"/>
      <c r="RB17" s="78">
        <f t="shared" si="64"/>
        <v>150000</v>
      </c>
      <c r="RD17" s="31"/>
      <c r="RE17" s="782"/>
      <c r="RF17" s="76"/>
      <c r="RG17" s="31"/>
      <c r="RH17" s="76"/>
      <c r="RI17" s="78">
        <f t="shared" si="65"/>
        <v>3803.8</v>
      </c>
      <c r="RK17" s="31"/>
      <c r="RL17" s="782"/>
      <c r="RM17" s="76"/>
      <c r="RN17" s="31"/>
      <c r="RO17" s="76"/>
      <c r="RP17" s="78">
        <f t="shared" si="66"/>
        <v>4431</v>
      </c>
    </row>
    <row r="18" spans="1:484" x14ac:dyDescent="0.25">
      <c r="A18" s="323"/>
      <c r="B18" s="1018"/>
      <c r="C18" s="22"/>
      <c r="D18" s="337"/>
      <c r="E18" s="433"/>
      <c r="F18" s="78">
        <f t="shared" si="0"/>
        <v>40393.229999999989</v>
      </c>
      <c r="H18" s="323">
        <v>41496</v>
      </c>
      <c r="J18" s="782">
        <v>3508</v>
      </c>
      <c r="K18" s="140">
        <v>262864</v>
      </c>
      <c r="L18" s="49"/>
      <c r="M18" s="140"/>
      <c r="N18" s="78">
        <f t="shared" si="67"/>
        <v>2065734</v>
      </c>
      <c r="P18" s="323"/>
      <c r="Q18" s="1011"/>
      <c r="R18" s="22"/>
      <c r="S18" s="337"/>
      <c r="T18" s="433"/>
      <c r="U18" s="78">
        <f t="shared" si="1"/>
        <v>128862.77</v>
      </c>
      <c r="W18" s="312"/>
      <c r="X18" s="312"/>
      <c r="Y18" s="22"/>
      <c r="Z18" s="31"/>
      <c r="AA18" s="76"/>
      <c r="AB18" s="78">
        <f t="shared" si="2"/>
        <v>28710</v>
      </c>
      <c r="AD18" s="312"/>
      <c r="AE18" s="312"/>
      <c r="AF18" s="312"/>
      <c r="AG18" s="22"/>
      <c r="AH18" s="31"/>
      <c r="AI18" s="76"/>
      <c r="AJ18" s="78">
        <f t="shared" si="3"/>
        <v>0</v>
      </c>
      <c r="AL18" s="1004"/>
      <c r="AM18" s="312"/>
      <c r="AN18" s="312"/>
      <c r="AO18" s="22"/>
      <c r="AP18" s="31"/>
      <c r="AQ18" s="76"/>
      <c r="AR18" s="78">
        <f t="shared" si="4"/>
        <v>14000</v>
      </c>
      <c r="AT18" s="312"/>
      <c r="AU18" s="312"/>
      <c r="AV18" s="312"/>
      <c r="AW18" s="22"/>
      <c r="AX18" s="31"/>
      <c r="AY18" s="76"/>
      <c r="AZ18" s="78">
        <f t="shared" si="5"/>
        <v>0</v>
      </c>
      <c r="BB18" s="312"/>
      <c r="BC18" s="312"/>
      <c r="BD18" s="22"/>
      <c r="BE18" s="31"/>
      <c r="BF18" s="76"/>
      <c r="BG18" s="78">
        <f t="shared" si="6"/>
        <v>0</v>
      </c>
      <c r="BI18" s="427"/>
      <c r="BJ18" s="1306"/>
      <c r="BK18" s="105"/>
      <c r="BL18" s="49"/>
      <c r="BM18" s="140"/>
      <c r="BN18" s="78">
        <f t="shared" si="7"/>
        <v>17416.799999999996</v>
      </c>
      <c r="BP18" s="312"/>
      <c r="BQ18" s="312"/>
      <c r="BR18" s="22"/>
      <c r="BS18" s="31"/>
      <c r="BT18" s="76"/>
      <c r="BU18" s="78">
        <f t="shared" si="8"/>
        <v>0</v>
      </c>
      <c r="BW18" s="230"/>
      <c r="BX18" s="230"/>
      <c r="BY18" s="105"/>
      <c r="BZ18" s="49"/>
      <c r="CA18" s="140"/>
      <c r="CB18" s="132">
        <f t="shared" si="9"/>
        <v>0</v>
      </c>
      <c r="CD18" s="322">
        <v>41445</v>
      </c>
      <c r="CE18" s="1306">
        <v>3274</v>
      </c>
      <c r="CF18" s="105">
        <v>92352</v>
      </c>
      <c r="CG18" s="49"/>
      <c r="CH18" s="140"/>
      <c r="CI18" s="78">
        <f t="shared" si="10"/>
        <v>799949.35999999987</v>
      </c>
      <c r="CK18" s="427">
        <v>41517</v>
      </c>
      <c r="CL18" s="230">
        <v>3590</v>
      </c>
      <c r="CM18" s="105">
        <v>26455.8</v>
      </c>
      <c r="CN18" s="31">
        <v>41530</v>
      </c>
      <c r="CO18" s="76">
        <v>26455.8</v>
      </c>
      <c r="CP18" s="78">
        <f t="shared" si="11"/>
        <v>113407.71</v>
      </c>
      <c r="CR18" s="49"/>
      <c r="CS18" s="230"/>
      <c r="CT18" s="105"/>
      <c r="CU18" s="49"/>
      <c r="CV18" s="140"/>
      <c r="CW18" s="78">
        <f t="shared" si="12"/>
        <v>62317.05999999999</v>
      </c>
      <c r="CY18" s="312"/>
      <c r="CZ18" s="312"/>
      <c r="DA18" s="22"/>
      <c r="DB18" s="31"/>
      <c r="DC18" s="76"/>
      <c r="DD18" s="78">
        <f t="shared" si="13"/>
        <v>6499.98</v>
      </c>
      <c r="DF18" s="322"/>
      <c r="DG18" s="230"/>
      <c r="DH18" s="318"/>
      <c r="DI18" s="105"/>
      <c r="DJ18" s="309"/>
      <c r="DK18" s="390"/>
      <c r="DL18" s="78">
        <f t="shared" si="14"/>
        <v>178224.63999999998</v>
      </c>
      <c r="DN18" s="323"/>
      <c r="DO18" s="738"/>
      <c r="DP18" s="312"/>
      <c r="DQ18" s="22"/>
      <c r="DR18" s="31"/>
      <c r="DS18" s="76"/>
      <c r="DT18" s="78">
        <f t="shared" si="15"/>
        <v>24729.120000000003</v>
      </c>
      <c r="DV18" s="323"/>
      <c r="DW18" s="738"/>
      <c r="DX18" s="312"/>
      <c r="DY18" s="22"/>
      <c r="DZ18" s="31"/>
      <c r="EA18" s="76"/>
      <c r="EB18" s="78">
        <f t="shared" si="16"/>
        <v>0</v>
      </c>
      <c r="ED18" s="322">
        <v>41431</v>
      </c>
      <c r="EE18" s="230">
        <v>3205</v>
      </c>
      <c r="EF18" s="698">
        <v>14000</v>
      </c>
      <c r="EG18" s="49"/>
      <c r="EH18" s="351"/>
      <c r="EI18" s="78">
        <f t="shared" si="17"/>
        <v>76520.570000000007</v>
      </c>
      <c r="EK18" s="618"/>
      <c r="EL18" s="1306"/>
      <c r="EM18" s="1307"/>
      <c r="EN18" s="564"/>
      <c r="EO18" s="351"/>
      <c r="EP18" s="132">
        <f t="shared" si="18"/>
        <v>1426285</v>
      </c>
      <c r="ER18" s="618">
        <v>41536</v>
      </c>
      <c r="ES18" s="2036">
        <v>3641</v>
      </c>
      <c r="ET18" s="1307">
        <v>14696</v>
      </c>
      <c r="EU18" s="564"/>
      <c r="EV18" s="351"/>
      <c r="EW18" s="132">
        <f t="shared" si="19"/>
        <v>167586.34</v>
      </c>
      <c r="EY18" s="618">
        <v>41536</v>
      </c>
      <c r="EZ18" s="2036">
        <v>3665</v>
      </c>
      <c r="FA18" s="1307">
        <v>29000.16</v>
      </c>
      <c r="FB18" s="564"/>
      <c r="FC18" s="351"/>
      <c r="FD18" s="132">
        <f t="shared" si="20"/>
        <v>310500.36</v>
      </c>
      <c r="FF18" s="618"/>
      <c r="FG18" s="1306"/>
      <c r="FH18" s="1307"/>
      <c r="FI18" s="564"/>
      <c r="FJ18" s="351"/>
      <c r="FK18" s="132">
        <f t="shared" si="21"/>
        <v>3872.54</v>
      </c>
      <c r="FM18" s="618"/>
      <c r="FN18" s="1306"/>
      <c r="FO18" s="1307"/>
      <c r="FP18" s="564"/>
      <c r="FQ18" s="351"/>
      <c r="FR18" s="132">
        <f t="shared" si="22"/>
        <v>0</v>
      </c>
      <c r="FT18" s="312"/>
      <c r="FU18" s="312"/>
      <c r="FV18" s="785"/>
      <c r="FW18" s="31"/>
      <c r="FX18" s="795"/>
      <c r="FY18" s="78">
        <f t="shared" si="23"/>
        <v>0</v>
      </c>
      <c r="GA18" s="31"/>
      <c r="GB18" s="312"/>
      <c r="GC18" s="785"/>
      <c r="GD18" s="31"/>
      <c r="GE18" s="795"/>
      <c r="GF18" s="78">
        <f t="shared" si="24"/>
        <v>13569.66</v>
      </c>
      <c r="GH18" s="312"/>
      <c r="GI18" s="312"/>
      <c r="GJ18" s="785"/>
      <c r="GK18" s="31"/>
      <c r="GL18" s="795"/>
      <c r="GM18" s="78">
        <f t="shared" si="25"/>
        <v>0</v>
      </c>
      <c r="GO18" s="322"/>
      <c r="GP18" s="259"/>
      <c r="GQ18" s="230"/>
      <c r="GR18" s="105"/>
      <c r="GS18" s="322"/>
      <c r="GT18" s="351"/>
      <c r="GU18" s="78">
        <f t="shared" si="26"/>
        <v>742.1</v>
      </c>
      <c r="GW18" s="312"/>
      <c r="GX18" s="312"/>
      <c r="GY18" s="785"/>
      <c r="GZ18" s="31"/>
      <c r="HA18" s="795"/>
      <c r="HB18" s="78">
        <f t="shared" si="27"/>
        <v>25000.2</v>
      </c>
      <c r="HD18" s="312"/>
      <c r="HE18" s="312"/>
      <c r="HF18" s="785"/>
      <c r="HG18" s="31"/>
      <c r="HH18" s="795"/>
      <c r="HI18" s="78">
        <f t="shared" si="28"/>
        <v>16688.400000000001</v>
      </c>
      <c r="HK18" s="427"/>
      <c r="HL18" s="230"/>
      <c r="HM18" s="807"/>
      <c r="HN18" s="98"/>
      <c r="HO18" s="351"/>
      <c r="HP18" s="813">
        <f t="shared" si="29"/>
        <v>24955.45</v>
      </c>
      <c r="HR18" s="427"/>
      <c r="HS18" s="230"/>
      <c r="HT18" s="807"/>
      <c r="HU18" s="98"/>
      <c r="HV18" s="351"/>
      <c r="HW18" s="813">
        <f t="shared" si="30"/>
        <v>21404.400000000001</v>
      </c>
      <c r="HY18" s="407"/>
      <c r="HZ18" s="312"/>
      <c r="IA18" s="22"/>
      <c r="IB18" s="31"/>
      <c r="IC18" s="76"/>
      <c r="ID18" s="78">
        <f t="shared" si="31"/>
        <v>19222.190000000002</v>
      </c>
      <c r="IF18" s="312"/>
      <c r="IG18" s="312"/>
      <c r="IH18" s="22"/>
      <c r="II18" s="31"/>
      <c r="IJ18" s="76"/>
      <c r="IK18" s="78">
        <f t="shared" si="32"/>
        <v>25300</v>
      </c>
      <c r="IM18" s="312"/>
      <c r="IN18" s="312"/>
      <c r="IO18" s="22"/>
      <c r="IP18" s="31"/>
      <c r="IQ18" s="76"/>
      <c r="IR18" s="78">
        <f t="shared" si="33"/>
        <v>65228.52</v>
      </c>
      <c r="IT18" s="312"/>
      <c r="IU18" s="312"/>
      <c r="IV18" s="22"/>
      <c r="IW18" s="31"/>
      <c r="IX18" s="76"/>
      <c r="IY18" s="78">
        <f t="shared" si="34"/>
        <v>3088.4</v>
      </c>
      <c r="JA18" s="312"/>
      <c r="JB18" s="312"/>
      <c r="JC18" s="22"/>
      <c r="JD18" s="31"/>
      <c r="JE18" s="76"/>
      <c r="JF18" s="78">
        <f t="shared" si="35"/>
        <v>0</v>
      </c>
      <c r="JH18" s="322">
        <v>41509</v>
      </c>
      <c r="JI18" s="230">
        <v>3570</v>
      </c>
      <c r="JJ18" s="979">
        <v>64032.33</v>
      </c>
      <c r="JK18" s="49"/>
      <c r="JL18" s="140"/>
      <c r="JM18" s="132">
        <f t="shared" si="36"/>
        <v>593960.05999999994</v>
      </c>
      <c r="JO18" s="312"/>
      <c r="JP18" s="312"/>
      <c r="JQ18" s="22"/>
      <c r="JR18" s="31"/>
      <c r="JS18" s="76"/>
      <c r="JT18" s="78">
        <f t="shared" si="37"/>
        <v>0</v>
      </c>
      <c r="JV18" s="312"/>
      <c r="JW18" s="312"/>
      <c r="JX18" s="22"/>
      <c r="JY18" s="31"/>
      <c r="JZ18" s="76"/>
      <c r="KA18" s="78">
        <f t="shared" si="38"/>
        <v>0</v>
      </c>
      <c r="KC18" s="407"/>
      <c r="KD18" s="31"/>
      <c r="KE18" s="782"/>
      <c r="KF18" s="140"/>
      <c r="KG18" s="61"/>
      <c r="KH18" s="67"/>
      <c r="KI18" s="78">
        <f t="shared" si="39"/>
        <v>27686.6</v>
      </c>
      <c r="KK18" s="407"/>
      <c r="KL18" s="782"/>
      <c r="KM18" s="76"/>
      <c r="KN18" s="31"/>
      <c r="KO18" s="76"/>
      <c r="KP18" s="78">
        <f t="shared" si="40"/>
        <v>53000.1</v>
      </c>
      <c r="KR18" s="427"/>
      <c r="KS18" s="303"/>
      <c r="KT18" s="140"/>
      <c r="KU18" s="49"/>
      <c r="KV18" s="140"/>
      <c r="KW18" s="132">
        <f t="shared" si="41"/>
        <v>53000.1</v>
      </c>
      <c r="KY18" s="31"/>
      <c r="KZ18" s="782"/>
      <c r="LA18" s="140"/>
      <c r="LB18" s="61"/>
      <c r="LC18" s="67"/>
      <c r="LD18" s="78">
        <f t="shared" si="42"/>
        <v>5139.42</v>
      </c>
      <c r="LF18" s="407"/>
      <c r="LG18" s="782"/>
      <c r="LH18" s="140"/>
      <c r="LI18" s="61"/>
      <c r="LJ18" s="67"/>
      <c r="LK18" s="78">
        <f t="shared" si="43"/>
        <v>7971.5</v>
      </c>
      <c r="LM18" s="407"/>
      <c r="LN18" s="782"/>
      <c r="LO18" s="140"/>
      <c r="LP18" s="61"/>
      <c r="LQ18" s="67"/>
      <c r="LR18" s="78">
        <f t="shared" si="44"/>
        <v>2000</v>
      </c>
      <c r="LT18" s="407"/>
      <c r="LU18" s="782"/>
      <c r="LV18" s="140"/>
      <c r="LW18" s="61"/>
      <c r="LX18" s="67"/>
      <c r="LY18" s="78">
        <f t="shared" si="45"/>
        <v>31296.400000000001</v>
      </c>
      <c r="MA18" s="407"/>
      <c r="MB18" s="782"/>
      <c r="MC18" s="140"/>
      <c r="MD18" s="61"/>
      <c r="ME18" s="67"/>
      <c r="MF18" s="78">
        <f t="shared" si="46"/>
        <v>98778.799999999988</v>
      </c>
      <c r="MH18" s="31"/>
      <c r="MI18" s="782"/>
      <c r="MJ18" s="140"/>
      <c r="MK18" s="61"/>
      <c r="ML18" s="67"/>
      <c r="MM18" s="78">
        <f t="shared" si="47"/>
        <v>21915.99</v>
      </c>
      <c r="MO18" s="31"/>
      <c r="MP18" s="782"/>
      <c r="MQ18" s="140"/>
      <c r="MR18" s="61"/>
      <c r="MS18" s="67"/>
      <c r="MT18" s="78">
        <f t="shared" si="48"/>
        <v>0</v>
      </c>
      <c r="MV18" s="31"/>
      <c r="MW18" s="782"/>
      <c r="MX18" s="140"/>
      <c r="MY18" s="61"/>
      <c r="MZ18" s="67"/>
      <c r="NA18" s="78">
        <f t="shared" si="49"/>
        <v>0</v>
      </c>
      <c r="NC18" s="31"/>
      <c r="ND18" s="782"/>
      <c r="NE18" s="140"/>
      <c r="NF18" s="61"/>
      <c r="NG18" s="67"/>
      <c r="NH18" s="78">
        <f t="shared" si="50"/>
        <v>7803.92</v>
      </c>
      <c r="NJ18" s="31"/>
      <c r="NK18" s="782"/>
      <c r="NL18" s="140"/>
      <c r="NM18" s="61"/>
      <c r="NN18" s="67"/>
      <c r="NO18" s="78">
        <f t="shared" si="51"/>
        <v>0</v>
      </c>
      <c r="NQ18" s="31"/>
      <c r="NR18" s="782"/>
      <c r="NS18" s="140"/>
      <c r="NT18" s="61"/>
      <c r="NU18" s="67"/>
      <c r="NV18" s="78">
        <f t="shared" si="52"/>
        <v>870000.36</v>
      </c>
      <c r="NX18" s="31"/>
      <c r="NY18" s="782"/>
      <c r="NZ18" s="140"/>
      <c r="OA18" s="61"/>
      <c r="OB18" s="67"/>
      <c r="OC18" s="78">
        <f t="shared" si="53"/>
        <v>0</v>
      </c>
      <c r="OE18" s="407"/>
      <c r="OF18" s="782"/>
      <c r="OG18" s="140"/>
      <c r="OH18" s="61"/>
      <c r="OI18" s="67"/>
      <c r="OJ18" s="78">
        <f t="shared" si="54"/>
        <v>46202.5</v>
      </c>
      <c r="OL18" s="427"/>
      <c r="OM18" s="303"/>
      <c r="ON18" s="140"/>
      <c r="OO18" s="259"/>
      <c r="OP18" s="66"/>
      <c r="OQ18" s="132">
        <f t="shared" si="55"/>
        <v>0</v>
      </c>
      <c r="OS18" s="427"/>
      <c r="OT18" s="303"/>
      <c r="OU18" s="140"/>
      <c r="OV18" s="259"/>
      <c r="OW18" s="66"/>
      <c r="OX18" s="132">
        <f t="shared" si="56"/>
        <v>0</v>
      </c>
      <c r="OZ18" s="31"/>
      <c r="PA18" s="782"/>
      <c r="PB18" s="140"/>
      <c r="PC18" s="61"/>
      <c r="PD18" s="67"/>
      <c r="PE18" s="78">
        <f t="shared" si="57"/>
        <v>234</v>
      </c>
      <c r="PG18" s="31"/>
      <c r="PH18" s="782"/>
      <c r="PI18" s="140"/>
      <c r="PJ18" s="61"/>
      <c r="PK18" s="67"/>
      <c r="PL18" s="78">
        <f t="shared" si="58"/>
        <v>7744.58</v>
      </c>
      <c r="PN18" s="427">
        <v>41547</v>
      </c>
      <c r="PO18" s="902">
        <v>3714</v>
      </c>
      <c r="PP18" s="140">
        <v>7317.12</v>
      </c>
      <c r="PQ18" s="427"/>
      <c r="PR18" s="140"/>
      <c r="PS18" s="78">
        <f t="shared" si="59"/>
        <v>33614.700000000012</v>
      </c>
      <c r="PU18" s="322">
        <v>41536</v>
      </c>
      <c r="PV18" s="902">
        <v>3651</v>
      </c>
      <c r="PW18" s="140">
        <v>15838.2</v>
      </c>
      <c r="PX18" s="49"/>
      <c r="PY18" s="140"/>
      <c r="PZ18" s="78">
        <f t="shared" si="60"/>
        <v>61872.100000000006</v>
      </c>
      <c r="QB18" s="322">
        <v>41536</v>
      </c>
      <c r="QC18" s="902">
        <v>3657</v>
      </c>
      <c r="QD18" s="140">
        <v>7180.8</v>
      </c>
      <c r="QE18" s="49"/>
      <c r="QF18" s="140"/>
      <c r="QG18" s="132">
        <f t="shared" si="61"/>
        <v>71120.95</v>
      </c>
      <c r="QI18" s="31"/>
      <c r="QJ18" s="782"/>
      <c r="QK18" s="140"/>
      <c r="QL18" s="61"/>
      <c r="QM18" s="67"/>
      <c r="QN18" s="78">
        <f t="shared" si="62"/>
        <v>720.1</v>
      </c>
      <c r="QP18" s="322"/>
      <c r="QQ18" s="303"/>
      <c r="QR18" s="140"/>
      <c r="QS18" s="49"/>
      <c r="QT18" s="140"/>
      <c r="QU18" s="78">
        <f t="shared" si="63"/>
        <v>57552.92</v>
      </c>
      <c r="QW18" s="322"/>
      <c r="QX18" s="303"/>
      <c r="QY18" s="140"/>
      <c r="QZ18" s="49"/>
      <c r="RA18" s="140"/>
      <c r="RB18" s="78">
        <f t="shared" si="64"/>
        <v>150000</v>
      </c>
      <c r="RD18" s="31"/>
      <c r="RE18" s="782"/>
      <c r="RF18" s="140"/>
      <c r="RG18" s="61"/>
      <c r="RH18" s="67"/>
      <c r="RI18" s="78">
        <f t="shared" si="65"/>
        <v>3803.8</v>
      </c>
      <c r="RK18" s="31"/>
      <c r="RL18" s="782"/>
      <c r="RM18" s="140"/>
      <c r="RN18" s="61"/>
      <c r="RO18" s="67"/>
      <c r="RP18" s="78">
        <f t="shared" si="66"/>
        <v>4431</v>
      </c>
    </row>
    <row r="19" spans="1:484" x14ac:dyDescent="0.25">
      <c r="A19" s="323"/>
      <c r="B19" s="1018"/>
      <c r="C19" s="22"/>
      <c r="D19" s="337"/>
      <c r="E19" s="433"/>
      <c r="F19" s="78">
        <f t="shared" si="0"/>
        <v>40393.229999999989</v>
      </c>
      <c r="H19" s="323"/>
      <c r="J19" s="782"/>
      <c r="K19" s="140"/>
      <c r="L19" s="49"/>
      <c r="M19" s="105"/>
      <c r="N19" s="78">
        <f t="shared" si="67"/>
        <v>2065734</v>
      </c>
      <c r="P19" s="323"/>
      <c r="Q19" s="1011"/>
      <c r="R19" s="22"/>
      <c r="S19" s="337"/>
      <c r="T19" s="433"/>
      <c r="U19" s="78">
        <f t="shared" si="1"/>
        <v>128862.77</v>
      </c>
      <c r="W19" s="312"/>
      <c r="X19" s="312"/>
      <c r="Y19" s="22"/>
      <c r="Z19" s="31"/>
      <c r="AA19" s="76"/>
      <c r="AB19" s="78">
        <f t="shared" si="2"/>
        <v>28710</v>
      </c>
      <c r="AD19" s="312"/>
      <c r="AE19" s="312"/>
      <c r="AF19" s="312"/>
      <c r="AG19" s="22"/>
      <c r="AH19" s="31"/>
      <c r="AI19" s="76"/>
      <c r="AJ19" s="78">
        <f t="shared" si="3"/>
        <v>0</v>
      </c>
      <c r="AL19" s="1004"/>
      <c r="AM19" s="312"/>
      <c r="AN19" s="312"/>
      <c r="AO19" s="22"/>
      <c r="AP19" s="31"/>
      <c r="AQ19" s="76"/>
      <c r="AR19" s="78">
        <f t="shared" si="4"/>
        <v>14000</v>
      </c>
      <c r="AT19" s="312"/>
      <c r="AU19" s="312"/>
      <c r="AV19" s="312"/>
      <c r="AW19" s="22"/>
      <c r="AX19" s="31"/>
      <c r="AY19" s="76"/>
      <c r="AZ19" s="78">
        <f t="shared" si="5"/>
        <v>0</v>
      </c>
      <c r="BB19" s="312"/>
      <c r="BC19" s="312"/>
      <c r="BD19" s="22"/>
      <c r="BE19" s="31"/>
      <c r="BF19" s="76"/>
      <c r="BG19" s="78">
        <f t="shared" si="6"/>
        <v>0</v>
      </c>
      <c r="BI19" s="407"/>
      <c r="BJ19" s="1018"/>
      <c r="BK19" s="22"/>
      <c r="BL19" s="31"/>
      <c r="BM19" s="76"/>
      <c r="BN19" s="78">
        <f t="shared" si="7"/>
        <v>17416.799999999996</v>
      </c>
      <c r="BP19" s="312"/>
      <c r="BQ19" s="312"/>
      <c r="BR19" s="22"/>
      <c r="BS19" s="31"/>
      <c r="BT19" s="76"/>
      <c r="BU19" s="78">
        <f t="shared" si="8"/>
        <v>0</v>
      </c>
      <c r="BW19" s="230"/>
      <c r="BX19" s="230"/>
      <c r="BY19" s="105"/>
      <c r="BZ19" s="49"/>
      <c r="CA19" s="140"/>
      <c r="CB19" s="132">
        <f t="shared" si="9"/>
        <v>0</v>
      </c>
      <c r="CD19" s="322">
        <v>41451</v>
      </c>
      <c r="CE19" s="1306">
        <v>3309</v>
      </c>
      <c r="CF19" s="105">
        <v>29381.4</v>
      </c>
      <c r="CG19" s="49"/>
      <c r="CH19" s="140"/>
      <c r="CI19" s="78">
        <f t="shared" si="10"/>
        <v>829330.75999999989</v>
      </c>
      <c r="CK19" s="407">
        <v>41517</v>
      </c>
      <c r="CL19" s="230">
        <v>3591</v>
      </c>
      <c r="CM19" s="22">
        <v>13568</v>
      </c>
      <c r="CN19" s="31">
        <v>41537</v>
      </c>
      <c r="CO19" s="76">
        <v>13568</v>
      </c>
      <c r="CP19" s="78">
        <f t="shared" si="11"/>
        <v>113407.71</v>
      </c>
      <c r="CR19" s="49"/>
      <c r="CS19" s="230"/>
      <c r="CT19" s="105"/>
      <c r="CU19" s="49"/>
      <c r="CV19" s="140"/>
      <c r="CW19" s="78">
        <f t="shared" si="12"/>
        <v>62317.05999999999</v>
      </c>
      <c r="CY19" s="312"/>
      <c r="CZ19" s="312"/>
      <c r="DA19" s="22"/>
      <c r="DB19" s="31"/>
      <c r="DC19" s="76"/>
      <c r="DD19" s="78">
        <f t="shared" si="13"/>
        <v>6499.98</v>
      </c>
      <c r="DF19" s="322"/>
      <c r="DG19" s="318"/>
      <c r="DH19" s="318"/>
      <c r="DI19" s="105"/>
      <c r="DJ19" s="309"/>
      <c r="DK19" s="390"/>
      <c r="DL19" s="78">
        <f t="shared" si="14"/>
        <v>178224.63999999998</v>
      </c>
      <c r="DN19" s="323"/>
      <c r="DO19" s="738"/>
      <c r="DP19" s="312"/>
      <c r="DQ19" s="22"/>
      <c r="DR19" s="31"/>
      <c r="DS19" s="76"/>
      <c r="DT19" s="78">
        <f t="shared" si="15"/>
        <v>24729.120000000003</v>
      </c>
      <c r="DV19" s="323"/>
      <c r="DW19" s="738"/>
      <c r="DX19" s="312"/>
      <c r="DY19" s="22"/>
      <c r="DZ19" s="31"/>
      <c r="EA19" s="76"/>
      <c r="EB19" s="78">
        <f t="shared" si="16"/>
        <v>0</v>
      </c>
      <c r="ED19" s="322">
        <v>41431</v>
      </c>
      <c r="EE19" s="230">
        <v>3206</v>
      </c>
      <c r="EF19" s="698">
        <v>2229.5</v>
      </c>
      <c r="EG19" s="49"/>
      <c r="EH19" s="351"/>
      <c r="EI19" s="78">
        <f t="shared" si="17"/>
        <v>78750.070000000007</v>
      </c>
      <c r="EK19" s="618"/>
      <c r="EL19" s="1306"/>
      <c r="EM19" s="1307"/>
      <c r="EN19" s="564"/>
      <c r="EO19" s="351"/>
      <c r="EP19" s="132">
        <f t="shared" si="18"/>
        <v>1426285</v>
      </c>
      <c r="ER19" s="618">
        <v>41536</v>
      </c>
      <c r="ES19" s="2036">
        <v>3642</v>
      </c>
      <c r="ET19" s="1307">
        <v>1712.1</v>
      </c>
      <c r="EU19" s="564"/>
      <c r="EV19" s="351"/>
      <c r="EW19" s="132">
        <f t="shared" si="19"/>
        <v>169298.44</v>
      </c>
      <c r="EY19" s="618">
        <v>41538</v>
      </c>
      <c r="EZ19" s="1306">
        <v>3677</v>
      </c>
      <c r="FA19" s="1307">
        <v>24000.12</v>
      </c>
      <c r="FB19" s="564">
        <v>41538</v>
      </c>
      <c r="FC19" s="351">
        <v>24000.12</v>
      </c>
      <c r="FD19" s="132">
        <f t="shared" si="20"/>
        <v>310500.36</v>
      </c>
      <c r="FF19" s="618"/>
      <c r="FG19" s="1306"/>
      <c r="FH19" s="1307"/>
      <c r="FI19" s="564"/>
      <c r="FJ19" s="351"/>
      <c r="FK19" s="132">
        <f t="shared" si="21"/>
        <v>3872.54</v>
      </c>
      <c r="FM19" s="618"/>
      <c r="FN19" s="1306"/>
      <c r="FO19" s="1307"/>
      <c r="FP19" s="564"/>
      <c r="FQ19" s="351"/>
      <c r="FR19" s="132">
        <f t="shared" si="22"/>
        <v>0</v>
      </c>
      <c r="FT19" s="312"/>
      <c r="FU19" s="312"/>
      <c r="FV19" s="785"/>
      <c r="FW19" s="31"/>
      <c r="FX19" s="795"/>
      <c r="FY19" s="78">
        <f t="shared" si="23"/>
        <v>0</v>
      </c>
      <c r="GA19" s="31"/>
      <c r="GB19" s="312"/>
      <c r="GC19" s="785"/>
      <c r="GD19" s="31"/>
      <c r="GE19" s="795"/>
      <c r="GF19" s="78">
        <f t="shared" si="24"/>
        <v>13569.66</v>
      </c>
      <c r="GH19" s="312"/>
      <c r="GI19" s="312"/>
      <c r="GJ19" s="785"/>
      <c r="GK19" s="31"/>
      <c r="GL19" s="795"/>
      <c r="GM19" s="78">
        <f t="shared" si="25"/>
        <v>0</v>
      </c>
      <c r="GO19" s="322"/>
      <c r="GP19" s="245"/>
      <c r="GQ19" s="1476"/>
      <c r="GR19" s="262"/>
      <c r="GS19" s="322"/>
      <c r="GT19" s="351"/>
      <c r="GU19" s="78">
        <f t="shared" si="26"/>
        <v>742.1</v>
      </c>
      <c r="GW19" s="312"/>
      <c r="GX19" s="312"/>
      <c r="GY19" s="785"/>
      <c r="GZ19" s="31"/>
      <c r="HA19" s="795"/>
      <c r="HB19" s="78">
        <f t="shared" si="27"/>
        <v>25000.2</v>
      </c>
      <c r="HD19" s="312"/>
      <c r="HE19" s="312"/>
      <c r="HF19" s="785"/>
      <c r="HG19" s="31"/>
      <c r="HH19" s="795"/>
      <c r="HI19" s="78">
        <f t="shared" si="28"/>
        <v>16688.400000000001</v>
      </c>
      <c r="HK19" s="427">
        <v>41377</v>
      </c>
      <c r="HL19" s="1476">
        <v>2960</v>
      </c>
      <c r="HM19" s="807">
        <v>4482.0200000000004</v>
      </c>
      <c r="HN19" s="98"/>
      <c r="HO19" s="351"/>
      <c r="HP19" s="813">
        <f t="shared" si="29"/>
        <v>29437.47</v>
      </c>
      <c r="HR19" s="427"/>
      <c r="HS19" s="1476"/>
      <c r="HT19" s="807"/>
      <c r="HU19" s="98"/>
      <c r="HV19" s="351"/>
      <c r="HW19" s="813">
        <f t="shared" si="30"/>
        <v>21404.400000000001</v>
      </c>
      <c r="HY19" s="31"/>
      <c r="HZ19" s="312"/>
      <c r="IA19" s="22"/>
      <c r="IB19" s="31"/>
      <c r="IC19" s="76"/>
      <c r="ID19" s="78">
        <f t="shared" si="31"/>
        <v>19222.190000000002</v>
      </c>
      <c r="IF19" s="312"/>
      <c r="IG19" s="312"/>
      <c r="IH19" s="22"/>
      <c r="II19" s="31"/>
      <c r="IJ19" s="76"/>
      <c r="IK19" s="78">
        <f t="shared" si="32"/>
        <v>25300</v>
      </c>
      <c r="IM19" s="312"/>
      <c r="IN19" s="312"/>
      <c r="IO19" s="22"/>
      <c r="IP19" s="31"/>
      <c r="IQ19" s="76"/>
      <c r="IR19" s="78">
        <f t="shared" si="33"/>
        <v>65228.52</v>
      </c>
      <c r="IT19" s="312"/>
      <c r="IU19" s="312"/>
      <c r="IV19" s="22"/>
      <c r="IW19" s="31"/>
      <c r="IX19" s="76"/>
      <c r="IY19" s="78">
        <f t="shared" si="34"/>
        <v>3088.4</v>
      </c>
      <c r="JA19" s="312"/>
      <c r="JB19" s="312"/>
      <c r="JC19" s="22"/>
      <c r="JD19" s="31"/>
      <c r="JE19" s="76"/>
      <c r="JF19" s="78">
        <f t="shared" si="35"/>
        <v>0</v>
      </c>
      <c r="JH19" s="322">
        <v>41516</v>
      </c>
      <c r="JI19" s="230">
        <v>3579</v>
      </c>
      <c r="JJ19" s="979">
        <v>118571.54</v>
      </c>
      <c r="JK19" s="49"/>
      <c r="JL19" s="140"/>
      <c r="JM19" s="132">
        <f t="shared" si="36"/>
        <v>712531.6</v>
      </c>
      <c r="JO19" s="312"/>
      <c r="JP19" s="312"/>
      <c r="JQ19" s="22"/>
      <c r="JR19" s="31"/>
      <c r="JS19" s="76"/>
      <c r="JT19" s="78">
        <f t="shared" si="37"/>
        <v>0</v>
      </c>
      <c r="JV19" s="312"/>
      <c r="JW19" s="312"/>
      <c r="JX19" s="22"/>
      <c r="JY19" s="31"/>
      <c r="JZ19" s="76"/>
      <c r="KA19" s="78">
        <f t="shared" si="38"/>
        <v>0</v>
      </c>
      <c r="KC19" s="407"/>
      <c r="KD19" s="31"/>
      <c r="KE19" s="782"/>
      <c r="KF19" s="76"/>
      <c r="KG19" s="259"/>
      <c r="KH19" s="67"/>
      <c r="KI19" s="78">
        <f t="shared" si="39"/>
        <v>27686.6</v>
      </c>
      <c r="KK19" s="407"/>
      <c r="KL19" s="782"/>
      <c r="KM19" s="140"/>
      <c r="KN19" s="61"/>
      <c r="KO19" s="67"/>
      <c r="KP19" s="78">
        <f t="shared" si="40"/>
        <v>53000.1</v>
      </c>
      <c r="KR19" s="427"/>
      <c r="KS19" s="303"/>
      <c r="KT19" s="140"/>
      <c r="KU19" s="259"/>
      <c r="KV19" s="66"/>
      <c r="KW19" s="132">
        <f t="shared" si="41"/>
        <v>53000.1</v>
      </c>
      <c r="KY19" s="31"/>
      <c r="KZ19" s="782"/>
      <c r="LA19" s="76"/>
      <c r="LB19" s="259"/>
      <c r="LC19" s="67"/>
      <c r="LD19" s="78">
        <f t="shared" si="42"/>
        <v>5139.42</v>
      </c>
      <c r="LF19" s="407"/>
      <c r="LG19" s="782"/>
      <c r="LH19" s="76"/>
      <c r="LI19" s="259"/>
      <c r="LJ19" s="67"/>
      <c r="LK19" s="78">
        <f t="shared" si="43"/>
        <v>7971.5</v>
      </c>
      <c r="LM19" s="407"/>
      <c r="LN19" s="782"/>
      <c r="LO19" s="76"/>
      <c r="LP19" s="259"/>
      <c r="LQ19" s="67"/>
      <c r="LR19" s="78">
        <f t="shared" si="44"/>
        <v>2000</v>
      </c>
      <c r="LT19" s="407"/>
      <c r="LU19" s="782"/>
      <c r="LV19" s="76"/>
      <c r="LW19" s="259"/>
      <c r="LX19" s="67"/>
      <c r="LY19" s="78">
        <f t="shared" si="45"/>
        <v>31296.400000000001</v>
      </c>
      <c r="MA19" s="407"/>
      <c r="MB19" s="782"/>
      <c r="MC19" s="140"/>
      <c r="MD19" s="259"/>
      <c r="ME19" s="67"/>
      <c r="MF19" s="78">
        <f t="shared" si="46"/>
        <v>98778.799999999988</v>
      </c>
      <c r="MH19" s="31"/>
      <c r="MI19" s="782"/>
      <c r="MJ19" s="76"/>
      <c r="MK19" s="259"/>
      <c r="ML19" s="67"/>
      <c r="MM19" s="78">
        <f t="shared" si="47"/>
        <v>21915.99</v>
      </c>
      <c r="MO19" s="31"/>
      <c r="MP19" s="782"/>
      <c r="MQ19" s="76"/>
      <c r="MR19" s="259"/>
      <c r="MS19" s="67"/>
      <c r="MT19" s="78">
        <f t="shared" si="48"/>
        <v>0</v>
      </c>
      <c r="MV19" s="31"/>
      <c r="MW19" s="782"/>
      <c r="MX19" s="76"/>
      <c r="MY19" s="259"/>
      <c r="MZ19" s="67"/>
      <c r="NA19" s="78">
        <f t="shared" si="49"/>
        <v>0</v>
      </c>
      <c r="NC19" s="31"/>
      <c r="ND19" s="782"/>
      <c r="NE19" s="76"/>
      <c r="NF19" s="259"/>
      <c r="NG19" s="67"/>
      <c r="NH19" s="78">
        <f t="shared" si="50"/>
        <v>7803.92</v>
      </c>
      <c r="NJ19" s="31"/>
      <c r="NK19" s="782"/>
      <c r="NL19" s="76"/>
      <c r="NM19" s="259"/>
      <c r="NN19" s="67"/>
      <c r="NO19" s="78">
        <f t="shared" si="51"/>
        <v>0</v>
      </c>
      <c r="NQ19" s="31"/>
      <c r="NR19" s="782"/>
      <c r="NS19" s="76"/>
      <c r="NT19" s="259"/>
      <c r="NU19" s="67"/>
      <c r="NV19" s="78">
        <f t="shared" si="52"/>
        <v>870000.36</v>
      </c>
      <c r="NX19" s="31"/>
      <c r="NY19" s="782"/>
      <c r="NZ19" s="76"/>
      <c r="OA19" s="259"/>
      <c r="OB19" s="67"/>
      <c r="OC19" s="78">
        <f t="shared" si="53"/>
        <v>0</v>
      </c>
      <c r="OE19" s="407"/>
      <c r="OF19" s="782"/>
      <c r="OG19" s="76"/>
      <c r="OH19" s="259"/>
      <c r="OI19" s="67"/>
      <c r="OJ19" s="78">
        <f t="shared" si="54"/>
        <v>46202.5</v>
      </c>
      <c r="OL19" s="427"/>
      <c r="OM19" s="303"/>
      <c r="ON19" s="140"/>
      <c r="OO19" s="259"/>
      <c r="OP19" s="66"/>
      <c r="OQ19" s="132">
        <f t="shared" si="55"/>
        <v>0</v>
      </c>
      <c r="OS19" s="427"/>
      <c r="OT19" s="303"/>
      <c r="OU19" s="140"/>
      <c r="OV19" s="259"/>
      <c r="OW19" s="66"/>
      <c r="OX19" s="132">
        <f t="shared" si="56"/>
        <v>0</v>
      </c>
      <c r="OZ19" s="31"/>
      <c r="PA19" s="782"/>
      <c r="PB19" s="76"/>
      <c r="PC19" s="259"/>
      <c r="PD19" s="67"/>
      <c r="PE19" s="78">
        <f t="shared" si="57"/>
        <v>234</v>
      </c>
      <c r="PG19" s="31"/>
      <c r="PH19" s="782"/>
      <c r="PI19" s="76"/>
      <c r="PJ19" s="259"/>
      <c r="PK19" s="67"/>
      <c r="PL19" s="78">
        <f t="shared" si="58"/>
        <v>7744.58</v>
      </c>
      <c r="PN19" s="427"/>
      <c r="PO19" s="303"/>
      <c r="PP19" s="140"/>
      <c r="PQ19" s="427"/>
      <c r="PR19" s="140"/>
      <c r="PS19" s="78">
        <f t="shared" si="59"/>
        <v>33614.700000000012</v>
      </c>
      <c r="PU19" s="322">
        <v>41536</v>
      </c>
      <c r="PV19" s="902">
        <v>3652</v>
      </c>
      <c r="PW19" s="140">
        <v>25520</v>
      </c>
      <c r="PX19" s="49"/>
      <c r="PY19" s="140"/>
      <c r="PZ19" s="78">
        <f t="shared" si="60"/>
        <v>87392.1</v>
      </c>
      <c r="QB19" s="322">
        <v>41536</v>
      </c>
      <c r="QC19" s="902">
        <v>3658</v>
      </c>
      <c r="QD19" s="140">
        <v>7180.8</v>
      </c>
      <c r="QE19" s="49"/>
      <c r="QF19" s="140"/>
      <c r="QG19" s="132">
        <f t="shared" si="61"/>
        <v>78301.75</v>
      </c>
      <c r="QI19" s="31"/>
      <c r="QJ19" s="782"/>
      <c r="QK19" s="76"/>
      <c r="QL19" s="259"/>
      <c r="QM19" s="67"/>
      <c r="QN19" s="78">
        <f t="shared" si="62"/>
        <v>720.1</v>
      </c>
      <c r="QP19" s="323"/>
      <c r="QQ19" s="782"/>
      <c r="QR19" s="76"/>
      <c r="QS19" s="259"/>
      <c r="QT19" s="67"/>
      <c r="QU19" s="78">
        <f t="shared" si="63"/>
        <v>57552.92</v>
      </c>
      <c r="QW19" s="323"/>
      <c r="QX19" s="782"/>
      <c r="QY19" s="76"/>
      <c r="QZ19" s="259"/>
      <c r="RA19" s="67"/>
      <c r="RB19" s="78">
        <f t="shared" si="64"/>
        <v>150000</v>
      </c>
      <c r="RD19" s="31"/>
      <c r="RE19" s="782"/>
      <c r="RF19" s="76"/>
      <c r="RG19" s="259"/>
      <c r="RH19" s="67"/>
      <c r="RI19" s="78">
        <f t="shared" si="65"/>
        <v>3803.8</v>
      </c>
      <c r="RK19" s="31"/>
      <c r="RL19" s="782"/>
      <c r="RM19" s="76"/>
      <c r="RN19" s="259"/>
      <c r="RO19" s="67"/>
      <c r="RP19" s="78">
        <f t="shared" si="66"/>
        <v>4431</v>
      </c>
    </row>
    <row r="20" spans="1:484" x14ac:dyDescent="0.25">
      <c r="A20" s="323"/>
      <c r="B20" s="1018"/>
      <c r="C20" s="22"/>
      <c r="D20" s="337"/>
      <c r="E20" s="433"/>
      <c r="F20" s="78">
        <f t="shared" si="0"/>
        <v>40393.229999999989</v>
      </c>
      <c r="H20" s="323"/>
      <c r="J20" s="782"/>
      <c r="K20" s="52"/>
      <c r="L20" s="49"/>
      <c r="M20" s="105"/>
      <c r="N20" s="78">
        <f t="shared" si="67"/>
        <v>2065734</v>
      </c>
      <c r="P20" s="323"/>
      <c r="Q20" s="1011"/>
      <c r="R20" s="22"/>
      <c r="S20" s="31"/>
      <c r="T20" s="76"/>
      <c r="U20" s="78">
        <f t="shared" si="1"/>
        <v>128862.77</v>
      </c>
      <c r="W20" s="312"/>
      <c r="X20" s="312"/>
      <c r="Y20" s="22"/>
      <c r="Z20" s="31"/>
      <c r="AA20" s="76"/>
      <c r="AB20" s="78">
        <f t="shared" si="2"/>
        <v>28710</v>
      </c>
      <c r="AD20" s="312"/>
      <c r="AE20" s="312"/>
      <c r="AF20" s="312"/>
      <c r="AG20" s="22"/>
      <c r="AH20" s="31"/>
      <c r="AI20" s="76"/>
      <c r="AJ20" s="78">
        <f t="shared" si="3"/>
        <v>0</v>
      </c>
      <c r="AL20" s="1004"/>
      <c r="AM20" s="312"/>
      <c r="AN20" s="312"/>
      <c r="AO20" s="22"/>
      <c r="AP20" s="31"/>
      <c r="AQ20" s="76"/>
      <c r="AR20" s="78">
        <f t="shared" si="4"/>
        <v>14000</v>
      </c>
      <c r="AT20" s="312"/>
      <c r="AU20" s="312"/>
      <c r="AV20" s="312"/>
      <c r="AW20" s="22"/>
      <c r="AX20" s="31"/>
      <c r="AY20" s="76"/>
      <c r="AZ20" s="78">
        <f t="shared" si="5"/>
        <v>0</v>
      </c>
      <c r="BB20" s="312"/>
      <c r="BC20" s="312"/>
      <c r="BD20" s="22"/>
      <c r="BE20" s="31"/>
      <c r="BF20" s="76"/>
      <c r="BG20" s="78">
        <f t="shared" si="6"/>
        <v>0</v>
      </c>
      <c r="BI20" s="407"/>
      <c r="BJ20" s="1018"/>
      <c r="BK20" s="22"/>
      <c r="BL20" s="31"/>
      <c r="BM20" s="76"/>
      <c r="BN20" s="78">
        <f t="shared" si="7"/>
        <v>17416.799999999996</v>
      </c>
      <c r="BP20" s="312"/>
      <c r="BQ20" s="312"/>
      <c r="BR20" s="22"/>
      <c r="BS20" s="31"/>
      <c r="BT20" s="76"/>
      <c r="BU20" s="78">
        <f t="shared" si="8"/>
        <v>0</v>
      </c>
      <c r="BW20" s="230"/>
      <c r="BX20" s="230"/>
      <c r="BY20" s="105"/>
      <c r="BZ20" s="49"/>
      <c r="CA20" s="140"/>
      <c r="CB20" s="132">
        <f t="shared" si="9"/>
        <v>0</v>
      </c>
      <c r="CD20" s="322">
        <v>41454</v>
      </c>
      <c r="CE20" s="1306">
        <v>3329</v>
      </c>
      <c r="CF20" s="105">
        <v>21000</v>
      </c>
      <c r="CG20" s="49"/>
      <c r="CH20" s="140"/>
      <c r="CI20" s="78">
        <f t="shared" si="10"/>
        <v>850330.75999999989</v>
      </c>
      <c r="CK20" s="427">
        <v>41536</v>
      </c>
      <c r="CL20" s="230">
        <v>3644</v>
      </c>
      <c r="CM20" s="105">
        <v>22892.45</v>
      </c>
      <c r="CN20" s="31">
        <v>41537</v>
      </c>
      <c r="CO20" s="76">
        <v>22892.45</v>
      </c>
      <c r="CP20" s="78">
        <f t="shared" si="11"/>
        <v>113407.71</v>
      </c>
      <c r="CR20" s="49"/>
      <c r="CS20" s="230"/>
      <c r="CT20" s="105"/>
      <c r="CU20" s="49"/>
      <c r="CV20" s="140"/>
      <c r="CW20" s="78">
        <f t="shared" si="12"/>
        <v>62317.05999999999</v>
      </c>
      <c r="CY20" s="312"/>
      <c r="CZ20" s="312"/>
      <c r="DA20" s="22"/>
      <c r="DB20" s="31"/>
      <c r="DC20" s="76"/>
      <c r="DD20" s="78">
        <f t="shared" si="13"/>
        <v>6499.98</v>
      </c>
      <c r="DF20" s="322"/>
      <c r="DG20" s="318"/>
      <c r="DH20" s="318"/>
      <c r="DI20" s="105"/>
      <c r="DJ20" s="309"/>
      <c r="DK20" s="390"/>
      <c r="DL20" s="78">
        <f t="shared" si="14"/>
        <v>178224.63999999998</v>
      </c>
      <c r="DN20" s="323"/>
      <c r="DO20" s="738"/>
      <c r="DP20" s="312"/>
      <c r="DQ20" s="22"/>
      <c r="DR20" s="31"/>
      <c r="DS20" s="76"/>
      <c r="DT20" s="78">
        <f t="shared" si="15"/>
        <v>24729.120000000003</v>
      </c>
      <c r="DV20" s="323"/>
      <c r="DW20" s="738"/>
      <c r="DX20" s="312"/>
      <c r="DY20" s="22"/>
      <c r="DZ20" s="31"/>
      <c r="EA20" s="76"/>
      <c r="EB20" s="78">
        <f t="shared" si="16"/>
        <v>0</v>
      </c>
      <c r="ED20" s="322">
        <v>41444</v>
      </c>
      <c r="EE20" s="230">
        <v>3267</v>
      </c>
      <c r="EF20" s="698">
        <v>9623.16</v>
      </c>
      <c r="EG20" s="49"/>
      <c r="EH20" s="351"/>
      <c r="EI20" s="78">
        <f t="shared" si="17"/>
        <v>88373.23000000001</v>
      </c>
      <c r="EK20" s="618"/>
      <c r="EL20" s="1306"/>
      <c r="EM20" s="1307"/>
      <c r="EN20" s="564"/>
      <c r="EO20" s="351"/>
      <c r="EP20" s="132">
        <f t="shared" si="18"/>
        <v>1426285</v>
      </c>
      <c r="ER20" s="618">
        <v>41536</v>
      </c>
      <c r="ES20" s="1306">
        <v>3643</v>
      </c>
      <c r="ET20" s="1307">
        <v>33393.440000000002</v>
      </c>
      <c r="EU20" s="564">
        <v>41544</v>
      </c>
      <c r="EV20" s="351">
        <v>33393.440000000002</v>
      </c>
      <c r="EW20" s="132">
        <f t="shared" si="19"/>
        <v>169298.44</v>
      </c>
      <c r="EY20" s="618">
        <v>41543</v>
      </c>
      <c r="EZ20" s="2036">
        <v>3697</v>
      </c>
      <c r="FA20" s="1307">
        <v>25000.15</v>
      </c>
      <c r="FB20" s="564"/>
      <c r="FC20" s="351"/>
      <c r="FD20" s="132">
        <f t="shared" si="20"/>
        <v>335500.51</v>
      </c>
      <c r="FF20" s="618"/>
      <c r="FG20" s="1306"/>
      <c r="FH20" s="1307"/>
      <c r="FI20" s="564"/>
      <c r="FJ20" s="351"/>
      <c r="FK20" s="132">
        <f t="shared" si="21"/>
        <v>3872.54</v>
      </c>
      <c r="FM20" s="618"/>
      <c r="FN20" s="1306"/>
      <c r="FO20" s="1307"/>
      <c r="FP20" s="564"/>
      <c r="FQ20" s="351"/>
      <c r="FR20" s="132">
        <f t="shared" si="22"/>
        <v>0</v>
      </c>
      <c r="FT20" s="312"/>
      <c r="FU20" s="312"/>
      <c r="FV20" s="785"/>
      <c r="FW20" s="31"/>
      <c r="FX20" s="795"/>
      <c r="FY20" s="78">
        <f t="shared" si="23"/>
        <v>0</v>
      </c>
      <c r="GA20" s="31"/>
      <c r="GB20" s="312"/>
      <c r="GC20" s="785"/>
      <c r="GD20" s="31"/>
      <c r="GE20" s="795"/>
      <c r="GF20" s="78">
        <f t="shared" si="24"/>
        <v>13569.66</v>
      </c>
      <c r="GH20" s="312"/>
      <c r="GI20" s="312"/>
      <c r="GJ20" s="785"/>
      <c r="GK20" s="31"/>
      <c r="GL20" s="795"/>
      <c r="GM20" s="78">
        <f t="shared" si="25"/>
        <v>0</v>
      </c>
      <c r="GO20" s="322"/>
      <c r="GP20" s="230"/>
      <c r="GQ20" s="230"/>
      <c r="GR20" s="105"/>
      <c r="GS20" s="322"/>
      <c r="GT20" s="351"/>
      <c r="GU20" s="78">
        <f t="shared" si="26"/>
        <v>742.1</v>
      </c>
      <c r="GW20" s="312"/>
      <c r="GX20" s="312"/>
      <c r="GY20" s="785"/>
      <c r="GZ20" s="31"/>
      <c r="HA20" s="795"/>
      <c r="HB20" s="78">
        <f t="shared" si="27"/>
        <v>25000.2</v>
      </c>
      <c r="HD20" s="312"/>
      <c r="HE20" s="312"/>
      <c r="HF20" s="785"/>
      <c r="HG20" s="31"/>
      <c r="HH20" s="795"/>
      <c r="HI20" s="78">
        <f t="shared" si="28"/>
        <v>16688.400000000001</v>
      </c>
      <c r="HK20" s="427"/>
      <c r="HL20" s="230"/>
      <c r="HM20" s="808"/>
      <c r="HN20" s="98"/>
      <c r="HO20" s="351"/>
      <c r="HP20" s="813">
        <f t="shared" si="29"/>
        <v>29437.47</v>
      </c>
      <c r="HR20" s="427"/>
      <c r="HS20" s="230"/>
      <c r="HT20" s="808"/>
      <c r="HU20" s="98"/>
      <c r="HV20" s="351"/>
      <c r="HW20" s="813">
        <f t="shared" si="30"/>
        <v>21404.400000000001</v>
      </c>
      <c r="HY20" s="31"/>
      <c r="HZ20" s="312"/>
      <c r="IA20" s="22"/>
      <c r="IB20" s="31"/>
      <c r="IC20" s="76"/>
      <c r="ID20" s="78">
        <f t="shared" si="31"/>
        <v>19222.190000000002</v>
      </c>
      <c r="IF20" s="312"/>
      <c r="IG20" s="312"/>
      <c r="IH20" s="22"/>
      <c r="II20" s="31"/>
      <c r="IJ20" s="76"/>
      <c r="IK20" s="78">
        <f t="shared" si="32"/>
        <v>25300</v>
      </c>
      <c r="IM20" s="312"/>
      <c r="IN20" s="312"/>
      <c r="IO20" s="22"/>
      <c r="IP20" s="31"/>
      <c r="IQ20" s="76"/>
      <c r="IR20" s="78">
        <f t="shared" si="33"/>
        <v>65228.52</v>
      </c>
      <c r="IT20" s="312"/>
      <c r="IU20" s="312"/>
      <c r="IV20" s="22"/>
      <c r="IW20" s="31"/>
      <c r="IX20" s="76"/>
      <c r="IY20" s="78">
        <f t="shared" si="34"/>
        <v>3088.4</v>
      </c>
      <c r="JA20" s="312"/>
      <c r="JB20" s="312"/>
      <c r="JC20" s="22"/>
      <c r="JD20" s="31"/>
      <c r="JE20" s="76"/>
      <c r="JF20" s="78">
        <f t="shared" si="35"/>
        <v>0</v>
      </c>
      <c r="JH20" s="322">
        <v>41516</v>
      </c>
      <c r="JI20" s="230">
        <v>3580</v>
      </c>
      <c r="JJ20" s="979">
        <v>16547.580000000002</v>
      </c>
      <c r="JK20" s="49"/>
      <c r="JL20" s="140"/>
      <c r="JM20" s="132">
        <f t="shared" si="36"/>
        <v>729079.17999999993</v>
      </c>
      <c r="JO20" s="312"/>
      <c r="JP20" s="312"/>
      <c r="JQ20" s="22"/>
      <c r="JR20" s="31"/>
      <c r="JS20" s="76"/>
      <c r="JT20" s="78">
        <f t="shared" si="37"/>
        <v>0</v>
      </c>
      <c r="JV20" s="312"/>
      <c r="JW20" s="312"/>
      <c r="JX20" s="22"/>
      <c r="JY20" s="31"/>
      <c r="JZ20" s="76"/>
      <c r="KA20" s="78">
        <f t="shared" si="38"/>
        <v>0</v>
      </c>
      <c r="KC20" s="407"/>
      <c r="KD20" s="31"/>
      <c r="KE20" s="782"/>
      <c r="KF20" s="140"/>
      <c r="KG20" s="61"/>
      <c r="KH20" s="67"/>
      <c r="KI20" s="78">
        <f t="shared" si="39"/>
        <v>27686.6</v>
      </c>
      <c r="KK20" s="407"/>
      <c r="KL20" s="782"/>
      <c r="KM20" s="76"/>
      <c r="KN20" s="259"/>
      <c r="KO20" s="67"/>
      <c r="KP20" s="78">
        <f t="shared" si="40"/>
        <v>53000.1</v>
      </c>
      <c r="KR20" s="427"/>
      <c r="KS20" s="303"/>
      <c r="KT20" s="140"/>
      <c r="KU20" s="259"/>
      <c r="KV20" s="66"/>
      <c r="KW20" s="132">
        <f t="shared" si="41"/>
        <v>53000.1</v>
      </c>
      <c r="KY20" s="31"/>
      <c r="KZ20" s="782"/>
      <c r="LA20" s="140"/>
      <c r="LB20" s="61"/>
      <c r="LC20" s="67"/>
      <c r="LD20" s="78">
        <f t="shared" si="42"/>
        <v>5139.42</v>
      </c>
      <c r="LF20" s="31"/>
      <c r="LG20" s="782"/>
      <c r="LH20" s="140"/>
      <c r="LI20" s="61"/>
      <c r="LJ20" s="67"/>
      <c r="LK20" s="78">
        <f t="shared" si="43"/>
        <v>7971.5</v>
      </c>
      <c r="LM20" s="407"/>
      <c r="LN20" s="782"/>
      <c r="LO20" s="140"/>
      <c r="LP20" s="61"/>
      <c r="LQ20" s="67"/>
      <c r="LR20" s="78">
        <f t="shared" si="44"/>
        <v>2000</v>
      </c>
      <c r="LT20" s="407"/>
      <c r="LU20" s="782"/>
      <c r="LV20" s="140"/>
      <c r="LW20" s="61"/>
      <c r="LX20" s="67"/>
      <c r="LY20" s="78">
        <f t="shared" si="45"/>
        <v>31296.400000000001</v>
      </c>
      <c r="MA20" s="407"/>
      <c r="MB20" s="1017"/>
      <c r="MC20" s="140"/>
      <c r="MD20" s="61"/>
      <c r="ME20" s="67"/>
      <c r="MF20" s="78">
        <f t="shared" si="46"/>
        <v>98778.799999999988</v>
      </c>
      <c r="MH20" s="31"/>
      <c r="MI20" s="782"/>
      <c r="MJ20" s="140"/>
      <c r="MK20" s="61"/>
      <c r="ML20" s="67"/>
      <c r="MM20" s="78">
        <f t="shared" si="47"/>
        <v>21915.99</v>
      </c>
      <c r="MO20" s="31"/>
      <c r="MP20" s="782"/>
      <c r="MQ20" s="140"/>
      <c r="MR20" s="61"/>
      <c r="MS20" s="67"/>
      <c r="MT20" s="78">
        <f t="shared" si="48"/>
        <v>0</v>
      </c>
      <c r="MV20" s="31"/>
      <c r="MW20" s="782"/>
      <c r="MX20" s="140"/>
      <c r="MY20" s="61"/>
      <c r="MZ20" s="67"/>
      <c r="NA20" s="78">
        <f t="shared" si="49"/>
        <v>0</v>
      </c>
      <c r="NC20" s="31"/>
      <c r="ND20" s="782"/>
      <c r="NE20" s="140"/>
      <c r="NF20" s="61"/>
      <c r="NG20" s="67"/>
      <c r="NH20" s="78">
        <f t="shared" si="50"/>
        <v>7803.92</v>
      </c>
      <c r="NJ20" s="31"/>
      <c r="NK20" s="782"/>
      <c r="NL20" s="140"/>
      <c r="NM20" s="61"/>
      <c r="NN20" s="67"/>
      <c r="NO20" s="78">
        <f t="shared" si="51"/>
        <v>0</v>
      </c>
      <c r="NQ20" s="31"/>
      <c r="NR20" s="782"/>
      <c r="NS20" s="140"/>
      <c r="NT20" s="61"/>
      <c r="NU20" s="67"/>
      <c r="NV20" s="78">
        <f t="shared" si="52"/>
        <v>870000.36</v>
      </c>
      <c r="NX20" s="31"/>
      <c r="NY20" s="782"/>
      <c r="NZ20" s="140"/>
      <c r="OA20" s="61"/>
      <c r="OB20" s="67"/>
      <c r="OC20" s="78">
        <f t="shared" si="53"/>
        <v>0</v>
      </c>
      <c r="OE20" s="407"/>
      <c r="OF20" s="782"/>
      <c r="OG20" s="140"/>
      <c r="OH20" s="61"/>
      <c r="OI20" s="67"/>
      <c r="OJ20" s="78">
        <f t="shared" si="54"/>
        <v>46202.5</v>
      </c>
      <c r="OL20" s="427"/>
      <c r="OM20" s="303"/>
      <c r="ON20" s="140"/>
      <c r="OO20" s="259"/>
      <c r="OP20" s="66"/>
      <c r="OQ20" s="132">
        <f t="shared" si="55"/>
        <v>0</v>
      </c>
      <c r="OS20" s="427"/>
      <c r="OT20" s="303"/>
      <c r="OU20" s="140"/>
      <c r="OV20" s="259"/>
      <c r="OW20" s="66"/>
      <c r="OX20" s="132">
        <f t="shared" si="56"/>
        <v>0</v>
      </c>
      <c r="OZ20" s="31"/>
      <c r="PA20" s="782"/>
      <c r="PB20" s="140"/>
      <c r="PC20" s="61"/>
      <c r="PD20" s="67"/>
      <c r="PE20" s="78">
        <f t="shared" si="57"/>
        <v>234</v>
      </c>
      <c r="PG20" s="31"/>
      <c r="PH20" s="782"/>
      <c r="PI20" s="140"/>
      <c r="PJ20" s="61"/>
      <c r="PK20" s="67"/>
      <c r="PL20" s="78">
        <f t="shared" si="58"/>
        <v>7744.58</v>
      </c>
      <c r="PN20" s="427"/>
      <c r="PO20" s="303"/>
      <c r="PP20" s="140"/>
      <c r="PQ20" s="427"/>
      <c r="PR20" s="140"/>
      <c r="PS20" s="78">
        <f t="shared" si="59"/>
        <v>33614.700000000012</v>
      </c>
      <c r="PU20" s="322">
        <v>41536</v>
      </c>
      <c r="PV20" s="902">
        <v>3653</v>
      </c>
      <c r="PW20" s="140">
        <v>43298.8</v>
      </c>
      <c r="PX20" s="49"/>
      <c r="PY20" s="140"/>
      <c r="PZ20" s="78">
        <f t="shared" si="60"/>
        <v>130690.90000000001</v>
      </c>
      <c r="QB20" s="322">
        <v>41536</v>
      </c>
      <c r="QC20" s="902">
        <v>3661</v>
      </c>
      <c r="QD20" s="140">
        <v>13387.54</v>
      </c>
      <c r="QE20" s="49"/>
      <c r="QF20" s="140"/>
      <c r="QG20" s="132">
        <f t="shared" si="61"/>
        <v>91689.290000000008</v>
      </c>
      <c r="QI20" s="31"/>
      <c r="QJ20" s="782"/>
      <c r="QK20" s="140"/>
      <c r="QL20" s="61"/>
      <c r="QM20" s="67"/>
      <c r="QN20" s="78">
        <f t="shared" si="62"/>
        <v>720.1</v>
      </c>
      <c r="QP20" s="323"/>
      <c r="QQ20" s="782"/>
      <c r="QR20" s="140"/>
      <c r="QS20" s="61"/>
      <c r="QT20" s="67"/>
      <c r="QU20" s="78">
        <f t="shared" si="63"/>
        <v>57552.92</v>
      </c>
      <c r="QW20" s="323"/>
      <c r="QX20" s="782"/>
      <c r="QY20" s="140"/>
      <c r="QZ20" s="61"/>
      <c r="RA20" s="67"/>
      <c r="RB20" s="78">
        <f t="shared" si="64"/>
        <v>150000</v>
      </c>
      <c r="RD20" s="31"/>
      <c r="RE20" s="782"/>
      <c r="RF20" s="140"/>
      <c r="RG20" s="61"/>
      <c r="RH20" s="67"/>
      <c r="RI20" s="78">
        <f t="shared" si="65"/>
        <v>3803.8</v>
      </c>
      <c r="RK20" s="31"/>
      <c r="RL20" s="782"/>
      <c r="RM20" s="140"/>
      <c r="RN20" s="61"/>
      <c r="RO20" s="67"/>
      <c r="RP20" s="78">
        <f t="shared" si="66"/>
        <v>4431</v>
      </c>
    </row>
    <row r="21" spans="1:484" x14ac:dyDescent="0.25">
      <c r="A21" s="323"/>
      <c r="B21" s="1018"/>
      <c r="C21" s="22"/>
      <c r="D21" s="337"/>
      <c r="E21" s="433"/>
      <c r="F21" s="78">
        <f t="shared" si="0"/>
        <v>40393.229999999989</v>
      </c>
      <c r="H21" s="323"/>
      <c r="I21" s="312"/>
      <c r="J21" s="782"/>
      <c r="K21" s="76"/>
      <c r="L21" s="49"/>
      <c r="M21" s="105"/>
      <c r="N21" s="78">
        <f t="shared" si="67"/>
        <v>2065734</v>
      </c>
      <c r="P21" s="323"/>
      <c r="Q21" s="1011"/>
      <c r="R21" s="22"/>
      <c r="S21" s="31"/>
      <c r="T21" s="76"/>
      <c r="U21" s="78">
        <f t="shared" si="1"/>
        <v>128862.77</v>
      </c>
      <c r="W21" s="312"/>
      <c r="X21" s="312"/>
      <c r="Y21" s="22"/>
      <c r="Z21" s="31"/>
      <c r="AA21" s="76"/>
      <c r="AB21" s="78">
        <f t="shared" si="2"/>
        <v>28710</v>
      </c>
      <c r="AD21" s="312"/>
      <c r="AE21" s="312"/>
      <c r="AF21" s="312"/>
      <c r="AG21" s="22"/>
      <c r="AH21" s="31"/>
      <c r="AI21" s="76"/>
      <c r="AJ21" s="78">
        <f t="shared" si="3"/>
        <v>0</v>
      </c>
      <c r="AL21" s="1004"/>
      <c r="AM21" s="312"/>
      <c r="AN21" s="312"/>
      <c r="AO21" s="22"/>
      <c r="AP21" s="31"/>
      <c r="AQ21" s="76"/>
      <c r="AR21" s="78">
        <f t="shared" si="4"/>
        <v>14000</v>
      </c>
      <c r="AT21" s="312"/>
      <c r="AU21" s="312"/>
      <c r="AV21" s="312"/>
      <c r="AW21" s="22"/>
      <c r="AX21" s="31"/>
      <c r="AY21" s="76"/>
      <c r="AZ21" s="78">
        <f t="shared" si="5"/>
        <v>0</v>
      </c>
      <c r="BB21" s="312"/>
      <c r="BC21" s="312"/>
      <c r="BD21" s="22"/>
      <c r="BE21" s="31"/>
      <c r="BF21" s="76"/>
      <c r="BG21" s="78">
        <f t="shared" si="6"/>
        <v>0</v>
      </c>
      <c r="BI21" s="407"/>
      <c r="BJ21" s="1018"/>
      <c r="BK21" s="22"/>
      <c r="BL21" s="31"/>
      <c r="BM21" s="76"/>
      <c r="BN21" s="78">
        <f t="shared" si="7"/>
        <v>17416.799999999996</v>
      </c>
      <c r="BP21" s="312"/>
      <c r="BQ21" s="312"/>
      <c r="BR21" s="22"/>
      <c r="BS21" s="31"/>
      <c r="BT21" s="76"/>
      <c r="BU21" s="78">
        <f t="shared" si="8"/>
        <v>0</v>
      </c>
      <c r="BW21" s="230"/>
      <c r="BX21" s="230"/>
      <c r="BY21" s="105"/>
      <c r="BZ21" s="49"/>
      <c r="CA21" s="140"/>
      <c r="CB21" s="132">
        <f t="shared" si="9"/>
        <v>0</v>
      </c>
      <c r="CD21" s="322">
        <v>41467</v>
      </c>
      <c r="CE21" s="1306">
        <v>3384</v>
      </c>
      <c r="CF21" s="105">
        <v>66000</v>
      </c>
      <c r="CG21" s="49"/>
      <c r="CH21" s="140"/>
      <c r="CI21" s="78">
        <f t="shared" si="10"/>
        <v>916330.75999999989</v>
      </c>
      <c r="CK21" s="427">
        <v>41536</v>
      </c>
      <c r="CL21" s="303">
        <v>3645</v>
      </c>
      <c r="CM21" s="140">
        <v>13768</v>
      </c>
      <c r="CN21" s="31">
        <v>41537</v>
      </c>
      <c r="CO21" s="76">
        <v>13768</v>
      </c>
      <c r="CP21" s="78">
        <f t="shared" si="11"/>
        <v>113407.71</v>
      </c>
      <c r="CR21" s="49"/>
      <c r="CS21" s="230"/>
      <c r="CT21" s="105"/>
      <c r="CU21" s="49"/>
      <c r="CV21" s="140"/>
      <c r="CW21" s="78">
        <f t="shared" si="12"/>
        <v>62317.05999999999</v>
      </c>
      <c r="CY21" s="312"/>
      <c r="CZ21" s="312"/>
      <c r="DA21" s="22"/>
      <c r="DB21" s="31"/>
      <c r="DC21" s="76"/>
      <c r="DD21" s="78">
        <f t="shared" si="13"/>
        <v>6499.98</v>
      </c>
      <c r="DF21" s="322"/>
      <c r="DG21" s="783"/>
      <c r="DH21" s="318"/>
      <c r="DI21" s="105"/>
      <c r="DJ21" s="309"/>
      <c r="DK21" s="390"/>
      <c r="DL21" s="78">
        <f t="shared" si="14"/>
        <v>178224.63999999998</v>
      </c>
      <c r="DN21" s="323"/>
      <c r="DO21" s="738"/>
      <c r="DP21" s="312"/>
      <c r="DQ21" s="22"/>
      <c r="DR21" s="31"/>
      <c r="DS21" s="76"/>
      <c r="DT21" s="78">
        <f t="shared" si="15"/>
        <v>24729.120000000003</v>
      </c>
      <c r="DV21" s="323"/>
      <c r="DW21" s="738"/>
      <c r="DX21" s="312"/>
      <c r="DY21" s="22"/>
      <c r="DZ21" s="31"/>
      <c r="EA21" s="76"/>
      <c r="EB21" s="78">
        <f t="shared" si="16"/>
        <v>0</v>
      </c>
      <c r="ED21" s="322">
        <v>41450</v>
      </c>
      <c r="EE21" s="230">
        <v>3301</v>
      </c>
      <c r="EF21" s="698">
        <v>2367.1999999999998</v>
      </c>
      <c r="EG21" s="49"/>
      <c r="EH21" s="351"/>
      <c r="EI21" s="78">
        <f t="shared" si="17"/>
        <v>90740.430000000008</v>
      </c>
      <c r="EK21" s="618"/>
      <c r="EL21" s="1306"/>
      <c r="EM21" s="1307"/>
      <c r="EN21" s="564"/>
      <c r="EO21" s="351"/>
      <c r="EP21" s="132">
        <f t="shared" si="18"/>
        <v>1426285</v>
      </c>
      <c r="ER21" s="618">
        <v>41538</v>
      </c>
      <c r="ES21" s="1306">
        <v>3676</v>
      </c>
      <c r="ET21" s="1307">
        <v>55956.639999999999</v>
      </c>
      <c r="EU21" s="564">
        <v>41544</v>
      </c>
      <c r="EV21" s="351">
        <v>22563</v>
      </c>
      <c r="EW21" s="132">
        <f t="shared" si="19"/>
        <v>202692.08000000002</v>
      </c>
      <c r="EY21" s="618"/>
      <c r="EZ21" s="1306"/>
      <c r="FA21" s="1307"/>
      <c r="FB21" s="564"/>
      <c r="FC21" s="351"/>
      <c r="FD21" s="132">
        <f t="shared" si="20"/>
        <v>335500.51</v>
      </c>
      <c r="FF21" s="618"/>
      <c r="FG21" s="1306"/>
      <c r="FH21" s="1307"/>
      <c r="FI21" s="564"/>
      <c r="FJ21" s="351"/>
      <c r="FK21" s="132">
        <f t="shared" si="21"/>
        <v>3872.54</v>
      </c>
      <c r="FM21" s="618"/>
      <c r="FN21" s="1306"/>
      <c r="FO21" s="1307"/>
      <c r="FP21" s="564"/>
      <c r="FQ21" s="351"/>
      <c r="FR21" s="132">
        <f t="shared" si="22"/>
        <v>0</v>
      </c>
      <c r="FT21" s="312"/>
      <c r="FU21" s="312"/>
      <c r="FV21" s="785"/>
      <c r="FW21" s="31"/>
      <c r="FX21" s="795"/>
      <c r="FY21" s="78">
        <f t="shared" si="23"/>
        <v>0</v>
      </c>
      <c r="GA21" s="31"/>
      <c r="GB21" s="312"/>
      <c r="GC21" s="785"/>
      <c r="GD21" s="31"/>
      <c r="GE21" s="795"/>
      <c r="GF21" s="78">
        <f t="shared" si="24"/>
        <v>13569.66</v>
      </c>
      <c r="GH21" s="312"/>
      <c r="GI21" s="312"/>
      <c r="GJ21" s="785"/>
      <c r="GK21" s="31"/>
      <c r="GL21" s="795"/>
      <c r="GM21" s="78">
        <f t="shared" si="25"/>
        <v>0</v>
      </c>
      <c r="GO21" s="322"/>
      <c r="GP21" s="230"/>
      <c r="GQ21" s="230"/>
      <c r="GR21" s="105"/>
      <c r="GS21" s="322"/>
      <c r="GT21" s="351"/>
      <c r="GU21" s="78">
        <f t="shared" si="26"/>
        <v>742.1</v>
      </c>
      <c r="GW21" s="312"/>
      <c r="GX21" s="312"/>
      <c r="GY21" s="785"/>
      <c r="GZ21" s="31"/>
      <c r="HA21" s="795"/>
      <c r="HB21" s="78">
        <f t="shared" si="27"/>
        <v>25000.2</v>
      </c>
      <c r="HD21" s="312"/>
      <c r="HE21" s="312"/>
      <c r="HF21" s="785"/>
      <c r="HG21" s="31"/>
      <c r="HH21" s="795"/>
      <c r="HI21" s="78">
        <f t="shared" si="28"/>
        <v>16688.400000000001</v>
      </c>
      <c r="HK21" s="427">
        <v>41395</v>
      </c>
      <c r="HL21" s="230">
        <v>3024</v>
      </c>
      <c r="HM21" s="808">
        <v>10168.4</v>
      </c>
      <c r="HN21" s="98"/>
      <c r="HO21" s="351"/>
      <c r="HP21" s="813">
        <f t="shared" si="29"/>
        <v>39605.870000000003</v>
      </c>
      <c r="HR21" s="427"/>
      <c r="HS21" s="230"/>
      <c r="HT21" s="808"/>
      <c r="HU21" s="98"/>
      <c r="HV21" s="351"/>
      <c r="HW21" s="813">
        <f t="shared" si="30"/>
        <v>21404.400000000001</v>
      </c>
      <c r="HY21" s="31"/>
      <c r="HZ21" s="312"/>
      <c r="IA21" s="22"/>
      <c r="IB21" s="31"/>
      <c r="IC21" s="76"/>
      <c r="ID21" s="78">
        <f t="shared" si="31"/>
        <v>19222.190000000002</v>
      </c>
      <c r="IF21" s="312"/>
      <c r="IG21" s="312"/>
      <c r="IH21" s="22"/>
      <c r="II21" s="31"/>
      <c r="IJ21" s="76"/>
      <c r="IK21" s="78">
        <f t="shared" si="32"/>
        <v>25300</v>
      </c>
      <c r="IM21" s="312"/>
      <c r="IN21" s="312"/>
      <c r="IO21" s="22"/>
      <c r="IP21" s="31"/>
      <c r="IQ21" s="76"/>
      <c r="IR21" s="78">
        <f t="shared" si="33"/>
        <v>65228.52</v>
      </c>
      <c r="IT21" s="312"/>
      <c r="IU21" s="312"/>
      <c r="IV21" s="22"/>
      <c r="IW21" s="31"/>
      <c r="IX21" s="76"/>
      <c r="IY21" s="78">
        <f t="shared" si="34"/>
        <v>3088.4</v>
      </c>
      <c r="JA21" s="312"/>
      <c r="JB21" s="312"/>
      <c r="JC21" s="22"/>
      <c r="JD21" s="31"/>
      <c r="JE21" s="76"/>
      <c r="JF21" s="78">
        <f t="shared" si="35"/>
        <v>0</v>
      </c>
      <c r="JH21" s="322">
        <v>41516</v>
      </c>
      <c r="JI21" s="230">
        <v>3581</v>
      </c>
      <c r="JJ21" s="979">
        <v>120997.28</v>
      </c>
      <c r="JK21" s="49"/>
      <c r="JL21" s="140"/>
      <c r="JM21" s="132">
        <f t="shared" si="36"/>
        <v>850076.46</v>
      </c>
      <c r="JO21" s="312"/>
      <c r="JP21" s="312"/>
      <c r="JQ21" s="22"/>
      <c r="JR21" s="31"/>
      <c r="JS21" s="76"/>
      <c r="JT21" s="78">
        <f t="shared" si="37"/>
        <v>0</v>
      </c>
      <c r="JV21" s="312"/>
      <c r="JW21" s="312"/>
      <c r="JX21" s="22"/>
      <c r="JY21" s="31"/>
      <c r="JZ21" s="76"/>
      <c r="KA21" s="78">
        <f t="shared" si="38"/>
        <v>0</v>
      </c>
      <c r="KC21" s="407"/>
      <c r="KD21" s="31"/>
      <c r="KE21" s="782"/>
      <c r="KF21" s="140"/>
      <c r="KG21" s="259"/>
      <c r="KH21" s="67"/>
      <c r="KI21" s="78">
        <f t="shared" si="39"/>
        <v>27686.6</v>
      </c>
      <c r="KK21" s="407"/>
      <c r="KL21" s="782"/>
      <c r="KM21" s="140"/>
      <c r="KN21" s="259"/>
      <c r="KO21" s="67"/>
      <c r="KP21" s="78">
        <f t="shared" si="40"/>
        <v>53000.1</v>
      </c>
      <c r="KR21" s="427"/>
      <c r="KS21" s="303"/>
      <c r="KT21" s="140"/>
      <c r="KU21" s="259"/>
      <c r="KV21" s="66"/>
      <c r="KW21" s="132">
        <f t="shared" si="41"/>
        <v>53000.1</v>
      </c>
      <c r="KY21" s="31"/>
      <c r="KZ21" s="782"/>
      <c r="LA21" s="140"/>
      <c r="LB21" s="259"/>
      <c r="LC21" s="67"/>
      <c r="LD21" s="78">
        <f t="shared" si="42"/>
        <v>5139.42</v>
      </c>
      <c r="LF21" s="31"/>
      <c r="LG21" s="782"/>
      <c r="LH21" s="140"/>
      <c r="LI21" s="259"/>
      <c r="LJ21" s="67"/>
      <c r="LK21" s="78">
        <f t="shared" si="43"/>
        <v>7971.5</v>
      </c>
      <c r="LM21" s="407"/>
      <c r="LN21" s="782"/>
      <c r="LO21" s="140"/>
      <c r="LP21" s="259"/>
      <c r="LQ21" s="67"/>
      <c r="LR21" s="78">
        <f t="shared" si="44"/>
        <v>2000</v>
      </c>
      <c r="LT21" s="407"/>
      <c r="LU21" s="782"/>
      <c r="LV21" s="140"/>
      <c r="LW21" s="259"/>
      <c r="LX21" s="67"/>
      <c r="LY21" s="78">
        <f t="shared" si="45"/>
        <v>31296.400000000001</v>
      </c>
      <c r="MA21" s="407"/>
      <c r="MB21" s="1017"/>
      <c r="MC21" s="140"/>
      <c r="MD21" s="259"/>
      <c r="ME21" s="67"/>
      <c r="MF21" s="78">
        <f t="shared" si="46"/>
        <v>98778.799999999988</v>
      </c>
      <c r="MH21" s="31"/>
      <c r="MI21" s="782"/>
      <c r="MJ21" s="140"/>
      <c r="MK21" s="259"/>
      <c r="ML21" s="67"/>
      <c r="MM21" s="78">
        <f t="shared" si="47"/>
        <v>21915.99</v>
      </c>
      <c r="MO21" s="31"/>
      <c r="MP21" s="782"/>
      <c r="MQ21" s="140"/>
      <c r="MR21" s="259"/>
      <c r="MS21" s="67"/>
      <c r="MT21" s="78">
        <f t="shared" si="48"/>
        <v>0</v>
      </c>
      <c r="MV21" s="31"/>
      <c r="MW21" s="782"/>
      <c r="MX21" s="140"/>
      <c r="MY21" s="259"/>
      <c r="MZ21" s="67"/>
      <c r="NA21" s="78">
        <f t="shared" si="49"/>
        <v>0</v>
      </c>
      <c r="NC21" s="31"/>
      <c r="ND21" s="782"/>
      <c r="NE21" s="140"/>
      <c r="NF21" s="259"/>
      <c r="NG21" s="67"/>
      <c r="NH21" s="78">
        <f t="shared" si="50"/>
        <v>7803.92</v>
      </c>
      <c r="NJ21" s="31"/>
      <c r="NK21" s="782"/>
      <c r="NL21" s="140"/>
      <c r="NM21" s="259"/>
      <c r="NN21" s="67"/>
      <c r="NO21" s="78">
        <f t="shared" si="51"/>
        <v>0</v>
      </c>
      <c r="NQ21" s="31"/>
      <c r="NR21" s="782"/>
      <c r="NS21" s="140"/>
      <c r="NT21" s="259"/>
      <c r="NU21" s="67"/>
      <c r="NV21" s="78">
        <f t="shared" si="52"/>
        <v>870000.36</v>
      </c>
      <c r="NX21" s="31"/>
      <c r="NY21" s="782"/>
      <c r="NZ21" s="140"/>
      <c r="OA21" s="259"/>
      <c r="OB21" s="67"/>
      <c r="OC21" s="78">
        <f t="shared" si="53"/>
        <v>0</v>
      </c>
      <c r="OE21" s="31"/>
      <c r="OF21" s="782"/>
      <c r="OG21" s="140"/>
      <c r="OH21" s="259"/>
      <c r="OI21" s="67"/>
      <c r="OJ21" s="78">
        <f t="shared" si="54"/>
        <v>46202.5</v>
      </c>
      <c r="OL21" s="49"/>
      <c r="OM21" s="303"/>
      <c r="ON21" s="140"/>
      <c r="OO21" s="259"/>
      <c r="OP21" s="66"/>
      <c r="OQ21" s="132">
        <f t="shared" si="55"/>
        <v>0</v>
      </c>
      <c r="OS21" s="49"/>
      <c r="OT21" s="303"/>
      <c r="OU21" s="140"/>
      <c r="OV21" s="259"/>
      <c r="OW21" s="66"/>
      <c r="OX21" s="132">
        <f t="shared" si="56"/>
        <v>0</v>
      </c>
      <c r="OZ21" s="31"/>
      <c r="PA21" s="782"/>
      <c r="PB21" s="140"/>
      <c r="PC21" s="259"/>
      <c r="PD21" s="67"/>
      <c r="PE21" s="78">
        <f t="shared" si="57"/>
        <v>234</v>
      </c>
      <c r="PG21" s="31"/>
      <c r="PH21" s="782"/>
      <c r="PI21" s="140"/>
      <c r="PJ21" s="259"/>
      <c r="PK21" s="67"/>
      <c r="PL21" s="78">
        <f t="shared" si="58"/>
        <v>7744.58</v>
      </c>
      <c r="PN21" s="427"/>
      <c r="PO21" s="303"/>
      <c r="PP21" s="140"/>
      <c r="PQ21" s="427"/>
      <c r="PR21" s="140"/>
      <c r="PS21" s="78">
        <f t="shared" si="59"/>
        <v>33614.700000000012</v>
      </c>
      <c r="PU21" s="322">
        <v>41536</v>
      </c>
      <c r="PV21" s="902">
        <v>3654</v>
      </c>
      <c r="PW21" s="140">
        <v>55211.7</v>
      </c>
      <c r="PX21" s="49"/>
      <c r="PY21" s="140"/>
      <c r="PZ21" s="78">
        <f t="shared" si="60"/>
        <v>185902.6</v>
      </c>
      <c r="QB21" s="322">
        <v>41536</v>
      </c>
      <c r="QC21" s="902">
        <v>3662</v>
      </c>
      <c r="QD21" s="140">
        <v>19794.900000000001</v>
      </c>
      <c r="QE21" s="49"/>
      <c r="QF21" s="140"/>
      <c r="QG21" s="132">
        <f t="shared" si="61"/>
        <v>111484.19</v>
      </c>
      <c r="QI21" s="31"/>
      <c r="QJ21" s="782"/>
      <c r="QK21" s="140"/>
      <c r="QL21" s="259"/>
      <c r="QM21" s="67"/>
      <c r="QN21" s="78">
        <f t="shared" si="62"/>
        <v>720.1</v>
      </c>
      <c r="QP21" s="323"/>
      <c r="QQ21" s="782"/>
      <c r="QR21" s="140"/>
      <c r="QS21" s="259"/>
      <c r="QT21" s="67"/>
      <c r="QU21" s="78">
        <f t="shared" si="63"/>
        <v>57552.92</v>
      </c>
      <c r="QW21" s="323"/>
      <c r="QX21" s="782"/>
      <c r="QY21" s="140"/>
      <c r="QZ21" s="259"/>
      <c r="RA21" s="67"/>
      <c r="RB21" s="78">
        <f t="shared" si="64"/>
        <v>150000</v>
      </c>
      <c r="RD21" s="31"/>
      <c r="RE21" s="782"/>
      <c r="RF21" s="140"/>
      <c r="RG21" s="259"/>
      <c r="RH21" s="67"/>
      <c r="RI21" s="78">
        <f t="shared" si="65"/>
        <v>3803.8</v>
      </c>
      <c r="RK21" s="31"/>
      <c r="RL21" s="782"/>
      <c r="RM21" s="140"/>
      <c r="RN21" s="259"/>
      <c r="RO21" s="67"/>
      <c r="RP21" s="78">
        <f t="shared" si="66"/>
        <v>4431</v>
      </c>
    </row>
    <row r="22" spans="1:484" x14ac:dyDescent="0.25">
      <c r="A22" s="323"/>
      <c r="B22" s="1018"/>
      <c r="C22" s="22"/>
      <c r="D22" s="467"/>
      <c r="E22" s="70"/>
      <c r="F22" s="78">
        <f t="shared" si="0"/>
        <v>40393.229999999989</v>
      </c>
      <c r="H22" s="323"/>
      <c r="I22" s="312"/>
      <c r="J22" s="312"/>
      <c r="K22" s="22"/>
      <c r="L22" s="49"/>
      <c r="M22" s="105"/>
      <c r="N22" s="78">
        <f t="shared" si="67"/>
        <v>2065734</v>
      </c>
      <c r="P22" s="323"/>
      <c r="Q22" s="1011"/>
      <c r="R22" s="22"/>
      <c r="S22" s="31"/>
      <c r="T22" s="76"/>
      <c r="U22" s="78">
        <f t="shared" si="1"/>
        <v>128862.77</v>
      </c>
      <c r="W22" s="312"/>
      <c r="X22" s="312"/>
      <c r="Y22" s="22"/>
      <c r="Z22" s="31"/>
      <c r="AA22" s="76"/>
      <c r="AB22" s="78">
        <f t="shared" si="2"/>
        <v>28710</v>
      </c>
      <c r="AD22" s="312"/>
      <c r="AE22" s="312"/>
      <c r="AF22" s="312"/>
      <c r="AG22" s="22"/>
      <c r="AH22" s="31"/>
      <c r="AI22" s="76"/>
      <c r="AJ22" s="78">
        <f t="shared" si="3"/>
        <v>0</v>
      </c>
      <c r="AL22" s="1004"/>
      <c r="AM22" s="312"/>
      <c r="AN22" s="312"/>
      <c r="AO22" s="22"/>
      <c r="AP22" s="31"/>
      <c r="AQ22" s="76"/>
      <c r="AR22" s="78">
        <f t="shared" si="4"/>
        <v>14000</v>
      </c>
      <c r="AT22" s="312"/>
      <c r="AU22" s="312"/>
      <c r="AV22" s="312"/>
      <c r="AW22" s="22"/>
      <c r="AX22" s="31"/>
      <c r="AY22" s="76"/>
      <c r="AZ22" s="78">
        <f t="shared" si="5"/>
        <v>0</v>
      </c>
      <c r="BB22" s="312"/>
      <c r="BC22" s="312"/>
      <c r="BD22" s="22"/>
      <c r="BE22" s="31"/>
      <c r="BF22" s="76"/>
      <c r="BG22" s="78">
        <f t="shared" si="6"/>
        <v>0</v>
      </c>
      <c r="BI22" s="407"/>
      <c r="BJ22" s="1018"/>
      <c r="BK22" s="22"/>
      <c r="BL22" s="31"/>
      <c r="BM22" s="76"/>
      <c r="BN22" s="78">
        <f t="shared" si="7"/>
        <v>17416.799999999996</v>
      </c>
      <c r="BP22" s="312"/>
      <c r="BQ22" s="312"/>
      <c r="BR22" s="22"/>
      <c r="BS22" s="31"/>
      <c r="BT22" s="76"/>
      <c r="BU22" s="78">
        <f t="shared" si="8"/>
        <v>0</v>
      </c>
      <c r="BW22" s="230"/>
      <c r="BX22" s="230"/>
      <c r="BY22" s="105"/>
      <c r="BZ22" s="49"/>
      <c r="CA22" s="140"/>
      <c r="CB22" s="132">
        <f t="shared" si="9"/>
        <v>0</v>
      </c>
      <c r="CD22" s="322">
        <v>41475</v>
      </c>
      <c r="CE22" s="1306">
        <v>3410</v>
      </c>
      <c r="CF22" s="105">
        <v>98525.759999999995</v>
      </c>
      <c r="CG22" s="49"/>
      <c r="CH22" s="140"/>
      <c r="CI22" s="78">
        <f t="shared" si="10"/>
        <v>1014856.5199999999</v>
      </c>
      <c r="CK22" s="427">
        <v>41536</v>
      </c>
      <c r="CL22" s="230">
        <v>3646</v>
      </c>
      <c r="CM22" s="105">
        <v>7660.8</v>
      </c>
      <c r="CN22" s="31">
        <v>41537</v>
      </c>
      <c r="CO22" s="76">
        <v>7660.8</v>
      </c>
      <c r="CP22" s="78">
        <f t="shared" si="11"/>
        <v>113407.71</v>
      </c>
      <c r="CR22" s="49"/>
      <c r="CS22" s="230"/>
      <c r="CT22" s="105"/>
      <c r="CU22" s="49"/>
      <c r="CV22" s="140"/>
      <c r="CW22" s="78">
        <f t="shared" si="12"/>
        <v>62317.05999999999</v>
      </c>
      <c r="CY22" s="312"/>
      <c r="CZ22" s="312"/>
      <c r="DA22" s="22"/>
      <c r="DB22" s="31"/>
      <c r="DC22" s="76"/>
      <c r="DD22" s="78">
        <f t="shared" si="13"/>
        <v>6499.98</v>
      </c>
      <c r="DF22" s="322"/>
      <c r="DG22" s="230"/>
      <c r="DH22" s="318"/>
      <c r="DI22" s="105"/>
      <c r="DJ22" s="309"/>
      <c r="DK22" s="390"/>
      <c r="DL22" s="78">
        <f t="shared" si="14"/>
        <v>178224.63999999998</v>
      </c>
      <c r="DN22" s="323"/>
      <c r="DO22" s="738"/>
      <c r="DP22" s="312"/>
      <c r="DQ22" s="22"/>
      <c r="DR22" s="31"/>
      <c r="DS22" s="76"/>
      <c r="DT22" s="78">
        <f t="shared" si="15"/>
        <v>24729.120000000003</v>
      </c>
      <c r="DV22" s="323"/>
      <c r="DW22" s="738"/>
      <c r="DX22" s="312"/>
      <c r="DY22" s="22"/>
      <c r="DZ22" s="31"/>
      <c r="EA22" s="76"/>
      <c r="EB22" s="78">
        <f t="shared" si="16"/>
        <v>0</v>
      </c>
      <c r="ED22" s="322">
        <v>41463</v>
      </c>
      <c r="EE22" s="230">
        <v>3360</v>
      </c>
      <c r="EF22" s="698">
        <v>3621.2</v>
      </c>
      <c r="EG22" s="49"/>
      <c r="EH22" s="351"/>
      <c r="EI22" s="78">
        <f t="shared" si="17"/>
        <v>94361.63</v>
      </c>
      <c r="EK22" s="618"/>
      <c r="EL22" s="1306"/>
      <c r="EM22" s="1307"/>
      <c r="EN22" s="564"/>
      <c r="EO22" s="351"/>
      <c r="EP22" s="132">
        <f t="shared" si="18"/>
        <v>1426285</v>
      </c>
      <c r="ER22" s="618"/>
      <c r="ES22" s="1306"/>
      <c r="ET22" s="1858"/>
      <c r="EU22" s="1859"/>
      <c r="EV22" s="351"/>
      <c r="EW22" s="132">
        <f t="shared" si="19"/>
        <v>202692.08000000002</v>
      </c>
      <c r="EY22" s="618"/>
      <c r="EZ22" s="1306"/>
      <c r="FA22" s="1307"/>
      <c r="FB22" s="564"/>
      <c r="FC22" s="351"/>
      <c r="FD22" s="132">
        <f t="shared" si="20"/>
        <v>335500.51</v>
      </c>
      <c r="FF22" s="618"/>
      <c r="FG22" s="1306"/>
      <c r="FH22" s="1307"/>
      <c r="FI22" s="564"/>
      <c r="FJ22" s="351"/>
      <c r="FK22" s="132">
        <f t="shared" si="21"/>
        <v>3872.54</v>
      </c>
      <c r="FM22" s="618"/>
      <c r="FN22" s="1306"/>
      <c r="FO22" s="1307"/>
      <c r="FP22" s="564"/>
      <c r="FQ22" s="351"/>
      <c r="FR22" s="132">
        <f t="shared" si="22"/>
        <v>0</v>
      </c>
      <c r="FT22" s="312"/>
      <c r="FU22" s="312"/>
      <c r="FV22" s="785"/>
      <c r="FW22" s="31"/>
      <c r="FX22" s="795"/>
      <c r="FY22" s="78">
        <f t="shared" si="23"/>
        <v>0</v>
      </c>
      <c r="GA22" s="31"/>
      <c r="GB22" s="312"/>
      <c r="GC22" s="785"/>
      <c r="GD22" s="31"/>
      <c r="GE22" s="795"/>
      <c r="GF22" s="78">
        <f t="shared" si="24"/>
        <v>13569.66</v>
      </c>
      <c r="GH22" s="312"/>
      <c r="GI22" s="312"/>
      <c r="GJ22" s="785"/>
      <c r="GK22" s="31"/>
      <c r="GL22" s="795"/>
      <c r="GM22" s="78">
        <f t="shared" si="25"/>
        <v>0</v>
      </c>
      <c r="GO22" s="322"/>
      <c r="GP22" s="230"/>
      <c r="GQ22" s="230"/>
      <c r="GR22" s="105"/>
      <c r="GS22" s="322"/>
      <c r="GT22" s="351"/>
      <c r="GU22" s="78">
        <f t="shared" si="26"/>
        <v>742.1</v>
      </c>
      <c r="GW22" s="312"/>
      <c r="GX22" s="312"/>
      <c r="GY22" s="785"/>
      <c r="GZ22" s="31"/>
      <c r="HA22" s="795"/>
      <c r="HB22" s="78">
        <f t="shared" si="27"/>
        <v>25000.2</v>
      </c>
      <c r="HD22" s="312"/>
      <c r="HE22" s="312"/>
      <c r="HF22" s="785"/>
      <c r="HG22" s="31"/>
      <c r="HH22" s="795"/>
      <c r="HI22" s="78">
        <f t="shared" si="28"/>
        <v>16688.400000000001</v>
      </c>
      <c r="HK22" s="323">
        <v>41403</v>
      </c>
      <c r="HL22" s="312">
        <v>3063</v>
      </c>
      <c r="HM22" s="834">
        <v>4031.02</v>
      </c>
      <c r="HN22" s="812"/>
      <c r="HO22" s="795"/>
      <c r="HP22" s="813">
        <f t="shared" si="29"/>
        <v>43636.89</v>
      </c>
      <c r="HR22" s="322"/>
      <c r="HS22" s="230"/>
      <c r="HT22" s="808"/>
      <c r="HU22" s="98"/>
      <c r="HV22" s="351"/>
      <c r="HW22" s="813">
        <f t="shared" si="30"/>
        <v>21404.400000000001</v>
      </c>
      <c r="HY22" s="31"/>
      <c r="HZ22" s="312"/>
      <c r="IA22" s="22"/>
      <c r="IB22" s="31"/>
      <c r="IC22" s="76"/>
      <c r="ID22" s="78">
        <f t="shared" si="31"/>
        <v>19222.190000000002</v>
      </c>
      <c r="IF22" s="312"/>
      <c r="IG22" s="312"/>
      <c r="IH22" s="22"/>
      <c r="II22" s="31"/>
      <c r="IJ22" s="76"/>
      <c r="IK22" s="78">
        <f t="shared" si="32"/>
        <v>25300</v>
      </c>
      <c r="IM22" s="312"/>
      <c r="IN22" s="312"/>
      <c r="IO22" s="22"/>
      <c r="IP22" s="31"/>
      <c r="IQ22" s="76"/>
      <c r="IR22" s="78">
        <f t="shared" si="33"/>
        <v>65228.52</v>
      </c>
      <c r="IT22" s="312"/>
      <c r="IU22" s="312"/>
      <c r="IV22" s="22"/>
      <c r="IW22" s="31"/>
      <c r="IX22" s="76"/>
      <c r="IY22" s="78">
        <f t="shared" si="34"/>
        <v>3088.4</v>
      </c>
      <c r="JA22" s="312"/>
      <c r="JB22" s="312"/>
      <c r="JC22" s="22"/>
      <c r="JD22" s="31"/>
      <c r="JE22" s="76"/>
      <c r="JF22" s="78">
        <f t="shared" si="35"/>
        <v>0</v>
      </c>
      <c r="JH22" s="322">
        <v>41522</v>
      </c>
      <c r="JI22" s="230">
        <v>3616</v>
      </c>
      <c r="JJ22" s="979">
        <v>155290.62</v>
      </c>
      <c r="JK22" s="49">
        <v>41524</v>
      </c>
      <c r="JL22" s="140">
        <v>155290.62</v>
      </c>
      <c r="JM22" s="132">
        <f t="shared" si="36"/>
        <v>850076.46</v>
      </c>
      <c r="JO22" s="312"/>
      <c r="JP22" s="312"/>
      <c r="JQ22" s="22"/>
      <c r="JR22" s="31"/>
      <c r="JS22" s="76"/>
      <c r="JT22" s="78">
        <f t="shared" si="37"/>
        <v>0</v>
      </c>
      <c r="JV22" s="312"/>
      <c r="JW22" s="312"/>
      <c r="JX22" s="22"/>
      <c r="JY22" s="31"/>
      <c r="JZ22" s="76"/>
      <c r="KA22" s="78">
        <f t="shared" si="38"/>
        <v>0</v>
      </c>
      <c r="KC22" s="407"/>
      <c r="KD22" s="31"/>
      <c r="KE22" s="782"/>
      <c r="KF22" s="140"/>
      <c r="KG22" s="61"/>
      <c r="KH22" s="66"/>
      <c r="KI22" s="78">
        <f t="shared" si="39"/>
        <v>27686.6</v>
      </c>
      <c r="KK22" s="407"/>
      <c r="KL22" s="782"/>
      <c r="KM22" s="140"/>
      <c r="KN22" s="61"/>
      <c r="KO22" s="66"/>
      <c r="KP22" s="78">
        <f t="shared" si="40"/>
        <v>53000.1</v>
      </c>
      <c r="KR22" s="427"/>
      <c r="KS22" s="303"/>
      <c r="KT22" s="140"/>
      <c r="KU22" s="259"/>
      <c r="KV22" s="66"/>
      <c r="KW22" s="132">
        <f t="shared" si="41"/>
        <v>53000.1</v>
      </c>
      <c r="KY22" s="31"/>
      <c r="KZ22" s="782"/>
      <c r="LA22" s="140"/>
      <c r="LB22" s="61"/>
      <c r="LC22" s="66"/>
      <c r="LD22" s="78">
        <f t="shared" si="42"/>
        <v>5139.42</v>
      </c>
      <c r="LF22" s="31"/>
      <c r="LG22" s="782"/>
      <c r="LH22" s="140"/>
      <c r="LI22" s="61"/>
      <c r="LJ22" s="66"/>
      <c r="LK22" s="78">
        <f t="shared" si="43"/>
        <v>7971.5</v>
      </c>
      <c r="LM22" s="407"/>
      <c r="LN22" s="782"/>
      <c r="LO22" s="140"/>
      <c r="LP22" s="61"/>
      <c r="LQ22" s="66"/>
      <c r="LR22" s="78">
        <f t="shared" si="44"/>
        <v>2000</v>
      </c>
      <c r="LT22" s="407"/>
      <c r="LU22" s="782"/>
      <c r="LV22" s="140"/>
      <c r="LW22" s="61"/>
      <c r="LX22" s="66"/>
      <c r="LY22" s="78">
        <f t="shared" si="45"/>
        <v>31296.400000000001</v>
      </c>
      <c r="MA22" s="407"/>
      <c r="MB22" s="1017"/>
      <c r="MC22" s="140"/>
      <c r="MD22" s="61"/>
      <c r="ME22" s="66"/>
      <c r="MF22" s="78">
        <f t="shared" si="46"/>
        <v>98778.799999999988</v>
      </c>
      <c r="MH22" s="31"/>
      <c r="MI22" s="782"/>
      <c r="MJ22" s="140"/>
      <c r="MK22" s="61"/>
      <c r="ML22" s="66"/>
      <c r="MM22" s="78">
        <f t="shared" si="47"/>
        <v>21915.99</v>
      </c>
      <c r="MO22" s="31"/>
      <c r="MP22" s="782"/>
      <c r="MQ22" s="140"/>
      <c r="MR22" s="61"/>
      <c r="MS22" s="66"/>
      <c r="MT22" s="78">
        <f t="shared" si="48"/>
        <v>0</v>
      </c>
      <c r="MV22" s="31"/>
      <c r="MW22" s="782"/>
      <c r="MX22" s="140"/>
      <c r="MY22" s="61"/>
      <c r="MZ22" s="66"/>
      <c r="NA22" s="78">
        <f t="shared" si="49"/>
        <v>0</v>
      </c>
      <c r="NC22" s="31"/>
      <c r="ND22" s="782"/>
      <c r="NE22" s="140"/>
      <c r="NF22" s="61"/>
      <c r="NG22" s="66"/>
      <c r="NH22" s="78">
        <f t="shared" si="50"/>
        <v>7803.92</v>
      </c>
      <c r="NJ22" s="31"/>
      <c r="NK22" s="782"/>
      <c r="NL22" s="140"/>
      <c r="NM22" s="61"/>
      <c r="NN22" s="66"/>
      <c r="NO22" s="78">
        <f t="shared" si="51"/>
        <v>0</v>
      </c>
      <c r="NQ22" s="31"/>
      <c r="NR22" s="782"/>
      <c r="NS22" s="140"/>
      <c r="NT22" s="61"/>
      <c r="NU22" s="66"/>
      <c r="NV22" s="78">
        <f t="shared" si="52"/>
        <v>870000.36</v>
      </c>
      <c r="NX22" s="31"/>
      <c r="NY22" s="782"/>
      <c r="NZ22" s="140"/>
      <c r="OA22" s="61"/>
      <c r="OB22" s="66"/>
      <c r="OC22" s="78">
        <f t="shared" si="53"/>
        <v>0</v>
      </c>
      <c r="OE22" s="31"/>
      <c r="OF22" s="782"/>
      <c r="OG22" s="140"/>
      <c r="OH22" s="61"/>
      <c r="OI22" s="66"/>
      <c r="OJ22" s="78">
        <f t="shared" si="54"/>
        <v>46202.5</v>
      </c>
      <c r="OL22" s="49"/>
      <c r="OM22" s="303"/>
      <c r="ON22" s="140"/>
      <c r="OO22" s="259"/>
      <c r="OP22" s="66"/>
      <c r="OQ22" s="132">
        <f t="shared" si="55"/>
        <v>0</v>
      </c>
      <c r="OS22" s="49"/>
      <c r="OT22" s="303"/>
      <c r="OU22" s="140"/>
      <c r="OV22" s="259"/>
      <c r="OW22" s="66"/>
      <c r="OX22" s="132">
        <f t="shared" si="56"/>
        <v>0</v>
      </c>
      <c r="OZ22" s="31"/>
      <c r="PA22" s="782"/>
      <c r="PB22" s="140"/>
      <c r="PC22" s="61"/>
      <c r="PD22" s="66"/>
      <c r="PE22" s="78">
        <f t="shared" si="57"/>
        <v>234</v>
      </c>
      <c r="PG22" s="31"/>
      <c r="PH22" s="782"/>
      <c r="PI22" s="140"/>
      <c r="PJ22" s="61"/>
      <c r="PK22" s="66"/>
      <c r="PL22" s="78">
        <f t="shared" si="58"/>
        <v>7744.58</v>
      </c>
      <c r="PN22" s="427"/>
      <c r="PO22" s="303"/>
      <c r="PP22" s="140"/>
      <c r="PQ22" s="427"/>
      <c r="PR22" s="140"/>
      <c r="PS22" s="78">
        <f t="shared" si="59"/>
        <v>33614.700000000012</v>
      </c>
      <c r="PU22" s="322">
        <v>41536</v>
      </c>
      <c r="PV22" s="902">
        <v>3655</v>
      </c>
      <c r="PW22" s="140">
        <v>35148.5</v>
      </c>
      <c r="PX22" s="49"/>
      <c r="PY22" s="140"/>
      <c r="PZ22" s="78">
        <f t="shared" si="60"/>
        <v>221051.1</v>
      </c>
      <c r="QB22" s="322">
        <v>41536</v>
      </c>
      <c r="QC22" s="902">
        <v>3663</v>
      </c>
      <c r="QD22" s="140">
        <v>19657.759999999998</v>
      </c>
      <c r="QE22" s="49"/>
      <c r="QF22" s="140"/>
      <c r="QG22" s="132">
        <f t="shared" si="61"/>
        <v>131141.95000000001</v>
      </c>
      <c r="QI22" s="31"/>
      <c r="QJ22" s="782"/>
      <c r="QK22" s="140"/>
      <c r="QL22" s="61"/>
      <c r="QM22" s="66"/>
      <c r="QN22" s="78">
        <f t="shared" si="62"/>
        <v>720.1</v>
      </c>
      <c r="QP22" s="323"/>
      <c r="QQ22" s="782"/>
      <c r="QR22" s="140"/>
      <c r="QS22" s="61"/>
      <c r="QT22" s="66"/>
      <c r="QU22" s="78">
        <f t="shared" si="63"/>
        <v>57552.92</v>
      </c>
      <c r="QW22" s="323"/>
      <c r="QX22" s="782"/>
      <c r="QY22" s="140"/>
      <c r="QZ22" s="61"/>
      <c r="RA22" s="66"/>
      <c r="RB22" s="78">
        <f t="shared" si="64"/>
        <v>150000</v>
      </c>
      <c r="RD22" s="31"/>
      <c r="RE22" s="782"/>
      <c r="RF22" s="140"/>
      <c r="RG22" s="61"/>
      <c r="RH22" s="66"/>
      <c r="RI22" s="78">
        <f t="shared" si="65"/>
        <v>3803.8</v>
      </c>
      <c r="RK22" s="31"/>
      <c r="RL22" s="782"/>
      <c r="RM22" s="140"/>
      <c r="RN22" s="61"/>
      <c r="RO22" s="66"/>
      <c r="RP22" s="78">
        <f t="shared" si="66"/>
        <v>4431</v>
      </c>
    </row>
    <row r="23" spans="1:484" x14ac:dyDescent="0.25">
      <c r="A23" s="323"/>
      <c r="B23" s="1018"/>
      <c r="C23" s="22"/>
      <c r="D23" s="467"/>
      <c r="E23" s="70"/>
      <c r="F23" s="78">
        <f t="shared" si="0"/>
        <v>40393.229999999989</v>
      </c>
      <c r="H23" s="323"/>
      <c r="I23" s="312"/>
      <c r="J23" s="312"/>
      <c r="K23" s="22"/>
      <c r="L23" s="49"/>
      <c r="M23" s="105"/>
      <c r="N23" s="78">
        <f t="shared" si="67"/>
        <v>2065734</v>
      </c>
      <c r="P23" s="323"/>
      <c r="Q23" s="1011"/>
      <c r="R23" s="22"/>
      <c r="S23" s="31"/>
      <c r="T23" s="76"/>
      <c r="U23" s="78">
        <f t="shared" si="1"/>
        <v>128862.77</v>
      </c>
      <c r="W23" s="312"/>
      <c r="X23" s="312"/>
      <c r="Y23" s="22"/>
      <c r="Z23" s="31"/>
      <c r="AA23" s="76"/>
      <c r="AB23" s="78">
        <f t="shared" si="2"/>
        <v>28710</v>
      </c>
      <c r="AD23" s="312"/>
      <c r="AE23" s="312"/>
      <c r="AF23" s="312"/>
      <c r="AG23" s="22"/>
      <c r="AH23" s="31"/>
      <c r="AI23" s="76"/>
      <c r="AJ23" s="78">
        <f t="shared" si="3"/>
        <v>0</v>
      </c>
      <c r="AL23" s="1004"/>
      <c r="AM23" s="312"/>
      <c r="AN23" s="312"/>
      <c r="AO23" s="22"/>
      <c r="AP23" s="31"/>
      <c r="AQ23" s="76"/>
      <c r="AR23" s="78">
        <f t="shared" si="4"/>
        <v>14000</v>
      </c>
      <c r="AT23" s="312"/>
      <c r="AU23" s="312"/>
      <c r="AV23" s="312"/>
      <c r="AW23" s="22"/>
      <c r="AX23" s="31"/>
      <c r="AY23" s="76"/>
      <c r="AZ23" s="78">
        <f t="shared" si="5"/>
        <v>0</v>
      </c>
      <c r="BB23" s="312"/>
      <c r="BC23" s="312"/>
      <c r="BD23" s="22"/>
      <c r="BE23" s="31"/>
      <c r="BF23" s="76"/>
      <c r="BG23" s="78">
        <f t="shared" si="6"/>
        <v>0</v>
      </c>
      <c r="BI23" s="407"/>
      <c r="BJ23" s="1018"/>
      <c r="BK23" s="22"/>
      <c r="BL23" s="31"/>
      <c r="BM23" s="76"/>
      <c r="BN23" s="78">
        <f t="shared" si="7"/>
        <v>17416.799999999996</v>
      </c>
      <c r="BP23" s="312"/>
      <c r="BQ23" s="312"/>
      <c r="BR23" s="22"/>
      <c r="BS23" s="31"/>
      <c r="BT23" s="76"/>
      <c r="BU23" s="78">
        <f t="shared" si="8"/>
        <v>0</v>
      </c>
      <c r="BW23" s="230"/>
      <c r="BX23" s="230"/>
      <c r="BY23" s="105"/>
      <c r="BZ23" s="49"/>
      <c r="CA23" s="140"/>
      <c r="CB23" s="132">
        <f t="shared" si="9"/>
        <v>0</v>
      </c>
      <c r="CD23" s="322">
        <v>41484</v>
      </c>
      <c r="CE23" s="1306">
        <v>3417</v>
      </c>
      <c r="CF23" s="105">
        <v>8000.1</v>
      </c>
      <c r="CG23" s="49"/>
      <c r="CH23" s="140"/>
      <c r="CI23" s="78">
        <f t="shared" si="10"/>
        <v>1022856.6199999999</v>
      </c>
      <c r="CK23" s="427">
        <v>41536</v>
      </c>
      <c r="CL23" s="230">
        <v>3647</v>
      </c>
      <c r="CM23" s="105">
        <v>30718</v>
      </c>
      <c r="CN23" s="49">
        <v>41537</v>
      </c>
      <c r="CO23" s="140">
        <v>30718</v>
      </c>
      <c r="CP23" s="78">
        <f t="shared" si="11"/>
        <v>113407.71000000002</v>
      </c>
      <c r="CR23" s="49"/>
      <c r="CS23" s="230"/>
      <c r="CT23" s="105"/>
      <c r="CU23" s="49"/>
      <c r="CV23" s="140"/>
      <c r="CW23" s="78">
        <f t="shared" si="12"/>
        <v>62317.05999999999</v>
      </c>
      <c r="CY23" s="312"/>
      <c r="CZ23" s="312"/>
      <c r="DA23" s="22"/>
      <c r="DB23" s="31"/>
      <c r="DC23" s="76"/>
      <c r="DD23" s="78">
        <f t="shared" si="13"/>
        <v>6499.98</v>
      </c>
      <c r="DF23" s="322"/>
      <c r="DG23" s="783"/>
      <c r="DH23" s="318"/>
      <c r="DI23" s="105"/>
      <c r="DJ23" s="309"/>
      <c r="DK23" s="390"/>
      <c r="DL23" s="78">
        <f t="shared" si="14"/>
        <v>178224.63999999998</v>
      </c>
      <c r="DN23" s="323"/>
      <c r="DO23" s="738"/>
      <c r="DP23" s="312"/>
      <c r="DQ23" s="22"/>
      <c r="DR23" s="31"/>
      <c r="DS23" s="76"/>
      <c r="DT23" s="78">
        <f t="shared" si="15"/>
        <v>24729.120000000003</v>
      </c>
      <c r="DV23" s="323"/>
      <c r="DW23" s="738"/>
      <c r="DX23" s="312"/>
      <c r="DY23" s="22"/>
      <c r="DZ23" s="31"/>
      <c r="EA23" s="76"/>
      <c r="EB23" s="78">
        <f t="shared" si="16"/>
        <v>0</v>
      </c>
      <c r="ED23" s="323">
        <v>41509</v>
      </c>
      <c r="EE23" s="837">
        <v>3572</v>
      </c>
      <c r="EF23" s="785">
        <v>12850.22</v>
      </c>
      <c r="EG23" s="49"/>
      <c r="EH23" s="351"/>
      <c r="EI23" s="78">
        <f t="shared" si="17"/>
        <v>107211.85</v>
      </c>
      <c r="EK23" s="618"/>
      <c r="EL23" s="1306"/>
      <c r="EM23" s="1307"/>
      <c r="EN23" s="564"/>
      <c r="EO23" s="351"/>
      <c r="EP23" s="132">
        <f t="shared" si="18"/>
        <v>1426285</v>
      </c>
      <c r="ER23" s="618">
        <v>41543</v>
      </c>
      <c r="ES23" s="2036">
        <v>3698</v>
      </c>
      <c r="ET23" s="1307">
        <v>12156</v>
      </c>
      <c r="EU23" s="564"/>
      <c r="EV23" s="351"/>
      <c r="EW23" s="132">
        <f t="shared" si="19"/>
        <v>214848.08000000002</v>
      </c>
      <c r="EY23" s="618"/>
      <c r="EZ23" s="1306"/>
      <c r="FA23" s="1307"/>
      <c r="FB23" s="564"/>
      <c r="FC23" s="351"/>
      <c r="FD23" s="132">
        <f t="shared" si="20"/>
        <v>335500.51</v>
      </c>
      <c r="FF23" s="618"/>
      <c r="FG23" s="1306"/>
      <c r="FH23" s="1307"/>
      <c r="FI23" s="564"/>
      <c r="FJ23" s="351"/>
      <c r="FK23" s="132">
        <f t="shared" si="21"/>
        <v>3872.54</v>
      </c>
      <c r="FM23" s="618"/>
      <c r="FN23" s="1306"/>
      <c r="FO23" s="1307"/>
      <c r="FP23" s="564"/>
      <c r="FQ23" s="351"/>
      <c r="FR23" s="132">
        <f t="shared" si="22"/>
        <v>0</v>
      </c>
      <c r="FT23" s="312"/>
      <c r="FU23" s="312"/>
      <c r="FV23" s="785"/>
      <c r="FW23" s="31"/>
      <c r="FX23" s="795"/>
      <c r="FY23" s="78">
        <f t="shared" si="23"/>
        <v>0</v>
      </c>
      <c r="GA23" s="312"/>
      <c r="GB23" s="312"/>
      <c r="GC23" s="785"/>
      <c r="GD23" s="31"/>
      <c r="GE23" s="795"/>
      <c r="GF23" s="78">
        <f t="shared" si="24"/>
        <v>13569.66</v>
      </c>
      <c r="GH23" s="312"/>
      <c r="GI23" s="312"/>
      <c r="GJ23" s="785"/>
      <c r="GK23" s="31"/>
      <c r="GL23" s="795"/>
      <c r="GM23" s="78">
        <f t="shared" si="25"/>
        <v>0</v>
      </c>
      <c r="GO23" s="322"/>
      <c r="GP23" s="230"/>
      <c r="GQ23" s="230"/>
      <c r="GR23" s="105"/>
      <c r="GS23" s="322"/>
      <c r="GT23" s="351"/>
      <c r="GU23" s="78">
        <f t="shared" si="26"/>
        <v>742.1</v>
      </c>
      <c r="GW23" s="312"/>
      <c r="GX23" s="312"/>
      <c r="GY23" s="785"/>
      <c r="GZ23" s="31"/>
      <c r="HA23" s="795"/>
      <c r="HB23" s="78">
        <f t="shared" si="27"/>
        <v>25000.2</v>
      </c>
      <c r="HD23" s="312"/>
      <c r="HE23" s="312"/>
      <c r="HF23" s="785"/>
      <c r="HG23" s="31"/>
      <c r="HH23" s="795"/>
      <c r="HI23" s="78">
        <f t="shared" si="28"/>
        <v>16688.400000000001</v>
      </c>
      <c r="HK23" s="323">
        <v>41414</v>
      </c>
      <c r="HL23" s="312">
        <v>3117</v>
      </c>
      <c r="HM23" s="834">
        <v>7540.5</v>
      </c>
      <c r="HN23" s="812"/>
      <c r="HO23" s="795"/>
      <c r="HP23" s="813">
        <f t="shared" si="29"/>
        <v>51177.39</v>
      </c>
      <c r="HR23" s="322"/>
      <c r="HS23" s="230"/>
      <c r="HT23" s="808"/>
      <c r="HU23" s="98"/>
      <c r="HV23" s="351"/>
      <c r="HW23" s="813">
        <f t="shared" si="30"/>
        <v>21404.400000000001</v>
      </c>
      <c r="HY23" s="31"/>
      <c r="HZ23" s="312"/>
      <c r="IA23" s="22"/>
      <c r="IB23" s="31"/>
      <c r="IC23" s="76"/>
      <c r="ID23" s="78">
        <f t="shared" si="31"/>
        <v>19222.190000000002</v>
      </c>
      <c r="IF23" s="312"/>
      <c r="IG23" s="312"/>
      <c r="IH23" s="22"/>
      <c r="II23" s="31"/>
      <c r="IJ23" s="76"/>
      <c r="IK23" s="78">
        <f t="shared" si="32"/>
        <v>25300</v>
      </c>
      <c r="IM23" s="312"/>
      <c r="IN23" s="312"/>
      <c r="IO23" s="22"/>
      <c r="IP23" s="31"/>
      <c r="IQ23" s="76"/>
      <c r="IR23" s="78">
        <f t="shared" si="33"/>
        <v>65228.52</v>
      </c>
      <c r="IT23" s="312"/>
      <c r="IU23" s="312"/>
      <c r="IV23" s="22"/>
      <c r="IW23" s="31"/>
      <c r="IX23" s="76"/>
      <c r="IY23" s="78">
        <f t="shared" si="34"/>
        <v>3088.4</v>
      </c>
      <c r="JA23" s="312"/>
      <c r="JB23" s="312"/>
      <c r="JC23" s="22"/>
      <c r="JD23" s="31"/>
      <c r="JE23" s="76"/>
      <c r="JF23" s="78">
        <f t="shared" si="35"/>
        <v>0</v>
      </c>
      <c r="JH23" s="322">
        <v>41523</v>
      </c>
      <c r="JI23" s="230">
        <v>3619</v>
      </c>
      <c r="JJ23" s="979">
        <v>90110.76</v>
      </c>
      <c r="JK23" s="49">
        <v>41524</v>
      </c>
      <c r="JL23" s="140">
        <v>90110.76</v>
      </c>
      <c r="JM23" s="132">
        <f t="shared" si="36"/>
        <v>850076.46</v>
      </c>
      <c r="JO23" s="312"/>
      <c r="JP23" s="312"/>
      <c r="JQ23" s="22"/>
      <c r="JR23" s="31"/>
      <c r="JS23" s="76"/>
      <c r="JT23" s="78">
        <f t="shared" si="37"/>
        <v>0</v>
      </c>
      <c r="JV23" s="312"/>
      <c r="JW23" s="312"/>
      <c r="JX23" s="22"/>
      <c r="JY23" s="31"/>
      <c r="JZ23" s="76"/>
      <c r="KA23" s="78">
        <f t="shared" si="38"/>
        <v>0</v>
      </c>
      <c r="KC23" s="407"/>
      <c r="KD23" s="31"/>
      <c r="KE23" s="782"/>
      <c r="KF23" s="140"/>
      <c r="KG23" s="49"/>
      <c r="KH23" s="140"/>
      <c r="KI23" s="78">
        <f t="shared" si="39"/>
        <v>27686.6</v>
      </c>
      <c r="KK23" s="407"/>
      <c r="KL23" s="782"/>
      <c r="KM23" s="140"/>
      <c r="KN23" s="49"/>
      <c r="KO23" s="140"/>
      <c r="KP23" s="78">
        <f t="shared" si="40"/>
        <v>53000.1</v>
      </c>
      <c r="KR23" s="427"/>
      <c r="KS23" s="303"/>
      <c r="KT23" s="140"/>
      <c r="KU23" s="49"/>
      <c r="KV23" s="140"/>
      <c r="KW23" s="132">
        <f t="shared" si="41"/>
        <v>53000.1</v>
      </c>
      <c r="KY23" s="31"/>
      <c r="KZ23" s="782"/>
      <c r="LA23" s="140"/>
      <c r="LB23" s="49"/>
      <c r="LC23" s="140"/>
      <c r="LD23" s="78">
        <f t="shared" si="42"/>
        <v>5139.42</v>
      </c>
      <c r="LF23" s="31"/>
      <c r="LG23" s="782"/>
      <c r="LH23" s="140"/>
      <c r="LI23" s="49"/>
      <c r="LJ23" s="140"/>
      <c r="LK23" s="78">
        <f t="shared" si="43"/>
        <v>7971.5</v>
      </c>
      <c r="LM23" s="407"/>
      <c r="LN23" s="782"/>
      <c r="LO23" s="140"/>
      <c r="LP23" s="49"/>
      <c r="LQ23" s="140"/>
      <c r="LR23" s="78">
        <f t="shared" si="44"/>
        <v>2000</v>
      </c>
      <c r="LT23" s="407"/>
      <c r="LU23" s="782"/>
      <c r="LV23" s="140"/>
      <c r="LW23" s="49"/>
      <c r="LX23" s="140"/>
      <c r="LY23" s="78">
        <f t="shared" si="45"/>
        <v>31296.400000000001</v>
      </c>
      <c r="MA23" s="407"/>
      <c r="MB23" s="1017"/>
      <c r="MC23" s="140"/>
      <c r="MD23" s="49"/>
      <c r="ME23" s="140"/>
      <c r="MF23" s="78">
        <f t="shared" si="46"/>
        <v>98778.799999999988</v>
      </c>
      <c r="MH23" s="31"/>
      <c r="MI23" s="782"/>
      <c r="MJ23" s="140"/>
      <c r="MK23" s="49"/>
      <c r="ML23" s="140"/>
      <c r="MM23" s="78">
        <f t="shared" si="47"/>
        <v>21915.99</v>
      </c>
      <c r="MO23" s="31"/>
      <c r="MP23" s="782"/>
      <c r="MQ23" s="140"/>
      <c r="MR23" s="49"/>
      <c r="MS23" s="140"/>
      <c r="MT23" s="78">
        <f t="shared" si="48"/>
        <v>0</v>
      </c>
      <c r="MV23" s="31"/>
      <c r="MW23" s="782"/>
      <c r="MX23" s="140"/>
      <c r="MY23" s="49"/>
      <c r="MZ23" s="140"/>
      <c r="NA23" s="78">
        <f t="shared" si="49"/>
        <v>0</v>
      </c>
      <c r="NC23" s="31"/>
      <c r="ND23" s="782"/>
      <c r="NE23" s="140"/>
      <c r="NF23" s="49"/>
      <c r="NG23" s="140"/>
      <c r="NH23" s="78">
        <f t="shared" si="50"/>
        <v>7803.92</v>
      </c>
      <c r="NJ23" s="31"/>
      <c r="NK23" s="782"/>
      <c r="NL23" s="140"/>
      <c r="NM23" s="49"/>
      <c r="NN23" s="140"/>
      <c r="NO23" s="78">
        <f t="shared" si="51"/>
        <v>0</v>
      </c>
      <c r="NQ23" s="31"/>
      <c r="NR23" s="782"/>
      <c r="NS23" s="140"/>
      <c r="NT23" s="49"/>
      <c r="NU23" s="140"/>
      <c r="NV23" s="78">
        <f t="shared" si="52"/>
        <v>870000.36</v>
      </c>
      <c r="NX23" s="31"/>
      <c r="NY23" s="782"/>
      <c r="NZ23" s="140"/>
      <c r="OA23" s="49"/>
      <c r="OB23" s="140"/>
      <c r="OC23" s="78">
        <f t="shared" si="53"/>
        <v>0</v>
      </c>
      <c r="OE23" s="31"/>
      <c r="OF23" s="782"/>
      <c r="OG23" s="140"/>
      <c r="OH23" s="49"/>
      <c r="OI23" s="140"/>
      <c r="OJ23" s="78">
        <f t="shared" si="54"/>
        <v>46202.5</v>
      </c>
      <c r="OL23" s="49"/>
      <c r="OM23" s="303"/>
      <c r="ON23" s="140"/>
      <c r="OO23" s="49"/>
      <c r="OP23" s="140"/>
      <c r="OQ23" s="132">
        <f t="shared" si="55"/>
        <v>0</v>
      </c>
      <c r="OS23" s="49"/>
      <c r="OT23" s="303"/>
      <c r="OU23" s="140"/>
      <c r="OV23" s="49"/>
      <c r="OW23" s="140"/>
      <c r="OX23" s="132">
        <f t="shared" si="56"/>
        <v>0</v>
      </c>
      <c r="OZ23" s="31"/>
      <c r="PA23" s="782"/>
      <c r="PB23" s="140"/>
      <c r="PC23" s="49"/>
      <c r="PD23" s="140"/>
      <c r="PE23" s="78">
        <f t="shared" si="57"/>
        <v>234</v>
      </c>
      <c r="PG23" s="31"/>
      <c r="PH23" s="782"/>
      <c r="PI23" s="140"/>
      <c r="PJ23" s="49"/>
      <c r="PK23" s="140"/>
      <c r="PL23" s="78">
        <f t="shared" si="58"/>
        <v>7744.58</v>
      </c>
      <c r="PN23" s="407"/>
      <c r="PO23" s="782"/>
      <c r="PP23" s="140"/>
      <c r="PQ23" s="427"/>
      <c r="PR23" s="140"/>
      <c r="PS23" s="78">
        <f t="shared" si="59"/>
        <v>33614.700000000012</v>
      </c>
      <c r="PU23" s="322"/>
      <c r="PV23" s="303"/>
      <c r="PW23" s="140"/>
      <c r="PX23" s="49"/>
      <c r="PY23" s="140"/>
      <c r="PZ23" s="78">
        <f t="shared" si="60"/>
        <v>221051.1</v>
      </c>
      <c r="QB23" s="322"/>
      <c r="QC23" s="303"/>
      <c r="QD23" s="140"/>
      <c r="QE23" s="49"/>
      <c r="QF23" s="140"/>
      <c r="QG23" s="132">
        <f t="shared" si="61"/>
        <v>131141.95000000001</v>
      </c>
      <c r="QI23" s="31"/>
      <c r="QJ23" s="782"/>
      <c r="QK23" s="140"/>
      <c r="QL23" s="49"/>
      <c r="QM23" s="140"/>
      <c r="QN23" s="78">
        <f t="shared" si="62"/>
        <v>720.1</v>
      </c>
      <c r="QP23" s="323"/>
      <c r="QQ23" s="782"/>
      <c r="QR23" s="140"/>
      <c r="QS23" s="49"/>
      <c r="QT23" s="140"/>
      <c r="QU23" s="78">
        <f t="shared" si="63"/>
        <v>57552.92</v>
      </c>
      <c r="QW23" s="323"/>
      <c r="QX23" s="782"/>
      <c r="QY23" s="140"/>
      <c r="QZ23" s="49"/>
      <c r="RA23" s="140"/>
      <c r="RB23" s="78">
        <f t="shared" si="64"/>
        <v>150000</v>
      </c>
      <c r="RD23" s="31"/>
      <c r="RE23" s="782"/>
      <c r="RF23" s="140"/>
      <c r="RG23" s="49"/>
      <c r="RH23" s="140"/>
      <c r="RI23" s="78">
        <f t="shared" si="65"/>
        <v>3803.8</v>
      </c>
      <c r="RK23" s="31"/>
      <c r="RL23" s="782"/>
      <c r="RM23" s="140"/>
      <c r="RN23" s="49"/>
      <c r="RO23" s="140"/>
      <c r="RP23" s="78">
        <f t="shared" si="66"/>
        <v>4431</v>
      </c>
    </row>
    <row r="24" spans="1:484" x14ac:dyDescent="0.25">
      <c r="A24" s="323"/>
      <c r="B24" s="1018"/>
      <c r="C24" s="22"/>
      <c r="D24" s="31"/>
      <c r="E24" s="76"/>
      <c r="F24" s="78">
        <f t="shared" si="0"/>
        <v>40393.229999999989</v>
      </c>
      <c r="H24" s="323"/>
      <c r="I24" s="312"/>
      <c r="J24" s="312"/>
      <c r="K24" s="22"/>
      <c r="L24" s="49"/>
      <c r="M24" s="105"/>
      <c r="N24" s="78">
        <f t="shared" si="67"/>
        <v>2065734</v>
      </c>
      <c r="P24" s="323"/>
      <c r="Q24" s="1011"/>
      <c r="R24" s="22"/>
      <c r="S24" s="31"/>
      <c r="T24" s="76"/>
      <c r="U24" s="78">
        <f t="shared" si="1"/>
        <v>128862.77</v>
      </c>
      <c r="W24" s="312"/>
      <c r="X24" s="312"/>
      <c r="Y24" s="22"/>
      <c r="Z24" s="31"/>
      <c r="AA24" s="76"/>
      <c r="AB24" s="78">
        <f t="shared" si="2"/>
        <v>28710</v>
      </c>
      <c r="AD24" s="312"/>
      <c r="AE24" s="312"/>
      <c r="AF24" s="312"/>
      <c r="AG24" s="22"/>
      <c r="AH24" s="31"/>
      <c r="AI24" s="76"/>
      <c r="AJ24" s="78">
        <f t="shared" si="3"/>
        <v>0</v>
      </c>
      <c r="AL24" s="1004"/>
      <c r="AM24" s="312"/>
      <c r="AN24" s="312"/>
      <c r="AO24" s="22"/>
      <c r="AP24" s="31"/>
      <c r="AQ24" s="76"/>
      <c r="AR24" s="78">
        <f t="shared" si="4"/>
        <v>14000</v>
      </c>
      <c r="AT24" s="312"/>
      <c r="AU24" s="312"/>
      <c r="AV24" s="312"/>
      <c r="AW24" s="22"/>
      <c r="AX24" s="31"/>
      <c r="AY24" s="76"/>
      <c r="AZ24" s="78">
        <f t="shared" si="5"/>
        <v>0</v>
      </c>
      <c r="BB24" s="312"/>
      <c r="BC24" s="312"/>
      <c r="BD24" s="22"/>
      <c r="BE24" s="31"/>
      <c r="BF24" s="76"/>
      <c r="BG24" s="78">
        <f t="shared" si="6"/>
        <v>0</v>
      </c>
      <c r="BI24" s="407"/>
      <c r="BJ24" s="1018"/>
      <c r="BK24" s="22"/>
      <c r="BL24" s="31"/>
      <c r="BM24" s="76"/>
      <c r="BN24" s="78">
        <f t="shared" si="7"/>
        <v>17416.799999999996</v>
      </c>
      <c r="BP24" s="312"/>
      <c r="BQ24" s="312"/>
      <c r="BR24" s="22"/>
      <c r="BS24" s="31"/>
      <c r="BT24" s="76"/>
      <c r="BU24" s="78">
        <f t="shared" si="8"/>
        <v>0</v>
      </c>
      <c r="BW24" s="230"/>
      <c r="BX24" s="230"/>
      <c r="BY24" s="105"/>
      <c r="BZ24" s="49"/>
      <c r="CA24" s="140"/>
      <c r="CB24" s="132">
        <f t="shared" si="9"/>
        <v>0</v>
      </c>
      <c r="CD24" s="322">
        <v>41484</v>
      </c>
      <c r="CE24" s="1306">
        <v>3418</v>
      </c>
      <c r="CF24" s="105">
        <v>80000.100000000006</v>
      </c>
      <c r="CG24" s="49"/>
      <c r="CH24" s="140"/>
      <c r="CI24" s="78">
        <f t="shared" si="10"/>
        <v>1102856.72</v>
      </c>
      <c r="CK24" s="407">
        <v>41536</v>
      </c>
      <c r="CL24" s="837">
        <v>3648</v>
      </c>
      <c r="CM24" s="22">
        <v>40201.5</v>
      </c>
      <c r="CN24" s="49"/>
      <c r="CO24" s="140"/>
      <c r="CP24" s="78">
        <f t="shared" si="11"/>
        <v>153609.21000000002</v>
      </c>
      <c r="CR24" s="49"/>
      <c r="CS24" s="230"/>
      <c r="CT24" s="105"/>
      <c r="CU24" s="49"/>
      <c r="CV24" s="140"/>
      <c r="CW24" s="78">
        <f t="shared" si="12"/>
        <v>62317.05999999999</v>
      </c>
      <c r="CY24" s="312"/>
      <c r="CZ24" s="312"/>
      <c r="DA24" s="22"/>
      <c r="DB24" s="31"/>
      <c r="DC24" s="76"/>
      <c r="DD24" s="78">
        <f t="shared" si="13"/>
        <v>6499.98</v>
      </c>
      <c r="DF24" s="322"/>
      <c r="DG24" s="783"/>
      <c r="DH24" s="898"/>
      <c r="DI24" s="140"/>
      <c r="DJ24" s="309"/>
      <c r="DK24" s="390"/>
      <c r="DL24" s="78">
        <f t="shared" si="14"/>
        <v>178224.63999999998</v>
      </c>
      <c r="DN24" s="323"/>
      <c r="DO24" s="738"/>
      <c r="DP24" s="312"/>
      <c r="DQ24" s="22"/>
      <c r="DR24" s="31"/>
      <c r="DS24" s="76"/>
      <c r="DT24" s="78">
        <f t="shared" si="15"/>
        <v>24729.120000000003</v>
      </c>
      <c r="DV24" s="323"/>
      <c r="DW24" s="738"/>
      <c r="DX24" s="312"/>
      <c r="DY24" s="22"/>
      <c r="DZ24" s="31"/>
      <c r="EA24" s="76"/>
      <c r="EB24" s="78">
        <f t="shared" si="16"/>
        <v>0</v>
      </c>
      <c r="ED24" s="322">
        <v>41522</v>
      </c>
      <c r="EE24" s="230">
        <v>3617</v>
      </c>
      <c r="EF24" s="698">
        <v>7413.2</v>
      </c>
      <c r="EG24" s="31">
        <v>41527</v>
      </c>
      <c r="EH24" s="795">
        <v>2646.5</v>
      </c>
      <c r="EI24" s="78">
        <f t="shared" si="17"/>
        <v>111978.55</v>
      </c>
      <c r="EK24" s="618"/>
      <c r="EL24" s="1306"/>
      <c r="EM24" s="1307"/>
      <c r="EN24" s="564"/>
      <c r="EO24" s="351"/>
      <c r="EP24" s="132">
        <f t="shared" si="18"/>
        <v>1426285</v>
      </c>
      <c r="ER24" s="618"/>
      <c r="ES24" s="1306"/>
      <c r="ET24" s="1307"/>
      <c r="EU24" s="564"/>
      <c r="EV24" s="351"/>
      <c r="EW24" s="132">
        <f t="shared" si="19"/>
        <v>214848.08000000002</v>
      </c>
      <c r="EY24" s="618"/>
      <c r="EZ24" s="1306"/>
      <c r="FA24" s="1307"/>
      <c r="FB24" s="564"/>
      <c r="FC24" s="351"/>
      <c r="FD24" s="132">
        <f t="shared" si="20"/>
        <v>335500.51</v>
      </c>
      <c r="FF24" s="618"/>
      <c r="FG24" s="1306"/>
      <c r="FH24" s="1307"/>
      <c r="FI24" s="564"/>
      <c r="FJ24" s="351"/>
      <c r="FK24" s="132">
        <f t="shared" si="21"/>
        <v>3872.54</v>
      </c>
      <c r="FM24" s="618"/>
      <c r="FN24" s="1306"/>
      <c r="FO24" s="1307"/>
      <c r="FP24" s="564"/>
      <c r="FQ24" s="351"/>
      <c r="FR24" s="132">
        <f t="shared" si="22"/>
        <v>0</v>
      </c>
      <c r="FT24" s="312"/>
      <c r="FU24" s="312"/>
      <c r="FV24" s="785"/>
      <c r="FW24" s="31"/>
      <c r="FX24" s="795"/>
      <c r="FY24" s="78">
        <f t="shared" si="23"/>
        <v>0</v>
      </c>
      <c r="GA24" s="312"/>
      <c r="GB24" s="312"/>
      <c r="GC24" s="785"/>
      <c r="GD24" s="31"/>
      <c r="GE24" s="795"/>
      <c r="GF24" s="78">
        <f t="shared" si="24"/>
        <v>13569.66</v>
      </c>
      <c r="GH24" s="312"/>
      <c r="GI24" s="312"/>
      <c r="GJ24" s="785"/>
      <c r="GK24" s="31"/>
      <c r="GL24" s="795"/>
      <c r="GM24" s="78">
        <f t="shared" si="25"/>
        <v>0</v>
      </c>
      <c r="GO24" s="323"/>
      <c r="GP24" s="312"/>
      <c r="GQ24" s="312"/>
      <c r="GR24" s="22"/>
      <c r="GS24" s="323"/>
      <c r="GT24" s="795"/>
      <c r="GU24" s="78">
        <f t="shared" si="26"/>
        <v>742.1</v>
      </c>
      <c r="GW24" s="312"/>
      <c r="GX24" s="312"/>
      <c r="GY24" s="785"/>
      <c r="GZ24" s="31"/>
      <c r="HA24" s="795"/>
      <c r="HB24" s="78">
        <f t="shared" si="27"/>
        <v>25000.2</v>
      </c>
      <c r="HD24" s="312"/>
      <c r="HE24" s="312"/>
      <c r="HF24" s="785"/>
      <c r="HG24" s="31"/>
      <c r="HH24" s="795"/>
      <c r="HI24" s="78">
        <f t="shared" si="28"/>
        <v>16688.400000000001</v>
      </c>
      <c r="HK24" s="323">
        <v>41424</v>
      </c>
      <c r="HL24" s="312">
        <v>3165</v>
      </c>
      <c r="HM24" s="834">
        <v>5869.12</v>
      </c>
      <c r="HN24" s="812"/>
      <c r="HO24" s="795"/>
      <c r="HP24" s="813">
        <f t="shared" si="29"/>
        <v>57046.51</v>
      </c>
      <c r="HR24" s="322"/>
      <c r="HS24" s="230"/>
      <c r="HT24" s="808"/>
      <c r="HU24" s="98"/>
      <c r="HV24" s="351"/>
      <c r="HW24" s="813">
        <f t="shared" si="30"/>
        <v>21404.400000000001</v>
      </c>
      <c r="HY24" s="312"/>
      <c r="HZ24" s="312"/>
      <c r="IA24" s="22"/>
      <c r="IB24" s="31"/>
      <c r="IC24" s="76"/>
      <c r="ID24" s="78">
        <f t="shared" si="31"/>
        <v>19222.190000000002</v>
      </c>
      <c r="IF24" s="312"/>
      <c r="IG24" s="312"/>
      <c r="IH24" s="22"/>
      <c r="II24" s="31"/>
      <c r="IJ24" s="76"/>
      <c r="IK24" s="78">
        <f t="shared" si="32"/>
        <v>25300</v>
      </c>
      <c r="IM24" s="312"/>
      <c r="IN24" s="312"/>
      <c r="IO24" s="22"/>
      <c r="IP24" s="31"/>
      <c r="IQ24" s="76"/>
      <c r="IR24" s="78">
        <f t="shared" si="33"/>
        <v>65228.52</v>
      </c>
      <c r="IT24" s="312"/>
      <c r="IU24" s="312"/>
      <c r="IV24" s="22"/>
      <c r="IW24" s="31"/>
      <c r="IX24" s="76"/>
      <c r="IY24" s="78">
        <f t="shared" si="34"/>
        <v>3088.4</v>
      </c>
      <c r="JA24" s="312"/>
      <c r="JB24" s="312"/>
      <c r="JC24" s="22"/>
      <c r="JD24" s="31"/>
      <c r="JE24" s="76"/>
      <c r="JF24" s="78">
        <f t="shared" si="35"/>
        <v>0</v>
      </c>
      <c r="JH24" s="322">
        <v>41528</v>
      </c>
      <c r="JI24" s="230">
        <v>3633</v>
      </c>
      <c r="JJ24" s="979">
        <v>118844.6</v>
      </c>
      <c r="JK24" s="49">
        <v>41535</v>
      </c>
      <c r="JL24" s="140">
        <v>118844.6</v>
      </c>
      <c r="JM24" s="132">
        <f t="shared" si="36"/>
        <v>850076.46</v>
      </c>
      <c r="JO24" s="312"/>
      <c r="JP24" s="312"/>
      <c r="JQ24" s="22"/>
      <c r="JR24" s="31"/>
      <c r="JS24" s="76"/>
      <c r="JT24" s="78">
        <f t="shared" si="37"/>
        <v>0</v>
      </c>
      <c r="JV24" s="312"/>
      <c r="JW24" s="312"/>
      <c r="JX24" s="22"/>
      <c r="JY24" s="31"/>
      <c r="JZ24" s="76"/>
      <c r="KA24" s="78">
        <f t="shared" si="38"/>
        <v>0</v>
      </c>
      <c r="KC24" s="407"/>
      <c r="KD24" s="31"/>
      <c r="KE24" s="782"/>
      <c r="KF24" s="140"/>
      <c r="KG24" s="49"/>
      <c r="KH24" s="140"/>
      <c r="KI24" s="78">
        <f t="shared" si="39"/>
        <v>27686.6</v>
      </c>
      <c r="KK24" s="407"/>
      <c r="KL24" s="782"/>
      <c r="KM24" s="140"/>
      <c r="KN24" s="49"/>
      <c r="KO24" s="140"/>
      <c r="KP24" s="78">
        <f t="shared" si="40"/>
        <v>53000.1</v>
      </c>
      <c r="KR24" s="427"/>
      <c r="KS24" s="303"/>
      <c r="KT24" s="140"/>
      <c r="KU24" s="49"/>
      <c r="KV24" s="140"/>
      <c r="KW24" s="132">
        <f t="shared" si="41"/>
        <v>53000.1</v>
      </c>
      <c r="KY24" s="31"/>
      <c r="KZ24" s="782"/>
      <c r="LA24" s="140"/>
      <c r="LB24" s="49"/>
      <c r="LC24" s="140"/>
      <c r="LD24" s="78">
        <f t="shared" si="42"/>
        <v>5139.42</v>
      </c>
      <c r="LF24" s="31"/>
      <c r="LG24" s="782"/>
      <c r="LH24" s="140"/>
      <c r="LI24" s="49"/>
      <c r="LJ24" s="140"/>
      <c r="LK24" s="78">
        <f t="shared" si="43"/>
        <v>7971.5</v>
      </c>
      <c r="LM24" s="407"/>
      <c r="LN24" s="782"/>
      <c r="LO24" s="140"/>
      <c r="LP24" s="49"/>
      <c r="LQ24" s="140"/>
      <c r="LR24" s="78">
        <f t="shared" si="44"/>
        <v>2000</v>
      </c>
      <c r="LT24" s="407"/>
      <c r="LU24" s="782"/>
      <c r="LV24" s="140"/>
      <c r="LW24" s="49"/>
      <c r="LX24" s="140"/>
      <c r="LY24" s="78">
        <f t="shared" si="45"/>
        <v>31296.400000000001</v>
      </c>
      <c r="MA24" s="407"/>
      <c r="MB24" s="1017"/>
      <c r="MC24" s="140"/>
      <c r="MD24" s="49"/>
      <c r="ME24" s="140"/>
      <c r="MF24" s="78">
        <f t="shared" si="46"/>
        <v>98778.799999999988</v>
      </c>
      <c r="MH24" s="31"/>
      <c r="MI24" s="782"/>
      <c r="MJ24" s="140"/>
      <c r="MK24" s="49"/>
      <c r="ML24" s="140"/>
      <c r="MM24" s="78">
        <f t="shared" si="47"/>
        <v>21915.99</v>
      </c>
      <c r="MO24" s="31"/>
      <c r="MP24" s="782"/>
      <c r="MQ24" s="140"/>
      <c r="MR24" s="49"/>
      <c r="MS24" s="140"/>
      <c r="MT24" s="78">
        <f t="shared" si="48"/>
        <v>0</v>
      </c>
      <c r="MV24" s="31"/>
      <c r="MW24" s="782"/>
      <c r="MX24" s="140"/>
      <c r="MY24" s="49"/>
      <c r="MZ24" s="140"/>
      <c r="NA24" s="78">
        <f t="shared" si="49"/>
        <v>0</v>
      </c>
      <c r="NC24" s="31"/>
      <c r="ND24" s="782"/>
      <c r="NE24" s="140"/>
      <c r="NF24" s="49"/>
      <c r="NG24" s="140"/>
      <c r="NH24" s="78">
        <f t="shared" si="50"/>
        <v>7803.92</v>
      </c>
      <c r="NJ24" s="31"/>
      <c r="NK24" s="782"/>
      <c r="NL24" s="140"/>
      <c r="NM24" s="49"/>
      <c r="NN24" s="140"/>
      <c r="NO24" s="78">
        <f t="shared" si="51"/>
        <v>0</v>
      </c>
      <c r="NQ24" s="31"/>
      <c r="NR24" s="782"/>
      <c r="NS24" s="140"/>
      <c r="NT24" s="49"/>
      <c r="NU24" s="140"/>
      <c r="NV24" s="78">
        <f t="shared" si="52"/>
        <v>870000.36</v>
      </c>
      <c r="NX24" s="31"/>
      <c r="NY24" s="782"/>
      <c r="NZ24" s="140"/>
      <c r="OA24" s="49"/>
      <c r="OB24" s="140"/>
      <c r="OC24" s="78">
        <f t="shared" si="53"/>
        <v>0</v>
      </c>
      <c r="OE24" s="31"/>
      <c r="OF24" s="782"/>
      <c r="OG24" s="140"/>
      <c r="OH24" s="49"/>
      <c r="OI24" s="140"/>
      <c r="OJ24" s="78">
        <f t="shared" si="54"/>
        <v>46202.5</v>
      </c>
      <c r="OL24" s="49"/>
      <c r="OM24" s="303"/>
      <c r="ON24" s="140"/>
      <c r="OO24" s="49"/>
      <c r="OP24" s="140"/>
      <c r="OQ24" s="132">
        <f t="shared" si="55"/>
        <v>0</v>
      </c>
      <c r="OS24" s="49"/>
      <c r="OT24" s="303"/>
      <c r="OU24" s="140"/>
      <c r="OV24" s="49"/>
      <c r="OW24" s="140"/>
      <c r="OX24" s="132">
        <f t="shared" si="56"/>
        <v>0</v>
      </c>
      <c r="OZ24" s="31"/>
      <c r="PA24" s="782"/>
      <c r="PB24" s="140"/>
      <c r="PC24" s="49"/>
      <c r="PD24" s="140"/>
      <c r="PE24" s="78">
        <f t="shared" si="57"/>
        <v>234</v>
      </c>
      <c r="PG24" s="31"/>
      <c r="PH24" s="782"/>
      <c r="PI24" s="140"/>
      <c r="PJ24" s="49"/>
      <c r="PK24" s="140"/>
      <c r="PL24" s="78">
        <f t="shared" si="58"/>
        <v>7744.58</v>
      </c>
      <c r="PN24" s="407"/>
      <c r="PO24" s="782"/>
      <c r="PP24" s="140"/>
      <c r="PQ24" s="427"/>
      <c r="PR24" s="140"/>
      <c r="PS24" s="78">
        <f t="shared" si="59"/>
        <v>33614.700000000012</v>
      </c>
      <c r="PU24" s="322"/>
      <c r="PV24" s="303"/>
      <c r="PW24" s="140"/>
      <c r="PX24" s="49"/>
      <c r="PY24" s="140"/>
      <c r="PZ24" s="78">
        <f t="shared" si="60"/>
        <v>221051.1</v>
      </c>
      <c r="QB24" s="322"/>
      <c r="QC24" s="303"/>
      <c r="QD24" s="140"/>
      <c r="QE24" s="49"/>
      <c r="QF24" s="140"/>
      <c r="QG24" s="132">
        <f t="shared" si="61"/>
        <v>131141.95000000001</v>
      </c>
      <c r="QI24" s="31"/>
      <c r="QJ24" s="782"/>
      <c r="QK24" s="140"/>
      <c r="QL24" s="49"/>
      <c r="QM24" s="140"/>
      <c r="QN24" s="78">
        <f t="shared" si="62"/>
        <v>720.1</v>
      </c>
      <c r="QP24" s="323"/>
      <c r="QQ24" s="782"/>
      <c r="QR24" s="140"/>
      <c r="QS24" s="49"/>
      <c r="QT24" s="140"/>
      <c r="QU24" s="78">
        <f t="shared" si="63"/>
        <v>57552.92</v>
      </c>
      <c r="QW24" s="323"/>
      <c r="QX24" s="782"/>
      <c r="QY24" s="140"/>
      <c r="QZ24" s="49"/>
      <c r="RA24" s="140"/>
      <c r="RB24" s="78">
        <f t="shared" si="64"/>
        <v>150000</v>
      </c>
      <c r="RD24" s="31"/>
      <c r="RE24" s="782"/>
      <c r="RF24" s="140"/>
      <c r="RG24" s="49"/>
      <c r="RH24" s="140"/>
      <c r="RI24" s="78">
        <f t="shared" si="65"/>
        <v>3803.8</v>
      </c>
      <c r="RK24" s="31"/>
      <c r="RL24" s="782"/>
      <c r="RM24" s="140"/>
      <c r="RN24" s="49"/>
      <c r="RO24" s="140"/>
      <c r="RP24" s="78">
        <f t="shared" si="66"/>
        <v>4431</v>
      </c>
    </row>
    <row r="25" spans="1:484" x14ac:dyDescent="0.25">
      <c r="A25" s="323"/>
      <c r="B25" s="1018"/>
      <c r="C25" s="22"/>
      <c r="D25" s="31"/>
      <c r="E25" s="76"/>
      <c r="F25" s="78">
        <f t="shared" si="0"/>
        <v>40393.229999999989</v>
      </c>
      <c r="H25" s="323"/>
      <c r="J25" s="782"/>
      <c r="K25" s="140"/>
      <c r="L25" s="49"/>
      <c r="M25" s="105"/>
      <c r="N25" s="78">
        <f t="shared" si="67"/>
        <v>2065734</v>
      </c>
      <c r="P25" s="323"/>
      <c r="Q25" s="1011"/>
      <c r="R25" s="22"/>
      <c r="S25" s="31"/>
      <c r="T25" s="76"/>
      <c r="U25" s="78">
        <f t="shared" si="1"/>
        <v>128862.77</v>
      </c>
      <c r="W25" s="312"/>
      <c r="X25" s="312"/>
      <c r="Y25" s="22"/>
      <c r="Z25" s="31"/>
      <c r="AA25" s="76"/>
      <c r="AB25" s="78">
        <f t="shared" si="2"/>
        <v>28710</v>
      </c>
      <c r="AD25" s="312"/>
      <c r="AE25" s="312"/>
      <c r="AF25" s="312"/>
      <c r="AG25" s="22"/>
      <c r="AH25" s="31"/>
      <c r="AI25" s="76"/>
      <c r="AJ25" s="78">
        <f t="shared" si="3"/>
        <v>0</v>
      </c>
      <c r="AL25" s="1004"/>
      <c r="AM25" s="312"/>
      <c r="AN25" s="312"/>
      <c r="AO25" s="22"/>
      <c r="AP25" s="31"/>
      <c r="AQ25" s="76"/>
      <c r="AR25" s="78">
        <f t="shared" si="4"/>
        <v>14000</v>
      </c>
      <c r="AT25" s="312"/>
      <c r="AU25" s="312"/>
      <c r="AV25" s="312"/>
      <c r="AW25" s="22"/>
      <c r="AX25" s="31"/>
      <c r="AY25" s="76"/>
      <c r="AZ25" s="78">
        <f t="shared" si="5"/>
        <v>0</v>
      </c>
      <c r="BB25" s="312"/>
      <c r="BC25" s="312"/>
      <c r="BD25" s="22"/>
      <c r="BE25" s="31"/>
      <c r="BF25" s="76"/>
      <c r="BG25" s="78">
        <f t="shared" si="6"/>
        <v>0</v>
      </c>
      <c r="BI25" s="407"/>
      <c r="BJ25" s="1018"/>
      <c r="BK25" s="22"/>
      <c r="BL25" s="31"/>
      <c r="BM25" s="76"/>
      <c r="BN25" s="78">
        <f t="shared" si="7"/>
        <v>17416.799999999996</v>
      </c>
      <c r="BP25" s="312"/>
      <c r="BQ25" s="312"/>
      <c r="BR25" s="22"/>
      <c r="BS25" s="31"/>
      <c r="BT25" s="76"/>
      <c r="BU25" s="78">
        <f t="shared" si="8"/>
        <v>0</v>
      </c>
      <c r="BW25" s="230"/>
      <c r="BX25" s="230"/>
      <c r="BY25" s="105"/>
      <c r="BZ25" s="49"/>
      <c r="CA25" s="140"/>
      <c r="CB25" s="132">
        <f t="shared" si="9"/>
        <v>0</v>
      </c>
      <c r="CD25" s="322">
        <v>41484</v>
      </c>
      <c r="CE25" s="1306">
        <v>3419</v>
      </c>
      <c r="CF25" s="105">
        <v>40000.199999999997</v>
      </c>
      <c r="CG25" s="49"/>
      <c r="CH25" s="140"/>
      <c r="CI25" s="78">
        <f t="shared" si="10"/>
        <v>1142856.92</v>
      </c>
      <c r="CK25" s="427">
        <v>41536</v>
      </c>
      <c r="CL25" s="902">
        <v>3649</v>
      </c>
      <c r="CM25" s="140">
        <v>20773.060000000001</v>
      </c>
      <c r="CN25" s="31"/>
      <c r="CO25" s="76"/>
      <c r="CP25" s="78">
        <f t="shared" si="11"/>
        <v>174382.27000000002</v>
      </c>
      <c r="CR25" s="49"/>
      <c r="CS25" s="230"/>
      <c r="CT25" s="105"/>
      <c r="CU25" s="49"/>
      <c r="CV25" s="140"/>
      <c r="CW25" s="78">
        <f t="shared" si="12"/>
        <v>62317.05999999999</v>
      </c>
      <c r="CY25" s="312"/>
      <c r="CZ25" s="312"/>
      <c r="DA25" s="22"/>
      <c r="DB25" s="31"/>
      <c r="DC25" s="76"/>
      <c r="DD25" s="78">
        <f t="shared" si="13"/>
        <v>6499.98</v>
      </c>
      <c r="DF25" s="322"/>
      <c r="DG25" s="245"/>
      <c r="DH25" s="898"/>
      <c r="DI25" s="140"/>
      <c r="DJ25" s="309"/>
      <c r="DK25" s="390"/>
      <c r="DL25" s="78">
        <f t="shared" si="14"/>
        <v>178224.63999999998</v>
      </c>
      <c r="DN25" s="323"/>
      <c r="DO25" s="312"/>
      <c r="DP25" s="312"/>
      <c r="DQ25" s="22"/>
      <c r="DR25" s="31"/>
      <c r="DS25" s="76"/>
      <c r="DT25" s="78">
        <f t="shared" si="15"/>
        <v>24729.120000000003</v>
      </c>
      <c r="DV25" s="323"/>
      <c r="DW25" s="312"/>
      <c r="DX25" s="312"/>
      <c r="DY25" s="22"/>
      <c r="DZ25" s="31"/>
      <c r="EA25" s="76"/>
      <c r="EB25" s="78">
        <f t="shared" si="16"/>
        <v>0</v>
      </c>
      <c r="ED25" s="322"/>
      <c r="EE25" s="230"/>
      <c r="EF25" s="1849"/>
      <c r="EG25" s="805"/>
      <c r="EH25" s="795"/>
      <c r="EI25" s="78">
        <f t="shared" si="17"/>
        <v>111978.55</v>
      </c>
      <c r="EK25" s="618"/>
      <c r="EL25" s="1306"/>
      <c r="EM25" s="1307"/>
      <c r="EN25" s="564"/>
      <c r="EO25" s="351"/>
      <c r="EP25" s="132">
        <f t="shared" si="18"/>
        <v>1426285</v>
      </c>
      <c r="ER25" s="618"/>
      <c r="ES25" s="1306"/>
      <c r="ET25" s="1307"/>
      <c r="EU25" s="564"/>
      <c r="EV25" s="351"/>
      <c r="EW25" s="132">
        <f t="shared" si="19"/>
        <v>214848.08000000002</v>
      </c>
      <c r="EY25" s="618"/>
      <c r="EZ25" s="1306"/>
      <c r="FA25" s="1307"/>
      <c r="FB25" s="564"/>
      <c r="FC25" s="351"/>
      <c r="FD25" s="132">
        <f t="shared" si="20"/>
        <v>335500.51</v>
      </c>
      <c r="FF25" s="322"/>
      <c r="FG25" s="230"/>
      <c r="FH25" s="698"/>
      <c r="FI25" s="49"/>
      <c r="FJ25" s="351"/>
      <c r="FK25" s="132">
        <f t="shared" si="21"/>
        <v>3872.54</v>
      </c>
      <c r="FM25" s="322"/>
      <c r="FN25" s="230"/>
      <c r="FO25" s="698"/>
      <c r="FP25" s="49"/>
      <c r="FQ25" s="351"/>
      <c r="FR25" s="132">
        <f t="shared" si="22"/>
        <v>0</v>
      </c>
      <c r="FT25" s="312"/>
      <c r="FU25" s="312"/>
      <c r="FV25" s="785"/>
      <c r="FW25" s="31"/>
      <c r="FX25" s="795"/>
      <c r="FY25" s="78">
        <f t="shared" si="23"/>
        <v>0</v>
      </c>
      <c r="GA25" s="312"/>
      <c r="GB25" s="312"/>
      <c r="GC25" s="785"/>
      <c r="GD25" s="31"/>
      <c r="GE25" s="795"/>
      <c r="GF25" s="78">
        <f t="shared" si="24"/>
        <v>13569.66</v>
      </c>
      <c r="GH25" s="312"/>
      <c r="GI25" s="312"/>
      <c r="GJ25" s="785"/>
      <c r="GK25" s="31"/>
      <c r="GL25" s="795"/>
      <c r="GM25" s="78">
        <f t="shared" si="25"/>
        <v>0</v>
      </c>
      <c r="GO25" s="323"/>
      <c r="GP25" s="312"/>
      <c r="GQ25" s="312"/>
      <c r="GR25" s="22"/>
      <c r="GS25" s="323"/>
      <c r="GT25" s="795"/>
      <c r="GU25" s="78">
        <f t="shared" si="26"/>
        <v>742.1</v>
      </c>
      <c r="GW25" s="312"/>
      <c r="GX25" s="312"/>
      <c r="GY25" s="785"/>
      <c r="GZ25" s="31"/>
      <c r="HA25" s="795"/>
      <c r="HB25" s="78">
        <f t="shared" si="27"/>
        <v>25000.2</v>
      </c>
      <c r="HD25" s="312"/>
      <c r="HE25" s="312"/>
      <c r="HF25" s="785"/>
      <c r="HG25" s="31"/>
      <c r="HH25" s="795"/>
      <c r="HI25" s="78">
        <f t="shared" si="28"/>
        <v>16688.400000000001</v>
      </c>
      <c r="HK25" s="323">
        <v>41452</v>
      </c>
      <c r="HL25" s="312">
        <v>3314</v>
      </c>
      <c r="HM25" s="834">
        <v>7767.28</v>
      </c>
      <c r="HN25" s="812"/>
      <c r="HO25" s="795"/>
      <c r="HP25" s="813">
        <f t="shared" si="29"/>
        <v>64813.79</v>
      </c>
      <c r="HR25" s="322"/>
      <c r="HS25" s="230"/>
      <c r="HT25" s="808"/>
      <c r="HU25" s="98"/>
      <c r="HV25" s="351"/>
      <c r="HW25" s="813">
        <f t="shared" si="30"/>
        <v>21404.400000000001</v>
      </c>
      <c r="HY25" s="312"/>
      <c r="HZ25" s="312"/>
      <c r="IA25" s="22"/>
      <c r="IB25" s="31"/>
      <c r="IC25" s="76"/>
      <c r="ID25" s="78">
        <f t="shared" si="31"/>
        <v>19222.190000000002</v>
      </c>
      <c r="IF25" s="312"/>
      <c r="IG25" s="312"/>
      <c r="IH25" s="22"/>
      <c r="II25" s="31"/>
      <c r="IJ25" s="76"/>
      <c r="IK25" s="78">
        <f t="shared" si="32"/>
        <v>25300</v>
      </c>
      <c r="IM25" s="312"/>
      <c r="IN25" s="312"/>
      <c r="IO25" s="22"/>
      <c r="IP25" s="31"/>
      <c r="IQ25" s="76"/>
      <c r="IR25" s="78">
        <f t="shared" si="33"/>
        <v>65228.52</v>
      </c>
      <c r="IT25" s="312"/>
      <c r="IU25" s="312"/>
      <c r="IV25" s="22"/>
      <c r="IW25" s="31"/>
      <c r="IX25" s="76"/>
      <c r="IY25" s="78">
        <f t="shared" si="34"/>
        <v>3088.4</v>
      </c>
      <c r="JA25" s="312"/>
      <c r="JB25" s="312"/>
      <c r="JC25" s="22"/>
      <c r="JD25" s="31"/>
      <c r="JE25" s="76"/>
      <c r="JF25" s="78">
        <f t="shared" si="35"/>
        <v>0</v>
      </c>
      <c r="JH25" s="322">
        <v>41530</v>
      </c>
      <c r="JI25" s="230">
        <v>3637</v>
      </c>
      <c r="JJ25" s="979">
        <v>126954.5</v>
      </c>
      <c r="JK25" s="49">
        <v>41535</v>
      </c>
      <c r="JL25" s="140">
        <v>126954.5</v>
      </c>
      <c r="JM25" s="132">
        <f t="shared" si="36"/>
        <v>850076.46</v>
      </c>
      <c r="JO25" s="312"/>
      <c r="JP25" s="312"/>
      <c r="JQ25" s="22"/>
      <c r="JR25" s="31"/>
      <c r="JS25" s="76"/>
      <c r="JT25" s="78">
        <f t="shared" si="37"/>
        <v>0</v>
      </c>
      <c r="JV25" s="312"/>
      <c r="JW25" s="312"/>
      <c r="JX25" s="22"/>
      <c r="JY25" s="31"/>
      <c r="JZ25" s="76"/>
      <c r="KA25" s="78">
        <f t="shared" si="38"/>
        <v>0</v>
      </c>
      <c r="KC25" s="407"/>
      <c r="KD25" s="31"/>
      <c r="KE25" s="782"/>
      <c r="KF25" s="140"/>
      <c r="KG25" s="49"/>
      <c r="KH25" s="140"/>
      <c r="KI25" s="78">
        <f t="shared" si="39"/>
        <v>27686.6</v>
      </c>
      <c r="KK25" s="407"/>
      <c r="KL25" s="782"/>
      <c r="KM25" s="140"/>
      <c r="KN25" s="49"/>
      <c r="KO25" s="140"/>
      <c r="KP25" s="78">
        <f t="shared" si="40"/>
        <v>53000.1</v>
      </c>
      <c r="KR25" s="427"/>
      <c r="KS25" s="303"/>
      <c r="KT25" s="140"/>
      <c r="KU25" s="49"/>
      <c r="KV25" s="140"/>
      <c r="KW25" s="132">
        <f t="shared" si="41"/>
        <v>53000.1</v>
      </c>
      <c r="KY25" s="31"/>
      <c r="KZ25" s="782"/>
      <c r="LA25" s="140"/>
      <c r="LB25" s="49"/>
      <c r="LC25" s="140"/>
      <c r="LD25" s="78">
        <f t="shared" si="42"/>
        <v>5139.42</v>
      </c>
      <c r="LF25" s="31"/>
      <c r="LG25" s="782"/>
      <c r="LH25" s="140"/>
      <c r="LI25" s="49"/>
      <c r="LJ25" s="140"/>
      <c r="LK25" s="78">
        <f t="shared" si="43"/>
        <v>7971.5</v>
      </c>
      <c r="LM25" s="407"/>
      <c r="LN25" s="782"/>
      <c r="LO25" s="140"/>
      <c r="LP25" s="49"/>
      <c r="LQ25" s="140"/>
      <c r="LR25" s="78">
        <f t="shared" si="44"/>
        <v>2000</v>
      </c>
      <c r="LT25" s="407"/>
      <c r="LU25" s="782"/>
      <c r="LV25" s="140"/>
      <c r="LW25" s="49"/>
      <c r="LX25" s="140"/>
      <c r="LY25" s="78">
        <f t="shared" si="45"/>
        <v>31296.400000000001</v>
      </c>
      <c r="MA25" s="407"/>
      <c r="MB25" s="1017"/>
      <c r="MC25" s="140"/>
      <c r="MD25" s="49"/>
      <c r="ME25" s="140"/>
      <c r="MF25" s="78">
        <f t="shared" si="46"/>
        <v>98778.799999999988</v>
      </c>
      <c r="MH25" s="31"/>
      <c r="MI25" s="782"/>
      <c r="MJ25" s="140"/>
      <c r="MK25" s="49"/>
      <c r="ML25" s="140"/>
      <c r="MM25" s="78">
        <f t="shared" si="47"/>
        <v>21915.99</v>
      </c>
      <c r="MO25" s="31"/>
      <c r="MP25" s="782"/>
      <c r="MQ25" s="140"/>
      <c r="MR25" s="49"/>
      <c r="MS25" s="140"/>
      <c r="MT25" s="78">
        <f t="shared" si="48"/>
        <v>0</v>
      </c>
      <c r="MV25" s="31"/>
      <c r="MW25" s="782"/>
      <c r="MX25" s="140"/>
      <c r="MY25" s="49"/>
      <c r="MZ25" s="140"/>
      <c r="NA25" s="78">
        <f t="shared" si="49"/>
        <v>0</v>
      </c>
      <c r="NC25" s="31"/>
      <c r="ND25" s="782"/>
      <c r="NE25" s="140"/>
      <c r="NF25" s="49"/>
      <c r="NG25" s="140"/>
      <c r="NH25" s="78">
        <f t="shared" si="50"/>
        <v>7803.92</v>
      </c>
      <c r="NJ25" s="31"/>
      <c r="NK25" s="782"/>
      <c r="NL25" s="140"/>
      <c r="NM25" s="49"/>
      <c r="NN25" s="140"/>
      <c r="NO25" s="78">
        <f t="shared" si="51"/>
        <v>0</v>
      </c>
      <c r="NQ25" s="31"/>
      <c r="NR25" s="782"/>
      <c r="NS25" s="140"/>
      <c r="NT25" s="49"/>
      <c r="NU25" s="140"/>
      <c r="NV25" s="78">
        <f t="shared" si="52"/>
        <v>870000.36</v>
      </c>
      <c r="NX25" s="31"/>
      <c r="NY25" s="782"/>
      <c r="NZ25" s="140"/>
      <c r="OA25" s="49"/>
      <c r="OB25" s="140"/>
      <c r="OC25" s="78">
        <f t="shared" si="53"/>
        <v>0</v>
      </c>
      <c r="OE25" s="31"/>
      <c r="OF25" s="782"/>
      <c r="OG25" s="140"/>
      <c r="OH25" s="49"/>
      <c r="OI25" s="140"/>
      <c r="OJ25" s="78">
        <f t="shared" si="54"/>
        <v>46202.5</v>
      </c>
      <c r="OL25" s="49"/>
      <c r="OM25" s="303"/>
      <c r="ON25" s="140"/>
      <c r="OO25" s="49"/>
      <c r="OP25" s="140"/>
      <c r="OQ25" s="132">
        <f t="shared" si="55"/>
        <v>0</v>
      </c>
      <c r="OS25" s="49"/>
      <c r="OT25" s="303"/>
      <c r="OU25" s="140"/>
      <c r="OV25" s="49"/>
      <c r="OW25" s="140"/>
      <c r="OX25" s="132">
        <f t="shared" si="56"/>
        <v>0</v>
      </c>
      <c r="OZ25" s="31"/>
      <c r="PA25" s="782"/>
      <c r="PB25" s="140"/>
      <c r="PC25" s="49"/>
      <c r="PD25" s="140"/>
      <c r="PE25" s="78">
        <f t="shared" si="57"/>
        <v>234</v>
      </c>
      <c r="PG25" s="31"/>
      <c r="PH25" s="782"/>
      <c r="PI25" s="140"/>
      <c r="PJ25" s="49"/>
      <c r="PK25" s="140"/>
      <c r="PL25" s="78">
        <f t="shared" si="58"/>
        <v>7744.58</v>
      </c>
      <c r="PN25" s="407"/>
      <c r="PO25" s="782"/>
      <c r="PP25" s="140"/>
      <c r="PQ25" s="427"/>
      <c r="PR25" s="140"/>
      <c r="PS25" s="78">
        <f t="shared" si="59"/>
        <v>33614.700000000012</v>
      </c>
      <c r="PU25" s="322"/>
      <c r="PV25" s="303"/>
      <c r="PW25" s="140"/>
      <c r="PX25" s="49"/>
      <c r="PY25" s="140"/>
      <c r="PZ25" s="78">
        <f t="shared" si="60"/>
        <v>221051.1</v>
      </c>
      <c r="QB25" s="322"/>
      <c r="QC25" s="303"/>
      <c r="QD25" s="140"/>
      <c r="QE25" s="49"/>
      <c r="QF25" s="140"/>
      <c r="QG25" s="132">
        <f t="shared" si="61"/>
        <v>131141.95000000001</v>
      </c>
      <c r="QI25" s="31"/>
      <c r="QJ25" s="782"/>
      <c r="QK25" s="140"/>
      <c r="QL25" s="49"/>
      <c r="QM25" s="140"/>
      <c r="QN25" s="78">
        <f t="shared" si="62"/>
        <v>720.1</v>
      </c>
      <c r="QP25" s="323"/>
      <c r="QQ25" s="782"/>
      <c r="QR25" s="140"/>
      <c r="QS25" s="49"/>
      <c r="QT25" s="140"/>
      <c r="QU25" s="78">
        <f t="shared" si="63"/>
        <v>57552.92</v>
      </c>
      <c r="QW25" s="323"/>
      <c r="QX25" s="782"/>
      <c r="QY25" s="140"/>
      <c r="QZ25" s="49"/>
      <c r="RA25" s="140"/>
      <c r="RB25" s="78">
        <f t="shared" si="64"/>
        <v>150000</v>
      </c>
      <c r="RD25" s="31"/>
      <c r="RE25" s="782"/>
      <c r="RF25" s="140"/>
      <c r="RG25" s="49"/>
      <c r="RH25" s="140"/>
      <c r="RI25" s="78">
        <f t="shared" si="65"/>
        <v>3803.8</v>
      </c>
      <c r="RK25" s="31"/>
      <c r="RL25" s="782"/>
      <c r="RM25" s="140"/>
      <c r="RN25" s="49"/>
      <c r="RO25" s="140"/>
      <c r="RP25" s="78">
        <f t="shared" si="66"/>
        <v>4431</v>
      </c>
    </row>
    <row r="26" spans="1:484" x14ac:dyDescent="0.25">
      <c r="A26" s="323"/>
      <c r="B26" s="1018"/>
      <c r="C26" s="22"/>
      <c r="D26" s="31"/>
      <c r="E26" s="76"/>
      <c r="F26" s="78">
        <f t="shared" si="0"/>
        <v>40393.229999999989</v>
      </c>
      <c r="H26" s="323"/>
      <c r="J26" s="782"/>
      <c r="K26" s="140"/>
      <c r="L26" s="49"/>
      <c r="M26" s="105"/>
      <c r="N26" s="78">
        <f t="shared" si="67"/>
        <v>2065734</v>
      </c>
      <c r="P26" s="323"/>
      <c r="Q26" s="1011"/>
      <c r="R26" s="22"/>
      <c r="S26" s="31"/>
      <c r="T26" s="76"/>
      <c r="U26" s="78">
        <f t="shared" si="1"/>
        <v>128862.77</v>
      </c>
      <c r="W26" s="312"/>
      <c r="X26" s="312"/>
      <c r="Y26" s="22"/>
      <c r="Z26" s="31"/>
      <c r="AA26" s="76"/>
      <c r="AB26" s="78">
        <f t="shared" si="2"/>
        <v>28710</v>
      </c>
      <c r="AD26" s="312"/>
      <c r="AE26" s="312"/>
      <c r="AF26" s="312"/>
      <c r="AG26" s="22"/>
      <c r="AH26" s="31"/>
      <c r="AI26" s="76"/>
      <c r="AJ26" s="78">
        <f t="shared" si="3"/>
        <v>0</v>
      </c>
      <c r="AL26" s="1004"/>
      <c r="AM26" s="312"/>
      <c r="AN26" s="312"/>
      <c r="AO26" s="22"/>
      <c r="AP26" s="31"/>
      <c r="AQ26" s="76"/>
      <c r="AR26" s="78">
        <f t="shared" si="4"/>
        <v>14000</v>
      </c>
      <c r="AT26" s="312"/>
      <c r="AU26" s="312"/>
      <c r="AV26" s="312"/>
      <c r="AW26" s="22"/>
      <c r="AX26" s="31"/>
      <c r="AY26" s="76"/>
      <c r="AZ26" s="78">
        <f t="shared" si="5"/>
        <v>0</v>
      </c>
      <c r="BB26" s="312"/>
      <c r="BC26" s="312"/>
      <c r="BD26" s="22"/>
      <c r="BE26" s="31"/>
      <c r="BF26" s="76"/>
      <c r="BG26" s="78">
        <f t="shared" si="6"/>
        <v>0</v>
      </c>
      <c r="BI26" s="1418"/>
      <c r="BJ26" s="1018"/>
      <c r="BK26" s="22"/>
      <c r="BL26" s="31"/>
      <c r="BM26" s="76"/>
      <c r="BN26" s="78">
        <f t="shared" si="7"/>
        <v>17416.799999999996</v>
      </c>
      <c r="BP26" s="312"/>
      <c r="BQ26" s="312"/>
      <c r="BR26" s="22"/>
      <c r="BS26" s="31"/>
      <c r="BT26" s="76"/>
      <c r="BU26" s="78">
        <f t="shared" si="8"/>
        <v>0</v>
      </c>
      <c r="BW26" s="230"/>
      <c r="BX26" s="230"/>
      <c r="BY26" s="105"/>
      <c r="BZ26" s="49"/>
      <c r="CA26" s="140"/>
      <c r="CB26" s="132">
        <f t="shared" si="9"/>
        <v>0</v>
      </c>
      <c r="CD26" s="322">
        <v>41502</v>
      </c>
      <c r="CE26" s="1306">
        <v>3528</v>
      </c>
      <c r="CF26" s="105">
        <v>110000.15</v>
      </c>
      <c r="CG26" s="900"/>
      <c r="CH26" s="140"/>
      <c r="CI26" s="78">
        <f t="shared" si="10"/>
        <v>1252857.0699999998</v>
      </c>
      <c r="CK26" s="427"/>
      <c r="CL26" s="230"/>
      <c r="CM26" s="105"/>
      <c r="CN26" s="49"/>
      <c r="CO26" s="140"/>
      <c r="CP26" s="78">
        <f t="shared" si="11"/>
        <v>174382.27000000002</v>
      </c>
      <c r="CR26" s="49"/>
      <c r="CS26" s="230"/>
      <c r="CT26" s="105"/>
      <c r="CU26" s="49"/>
      <c r="CV26" s="140"/>
      <c r="CW26" s="78">
        <f t="shared" si="12"/>
        <v>62317.05999999999</v>
      </c>
      <c r="CY26" s="312"/>
      <c r="CZ26" s="312"/>
      <c r="DA26" s="22"/>
      <c r="DB26" s="31"/>
      <c r="DC26" s="76"/>
      <c r="DD26" s="78">
        <f t="shared" si="13"/>
        <v>6499.98</v>
      </c>
      <c r="DF26" s="322"/>
      <c r="DG26" s="783"/>
      <c r="DH26" s="1012"/>
      <c r="DI26" s="105"/>
      <c r="DJ26" s="309"/>
      <c r="DK26" s="390"/>
      <c r="DL26" s="78">
        <f t="shared" si="14"/>
        <v>178224.63999999998</v>
      </c>
      <c r="DN26" s="323"/>
      <c r="DO26" s="312"/>
      <c r="DP26" s="312"/>
      <c r="DQ26" s="22"/>
      <c r="DR26" s="31"/>
      <c r="DS26" s="76"/>
      <c r="DT26" s="78">
        <f t="shared" si="15"/>
        <v>24729.120000000003</v>
      </c>
      <c r="DV26" s="323"/>
      <c r="DW26" s="312"/>
      <c r="DX26" s="312"/>
      <c r="DY26" s="22"/>
      <c r="DZ26" s="31"/>
      <c r="EA26" s="76"/>
      <c r="EB26" s="78">
        <f t="shared" si="16"/>
        <v>0</v>
      </c>
      <c r="ED26" s="322">
        <v>41538</v>
      </c>
      <c r="EE26" s="230">
        <v>3682</v>
      </c>
      <c r="EF26" s="698">
        <v>6092</v>
      </c>
      <c r="EG26" s="31">
        <v>41545</v>
      </c>
      <c r="EH26" s="795">
        <v>6092</v>
      </c>
      <c r="EI26" s="78">
        <f t="shared" si="17"/>
        <v>111978.55</v>
      </c>
      <c r="EK26" s="618"/>
      <c r="EL26" s="1306"/>
      <c r="EM26" s="1307"/>
      <c r="EN26" s="564"/>
      <c r="EO26" s="351"/>
      <c r="EP26" s="132">
        <f t="shared" si="18"/>
        <v>1426285</v>
      </c>
      <c r="ER26" s="618"/>
      <c r="ES26" s="1306"/>
      <c r="ET26" s="1307"/>
      <c r="EU26" s="564"/>
      <c r="EV26" s="351"/>
      <c r="EW26" s="132">
        <f t="shared" si="19"/>
        <v>214848.08000000002</v>
      </c>
      <c r="EY26" s="618"/>
      <c r="EZ26" s="1306"/>
      <c r="FA26" s="1307"/>
      <c r="FB26" s="564"/>
      <c r="FC26" s="351"/>
      <c r="FD26" s="132">
        <f t="shared" si="20"/>
        <v>335500.51</v>
      </c>
      <c r="FF26" s="322"/>
      <c r="FG26" s="230"/>
      <c r="FH26" s="698"/>
      <c r="FI26" s="49"/>
      <c r="FJ26" s="351"/>
      <c r="FK26" s="132">
        <f t="shared" si="21"/>
        <v>3872.54</v>
      </c>
      <c r="FM26" s="322"/>
      <c r="FN26" s="230"/>
      <c r="FO26" s="698"/>
      <c r="FP26" s="49"/>
      <c r="FQ26" s="351"/>
      <c r="FR26" s="132">
        <f t="shared" si="22"/>
        <v>0</v>
      </c>
      <c r="FT26" s="312"/>
      <c r="FU26" s="312"/>
      <c r="FV26" s="785"/>
      <c r="FW26" s="31"/>
      <c r="FX26" s="795"/>
      <c r="FY26" s="78">
        <f t="shared" si="23"/>
        <v>0</v>
      </c>
      <c r="GA26" s="312"/>
      <c r="GB26" s="312"/>
      <c r="GC26" s="785"/>
      <c r="GD26" s="31"/>
      <c r="GE26" s="795"/>
      <c r="GF26" s="78">
        <f t="shared" si="24"/>
        <v>13569.66</v>
      </c>
      <c r="GH26" s="312"/>
      <c r="GI26" s="312"/>
      <c r="GJ26" s="785"/>
      <c r="GK26" s="31"/>
      <c r="GL26" s="795"/>
      <c r="GM26" s="78">
        <f t="shared" si="25"/>
        <v>0</v>
      </c>
      <c r="GO26" s="794"/>
      <c r="GP26" s="312"/>
      <c r="GQ26" s="312"/>
      <c r="GR26" s="22"/>
      <c r="GS26" s="31"/>
      <c r="GT26" s="795"/>
      <c r="GU26" s="78">
        <f t="shared" si="26"/>
        <v>742.1</v>
      </c>
      <c r="GW26" s="312"/>
      <c r="GX26" s="312"/>
      <c r="GY26" s="785"/>
      <c r="GZ26" s="31"/>
      <c r="HA26" s="795"/>
      <c r="HB26" s="78">
        <f t="shared" si="27"/>
        <v>25000.2</v>
      </c>
      <c r="HD26" s="312"/>
      <c r="HE26" s="312"/>
      <c r="HF26" s="785"/>
      <c r="HG26" s="31"/>
      <c r="HH26" s="795"/>
      <c r="HI26" s="78">
        <f t="shared" si="28"/>
        <v>16688.400000000001</v>
      </c>
      <c r="HK26" s="323">
        <v>41458</v>
      </c>
      <c r="HL26" s="312">
        <v>3348</v>
      </c>
      <c r="HM26" s="834">
        <v>4138.6000000000004</v>
      </c>
      <c r="HN26" s="812"/>
      <c r="HO26" s="795"/>
      <c r="HP26" s="813">
        <f t="shared" si="29"/>
        <v>68952.39</v>
      </c>
      <c r="HR26" s="322"/>
      <c r="HS26" s="230"/>
      <c r="HT26" s="808"/>
      <c r="HU26" s="98"/>
      <c r="HV26" s="351"/>
      <c r="HW26" s="813">
        <f t="shared" si="30"/>
        <v>21404.400000000001</v>
      </c>
      <c r="HY26" s="312"/>
      <c r="HZ26" s="312"/>
      <c r="IA26" s="22"/>
      <c r="IB26" s="31"/>
      <c r="IC26" s="76"/>
      <c r="ID26" s="78">
        <f t="shared" si="31"/>
        <v>19222.190000000002</v>
      </c>
      <c r="IF26" s="312"/>
      <c r="IG26" s="312"/>
      <c r="IH26" s="22"/>
      <c r="II26" s="31"/>
      <c r="IJ26" s="76"/>
      <c r="IK26" s="78">
        <f t="shared" si="32"/>
        <v>25300</v>
      </c>
      <c r="IM26" s="312"/>
      <c r="IN26" s="312"/>
      <c r="IO26" s="22"/>
      <c r="IP26" s="31"/>
      <c r="IQ26" s="76"/>
      <c r="IR26" s="78">
        <f t="shared" si="33"/>
        <v>65228.52</v>
      </c>
      <c r="IT26" s="312"/>
      <c r="IU26" s="312"/>
      <c r="IV26" s="22"/>
      <c r="IW26" s="31"/>
      <c r="IX26" s="76"/>
      <c r="IY26" s="78">
        <f t="shared" si="34"/>
        <v>3088.4</v>
      </c>
      <c r="JA26" s="312"/>
      <c r="JB26" s="312"/>
      <c r="JC26" s="22"/>
      <c r="JD26" s="31"/>
      <c r="JE26" s="76"/>
      <c r="JF26" s="78">
        <f t="shared" si="35"/>
        <v>0</v>
      </c>
      <c r="JH26" s="322">
        <v>41536</v>
      </c>
      <c r="JI26" s="230">
        <v>3667</v>
      </c>
      <c r="JJ26" s="979">
        <v>125897.62</v>
      </c>
      <c r="JK26" s="49">
        <v>41535</v>
      </c>
      <c r="JL26" s="140">
        <v>125897.62</v>
      </c>
      <c r="JM26" s="132">
        <f t="shared" si="36"/>
        <v>850076.46</v>
      </c>
      <c r="JO26" s="312"/>
      <c r="JP26" s="312"/>
      <c r="JQ26" s="22"/>
      <c r="JR26" s="31"/>
      <c r="JS26" s="76"/>
      <c r="JT26" s="78">
        <f t="shared" si="37"/>
        <v>0</v>
      </c>
      <c r="JV26" s="312"/>
      <c r="JW26" s="312"/>
      <c r="JX26" s="22"/>
      <c r="JY26" s="31"/>
      <c r="JZ26" s="76"/>
      <c r="KA26" s="78">
        <f t="shared" si="38"/>
        <v>0</v>
      </c>
      <c r="KC26" s="407"/>
      <c r="KD26" s="31"/>
      <c r="KE26" s="782"/>
      <c r="KF26" s="140"/>
      <c r="KG26" s="49"/>
      <c r="KH26" s="140"/>
      <c r="KI26" s="78">
        <f t="shared" si="39"/>
        <v>27686.6</v>
      </c>
      <c r="KK26" s="407"/>
      <c r="KL26" s="782"/>
      <c r="KM26" s="140"/>
      <c r="KN26" s="49"/>
      <c r="KO26" s="140"/>
      <c r="KP26" s="78">
        <f t="shared" si="40"/>
        <v>53000.1</v>
      </c>
      <c r="KR26" s="427"/>
      <c r="KS26" s="303"/>
      <c r="KT26" s="140"/>
      <c r="KU26" s="49"/>
      <c r="KV26" s="140"/>
      <c r="KW26" s="132">
        <f t="shared" si="41"/>
        <v>53000.1</v>
      </c>
      <c r="KY26" s="31"/>
      <c r="KZ26" s="782"/>
      <c r="LA26" s="140"/>
      <c r="LB26" s="49"/>
      <c r="LC26" s="140"/>
      <c r="LD26" s="78">
        <f t="shared" si="42"/>
        <v>5139.42</v>
      </c>
      <c r="LF26" s="31"/>
      <c r="LG26" s="782"/>
      <c r="LH26" s="140"/>
      <c r="LI26" s="49"/>
      <c r="LJ26" s="140"/>
      <c r="LK26" s="78">
        <f t="shared" si="43"/>
        <v>7971.5</v>
      </c>
      <c r="LM26" s="407"/>
      <c r="LN26" s="782"/>
      <c r="LO26" s="140"/>
      <c r="LP26" s="49"/>
      <c r="LQ26" s="140"/>
      <c r="LR26" s="78">
        <f t="shared" si="44"/>
        <v>2000</v>
      </c>
      <c r="LT26" s="407"/>
      <c r="LU26" s="782"/>
      <c r="LV26" s="140"/>
      <c r="LW26" s="49"/>
      <c r="LX26" s="140"/>
      <c r="LY26" s="78">
        <f t="shared" si="45"/>
        <v>31296.400000000001</v>
      </c>
      <c r="MA26" s="407"/>
      <c r="MB26" s="1017"/>
      <c r="MC26" s="140"/>
      <c r="MD26" s="49"/>
      <c r="ME26" s="140"/>
      <c r="MF26" s="78">
        <f t="shared" si="46"/>
        <v>98778.799999999988</v>
      </c>
      <c r="MH26" s="31"/>
      <c r="MI26" s="782"/>
      <c r="MJ26" s="140"/>
      <c r="MK26" s="49"/>
      <c r="ML26" s="140"/>
      <c r="MM26" s="78">
        <f t="shared" si="47"/>
        <v>21915.99</v>
      </c>
      <c r="MO26" s="31"/>
      <c r="MP26" s="782"/>
      <c r="MQ26" s="140"/>
      <c r="MR26" s="49"/>
      <c r="MS26" s="140"/>
      <c r="MT26" s="78">
        <f t="shared" si="48"/>
        <v>0</v>
      </c>
      <c r="MV26" s="31"/>
      <c r="MW26" s="782"/>
      <c r="MX26" s="140"/>
      <c r="MY26" s="49"/>
      <c r="MZ26" s="140"/>
      <c r="NA26" s="78">
        <f t="shared" si="49"/>
        <v>0</v>
      </c>
      <c r="NC26" s="31"/>
      <c r="ND26" s="782"/>
      <c r="NE26" s="140"/>
      <c r="NF26" s="49"/>
      <c r="NG26" s="140"/>
      <c r="NH26" s="78">
        <f t="shared" si="50"/>
        <v>7803.92</v>
      </c>
      <c r="NJ26" s="31"/>
      <c r="NK26" s="782"/>
      <c r="NL26" s="140"/>
      <c r="NM26" s="49"/>
      <c r="NN26" s="140"/>
      <c r="NO26" s="78">
        <f t="shared" si="51"/>
        <v>0</v>
      </c>
      <c r="NQ26" s="31"/>
      <c r="NR26" s="782"/>
      <c r="NS26" s="140"/>
      <c r="NT26" s="49"/>
      <c r="NU26" s="140"/>
      <c r="NV26" s="78">
        <f t="shared" si="52"/>
        <v>870000.36</v>
      </c>
      <c r="NX26" s="31"/>
      <c r="NY26" s="782"/>
      <c r="NZ26" s="140"/>
      <c r="OA26" s="49"/>
      <c r="OB26" s="140"/>
      <c r="OC26" s="78">
        <f t="shared" si="53"/>
        <v>0</v>
      </c>
      <c r="OE26" s="31"/>
      <c r="OF26" s="782"/>
      <c r="OG26" s="140"/>
      <c r="OH26" s="49"/>
      <c r="OI26" s="140"/>
      <c r="OJ26" s="78">
        <f t="shared" si="54"/>
        <v>46202.5</v>
      </c>
      <c r="OL26" s="49"/>
      <c r="OM26" s="303"/>
      <c r="ON26" s="140"/>
      <c r="OO26" s="49"/>
      <c r="OP26" s="140"/>
      <c r="OQ26" s="132">
        <f t="shared" si="55"/>
        <v>0</v>
      </c>
      <c r="OS26" s="49"/>
      <c r="OT26" s="303"/>
      <c r="OU26" s="140"/>
      <c r="OV26" s="49"/>
      <c r="OW26" s="140"/>
      <c r="OX26" s="132">
        <f t="shared" si="56"/>
        <v>0</v>
      </c>
      <c r="OZ26" s="31"/>
      <c r="PA26" s="782"/>
      <c r="PB26" s="140"/>
      <c r="PC26" s="49"/>
      <c r="PD26" s="140"/>
      <c r="PE26" s="78">
        <f t="shared" si="57"/>
        <v>234</v>
      </c>
      <c r="PG26" s="31"/>
      <c r="PH26" s="782"/>
      <c r="PI26" s="140"/>
      <c r="PJ26" s="49"/>
      <c r="PK26" s="140"/>
      <c r="PL26" s="78">
        <f t="shared" si="58"/>
        <v>7744.58</v>
      </c>
      <c r="PN26" s="407"/>
      <c r="PO26" s="782"/>
      <c r="PP26" s="140"/>
      <c r="PQ26" s="427"/>
      <c r="PR26" s="140"/>
      <c r="PS26" s="78">
        <f t="shared" si="59"/>
        <v>33614.700000000012</v>
      </c>
      <c r="PU26" s="322"/>
      <c r="PV26" s="303"/>
      <c r="PW26" s="140"/>
      <c r="PX26" s="49"/>
      <c r="PY26" s="140"/>
      <c r="PZ26" s="78">
        <f t="shared" si="60"/>
        <v>221051.1</v>
      </c>
      <c r="QB26" s="322"/>
      <c r="QC26" s="303"/>
      <c r="QD26" s="140"/>
      <c r="QE26" s="49"/>
      <c r="QF26" s="140"/>
      <c r="QG26" s="132">
        <f t="shared" si="61"/>
        <v>131141.95000000001</v>
      </c>
      <c r="QI26" s="31"/>
      <c r="QJ26" s="782"/>
      <c r="QK26" s="140"/>
      <c r="QL26" s="49"/>
      <c r="QM26" s="140"/>
      <c r="QN26" s="78">
        <f t="shared" si="62"/>
        <v>720.1</v>
      </c>
      <c r="QP26" s="323"/>
      <c r="QQ26" s="782"/>
      <c r="QR26" s="140"/>
      <c r="QS26" s="49"/>
      <c r="QT26" s="140"/>
      <c r="QU26" s="78">
        <f t="shared" si="63"/>
        <v>57552.92</v>
      </c>
      <c r="QW26" s="323"/>
      <c r="QX26" s="782"/>
      <c r="QY26" s="140"/>
      <c r="QZ26" s="49"/>
      <c r="RA26" s="140"/>
      <c r="RB26" s="78">
        <f t="shared" si="64"/>
        <v>150000</v>
      </c>
      <c r="RD26" s="31"/>
      <c r="RE26" s="782"/>
      <c r="RF26" s="140"/>
      <c r="RG26" s="49"/>
      <c r="RH26" s="140"/>
      <c r="RI26" s="78">
        <f t="shared" si="65"/>
        <v>3803.8</v>
      </c>
      <c r="RK26" s="31"/>
      <c r="RL26" s="782"/>
      <c r="RM26" s="140"/>
      <c r="RN26" s="49"/>
      <c r="RO26" s="140"/>
      <c r="RP26" s="78">
        <f t="shared" si="66"/>
        <v>4431</v>
      </c>
    </row>
    <row r="27" spans="1:484" x14ac:dyDescent="0.25">
      <c r="A27" s="323"/>
      <c r="B27" s="1018"/>
      <c r="C27" s="22"/>
      <c r="D27" s="31"/>
      <c r="E27" s="76"/>
      <c r="F27" s="78">
        <f t="shared" si="0"/>
        <v>40393.229999999989</v>
      </c>
      <c r="H27" s="323"/>
      <c r="J27" s="782"/>
      <c r="K27" s="140"/>
      <c r="L27" s="49"/>
      <c r="M27" s="105"/>
      <c r="N27" s="78">
        <f t="shared" si="67"/>
        <v>2065734</v>
      </c>
      <c r="P27" s="323"/>
      <c r="Q27" s="1011"/>
      <c r="R27" s="22"/>
      <c r="S27" s="31"/>
      <c r="T27" s="76"/>
      <c r="U27" s="78">
        <f t="shared" si="1"/>
        <v>128862.77</v>
      </c>
      <c r="W27" s="312"/>
      <c r="X27" s="312"/>
      <c r="Y27" s="22"/>
      <c r="Z27" s="31"/>
      <c r="AA27" s="76"/>
      <c r="AB27" s="78">
        <f t="shared" si="2"/>
        <v>28710</v>
      </c>
      <c r="AD27" s="312"/>
      <c r="AE27" s="312"/>
      <c r="AF27" s="312"/>
      <c r="AG27" s="22"/>
      <c r="AH27" s="31"/>
      <c r="AI27" s="76"/>
      <c r="AJ27" s="78">
        <f t="shared" si="3"/>
        <v>0</v>
      </c>
      <c r="AL27" s="1004"/>
      <c r="AM27" s="312"/>
      <c r="AN27" s="312"/>
      <c r="AO27" s="22"/>
      <c r="AP27" s="31"/>
      <c r="AQ27" s="76"/>
      <c r="AR27" s="78">
        <f t="shared" si="4"/>
        <v>14000</v>
      </c>
      <c r="AT27" s="312"/>
      <c r="AU27" s="312"/>
      <c r="AV27" s="312"/>
      <c r="AW27" s="22"/>
      <c r="AX27" s="31"/>
      <c r="AY27" s="76"/>
      <c r="AZ27" s="78">
        <f t="shared" si="5"/>
        <v>0</v>
      </c>
      <c r="BB27" s="312"/>
      <c r="BC27" s="312"/>
      <c r="BD27" s="22"/>
      <c r="BE27" s="31"/>
      <c r="BF27" s="76"/>
      <c r="BG27" s="78">
        <f t="shared" si="6"/>
        <v>0</v>
      </c>
      <c r="BI27" s="1418"/>
      <c r="BJ27" s="1018"/>
      <c r="BK27" s="22"/>
      <c r="BL27" s="31"/>
      <c r="BM27" s="76"/>
      <c r="BN27" s="78">
        <f t="shared" si="7"/>
        <v>17416.799999999996</v>
      </c>
      <c r="BP27" s="312"/>
      <c r="BQ27" s="312"/>
      <c r="BR27" s="22"/>
      <c r="BS27" s="31"/>
      <c r="BT27" s="76"/>
      <c r="BU27" s="78">
        <f t="shared" si="8"/>
        <v>0</v>
      </c>
      <c r="BW27" s="230"/>
      <c r="BX27" s="230"/>
      <c r="BY27" s="105"/>
      <c r="BZ27" s="49"/>
      <c r="CA27" s="140"/>
      <c r="CB27" s="132">
        <f t="shared" si="9"/>
        <v>0</v>
      </c>
      <c r="CD27" s="322">
        <v>41513</v>
      </c>
      <c r="CE27" s="1306">
        <v>3578</v>
      </c>
      <c r="CF27" s="105">
        <v>84192</v>
      </c>
      <c r="CG27" s="49"/>
      <c r="CH27" s="140"/>
      <c r="CI27" s="78">
        <f t="shared" si="10"/>
        <v>1337049.0699999998</v>
      </c>
      <c r="CK27" s="427"/>
      <c r="CL27" s="230"/>
      <c r="CM27" s="105"/>
      <c r="CN27" s="49"/>
      <c r="CO27" s="140"/>
      <c r="CP27" s="78">
        <f t="shared" si="11"/>
        <v>174382.27000000002</v>
      </c>
      <c r="CR27" s="49"/>
      <c r="CS27" s="230"/>
      <c r="CT27" s="105"/>
      <c r="CU27" s="49"/>
      <c r="CV27" s="140"/>
      <c r="CW27" s="78">
        <f t="shared" si="12"/>
        <v>62317.05999999999</v>
      </c>
      <c r="CY27" s="312"/>
      <c r="CZ27" s="312"/>
      <c r="DA27" s="22"/>
      <c r="DB27" s="31"/>
      <c r="DC27" s="76"/>
      <c r="DD27" s="78">
        <f t="shared" si="13"/>
        <v>6499.98</v>
      </c>
      <c r="DF27" s="322"/>
      <c r="DG27" s="245"/>
      <c r="DH27" s="1012"/>
      <c r="DI27" s="105"/>
      <c r="DJ27" s="309"/>
      <c r="DK27" s="140"/>
      <c r="DL27" s="78">
        <f t="shared" si="14"/>
        <v>178224.63999999998</v>
      </c>
      <c r="DN27" s="323"/>
      <c r="DO27" s="312"/>
      <c r="DP27" s="312"/>
      <c r="DQ27" s="22"/>
      <c r="DR27" s="31"/>
      <c r="DS27" s="76"/>
      <c r="DT27" s="78">
        <f t="shared" si="15"/>
        <v>24729.120000000003</v>
      </c>
      <c r="DV27" s="323"/>
      <c r="DW27" s="312"/>
      <c r="DX27" s="312"/>
      <c r="DY27" s="22"/>
      <c r="DZ27" s="31"/>
      <c r="EA27" s="76"/>
      <c r="EB27" s="78">
        <f t="shared" si="16"/>
        <v>0</v>
      </c>
      <c r="ED27" s="323">
        <v>41543</v>
      </c>
      <c r="EE27" s="837">
        <v>3700</v>
      </c>
      <c r="EF27" s="785">
        <v>5965.2</v>
      </c>
      <c r="EG27" s="31"/>
      <c r="EH27" s="795"/>
      <c r="EI27" s="78">
        <f t="shared" si="17"/>
        <v>117943.75</v>
      </c>
      <c r="EK27" s="618"/>
      <c r="EL27" s="1306"/>
      <c r="EM27" s="1307"/>
      <c r="EN27" s="564"/>
      <c r="EO27" s="351"/>
      <c r="EP27" s="132">
        <f t="shared" si="18"/>
        <v>1426285</v>
      </c>
      <c r="ER27" s="618"/>
      <c r="ES27" s="1306"/>
      <c r="ET27" s="1307"/>
      <c r="EU27" s="564"/>
      <c r="EV27" s="351"/>
      <c r="EW27" s="132">
        <f t="shared" si="19"/>
        <v>214848.08000000002</v>
      </c>
      <c r="EY27" s="618"/>
      <c r="EZ27" s="1306"/>
      <c r="FA27" s="1307"/>
      <c r="FB27" s="564"/>
      <c r="FC27" s="351"/>
      <c r="FD27" s="132">
        <f t="shared" si="20"/>
        <v>335500.51</v>
      </c>
      <c r="FF27" s="322"/>
      <c r="FG27" s="230"/>
      <c r="FH27" s="698"/>
      <c r="FI27" s="49"/>
      <c r="FJ27" s="351"/>
      <c r="FK27" s="132">
        <f t="shared" si="21"/>
        <v>3872.54</v>
      </c>
      <c r="FM27" s="322"/>
      <c r="FN27" s="230"/>
      <c r="FO27" s="698"/>
      <c r="FP27" s="49"/>
      <c r="FQ27" s="351"/>
      <c r="FR27" s="132">
        <f t="shared" si="22"/>
        <v>0</v>
      </c>
      <c r="FT27" s="312"/>
      <c r="FU27" s="312"/>
      <c r="FV27" s="785"/>
      <c r="FW27" s="31"/>
      <c r="FX27" s="795"/>
      <c r="FY27" s="78">
        <f t="shared" si="23"/>
        <v>0</v>
      </c>
      <c r="GA27" s="312"/>
      <c r="GB27" s="312"/>
      <c r="GC27" s="785"/>
      <c r="GD27" s="31"/>
      <c r="GE27" s="795"/>
      <c r="GF27" s="78">
        <f t="shared" si="24"/>
        <v>13569.66</v>
      </c>
      <c r="GH27" s="312"/>
      <c r="GI27" s="312"/>
      <c r="GJ27" s="785"/>
      <c r="GK27" s="31"/>
      <c r="GL27" s="795"/>
      <c r="GM27" s="78">
        <f t="shared" si="25"/>
        <v>0</v>
      </c>
      <c r="GO27" s="794"/>
      <c r="GP27" s="312"/>
      <c r="GQ27" s="312"/>
      <c r="GR27" s="22"/>
      <c r="GS27" s="31"/>
      <c r="GT27" s="795"/>
      <c r="GU27" s="78">
        <f t="shared" si="26"/>
        <v>742.1</v>
      </c>
      <c r="GW27" s="312"/>
      <c r="GX27" s="312"/>
      <c r="GY27" s="785"/>
      <c r="GZ27" s="31"/>
      <c r="HA27" s="795"/>
      <c r="HB27" s="78">
        <f t="shared" si="27"/>
        <v>25000.2</v>
      </c>
      <c r="HD27" s="312"/>
      <c r="HE27" s="312"/>
      <c r="HF27" s="785"/>
      <c r="HG27" s="31"/>
      <c r="HH27" s="795"/>
      <c r="HI27" s="78">
        <f t="shared" si="28"/>
        <v>16688.400000000001</v>
      </c>
      <c r="HK27" s="323">
        <v>41492</v>
      </c>
      <c r="HL27" s="312">
        <v>3490</v>
      </c>
      <c r="HM27" s="834">
        <v>5777.04</v>
      </c>
      <c r="HN27" s="1582">
        <v>41493</v>
      </c>
      <c r="HO27" s="1860">
        <v>2997</v>
      </c>
      <c r="HP27" s="813">
        <f t="shared" si="29"/>
        <v>71732.429999999993</v>
      </c>
      <c r="HR27" s="322"/>
      <c r="HS27" s="230"/>
      <c r="HT27" s="808"/>
      <c r="HU27" s="98"/>
      <c r="HV27" s="351"/>
      <c r="HW27" s="813">
        <f t="shared" si="30"/>
        <v>21404.400000000001</v>
      </c>
      <c r="HY27" s="312"/>
      <c r="HZ27" s="312"/>
      <c r="IA27" s="22"/>
      <c r="IB27" s="31"/>
      <c r="IC27" s="76"/>
      <c r="ID27" s="78">
        <f t="shared" si="31"/>
        <v>19222.190000000002</v>
      </c>
      <c r="IF27" s="312"/>
      <c r="IG27" s="312"/>
      <c r="IH27" s="22"/>
      <c r="II27" s="31"/>
      <c r="IJ27" s="76"/>
      <c r="IK27" s="78">
        <f t="shared" si="32"/>
        <v>25300</v>
      </c>
      <c r="IM27" s="312"/>
      <c r="IN27" s="312"/>
      <c r="IO27" s="22"/>
      <c r="IP27" s="31"/>
      <c r="IQ27" s="76"/>
      <c r="IR27" s="78">
        <f t="shared" si="33"/>
        <v>65228.52</v>
      </c>
      <c r="IT27" s="312"/>
      <c r="IU27" s="312"/>
      <c r="IV27" s="22"/>
      <c r="IW27" s="31"/>
      <c r="IX27" s="76"/>
      <c r="IY27" s="78">
        <f t="shared" si="34"/>
        <v>3088.4</v>
      </c>
      <c r="JA27" s="312"/>
      <c r="JB27" s="312"/>
      <c r="JC27" s="22"/>
      <c r="JD27" s="31"/>
      <c r="JE27" s="76"/>
      <c r="JF27" s="78">
        <f t="shared" si="35"/>
        <v>0</v>
      </c>
      <c r="JH27" s="322">
        <v>41536</v>
      </c>
      <c r="JI27" s="230">
        <v>3668</v>
      </c>
      <c r="JJ27" s="979">
        <v>67624.639999999999</v>
      </c>
      <c r="JK27" s="49">
        <v>41540</v>
      </c>
      <c r="JL27" s="140">
        <v>67624.639999999999</v>
      </c>
      <c r="JM27" s="132">
        <f t="shared" si="36"/>
        <v>850076.46</v>
      </c>
      <c r="JO27" s="312"/>
      <c r="JP27" s="312"/>
      <c r="JQ27" s="22"/>
      <c r="JR27" s="31"/>
      <c r="JS27" s="76"/>
      <c r="JT27" s="78">
        <f t="shared" si="37"/>
        <v>0</v>
      </c>
      <c r="JV27" s="312"/>
      <c r="JW27" s="312"/>
      <c r="JX27" s="22"/>
      <c r="JY27" s="31"/>
      <c r="JZ27" s="76"/>
      <c r="KA27" s="78">
        <f t="shared" si="38"/>
        <v>0</v>
      </c>
      <c r="KC27" s="407"/>
      <c r="KD27" s="31"/>
      <c r="KE27" s="782"/>
      <c r="KF27" s="140"/>
      <c r="KG27" s="61"/>
      <c r="KH27" s="140"/>
      <c r="KI27" s="78">
        <f t="shared" si="39"/>
        <v>27686.6</v>
      </c>
      <c r="KK27" s="407"/>
      <c r="KL27" s="782"/>
      <c r="KM27" s="140"/>
      <c r="KN27" s="61"/>
      <c r="KO27" s="140"/>
      <c r="KP27" s="78">
        <f t="shared" si="40"/>
        <v>53000.1</v>
      </c>
      <c r="KR27" s="427"/>
      <c r="KS27" s="303"/>
      <c r="KT27" s="140"/>
      <c r="KU27" s="259"/>
      <c r="KV27" s="140"/>
      <c r="KW27" s="132">
        <f t="shared" si="41"/>
        <v>53000.1</v>
      </c>
      <c r="KY27" s="31"/>
      <c r="KZ27" s="782"/>
      <c r="LA27" s="140"/>
      <c r="LB27" s="61"/>
      <c r="LC27" s="140"/>
      <c r="LD27" s="78">
        <f t="shared" si="42"/>
        <v>5139.42</v>
      </c>
      <c r="LF27" s="31"/>
      <c r="LG27" s="782"/>
      <c r="LH27" s="140"/>
      <c r="LI27" s="61"/>
      <c r="LJ27" s="140"/>
      <c r="LK27" s="78">
        <f t="shared" si="43"/>
        <v>7971.5</v>
      </c>
      <c r="LM27" s="407"/>
      <c r="LN27" s="782"/>
      <c r="LO27" s="140"/>
      <c r="LP27" s="61"/>
      <c r="LQ27" s="140"/>
      <c r="LR27" s="78">
        <f t="shared" si="44"/>
        <v>2000</v>
      </c>
      <c r="LT27" s="407"/>
      <c r="LU27" s="782"/>
      <c r="LV27" s="140"/>
      <c r="LW27" s="61"/>
      <c r="LX27" s="140"/>
      <c r="LY27" s="78">
        <f t="shared" si="45"/>
        <v>31296.400000000001</v>
      </c>
      <c r="MA27" s="31"/>
      <c r="MB27" s="1017"/>
      <c r="MC27" s="140"/>
      <c r="MD27" s="61"/>
      <c r="ME27" s="140"/>
      <c r="MF27" s="78">
        <f t="shared" si="46"/>
        <v>98778.799999999988</v>
      </c>
      <c r="MH27" s="31"/>
      <c r="MI27" s="782"/>
      <c r="MJ27" s="140"/>
      <c r="MK27" s="61"/>
      <c r="ML27" s="140"/>
      <c r="MM27" s="78">
        <f t="shared" si="47"/>
        <v>21915.99</v>
      </c>
      <c r="MO27" s="31"/>
      <c r="MP27" s="782"/>
      <c r="MQ27" s="140"/>
      <c r="MR27" s="61"/>
      <c r="MS27" s="140"/>
      <c r="MT27" s="78">
        <f t="shared" si="48"/>
        <v>0</v>
      </c>
      <c r="MV27" s="31"/>
      <c r="MW27" s="782"/>
      <c r="MX27" s="140"/>
      <c r="MY27" s="61"/>
      <c r="MZ27" s="140"/>
      <c r="NA27" s="78">
        <f t="shared" si="49"/>
        <v>0</v>
      </c>
      <c r="NC27" s="31"/>
      <c r="ND27" s="782"/>
      <c r="NE27" s="140"/>
      <c r="NF27" s="61"/>
      <c r="NG27" s="140"/>
      <c r="NH27" s="78">
        <f t="shared" si="50"/>
        <v>7803.92</v>
      </c>
      <c r="NJ27" s="31"/>
      <c r="NK27" s="782"/>
      <c r="NL27" s="140"/>
      <c r="NM27" s="61"/>
      <c r="NN27" s="140"/>
      <c r="NO27" s="78">
        <f t="shared" si="51"/>
        <v>0</v>
      </c>
      <c r="NQ27" s="31"/>
      <c r="NR27" s="782"/>
      <c r="NS27" s="140"/>
      <c r="NT27" s="61"/>
      <c r="NU27" s="140"/>
      <c r="NV27" s="78">
        <f t="shared" si="52"/>
        <v>870000.36</v>
      </c>
      <c r="NX27" s="31"/>
      <c r="NY27" s="782"/>
      <c r="NZ27" s="140"/>
      <c r="OA27" s="61"/>
      <c r="OB27" s="140"/>
      <c r="OC27" s="78">
        <f t="shared" si="53"/>
        <v>0</v>
      </c>
      <c r="OE27" s="31"/>
      <c r="OF27" s="782"/>
      <c r="OG27" s="140"/>
      <c r="OH27" s="61"/>
      <c r="OI27" s="140"/>
      <c r="OJ27" s="78">
        <f t="shared" si="54"/>
        <v>46202.5</v>
      </c>
      <c r="OL27" s="49"/>
      <c r="OM27" s="303"/>
      <c r="ON27" s="140"/>
      <c r="OO27" s="259"/>
      <c r="OP27" s="140"/>
      <c r="OQ27" s="132">
        <f t="shared" si="55"/>
        <v>0</v>
      </c>
      <c r="OS27" s="49"/>
      <c r="OT27" s="303"/>
      <c r="OU27" s="140"/>
      <c r="OV27" s="259"/>
      <c r="OW27" s="140"/>
      <c r="OX27" s="132">
        <f t="shared" si="56"/>
        <v>0</v>
      </c>
      <c r="OZ27" s="31"/>
      <c r="PA27" s="782"/>
      <c r="PB27" s="140"/>
      <c r="PC27" s="61"/>
      <c r="PD27" s="140"/>
      <c r="PE27" s="78">
        <f t="shared" si="57"/>
        <v>234</v>
      </c>
      <c r="PG27" s="31"/>
      <c r="PH27" s="782"/>
      <c r="PI27" s="140"/>
      <c r="PJ27" s="61"/>
      <c r="PK27" s="140"/>
      <c r="PL27" s="78">
        <f t="shared" si="58"/>
        <v>7744.58</v>
      </c>
      <c r="PN27" s="407"/>
      <c r="PO27" s="782"/>
      <c r="PP27" s="140"/>
      <c r="PQ27" s="494"/>
      <c r="PR27" s="140"/>
      <c r="PS27" s="78">
        <f t="shared" si="59"/>
        <v>33614.700000000012</v>
      </c>
      <c r="PU27" s="322"/>
      <c r="PV27" s="303"/>
      <c r="PW27" s="140"/>
      <c r="PX27" s="49"/>
      <c r="PY27" s="140"/>
      <c r="PZ27" s="78">
        <f t="shared" si="60"/>
        <v>221051.1</v>
      </c>
      <c r="QB27" s="322"/>
      <c r="QC27" s="303"/>
      <c r="QD27" s="140"/>
      <c r="QE27" s="49"/>
      <c r="QF27" s="140"/>
      <c r="QG27" s="132">
        <f t="shared" si="61"/>
        <v>131141.95000000001</v>
      </c>
      <c r="QI27" s="31"/>
      <c r="QJ27" s="782"/>
      <c r="QK27" s="140"/>
      <c r="QL27" s="61"/>
      <c r="QM27" s="140"/>
      <c r="QN27" s="78">
        <f t="shared" si="62"/>
        <v>720.1</v>
      </c>
      <c r="QP27" s="323"/>
      <c r="QQ27" s="782"/>
      <c r="QR27" s="140"/>
      <c r="QS27" s="61"/>
      <c r="QT27" s="140"/>
      <c r="QU27" s="78">
        <f t="shared" si="63"/>
        <v>57552.92</v>
      </c>
      <c r="QW27" s="323"/>
      <c r="QX27" s="782"/>
      <c r="QY27" s="140"/>
      <c r="QZ27" s="61"/>
      <c r="RA27" s="140"/>
      <c r="RB27" s="78">
        <f t="shared" si="64"/>
        <v>150000</v>
      </c>
      <c r="RD27" s="31"/>
      <c r="RE27" s="782"/>
      <c r="RF27" s="140"/>
      <c r="RG27" s="61"/>
      <c r="RH27" s="140"/>
      <c r="RI27" s="78">
        <f t="shared" si="65"/>
        <v>3803.8</v>
      </c>
      <c r="RK27" s="31"/>
      <c r="RL27" s="782"/>
      <c r="RM27" s="140"/>
      <c r="RN27" s="61"/>
      <c r="RO27" s="140"/>
      <c r="RP27" s="78">
        <f t="shared" si="66"/>
        <v>4431</v>
      </c>
    </row>
    <row r="28" spans="1:484" x14ac:dyDescent="0.25">
      <c r="A28" s="323"/>
      <c r="B28" s="1018"/>
      <c r="C28" s="22"/>
      <c r="D28" s="31"/>
      <c r="E28" s="76"/>
      <c r="F28" s="78">
        <f t="shared" si="0"/>
        <v>40393.229999999989</v>
      </c>
      <c r="H28" s="323"/>
      <c r="J28" s="782"/>
      <c r="K28" s="140"/>
      <c r="L28" s="49"/>
      <c r="M28" s="105"/>
      <c r="N28" s="78">
        <f t="shared" si="67"/>
        <v>2065734</v>
      </c>
      <c r="P28" s="323"/>
      <c r="Q28" s="1011"/>
      <c r="R28" s="22"/>
      <c r="S28" s="31"/>
      <c r="T28" s="76"/>
      <c r="U28" s="78">
        <f t="shared" si="1"/>
        <v>128862.77</v>
      </c>
      <c r="W28" s="312"/>
      <c r="X28" s="312"/>
      <c r="Y28" s="22"/>
      <c r="Z28" s="31"/>
      <c r="AA28" s="76"/>
      <c r="AB28" s="78">
        <f t="shared" si="2"/>
        <v>28710</v>
      </c>
      <c r="AD28" s="312"/>
      <c r="AE28" s="312"/>
      <c r="AF28" s="312"/>
      <c r="AG28" s="22"/>
      <c r="AH28" s="31"/>
      <c r="AI28" s="76"/>
      <c r="AJ28" s="78">
        <f t="shared" si="3"/>
        <v>0</v>
      </c>
      <c r="AL28" s="1004"/>
      <c r="AM28" s="312"/>
      <c r="AN28" s="312"/>
      <c r="AO28" s="22"/>
      <c r="AP28" s="31"/>
      <c r="AQ28" s="76"/>
      <c r="AR28" s="78">
        <f t="shared" si="4"/>
        <v>14000</v>
      </c>
      <c r="AT28" s="312"/>
      <c r="AU28" s="312"/>
      <c r="AV28" s="312"/>
      <c r="AW28" s="22"/>
      <c r="AX28" s="31"/>
      <c r="AY28" s="76"/>
      <c r="AZ28" s="78">
        <f t="shared" si="5"/>
        <v>0</v>
      </c>
      <c r="BB28" s="312"/>
      <c r="BC28" s="312"/>
      <c r="BD28" s="22"/>
      <c r="BE28" s="31"/>
      <c r="BF28" s="76"/>
      <c r="BG28" s="78">
        <f t="shared" si="6"/>
        <v>0</v>
      </c>
      <c r="BI28" s="1418"/>
      <c r="BJ28" s="1018"/>
      <c r="BK28" s="22"/>
      <c r="BL28" s="31"/>
      <c r="BM28" s="76"/>
      <c r="BN28" s="78">
        <f t="shared" si="7"/>
        <v>17416.799999999996</v>
      </c>
      <c r="BP28" s="312"/>
      <c r="BQ28" s="312"/>
      <c r="BR28" s="22"/>
      <c r="BS28" s="31"/>
      <c r="BT28" s="76"/>
      <c r="BU28" s="78">
        <f t="shared" si="8"/>
        <v>0</v>
      </c>
      <c r="BW28" s="230"/>
      <c r="BX28" s="230"/>
      <c r="BY28" s="105"/>
      <c r="BZ28" s="49"/>
      <c r="CA28" s="140"/>
      <c r="CB28" s="132">
        <f t="shared" si="9"/>
        <v>0</v>
      </c>
      <c r="CD28" s="322">
        <v>41528</v>
      </c>
      <c r="CE28" s="1306">
        <v>3630</v>
      </c>
      <c r="CF28" s="105">
        <v>100000</v>
      </c>
      <c r="CG28" s="49">
        <v>41540</v>
      </c>
      <c r="CH28" s="140">
        <v>100000</v>
      </c>
      <c r="CI28" s="78">
        <f t="shared" si="10"/>
        <v>1337049.0699999998</v>
      </c>
      <c r="CK28" s="427"/>
      <c r="CL28" s="230"/>
      <c r="CM28" s="105"/>
      <c r="CN28" s="49"/>
      <c r="CO28" s="140"/>
      <c r="CP28" s="78">
        <f t="shared" si="11"/>
        <v>174382.27000000002</v>
      </c>
      <c r="CR28" s="49"/>
      <c r="CS28" s="230"/>
      <c r="CT28" s="105"/>
      <c r="CU28" s="49"/>
      <c r="CV28" s="140"/>
      <c r="CW28" s="78">
        <f t="shared" si="12"/>
        <v>62317.05999999999</v>
      </c>
      <c r="CY28" s="312"/>
      <c r="CZ28" s="312"/>
      <c r="DA28" s="22"/>
      <c r="DB28" s="31"/>
      <c r="DC28" s="76"/>
      <c r="DD28" s="78">
        <f t="shared" si="13"/>
        <v>6499.98</v>
      </c>
      <c r="DF28" s="322"/>
      <c r="DG28" s="783"/>
      <c r="DH28" s="1012"/>
      <c r="DI28" s="105"/>
      <c r="DJ28" s="49"/>
      <c r="DK28" s="140"/>
      <c r="DL28" s="78">
        <f t="shared" si="14"/>
        <v>178224.63999999998</v>
      </c>
      <c r="DN28" s="323"/>
      <c r="DO28" s="312"/>
      <c r="DP28" s="312"/>
      <c r="DQ28" s="22"/>
      <c r="DR28" s="31"/>
      <c r="DS28" s="76"/>
      <c r="DT28" s="78">
        <f t="shared" si="15"/>
        <v>24729.120000000003</v>
      </c>
      <c r="DV28" s="323"/>
      <c r="DW28" s="312"/>
      <c r="DX28" s="312"/>
      <c r="DY28" s="22"/>
      <c r="DZ28" s="31"/>
      <c r="EA28" s="76"/>
      <c r="EB28" s="78">
        <f t="shared" si="16"/>
        <v>0</v>
      </c>
      <c r="ED28" s="323"/>
      <c r="EE28" s="312"/>
      <c r="EF28" s="785"/>
      <c r="EG28" s="31"/>
      <c r="EH28" s="795"/>
      <c r="EI28" s="78">
        <f t="shared" si="17"/>
        <v>117943.75</v>
      </c>
      <c r="EK28" s="618"/>
      <c r="EL28" s="1306"/>
      <c r="EM28" s="1307"/>
      <c r="EN28" s="564"/>
      <c r="EO28" s="351"/>
      <c r="EP28" s="132">
        <f t="shared" si="18"/>
        <v>1426285</v>
      </c>
      <c r="ER28" s="618"/>
      <c r="ES28" s="1306"/>
      <c r="ET28" s="1307"/>
      <c r="EU28" s="564"/>
      <c r="EV28" s="351"/>
      <c r="EW28" s="132">
        <f t="shared" si="19"/>
        <v>214848.08000000002</v>
      </c>
      <c r="EY28" s="618"/>
      <c r="EZ28" s="1306"/>
      <c r="FA28" s="1307"/>
      <c r="FB28" s="564"/>
      <c r="FC28" s="351"/>
      <c r="FD28" s="132">
        <f t="shared" si="20"/>
        <v>335500.51</v>
      </c>
      <c r="FF28" s="322"/>
      <c r="FG28" s="230"/>
      <c r="FH28" s="698"/>
      <c r="FI28" s="49"/>
      <c r="FJ28" s="351"/>
      <c r="FK28" s="132">
        <f t="shared" si="21"/>
        <v>3872.54</v>
      </c>
      <c r="FM28" s="322"/>
      <c r="FN28" s="230"/>
      <c r="FO28" s="698"/>
      <c r="FP28" s="49"/>
      <c r="FQ28" s="351"/>
      <c r="FR28" s="132">
        <f t="shared" si="22"/>
        <v>0</v>
      </c>
      <c r="FT28" s="312"/>
      <c r="FU28" s="312"/>
      <c r="FV28" s="785"/>
      <c r="FW28" s="31"/>
      <c r="FX28" s="795"/>
      <c r="FY28" s="78">
        <f t="shared" si="23"/>
        <v>0</v>
      </c>
      <c r="GA28" s="312"/>
      <c r="GB28" s="312"/>
      <c r="GC28" s="785"/>
      <c r="GD28" s="31"/>
      <c r="GE28" s="795"/>
      <c r="GF28" s="78">
        <f t="shared" si="24"/>
        <v>13569.66</v>
      </c>
      <c r="GH28" s="312"/>
      <c r="GI28" s="312"/>
      <c r="GJ28" s="785"/>
      <c r="GK28" s="31"/>
      <c r="GL28" s="795"/>
      <c r="GM28" s="78">
        <f t="shared" si="25"/>
        <v>0</v>
      </c>
      <c r="GO28" s="794"/>
      <c r="GP28" s="312"/>
      <c r="GQ28" s="312"/>
      <c r="GR28" s="22"/>
      <c r="GS28" s="31"/>
      <c r="GT28" s="795"/>
      <c r="GU28" s="78">
        <f t="shared" si="26"/>
        <v>742.1</v>
      </c>
      <c r="GW28" s="312"/>
      <c r="GX28" s="312"/>
      <c r="GY28" s="785"/>
      <c r="GZ28" s="31"/>
      <c r="HA28" s="795"/>
      <c r="HB28" s="78">
        <f t="shared" si="27"/>
        <v>25000.2</v>
      </c>
      <c r="HD28" s="312"/>
      <c r="HE28" s="312"/>
      <c r="HF28" s="785"/>
      <c r="HG28" s="31"/>
      <c r="HH28" s="795"/>
      <c r="HI28" s="78">
        <f t="shared" si="28"/>
        <v>16688.400000000001</v>
      </c>
      <c r="HK28" s="323"/>
      <c r="HL28" s="312"/>
      <c r="HM28" s="834"/>
      <c r="HN28" s="1582"/>
      <c r="HO28" s="1860"/>
      <c r="HP28" s="813">
        <f t="shared" si="29"/>
        <v>71732.429999999993</v>
      </c>
      <c r="HR28" s="322"/>
      <c r="HS28" s="230"/>
      <c r="HT28" s="808"/>
      <c r="HU28" s="98"/>
      <c r="HV28" s="351"/>
      <c r="HW28" s="813">
        <f t="shared" si="30"/>
        <v>21404.400000000001</v>
      </c>
      <c r="HY28" s="312"/>
      <c r="HZ28" s="312"/>
      <c r="IA28" s="22"/>
      <c r="IB28" s="31"/>
      <c r="IC28" s="76"/>
      <c r="ID28" s="78">
        <f t="shared" si="31"/>
        <v>19222.190000000002</v>
      </c>
      <c r="IF28" s="312"/>
      <c r="IG28" s="312"/>
      <c r="IH28" s="22"/>
      <c r="II28" s="31"/>
      <c r="IJ28" s="76"/>
      <c r="IK28" s="78">
        <f t="shared" si="32"/>
        <v>25300</v>
      </c>
      <c r="IM28" s="312"/>
      <c r="IN28" s="312"/>
      <c r="IO28" s="22"/>
      <c r="IP28" s="31"/>
      <c r="IQ28" s="76"/>
      <c r="IR28" s="78">
        <f t="shared" si="33"/>
        <v>65228.52</v>
      </c>
      <c r="IT28" s="312"/>
      <c r="IU28" s="312"/>
      <c r="IV28" s="22"/>
      <c r="IW28" s="31"/>
      <c r="IX28" s="76"/>
      <c r="IY28" s="78">
        <f t="shared" si="34"/>
        <v>3088.4</v>
      </c>
      <c r="JA28" s="312"/>
      <c r="JB28" s="312"/>
      <c r="JC28" s="22"/>
      <c r="JD28" s="31"/>
      <c r="JE28" s="76"/>
      <c r="JF28" s="78">
        <f t="shared" si="35"/>
        <v>0</v>
      </c>
      <c r="JH28" s="322">
        <v>41536</v>
      </c>
      <c r="JI28" s="230">
        <v>3669</v>
      </c>
      <c r="JJ28" s="979">
        <v>32916.46</v>
      </c>
      <c r="JK28" s="49">
        <v>41540</v>
      </c>
      <c r="JL28" s="140">
        <v>32916.46</v>
      </c>
      <c r="JM28" s="132">
        <f t="shared" si="36"/>
        <v>850076.46</v>
      </c>
      <c r="JO28" s="312"/>
      <c r="JP28" s="312"/>
      <c r="JQ28" s="22"/>
      <c r="JR28" s="31"/>
      <c r="JS28" s="76"/>
      <c r="JT28" s="78">
        <f t="shared" si="37"/>
        <v>0</v>
      </c>
      <c r="JV28" s="312"/>
      <c r="JW28" s="312"/>
      <c r="JX28" s="22"/>
      <c r="JY28" s="31"/>
      <c r="JZ28" s="76"/>
      <c r="KA28" s="78">
        <f t="shared" si="38"/>
        <v>0</v>
      </c>
      <c r="KC28" s="407"/>
      <c r="KD28" s="31"/>
      <c r="KE28" s="782"/>
      <c r="KF28" s="76"/>
      <c r="KG28" s="61"/>
      <c r="KH28" s="76"/>
      <c r="KI28" s="78">
        <f t="shared" si="39"/>
        <v>27686.6</v>
      </c>
      <c r="KK28" s="407"/>
      <c r="KL28" s="782"/>
      <c r="KM28" s="76"/>
      <c r="KN28" s="61"/>
      <c r="KO28" s="76"/>
      <c r="KP28" s="78">
        <f t="shared" si="40"/>
        <v>53000.1</v>
      </c>
      <c r="KR28" s="427"/>
      <c r="KS28" s="303"/>
      <c r="KT28" s="140"/>
      <c r="KU28" s="259"/>
      <c r="KV28" s="140"/>
      <c r="KW28" s="132">
        <f t="shared" si="41"/>
        <v>53000.1</v>
      </c>
      <c r="KY28" s="31"/>
      <c r="KZ28" s="782"/>
      <c r="LA28" s="76"/>
      <c r="LB28" s="61"/>
      <c r="LC28" s="76"/>
      <c r="LD28" s="78">
        <f t="shared" si="42"/>
        <v>5139.42</v>
      </c>
      <c r="LF28" s="31"/>
      <c r="LG28" s="782"/>
      <c r="LH28" s="76"/>
      <c r="LI28" s="61"/>
      <c r="LJ28" s="76"/>
      <c r="LK28" s="78">
        <f t="shared" si="43"/>
        <v>7971.5</v>
      </c>
      <c r="LM28" s="407"/>
      <c r="LN28" s="782"/>
      <c r="LO28" s="76"/>
      <c r="LP28" s="61"/>
      <c r="LQ28" s="76"/>
      <c r="LR28" s="78">
        <f t="shared" si="44"/>
        <v>2000</v>
      </c>
      <c r="LT28" s="407"/>
      <c r="LU28" s="782"/>
      <c r="LV28" s="76"/>
      <c r="LW28" s="61"/>
      <c r="LX28" s="76"/>
      <c r="LY28" s="78">
        <f t="shared" si="45"/>
        <v>31296.400000000001</v>
      </c>
      <c r="MA28" s="31"/>
      <c r="MB28" s="1017"/>
      <c r="MC28" s="76"/>
      <c r="MD28" s="61"/>
      <c r="ME28" s="76"/>
      <c r="MF28" s="78">
        <f t="shared" si="46"/>
        <v>98778.799999999988</v>
      </c>
      <c r="MH28" s="31"/>
      <c r="MI28" s="782"/>
      <c r="MJ28" s="76"/>
      <c r="MK28" s="61"/>
      <c r="ML28" s="76"/>
      <c r="MM28" s="78">
        <f t="shared" si="47"/>
        <v>21915.99</v>
      </c>
      <c r="MO28" s="31"/>
      <c r="MP28" s="782"/>
      <c r="MQ28" s="76"/>
      <c r="MR28" s="61"/>
      <c r="MS28" s="76"/>
      <c r="MT28" s="78">
        <f t="shared" si="48"/>
        <v>0</v>
      </c>
      <c r="MV28" s="31"/>
      <c r="MW28" s="782"/>
      <c r="MX28" s="76"/>
      <c r="MY28" s="61"/>
      <c r="MZ28" s="76"/>
      <c r="NA28" s="78">
        <f t="shared" si="49"/>
        <v>0</v>
      </c>
      <c r="NC28" s="31"/>
      <c r="ND28" s="782"/>
      <c r="NE28" s="76"/>
      <c r="NF28" s="61"/>
      <c r="NG28" s="76"/>
      <c r="NH28" s="78">
        <f t="shared" si="50"/>
        <v>7803.92</v>
      </c>
      <c r="NJ28" s="31"/>
      <c r="NK28" s="782"/>
      <c r="NL28" s="76"/>
      <c r="NM28" s="61"/>
      <c r="NN28" s="76"/>
      <c r="NO28" s="78">
        <f t="shared" si="51"/>
        <v>0</v>
      </c>
      <c r="NQ28" s="31"/>
      <c r="NR28" s="782"/>
      <c r="NS28" s="76"/>
      <c r="NT28" s="61"/>
      <c r="NU28" s="76"/>
      <c r="NV28" s="78">
        <f t="shared" si="52"/>
        <v>870000.36</v>
      </c>
      <c r="NX28" s="31"/>
      <c r="NY28" s="782"/>
      <c r="NZ28" s="76"/>
      <c r="OA28" s="61"/>
      <c r="OB28" s="76"/>
      <c r="OC28" s="78">
        <f t="shared" si="53"/>
        <v>0</v>
      </c>
      <c r="OE28" s="31"/>
      <c r="OF28" s="782"/>
      <c r="OG28" s="76"/>
      <c r="OH28" s="61"/>
      <c r="OI28" s="76"/>
      <c r="OJ28" s="78">
        <f t="shared" si="54"/>
        <v>46202.5</v>
      </c>
      <c r="OL28" s="49"/>
      <c r="OM28" s="303"/>
      <c r="ON28" s="140"/>
      <c r="OO28" s="259"/>
      <c r="OP28" s="140"/>
      <c r="OQ28" s="132">
        <f t="shared" si="55"/>
        <v>0</v>
      </c>
      <c r="OS28" s="49"/>
      <c r="OT28" s="303"/>
      <c r="OU28" s="140"/>
      <c r="OV28" s="259"/>
      <c r="OW28" s="140"/>
      <c r="OX28" s="132">
        <f t="shared" si="56"/>
        <v>0</v>
      </c>
      <c r="OZ28" s="31"/>
      <c r="PA28" s="782"/>
      <c r="PB28" s="76"/>
      <c r="PC28" s="61"/>
      <c r="PD28" s="76"/>
      <c r="PE28" s="78">
        <f t="shared" si="57"/>
        <v>234</v>
      </c>
      <c r="PG28" s="31"/>
      <c r="PH28" s="782"/>
      <c r="PI28" s="76"/>
      <c r="PJ28" s="61"/>
      <c r="PK28" s="76"/>
      <c r="PL28" s="78">
        <f t="shared" si="58"/>
        <v>7744.58</v>
      </c>
      <c r="PN28" s="407"/>
      <c r="PO28" s="782"/>
      <c r="PP28" s="76"/>
      <c r="PQ28" s="494"/>
      <c r="PR28" s="76"/>
      <c r="PS28" s="78">
        <f t="shared" si="59"/>
        <v>33614.700000000012</v>
      </c>
      <c r="PU28" s="322"/>
      <c r="PV28" s="303"/>
      <c r="PW28" s="140"/>
      <c r="PX28" s="49"/>
      <c r="PY28" s="76"/>
      <c r="PZ28" s="78">
        <f t="shared" si="60"/>
        <v>221051.1</v>
      </c>
      <c r="QB28" s="322"/>
      <c r="QC28" s="303"/>
      <c r="QD28" s="140"/>
      <c r="QE28" s="49"/>
      <c r="QF28" s="140"/>
      <c r="QG28" s="132">
        <f t="shared" si="61"/>
        <v>131141.95000000001</v>
      </c>
      <c r="QI28" s="31"/>
      <c r="QJ28" s="782"/>
      <c r="QK28" s="76"/>
      <c r="QL28" s="61"/>
      <c r="QM28" s="76"/>
      <c r="QN28" s="78">
        <f t="shared" si="62"/>
        <v>720.1</v>
      </c>
      <c r="QP28" s="323"/>
      <c r="QQ28" s="782"/>
      <c r="QR28" s="76"/>
      <c r="QS28" s="61"/>
      <c r="QT28" s="76"/>
      <c r="QU28" s="78">
        <f t="shared" si="63"/>
        <v>57552.92</v>
      </c>
      <c r="QW28" s="323"/>
      <c r="QX28" s="782"/>
      <c r="QY28" s="76"/>
      <c r="QZ28" s="61"/>
      <c r="RA28" s="76"/>
      <c r="RB28" s="78">
        <f t="shared" si="64"/>
        <v>150000</v>
      </c>
      <c r="RD28" s="31"/>
      <c r="RE28" s="782"/>
      <c r="RF28" s="76"/>
      <c r="RG28" s="61"/>
      <c r="RH28" s="76"/>
      <c r="RI28" s="78">
        <f t="shared" si="65"/>
        <v>3803.8</v>
      </c>
      <c r="RK28" s="31"/>
      <c r="RL28" s="782"/>
      <c r="RM28" s="76"/>
      <c r="RN28" s="61"/>
      <c r="RO28" s="76"/>
      <c r="RP28" s="78">
        <f t="shared" si="66"/>
        <v>4431</v>
      </c>
    </row>
    <row r="29" spans="1:484" x14ac:dyDescent="0.25">
      <c r="A29" s="323"/>
      <c r="B29" s="1018"/>
      <c r="C29" s="22"/>
      <c r="D29" s="31"/>
      <c r="E29" s="76"/>
      <c r="F29" s="78">
        <f t="shared" si="0"/>
        <v>40393.229999999989</v>
      </c>
      <c r="H29" s="323"/>
      <c r="J29" s="782"/>
      <c r="K29" s="140"/>
      <c r="L29" s="49"/>
      <c r="M29" s="105"/>
      <c r="N29" s="78">
        <f t="shared" si="67"/>
        <v>2065734</v>
      </c>
      <c r="P29" s="323"/>
      <c r="Q29" s="1011"/>
      <c r="R29" s="22"/>
      <c r="S29" s="31"/>
      <c r="T29" s="76"/>
      <c r="U29" s="78">
        <f t="shared" si="1"/>
        <v>128862.77</v>
      </c>
      <c r="W29" s="312"/>
      <c r="X29" s="312"/>
      <c r="Y29" s="22"/>
      <c r="Z29" s="31"/>
      <c r="AA29" s="76"/>
      <c r="AB29" s="78">
        <f t="shared" si="2"/>
        <v>28710</v>
      </c>
      <c r="AD29" s="312"/>
      <c r="AE29" s="312"/>
      <c r="AF29" s="312"/>
      <c r="AG29" s="22"/>
      <c r="AH29" s="31"/>
      <c r="AI29" s="76"/>
      <c r="AJ29" s="78">
        <f t="shared" si="3"/>
        <v>0</v>
      </c>
      <c r="AL29" s="1004"/>
      <c r="AM29" s="312"/>
      <c r="AN29" s="312"/>
      <c r="AO29" s="22"/>
      <c r="AP29" s="31"/>
      <c r="AQ29" s="76"/>
      <c r="AR29" s="78">
        <f t="shared" si="4"/>
        <v>14000</v>
      </c>
      <c r="AT29" s="312"/>
      <c r="AU29" s="312"/>
      <c r="AV29" s="312"/>
      <c r="AW29" s="22"/>
      <c r="AX29" s="31"/>
      <c r="AY29" s="76"/>
      <c r="AZ29" s="78">
        <f t="shared" si="5"/>
        <v>0</v>
      </c>
      <c r="BB29" s="312"/>
      <c r="BC29" s="312"/>
      <c r="BD29" s="22"/>
      <c r="BE29" s="31"/>
      <c r="BF29" s="76"/>
      <c r="BG29" s="78">
        <f t="shared" si="6"/>
        <v>0</v>
      </c>
      <c r="BI29" s="1418"/>
      <c r="BJ29" s="1018"/>
      <c r="BK29" s="22"/>
      <c r="BL29" s="31"/>
      <c r="BM29" s="76"/>
      <c r="BN29" s="78">
        <f t="shared" si="7"/>
        <v>17416.799999999996</v>
      </c>
      <c r="BP29" s="312"/>
      <c r="BQ29" s="312"/>
      <c r="BR29" s="22"/>
      <c r="BS29" s="31"/>
      <c r="BT29" s="76"/>
      <c r="BU29" s="78">
        <f t="shared" si="8"/>
        <v>0</v>
      </c>
      <c r="BW29" s="230"/>
      <c r="BX29" s="230"/>
      <c r="BY29" s="105"/>
      <c r="BZ29" s="49"/>
      <c r="CA29" s="140"/>
      <c r="CB29" s="132">
        <f t="shared" si="9"/>
        <v>0</v>
      </c>
      <c r="CD29" s="322">
        <v>41538</v>
      </c>
      <c r="CE29" s="2036">
        <v>3679</v>
      </c>
      <c r="CF29" s="105">
        <v>74560</v>
      </c>
      <c r="CG29" s="49"/>
      <c r="CH29" s="140"/>
      <c r="CI29" s="78">
        <f t="shared" si="10"/>
        <v>1411609.0699999998</v>
      </c>
      <c r="CK29" s="427"/>
      <c r="CL29" s="230"/>
      <c r="CM29" s="105"/>
      <c r="CN29" s="543"/>
      <c r="CO29" s="140"/>
      <c r="CP29" s="78">
        <f t="shared" si="11"/>
        <v>174382.27000000002</v>
      </c>
      <c r="CR29" s="312"/>
      <c r="CS29" s="312"/>
      <c r="CT29" s="22"/>
      <c r="CU29" s="31"/>
      <c r="CV29" s="76"/>
      <c r="CW29" s="78">
        <f t="shared" si="12"/>
        <v>62317.05999999999</v>
      </c>
      <c r="CY29" s="312"/>
      <c r="CZ29" s="312"/>
      <c r="DA29" s="22"/>
      <c r="DB29" s="31"/>
      <c r="DC29" s="76"/>
      <c r="DD29" s="78">
        <f t="shared" si="13"/>
        <v>6499.98</v>
      </c>
      <c r="DF29" s="322"/>
      <c r="DG29" s="783"/>
      <c r="DH29" s="1012"/>
      <c r="DI29" s="105"/>
      <c r="DJ29" s="49"/>
      <c r="DK29" s="140"/>
      <c r="DL29" s="78">
        <f t="shared" si="14"/>
        <v>178224.63999999998</v>
      </c>
      <c r="DN29" s="323"/>
      <c r="DO29" s="312"/>
      <c r="DP29" s="312"/>
      <c r="DQ29" s="22"/>
      <c r="DR29" s="31"/>
      <c r="DS29" s="76"/>
      <c r="DT29" s="78">
        <f t="shared" si="15"/>
        <v>24729.120000000003</v>
      </c>
      <c r="DV29" s="323"/>
      <c r="DW29" s="312"/>
      <c r="DX29" s="312"/>
      <c r="DY29" s="22"/>
      <c r="DZ29" s="31"/>
      <c r="EA29" s="76"/>
      <c r="EB29" s="78">
        <f t="shared" si="16"/>
        <v>0</v>
      </c>
      <c r="ED29" s="323"/>
      <c r="EE29" s="312"/>
      <c r="EF29" s="785"/>
      <c r="EG29" s="31"/>
      <c r="EH29" s="795"/>
      <c r="EI29" s="78">
        <f t="shared" si="17"/>
        <v>117943.75</v>
      </c>
      <c r="EK29" s="618"/>
      <c r="EL29" s="1306"/>
      <c r="EM29" s="1307"/>
      <c r="EN29" s="564"/>
      <c r="EO29" s="351"/>
      <c r="EP29" s="132">
        <f t="shared" si="18"/>
        <v>1426285</v>
      </c>
      <c r="ER29" s="618"/>
      <c r="ES29" s="1306"/>
      <c r="ET29" s="1307"/>
      <c r="EU29" s="564"/>
      <c r="EV29" s="351"/>
      <c r="EW29" s="132">
        <f t="shared" si="19"/>
        <v>214848.08000000002</v>
      </c>
      <c r="EY29" s="618"/>
      <c r="EZ29" s="1306"/>
      <c r="FA29" s="1307"/>
      <c r="FB29" s="564"/>
      <c r="FC29" s="351"/>
      <c r="FD29" s="132">
        <f t="shared" si="20"/>
        <v>335500.51</v>
      </c>
      <c r="FF29" s="322"/>
      <c r="FG29" s="230"/>
      <c r="FH29" s="698"/>
      <c r="FI29" s="49"/>
      <c r="FJ29" s="351"/>
      <c r="FK29" s="132">
        <f t="shared" si="21"/>
        <v>3872.54</v>
      </c>
      <c r="FM29" s="322"/>
      <c r="FN29" s="230"/>
      <c r="FO29" s="698"/>
      <c r="FP29" s="49"/>
      <c r="FQ29" s="351"/>
      <c r="FR29" s="132">
        <f t="shared" si="22"/>
        <v>0</v>
      </c>
      <c r="FT29" s="312"/>
      <c r="FU29" s="312"/>
      <c r="FV29" s="785"/>
      <c r="FW29" s="31"/>
      <c r="FX29" s="795"/>
      <c r="FY29" s="78">
        <f t="shared" si="23"/>
        <v>0</v>
      </c>
      <c r="GA29" s="312"/>
      <c r="GB29" s="312"/>
      <c r="GC29" s="785"/>
      <c r="GD29" s="31"/>
      <c r="GE29" s="795"/>
      <c r="GF29" s="78">
        <f t="shared" si="24"/>
        <v>13569.66</v>
      </c>
      <c r="GH29" s="312"/>
      <c r="GI29" s="312"/>
      <c r="GJ29" s="785"/>
      <c r="GK29" s="31"/>
      <c r="GL29" s="795"/>
      <c r="GM29" s="78">
        <f t="shared" si="25"/>
        <v>0</v>
      </c>
      <c r="GO29" s="794"/>
      <c r="GP29" s="312"/>
      <c r="GQ29" s="312"/>
      <c r="GR29" s="22"/>
      <c r="GS29" s="31"/>
      <c r="GT29" s="795"/>
      <c r="GU29" s="78">
        <f t="shared" si="26"/>
        <v>742.1</v>
      </c>
      <c r="GW29" s="312"/>
      <c r="GX29" s="312"/>
      <c r="GY29" s="785"/>
      <c r="GZ29" s="31"/>
      <c r="HA29" s="795"/>
      <c r="HB29" s="78">
        <f t="shared" si="27"/>
        <v>25000.2</v>
      </c>
      <c r="HD29" s="312"/>
      <c r="HE29" s="312"/>
      <c r="HF29" s="785"/>
      <c r="HG29" s="31"/>
      <c r="HH29" s="795"/>
      <c r="HI29" s="78">
        <f t="shared" si="28"/>
        <v>16688.400000000001</v>
      </c>
      <c r="HK29" s="323">
        <v>41509</v>
      </c>
      <c r="HL29" s="312">
        <v>3567</v>
      </c>
      <c r="HM29" s="834">
        <v>13161.82</v>
      </c>
      <c r="HN29" s="812"/>
      <c r="HO29" s="795"/>
      <c r="HP29" s="813">
        <f t="shared" si="29"/>
        <v>84894.25</v>
      </c>
      <c r="HR29" s="322"/>
      <c r="HS29" s="230"/>
      <c r="HT29" s="808"/>
      <c r="HU29" s="98"/>
      <c r="HV29" s="351"/>
      <c r="HW29" s="813">
        <f t="shared" si="30"/>
        <v>21404.400000000001</v>
      </c>
      <c r="HY29" s="312"/>
      <c r="HZ29" s="312"/>
      <c r="IA29" s="22"/>
      <c r="IB29" s="31"/>
      <c r="IC29" s="76"/>
      <c r="ID29" s="78">
        <f t="shared" si="31"/>
        <v>19222.190000000002</v>
      </c>
      <c r="IF29" s="312"/>
      <c r="IG29" s="312"/>
      <c r="IH29" s="22"/>
      <c r="II29" s="31"/>
      <c r="IJ29" s="76"/>
      <c r="IK29" s="78">
        <f t="shared" si="32"/>
        <v>25300</v>
      </c>
      <c r="IM29" s="312"/>
      <c r="IN29" s="312"/>
      <c r="IO29" s="22"/>
      <c r="IP29" s="31"/>
      <c r="IQ29" s="76"/>
      <c r="IR29" s="78">
        <f t="shared" si="33"/>
        <v>65228.52</v>
      </c>
      <c r="IT29" s="312"/>
      <c r="IU29" s="312"/>
      <c r="IV29" s="22"/>
      <c r="IW29" s="31"/>
      <c r="IX29" s="76"/>
      <c r="IY29" s="78">
        <f t="shared" si="34"/>
        <v>3088.4</v>
      </c>
      <c r="JA29" s="312"/>
      <c r="JB29" s="312"/>
      <c r="JC29" s="22"/>
      <c r="JD29" s="31"/>
      <c r="JE29" s="76"/>
      <c r="JF29" s="78">
        <f t="shared" si="35"/>
        <v>0</v>
      </c>
      <c r="JH29" s="322">
        <v>41541</v>
      </c>
      <c r="JI29" s="230">
        <v>3688</v>
      </c>
      <c r="JJ29" s="979">
        <v>57233.64</v>
      </c>
      <c r="JK29" s="49">
        <v>41542</v>
      </c>
      <c r="JL29" s="140">
        <v>57233.64</v>
      </c>
      <c r="JM29" s="132">
        <f t="shared" si="36"/>
        <v>850076.46</v>
      </c>
      <c r="JO29" s="312"/>
      <c r="JP29" s="312"/>
      <c r="JQ29" s="22"/>
      <c r="JR29" s="31"/>
      <c r="JS29" s="76"/>
      <c r="JT29" s="78">
        <f t="shared" si="37"/>
        <v>0</v>
      </c>
      <c r="JV29" s="312"/>
      <c r="JW29" s="312"/>
      <c r="JX29" s="22"/>
      <c r="JY29" s="31"/>
      <c r="JZ29" s="76"/>
      <c r="KA29" s="78">
        <f t="shared" si="38"/>
        <v>0</v>
      </c>
      <c r="KC29" s="407"/>
      <c r="KD29" s="31"/>
      <c r="KE29" s="782"/>
      <c r="KF29" s="76"/>
      <c r="KG29" s="61"/>
      <c r="KH29" s="76"/>
      <c r="KI29" s="78">
        <f t="shared" si="39"/>
        <v>27686.6</v>
      </c>
      <c r="KK29" s="407"/>
      <c r="KL29" s="782"/>
      <c r="KM29" s="76"/>
      <c r="KN29" s="61"/>
      <c r="KO29" s="76"/>
      <c r="KP29" s="78">
        <f t="shared" si="40"/>
        <v>53000.1</v>
      </c>
      <c r="KR29" s="427"/>
      <c r="KS29" s="303"/>
      <c r="KT29" s="140"/>
      <c r="KU29" s="259"/>
      <c r="KV29" s="140"/>
      <c r="KW29" s="132">
        <f t="shared" si="41"/>
        <v>53000.1</v>
      </c>
      <c r="KY29" s="31"/>
      <c r="KZ29" s="782"/>
      <c r="LA29" s="76"/>
      <c r="LB29" s="61"/>
      <c r="LC29" s="76"/>
      <c r="LD29" s="78">
        <f t="shared" si="42"/>
        <v>5139.42</v>
      </c>
      <c r="LF29" s="31"/>
      <c r="LG29" s="782"/>
      <c r="LH29" s="76"/>
      <c r="LI29" s="61"/>
      <c r="LJ29" s="76"/>
      <c r="LK29" s="78">
        <f t="shared" si="43"/>
        <v>7971.5</v>
      </c>
      <c r="LM29" s="407"/>
      <c r="LN29" s="782"/>
      <c r="LO29" s="76"/>
      <c r="LP29" s="61"/>
      <c r="LQ29" s="76"/>
      <c r="LR29" s="78">
        <f t="shared" si="44"/>
        <v>2000</v>
      </c>
      <c r="LT29" s="407"/>
      <c r="LU29" s="782"/>
      <c r="LV29" s="76"/>
      <c r="LW29" s="61"/>
      <c r="LX29" s="76"/>
      <c r="LY29" s="78">
        <f t="shared" si="45"/>
        <v>31296.400000000001</v>
      </c>
      <c r="MA29" s="31"/>
      <c r="MB29" s="1017"/>
      <c r="MC29" s="76"/>
      <c r="MD29" s="61"/>
      <c r="ME29" s="76"/>
      <c r="MF29" s="78">
        <f t="shared" si="46"/>
        <v>98778.799999999988</v>
      </c>
      <c r="MH29" s="31"/>
      <c r="MI29" s="782"/>
      <c r="MJ29" s="76"/>
      <c r="MK29" s="61"/>
      <c r="ML29" s="76"/>
      <c r="MM29" s="78">
        <f t="shared" si="47"/>
        <v>21915.99</v>
      </c>
      <c r="MO29" s="31"/>
      <c r="MP29" s="782"/>
      <c r="MQ29" s="76"/>
      <c r="MR29" s="61"/>
      <c r="MS29" s="76"/>
      <c r="MT29" s="78">
        <f t="shared" si="48"/>
        <v>0</v>
      </c>
      <c r="MV29" s="31"/>
      <c r="MW29" s="782"/>
      <c r="MX29" s="76"/>
      <c r="MY29" s="61"/>
      <c r="MZ29" s="76"/>
      <c r="NA29" s="78">
        <f t="shared" si="49"/>
        <v>0</v>
      </c>
      <c r="NC29" s="31"/>
      <c r="ND29" s="782"/>
      <c r="NE29" s="76"/>
      <c r="NF29" s="61"/>
      <c r="NG29" s="76"/>
      <c r="NH29" s="78">
        <f t="shared" si="50"/>
        <v>7803.92</v>
      </c>
      <c r="NJ29" s="31"/>
      <c r="NK29" s="782"/>
      <c r="NL29" s="76"/>
      <c r="NM29" s="61"/>
      <c r="NN29" s="76"/>
      <c r="NO29" s="78">
        <f t="shared" si="51"/>
        <v>0</v>
      </c>
      <c r="NQ29" s="31"/>
      <c r="NR29" s="782"/>
      <c r="NS29" s="76"/>
      <c r="NT29" s="61"/>
      <c r="NU29" s="76"/>
      <c r="NV29" s="78">
        <f t="shared" si="52"/>
        <v>870000.36</v>
      </c>
      <c r="NX29" s="31"/>
      <c r="NY29" s="782"/>
      <c r="NZ29" s="76"/>
      <c r="OA29" s="61"/>
      <c r="OB29" s="76"/>
      <c r="OC29" s="78">
        <f t="shared" si="53"/>
        <v>0</v>
      </c>
      <c r="OE29" s="31"/>
      <c r="OF29" s="782"/>
      <c r="OG29" s="76"/>
      <c r="OH29" s="61"/>
      <c r="OI29" s="76"/>
      <c r="OJ29" s="78">
        <f t="shared" si="54"/>
        <v>46202.5</v>
      </c>
      <c r="OL29" s="49"/>
      <c r="OM29" s="303"/>
      <c r="ON29" s="140"/>
      <c r="OO29" s="259"/>
      <c r="OP29" s="140"/>
      <c r="OQ29" s="132">
        <f t="shared" si="55"/>
        <v>0</v>
      </c>
      <c r="OS29" s="49"/>
      <c r="OT29" s="303"/>
      <c r="OU29" s="140"/>
      <c r="OV29" s="259"/>
      <c r="OW29" s="140"/>
      <c r="OX29" s="132">
        <f t="shared" si="56"/>
        <v>0</v>
      </c>
      <c r="OZ29" s="31"/>
      <c r="PA29" s="782"/>
      <c r="PB29" s="76"/>
      <c r="PC29" s="61"/>
      <c r="PD29" s="76"/>
      <c r="PE29" s="78">
        <f t="shared" si="57"/>
        <v>234</v>
      </c>
      <c r="PG29" s="31"/>
      <c r="PH29" s="782"/>
      <c r="PI29" s="76"/>
      <c r="PJ29" s="61"/>
      <c r="PK29" s="76"/>
      <c r="PL29" s="78">
        <f t="shared" si="58"/>
        <v>7744.58</v>
      </c>
      <c r="PN29" s="407"/>
      <c r="PO29" s="782"/>
      <c r="PP29" s="76"/>
      <c r="PQ29" s="494"/>
      <c r="PR29" s="76"/>
      <c r="PS29" s="78">
        <f t="shared" si="59"/>
        <v>33614.700000000012</v>
      </c>
      <c r="PU29" s="322"/>
      <c r="PV29" s="303"/>
      <c r="PW29" s="140"/>
      <c r="PX29" s="49"/>
      <c r="PY29" s="76"/>
      <c r="PZ29" s="78">
        <f t="shared" si="60"/>
        <v>221051.1</v>
      </c>
      <c r="QB29" s="322"/>
      <c r="QC29" s="303"/>
      <c r="QD29" s="140"/>
      <c r="QE29" s="49"/>
      <c r="QF29" s="140"/>
      <c r="QG29" s="132">
        <f t="shared" si="61"/>
        <v>131141.95000000001</v>
      </c>
      <c r="QI29" s="31"/>
      <c r="QJ29" s="782"/>
      <c r="QK29" s="76"/>
      <c r="QL29" s="61"/>
      <c r="QM29" s="76"/>
      <c r="QN29" s="78">
        <f t="shared" si="62"/>
        <v>720.1</v>
      </c>
      <c r="QP29" s="323"/>
      <c r="QQ29" s="782"/>
      <c r="QR29" s="76"/>
      <c r="QS29" s="61"/>
      <c r="QT29" s="76"/>
      <c r="QU29" s="78">
        <f t="shared" si="63"/>
        <v>57552.92</v>
      </c>
      <c r="QW29" s="323"/>
      <c r="QX29" s="782"/>
      <c r="QY29" s="76"/>
      <c r="QZ29" s="61"/>
      <c r="RA29" s="76"/>
      <c r="RB29" s="78">
        <f t="shared" si="64"/>
        <v>150000</v>
      </c>
      <c r="RD29" s="31"/>
      <c r="RE29" s="782"/>
      <c r="RF29" s="76"/>
      <c r="RG29" s="61"/>
      <c r="RH29" s="76"/>
      <c r="RI29" s="78">
        <f t="shared" si="65"/>
        <v>3803.8</v>
      </c>
      <c r="RK29" s="31"/>
      <c r="RL29" s="782"/>
      <c r="RM29" s="76"/>
      <c r="RN29" s="61"/>
      <c r="RO29" s="76"/>
      <c r="RP29" s="78">
        <f t="shared" si="66"/>
        <v>4431</v>
      </c>
    </row>
    <row r="30" spans="1:484" x14ac:dyDescent="0.25">
      <c r="A30" s="323"/>
      <c r="B30" s="1018"/>
      <c r="C30" s="22"/>
      <c r="D30" s="31"/>
      <c r="E30" s="76"/>
      <c r="F30" s="78">
        <f t="shared" si="0"/>
        <v>40393.229999999989</v>
      </c>
      <c r="H30" s="323"/>
      <c r="I30" s="312"/>
      <c r="J30" s="782"/>
      <c r="K30" s="76"/>
      <c r="L30" s="49"/>
      <c r="M30" s="140"/>
      <c r="N30" s="78">
        <f t="shared" si="67"/>
        <v>2065734</v>
      </c>
      <c r="P30" s="323"/>
      <c r="Q30" s="1011"/>
      <c r="R30" s="22"/>
      <c r="S30" s="31"/>
      <c r="T30" s="76"/>
      <c r="U30" s="78">
        <f t="shared" si="1"/>
        <v>128862.77</v>
      </c>
      <c r="W30" s="312"/>
      <c r="X30" s="312"/>
      <c r="Y30" s="22"/>
      <c r="Z30" s="31"/>
      <c r="AA30" s="76"/>
      <c r="AB30" s="78">
        <f t="shared" si="2"/>
        <v>28710</v>
      </c>
      <c r="AD30" s="312"/>
      <c r="AE30" s="312"/>
      <c r="AF30" s="312"/>
      <c r="AG30" s="22"/>
      <c r="AH30" s="31"/>
      <c r="AI30" s="76"/>
      <c r="AJ30" s="78">
        <f t="shared" si="3"/>
        <v>0</v>
      </c>
      <c r="AL30" s="1004"/>
      <c r="AM30" s="312"/>
      <c r="AN30" s="312"/>
      <c r="AO30" s="22"/>
      <c r="AP30" s="31"/>
      <c r="AQ30" s="76"/>
      <c r="AR30" s="78">
        <f t="shared" si="4"/>
        <v>14000</v>
      </c>
      <c r="AT30" s="312"/>
      <c r="AU30" s="312"/>
      <c r="AV30" s="312"/>
      <c r="AW30" s="22"/>
      <c r="AX30" s="31"/>
      <c r="AY30" s="76"/>
      <c r="AZ30" s="78">
        <f t="shared" si="5"/>
        <v>0</v>
      </c>
      <c r="BB30" s="312"/>
      <c r="BC30" s="312"/>
      <c r="BD30" s="22"/>
      <c r="BE30" s="31"/>
      <c r="BF30" s="76"/>
      <c r="BG30" s="78">
        <f t="shared" si="6"/>
        <v>0</v>
      </c>
      <c r="BI30" s="1418"/>
      <c r="BJ30" s="1018"/>
      <c r="BK30" s="22"/>
      <c r="BL30" s="31"/>
      <c r="BM30" s="76"/>
      <c r="BN30" s="78">
        <f t="shared" si="7"/>
        <v>17416.799999999996</v>
      </c>
      <c r="BP30" s="312"/>
      <c r="BQ30" s="312"/>
      <c r="BR30" s="22"/>
      <c r="BS30" s="31"/>
      <c r="BT30" s="76"/>
      <c r="BU30" s="78">
        <f t="shared" si="8"/>
        <v>0</v>
      </c>
      <c r="BW30" s="230"/>
      <c r="BX30" s="230"/>
      <c r="BY30" s="105"/>
      <c r="BZ30" s="49"/>
      <c r="CA30" s="140"/>
      <c r="CB30" s="132">
        <f t="shared" si="9"/>
        <v>0</v>
      </c>
      <c r="CD30" s="322">
        <v>41547</v>
      </c>
      <c r="CE30" s="2036">
        <v>3702</v>
      </c>
      <c r="CF30" s="105">
        <v>29500.1</v>
      </c>
      <c r="CG30" s="49"/>
      <c r="CH30" s="140"/>
      <c r="CI30" s="78">
        <f t="shared" si="10"/>
        <v>1441109.17</v>
      </c>
      <c r="CK30" s="427"/>
      <c r="CL30" s="230"/>
      <c r="CM30" s="105"/>
      <c r="CN30" s="49"/>
      <c r="CO30" s="140"/>
      <c r="CP30" s="78">
        <f t="shared" si="11"/>
        <v>174382.27000000002</v>
      </c>
      <c r="CR30" s="312"/>
      <c r="CS30" s="312"/>
      <c r="CT30" s="22"/>
      <c r="CU30" s="31"/>
      <c r="CV30" s="76"/>
      <c r="CW30" s="78">
        <f t="shared" si="12"/>
        <v>62317.05999999999</v>
      </c>
      <c r="CY30" s="312"/>
      <c r="CZ30" s="312"/>
      <c r="DA30" s="22"/>
      <c r="DB30" s="31"/>
      <c r="DC30" s="76"/>
      <c r="DD30" s="78">
        <f t="shared" si="13"/>
        <v>6499.98</v>
      </c>
      <c r="DF30" s="322"/>
      <c r="DG30" s="783"/>
      <c r="DH30" s="1012"/>
      <c r="DI30" s="105"/>
      <c r="DJ30" s="49"/>
      <c r="DK30" s="140"/>
      <c r="DL30" s="78">
        <f t="shared" si="14"/>
        <v>178224.63999999998</v>
      </c>
      <c r="DN30" s="323"/>
      <c r="DO30" s="312"/>
      <c r="DP30" s="312"/>
      <c r="DQ30" s="22"/>
      <c r="DR30" s="31"/>
      <c r="DS30" s="76"/>
      <c r="DT30" s="78">
        <f t="shared" si="15"/>
        <v>24729.120000000003</v>
      </c>
      <c r="DV30" s="323"/>
      <c r="DW30" s="312"/>
      <c r="DX30" s="312"/>
      <c r="DY30" s="22"/>
      <c r="DZ30" s="31"/>
      <c r="EA30" s="76"/>
      <c r="EB30" s="78">
        <f t="shared" si="16"/>
        <v>0</v>
      </c>
      <c r="ED30" s="323"/>
      <c r="EE30" s="312"/>
      <c r="EF30" s="785"/>
      <c r="EG30" s="31"/>
      <c r="EH30" s="795"/>
      <c r="EI30" s="78">
        <f t="shared" si="17"/>
        <v>117943.75</v>
      </c>
      <c r="EK30" s="618"/>
      <c r="EL30" s="1306"/>
      <c r="EM30" s="1307"/>
      <c r="EN30" s="564"/>
      <c r="EO30" s="351"/>
      <c r="EP30" s="132">
        <f t="shared" si="18"/>
        <v>1426285</v>
      </c>
      <c r="ER30" s="618"/>
      <c r="ES30" s="1306"/>
      <c r="ET30" s="1307"/>
      <c r="EU30" s="564"/>
      <c r="EV30" s="351"/>
      <c r="EW30" s="132">
        <f t="shared" si="19"/>
        <v>214848.08000000002</v>
      </c>
      <c r="EY30" s="618"/>
      <c r="EZ30" s="1306"/>
      <c r="FA30" s="1307"/>
      <c r="FB30" s="564"/>
      <c r="FC30" s="351"/>
      <c r="FD30" s="132">
        <f t="shared" si="20"/>
        <v>335500.51</v>
      </c>
      <c r="FF30" s="322"/>
      <c r="FG30" s="230"/>
      <c r="FH30" s="698"/>
      <c r="FI30" s="49"/>
      <c r="FJ30" s="351"/>
      <c r="FK30" s="132">
        <f t="shared" si="21"/>
        <v>3872.54</v>
      </c>
      <c r="FM30" s="322"/>
      <c r="FN30" s="230"/>
      <c r="FO30" s="698"/>
      <c r="FP30" s="49"/>
      <c r="FQ30" s="351"/>
      <c r="FR30" s="132">
        <f t="shared" si="22"/>
        <v>0</v>
      </c>
      <c r="FT30" s="312"/>
      <c r="FU30" s="312"/>
      <c r="FV30" s="785"/>
      <c r="FW30" s="31"/>
      <c r="FX30" s="795"/>
      <c r="FY30" s="78">
        <f t="shared" si="23"/>
        <v>0</v>
      </c>
      <c r="GA30" s="312"/>
      <c r="GB30" s="312"/>
      <c r="GC30" s="785"/>
      <c r="GD30" s="31"/>
      <c r="GE30" s="795"/>
      <c r="GF30" s="78">
        <f t="shared" si="24"/>
        <v>13569.66</v>
      </c>
      <c r="GH30" s="312"/>
      <c r="GI30" s="312"/>
      <c r="GJ30" s="785"/>
      <c r="GK30" s="31"/>
      <c r="GL30" s="795"/>
      <c r="GM30" s="78">
        <f t="shared" si="25"/>
        <v>0</v>
      </c>
      <c r="GO30" s="794"/>
      <c r="GP30" s="312"/>
      <c r="GQ30" s="312"/>
      <c r="GR30" s="22"/>
      <c r="GS30" s="31"/>
      <c r="GT30" s="795"/>
      <c r="GU30" s="78">
        <f t="shared" si="26"/>
        <v>742.1</v>
      </c>
      <c r="GW30" s="312"/>
      <c r="GX30" s="312"/>
      <c r="GY30" s="785"/>
      <c r="GZ30" s="31"/>
      <c r="HA30" s="795"/>
      <c r="HB30" s="78">
        <f t="shared" si="27"/>
        <v>25000.2</v>
      </c>
      <c r="HD30" s="312"/>
      <c r="HE30" s="312"/>
      <c r="HF30" s="785"/>
      <c r="HG30" s="31"/>
      <c r="HH30" s="795"/>
      <c r="HI30" s="78">
        <f t="shared" si="28"/>
        <v>16688.400000000001</v>
      </c>
      <c r="HK30" s="323">
        <v>41530</v>
      </c>
      <c r="HL30" s="312">
        <v>3638</v>
      </c>
      <c r="HM30" s="834">
        <v>5147.26</v>
      </c>
      <c r="HN30" s="812">
        <v>41532</v>
      </c>
      <c r="HO30" s="795">
        <v>5147.26</v>
      </c>
      <c r="HP30" s="813">
        <f t="shared" si="29"/>
        <v>84894.25</v>
      </c>
      <c r="HR30" s="322"/>
      <c r="HS30" s="230"/>
      <c r="HT30" s="808"/>
      <c r="HU30" s="98"/>
      <c r="HV30" s="351"/>
      <c r="HW30" s="813">
        <f t="shared" si="30"/>
        <v>21404.400000000001</v>
      </c>
      <c r="HY30" s="312"/>
      <c r="HZ30" s="312"/>
      <c r="IA30" s="22"/>
      <c r="IB30" s="31"/>
      <c r="IC30" s="76"/>
      <c r="ID30" s="78">
        <f t="shared" si="31"/>
        <v>19222.190000000002</v>
      </c>
      <c r="IF30" s="312"/>
      <c r="IG30" s="312"/>
      <c r="IH30" s="22"/>
      <c r="II30" s="31"/>
      <c r="IJ30" s="76"/>
      <c r="IK30" s="78">
        <f t="shared" si="32"/>
        <v>25300</v>
      </c>
      <c r="IM30" s="312"/>
      <c r="IN30" s="312"/>
      <c r="IO30" s="22"/>
      <c r="IP30" s="31"/>
      <c r="IQ30" s="76"/>
      <c r="IR30" s="78">
        <f t="shared" si="33"/>
        <v>65228.52</v>
      </c>
      <c r="IT30" s="312"/>
      <c r="IU30" s="312"/>
      <c r="IV30" s="22"/>
      <c r="IW30" s="31"/>
      <c r="IX30" s="76"/>
      <c r="IY30" s="78">
        <f t="shared" si="34"/>
        <v>3088.4</v>
      </c>
      <c r="JA30" s="312"/>
      <c r="JB30" s="312"/>
      <c r="JC30" s="22"/>
      <c r="JD30" s="31"/>
      <c r="JE30" s="76"/>
      <c r="JF30" s="78">
        <f t="shared" si="35"/>
        <v>0</v>
      </c>
      <c r="JH30" s="322">
        <v>41542</v>
      </c>
      <c r="JI30" s="837">
        <v>3694</v>
      </c>
      <c r="JJ30" s="979">
        <v>105209.02</v>
      </c>
      <c r="JK30" s="49"/>
      <c r="JL30" s="140"/>
      <c r="JM30" s="132">
        <f t="shared" si="36"/>
        <v>955285.48</v>
      </c>
      <c r="JO30" s="312"/>
      <c r="JP30" s="312"/>
      <c r="JQ30" s="22"/>
      <c r="JR30" s="31"/>
      <c r="JS30" s="76"/>
      <c r="JT30" s="78">
        <f t="shared" si="37"/>
        <v>0</v>
      </c>
      <c r="JV30" s="312"/>
      <c r="JW30" s="312"/>
      <c r="JX30" s="22"/>
      <c r="JY30" s="31"/>
      <c r="JZ30" s="76"/>
      <c r="KA30" s="78">
        <f t="shared" si="38"/>
        <v>0</v>
      </c>
      <c r="KC30" s="407"/>
      <c r="KD30" s="31"/>
      <c r="KE30" s="312"/>
      <c r="KF30" s="22"/>
      <c r="KG30" s="61"/>
      <c r="KH30" s="76"/>
      <c r="KI30" s="78">
        <f t="shared" si="39"/>
        <v>27686.6</v>
      </c>
      <c r="KK30" s="407"/>
      <c r="KL30" s="312"/>
      <c r="KM30" s="22"/>
      <c r="KN30" s="61"/>
      <c r="KO30" s="76"/>
      <c r="KP30" s="78">
        <f t="shared" si="40"/>
        <v>53000.1</v>
      </c>
      <c r="KR30" s="427"/>
      <c r="KS30" s="230"/>
      <c r="KT30" s="105"/>
      <c r="KU30" s="259"/>
      <c r="KV30" s="140"/>
      <c r="KW30" s="132">
        <f t="shared" si="41"/>
        <v>53000.1</v>
      </c>
      <c r="KY30" s="31"/>
      <c r="KZ30" s="312"/>
      <c r="LA30" s="22"/>
      <c r="LB30" s="61"/>
      <c r="LC30" s="76"/>
      <c r="LD30" s="78">
        <f t="shared" si="42"/>
        <v>5139.42</v>
      </c>
      <c r="LF30" s="31"/>
      <c r="LG30" s="312"/>
      <c r="LH30" s="22"/>
      <c r="LI30" s="61"/>
      <c r="LJ30" s="76"/>
      <c r="LK30" s="78">
        <f t="shared" si="43"/>
        <v>7971.5</v>
      </c>
      <c r="LM30" s="407"/>
      <c r="LN30" s="312"/>
      <c r="LO30" s="22"/>
      <c r="LP30" s="61"/>
      <c r="LQ30" s="76"/>
      <c r="LR30" s="78">
        <f t="shared" si="44"/>
        <v>2000</v>
      </c>
      <c r="LT30" s="407"/>
      <c r="LU30" s="312"/>
      <c r="LV30" s="22"/>
      <c r="LW30" s="61"/>
      <c r="LX30" s="76"/>
      <c r="LY30" s="78">
        <f t="shared" si="45"/>
        <v>31296.400000000001</v>
      </c>
      <c r="MA30" s="31"/>
      <c r="MB30" s="1011"/>
      <c r="MC30" s="22"/>
      <c r="MD30" s="61"/>
      <c r="ME30" s="76"/>
      <c r="MF30" s="78">
        <f t="shared" si="46"/>
        <v>98778.799999999988</v>
      </c>
      <c r="MH30" s="31"/>
      <c r="MI30" s="312"/>
      <c r="MJ30" s="22"/>
      <c r="MK30" s="61"/>
      <c r="ML30" s="76"/>
      <c r="MM30" s="78">
        <f t="shared" si="47"/>
        <v>21915.99</v>
      </c>
      <c r="MO30" s="31"/>
      <c r="MP30" s="312"/>
      <c r="MQ30" s="22"/>
      <c r="MR30" s="61"/>
      <c r="MS30" s="76"/>
      <c r="MT30" s="78">
        <f t="shared" si="48"/>
        <v>0</v>
      </c>
      <c r="MV30" s="31"/>
      <c r="MW30" s="312"/>
      <c r="MX30" s="22"/>
      <c r="MY30" s="61"/>
      <c r="MZ30" s="76"/>
      <c r="NA30" s="78">
        <f t="shared" si="49"/>
        <v>0</v>
      </c>
      <c r="NC30" s="31"/>
      <c r="ND30" s="312"/>
      <c r="NE30" s="22"/>
      <c r="NF30" s="61"/>
      <c r="NG30" s="76"/>
      <c r="NH30" s="78">
        <f t="shared" si="50"/>
        <v>7803.92</v>
      </c>
      <c r="NJ30" s="31"/>
      <c r="NK30" s="312"/>
      <c r="NL30" s="22"/>
      <c r="NM30" s="61"/>
      <c r="NN30" s="76"/>
      <c r="NO30" s="78">
        <f t="shared" si="51"/>
        <v>0</v>
      </c>
      <c r="NQ30" s="31"/>
      <c r="NR30" s="312"/>
      <c r="NS30" s="22"/>
      <c r="NT30" s="61"/>
      <c r="NU30" s="76"/>
      <c r="NV30" s="78">
        <f t="shared" si="52"/>
        <v>870000.36</v>
      </c>
      <c r="NX30" s="31"/>
      <c r="NY30" s="312"/>
      <c r="NZ30" s="22"/>
      <c r="OA30" s="61"/>
      <c r="OB30" s="76"/>
      <c r="OC30" s="78">
        <f t="shared" si="53"/>
        <v>0</v>
      </c>
      <c r="OE30" s="31"/>
      <c r="OF30" s="312"/>
      <c r="OG30" s="22"/>
      <c r="OH30" s="61"/>
      <c r="OI30" s="76"/>
      <c r="OJ30" s="78">
        <f t="shared" si="54"/>
        <v>46202.5</v>
      </c>
      <c r="OL30" s="49"/>
      <c r="OM30" s="230"/>
      <c r="ON30" s="105"/>
      <c r="OO30" s="259"/>
      <c r="OP30" s="140"/>
      <c r="OQ30" s="132">
        <f t="shared" si="55"/>
        <v>0</v>
      </c>
      <c r="OS30" s="49"/>
      <c r="OT30" s="230"/>
      <c r="OU30" s="105"/>
      <c r="OV30" s="259"/>
      <c r="OW30" s="140"/>
      <c r="OX30" s="132">
        <f t="shared" si="56"/>
        <v>0</v>
      </c>
      <c r="OZ30" s="31"/>
      <c r="PA30" s="312"/>
      <c r="PB30" s="22"/>
      <c r="PC30" s="61"/>
      <c r="PD30" s="76"/>
      <c r="PE30" s="78">
        <f t="shared" si="57"/>
        <v>234</v>
      </c>
      <c r="PG30" s="31"/>
      <c r="PH30" s="312"/>
      <c r="PI30" s="22"/>
      <c r="PJ30" s="61"/>
      <c r="PK30" s="76"/>
      <c r="PL30" s="78">
        <f t="shared" si="58"/>
        <v>7744.58</v>
      </c>
      <c r="PN30" s="407"/>
      <c r="PO30" s="312"/>
      <c r="PP30" s="22"/>
      <c r="PQ30" s="494"/>
      <c r="PR30" s="76"/>
      <c r="PS30" s="78">
        <f t="shared" si="59"/>
        <v>33614.700000000012</v>
      </c>
      <c r="PU30" s="322"/>
      <c r="PV30" s="230"/>
      <c r="PW30" s="105"/>
      <c r="PX30" s="49"/>
      <c r="PY30" s="76"/>
      <c r="PZ30" s="78">
        <f t="shared" si="60"/>
        <v>221051.1</v>
      </c>
      <c r="QB30" s="322"/>
      <c r="QC30" s="230"/>
      <c r="QD30" s="105"/>
      <c r="QE30" s="49"/>
      <c r="QF30" s="140"/>
      <c r="QG30" s="132">
        <f t="shared" si="61"/>
        <v>131141.95000000001</v>
      </c>
      <c r="QI30" s="31"/>
      <c r="QJ30" s="312"/>
      <c r="QK30" s="22"/>
      <c r="QL30" s="61"/>
      <c r="QM30" s="76"/>
      <c r="QN30" s="78">
        <f t="shared" si="62"/>
        <v>720.1</v>
      </c>
      <c r="QP30" s="323"/>
      <c r="QQ30" s="312"/>
      <c r="QR30" s="22"/>
      <c r="QS30" s="61"/>
      <c r="QT30" s="76"/>
      <c r="QU30" s="78">
        <f t="shared" si="63"/>
        <v>57552.92</v>
      </c>
      <c r="QW30" s="323"/>
      <c r="QX30" s="312"/>
      <c r="QY30" s="22"/>
      <c r="QZ30" s="61"/>
      <c r="RA30" s="76"/>
      <c r="RB30" s="78">
        <f t="shared" si="64"/>
        <v>150000</v>
      </c>
      <c r="RD30" s="31"/>
      <c r="RE30" s="312"/>
      <c r="RF30" s="22"/>
      <c r="RG30" s="61"/>
      <c r="RH30" s="76"/>
      <c r="RI30" s="78">
        <f t="shared" si="65"/>
        <v>3803.8</v>
      </c>
      <c r="RK30" s="31"/>
      <c r="RL30" s="312"/>
      <c r="RM30" s="22"/>
      <c r="RN30" s="61"/>
      <c r="RO30" s="76"/>
      <c r="RP30" s="78">
        <f t="shared" si="66"/>
        <v>4431</v>
      </c>
    </row>
    <row r="31" spans="1:484" x14ac:dyDescent="0.25">
      <c r="A31" s="323"/>
      <c r="B31" s="1018"/>
      <c r="C31" s="22"/>
      <c r="D31" s="31"/>
      <c r="E31" s="76"/>
      <c r="F31" s="78">
        <f t="shared" si="0"/>
        <v>40393.229999999989</v>
      </c>
      <c r="H31" s="323"/>
      <c r="I31" s="312"/>
      <c r="J31" s="312"/>
      <c r="K31" s="22"/>
      <c r="L31" s="49"/>
      <c r="M31" s="105"/>
      <c r="N31" s="78">
        <f t="shared" si="67"/>
        <v>2065734</v>
      </c>
      <c r="P31" s="323"/>
      <c r="Q31" s="1011"/>
      <c r="R31" s="22"/>
      <c r="S31" s="31"/>
      <c r="T31" s="76"/>
      <c r="U31" s="78">
        <f t="shared" si="1"/>
        <v>128862.77</v>
      </c>
      <c r="W31" s="312"/>
      <c r="X31" s="312"/>
      <c r="Y31" s="22"/>
      <c r="Z31" s="31"/>
      <c r="AA31" s="76"/>
      <c r="AB31" s="78">
        <f t="shared" si="2"/>
        <v>28710</v>
      </c>
      <c r="AD31" s="312"/>
      <c r="AE31" s="312"/>
      <c r="AF31" s="312"/>
      <c r="AG31" s="22"/>
      <c r="AH31" s="31"/>
      <c r="AI31" s="76"/>
      <c r="AJ31" s="78">
        <f t="shared" si="3"/>
        <v>0</v>
      </c>
      <c r="AL31" s="1004"/>
      <c r="AM31" s="312"/>
      <c r="AN31" s="312"/>
      <c r="AO31" s="22"/>
      <c r="AP31" s="31"/>
      <c r="AQ31" s="76"/>
      <c r="AR31" s="78">
        <f t="shared" si="4"/>
        <v>14000</v>
      </c>
      <c r="AT31" s="312"/>
      <c r="AU31" s="312"/>
      <c r="AV31" s="312"/>
      <c r="AW31" s="22"/>
      <c r="AX31" s="31"/>
      <c r="AY31" s="76"/>
      <c r="AZ31" s="78">
        <f t="shared" si="5"/>
        <v>0</v>
      </c>
      <c r="BB31" s="312"/>
      <c r="BC31" s="312"/>
      <c r="BD31" s="22"/>
      <c r="BE31" s="31"/>
      <c r="BF31" s="76"/>
      <c r="BG31" s="78">
        <f t="shared" si="6"/>
        <v>0</v>
      </c>
      <c r="BI31" s="1418"/>
      <c r="BJ31" s="1018"/>
      <c r="BK31" s="22"/>
      <c r="BL31" s="31"/>
      <c r="BM31" s="76"/>
      <c r="BN31" s="78">
        <f t="shared" si="7"/>
        <v>17416.799999999996</v>
      </c>
      <c r="BP31" s="312"/>
      <c r="BQ31" s="312"/>
      <c r="BR31" s="22"/>
      <c r="BS31" s="31"/>
      <c r="BT31" s="76"/>
      <c r="BU31" s="78">
        <f t="shared" si="8"/>
        <v>0</v>
      </c>
      <c r="BW31" s="230"/>
      <c r="BX31" s="230"/>
      <c r="BY31" s="105"/>
      <c r="BZ31" s="49"/>
      <c r="CA31" s="140"/>
      <c r="CB31" s="132">
        <f t="shared" si="9"/>
        <v>0</v>
      </c>
      <c r="CD31" s="322"/>
      <c r="CE31" s="1306"/>
      <c r="CF31" s="105"/>
      <c r="CG31" s="49"/>
      <c r="CH31" s="140"/>
      <c r="CI31" s="78">
        <f t="shared" si="10"/>
        <v>1441109.17</v>
      </c>
      <c r="CK31" s="427"/>
      <c r="CL31" s="230"/>
      <c r="CM31" s="105"/>
      <c r="CN31" s="49"/>
      <c r="CO31" s="140"/>
      <c r="CP31" s="78">
        <f t="shared" si="11"/>
        <v>174382.27000000002</v>
      </c>
      <c r="CR31" s="312"/>
      <c r="CS31" s="312"/>
      <c r="CT31" s="22"/>
      <c r="CU31" s="31"/>
      <c r="CV31" s="76"/>
      <c r="CW31" s="78">
        <f t="shared" si="12"/>
        <v>62317.05999999999</v>
      </c>
      <c r="CY31" s="312"/>
      <c r="CZ31" s="312"/>
      <c r="DA31" s="22"/>
      <c r="DB31" s="31"/>
      <c r="DC31" s="76"/>
      <c r="DD31" s="78">
        <f t="shared" si="13"/>
        <v>6499.98</v>
      </c>
      <c r="DF31" s="322"/>
      <c r="DG31" s="783"/>
      <c r="DH31" s="1012"/>
      <c r="DI31" s="105"/>
      <c r="DJ31" s="49"/>
      <c r="DK31" s="140"/>
      <c r="DL31" s="78">
        <f t="shared" si="14"/>
        <v>178224.63999999998</v>
      </c>
      <c r="DN31" s="323"/>
      <c r="DO31" s="312"/>
      <c r="DP31" s="312"/>
      <c r="DQ31" s="22"/>
      <c r="DR31" s="31"/>
      <c r="DS31" s="76"/>
      <c r="DT31" s="78">
        <f t="shared" si="15"/>
        <v>24729.120000000003</v>
      </c>
      <c r="DV31" s="323"/>
      <c r="DW31" s="312"/>
      <c r="DX31" s="312"/>
      <c r="DY31" s="22"/>
      <c r="DZ31" s="31"/>
      <c r="EA31" s="76"/>
      <c r="EB31" s="78">
        <f t="shared" si="16"/>
        <v>0</v>
      </c>
      <c r="ED31" s="323"/>
      <c r="EE31" s="312"/>
      <c r="EF31" s="785"/>
      <c r="EG31" s="31"/>
      <c r="EH31" s="795"/>
      <c r="EI31" s="78">
        <f t="shared" si="17"/>
        <v>117943.75</v>
      </c>
      <c r="EK31" s="618"/>
      <c r="EL31" s="1306"/>
      <c r="EM31" s="1307"/>
      <c r="EN31" s="564"/>
      <c r="EO31" s="351"/>
      <c r="EP31" s="132">
        <f t="shared" si="18"/>
        <v>1426285</v>
      </c>
      <c r="ER31" s="618"/>
      <c r="ES31" s="1306"/>
      <c r="ET31" s="1307"/>
      <c r="EU31" s="564"/>
      <c r="EV31" s="351"/>
      <c r="EW31" s="132">
        <f t="shared" si="19"/>
        <v>214848.08000000002</v>
      </c>
      <c r="EY31" s="618"/>
      <c r="EZ31" s="1306"/>
      <c r="FA31" s="1307"/>
      <c r="FB31" s="564"/>
      <c r="FC31" s="351"/>
      <c r="FD31" s="132">
        <f t="shared" si="20"/>
        <v>335500.51</v>
      </c>
      <c r="FF31" s="322"/>
      <c r="FG31" s="230"/>
      <c r="FH31" s="698"/>
      <c r="FI31" s="49"/>
      <c r="FJ31" s="351"/>
      <c r="FK31" s="132">
        <f t="shared" si="21"/>
        <v>3872.54</v>
      </c>
      <c r="FM31" s="322"/>
      <c r="FN31" s="230"/>
      <c r="FO31" s="698"/>
      <c r="FP31" s="49"/>
      <c r="FQ31" s="351"/>
      <c r="FR31" s="132">
        <f t="shared" si="22"/>
        <v>0</v>
      </c>
      <c r="FT31" s="312"/>
      <c r="FU31" s="312"/>
      <c r="FV31" s="785"/>
      <c r="FW31" s="31"/>
      <c r="FX31" s="795"/>
      <c r="FY31" s="78">
        <f t="shared" si="23"/>
        <v>0</v>
      </c>
      <c r="GA31" s="312"/>
      <c r="GB31" s="312"/>
      <c r="GC31" s="785"/>
      <c r="GD31" s="31"/>
      <c r="GE31" s="795"/>
      <c r="GF31" s="78">
        <f t="shared" si="24"/>
        <v>13569.66</v>
      </c>
      <c r="GH31" s="312"/>
      <c r="GI31" s="312"/>
      <c r="GJ31" s="785"/>
      <c r="GK31" s="31"/>
      <c r="GL31" s="795"/>
      <c r="GM31" s="78">
        <f t="shared" si="25"/>
        <v>0</v>
      </c>
      <c r="GO31" s="794"/>
      <c r="GP31" s="312"/>
      <c r="GQ31" s="312"/>
      <c r="GR31" s="22"/>
      <c r="GS31" s="31"/>
      <c r="GT31" s="795"/>
      <c r="GU31" s="78">
        <f t="shared" si="26"/>
        <v>742.1</v>
      </c>
      <c r="GW31" s="312"/>
      <c r="GX31" s="312"/>
      <c r="GY31" s="785"/>
      <c r="GZ31" s="31"/>
      <c r="HA31" s="795"/>
      <c r="HB31" s="78">
        <f t="shared" si="27"/>
        <v>25000.2</v>
      </c>
      <c r="HD31" s="312"/>
      <c r="HE31" s="312"/>
      <c r="HF31" s="785"/>
      <c r="HG31" s="31"/>
      <c r="HH31" s="795"/>
      <c r="HI31" s="78">
        <f t="shared" si="28"/>
        <v>16688.400000000001</v>
      </c>
      <c r="HK31" s="323"/>
      <c r="HL31" s="312"/>
      <c r="HM31" s="834"/>
      <c r="HN31" s="812"/>
      <c r="HO31" s="795"/>
      <c r="HP31" s="813">
        <f t="shared" si="29"/>
        <v>84894.25</v>
      </c>
      <c r="HR31" s="322"/>
      <c r="HS31" s="230"/>
      <c r="HT31" s="808"/>
      <c r="HU31" s="98"/>
      <c r="HV31" s="351"/>
      <c r="HW31" s="813">
        <f t="shared" si="30"/>
        <v>21404.400000000001</v>
      </c>
      <c r="HY31" s="312"/>
      <c r="HZ31" s="312"/>
      <c r="IA31" s="22"/>
      <c r="IB31" s="31"/>
      <c r="IC31" s="76"/>
      <c r="ID31" s="78">
        <f t="shared" si="31"/>
        <v>19222.190000000002</v>
      </c>
      <c r="IF31" s="312"/>
      <c r="IG31" s="312"/>
      <c r="IH31" s="22"/>
      <c r="II31" s="31"/>
      <c r="IJ31" s="76"/>
      <c r="IK31" s="78">
        <f t="shared" si="32"/>
        <v>25300</v>
      </c>
      <c r="IM31" s="312"/>
      <c r="IN31" s="312"/>
      <c r="IO31" s="22"/>
      <c r="IP31" s="31"/>
      <c r="IQ31" s="76"/>
      <c r="IR31" s="78">
        <f t="shared" si="33"/>
        <v>65228.52</v>
      </c>
      <c r="IT31" s="312"/>
      <c r="IU31" s="312"/>
      <c r="IV31" s="22"/>
      <c r="IW31" s="31"/>
      <c r="IX31" s="76"/>
      <c r="IY31" s="78">
        <f t="shared" si="34"/>
        <v>3088.4</v>
      </c>
      <c r="JA31" s="312"/>
      <c r="JB31" s="312"/>
      <c r="JC31" s="22"/>
      <c r="JD31" s="31"/>
      <c r="JE31" s="76"/>
      <c r="JF31" s="78">
        <f t="shared" si="35"/>
        <v>0</v>
      </c>
      <c r="JH31" s="322">
        <v>41547</v>
      </c>
      <c r="JI31" s="837">
        <v>3715</v>
      </c>
      <c r="JJ31" s="979">
        <v>91271.72</v>
      </c>
      <c r="JK31" s="49"/>
      <c r="JL31" s="140"/>
      <c r="JM31" s="132">
        <f t="shared" si="36"/>
        <v>1046557.2</v>
      </c>
      <c r="JO31" s="312"/>
      <c r="JP31" s="312"/>
      <c r="JQ31" s="22"/>
      <c r="JR31" s="31"/>
      <c r="JS31" s="76"/>
      <c r="JT31" s="78">
        <f t="shared" si="37"/>
        <v>0</v>
      </c>
      <c r="JV31" s="312"/>
      <c r="JW31" s="312"/>
      <c r="JX31" s="22"/>
      <c r="JY31" s="31"/>
      <c r="JZ31" s="76"/>
      <c r="KA31" s="78">
        <f t="shared" si="38"/>
        <v>0</v>
      </c>
      <c r="KC31" s="407"/>
      <c r="KD31" s="31"/>
      <c r="KE31" s="312"/>
      <c r="KF31" s="22"/>
      <c r="KG31" s="61"/>
      <c r="KH31" s="76"/>
      <c r="KI31" s="78">
        <f t="shared" si="39"/>
        <v>27686.6</v>
      </c>
      <c r="KK31" s="407"/>
      <c r="KL31" s="312"/>
      <c r="KM31" s="22"/>
      <c r="KN31" s="61"/>
      <c r="KO31" s="76"/>
      <c r="KP31" s="78">
        <f t="shared" si="40"/>
        <v>53000.1</v>
      </c>
      <c r="KR31" s="427"/>
      <c r="KS31" s="230"/>
      <c r="KT31" s="105"/>
      <c r="KU31" s="259"/>
      <c r="KV31" s="140"/>
      <c r="KW31" s="132">
        <f t="shared" si="41"/>
        <v>53000.1</v>
      </c>
      <c r="KY31" s="31"/>
      <c r="KZ31" s="312"/>
      <c r="LA31" s="22"/>
      <c r="LB31" s="61"/>
      <c r="LC31" s="76"/>
      <c r="LD31" s="78">
        <f t="shared" si="42"/>
        <v>5139.42</v>
      </c>
      <c r="LF31" s="31"/>
      <c r="LG31" s="312"/>
      <c r="LH31" s="22"/>
      <c r="LI31" s="61"/>
      <c r="LJ31" s="76"/>
      <c r="LK31" s="78">
        <f t="shared" si="43"/>
        <v>7971.5</v>
      </c>
      <c r="LM31" s="407"/>
      <c r="LN31" s="312"/>
      <c r="LO31" s="22"/>
      <c r="LP31" s="61"/>
      <c r="LQ31" s="76"/>
      <c r="LR31" s="78">
        <f t="shared" si="44"/>
        <v>2000</v>
      </c>
      <c r="LT31" s="407"/>
      <c r="LU31" s="312"/>
      <c r="LV31" s="22"/>
      <c r="LW31" s="61"/>
      <c r="LX31" s="76"/>
      <c r="LY31" s="78">
        <f t="shared" si="45"/>
        <v>31296.400000000001</v>
      </c>
      <c r="MA31" s="31"/>
      <c r="MB31" s="1011"/>
      <c r="MC31" s="22"/>
      <c r="MD31" s="61"/>
      <c r="ME31" s="76"/>
      <c r="MF31" s="78">
        <f t="shared" si="46"/>
        <v>98778.799999999988</v>
      </c>
      <c r="MH31" s="31"/>
      <c r="MI31" s="312"/>
      <c r="MJ31" s="22"/>
      <c r="MK31" s="61"/>
      <c r="ML31" s="76"/>
      <c r="MM31" s="78">
        <f t="shared" si="47"/>
        <v>21915.99</v>
      </c>
      <c r="MO31" s="31"/>
      <c r="MP31" s="312"/>
      <c r="MQ31" s="22"/>
      <c r="MR31" s="61"/>
      <c r="MS31" s="76"/>
      <c r="MT31" s="78">
        <f t="shared" si="48"/>
        <v>0</v>
      </c>
      <c r="MV31" s="31"/>
      <c r="MW31" s="312"/>
      <c r="MX31" s="22"/>
      <c r="MY31" s="61"/>
      <c r="MZ31" s="76"/>
      <c r="NA31" s="78">
        <f t="shared" si="49"/>
        <v>0</v>
      </c>
      <c r="NC31" s="31"/>
      <c r="ND31" s="312"/>
      <c r="NE31" s="22"/>
      <c r="NF31" s="61"/>
      <c r="NG31" s="76"/>
      <c r="NH31" s="78">
        <f t="shared" si="50"/>
        <v>7803.92</v>
      </c>
      <c r="NJ31" s="31"/>
      <c r="NK31" s="312"/>
      <c r="NL31" s="22"/>
      <c r="NM31" s="61"/>
      <c r="NN31" s="76"/>
      <c r="NO31" s="78">
        <f t="shared" si="51"/>
        <v>0</v>
      </c>
      <c r="NQ31" s="31"/>
      <c r="NR31" s="312"/>
      <c r="NS31" s="22"/>
      <c r="NT31" s="61"/>
      <c r="NU31" s="76"/>
      <c r="NV31" s="78">
        <f t="shared" si="52"/>
        <v>870000.36</v>
      </c>
      <c r="NX31" s="31"/>
      <c r="NY31" s="312"/>
      <c r="NZ31" s="22"/>
      <c r="OA31" s="61"/>
      <c r="OB31" s="76"/>
      <c r="OC31" s="78">
        <f t="shared" si="53"/>
        <v>0</v>
      </c>
      <c r="OE31" s="31"/>
      <c r="OF31" s="312"/>
      <c r="OG31" s="22"/>
      <c r="OH31" s="61"/>
      <c r="OI31" s="76"/>
      <c r="OJ31" s="78">
        <f t="shared" si="54"/>
        <v>46202.5</v>
      </c>
      <c r="OL31" s="49"/>
      <c r="OM31" s="230"/>
      <c r="ON31" s="105"/>
      <c r="OO31" s="259"/>
      <c r="OP31" s="140"/>
      <c r="OQ31" s="132">
        <f t="shared" si="55"/>
        <v>0</v>
      </c>
      <c r="OS31" s="49"/>
      <c r="OT31" s="230"/>
      <c r="OU31" s="105"/>
      <c r="OV31" s="259"/>
      <c r="OW31" s="140"/>
      <c r="OX31" s="132">
        <f t="shared" si="56"/>
        <v>0</v>
      </c>
      <c r="OZ31" s="31"/>
      <c r="PA31" s="312"/>
      <c r="PB31" s="22"/>
      <c r="PC31" s="61"/>
      <c r="PD31" s="76"/>
      <c r="PE31" s="78">
        <f t="shared" si="57"/>
        <v>234</v>
      </c>
      <c r="PG31" s="31"/>
      <c r="PH31" s="312"/>
      <c r="PI31" s="22"/>
      <c r="PJ31" s="61"/>
      <c r="PK31" s="76"/>
      <c r="PL31" s="78">
        <f t="shared" si="58"/>
        <v>7744.58</v>
      </c>
      <c r="PN31" s="407"/>
      <c r="PO31" s="312"/>
      <c r="PP31" s="22"/>
      <c r="PQ31" s="494"/>
      <c r="PR31" s="76"/>
      <c r="PS31" s="78">
        <f t="shared" si="59"/>
        <v>33614.700000000012</v>
      </c>
      <c r="PU31" s="322"/>
      <c r="PV31" s="230"/>
      <c r="PW31" s="105"/>
      <c r="PX31" s="49"/>
      <c r="PY31" s="76"/>
      <c r="PZ31" s="78">
        <f t="shared" si="60"/>
        <v>221051.1</v>
      </c>
      <c r="QB31" s="322"/>
      <c r="QC31" s="230"/>
      <c r="QD31" s="105"/>
      <c r="QE31" s="49"/>
      <c r="QF31" s="140"/>
      <c r="QG31" s="132">
        <f t="shared" si="61"/>
        <v>131141.95000000001</v>
      </c>
      <c r="QI31" s="31"/>
      <c r="QJ31" s="312"/>
      <c r="QK31" s="22"/>
      <c r="QL31" s="61"/>
      <c r="QM31" s="76"/>
      <c r="QN31" s="78">
        <f t="shared" si="62"/>
        <v>720.1</v>
      </c>
      <c r="QP31" s="323"/>
      <c r="QQ31" s="312"/>
      <c r="QR31" s="22"/>
      <c r="QS31" s="61"/>
      <c r="QT31" s="76"/>
      <c r="QU31" s="78">
        <f t="shared" si="63"/>
        <v>57552.92</v>
      </c>
      <c r="QW31" s="323"/>
      <c r="QX31" s="312"/>
      <c r="QY31" s="22"/>
      <c r="QZ31" s="61"/>
      <c r="RA31" s="76"/>
      <c r="RB31" s="78">
        <f t="shared" si="64"/>
        <v>150000</v>
      </c>
      <c r="RD31" s="31"/>
      <c r="RE31" s="312"/>
      <c r="RF31" s="22"/>
      <c r="RG31" s="61"/>
      <c r="RH31" s="76"/>
      <c r="RI31" s="78">
        <f t="shared" si="65"/>
        <v>3803.8</v>
      </c>
      <c r="RK31" s="31"/>
      <c r="RL31" s="312"/>
      <c r="RM31" s="22"/>
      <c r="RN31" s="61"/>
      <c r="RO31" s="76"/>
      <c r="RP31" s="78">
        <f t="shared" si="66"/>
        <v>4431</v>
      </c>
    </row>
    <row r="32" spans="1:484" x14ac:dyDescent="0.25">
      <c r="A32" s="323"/>
      <c r="B32" s="1018"/>
      <c r="C32" s="22"/>
      <c r="D32" s="31"/>
      <c r="E32" s="76"/>
      <c r="F32" s="78">
        <f t="shared" si="0"/>
        <v>40393.229999999989</v>
      </c>
      <c r="H32" s="323"/>
      <c r="I32" s="312"/>
      <c r="J32" s="312"/>
      <c r="K32" s="22"/>
      <c r="L32" s="49"/>
      <c r="M32" s="105"/>
      <c r="N32" s="78">
        <f t="shared" si="67"/>
        <v>2065734</v>
      </c>
      <c r="P32" s="323"/>
      <c r="Q32" s="1011"/>
      <c r="R32" s="22"/>
      <c r="S32" s="31"/>
      <c r="T32" s="76"/>
      <c r="U32" s="78">
        <f t="shared" si="1"/>
        <v>128862.77</v>
      </c>
      <c r="W32" s="312"/>
      <c r="X32" s="312"/>
      <c r="Y32" s="22"/>
      <c r="Z32" s="31"/>
      <c r="AA32" s="76"/>
      <c r="AB32" s="78">
        <f t="shared" si="2"/>
        <v>28710</v>
      </c>
      <c r="AD32" s="312"/>
      <c r="AE32" s="312"/>
      <c r="AF32" s="312"/>
      <c r="AG32" s="22"/>
      <c r="AH32" s="31"/>
      <c r="AI32" s="76"/>
      <c r="AJ32" s="78">
        <f t="shared" si="3"/>
        <v>0</v>
      </c>
      <c r="AL32" s="1004"/>
      <c r="AM32" s="312"/>
      <c r="AN32" s="312"/>
      <c r="AO32" s="22"/>
      <c r="AP32" s="31"/>
      <c r="AQ32" s="76"/>
      <c r="AR32" s="78">
        <f t="shared" si="4"/>
        <v>14000</v>
      </c>
      <c r="AT32" s="312"/>
      <c r="AU32" s="312"/>
      <c r="AV32" s="312"/>
      <c r="AW32" s="22"/>
      <c r="AX32" s="31"/>
      <c r="AY32" s="76"/>
      <c r="AZ32" s="78">
        <f t="shared" si="5"/>
        <v>0</v>
      </c>
      <c r="BB32" s="312"/>
      <c r="BC32" s="312"/>
      <c r="BD32" s="22"/>
      <c r="BE32" s="31"/>
      <c r="BF32" s="76"/>
      <c r="BG32" s="78">
        <f t="shared" si="6"/>
        <v>0</v>
      </c>
      <c r="BI32" s="1418"/>
      <c r="BJ32" s="1018"/>
      <c r="BK32" s="22"/>
      <c r="BL32" s="31"/>
      <c r="BM32" s="76"/>
      <c r="BN32" s="78">
        <f t="shared" si="7"/>
        <v>17416.799999999996</v>
      </c>
      <c r="BP32" s="312"/>
      <c r="BQ32" s="312"/>
      <c r="BR32" s="22"/>
      <c r="BS32" s="31"/>
      <c r="BT32" s="76"/>
      <c r="BU32" s="78">
        <f t="shared" si="8"/>
        <v>0</v>
      </c>
      <c r="BW32" s="230"/>
      <c r="BX32" s="230"/>
      <c r="BY32" s="105"/>
      <c r="BZ32" s="49"/>
      <c r="CA32" s="140"/>
      <c r="CB32" s="132">
        <f t="shared" si="9"/>
        <v>0</v>
      </c>
      <c r="CD32" s="323"/>
      <c r="CE32" s="1018"/>
      <c r="CF32" s="22"/>
      <c r="CG32" s="31"/>
      <c r="CH32" s="76"/>
      <c r="CI32" s="78">
        <f t="shared" si="10"/>
        <v>1441109.17</v>
      </c>
      <c r="CK32" s="427"/>
      <c r="CL32" s="230"/>
      <c r="CM32" s="105"/>
      <c r="CN32" s="49"/>
      <c r="CO32" s="140"/>
      <c r="CP32" s="78">
        <f t="shared" si="11"/>
        <v>174382.27000000002</v>
      </c>
      <c r="CR32" s="312"/>
      <c r="CS32" s="312"/>
      <c r="CT32" s="22"/>
      <c r="CU32" s="31"/>
      <c r="CV32" s="76"/>
      <c r="CW32" s="78">
        <f t="shared" si="12"/>
        <v>62317.05999999999</v>
      </c>
      <c r="CY32" s="312"/>
      <c r="CZ32" s="312"/>
      <c r="DA32" s="22"/>
      <c r="DB32" s="31"/>
      <c r="DC32" s="76"/>
      <c r="DD32" s="78">
        <f t="shared" si="13"/>
        <v>6499.98</v>
      </c>
      <c r="DF32" s="322"/>
      <c r="DG32" s="783"/>
      <c r="DH32" s="1012"/>
      <c r="DI32" s="105"/>
      <c r="DJ32" s="49"/>
      <c r="DK32" s="140"/>
      <c r="DL32" s="78">
        <f t="shared" si="14"/>
        <v>178224.63999999998</v>
      </c>
      <c r="DN32" s="323"/>
      <c r="DO32" s="312"/>
      <c r="DP32" s="312"/>
      <c r="DQ32" s="22"/>
      <c r="DR32" s="31"/>
      <c r="DS32" s="76"/>
      <c r="DT32" s="78">
        <f t="shared" si="15"/>
        <v>24729.120000000003</v>
      </c>
      <c r="DV32" s="323"/>
      <c r="DW32" s="312"/>
      <c r="DX32" s="312"/>
      <c r="DY32" s="22"/>
      <c r="DZ32" s="31"/>
      <c r="EA32" s="76"/>
      <c r="EB32" s="78">
        <f t="shared" si="16"/>
        <v>0</v>
      </c>
      <c r="ED32" s="323"/>
      <c r="EE32" s="312"/>
      <c r="EF32" s="785"/>
      <c r="EG32" s="31"/>
      <c r="EH32" s="795"/>
      <c r="EI32" s="78">
        <f t="shared" si="17"/>
        <v>117943.75</v>
      </c>
      <c r="EK32" s="618"/>
      <c r="EL32" s="1306"/>
      <c r="EM32" s="1307"/>
      <c r="EN32" s="564"/>
      <c r="EO32" s="351"/>
      <c r="EP32" s="132">
        <f t="shared" si="18"/>
        <v>1426285</v>
      </c>
      <c r="ER32" s="618"/>
      <c r="ES32" s="1306"/>
      <c r="ET32" s="1307"/>
      <c r="EU32" s="564"/>
      <c r="EV32" s="351"/>
      <c r="EW32" s="132">
        <f t="shared" si="19"/>
        <v>214848.08000000002</v>
      </c>
      <c r="EY32" s="618"/>
      <c r="EZ32" s="1306"/>
      <c r="FA32" s="1307"/>
      <c r="FB32" s="564"/>
      <c r="FC32" s="351"/>
      <c r="FD32" s="132">
        <f t="shared" si="20"/>
        <v>335500.51</v>
      </c>
      <c r="FF32" s="322"/>
      <c r="FG32" s="230"/>
      <c r="FH32" s="698"/>
      <c r="FI32" s="49"/>
      <c r="FJ32" s="351"/>
      <c r="FK32" s="132">
        <f t="shared" si="21"/>
        <v>3872.54</v>
      </c>
      <c r="FM32" s="322"/>
      <c r="FN32" s="230"/>
      <c r="FO32" s="698"/>
      <c r="FP32" s="49"/>
      <c r="FQ32" s="351"/>
      <c r="FR32" s="132">
        <f t="shared" si="22"/>
        <v>0</v>
      </c>
      <c r="FT32" s="312"/>
      <c r="FU32" s="312"/>
      <c r="FV32" s="785"/>
      <c r="FW32" s="31"/>
      <c r="FX32" s="795"/>
      <c r="FY32" s="78">
        <f t="shared" si="23"/>
        <v>0</v>
      </c>
      <c r="GA32" s="312"/>
      <c r="GB32" s="312"/>
      <c r="GC32" s="785"/>
      <c r="GD32" s="31"/>
      <c r="GE32" s="795"/>
      <c r="GF32" s="78">
        <f t="shared" si="24"/>
        <v>13569.66</v>
      </c>
      <c r="GH32" s="312"/>
      <c r="GI32" s="312"/>
      <c r="GJ32" s="785"/>
      <c r="GK32" s="31"/>
      <c r="GL32" s="795"/>
      <c r="GM32" s="78">
        <f t="shared" si="25"/>
        <v>0</v>
      </c>
      <c r="GO32" s="794"/>
      <c r="GP32" s="312"/>
      <c r="GQ32" s="312"/>
      <c r="GR32" s="22"/>
      <c r="GS32" s="31"/>
      <c r="GT32" s="795"/>
      <c r="GU32" s="78">
        <f t="shared" si="26"/>
        <v>742.1</v>
      </c>
      <c r="GW32" s="312"/>
      <c r="GX32" s="312"/>
      <c r="GY32" s="785"/>
      <c r="GZ32" s="31"/>
      <c r="HA32" s="795"/>
      <c r="HB32" s="78">
        <f t="shared" si="27"/>
        <v>25000.2</v>
      </c>
      <c r="HD32" s="312"/>
      <c r="HE32" s="312"/>
      <c r="HF32" s="785"/>
      <c r="HG32" s="31"/>
      <c r="HH32" s="795"/>
      <c r="HI32" s="78">
        <f t="shared" si="28"/>
        <v>16688.400000000001</v>
      </c>
      <c r="HK32" s="323"/>
      <c r="HL32" s="312"/>
      <c r="HM32" s="834"/>
      <c r="HN32" s="812"/>
      <c r="HO32" s="795"/>
      <c r="HP32" s="813">
        <f t="shared" si="29"/>
        <v>84894.25</v>
      </c>
      <c r="HR32" s="322"/>
      <c r="HS32" s="230"/>
      <c r="HT32" s="808"/>
      <c r="HU32" s="98"/>
      <c r="HV32" s="351"/>
      <c r="HW32" s="813">
        <f t="shared" si="30"/>
        <v>21404.400000000001</v>
      </c>
      <c r="HY32" s="312"/>
      <c r="HZ32" s="312"/>
      <c r="IA32" s="22"/>
      <c r="IB32" s="31"/>
      <c r="IC32" s="76"/>
      <c r="ID32" s="78">
        <f t="shared" si="31"/>
        <v>19222.190000000002</v>
      </c>
      <c r="IF32" s="312"/>
      <c r="IG32" s="312"/>
      <c r="IH32" s="22"/>
      <c r="II32" s="31"/>
      <c r="IJ32" s="76"/>
      <c r="IK32" s="78">
        <f t="shared" si="32"/>
        <v>25300</v>
      </c>
      <c r="IM32" s="312"/>
      <c r="IN32" s="312"/>
      <c r="IO32" s="22"/>
      <c r="IP32" s="31"/>
      <c r="IQ32" s="76"/>
      <c r="IR32" s="78">
        <f t="shared" si="33"/>
        <v>65228.52</v>
      </c>
      <c r="IT32" s="312"/>
      <c r="IU32" s="312"/>
      <c r="IV32" s="22"/>
      <c r="IW32" s="31"/>
      <c r="IX32" s="76"/>
      <c r="IY32" s="78">
        <f t="shared" si="34"/>
        <v>3088.4</v>
      </c>
      <c r="JA32" s="312"/>
      <c r="JB32" s="312"/>
      <c r="JC32" s="22"/>
      <c r="JD32" s="31"/>
      <c r="JE32" s="76"/>
      <c r="JF32" s="78">
        <f t="shared" si="35"/>
        <v>0</v>
      </c>
      <c r="JH32" s="322"/>
      <c r="JI32" s="230"/>
      <c r="JJ32" s="979"/>
      <c r="JK32" s="49"/>
      <c r="JL32" s="140"/>
      <c r="JM32" s="132">
        <f t="shared" si="36"/>
        <v>1046557.2</v>
      </c>
      <c r="JO32" s="312"/>
      <c r="JP32" s="312"/>
      <c r="JQ32" s="22"/>
      <c r="JR32" s="31"/>
      <c r="JS32" s="76"/>
      <c r="JT32" s="78">
        <f t="shared" si="37"/>
        <v>0</v>
      </c>
      <c r="JV32" s="312"/>
      <c r="JW32" s="312"/>
      <c r="JX32" s="22"/>
      <c r="JY32" s="31"/>
      <c r="JZ32" s="76"/>
      <c r="KA32" s="78">
        <f t="shared" si="38"/>
        <v>0</v>
      </c>
      <c r="KC32" s="407"/>
      <c r="KD32" s="31"/>
      <c r="KE32" s="312"/>
      <c r="KF32" s="22"/>
      <c r="KG32" s="61"/>
      <c r="KH32" s="76"/>
      <c r="KI32" s="78">
        <f t="shared" si="39"/>
        <v>27686.6</v>
      </c>
      <c r="KK32" s="407"/>
      <c r="KL32" s="312"/>
      <c r="KM32" s="22"/>
      <c r="KN32" s="61"/>
      <c r="KO32" s="76"/>
      <c r="KP32" s="78">
        <f t="shared" si="40"/>
        <v>53000.1</v>
      </c>
      <c r="KR32" s="427"/>
      <c r="KS32" s="230"/>
      <c r="KT32" s="105"/>
      <c r="KU32" s="259"/>
      <c r="KV32" s="140"/>
      <c r="KW32" s="132">
        <f t="shared" si="41"/>
        <v>53000.1</v>
      </c>
      <c r="KY32" s="31"/>
      <c r="KZ32" s="312"/>
      <c r="LA32" s="22"/>
      <c r="LB32" s="61"/>
      <c r="LC32" s="76"/>
      <c r="LD32" s="78">
        <f t="shared" si="42"/>
        <v>5139.42</v>
      </c>
      <c r="LF32" s="31"/>
      <c r="LG32" s="312"/>
      <c r="LH32" s="22"/>
      <c r="LI32" s="61"/>
      <c r="LJ32" s="76"/>
      <c r="LK32" s="78">
        <f t="shared" si="43"/>
        <v>7971.5</v>
      </c>
      <c r="LM32" s="407"/>
      <c r="LN32" s="312"/>
      <c r="LO32" s="22"/>
      <c r="LP32" s="61"/>
      <c r="LQ32" s="76"/>
      <c r="LR32" s="78">
        <f t="shared" si="44"/>
        <v>2000</v>
      </c>
      <c r="LT32" s="407"/>
      <c r="LU32" s="312"/>
      <c r="LV32" s="22"/>
      <c r="LW32" s="61"/>
      <c r="LX32" s="76"/>
      <c r="LY32" s="78">
        <f t="shared" si="45"/>
        <v>31296.400000000001</v>
      </c>
      <c r="MA32" s="31"/>
      <c r="MB32" s="1011"/>
      <c r="MC32" s="22"/>
      <c r="MD32" s="61"/>
      <c r="ME32" s="76"/>
      <c r="MF32" s="78">
        <f t="shared" si="46"/>
        <v>98778.799999999988</v>
      </c>
      <c r="MH32" s="31"/>
      <c r="MI32" s="312"/>
      <c r="MJ32" s="22"/>
      <c r="MK32" s="61"/>
      <c r="ML32" s="76"/>
      <c r="MM32" s="78">
        <f t="shared" si="47"/>
        <v>21915.99</v>
      </c>
      <c r="MO32" s="31"/>
      <c r="MP32" s="312"/>
      <c r="MQ32" s="22"/>
      <c r="MR32" s="61"/>
      <c r="MS32" s="76"/>
      <c r="MT32" s="78">
        <f t="shared" si="48"/>
        <v>0</v>
      </c>
      <c r="MV32" s="31"/>
      <c r="MW32" s="312"/>
      <c r="MX32" s="22"/>
      <c r="MY32" s="61"/>
      <c r="MZ32" s="76"/>
      <c r="NA32" s="78">
        <f t="shared" si="49"/>
        <v>0</v>
      </c>
      <c r="NC32" s="31"/>
      <c r="ND32" s="312"/>
      <c r="NE32" s="22"/>
      <c r="NF32" s="61"/>
      <c r="NG32" s="76"/>
      <c r="NH32" s="78">
        <f t="shared" si="50"/>
        <v>7803.92</v>
      </c>
      <c r="NJ32" s="31"/>
      <c r="NK32" s="312"/>
      <c r="NL32" s="22"/>
      <c r="NM32" s="61"/>
      <c r="NN32" s="76"/>
      <c r="NO32" s="78">
        <f t="shared" si="51"/>
        <v>0</v>
      </c>
      <c r="NQ32" s="31"/>
      <c r="NR32" s="312"/>
      <c r="NS32" s="22"/>
      <c r="NT32" s="61"/>
      <c r="NU32" s="76"/>
      <c r="NV32" s="78">
        <f t="shared" si="52"/>
        <v>870000.36</v>
      </c>
      <c r="NX32" s="31"/>
      <c r="NY32" s="312"/>
      <c r="NZ32" s="22"/>
      <c r="OA32" s="61"/>
      <c r="OB32" s="76"/>
      <c r="OC32" s="78">
        <f t="shared" si="53"/>
        <v>0</v>
      </c>
      <c r="OE32" s="31"/>
      <c r="OF32" s="312"/>
      <c r="OG32" s="22"/>
      <c r="OH32" s="61"/>
      <c r="OI32" s="76"/>
      <c r="OJ32" s="78">
        <f t="shared" si="54"/>
        <v>46202.5</v>
      </c>
      <c r="OL32" s="49"/>
      <c r="OM32" s="230"/>
      <c r="ON32" s="105"/>
      <c r="OO32" s="259"/>
      <c r="OP32" s="140"/>
      <c r="OQ32" s="132">
        <f t="shared" si="55"/>
        <v>0</v>
      </c>
      <c r="OS32" s="49"/>
      <c r="OT32" s="230"/>
      <c r="OU32" s="105"/>
      <c r="OV32" s="259"/>
      <c r="OW32" s="140"/>
      <c r="OX32" s="132">
        <f t="shared" si="56"/>
        <v>0</v>
      </c>
      <c r="OZ32" s="31"/>
      <c r="PA32" s="312"/>
      <c r="PB32" s="22"/>
      <c r="PC32" s="61"/>
      <c r="PD32" s="76"/>
      <c r="PE32" s="78">
        <f t="shared" si="57"/>
        <v>234</v>
      </c>
      <c r="PG32" s="31"/>
      <c r="PH32" s="312"/>
      <c r="PI32" s="22"/>
      <c r="PJ32" s="61"/>
      <c r="PK32" s="76"/>
      <c r="PL32" s="78">
        <f t="shared" si="58"/>
        <v>7744.58</v>
      </c>
      <c r="PN32" s="407"/>
      <c r="PO32" s="312"/>
      <c r="PP32" s="22"/>
      <c r="PQ32" s="494"/>
      <c r="PR32" s="76"/>
      <c r="PS32" s="78">
        <f t="shared" si="59"/>
        <v>33614.700000000012</v>
      </c>
      <c r="PU32" s="322"/>
      <c r="PV32" s="230"/>
      <c r="PW32" s="105"/>
      <c r="PX32" s="49"/>
      <c r="PY32" s="76"/>
      <c r="PZ32" s="78">
        <f t="shared" si="60"/>
        <v>221051.1</v>
      </c>
      <c r="QB32" s="322"/>
      <c r="QC32" s="230"/>
      <c r="QD32" s="105"/>
      <c r="QE32" s="49"/>
      <c r="QF32" s="140"/>
      <c r="QG32" s="132">
        <f t="shared" si="61"/>
        <v>131141.95000000001</v>
      </c>
      <c r="QI32" s="31"/>
      <c r="QJ32" s="312"/>
      <c r="QK32" s="22"/>
      <c r="QL32" s="61"/>
      <c r="QM32" s="76"/>
      <c r="QN32" s="78">
        <f t="shared" si="62"/>
        <v>720.1</v>
      </c>
      <c r="QP32" s="323"/>
      <c r="QQ32" s="312"/>
      <c r="QR32" s="22"/>
      <c r="QS32" s="61"/>
      <c r="QT32" s="76"/>
      <c r="QU32" s="78">
        <f t="shared" si="63"/>
        <v>57552.92</v>
      </c>
      <c r="QW32" s="323"/>
      <c r="QX32" s="312"/>
      <c r="QY32" s="22"/>
      <c r="QZ32" s="61"/>
      <c r="RA32" s="76"/>
      <c r="RB32" s="78">
        <f t="shared" si="64"/>
        <v>150000</v>
      </c>
      <c r="RD32" s="31"/>
      <c r="RE32" s="312"/>
      <c r="RF32" s="22"/>
      <c r="RG32" s="61"/>
      <c r="RH32" s="76"/>
      <c r="RI32" s="78">
        <f t="shared" si="65"/>
        <v>3803.8</v>
      </c>
      <c r="RK32" s="31"/>
      <c r="RL32" s="312"/>
      <c r="RM32" s="22"/>
      <c r="RN32" s="61"/>
      <c r="RO32" s="76"/>
      <c r="RP32" s="78">
        <f t="shared" si="66"/>
        <v>4431</v>
      </c>
    </row>
    <row r="33" spans="1:484" x14ac:dyDescent="0.25">
      <c r="A33" s="323"/>
      <c r="B33" s="1018"/>
      <c r="C33" s="22"/>
      <c r="D33" s="31"/>
      <c r="E33" s="76"/>
      <c r="F33" s="78">
        <f t="shared" si="0"/>
        <v>40393.229999999989</v>
      </c>
      <c r="H33" s="323"/>
      <c r="I33" s="312"/>
      <c r="J33" s="312"/>
      <c r="K33" s="22"/>
      <c r="L33" s="49"/>
      <c r="M33" s="105"/>
      <c r="N33" s="78">
        <f t="shared" si="67"/>
        <v>2065734</v>
      </c>
      <c r="P33" s="323"/>
      <c r="Q33" s="1011"/>
      <c r="R33" s="22"/>
      <c r="S33" s="31"/>
      <c r="T33" s="76"/>
      <c r="U33" s="78">
        <f t="shared" si="1"/>
        <v>128862.77</v>
      </c>
      <c r="W33" s="312"/>
      <c r="X33" s="312"/>
      <c r="Y33" s="22"/>
      <c r="Z33" s="31"/>
      <c r="AA33" s="76"/>
      <c r="AB33" s="78">
        <f t="shared" si="2"/>
        <v>28710</v>
      </c>
      <c r="AD33" s="312"/>
      <c r="AE33" s="312"/>
      <c r="AF33" s="312"/>
      <c r="AG33" s="22"/>
      <c r="AH33" s="31"/>
      <c r="AI33" s="76"/>
      <c r="AJ33" s="78">
        <f t="shared" si="3"/>
        <v>0</v>
      </c>
      <c r="AL33" s="1004"/>
      <c r="AM33" s="312"/>
      <c r="AN33" s="312"/>
      <c r="AO33" s="22"/>
      <c r="AP33" s="31"/>
      <c r="AQ33" s="76"/>
      <c r="AR33" s="78">
        <f t="shared" si="4"/>
        <v>14000</v>
      </c>
      <c r="AT33" s="312"/>
      <c r="AU33" s="312"/>
      <c r="AV33" s="312"/>
      <c r="AW33" s="22"/>
      <c r="AX33" s="31"/>
      <c r="AY33" s="76"/>
      <c r="AZ33" s="78">
        <f t="shared" si="5"/>
        <v>0</v>
      </c>
      <c r="BB33" s="312"/>
      <c r="BC33" s="312"/>
      <c r="BD33" s="22"/>
      <c r="BE33" s="31"/>
      <c r="BF33" s="76"/>
      <c r="BG33" s="78">
        <f t="shared" si="6"/>
        <v>0</v>
      </c>
      <c r="BI33" s="1418"/>
      <c r="BJ33" s="1018"/>
      <c r="BK33" s="22"/>
      <c r="BL33" s="31"/>
      <c r="BM33" s="76"/>
      <c r="BN33" s="78">
        <f t="shared" si="7"/>
        <v>17416.799999999996</v>
      </c>
      <c r="BP33" s="312"/>
      <c r="BQ33" s="312"/>
      <c r="BR33" s="22"/>
      <c r="BS33" s="31"/>
      <c r="BT33" s="76"/>
      <c r="BU33" s="78">
        <f t="shared" si="8"/>
        <v>0</v>
      </c>
      <c r="BW33" s="230"/>
      <c r="BX33" s="230"/>
      <c r="BY33" s="105"/>
      <c r="BZ33" s="49"/>
      <c r="CA33" s="140"/>
      <c r="CB33" s="132">
        <f t="shared" si="9"/>
        <v>0</v>
      </c>
      <c r="CD33" s="323"/>
      <c r="CE33" s="1018"/>
      <c r="CF33" s="22"/>
      <c r="CG33" s="31"/>
      <c r="CH33" s="76"/>
      <c r="CI33" s="78">
        <f t="shared" si="10"/>
        <v>1441109.17</v>
      </c>
      <c r="CK33" s="407"/>
      <c r="CL33" s="312"/>
      <c r="CM33" s="22"/>
      <c r="CN33" s="31"/>
      <c r="CO33" s="76"/>
      <c r="CP33" s="78">
        <f t="shared" si="11"/>
        <v>174382.27000000002</v>
      </c>
      <c r="CR33" s="312"/>
      <c r="CS33" s="312"/>
      <c r="CT33" s="22"/>
      <c r="CU33" s="31"/>
      <c r="CV33" s="76"/>
      <c r="CW33" s="78">
        <f t="shared" si="12"/>
        <v>62317.05999999999</v>
      </c>
      <c r="CY33" s="312"/>
      <c r="CZ33" s="312"/>
      <c r="DA33" s="22"/>
      <c r="DB33" s="31"/>
      <c r="DC33" s="76"/>
      <c r="DD33" s="78">
        <f t="shared" si="13"/>
        <v>6499.98</v>
      </c>
      <c r="DF33" s="322"/>
      <c r="DG33" s="783"/>
      <c r="DH33" s="1452"/>
      <c r="DI33" s="105"/>
      <c r="DJ33" s="49"/>
      <c r="DK33" s="140"/>
      <c r="DL33" s="78">
        <f t="shared" si="14"/>
        <v>178224.63999999998</v>
      </c>
      <c r="DN33" s="323"/>
      <c r="DO33" s="312"/>
      <c r="DP33" s="312"/>
      <c r="DQ33" s="22"/>
      <c r="DR33" s="31"/>
      <c r="DS33" s="76"/>
      <c r="DT33" s="78">
        <f t="shared" si="15"/>
        <v>24729.120000000003</v>
      </c>
      <c r="DV33" s="323"/>
      <c r="DW33" s="312"/>
      <c r="DX33" s="312"/>
      <c r="DY33" s="22"/>
      <c r="DZ33" s="31"/>
      <c r="EA33" s="76"/>
      <c r="EB33" s="78">
        <f t="shared" si="16"/>
        <v>0</v>
      </c>
      <c r="ED33" s="323"/>
      <c r="EE33" s="312"/>
      <c r="EF33" s="785"/>
      <c r="EG33" s="31"/>
      <c r="EH33" s="795"/>
      <c r="EI33" s="78">
        <f t="shared" si="17"/>
        <v>117943.75</v>
      </c>
      <c r="EK33" s="618"/>
      <c r="EL33" s="1306"/>
      <c r="EM33" s="1307"/>
      <c r="EN33" s="564"/>
      <c r="EO33" s="351"/>
      <c r="EP33" s="132">
        <f t="shared" si="18"/>
        <v>1426285</v>
      </c>
      <c r="ER33" s="618"/>
      <c r="ES33" s="1306"/>
      <c r="ET33" s="1307"/>
      <c r="EU33" s="564"/>
      <c r="EV33" s="351"/>
      <c r="EW33" s="132">
        <f t="shared" si="19"/>
        <v>214848.08000000002</v>
      </c>
      <c r="EY33" s="618"/>
      <c r="EZ33" s="1306"/>
      <c r="FA33" s="1307"/>
      <c r="FB33" s="564"/>
      <c r="FC33" s="351"/>
      <c r="FD33" s="132">
        <f t="shared" si="20"/>
        <v>335500.51</v>
      </c>
      <c r="FF33" s="322"/>
      <c r="FG33" s="230"/>
      <c r="FH33" s="698"/>
      <c r="FI33" s="49"/>
      <c r="FJ33" s="351"/>
      <c r="FK33" s="132">
        <f t="shared" si="21"/>
        <v>3872.54</v>
      </c>
      <c r="FM33" s="322"/>
      <c r="FN33" s="230"/>
      <c r="FO33" s="698"/>
      <c r="FP33" s="49"/>
      <c r="FQ33" s="351"/>
      <c r="FR33" s="132">
        <f t="shared" si="22"/>
        <v>0</v>
      </c>
      <c r="FT33" s="312"/>
      <c r="FU33" s="312"/>
      <c r="FV33" s="785"/>
      <c r="FW33" s="31"/>
      <c r="FX33" s="795"/>
      <c r="FY33" s="78">
        <f t="shared" si="23"/>
        <v>0</v>
      </c>
      <c r="GA33" s="312"/>
      <c r="GB33" s="312"/>
      <c r="GC33" s="785"/>
      <c r="GD33" s="31"/>
      <c r="GE33" s="795"/>
      <c r="GF33" s="78">
        <f t="shared" si="24"/>
        <v>13569.66</v>
      </c>
      <c r="GH33" s="312"/>
      <c r="GI33" s="312"/>
      <c r="GJ33" s="785"/>
      <c r="GK33" s="31"/>
      <c r="GL33" s="795"/>
      <c r="GM33" s="78">
        <f t="shared" si="25"/>
        <v>0</v>
      </c>
      <c r="GO33" s="794"/>
      <c r="GP33" s="312"/>
      <c r="GQ33" s="312"/>
      <c r="GR33" s="22"/>
      <c r="GS33" s="31"/>
      <c r="GT33" s="795"/>
      <c r="GU33" s="78">
        <f t="shared" si="26"/>
        <v>742.1</v>
      </c>
      <c r="GW33" s="312"/>
      <c r="GX33" s="312"/>
      <c r="GY33" s="785"/>
      <c r="GZ33" s="31"/>
      <c r="HA33" s="795"/>
      <c r="HB33" s="78">
        <f t="shared" si="27"/>
        <v>25000.2</v>
      </c>
      <c r="HD33" s="312"/>
      <c r="HE33" s="312"/>
      <c r="HF33" s="785"/>
      <c r="HG33" s="31"/>
      <c r="HH33" s="795"/>
      <c r="HI33" s="78">
        <f t="shared" si="28"/>
        <v>16688.400000000001</v>
      </c>
      <c r="HK33" s="323"/>
      <c r="HL33" s="312"/>
      <c r="HM33" s="834"/>
      <c r="HN33" s="812"/>
      <c r="HO33" s="795"/>
      <c r="HP33" s="813">
        <f t="shared" si="29"/>
        <v>84894.25</v>
      </c>
      <c r="HR33" s="322"/>
      <c r="HS33" s="230"/>
      <c r="HT33" s="808"/>
      <c r="HU33" s="98"/>
      <c r="HV33" s="351"/>
      <c r="HW33" s="813">
        <f t="shared" si="30"/>
        <v>21404.400000000001</v>
      </c>
      <c r="HY33" s="312"/>
      <c r="HZ33" s="312"/>
      <c r="IA33" s="22"/>
      <c r="IB33" s="31"/>
      <c r="IC33" s="76"/>
      <c r="ID33" s="78">
        <f t="shared" si="31"/>
        <v>19222.190000000002</v>
      </c>
      <c r="IF33" s="312"/>
      <c r="IG33" s="312"/>
      <c r="IH33" s="22"/>
      <c r="II33" s="31"/>
      <c r="IJ33" s="76"/>
      <c r="IK33" s="78">
        <f t="shared" si="32"/>
        <v>25300</v>
      </c>
      <c r="IM33" s="312"/>
      <c r="IN33" s="312"/>
      <c r="IO33" s="22"/>
      <c r="IP33" s="31"/>
      <c r="IQ33" s="76"/>
      <c r="IR33" s="78">
        <f t="shared" si="33"/>
        <v>65228.52</v>
      </c>
      <c r="IT33" s="312"/>
      <c r="IU33" s="312"/>
      <c r="IV33" s="22"/>
      <c r="IW33" s="31"/>
      <c r="IX33" s="76"/>
      <c r="IY33" s="78">
        <f t="shared" si="34"/>
        <v>3088.4</v>
      </c>
      <c r="JA33" s="312"/>
      <c r="JB33" s="312"/>
      <c r="JC33" s="22"/>
      <c r="JD33" s="31"/>
      <c r="JE33" s="76"/>
      <c r="JF33" s="78">
        <f t="shared" si="35"/>
        <v>0</v>
      </c>
      <c r="JH33" s="322"/>
      <c r="JI33" s="230"/>
      <c r="JJ33" s="979"/>
      <c r="JK33" s="49"/>
      <c r="JL33" s="140"/>
      <c r="JM33" s="132">
        <f t="shared" si="36"/>
        <v>1046557.2</v>
      </c>
      <c r="JO33" s="312"/>
      <c r="JP33" s="312"/>
      <c r="JQ33" s="22"/>
      <c r="JR33" s="31"/>
      <c r="JS33" s="76"/>
      <c r="JT33" s="78">
        <f t="shared" si="37"/>
        <v>0</v>
      </c>
      <c r="JV33" s="312"/>
      <c r="JW33" s="312"/>
      <c r="JX33" s="22"/>
      <c r="JY33" s="31"/>
      <c r="JZ33" s="76"/>
      <c r="KA33" s="78">
        <f t="shared" si="38"/>
        <v>0</v>
      </c>
      <c r="KC33" s="407"/>
      <c r="KD33" s="31"/>
      <c r="KE33" s="312"/>
      <c r="KF33" s="22"/>
      <c r="KG33" s="61"/>
      <c r="KH33" s="76"/>
      <c r="KI33" s="78">
        <f t="shared" si="39"/>
        <v>27686.6</v>
      </c>
      <c r="KK33" s="407"/>
      <c r="KL33" s="312"/>
      <c r="KM33" s="22"/>
      <c r="KN33" s="61"/>
      <c r="KO33" s="76"/>
      <c r="KP33" s="78">
        <f t="shared" si="40"/>
        <v>53000.1</v>
      </c>
      <c r="KR33" s="427"/>
      <c r="KS33" s="230"/>
      <c r="KT33" s="105"/>
      <c r="KU33" s="259"/>
      <c r="KV33" s="140"/>
      <c r="KW33" s="132">
        <f t="shared" si="41"/>
        <v>53000.1</v>
      </c>
      <c r="KY33" s="31"/>
      <c r="KZ33" s="312"/>
      <c r="LA33" s="22"/>
      <c r="LB33" s="61"/>
      <c r="LC33" s="76"/>
      <c r="LD33" s="78">
        <f t="shared" si="42"/>
        <v>5139.42</v>
      </c>
      <c r="LF33" s="31"/>
      <c r="LG33" s="312"/>
      <c r="LH33" s="22"/>
      <c r="LI33" s="61"/>
      <c r="LJ33" s="76"/>
      <c r="LK33" s="78">
        <f t="shared" si="43"/>
        <v>7971.5</v>
      </c>
      <c r="LM33" s="407"/>
      <c r="LN33" s="312"/>
      <c r="LO33" s="22"/>
      <c r="LP33" s="61"/>
      <c r="LQ33" s="76"/>
      <c r="LR33" s="78">
        <f t="shared" si="44"/>
        <v>2000</v>
      </c>
      <c r="LT33" s="407"/>
      <c r="LU33" s="312"/>
      <c r="LV33" s="22"/>
      <c r="LW33" s="61"/>
      <c r="LX33" s="76"/>
      <c r="LY33" s="78">
        <f t="shared" si="45"/>
        <v>31296.400000000001</v>
      </c>
      <c r="MA33" s="31"/>
      <c r="MB33" s="1011"/>
      <c r="MC33" s="22"/>
      <c r="MD33" s="61"/>
      <c r="ME33" s="76"/>
      <c r="MF33" s="78">
        <f t="shared" si="46"/>
        <v>98778.799999999988</v>
      </c>
      <c r="MH33" s="31"/>
      <c r="MI33" s="312"/>
      <c r="MJ33" s="22"/>
      <c r="MK33" s="61"/>
      <c r="ML33" s="76"/>
      <c r="MM33" s="78">
        <f t="shared" si="47"/>
        <v>21915.99</v>
      </c>
      <c r="MO33" s="31"/>
      <c r="MP33" s="312"/>
      <c r="MQ33" s="22"/>
      <c r="MR33" s="61"/>
      <c r="MS33" s="76"/>
      <c r="MT33" s="78">
        <f t="shared" si="48"/>
        <v>0</v>
      </c>
      <c r="MV33" s="31"/>
      <c r="MW33" s="312"/>
      <c r="MX33" s="22"/>
      <c r="MY33" s="61"/>
      <c r="MZ33" s="76"/>
      <c r="NA33" s="78">
        <f t="shared" si="49"/>
        <v>0</v>
      </c>
      <c r="NC33" s="31"/>
      <c r="ND33" s="312"/>
      <c r="NE33" s="22"/>
      <c r="NF33" s="61"/>
      <c r="NG33" s="76"/>
      <c r="NH33" s="78">
        <f t="shared" si="50"/>
        <v>7803.92</v>
      </c>
      <c r="NJ33" s="31"/>
      <c r="NK33" s="312"/>
      <c r="NL33" s="22"/>
      <c r="NM33" s="61"/>
      <c r="NN33" s="76"/>
      <c r="NO33" s="78">
        <f t="shared" si="51"/>
        <v>0</v>
      </c>
      <c r="NQ33" s="31"/>
      <c r="NR33" s="312"/>
      <c r="NS33" s="22"/>
      <c r="NT33" s="61"/>
      <c r="NU33" s="76"/>
      <c r="NV33" s="78">
        <f t="shared" si="52"/>
        <v>870000.36</v>
      </c>
      <c r="NX33" s="31"/>
      <c r="NY33" s="312"/>
      <c r="NZ33" s="22"/>
      <c r="OA33" s="61"/>
      <c r="OB33" s="76"/>
      <c r="OC33" s="78">
        <f t="shared" si="53"/>
        <v>0</v>
      </c>
      <c r="OE33" s="31"/>
      <c r="OF33" s="312"/>
      <c r="OG33" s="22"/>
      <c r="OH33" s="61"/>
      <c r="OI33" s="76"/>
      <c r="OJ33" s="78">
        <f t="shared" si="54"/>
        <v>46202.5</v>
      </c>
      <c r="OL33" s="49"/>
      <c r="OM33" s="230"/>
      <c r="ON33" s="105"/>
      <c r="OO33" s="259"/>
      <c r="OP33" s="140"/>
      <c r="OQ33" s="132">
        <f t="shared" si="55"/>
        <v>0</v>
      </c>
      <c r="OS33" s="49"/>
      <c r="OT33" s="230"/>
      <c r="OU33" s="105"/>
      <c r="OV33" s="259"/>
      <c r="OW33" s="140"/>
      <c r="OX33" s="132">
        <f t="shared" si="56"/>
        <v>0</v>
      </c>
      <c r="OZ33" s="31"/>
      <c r="PA33" s="312"/>
      <c r="PB33" s="22"/>
      <c r="PC33" s="61"/>
      <c r="PD33" s="76"/>
      <c r="PE33" s="78">
        <f t="shared" si="57"/>
        <v>234</v>
      </c>
      <c r="PG33" s="31"/>
      <c r="PH33" s="312"/>
      <c r="PI33" s="22"/>
      <c r="PJ33" s="61"/>
      <c r="PK33" s="76"/>
      <c r="PL33" s="78">
        <f t="shared" si="58"/>
        <v>7744.58</v>
      </c>
      <c r="PN33" s="407"/>
      <c r="PO33" s="312"/>
      <c r="PP33" s="22"/>
      <c r="PQ33" s="494"/>
      <c r="PR33" s="76"/>
      <c r="PS33" s="78">
        <f t="shared" si="59"/>
        <v>33614.700000000012</v>
      </c>
      <c r="PU33" s="322"/>
      <c r="PV33" s="230"/>
      <c r="PW33" s="105"/>
      <c r="PX33" s="259"/>
      <c r="PY33" s="76"/>
      <c r="PZ33" s="78">
        <f t="shared" si="60"/>
        <v>221051.1</v>
      </c>
      <c r="QB33" s="322"/>
      <c r="QC33" s="230"/>
      <c r="QD33" s="105"/>
      <c r="QE33" s="259"/>
      <c r="QF33" s="140"/>
      <c r="QG33" s="132">
        <f t="shared" si="61"/>
        <v>131141.95000000001</v>
      </c>
      <c r="QI33" s="31"/>
      <c r="QJ33" s="312"/>
      <c r="QK33" s="22"/>
      <c r="QL33" s="61"/>
      <c r="QM33" s="76"/>
      <c r="QN33" s="78">
        <f t="shared" si="62"/>
        <v>720.1</v>
      </c>
      <c r="QP33" s="323"/>
      <c r="QQ33" s="312"/>
      <c r="QR33" s="22"/>
      <c r="QS33" s="61"/>
      <c r="QT33" s="76"/>
      <c r="QU33" s="78">
        <f t="shared" si="63"/>
        <v>57552.92</v>
      </c>
      <c r="QW33" s="323"/>
      <c r="QX33" s="312"/>
      <c r="QY33" s="22"/>
      <c r="QZ33" s="61"/>
      <c r="RA33" s="76"/>
      <c r="RB33" s="78">
        <f t="shared" si="64"/>
        <v>150000</v>
      </c>
      <c r="RD33" s="31"/>
      <c r="RE33" s="312"/>
      <c r="RF33" s="22"/>
      <c r="RG33" s="61"/>
      <c r="RH33" s="76"/>
      <c r="RI33" s="78">
        <f t="shared" si="65"/>
        <v>3803.8</v>
      </c>
      <c r="RK33" s="31"/>
      <c r="RL33" s="312"/>
      <c r="RM33" s="22"/>
      <c r="RN33" s="61"/>
      <c r="RO33" s="76"/>
      <c r="RP33" s="78">
        <f t="shared" si="66"/>
        <v>4431</v>
      </c>
    </row>
    <row r="34" spans="1:484" x14ac:dyDescent="0.25">
      <c r="A34" s="323"/>
      <c r="B34" s="1018"/>
      <c r="C34" s="22"/>
      <c r="D34" s="31"/>
      <c r="E34" s="76"/>
      <c r="F34" s="78">
        <f t="shared" si="0"/>
        <v>40393.229999999989</v>
      </c>
      <c r="H34" s="323"/>
      <c r="J34" s="782"/>
      <c r="K34" s="140"/>
      <c r="L34" s="49"/>
      <c r="M34" s="140"/>
      <c r="N34" s="78">
        <f t="shared" si="67"/>
        <v>2065734</v>
      </c>
      <c r="P34" s="323"/>
      <c r="Q34" s="1011"/>
      <c r="R34" s="22"/>
      <c r="S34" s="31"/>
      <c r="T34" s="76"/>
      <c r="U34" s="78">
        <f t="shared" si="1"/>
        <v>128862.77</v>
      </c>
      <c r="W34" s="312"/>
      <c r="X34" s="312"/>
      <c r="Y34" s="22"/>
      <c r="Z34" s="31"/>
      <c r="AA34" s="76"/>
      <c r="AB34" s="78">
        <f t="shared" si="2"/>
        <v>28710</v>
      </c>
      <c r="AD34" s="312"/>
      <c r="AE34" s="312"/>
      <c r="AF34" s="312"/>
      <c r="AG34" s="22"/>
      <c r="AH34" s="31"/>
      <c r="AI34" s="76"/>
      <c r="AJ34" s="78">
        <f t="shared" si="3"/>
        <v>0</v>
      </c>
      <c r="AL34" s="1004"/>
      <c r="AM34" s="312"/>
      <c r="AN34" s="312"/>
      <c r="AO34" s="22"/>
      <c r="AP34" s="31"/>
      <c r="AQ34" s="76"/>
      <c r="AR34" s="78">
        <f t="shared" si="4"/>
        <v>14000</v>
      </c>
      <c r="AT34" s="312"/>
      <c r="AU34" s="312"/>
      <c r="AV34" s="312"/>
      <c r="AW34" s="22"/>
      <c r="AX34" s="31"/>
      <c r="AY34" s="76"/>
      <c r="AZ34" s="78">
        <f t="shared" si="5"/>
        <v>0</v>
      </c>
      <c r="BB34" s="312"/>
      <c r="BC34" s="312"/>
      <c r="BD34" s="22"/>
      <c r="BE34" s="31"/>
      <c r="BF34" s="76"/>
      <c r="BG34" s="78">
        <f t="shared" si="6"/>
        <v>0</v>
      </c>
      <c r="BI34" s="1418"/>
      <c r="BJ34" s="1018"/>
      <c r="BK34" s="22"/>
      <c r="BL34" s="31"/>
      <c r="BM34" s="76"/>
      <c r="BN34" s="78">
        <f t="shared" si="7"/>
        <v>17416.799999999996</v>
      </c>
      <c r="BP34" s="312"/>
      <c r="BQ34" s="312"/>
      <c r="BR34" s="22"/>
      <c r="BS34" s="31"/>
      <c r="BT34" s="76"/>
      <c r="BU34" s="78">
        <f t="shared" si="8"/>
        <v>0</v>
      </c>
      <c r="BW34" s="230"/>
      <c r="BX34" s="230"/>
      <c r="BY34" s="105"/>
      <c r="BZ34" s="49"/>
      <c r="CA34" s="140"/>
      <c r="CB34" s="132">
        <f t="shared" si="9"/>
        <v>0</v>
      </c>
      <c r="CD34" s="323"/>
      <c r="CE34" s="1018"/>
      <c r="CF34" s="22"/>
      <c r="CG34" s="31"/>
      <c r="CH34" s="76"/>
      <c r="CI34" s="78">
        <f t="shared" si="10"/>
        <v>1441109.17</v>
      </c>
      <c r="CK34" s="407"/>
      <c r="CL34" s="312"/>
      <c r="CM34" s="22"/>
      <c r="CN34" s="31"/>
      <c r="CO34" s="76"/>
      <c r="CP34" s="78">
        <f t="shared" si="11"/>
        <v>174382.27000000002</v>
      </c>
      <c r="CR34" s="312"/>
      <c r="CS34" s="312"/>
      <c r="CT34" s="22"/>
      <c r="CU34" s="31"/>
      <c r="CV34" s="76"/>
      <c r="CW34" s="78">
        <f t="shared" si="12"/>
        <v>62317.05999999999</v>
      </c>
      <c r="CY34" s="312"/>
      <c r="CZ34" s="312"/>
      <c r="DA34" s="22"/>
      <c r="DB34" s="31"/>
      <c r="DC34" s="76"/>
      <c r="DD34" s="78">
        <f t="shared" si="13"/>
        <v>6499.98</v>
      </c>
      <c r="DF34" s="322"/>
      <c r="DG34" s="230"/>
      <c r="DH34" s="1452"/>
      <c r="DI34" s="105"/>
      <c r="DJ34" s="49"/>
      <c r="DK34" s="140"/>
      <c r="DL34" s="78">
        <f t="shared" si="14"/>
        <v>178224.63999999998</v>
      </c>
      <c r="DN34" s="323"/>
      <c r="DO34" s="312"/>
      <c r="DP34" s="312"/>
      <c r="DQ34" s="22"/>
      <c r="DR34" s="31"/>
      <c r="DS34" s="76"/>
      <c r="DT34" s="78">
        <f t="shared" si="15"/>
        <v>24729.120000000003</v>
      </c>
      <c r="DV34" s="323"/>
      <c r="DW34" s="312"/>
      <c r="DX34" s="312"/>
      <c r="DY34" s="22"/>
      <c r="DZ34" s="31"/>
      <c r="EA34" s="76"/>
      <c r="EB34" s="78">
        <f t="shared" si="16"/>
        <v>0</v>
      </c>
      <c r="ED34" s="323"/>
      <c r="EE34" s="312"/>
      <c r="EF34" s="785"/>
      <c r="EG34" s="31"/>
      <c r="EH34" s="76"/>
      <c r="EI34" s="78">
        <f t="shared" si="17"/>
        <v>117943.75</v>
      </c>
      <c r="EK34" s="618"/>
      <c r="EL34" s="1306"/>
      <c r="EM34" s="1307"/>
      <c r="EN34" s="564"/>
      <c r="EO34" s="140"/>
      <c r="EP34" s="132">
        <f t="shared" si="18"/>
        <v>1426285</v>
      </c>
      <c r="ER34" s="618"/>
      <c r="ES34" s="1306"/>
      <c r="ET34" s="1307"/>
      <c r="EU34" s="564"/>
      <c r="EV34" s="140"/>
      <c r="EW34" s="132">
        <f t="shared" si="19"/>
        <v>214848.08000000002</v>
      </c>
      <c r="EY34" s="618"/>
      <c r="EZ34" s="1306"/>
      <c r="FA34" s="1307"/>
      <c r="FB34" s="564"/>
      <c r="FC34" s="140"/>
      <c r="FD34" s="132">
        <f t="shared" si="20"/>
        <v>335500.51</v>
      </c>
      <c r="FF34" s="322"/>
      <c r="FG34" s="230"/>
      <c r="FH34" s="698"/>
      <c r="FI34" s="49"/>
      <c r="FJ34" s="140"/>
      <c r="FK34" s="132">
        <f t="shared" si="21"/>
        <v>3872.54</v>
      </c>
      <c r="FM34" s="322"/>
      <c r="FN34" s="230"/>
      <c r="FO34" s="698"/>
      <c r="FP34" s="49"/>
      <c r="FQ34" s="140"/>
      <c r="FR34" s="132">
        <f t="shared" si="22"/>
        <v>0</v>
      </c>
      <c r="FT34" s="312"/>
      <c r="FU34" s="312"/>
      <c r="FV34" s="785"/>
      <c r="FW34" s="31"/>
      <c r="FX34" s="76"/>
      <c r="FY34" s="78">
        <f t="shared" si="23"/>
        <v>0</v>
      </c>
      <c r="GA34" s="312"/>
      <c r="GB34" s="312"/>
      <c r="GC34" s="785"/>
      <c r="GD34" s="31"/>
      <c r="GE34" s="76"/>
      <c r="GF34" s="78">
        <f t="shared" si="24"/>
        <v>13569.66</v>
      </c>
      <c r="GH34" s="312"/>
      <c r="GI34" s="312"/>
      <c r="GJ34" s="785"/>
      <c r="GK34" s="31"/>
      <c r="GL34" s="76"/>
      <c r="GM34" s="78">
        <f t="shared" si="25"/>
        <v>0</v>
      </c>
      <c r="GO34" s="794"/>
      <c r="GP34" s="312"/>
      <c r="GQ34" s="312"/>
      <c r="GR34" s="22"/>
      <c r="GS34" s="31"/>
      <c r="GT34" s="76"/>
      <c r="GU34" s="78">
        <f t="shared" si="26"/>
        <v>742.1</v>
      </c>
      <c r="GW34" s="312"/>
      <c r="GX34" s="312"/>
      <c r="GY34" s="785"/>
      <c r="GZ34" s="31"/>
      <c r="HA34" s="76"/>
      <c r="HB34" s="78">
        <f t="shared" si="27"/>
        <v>25000.2</v>
      </c>
      <c r="HD34" s="312"/>
      <c r="HE34" s="312"/>
      <c r="HF34" s="785"/>
      <c r="HG34" s="31"/>
      <c r="HH34" s="76"/>
      <c r="HI34" s="78">
        <f t="shared" si="28"/>
        <v>16688.400000000001</v>
      </c>
      <c r="HK34" s="323"/>
      <c r="HL34" s="312"/>
      <c r="HM34" s="834"/>
      <c r="HN34" s="812"/>
      <c r="HO34" s="795"/>
      <c r="HP34" s="813">
        <f t="shared" si="29"/>
        <v>84894.25</v>
      </c>
      <c r="HR34" s="322"/>
      <c r="HS34" s="230"/>
      <c r="HT34" s="808"/>
      <c r="HU34" s="98"/>
      <c r="HV34" s="351"/>
      <c r="HW34" s="813">
        <f t="shared" si="30"/>
        <v>21404.400000000001</v>
      </c>
      <c r="HY34" s="312"/>
      <c r="HZ34" s="312"/>
      <c r="IA34" s="22"/>
      <c r="IB34" s="31"/>
      <c r="IC34" s="76"/>
      <c r="ID34" s="78">
        <f t="shared" si="31"/>
        <v>19222.190000000002</v>
      </c>
      <c r="IF34" s="312"/>
      <c r="IG34" s="312"/>
      <c r="IH34" s="22"/>
      <c r="II34" s="31"/>
      <c r="IJ34" s="76"/>
      <c r="IK34" s="78">
        <f t="shared" si="32"/>
        <v>25300</v>
      </c>
      <c r="IM34" s="312"/>
      <c r="IN34" s="312"/>
      <c r="IO34" s="22"/>
      <c r="IP34" s="31"/>
      <c r="IQ34" s="76"/>
      <c r="IR34" s="78">
        <f t="shared" si="33"/>
        <v>65228.52</v>
      </c>
      <c r="IT34" s="312"/>
      <c r="IU34" s="312"/>
      <c r="IV34" s="22"/>
      <c r="IW34" s="31"/>
      <c r="IX34" s="76"/>
      <c r="IY34" s="78">
        <f t="shared" si="34"/>
        <v>3088.4</v>
      </c>
      <c r="JA34" s="312"/>
      <c r="JB34" s="312"/>
      <c r="JC34" s="22"/>
      <c r="JD34" s="31"/>
      <c r="JE34" s="76"/>
      <c r="JF34" s="78">
        <f t="shared" si="35"/>
        <v>0</v>
      </c>
      <c r="JH34" s="322"/>
      <c r="JI34" s="230"/>
      <c r="JJ34" s="979"/>
      <c r="JK34" s="49"/>
      <c r="JL34" s="140"/>
      <c r="JM34" s="132">
        <f t="shared" si="36"/>
        <v>1046557.2</v>
      </c>
      <c r="JO34" s="312"/>
      <c r="JP34" s="312"/>
      <c r="JQ34" s="22"/>
      <c r="JR34" s="31"/>
      <c r="JS34" s="76"/>
      <c r="JT34" s="78">
        <f t="shared" si="37"/>
        <v>0</v>
      </c>
      <c r="JV34" s="312"/>
      <c r="JW34" s="312"/>
      <c r="JX34" s="22"/>
      <c r="JY34" s="31"/>
      <c r="JZ34" s="76"/>
      <c r="KA34" s="78">
        <f t="shared" si="38"/>
        <v>0</v>
      </c>
      <c r="KC34" s="494"/>
      <c r="KD34" s="61"/>
      <c r="KE34" s="312"/>
      <c r="KF34" s="22"/>
      <c r="KG34" s="31"/>
      <c r="KH34" s="76"/>
      <c r="KI34" s="78">
        <f t="shared" si="39"/>
        <v>27686.6</v>
      </c>
      <c r="KK34" s="494"/>
      <c r="KL34" s="312"/>
      <c r="KM34" s="22"/>
      <c r="KN34" s="31"/>
      <c r="KO34" s="76"/>
      <c r="KP34" s="78">
        <f t="shared" si="40"/>
        <v>53000.1</v>
      </c>
      <c r="KR34" s="496"/>
      <c r="KS34" s="230"/>
      <c r="KT34" s="105"/>
      <c r="KU34" s="49"/>
      <c r="KV34" s="140"/>
      <c r="KW34" s="132">
        <f t="shared" si="41"/>
        <v>53000.1</v>
      </c>
      <c r="KY34" s="61"/>
      <c r="KZ34" s="312"/>
      <c r="LA34" s="22"/>
      <c r="LB34" s="31"/>
      <c r="LC34" s="76"/>
      <c r="LD34" s="78">
        <f t="shared" si="42"/>
        <v>5139.42</v>
      </c>
      <c r="LF34" s="61"/>
      <c r="LG34" s="312"/>
      <c r="LH34" s="22"/>
      <c r="LI34" s="31"/>
      <c r="LJ34" s="76"/>
      <c r="LK34" s="78">
        <f t="shared" si="43"/>
        <v>7971.5</v>
      </c>
      <c r="LM34" s="494"/>
      <c r="LN34" s="312"/>
      <c r="LO34" s="22"/>
      <c r="LP34" s="31"/>
      <c r="LQ34" s="76"/>
      <c r="LR34" s="78">
        <f t="shared" si="44"/>
        <v>2000</v>
      </c>
      <c r="LT34" s="494"/>
      <c r="LU34" s="312"/>
      <c r="LV34" s="22"/>
      <c r="LW34" s="31"/>
      <c r="LX34" s="76"/>
      <c r="LY34" s="78">
        <f t="shared" si="45"/>
        <v>31296.400000000001</v>
      </c>
      <c r="MA34" s="61"/>
      <c r="MB34" s="312"/>
      <c r="MC34" s="22"/>
      <c r="MD34" s="31"/>
      <c r="ME34" s="76"/>
      <c r="MF34" s="78">
        <f t="shared" si="46"/>
        <v>98778.799999999988</v>
      </c>
      <c r="MH34" s="61"/>
      <c r="MI34" s="312"/>
      <c r="MJ34" s="22"/>
      <c r="MK34" s="31"/>
      <c r="ML34" s="76"/>
      <c r="MM34" s="78">
        <f t="shared" si="47"/>
        <v>21915.99</v>
      </c>
      <c r="MO34" s="61"/>
      <c r="MP34" s="312"/>
      <c r="MQ34" s="22"/>
      <c r="MR34" s="31"/>
      <c r="MS34" s="76"/>
      <c r="MT34" s="78">
        <f t="shared" si="48"/>
        <v>0</v>
      </c>
      <c r="MV34" s="61"/>
      <c r="MW34" s="312"/>
      <c r="MX34" s="22"/>
      <c r="MY34" s="31"/>
      <c r="MZ34" s="76"/>
      <c r="NA34" s="78">
        <f t="shared" si="49"/>
        <v>0</v>
      </c>
      <c r="NC34" s="61"/>
      <c r="ND34" s="312"/>
      <c r="NE34" s="22"/>
      <c r="NF34" s="31"/>
      <c r="NG34" s="76"/>
      <c r="NH34" s="78">
        <f t="shared" si="50"/>
        <v>7803.92</v>
      </c>
      <c r="NJ34" s="61"/>
      <c r="NK34" s="312"/>
      <c r="NL34" s="22"/>
      <c r="NM34" s="31"/>
      <c r="NN34" s="76"/>
      <c r="NO34" s="78">
        <f t="shared" si="51"/>
        <v>0</v>
      </c>
      <c r="NQ34" s="61"/>
      <c r="NR34" s="312"/>
      <c r="NS34" s="22"/>
      <c r="NT34" s="31"/>
      <c r="NU34" s="76"/>
      <c r="NV34" s="78">
        <f t="shared" si="52"/>
        <v>870000.36</v>
      </c>
      <c r="NX34" s="61"/>
      <c r="NY34" s="312"/>
      <c r="NZ34" s="22"/>
      <c r="OA34" s="31"/>
      <c r="OB34" s="76"/>
      <c r="OC34" s="78">
        <f t="shared" si="53"/>
        <v>0</v>
      </c>
      <c r="OE34" s="61"/>
      <c r="OF34" s="312"/>
      <c r="OG34" s="22"/>
      <c r="OH34" s="31"/>
      <c r="OI34" s="76"/>
      <c r="OJ34" s="78">
        <f t="shared" si="54"/>
        <v>46202.5</v>
      </c>
      <c r="OL34" s="259"/>
      <c r="OM34" s="230"/>
      <c r="ON34" s="105"/>
      <c r="OO34" s="49"/>
      <c r="OP34" s="140"/>
      <c r="OQ34" s="132">
        <f t="shared" si="55"/>
        <v>0</v>
      </c>
      <c r="OS34" s="259"/>
      <c r="OT34" s="230"/>
      <c r="OU34" s="105"/>
      <c r="OV34" s="49"/>
      <c r="OW34" s="140"/>
      <c r="OX34" s="132">
        <f t="shared" si="56"/>
        <v>0</v>
      </c>
      <c r="OZ34" s="61"/>
      <c r="PA34" s="312"/>
      <c r="PB34" s="22"/>
      <c r="PC34" s="31"/>
      <c r="PD34" s="76"/>
      <c r="PE34" s="78">
        <f t="shared" si="57"/>
        <v>234</v>
      </c>
      <c r="PG34" s="61"/>
      <c r="PH34" s="312"/>
      <c r="PI34" s="22"/>
      <c r="PJ34" s="31"/>
      <c r="PK34" s="76"/>
      <c r="PL34" s="78">
        <f t="shared" si="58"/>
        <v>7744.58</v>
      </c>
      <c r="PN34" s="494"/>
      <c r="PO34" s="312"/>
      <c r="PP34" s="22"/>
      <c r="PQ34" s="407"/>
      <c r="PR34" s="76"/>
      <c r="PS34" s="78">
        <f t="shared" si="59"/>
        <v>33614.700000000012</v>
      </c>
      <c r="PU34" s="607"/>
      <c r="PV34" s="312"/>
      <c r="PW34" s="22"/>
      <c r="PX34" s="31"/>
      <c r="PY34" s="76"/>
      <c r="PZ34" s="78">
        <f t="shared" si="60"/>
        <v>221051.1</v>
      </c>
      <c r="QB34" s="343"/>
      <c r="QC34" s="230"/>
      <c r="QD34" s="105"/>
      <c r="QE34" s="49"/>
      <c r="QF34" s="140"/>
      <c r="QG34" s="132">
        <f t="shared" si="61"/>
        <v>131141.95000000001</v>
      </c>
      <c r="QI34" s="61"/>
      <c r="QJ34" s="312"/>
      <c r="QK34" s="22"/>
      <c r="QL34" s="31"/>
      <c r="QM34" s="76"/>
      <c r="QN34" s="78">
        <f t="shared" si="62"/>
        <v>720.1</v>
      </c>
      <c r="QP34" s="607"/>
      <c r="QQ34" s="312"/>
      <c r="QR34" s="22"/>
      <c r="QS34" s="31"/>
      <c r="QT34" s="76"/>
      <c r="QU34" s="78">
        <f t="shared" si="63"/>
        <v>57552.92</v>
      </c>
      <c r="QW34" s="607"/>
      <c r="QX34" s="312"/>
      <c r="QY34" s="22"/>
      <c r="QZ34" s="31"/>
      <c r="RA34" s="76"/>
      <c r="RB34" s="78">
        <f t="shared" si="64"/>
        <v>150000</v>
      </c>
      <c r="RD34" s="61"/>
      <c r="RE34" s="312"/>
      <c r="RF34" s="22"/>
      <c r="RG34" s="31"/>
      <c r="RH34" s="76"/>
      <c r="RI34" s="78">
        <f t="shared" si="65"/>
        <v>3803.8</v>
      </c>
      <c r="RK34" s="61"/>
      <c r="RL34" s="312"/>
      <c r="RM34" s="22"/>
      <c r="RN34" s="31"/>
      <c r="RO34" s="76"/>
      <c r="RP34" s="78">
        <f t="shared" si="66"/>
        <v>4431</v>
      </c>
    </row>
    <row r="35" spans="1:484" x14ac:dyDescent="0.25">
      <c r="A35" s="323"/>
      <c r="B35" s="312"/>
      <c r="C35" s="22"/>
      <c r="D35" s="31"/>
      <c r="E35" s="76"/>
      <c r="F35" s="78">
        <f t="shared" si="0"/>
        <v>40393.229999999989</v>
      </c>
      <c r="H35" s="323"/>
      <c r="J35" s="782"/>
      <c r="K35" s="140"/>
      <c r="L35" s="49"/>
      <c r="M35" s="140"/>
      <c r="N35" s="78">
        <f t="shared" si="67"/>
        <v>2065734</v>
      </c>
      <c r="P35" s="323"/>
      <c r="Q35" s="1011"/>
      <c r="R35" s="22"/>
      <c r="S35" s="31"/>
      <c r="T35" s="76"/>
      <c r="U35" s="78">
        <f t="shared" si="1"/>
        <v>128862.77</v>
      </c>
      <c r="W35" s="312"/>
      <c r="X35" s="312"/>
      <c r="Y35" s="22"/>
      <c r="Z35" s="31"/>
      <c r="AA35" s="76"/>
      <c r="AB35" s="78">
        <f t="shared" si="2"/>
        <v>28710</v>
      </c>
      <c r="AD35" s="312"/>
      <c r="AE35" s="312"/>
      <c r="AF35" s="312"/>
      <c r="AG35" s="22"/>
      <c r="AH35" s="31"/>
      <c r="AI35" s="76"/>
      <c r="AJ35" s="78">
        <f t="shared" si="3"/>
        <v>0</v>
      </c>
      <c r="AL35" s="1004"/>
      <c r="AM35" s="312"/>
      <c r="AN35" s="312"/>
      <c r="AO35" s="22"/>
      <c r="AP35" s="31"/>
      <c r="AQ35" s="76"/>
      <c r="AR35" s="78">
        <f t="shared" si="4"/>
        <v>14000</v>
      </c>
      <c r="AT35" s="312"/>
      <c r="AU35" s="312"/>
      <c r="AV35" s="312"/>
      <c r="AW35" s="22"/>
      <c r="AX35" s="31"/>
      <c r="AY35" s="76"/>
      <c r="AZ35" s="78">
        <f t="shared" si="5"/>
        <v>0</v>
      </c>
      <c r="BB35" s="312"/>
      <c r="BC35" s="312"/>
      <c r="BD35" s="22"/>
      <c r="BE35" s="31"/>
      <c r="BF35" s="76"/>
      <c r="BG35" s="78">
        <f t="shared" si="6"/>
        <v>0</v>
      </c>
      <c r="BI35" s="1418"/>
      <c r="BJ35" s="1018"/>
      <c r="BK35" s="22"/>
      <c r="BL35" s="31"/>
      <c r="BM35" s="76"/>
      <c r="BN35" s="78">
        <f t="shared" si="7"/>
        <v>17416.799999999996</v>
      </c>
      <c r="BP35" s="312"/>
      <c r="BQ35" s="312"/>
      <c r="BR35" s="22"/>
      <c r="BS35" s="31"/>
      <c r="BT35" s="76"/>
      <c r="BU35" s="78">
        <f t="shared" si="8"/>
        <v>0</v>
      </c>
      <c r="BW35" s="230"/>
      <c r="BX35" s="230"/>
      <c r="BY35" s="105"/>
      <c r="BZ35" s="49"/>
      <c r="CA35" s="140"/>
      <c r="CB35" s="132">
        <f t="shared" si="9"/>
        <v>0</v>
      </c>
      <c r="CD35" s="323"/>
      <c r="CE35" s="1018"/>
      <c r="CF35" s="22"/>
      <c r="CG35" s="31"/>
      <c r="CH35" s="76"/>
      <c r="CI35" s="78">
        <f t="shared" si="10"/>
        <v>1441109.17</v>
      </c>
      <c r="CK35" s="407"/>
      <c r="CL35" s="312"/>
      <c r="CM35" s="22"/>
      <c r="CN35" s="31"/>
      <c r="CO35" s="76"/>
      <c r="CP35" s="78">
        <f t="shared" si="11"/>
        <v>174382.27000000002</v>
      </c>
      <c r="CR35" s="312"/>
      <c r="CS35" s="312"/>
      <c r="CT35" s="22"/>
      <c r="CU35" s="31"/>
      <c r="CV35" s="76"/>
      <c r="CW35" s="78">
        <f t="shared" si="12"/>
        <v>62317.05999999999</v>
      </c>
      <c r="CY35" s="312"/>
      <c r="CZ35" s="312"/>
      <c r="DA35" s="22"/>
      <c r="DB35" s="31"/>
      <c r="DC35" s="76"/>
      <c r="DD35" s="78">
        <f t="shared" si="13"/>
        <v>6499.98</v>
      </c>
      <c r="DF35" s="322"/>
      <c r="DG35" s="783"/>
      <c r="DH35" s="1452"/>
      <c r="DI35" s="105"/>
      <c r="DJ35" s="49"/>
      <c r="DK35" s="140"/>
      <c r="DL35" s="78">
        <f t="shared" si="14"/>
        <v>178224.63999999998</v>
      </c>
      <c r="DN35" s="323"/>
      <c r="DO35" s="312"/>
      <c r="DP35" s="312"/>
      <c r="DQ35" s="22"/>
      <c r="DR35" s="31"/>
      <c r="DS35" s="76"/>
      <c r="DT35" s="78">
        <f t="shared" si="15"/>
        <v>24729.120000000003</v>
      </c>
      <c r="DV35" s="323"/>
      <c r="DW35" s="312"/>
      <c r="DX35" s="312"/>
      <c r="DY35" s="22"/>
      <c r="DZ35" s="31"/>
      <c r="EA35" s="76"/>
      <c r="EB35" s="78">
        <f t="shared" si="16"/>
        <v>0</v>
      </c>
      <c r="ED35" s="323"/>
      <c r="EE35" s="312"/>
      <c r="EF35" s="785"/>
      <c r="EG35" s="31"/>
      <c r="EH35" s="76"/>
      <c r="EI35" s="78">
        <f t="shared" si="17"/>
        <v>117943.75</v>
      </c>
      <c r="EK35" s="618"/>
      <c r="EL35" s="1306"/>
      <c r="EM35" s="1307"/>
      <c r="EN35" s="564"/>
      <c r="EO35" s="140"/>
      <c r="EP35" s="132">
        <f t="shared" si="18"/>
        <v>1426285</v>
      </c>
      <c r="ER35" s="618"/>
      <c r="ES35" s="1306"/>
      <c r="ET35" s="1307"/>
      <c r="EU35" s="564"/>
      <c r="EV35" s="140"/>
      <c r="EW35" s="132">
        <f t="shared" si="19"/>
        <v>214848.08000000002</v>
      </c>
      <c r="EY35" s="618"/>
      <c r="EZ35" s="1306"/>
      <c r="FA35" s="1307"/>
      <c r="FB35" s="564"/>
      <c r="FC35" s="140"/>
      <c r="FD35" s="132">
        <f t="shared" si="20"/>
        <v>335500.51</v>
      </c>
      <c r="FF35" s="322"/>
      <c r="FG35" s="230"/>
      <c r="FH35" s="698"/>
      <c r="FI35" s="49"/>
      <c r="FJ35" s="140"/>
      <c r="FK35" s="132">
        <f t="shared" si="21"/>
        <v>3872.54</v>
      </c>
      <c r="FM35" s="322"/>
      <c r="FN35" s="230"/>
      <c r="FO35" s="698"/>
      <c r="FP35" s="49"/>
      <c r="FQ35" s="140"/>
      <c r="FR35" s="132">
        <f t="shared" si="22"/>
        <v>0</v>
      </c>
      <c r="FT35" s="312"/>
      <c r="FU35" s="312"/>
      <c r="FV35" s="785"/>
      <c r="FW35" s="31"/>
      <c r="FX35" s="76"/>
      <c r="FY35" s="78">
        <f t="shared" si="23"/>
        <v>0</v>
      </c>
      <c r="GA35" s="312"/>
      <c r="GB35" s="312"/>
      <c r="GC35" s="785"/>
      <c r="GD35" s="31"/>
      <c r="GE35" s="76"/>
      <c r="GF35" s="78">
        <f t="shared" si="24"/>
        <v>13569.66</v>
      </c>
      <c r="GH35" s="312"/>
      <c r="GI35" s="312"/>
      <c r="GJ35" s="785"/>
      <c r="GK35" s="31"/>
      <c r="GL35" s="76"/>
      <c r="GM35" s="78">
        <f t="shared" si="25"/>
        <v>0</v>
      </c>
      <c r="GO35" s="794"/>
      <c r="GP35" s="312"/>
      <c r="GQ35" s="312"/>
      <c r="GR35" s="22"/>
      <c r="GS35" s="31"/>
      <c r="GT35" s="76"/>
      <c r="GU35" s="78">
        <f t="shared" si="26"/>
        <v>742.1</v>
      </c>
      <c r="GW35" s="312"/>
      <c r="GX35" s="312"/>
      <c r="GY35" s="785"/>
      <c r="GZ35" s="31"/>
      <c r="HA35" s="76"/>
      <c r="HB35" s="78">
        <f t="shared" si="27"/>
        <v>25000.2</v>
      </c>
      <c r="HD35" s="312"/>
      <c r="HE35" s="312"/>
      <c r="HF35" s="785"/>
      <c r="HG35" s="31"/>
      <c r="HH35" s="76"/>
      <c r="HI35" s="78">
        <f t="shared" si="28"/>
        <v>16688.400000000001</v>
      </c>
      <c r="HK35" s="323"/>
      <c r="HL35" s="312"/>
      <c r="HM35" s="834"/>
      <c r="HN35" s="812"/>
      <c r="HO35" s="795"/>
      <c r="HP35" s="813">
        <f t="shared" si="29"/>
        <v>84894.25</v>
      </c>
      <c r="HR35" s="322"/>
      <c r="HS35" s="230"/>
      <c r="HT35" s="808"/>
      <c r="HU35" s="98"/>
      <c r="HV35" s="351"/>
      <c r="HW35" s="813">
        <f t="shared" si="30"/>
        <v>21404.400000000001</v>
      </c>
      <c r="HY35" s="312"/>
      <c r="HZ35" s="312"/>
      <c r="IA35" s="22"/>
      <c r="IB35" s="31"/>
      <c r="IC35" s="76"/>
      <c r="ID35" s="78">
        <f t="shared" si="31"/>
        <v>19222.190000000002</v>
      </c>
      <c r="IF35" s="312"/>
      <c r="IG35" s="312"/>
      <c r="IH35" s="22"/>
      <c r="II35" s="31"/>
      <c r="IJ35" s="76"/>
      <c r="IK35" s="78">
        <f t="shared" si="32"/>
        <v>25300</v>
      </c>
      <c r="IM35" s="312"/>
      <c r="IN35" s="312"/>
      <c r="IO35" s="22"/>
      <c r="IP35" s="31"/>
      <c r="IQ35" s="76"/>
      <c r="IR35" s="78">
        <f t="shared" si="33"/>
        <v>65228.52</v>
      </c>
      <c r="IT35" s="312"/>
      <c r="IU35" s="312"/>
      <c r="IV35" s="22"/>
      <c r="IW35" s="31"/>
      <c r="IX35" s="76"/>
      <c r="IY35" s="78">
        <f t="shared" si="34"/>
        <v>3088.4</v>
      </c>
      <c r="JA35" s="312"/>
      <c r="JB35" s="312"/>
      <c r="JC35" s="22"/>
      <c r="JD35" s="31"/>
      <c r="JE35" s="76"/>
      <c r="JF35" s="78">
        <f t="shared" si="35"/>
        <v>0</v>
      </c>
      <c r="JH35" s="322"/>
      <c r="JI35" s="230"/>
      <c r="JJ35" s="979"/>
      <c r="JK35" s="49"/>
      <c r="JL35" s="140"/>
      <c r="JM35" s="132">
        <f t="shared" si="36"/>
        <v>1046557.2</v>
      </c>
      <c r="JO35" s="312"/>
      <c r="JP35" s="312"/>
      <c r="JQ35" s="22"/>
      <c r="JR35" s="31"/>
      <c r="JS35" s="76"/>
      <c r="JT35" s="78">
        <f t="shared" si="37"/>
        <v>0</v>
      </c>
      <c r="JV35" s="312"/>
      <c r="JW35" s="312"/>
      <c r="JX35" s="22"/>
      <c r="JY35" s="31"/>
      <c r="JZ35" s="76"/>
      <c r="KA35" s="78">
        <f t="shared" si="38"/>
        <v>0</v>
      </c>
      <c r="KC35" s="494"/>
      <c r="KD35" s="61"/>
      <c r="KE35" s="312"/>
      <c r="KF35" s="22"/>
      <c r="KG35" s="31"/>
      <c r="KH35" s="76"/>
      <c r="KI35" s="78">
        <f t="shared" si="39"/>
        <v>27686.6</v>
      </c>
      <c r="KK35" s="494"/>
      <c r="KL35" s="312"/>
      <c r="KM35" s="22"/>
      <c r="KN35" s="31"/>
      <c r="KO35" s="76"/>
      <c r="KP35" s="78">
        <f t="shared" si="40"/>
        <v>53000.1</v>
      </c>
      <c r="KR35" s="496"/>
      <c r="KS35" s="230"/>
      <c r="KT35" s="105"/>
      <c r="KU35" s="49"/>
      <c r="KV35" s="140"/>
      <c r="KW35" s="132">
        <f t="shared" si="41"/>
        <v>53000.1</v>
      </c>
      <c r="KY35" s="61"/>
      <c r="KZ35" s="312"/>
      <c r="LA35" s="22"/>
      <c r="LB35" s="31"/>
      <c r="LC35" s="76"/>
      <c r="LD35" s="78">
        <f t="shared" si="42"/>
        <v>5139.42</v>
      </c>
      <c r="LF35" s="61"/>
      <c r="LG35" s="312"/>
      <c r="LH35" s="22"/>
      <c r="LI35" s="31"/>
      <c r="LJ35" s="76"/>
      <c r="LK35" s="78">
        <f t="shared" si="43"/>
        <v>7971.5</v>
      </c>
      <c r="LM35" s="494"/>
      <c r="LN35" s="312"/>
      <c r="LO35" s="22"/>
      <c r="LP35" s="31"/>
      <c r="LQ35" s="76"/>
      <c r="LR35" s="78">
        <f t="shared" si="44"/>
        <v>2000</v>
      </c>
      <c r="LT35" s="494"/>
      <c r="LU35" s="312"/>
      <c r="LV35" s="22"/>
      <c r="LW35" s="31"/>
      <c r="LX35" s="76"/>
      <c r="LY35" s="78">
        <f t="shared" si="45"/>
        <v>31296.400000000001</v>
      </c>
      <c r="MA35" s="61"/>
      <c r="MB35" s="312"/>
      <c r="MC35" s="22"/>
      <c r="MD35" s="31"/>
      <c r="ME35" s="76"/>
      <c r="MF35" s="78">
        <f t="shared" si="46"/>
        <v>98778.799999999988</v>
      </c>
      <c r="MH35" s="61"/>
      <c r="MI35" s="312"/>
      <c r="MJ35" s="22"/>
      <c r="MK35" s="31"/>
      <c r="ML35" s="76"/>
      <c r="MM35" s="78">
        <f t="shared" si="47"/>
        <v>21915.99</v>
      </c>
      <c r="MO35" s="61"/>
      <c r="MP35" s="312"/>
      <c r="MQ35" s="22"/>
      <c r="MR35" s="31"/>
      <c r="MS35" s="76"/>
      <c r="MT35" s="78">
        <f t="shared" si="48"/>
        <v>0</v>
      </c>
      <c r="MV35" s="61"/>
      <c r="MW35" s="312"/>
      <c r="MX35" s="22"/>
      <c r="MY35" s="31"/>
      <c r="MZ35" s="76"/>
      <c r="NA35" s="78">
        <f t="shared" si="49"/>
        <v>0</v>
      </c>
      <c r="NC35" s="61"/>
      <c r="ND35" s="312"/>
      <c r="NE35" s="22"/>
      <c r="NF35" s="31"/>
      <c r="NG35" s="76"/>
      <c r="NH35" s="78">
        <f t="shared" si="50"/>
        <v>7803.92</v>
      </c>
      <c r="NJ35" s="61"/>
      <c r="NK35" s="312"/>
      <c r="NL35" s="22"/>
      <c r="NM35" s="31"/>
      <c r="NN35" s="76"/>
      <c r="NO35" s="78">
        <f t="shared" si="51"/>
        <v>0</v>
      </c>
      <c r="NQ35" s="61"/>
      <c r="NR35" s="312"/>
      <c r="NS35" s="22"/>
      <c r="NT35" s="31"/>
      <c r="NU35" s="76"/>
      <c r="NV35" s="78">
        <f t="shared" si="52"/>
        <v>870000.36</v>
      </c>
      <c r="NX35" s="61"/>
      <c r="NY35" s="312"/>
      <c r="NZ35" s="22"/>
      <c r="OA35" s="31"/>
      <c r="OB35" s="76"/>
      <c r="OC35" s="78">
        <f t="shared" si="53"/>
        <v>0</v>
      </c>
      <c r="OE35" s="61"/>
      <c r="OF35" s="312"/>
      <c r="OG35" s="22"/>
      <c r="OH35" s="31"/>
      <c r="OI35" s="76"/>
      <c r="OJ35" s="78">
        <f t="shared" si="54"/>
        <v>46202.5</v>
      </c>
      <c r="OL35" s="259"/>
      <c r="OM35" s="230"/>
      <c r="ON35" s="105"/>
      <c r="OO35" s="49"/>
      <c r="OP35" s="140"/>
      <c r="OQ35" s="132">
        <f t="shared" si="55"/>
        <v>0</v>
      </c>
      <c r="OS35" s="259"/>
      <c r="OT35" s="230"/>
      <c r="OU35" s="105"/>
      <c r="OV35" s="49"/>
      <c r="OW35" s="140"/>
      <c r="OX35" s="132">
        <f t="shared" si="56"/>
        <v>0</v>
      </c>
      <c r="OZ35" s="61"/>
      <c r="PA35" s="312"/>
      <c r="PB35" s="22"/>
      <c r="PC35" s="31"/>
      <c r="PD35" s="76"/>
      <c r="PE35" s="78">
        <f t="shared" si="57"/>
        <v>234</v>
      </c>
      <c r="PG35" s="61"/>
      <c r="PH35" s="312"/>
      <c r="PI35" s="22"/>
      <c r="PJ35" s="31"/>
      <c r="PK35" s="76"/>
      <c r="PL35" s="78">
        <f t="shared" si="58"/>
        <v>7744.58</v>
      </c>
      <c r="PN35" s="494"/>
      <c r="PO35" s="312"/>
      <c r="PP35" s="22"/>
      <c r="PQ35" s="407"/>
      <c r="PR35" s="76"/>
      <c r="PS35" s="78">
        <f t="shared" si="59"/>
        <v>33614.700000000012</v>
      </c>
      <c r="PU35" s="607"/>
      <c r="PV35" s="312"/>
      <c r="PW35" s="22"/>
      <c r="PX35" s="31"/>
      <c r="PY35" s="76"/>
      <c r="PZ35" s="78">
        <f t="shared" si="60"/>
        <v>221051.1</v>
      </c>
      <c r="QB35" s="343"/>
      <c r="QC35" s="230"/>
      <c r="QD35" s="105"/>
      <c r="QE35" s="49"/>
      <c r="QF35" s="140"/>
      <c r="QG35" s="132">
        <f t="shared" si="61"/>
        <v>131141.95000000001</v>
      </c>
      <c r="QI35" s="61"/>
      <c r="QJ35" s="312"/>
      <c r="QK35" s="22"/>
      <c r="QL35" s="31"/>
      <c r="QM35" s="76"/>
      <c r="QN35" s="78">
        <f t="shared" si="62"/>
        <v>720.1</v>
      </c>
      <c r="QP35" s="607"/>
      <c r="QQ35" s="312"/>
      <c r="QR35" s="22"/>
      <c r="QS35" s="31"/>
      <c r="QT35" s="76"/>
      <c r="QU35" s="78">
        <f t="shared" si="63"/>
        <v>57552.92</v>
      </c>
      <c r="QW35" s="607"/>
      <c r="QX35" s="312"/>
      <c r="QY35" s="22"/>
      <c r="QZ35" s="31"/>
      <c r="RA35" s="76"/>
      <c r="RB35" s="78">
        <f t="shared" si="64"/>
        <v>150000</v>
      </c>
      <c r="RD35" s="61"/>
      <c r="RE35" s="312"/>
      <c r="RF35" s="22"/>
      <c r="RG35" s="31"/>
      <c r="RH35" s="76"/>
      <c r="RI35" s="78">
        <f t="shared" si="65"/>
        <v>3803.8</v>
      </c>
      <c r="RK35" s="61"/>
      <c r="RL35" s="312"/>
      <c r="RM35" s="22"/>
      <c r="RN35" s="31"/>
      <c r="RO35" s="76"/>
      <c r="RP35" s="78">
        <f t="shared" si="66"/>
        <v>4431</v>
      </c>
    </row>
    <row r="36" spans="1:484" x14ac:dyDescent="0.25">
      <c r="A36" s="323"/>
      <c r="B36" s="312"/>
      <c r="C36" s="22"/>
      <c r="D36" s="31"/>
      <c r="E36" s="76"/>
      <c r="F36" s="78">
        <f t="shared" si="0"/>
        <v>40393.229999999989</v>
      </c>
      <c r="H36" s="323"/>
      <c r="J36" s="782"/>
      <c r="K36" s="140"/>
      <c r="L36" s="49"/>
      <c r="M36" s="140"/>
      <c r="N36" s="78">
        <f t="shared" si="67"/>
        <v>2065734</v>
      </c>
      <c r="P36" s="323"/>
      <c r="Q36" s="1011"/>
      <c r="R36" s="22"/>
      <c r="S36" s="31"/>
      <c r="T36" s="76"/>
      <c r="U36" s="78">
        <f t="shared" si="1"/>
        <v>128862.77</v>
      </c>
      <c r="W36" s="312"/>
      <c r="X36" s="312"/>
      <c r="Y36" s="22"/>
      <c r="Z36" s="31"/>
      <c r="AA36" s="76"/>
      <c r="AB36" s="78">
        <f t="shared" si="2"/>
        <v>28710</v>
      </c>
      <c r="AD36" s="312"/>
      <c r="AE36" s="312"/>
      <c r="AF36" s="312"/>
      <c r="AG36" s="22"/>
      <c r="AH36" s="31"/>
      <c r="AI36" s="76"/>
      <c r="AJ36" s="78">
        <f t="shared" si="3"/>
        <v>0</v>
      </c>
      <c r="AL36" s="1004"/>
      <c r="AM36" s="312"/>
      <c r="AN36" s="312"/>
      <c r="AO36" s="22"/>
      <c r="AP36" s="31"/>
      <c r="AQ36" s="76"/>
      <c r="AR36" s="78">
        <f t="shared" si="4"/>
        <v>14000</v>
      </c>
      <c r="AT36" s="312"/>
      <c r="AU36" s="312"/>
      <c r="AV36" s="312"/>
      <c r="AW36" s="22"/>
      <c r="AX36" s="31"/>
      <c r="AY36" s="76"/>
      <c r="AZ36" s="78">
        <f t="shared" si="5"/>
        <v>0</v>
      </c>
      <c r="BB36" s="312"/>
      <c r="BC36" s="312"/>
      <c r="BD36" s="22"/>
      <c r="BE36" s="31"/>
      <c r="BF36" s="76"/>
      <c r="BG36" s="78">
        <f t="shared" si="6"/>
        <v>0</v>
      </c>
      <c r="BI36" s="1418"/>
      <c r="BJ36" s="1018"/>
      <c r="BK36" s="22"/>
      <c r="BL36" s="31"/>
      <c r="BM36" s="76"/>
      <c r="BN36" s="78">
        <f t="shared" si="7"/>
        <v>17416.799999999996</v>
      </c>
      <c r="BP36" s="312"/>
      <c r="BQ36" s="312"/>
      <c r="BR36" s="22"/>
      <c r="BS36" s="31"/>
      <c r="BT36" s="76"/>
      <c r="BU36" s="78">
        <f t="shared" si="8"/>
        <v>0</v>
      </c>
      <c r="BW36" s="230"/>
      <c r="BX36" s="230"/>
      <c r="BY36" s="105"/>
      <c r="BZ36" s="49"/>
      <c r="CA36" s="140"/>
      <c r="CB36" s="132">
        <f t="shared" si="9"/>
        <v>0</v>
      </c>
      <c r="CD36" s="323"/>
      <c r="CE36" s="1018"/>
      <c r="CF36" s="22"/>
      <c r="CG36" s="31"/>
      <c r="CH36" s="76"/>
      <c r="CI36" s="78">
        <f t="shared" si="10"/>
        <v>1441109.17</v>
      </c>
      <c r="CK36" s="407"/>
      <c r="CL36" s="312"/>
      <c r="CM36" s="22"/>
      <c r="CN36" s="31"/>
      <c r="CO36" s="76"/>
      <c r="CP36" s="78">
        <f t="shared" si="11"/>
        <v>174382.27000000002</v>
      </c>
      <c r="CR36" s="312"/>
      <c r="CS36" s="312"/>
      <c r="CT36" s="22"/>
      <c r="CU36" s="31"/>
      <c r="CV36" s="76"/>
      <c r="CW36" s="78">
        <f t="shared" si="12"/>
        <v>62317.05999999999</v>
      </c>
      <c r="CY36" s="312"/>
      <c r="CZ36" s="312"/>
      <c r="DA36" s="22"/>
      <c r="DB36" s="31"/>
      <c r="DC36" s="76"/>
      <c r="DD36" s="78">
        <f t="shared" si="13"/>
        <v>6499.98</v>
      </c>
      <c r="DF36" s="322"/>
      <c r="DG36" s="783"/>
      <c r="DH36" s="1452"/>
      <c r="DI36" s="105"/>
      <c r="DJ36" s="309"/>
      <c r="DK36" s="390"/>
      <c r="DL36" s="78">
        <f t="shared" si="14"/>
        <v>178224.63999999998</v>
      </c>
      <c r="DN36" s="323"/>
      <c r="DO36" s="312"/>
      <c r="DP36" s="312"/>
      <c r="DQ36" s="22"/>
      <c r="DR36" s="31"/>
      <c r="DS36" s="76"/>
      <c r="DT36" s="78">
        <f t="shared" si="15"/>
        <v>24729.120000000003</v>
      </c>
      <c r="DV36" s="323"/>
      <c r="DW36" s="312"/>
      <c r="DX36" s="312"/>
      <c r="DY36" s="22"/>
      <c r="DZ36" s="31"/>
      <c r="EA36" s="76"/>
      <c r="EB36" s="78">
        <f t="shared" si="16"/>
        <v>0</v>
      </c>
      <c r="ED36" s="323"/>
      <c r="EE36" s="312"/>
      <c r="EF36" s="22"/>
      <c r="EG36" s="31"/>
      <c r="EH36" s="76"/>
      <c r="EI36" s="78">
        <f t="shared" si="17"/>
        <v>117943.75</v>
      </c>
      <c r="EK36" s="618"/>
      <c r="EL36" s="1306"/>
      <c r="EM36" s="1453"/>
      <c r="EN36" s="564"/>
      <c r="EO36" s="140"/>
      <c r="EP36" s="132">
        <f t="shared" si="18"/>
        <v>1426285</v>
      </c>
      <c r="ER36" s="618"/>
      <c r="ES36" s="1306"/>
      <c r="ET36" s="1453"/>
      <c r="EU36" s="564"/>
      <c r="EV36" s="140"/>
      <c r="EW36" s="132">
        <f t="shared" si="19"/>
        <v>214848.08000000002</v>
      </c>
      <c r="EY36" s="618"/>
      <c r="EZ36" s="1306"/>
      <c r="FA36" s="1453"/>
      <c r="FB36" s="564"/>
      <c r="FC36" s="140"/>
      <c r="FD36" s="132">
        <f t="shared" si="20"/>
        <v>335500.51</v>
      </c>
      <c r="FF36" s="322"/>
      <c r="FG36" s="230"/>
      <c r="FH36" s="105"/>
      <c r="FI36" s="49"/>
      <c r="FJ36" s="140"/>
      <c r="FK36" s="132">
        <f t="shared" si="21"/>
        <v>3872.54</v>
      </c>
      <c r="FM36" s="322"/>
      <c r="FN36" s="230"/>
      <c r="FO36" s="105"/>
      <c r="FP36" s="49"/>
      <c r="FQ36" s="140"/>
      <c r="FR36" s="132">
        <f t="shared" si="22"/>
        <v>0</v>
      </c>
      <c r="FT36" s="312"/>
      <c r="FU36" s="312"/>
      <c r="FV36" s="22"/>
      <c r="FW36" s="31"/>
      <c r="FX36" s="76"/>
      <c r="FY36" s="78">
        <f t="shared" si="23"/>
        <v>0</v>
      </c>
      <c r="GA36" s="312"/>
      <c r="GB36" s="312"/>
      <c r="GC36" s="22"/>
      <c r="GD36" s="31"/>
      <c r="GE36" s="76"/>
      <c r="GF36" s="78">
        <f t="shared" si="24"/>
        <v>13569.66</v>
      </c>
      <c r="GH36" s="312"/>
      <c r="GI36" s="312"/>
      <c r="GJ36" s="22"/>
      <c r="GK36" s="31"/>
      <c r="GL36" s="76"/>
      <c r="GM36" s="78">
        <f t="shared" si="25"/>
        <v>0</v>
      </c>
      <c r="GO36" s="794"/>
      <c r="GP36" s="312"/>
      <c r="GQ36" s="312"/>
      <c r="GR36" s="22"/>
      <c r="GS36" s="31"/>
      <c r="GT36" s="76"/>
      <c r="GU36" s="78">
        <f t="shared" si="26"/>
        <v>742.1</v>
      </c>
      <c r="GW36" s="312"/>
      <c r="GX36" s="312"/>
      <c r="GY36" s="22"/>
      <c r="GZ36" s="31"/>
      <c r="HA36" s="76"/>
      <c r="HB36" s="78">
        <f t="shared" si="27"/>
        <v>25000.2</v>
      </c>
      <c r="HD36" s="312"/>
      <c r="HE36" s="312"/>
      <c r="HF36" s="22"/>
      <c r="HG36" s="31"/>
      <c r="HH36" s="76"/>
      <c r="HI36" s="78">
        <f t="shared" si="28"/>
        <v>16688.400000000001</v>
      </c>
      <c r="HK36" s="312"/>
      <c r="HL36" s="312"/>
      <c r="HM36" s="834"/>
      <c r="HN36" s="812"/>
      <c r="HO36" s="795"/>
      <c r="HP36" s="813">
        <f t="shared" si="29"/>
        <v>84894.25</v>
      </c>
      <c r="HR36" s="230"/>
      <c r="HS36" s="230"/>
      <c r="HT36" s="808"/>
      <c r="HU36" s="98"/>
      <c r="HV36" s="351"/>
      <c r="HW36" s="813">
        <f t="shared" si="30"/>
        <v>21404.400000000001</v>
      </c>
      <c r="HY36" s="312"/>
      <c r="HZ36" s="312"/>
      <c r="IA36" s="22"/>
      <c r="IB36" s="31"/>
      <c r="IC36" s="76"/>
      <c r="ID36" s="78">
        <f t="shared" si="31"/>
        <v>19222.190000000002</v>
      </c>
      <c r="IF36" s="312"/>
      <c r="IG36" s="312"/>
      <c r="IH36" s="22"/>
      <c r="II36" s="31"/>
      <c r="IJ36" s="76"/>
      <c r="IK36" s="78">
        <f t="shared" si="32"/>
        <v>25300</v>
      </c>
      <c r="IM36" s="312"/>
      <c r="IN36" s="312"/>
      <c r="IO36" s="22"/>
      <c r="IP36" s="31"/>
      <c r="IQ36" s="76"/>
      <c r="IR36" s="78">
        <f t="shared" si="33"/>
        <v>65228.52</v>
      </c>
      <c r="IT36" s="312"/>
      <c r="IU36" s="312"/>
      <c r="IV36" s="22"/>
      <c r="IW36" s="31"/>
      <c r="IX36" s="76"/>
      <c r="IY36" s="78">
        <f t="shared" si="34"/>
        <v>3088.4</v>
      </c>
      <c r="JA36" s="312"/>
      <c r="JB36" s="312"/>
      <c r="JC36" s="22"/>
      <c r="JD36" s="31"/>
      <c r="JE36" s="76"/>
      <c r="JF36" s="78">
        <f t="shared" si="35"/>
        <v>0</v>
      </c>
      <c r="JH36" s="322"/>
      <c r="JI36" s="230"/>
      <c r="JJ36" s="979"/>
      <c r="JK36" s="49"/>
      <c r="JL36" s="140"/>
      <c r="JM36" s="132">
        <f t="shared" si="36"/>
        <v>1046557.2</v>
      </c>
      <c r="JO36" s="312"/>
      <c r="JP36" s="312"/>
      <c r="JQ36" s="22"/>
      <c r="JR36" s="31"/>
      <c r="JS36" s="76"/>
      <c r="JT36" s="78">
        <f t="shared" si="37"/>
        <v>0</v>
      </c>
      <c r="JV36" s="312"/>
      <c r="JW36" s="312"/>
      <c r="JX36" s="22"/>
      <c r="JY36" s="31"/>
      <c r="JZ36" s="76"/>
      <c r="KA36" s="78">
        <f t="shared" si="38"/>
        <v>0</v>
      </c>
      <c r="KC36" s="407"/>
      <c r="KD36" s="31"/>
      <c r="KE36" s="312"/>
      <c r="KF36" s="22"/>
      <c r="KG36" s="31"/>
      <c r="KH36" s="76"/>
      <c r="KI36" s="78">
        <f t="shared" si="39"/>
        <v>27686.6</v>
      </c>
      <c r="KK36" s="407"/>
      <c r="KL36" s="312"/>
      <c r="KM36" s="22"/>
      <c r="KN36" s="31"/>
      <c r="KO36" s="76"/>
      <c r="KP36" s="78">
        <f t="shared" si="40"/>
        <v>53000.1</v>
      </c>
      <c r="KR36" s="427"/>
      <c r="KS36" s="230"/>
      <c r="KT36" s="105"/>
      <c r="KU36" s="49"/>
      <c r="KV36" s="140"/>
      <c r="KW36" s="132">
        <f t="shared" si="41"/>
        <v>53000.1</v>
      </c>
      <c r="KY36" s="31"/>
      <c r="KZ36" s="312"/>
      <c r="LA36" s="22"/>
      <c r="LB36" s="31"/>
      <c r="LC36" s="76"/>
      <c r="LD36" s="78">
        <f t="shared" si="42"/>
        <v>5139.42</v>
      </c>
      <c r="LF36" s="31"/>
      <c r="LG36" s="312"/>
      <c r="LH36" s="22"/>
      <c r="LI36" s="31"/>
      <c r="LJ36" s="76"/>
      <c r="LK36" s="78">
        <f t="shared" si="43"/>
        <v>7971.5</v>
      </c>
      <c r="LM36" s="407"/>
      <c r="LN36" s="312"/>
      <c r="LO36" s="22"/>
      <c r="LP36" s="31"/>
      <c r="LQ36" s="76"/>
      <c r="LR36" s="78">
        <f t="shared" si="44"/>
        <v>2000</v>
      </c>
      <c r="LT36" s="407"/>
      <c r="LU36" s="312"/>
      <c r="LV36" s="22"/>
      <c r="LW36" s="31"/>
      <c r="LX36" s="76"/>
      <c r="LY36" s="78">
        <f t="shared" si="45"/>
        <v>31296.400000000001</v>
      </c>
      <c r="MA36" s="31"/>
      <c r="MB36" s="312"/>
      <c r="MC36" s="22"/>
      <c r="MD36" s="31"/>
      <c r="ME36" s="76"/>
      <c r="MF36" s="78">
        <f t="shared" si="46"/>
        <v>98778.799999999988</v>
      </c>
      <c r="MH36" s="31"/>
      <c r="MI36" s="312"/>
      <c r="MJ36" s="22"/>
      <c r="MK36" s="31"/>
      <c r="ML36" s="76"/>
      <c r="MM36" s="78">
        <f t="shared" si="47"/>
        <v>21915.99</v>
      </c>
      <c r="MO36" s="31"/>
      <c r="MP36" s="312"/>
      <c r="MQ36" s="22"/>
      <c r="MR36" s="31"/>
      <c r="MS36" s="76"/>
      <c r="MT36" s="78">
        <f t="shared" si="48"/>
        <v>0</v>
      </c>
      <c r="MV36" s="31"/>
      <c r="MW36" s="312"/>
      <c r="MX36" s="22"/>
      <c r="MY36" s="31"/>
      <c r="MZ36" s="76"/>
      <c r="NA36" s="78">
        <f t="shared" si="49"/>
        <v>0</v>
      </c>
      <c r="NC36" s="31"/>
      <c r="ND36" s="312"/>
      <c r="NE36" s="22"/>
      <c r="NF36" s="31"/>
      <c r="NG36" s="76"/>
      <c r="NH36" s="78">
        <f t="shared" si="50"/>
        <v>7803.92</v>
      </c>
      <c r="NJ36" s="31"/>
      <c r="NK36" s="312"/>
      <c r="NL36" s="22"/>
      <c r="NM36" s="31"/>
      <c r="NN36" s="76"/>
      <c r="NO36" s="78">
        <f t="shared" si="51"/>
        <v>0</v>
      </c>
      <c r="NQ36" s="31"/>
      <c r="NR36" s="312"/>
      <c r="NS36" s="22"/>
      <c r="NT36" s="31"/>
      <c r="NU36" s="76"/>
      <c r="NV36" s="78">
        <f t="shared" si="52"/>
        <v>870000.36</v>
      </c>
      <c r="NX36" s="31"/>
      <c r="NY36" s="312"/>
      <c r="NZ36" s="22"/>
      <c r="OA36" s="31"/>
      <c r="OB36" s="76"/>
      <c r="OC36" s="78">
        <f t="shared" si="53"/>
        <v>0</v>
      </c>
      <c r="OE36" s="31"/>
      <c r="OF36" s="312"/>
      <c r="OG36" s="22"/>
      <c r="OH36" s="31"/>
      <c r="OI36" s="76"/>
      <c r="OJ36" s="78">
        <f t="shared" si="54"/>
        <v>46202.5</v>
      </c>
      <c r="OL36" s="49"/>
      <c r="OM36" s="230"/>
      <c r="ON36" s="105"/>
      <c r="OO36" s="49"/>
      <c r="OP36" s="140"/>
      <c r="OQ36" s="132">
        <f t="shared" si="55"/>
        <v>0</v>
      </c>
      <c r="OS36" s="49"/>
      <c r="OT36" s="230"/>
      <c r="OU36" s="105"/>
      <c r="OV36" s="49"/>
      <c r="OW36" s="140"/>
      <c r="OX36" s="132">
        <f t="shared" si="56"/>
        <v>0</v>
      </c>
      <c r="OZ36" s="31"/>
      <c r="PA36" s="312"/>
      <c r="PB36" s="22"/>
      <c r="PC36" s="31"/>
      <c r="PD36" s="76"/>
      <c r="PE36" s="78">
        <f t="shared" si="57"/>
        <v>234</v>
      </c>
      <c r="PG36" s="31"/>
      <c r="PH36" s="312"/>
      <c r="PI36" s="22"/>
      <c r="PJ36" s="31"/>
      <c r="PK36" s="76"/>
      <c r="PL36" s="78">
        <f t="shared" si="58"/>
        <v>7744.58</v>
      </c>
      <c r="PN36" s="407"/>
      <c r="PO36" s="312"/>
      <c r="PP36" s="22"/>
      <c r="PQ36" s="407"/>
      <c r="PR36" s="76"/>
      <c r="PS36" s="78">
        <f t="shared" si="59"/>
        <v>33614.700000000012</v>
      </c>
      <c r="PU36" s="31"/>
      <c r="PV36" s="312"/>
      <c r="PW36" s="22"/>
      <c r="PX36" s="31"/>
      <c r="PY36" s="76"/>
      <c r="PZ36" s="78">
        <f t="shared" si="60"/>
        <v>221051.1</v>
      </c>
      <c r="QB36" s="49"/>
      <c r="QC36" s="230"/>
      <c r="QD36" s="105"/>
      <c r="QE36" s="49"/>
      <c r="QF36" s="140"/>
      <c r="QG36" s="132">
        <f t="shared" si="61"/>
        <v>131141.95000000001</v>
      </c>
      <c r="QI36" s="31"/>
      <c r="QJ36" s="312"/>
      <c r="QK36" s="22"/>
      <c r="QL36" s="31"/>
      <c r="QM36" s="76"/>
      <c r="QN36" s="78">
        <f t="shared" si="62"/>
        <v>720.1</v>
      </c>
      <c r="QP36" s="323"/>
      <c r="QQ36" s="312"/>
      <c r="QR36" s="22"/>
      <c r="QS36" s="31"/>
      <c r="QT36" s="76"/>
      <c r="QU36" s="78">
        <f t="shared" si="63"/>
        <v>57552.92</v>
      </c>
      <c r="QW36" s="323"/>
      <c r="QX36" s="312"/>
      <c r="QY36" s="22"/>
      <c r="QZ36" s="31"/>
      <c r="RA36" s="76"/>
      <c r="RB36" s="78">
        <f t="shared" si="64"/>
        <v>150000</v>
      </c>
      <c r="RD36" s="31"/>
      <c r="RE36" s="312"/>
      <c r="RF36" s="22"/>
      <c r="RG36" s="31"/>
      <c r="RH36" s="76"/>
      <c r="RI36" s="78">
        <f t="shared" si="65"/>
        <v>3803.8</v>
      </c>
      <c r="RK36" s="31"/>
      <c r="RL36" s="312"/>
      <c r="RM36" s="22"/>
      <c r="RN36" s="31"/>
      <c r="RO36" s="76"/>
      <c r="RP36" s="78">
        <f t="shared" si="66"/>
        <v>4431</v>
      </c>
    </row>
    <row r="37" spans="1:484" x14ac:dyDescent="0.25">
      <c r="A37" s="323"/>
      <c r="B37" s="312"/>
      <c r="C37" s="22"/>
      <c r="D37" s="31"/>
      <c r="E37" s="76"/>
      <c r="F37" s="78">
        <f t="shared" si="0"/>
        <v>40393.229999999989</v>
      </c>
      <c r="H37" s="323"/>
      <c r="J37" s="782"/>
      <c r="K37" s="140"/>
      <c r="L37" s="49"/>
      <c r="M37" s="140"/>
      <c r="N37" s="78">
        <f t="shared" si="67"/>
        <v>2065734</v>
      </c>
      <c r="P37" s="323"/>
      <c r="Q37" s="1007"/>
      <c r="R37" s="22"/>
      <c r="S37" s="31"/>
      <c r="T37" s="76"/>
      <c r="U37" s="78">
        <f t="shared" si="1"/>
        <v>128862.77</v>
      </c>
      <c r="W37" s="312"/>
      <c r="X37" s="312"/>
      <c r="Y37" s="22"/>
      <c r="Z37" s="31"/>
      <c r="AA37" s="76"/>
      <c r="AB37" s="78">
        <f t="shared" si="2"/>
        <v>28710</v>
      </c>
      <c r="AD37" s="312"/>
      <c r="AE37" s="312"/>
      <c r="AF37" s="312"/>
      <c r="AG37" s="22"/>
      <c r="AH37" s="31"/>
      <c r="AI37" s="76"/>
      <c r="AJ37" s="78">
        <f t="shared" si="3"/>
        <v>0</v>
      </c>
      <c r="AL37" s="1004"/>
      <c r="AM37" s="312"/>
      <c r="AN37" s="312"/>
      <c r="AO37" s="22"/>
      <c r="AP37" s="31"/>
      <c r="AQ37" s="76"/>
      <c r="AR37" s="78">
        <f t="shared" si="4"/>
        <v>14000</v>
      </c>
      <c r="AT37" s="312"/>
      <c r="AU37" s="312"/>
      <c r="AV37" s="312"/>
      <c r="AW37" s="22"/>
      <c r="AX37" s="31"/>
      <c r="AY37" s="76"/>
      <c r="AZ37" s="78">
        <f t="shared" si="5"/>
        <v>0</v>
      </c>
      <c r="BB37" s="312"/>
      <c r="BC37" s="312"/>
      <c r="BD37" s="22"/>
      <c r="BE37" s="31"/>
      <c r="BF37" s="76"/>
      <c r="BG37" s="78">
        <f t="shared" si="6"/>
        <v>0</v>
      </c>
      <c r="BI37" s="1418"/>
      <c r="BJ37" s="1018"/>
      <c r="BK37" s="22"/>
      <c r="BL37" s="31"/>
      <c r="BM37" s="76"/>
      <c r="BN37" s="78">
        <f t="shared" si="7"/>
        <v>17416.799999999996</v>
      </c>
      <c r="BP37" s="312"/>
      <c r="BQ37" s="312"/>
      <c r="BR37" s="22"/>
      <c r="BS37" s="31"/>
      <c r="BT37" s="76"/>
      <c r="BU37" s="78">
        <f t="shared" si="8"/>
        <v>0</v>
      </c>
      <c r="BW37" s="230"/>
      <c r="BX37" s="230"/>
      <c r="BY37" s="105"/>
      <c r="BZ37" s="49"/>
      <c r="CA37" s="140"/>
      <c r="CB37" s="132">
        <f t="shared" si="9"/>
        <v>0</v>
      </c>
      <c r="CD37" s="323"/>
      <c r="CE37" s="1018"/>
      <c r="CF37" s="22"/>
      <c r="CG37" s="31"/>
      <c r="CH37" s="76"/>
      <c r="CI37" s="78">
        <f t="shared" si="10"/>
        <v>1441109.17</v>
      </c>
      <c r="CK37" s="407"/>
      <c r="CL37" s="312"/>
      <c r="CM37" s="22"/>
      <c r="CN37" s="31"/>
      <c r="CO37" s="76"/>
      <c r="CP37" s="78">
        <f t="shared" si="11"/>
        <v>174382.27000000002</v>
      </c>
      <c r="CR37" s="312"/>
      <c r="CS37" s="312"/>
      <c r="CT37" s="22"/>
      <c r="CU37" s="31"/>
      <c r="CV37" s="76"/>
      <c r="CW37" s="78">
        <f t="shared" si="12"/>
        <v>62317.05999999999</v>
      </c>
      <c r="CY37" s="312"/>
      <c r="CZ37" s="312"/>
      <c r="DA37" s="22"/>
      <c r="DB37" s="31"/>
      <c r="DC37" s="76"/>
      <c r="DD37" s="78">
        <f t="shared" si="13"/>
        <v>6499.98</v>
      </c>
      <c r="DF37" s="322"/>
      <c r="DG37" s="783"/>
      <c r="DH37" s="1452"/>
      <c r="DI37" s="105"/>
      <c r="DJ37" s="309"/>
      <c r="DK37" s="390"/>
      <c r="DL37" s="78">
        <f t="shared" si="14"/>
        <v>178224.63999999998</v>
      </c>
      <c r="DN37" s="323"/>
      <c r="DO37" s="312"/>
      <c r="DP37" s="312"/>
      <c r="DQ37" s="22"/>
      <c r="DR37" s="31"/>
      <c r="DS37" s="76"/>
      <c r="DT37" s="78">
        <f t="shared" si="15"/>
        <v>24729.120000000003</v>
      </c>
      <c r="DV37" s="323"/>
      <c r="DW37" s="312"/>
      <c r="DX37" s="312"/>
      <c r="DY37" s="22"/>
      <c r="DZ37" s="31"/>
      <c r="EA37" s="76"/>
      <c r="EB37" s="78">
        <f t="shared" si="16"/>
        <v>0</v>
      </c>
      <c r="ED37" s="323"/>
      <c r="EE37" s="312"/>
      <c r="EF37" s="22"/>
      <c r="EG37" s="31"/>
      <c r="EH37" s="76"/>
      <c r="EI37" s="78">
        <f t="shared" si="17"/>
        <v>117943.75</v>
      </c>
      <c r="EK37" s="618"/>
      <c r="EL37" s="1306"/>
      <c r="EM37" s="1453"/>
      <c r="EN37" s="564"/>
      <c r="EO37" s="140"/>
      <c r="EP37" s="132">
        <f t="shared" si="18"/>
        <v>1426285</v>
      </c>
      <c r="ER37" s="618"/>
      <c r="ES37" s="1306"/>
      <c r="ET37" s="1453"/>
      <c r="EU37" s="564"/>
      <c r="EV37" s="140"/>
      <c r="EW37" s="132">
        <f t="shared" si="19"/>
        <v>214848.08000000002</v>
      </c>
      <c r="EY37" s="618"/>
      <c r="EZ37" s="1306"/>
      <c r="FA37" s="1453"/>
      <c r="FB37" s="564"/>
      <c r="FC37" s="140"/>
      <c r="FD37" s="132">
        <f t="shared" si="20"/>
        <v>335500.51</v>
      </c>
      <c r="FF37" s="322"/>
      <c r="FG37" s="230"/>
      <c r="FH37" s="105"/>
      <c r="FI37" s="49"/>
      <c r="FJ37" s="140"/>
      <c r="FK37" s="132">
        <f t="shared" si="21"/>
        <v>3872.54</v>
      </c>
      <c r="FM37" s="322"/>
      <c r="FN37" s="230"/>
      <c r="FO37" s="105"/>
      <c r="FP37" s="49"/>
      <c r="FQ37" s="140"/>
      <c r="FR37" s="132">
        <f t="shared" si="22"/>
        <v>0</v>
      </c>
      <c r="FT37" s="312"/>
      <c r="FU37" s="312"/>
      <c r="FV37" s="22"/>
      <c r="FW37" s="31"/>
      <c r="FX37" s="76"/>
      <c r="FY37" s="78">
        <f t="shared" si="23"/>
        <v>0</v>
      </c>
      <c r="GA37" s="312"/>
      <c r="GB37" s="312"/>
      <c r="GC37" s="22"/>
      <c r="GD37" s="31"/>
      <c r="GE37" s="76"/>
      <c r="GF37" s="78">
        <f t="shared" si="24"/>
        <v>13569.66</v>
      </c>
      <c r="GH37" s="312"/>
      <c r="GI37" s="312"/>
      <c r="GJ37" s="22"/>
      <c r="GK37" s="31"/>
      <c r="GL37" s="76"/>
      <c r="GM37" s="78">
        <f t="shared" si="25"/>
        <v>0</v>
      </c>
      <c r="GO37" s="794"/>
      <c r="GP37" s="312"/>
      <c r="GQ37" s="312"/>
      <c r="GR37" s="22"/>
      <c r="GS37" s="31"/>
      <c r="GT37" s="76"/>
      <c r="GU37" s="78">
        <f t="shared" si="26"/>
        <v>742.1</v>
      </c>
      <c r="GW37" s="312"/>
      <c r="GX37" s="312"/>
      <c r="GY37" s="22"/>
      <c r="GZ37" s="31"/>
      <c r="HA37" s="76"/>
      <c r="HB37" s="78">
        <f t="shared" si="27"/>
        <v>25000.2</v>
      </c>
      <c r="HD37" s="312"/>
      <c r="HE37" s="312"/>
      <c r="HF37" s="22"/>
      <c r="HG37" s="31"/>
      <c r="HH37" s="76"/>
      <c r="HI37" s="78">
        <f t="shared" si="28"/>
        <v>16688.400000000001</v>
      </c>
      <c r="HK37" s="312"/>
      <c r="HL37" s="312"/>
      <c r="HM37" s="834"/>
      <c r="HN37" s="812"/>
      <c r="HO37" s="795"/>
      <c r="HP37" s="813">
        <f t="shared" si="29"/>
        <v>84894.25</v>
      </c>
      <c r="HR37" s="230"/>
      <c r="HS37" s="230"/>
      <c r="HT37" s="808"/>
      <c r="HU37" s="98"/>
      <c r="HV37" s="351"/>
      <c r="HW37" s="813">
        <f t="shared" si="30"/>
        <v>21404.400000000001</v>
      </c>
      <c r="HY37" s="312"/>
      <c r="HZ37" s="312"/>
      <c r="IA37" s="22"/>
      <c r="IB37" s="31"/>
      <c r="IC37" s="76"/>
      <c r="ID37" s="78">
        <f t="shared" si="31"/>
        <v>19222.190000000002</v>
      </c>
      <c r="IF37" s="312"/>
      <c r="IG37" s="312"/>
      <c r="IH37" s="22"/>
      <c r="II37" s="31"/>
      <c r="IJ37" s="76"/>
      <c r="IK37" s="78">
        <f t="shared" si="32"/>
        <v>25300</v>
      </c>
      <c r="IM37" s="312"/>
      <c r="IN37" s="312"/>
      <c r="IO37" s="22"/>
      <c r="IP37" s="31"/>
      <c r="IQ37" s="76"/>
      <c r="IR37" s="78">
        <f t="shared" si="33"/>
        <v>65228.52</v>
      </c>
      <c r="IT37" s="312"/>
      <c r="IU37" s="312"/>
      <c r="IV37" s="22"/>
      <c r="IW37" s="31"/>
      <c r="IX37" s="76"/>
      <c r="IY37" s="78">
        <f t="shared" si="34"/>
        <v>3088.4</v>
      </c>
      <c r="JA37" s="312"/>
      <c r="JB37" s="312"/>
      <c r="JC37" s="22"/>
      <c r="JD37" s="31"/>
      <c r="JE37" s="76"/>
      <c r="JF37" s="78">
        <f t="shared" si="35"/>
        <v>0</v>
      </c>
      <c r="JH37" s="322"/>
      <c r="JI37" s="230"/>
      <c r="JJ37" s="979"/>
      <c r="JK37" s="49"/>
      <c r="JL37" s="140"/>
      <c r="JM37" s="132">
        <f t="shared" si="36"/>
        <v>1046557.2</v>
      </c>
      <c r="JO37" s="312"/>
      <c r="JP37" s="312"/>
      <c r="JQ37" s="22"/>
      <c r="JR37" s="31"/>
      <c r="JS37" s="76"/>
      <c r="JT37" s="78">
        <f t="shared" si="37"/>
        <v>0</v>
      </c>
      <c r="JV37" s="312"/>
      <c r="JW37" s="312"/>
      <c r="JX37" s="22"/>
      <c r="JY37" s="31"/>
      <c r="JZ37" s="76"/>
      <c r="KA37" s="78">
        <f t="shared" si="38"/>
        <v>0</v>
      </c>
      <c r="KC37" s="407"/>
      <c r="KD37" s="31"/>
      <c r="KE37" s="312"/>
      <c r="KF37" s="22"/>
      <c r="KG37" s="31"/>
      <c r="KH37" s="76"/>
      <c r="KI37" s="78">
        <f t="shared" si="39"/>
        <v>27686.6</v>
      </c>
      <c r="KK37" s="407"/>
      <c r="KL37" s="312"/>
      <c r="KM37" s="22"/>
      <c r="KN37" s="31"/>
      <c r="KO37" s="76"/>
      <c r="KP37" s="78">
        <f t="shared" si="40"/>
        <v>53000.1</v>
      </c>
      <c r="KR37" s="427"/>
      <c r="KS37" s="230"/>
      <c r="KT37" s="105"/>
      <c r="KU37" s="49"/>
      <c r="KV37" s="140"/>
      <c r="KW37" s="132">
        <f t="shared" si="41"/>
        <v>53000.1</v>
      </c>
      <c r="KY37" s="31"/>
      <c r="KZ37" s="312"/>
      <c r="LA37" s="22"/>
      <c r="LB37" s="31"/>
      <c r="LC37" s="76"/>
      <c r="LD37" s="78">
        <f t="shared" si="42"/>
        <v>5139.42</v>
      </c>
      <c r="LF37" s="31"/>
      <c r="LG37" s="312"/>
      <c r="LH37" s="22"/>
      <c r="LI37" s="31"/>
      <c r="LJ37" s="76"/>
      <c r="LK37" s="78">
        <f t="shared" si="43"/>
        <v>7971.5</v>
      </c>
      <c r="LM37" s="407"/>
      <c r="LN37" s="312"/>
      <c r="LO37" s="22"/>
      <c r="LP37" s="31"/>
      <c r="LQ37" s="76"/>
      <c r="LR37" s="78">
        <f t="shared" si="44"/>
        <v>2000</v>
      </c>
      <c r="LT37" s="407"/>
      <c r="LU37" s="312"/>
      <c r="LV37" s="22"/>
      <c r="LW37" s="31"/>
      <c r="LX37" s="76"/>
      <c r="LY37" s="78">
        <f t="shared" si="45"/>
        <v>31296.400000000001</v>
      </c>
      <c r="MA37" s="31"/>
      <c r="MB37" s="312"/>
      <c r="MC37" s="22"/>
      <c r="MD37" s="31"/>
      <c r="ME37" s="76"/>
      <c r="MF37" s="78">
        <f t="shared" si="46"/>
        <v>98778.799999999988</v>
      </c>
      <c r="MH37" s="31"/>
      <c r="MI37" s="312"/>
      <c r="MJ37" s="22"/>
      <c r="MK37" s="31"/>
      <c r="ML37" s="76"/>
      <c r="MM37" s="78">
        <f t="shared" si="47"/>
        <v>21915.99</v>
      </c>
      <c r="MO37" s="31"/>
      <c r="MP37" s="312"/>
      <c r="MQ37" s="22"/>
      <c r="MR37" s="31"/>
      <c r="MS37" s="76"/>
      <c r="MT37" s="78">
        <f t="shared" si="48"/>
        <v>0</v>
      </c>
      <c r="MV37" s="31"/>
      <c r="MW37" s="312"/>
      <c r="MX37" s="22"/>
      <c r="MY37" s="31"/>
      <c r="MZ37" s="76"/>
      <c r="NA37" s="78">
        <f t="shared" si="49"/>
        <v>0</v>
      </c>
      <c r="NC37" s="31"/>
      <c r="ND37" s="312"/>
      <c r="NE37" s="22"/>
      <c r="NF37" s="31"/>
      <c r="NG37" s="76"/>
      <c r="NH37" s="78">
        <f t="shared" si="50"/>
        <v>7803.92</v>
      </c>
      <c r="NJ37" s="31"/>
      <c r="NK37" s="312"/>
      <c r="NL37" s="22"/>
      <c r="NM37" s="31"/>
      <c r="NN37" s="76"/>
      <c r="NO37" s="78">
        <f t="shared" si="51"/>
        <v>0</v>
      </c>
      <c r="NQ37" s="31"/>
      <c r="NR37" s="312"/>
      <c r="NS37" s="22"/>
      <c r="NT37" s="31"/>
      <c r="NU37" s="76"/>
      <c r="NV37" s="78">
        <f t="shared" si="52"/>
        <v>870000.36</v>
      </c>
      <c r="NX37" s="31"/>
      <c r="NY37" s="312"/>
      <c r="NZ37" s="22"/>
      <c r="OA37" s="31"/>
      <c r="OB37" s="76"/>
      <c r="OC37" s="78">
        <f t="shared" si="53"/>
        <v>0</v>
      </c>
      <c r="OE37" s="31"/>
      <c r="OF37" s="312"/>
      <c r="OG37" s="22"/>
      <c r="OH37" s="31"/>
      <c r="OI37" s="76"/>
      <c r="OJ37" s="78">
        <f t="shared" si="54"/>
        <v>46202.5</v>
      </c>
      <c r="OL37" s="49"/>
      <c r="OM37" s="230"/>
      <c r="ON37" s="105"/>
      <c r="OO37" s="49"/>
      <c r="OP37" s="140"/>
      <c r="OQ37" s="132">
        <f t="shared" si="55"/>
        <v>0</v>
      </c>
      <c r="OS37" s="49"/>
      <c r="OT37" s="230"/>
      <c r="OU37" s="105"/>
      <c r="OV37" s="49"/>
      <c r="OW37" s="140"/>
      <c r="OX37" s="132">
        <f t="shared" si="56"/>
        <v>0</v>
      </c>
      <c r="OZ37" s="31"/>
      <c r="PA37" s="312"/>
      <c r="PB37" s="22"/>
      <c r="PC37" s="31"/>
      <c r="PD37" s="76"/>
      <c r="PE37" s="78">
        <f t="shared" si="57"/>
        <v>234</v>
      </c>
      <c r="PG37" s="31"/>
      <c r="PH37" s="312"/>
      <c r="PI37" s="22"/>
      <c r="PJ37" s="31"/>
      <c r="PK37" s="76"/>
      <c r="PL37" s="78">
        <f t="shared" si="58"/>
        <v>7744.58</v>
      </c>
      <c r="PN37" s="407"/>
      <c r="PO37" s="312"/>
      <c r="PP37" s="22"/>
      <c r="PQ37" s="407"/>
      <c r="PR37" s="76"/>
      <c r="PS37" s="78">
        <f t="shared" si="59"/>
        <v>33614.700000000012</v>
      </c>
      <c r="PU37" s="31"/>
      <c r="PV37" s="312"/>
      <c r="PW37" s="22"/>
      <c r="PX37" s="31"/>
      <c r="PY37" s="76"/>
      <c r="PZ37" s="78">
        <f t="shared" si="60"/>
        <v>221051.1</v>
      </c>
      <c r="QB37" s="49"/>
      <c r="QC37" s="230"/>
      <c r="QD37" s="105"/>
      <c r="QE37" s="49"/>
      <c r="QF37" s="140"/>
      <c r="QG37" s="132">
        <f t="shared" si="61"/>
        <v>131141.95000000001</v>
      </c>
      <c r="QI37" s="31"/>
      <c r="QJ37" s="312"/>
      <c r="QK37" s="22"/>
      <c r="QL37" s="31"/>
      <c r="QM37" s="76"/>
      <c r="QN37" s="78">
        <f t="shared" si="62"/>
        <v>720.1</v>
      </c>
      <c r="QP37" s="323"/>
      <c r="QQ37" s="312"/>
      <c r="QR37" s="22"/>
      <c r="QS37" s="31"/>
      <c r="QT37" s="76"/>
      <c r="QU37" s="78">
        <f t="shared" si="63"/>
        <v>57552.92</v>
      </c>
      <c r="QW37" s="323"/>
      <c r="QX37" s="312"/>
      <c r="QY37" s="22"/>
      <c r="QZ37" s="31"/>
      <c r="RA37" s="76"/>
      <c r="RB37" s="78">
        <f t="shared" si="64"/>
        <v>150000</v>
      </c>
      <c r="RD37" s="31"/>
      <c r="RE37" s="312"/>
      <c r="RF37" s="22"/>
      <c r="RG37" s="31"/>
      <c r="RH37" s="76"/>
      <c r="RI37" s="78">
        <f t="shared" si="65"/>
        <v>3803.8</v>
      </c>
      <c r="RK37" s="31"/>
      <c r="RL37" s="312"/>
      <c r="RM37" s="22"/>
      <c r="RN37" s="31"/>
      <c r="RO37" s="76"/>
      <c r="RP37" s="78">
        <f t="shared" si="66"/>
        <v>4431</v>
      </c>
    </row>
    <row r="38" spans="1:484" x14ac:dyDescent="0.25">
      <c r="A38" s="323"/>
      <c r="B38" s="312"/>
      <c r="C38" s="22"/>
      <c r="D38" s="31"/>
      <c r="E38" s="76"/>
      <c r="F38" s="78">
        <f t="shared" si="0"/>
        <v>40393.229999999989</v>
      </c>
      <c r="H38" s="323"/>
      <c r="I38" s="312"/>
      <c r="J38" s="782"/>
      <c r="K38" s="76"/>
      <c r="L38" s="49"/>
      <c r="M38" s="140"/>
      <c r="N38" s="78">
        <f t="shared" si="67"/>
        <v>2065734</v>
      </c>
      <c r="P38" s="323"/>
      <c r="Q38" s="1007"/>
      <c r="R38" s="22"/>
      <c r="S38" s="31"/>
      <c r="T38" s="76"/>
      <c r="U38" s="78">
        <f t="shared" si="1"/>
        <v>128862.77</v>
      </c>
      <c r="W38" s="312"/>
      <c r="X38" s="312"/>
      <c r="Y38" s="22"/>
      <c r="Z38" s="31"/>
      <c r="AA38" s="76"/>
      <c r="AB38" s="78">
        <f t="shared" si="2"/>
        <v>28710</v>
      </c>
      <c r="AD38" s="312"/>
      <c r="AE38" s="312"/>
      <c r="AF38" s="312"/>
      <c r="AG38" s="22"/>
      <c r="AH38" s="31"/>
      <c r="AI38" s="76"/>
      <c r="AJ38" s="78">
        <f t="shared" si="3"/>
        <v>0</v>
      </c>
      <c r="AL38" s="1004"/>
      <c r="AM38" s="312"/>
      <c r="AN38" s="312"/>
      <c r="AO38" s="22"/>
      <c r="AP38" s="31"/>
      <c r="AQ38" s="76"/>
      <c r="AR38" s="78">
        <f t="shared" si="4"/>
        <v>14000</v>
      </c>
      <c r="AT38" s="312"/>
      <c r="AU38" s="312"/>
      <c r="AV38" s="312"/>
      <c r="AW38" s="22"/>
      <c r="AX38" s="31"/>
      <c r="AY38" s="76"/>
      <c r="AZ38" s="78">
        <f t="shared" si="5"/>
        <v>0</v>
      </c>
      <c r="BB38" s="312"/>
      <c r="BC38" s="312"/>
      <c r="BD38" s="22"/>
      <c r="BE38" s="31"/>
      <c r="BF38" s="76"/>
      <c r="BG38" s="78">
        <f t="shared" si="6"/>
        <v>0</v>
      </c>
      <c r="BI38" s="1418"/>
      <c r="BJ38" s="1018"/>
      <c r="BK38" s="22"/>
      <c r="BL38" s="31"/>
      <c r="BM38" s="76"/>
      <c r="BN38" s="78">
        <f t="shared" si="7"/>
        <v>17416.799999999996</v>
      </c>
      <c r="BP38" s="312"/>
      <c r="BQ38" s="312"/>
      <c r="BR38" s="22"/>
      <c r="BS38" s="31"/>
      <c r="BT38" s="76"/>
      <c r="BU38" s="78">
        <f t="shared" si="8"/>
        <v>0</v>
      </c>
      <c r="BW38" s="230"/>
      <c r="BX38" s="230"/>
      <c r="BY38" s="105"/>
      <c r="BZ38" s="49"/>
      <c r="CA38" s="140"/>
      <c r="CB38" s="132">
        <f t="shared" si="9"/>
        <v>0</v>
      </c>
      <c r="CD38" s="323"/>
      <c r="CE38" s="1018"/>
      <c r="CF38" s="22"/>
      <c r="CG38" s="31"/>
      <c r="CH38" s="76"/>
      <c r="CI38" s="78">
        <f t="shared" si="10"/>
        <v>1441109.17</v>
      </c>
      <c r="CK38" s="407"/>
      <c r="CL38" s="312"/>
      <c r="CM38" s="22"/>
      <c r="CN38" s="31"/>
      <c r="CO38" s="76"/>
      <c r="CP38" s="78">
        <f t="shared" si="11"/>
        <v>174382.27000000002</v>
      </c>
      <c r="CR38" s="312"/>
      <c r="CS38" s="312"/>
      <c r="CT38" s="22"/>
      <c r="CU38" s="31"/>
      <c r="CV38" s="76"/>
      <c r="CW38" s="78">
        <f t="shared" si="12"/>
        <v>62317.05999999999</v>
      </c>
      <c r="CY38" s="312"/>
      <c r="CZ38" s="312"/>
      <c r="DA38" s="22"/>
      <c r="DB38" s="31"/>
      <c r="DC38" s="76"/>
      <c r="DD38" s="78">
        <f t="shared" si="13"/>
        <v>6499.98</v>
      </c>
      <c r="DF38" s="322"/>
      <c r="DG38" s="230"/>
      <c r="DH38" s="1452"/>
      <c r="DI38" s="105"/>
      <c r="DJ38" s="49"/>
      <c r="DK38" s="140"/>
      <c r="DL38" s="78">
        <f t="shared" si="14"/>
        <v>178224.63999999998</v>
      </c>
      <c r="DN38" s="323"/>
      <c r="DO38" s="312"/>
      <c r="DP38" s="312"/>
      <c r="DQ38" s="22"/>
      <c r="DR38" s="31"/>
      <c r="DS38" s="76"/>
      <c r="DT38" s="78">
        <f t="shared" si="15"/>
        <v>24729.120000000003</v>
      </c>
      <c r="DV38" s="323"/>
      <c r="DW38" s="312"/>
      <c r="DX38" s="312"/>
      <c r="DY38" s="22"/>
      <c r="DZ38" s="31"/>
      <c r="EA38" s="76"/>
      <c r="EB38" s="78">
        <f t="shared" si="16"/>
        <v>0</v>
      </c>
      <c r="ED38" s="323"/>
      <c r="EE38" s="312"/>
      <c r="EF38" s="22"/>
      <c r="EG38" s="31"/>
      <c r="EH38" s="76"/>
      <c r="EI38" s="78">
        <f t="shared" si="17"/>
        <v>117943.75</v>
      </c>
      <c r="EK38" s="618"/>
      <c r="EL38" s="1306"/>
      <c r="EM38" s="1453"/>
      <c r="EN38" s="564"/>
      <c r="EO38" s="140"/>
      <c r="EP38" s="132">
        <f t="shared" si="18"/>
        <v>1426285</v>
      </c>
      <c r="ER38" s="618"/>
      <c r="ES38" s="1306"/>
      <c r="ET38" s="1453"/>
      <c r="EU38" s="564"/>
      <c r="EV38" s="140"/>
      <c r="EW38" s="132">
        <f t="shared" si="19"/>
        <v>214848.08000000002</v>
      </c>
      <c r="EY38" s="618"/>
      <c r="EZ38" s="1306"/>
      <c r="FA38" s="1453"/>
      <c r="FB38" s="564"/>
      <c r="FC38" s="140"/>
      <c r="FD38" s="132">
        <f t="shared" si="20"/>
        <v>335500.51</v>
      </c>
      <c r="FF38" s="322"/>
      <c r="FG38" s="230"/>
      <c r="FH38" s="105"/>
      <c r="FI38" s="49"/>
      <c r="FJ38" s="140"/>
      <c r="FK38" s="132">
        <f t="shared" si="21"/>
        <v>3872.54</v>
      </c>
      <c r="FM38" s="322"/>
      <c r="FN38" s="230"/>
      <c r="FO38" s="105"/>
      <c r="FP38" s="49"/>
      <c r="FQ38" s="140"/>
      <c r="FR38" s="132">
        <f t="shared" si="22"/>
        <v>0</v>
      </c>
      <c r="FT38" s="312"/>
      <c r="FU38" s="312"/>
      <c r="FV38" s="22"/>
      <c r="FW38" s="31"/>
      <c r="FX38" s="76"/>
      <c r="FY38" s="78">
        <f t="shared" si="23"/>
        <v>0</v>
      </c>
      <c r="GA38" s="312"/>
      <c r="GB38" s="312"/>
      <c r="GC38" s="22"/>
      <c r="GD38" s="31"/>
      <c r="GE38" s="76"/>
      <c r="GF38" s="78">
        <f t="shared" si="24"/>
        <v>13569.66</v>
      </c>
      <c r="GH38" s="312"/>
      <c r="GI38" s="312"/>
      <c r="GJ38" s="22"/>
      <c r="GK38" s="31"/>
      <c r="GL38" s="76"/>
      <c r="GM38" s="78">
        <f t="shared" si="25"/>
        <v>0</v>
      </c>
      <c r="GO38" s="794"/>
      <c r="GP38" s="312"/>
      <c r="GQ38" s="312"/>
      <c r="GR38" s="22"/>
      <c r="GS38" s="31"/>
      <c r="GT38" s="76"/>
      <c r="GU38" s="78">
        <f t="shared" si="26"/>
        <v>742.1</v>
      </c>
      <c r="GW38" s="312"/>
      <c r="GX38" s="312"/>
      <c r="GY38" s="22"/>
      <c r="GZ38" s="31"/>
      <c r="HA38" s="76"/>
      <c r="HB38" s="78">
        <f t="shared" si="27"/>
        <v>25000.2</v>
      </c>
      <c r="HD38" s="312"/>
      <c r="HE38" s="312"/>
      <c r="HF38" s="22"/>
      <c r="HG38" s="31"/>
      <c r="HH38" s="76"/>
      <c r="HI38" s="78">
        <f t="shared" si="28"/>
        <v>16688.400000000001</v>
      </c>
      <c r="HK38" s="312"/>
      <c r="HL38" s="312"/>
      <c r="HM38" s="834"/>
      <c r="HN38" s="812"/>
      <c r="HO38" s="795"/>
      <c r="HP38" s="813">
        <f t="shared" si="29"/>
        <v>84894.25</v>
      </c>
      <c r="HR38" s="230"/>
      <c r="HS38" s="230"/>
      <c r="HT38" s="808"/>
      <c r="HU38" s="98"/>
      <c r="HV38" s="351"/>
      <c r="HW38" s="813">
        <f t="shared" si="30"/>
        <v>21404.400000000001</v>
      </c>
      <c r="HY38" s="312"/>
      <c r="HZ38" s="312"/>
      <c r="IA38" s="22"/>
      <c r="IB38" s="31"/>
      <c r="IC38" s="76"/>
      <c r="ID38" s="78">
        <f t="shared" si="31"/>
        <v>19222.190000000002</v>
      </c>
      <c r="IF38" s="312"/>
      <c r="IG38" s="312"/>
      <c r="IH38" s="22"/>
      <c r="II38" s="31"/>
      <c r="IJ38" s="76"/>
      <c r="IK38" s="78">
        <f t="shared" si="32"/>
        <v>25300</v>
      </c>
      <c r="IM38" s="312"/>
      <c r="IN38" s="312"/>
      <c r="IO38" s="22"/>
      <c r="IP38" s="31"/>
      <c r="IQ38" s="76"/>
      <c r="IR38" s="78">
        <f t="shared" si="33"/>
        <v>65228.52</v>
      </c>
      <c r="IT38" s="312"/>
      <c r="IU38" s="312"/>
      <c r="IV38" s="22"/>
      <c r="IW38" s="31"/>
      <c r="IX38" s="76"/>
      <c r="IY38" s="78">
        <f t="shared" si="34"/>
        <v>3088.4</v>
      </c>
      <c r="JA38" s="312"/>
      <c r="JB38" s="312"/>
      <c r="JC38" s="22"/>
      <c r="JD38" s="31"/>
      <c r="JE38" s="76"/>
      <c r="JF38" s="78">
        <f t="shared" si="35"/>
        <v>0</v>
      </c>
      <c r="JH38" s="322"/>
      <c r="JI38" s="230"/>
      <c r="JJ38" s="979"/>
      <c r="JK38" s="49"/>
      <c r="JL38" s="140"/>
      <c r="JM38" s="132">
        <f t="shared" si="36"/>
        <v>1046557.2</v>
      </c>
      <c r="JO38" s="312"/>
      <c r="JP38" s="312"/>
      <c r="JQ38" s="22"/>
      <c r="JR38" s="31"/>
      <c r="JS38" s="76"/>
      <c r="JT38" s="78">
        <f t="shared" si="37"/>
        <v>0</v>
      </c>
      <c r="JV38" s="312"/>
      <c r="JW38" s="312"/>
      <c r="JX38" s="22"/>
      <c r="JY38" s="31"/>
      <c r="JZ38" s="76"/>
      <c r="KA38" s="78">
        <f t="shared" si="38"/>
        <v>0</v>
      </c>
      <c r="KC38" s="407"/>
      <c r="KD38" s="31"/>
      <c r="KE38" s="312"/>
      <c r="KF38" s="105"/>
      <c r="KG38" s="31"/>
      <c r="KH38" s="76"/>
      <c r="KI38" s="78">
        <f t="shared" si="39"/>
        <v>27686.6</v>
      </c>
      <c r="KK38" s="407"/>
      <c r="KL38" s="312"/>
      <c r="KM38" s="105"/>
      <c r="KN38" s="812"/>
      <c r="KO38" s="76"/>
      <c r="KP38" s="78">
        <f t="shared" si="40"/>
        <v>53000.1</v>
      </c>
      <c r="KR38" s="427"/>
      <c r="KS38" s="230"/>
      <c r="KT38" s="105"/>
      <c r="KU38" s="98"/>
      <c r="KV38" s="140"/>
      <c r="KW38" s="132">
        <f t="shared" si="41"/>
        <v>53000.1</v>
      </c>
      <c r="KY38" s="31"/>
      <c r="KZ38" s="312"/>
      <c r="LA38" s="105"/>
      <c r="LB38" s="812"/>
      <c r="LC38" s="76"/>
      <c r="LD38" s="78">
        <f t="shared" si="42"/>
        <v>5139.42</v>
      </c>
      <c r="LF38" s="31"/>
      <c r="LG38" s="312"/>
      <c r="LH38" s="105"/>
      <c r="LI38" s="812"/>
      <c r="LJ38" s="76"/>
      <c r="LK38" s="78">
        <f t="shared" si="43"/>
        <v>7971.5</v>
      </c>
      <c r="LM38" s="407"/>
      <c r="LN38" s="312"/>
      <c r="LO38" s="105"/>
      <c r="LP38" s="812"/>
      <c r="LQ38" s="76"/>
      <c r="LR38" s="78">
        <f t="shared" si="44"/>
        <v>2000</v>
      </c>
      <c r="LT38" s="407"/>
      <c r="LU38" s="312"/>
      <c r="LV38" s="105"/>
      <c r="LW38" s="812"/>
      <c r="LX38" s="76"/>
      <c r="LY38" s="78">
        <f t="shared" si="45"/>
        <v>31296.400000000001</v>
      </c>
      <c r="MA38" s="31"/>
      <c r="MB38" s="312"/>
      <c r="MC38" s="105"/>
      <c r="MD38" s="812"/>
      <c r="ME38" s="76"/>
      <c r="MF38" s="78">
        <f t="shared" si="46"/>
        <v>98778.799999999988</v>
      </c>
      <c r="MH38" s="31"/>
      <c r="MI38" s="312"/>
      <c r="MJ38" s="105"/>
      <c r="MK38" s="812"/>
      <c r="ML38" s="76"/>
      <c r="MM38" s="78">
        <f t="shared" si="47"/>
        <v>21915.99</v>
      </c>
      <c r="MO38" s="31"/>
      <c r="MP38" s="312"/>
      <c r="MQ38" s="105"/>
      <c r="MR38" s="812"/>
      <c r="MS38" s="76"/>
      <c r="MT38" s="78">
        <f t="shared" si="48"/>
        <v>0</v>
      </c>
      <c r="MV38" s="31"/>
      <c r="MW38" s="312"/>
      <c r="MX38" s="105"/>
      <c r="MY38" s="812"/>
      <c r="MZ38" s="76"/>
      <c r="NA38" s="78">
        <f t="shared" si="49"/>
        <v>0</v>
      </c>
      <c r="NC38" s="31"/>
      <c r="ND38" s="312"/>
      <c r="NE38" s="105"/>
      <c r="NF38" s="812"/>
      <c r="NG38" s="76"/>
      <c r="NH38" s="78">
        <f t="shared" si="50"/>
        <v>7803.92</v>
      </c>
      <c r="NJ38" s="31"/>
      <c r="NK38" s="312"/>
      <c r="NL38" s="105"/>
      <c r="NM38" s="812"/>
      <c r="NN38" s="76"/>
      <c r="NO38" s="78">
        <f t="shared" si="51"/>
        <v>0</v>
      </c>
      <c r="NQ38" s="31"/>
      <c r="NR38" s="312"/>
      <c r="NS38" s="105"/>
      <c r="NT38" s="812"/>
      <c r="NU38" s="76"/>
      <c r="NV38" s="78">
        <f t="shared" si="52"/>
        <v>870000.36</v>
      </c>
      <c r="NX38" s="31"/>
      <c r="NY38" s="312"/>
      <c r="NZ38" s="105"/>
      <c r="OA38" s="812"/>
      <c r="OB38" s="76"/>
      <c r="OC38" s="78">
        <f t="shared" si="53"/>
        <v>0</v>
      </c>
      <c r="OE38" s="31"/>
      <c r="OF38" s="312"/>
      <c r="OG38" s="105"/>
      <c r="OH38" s="812"/>
      <c r="OI38" s="76"/>
      <c r="OJ38" s="78">
        <f t="shared" si="54"/>
        <v>46202.5</v>
      </c>
      <c r="OL38" s="49"/>
      <c r="OM38" s="230"/>
      <c r="ON38" s="105"/>
      <c r="OO38" s="98"/>
      <c r="OP38" s="140"/>
      <c r="OQ38" s="132">
        <f t="shared" si="55"/>
        <v>0</v>
      </c>
      <c r="OS38" s="49"/>
      <c r="OT38" s="230"/>
      <c r="OU38" s="105"/>
      <c r="OV38" s="98"/>
      <c r="OW38" s="140"/>
      <c r="OX38" s="132">
        <f t="shared" si="56"/>
        <v>0</v>
      </c>
      <c r="OZ38" s="31"/>
      <c r="PA38" s="312"/>
      <c r="PB38" s="105"/>
      <c r="PC38" s="812"/>
      <c r="PD38" s="76"/>
      <c r="PE38" s="78">
        <f t="shared" si="57"/>
        <v>234</v>
      </c>
      <c r="PG38" s="31"/>
      <c r="PH38" s="312"/>
      <c r="PI38" s="105"/>
      <c r="PJ38" s="812"/>
      <c r="PK38" s="76"/>
      <c r="PL38" s="78">
        <f t="shared" si="58"/>
        <v>7744.58</v>
      </c>
      <c r="PN38" s="407"/>
      <c r="PO38" s="312"/>
      <c r="PP38" s="105"/>
      <c r="PQ38" s="723"/>
      <c r="PR38" s="76"/>
      <c r="PS38" s="78">
        <f t="shared" si="59"/>
        <v>33614.700000000012</v>
      </c>
      <c r="PU38" s="31"/>
      <c r="PV38" s="312"/>
      <c r="PW38" s="105"/>
      <c r="PX38" s="812"/>
      <c r="PY38" s="76"/>
      <c r="PZ38" s="78">
        <f t="shared" si="60"/>
        <v>221051.1</v>
      </c>
      <c r="QB38" s="49"/>
      <c r="QC38" s="230"/>
      <c r="QD38" s="105"/>
      <c r="QE38" s="98"/>
      <c r="QF38" s="140"/>
      <c r="QG38" s="132">
        <f t="shared" si="61"/>
        <v>131141.95000000001</v>
      </c>
      <c r="QI38" s="31"/>
      <c r="QJ38" s="312"/>
      <c r="QK38" s="105"/>
      <c r="QL38" s="812"/>
      <c r="QM38" s="76"/>
      <c r="QN38" s="78">
        <f t="shared" si="62"/>
        <v>720.1</v>
      </c>
      <c r="QP38" s="323"/>
      <c r="QQ38" s="312"/>
      <c r="QR38" s="105"/>
      <c r="QS38" s="812"/>
      <c r="QT38" s="76"/>
      <c r="QU38" s="78">
        <f t="shared" si="63"/>
        <v>57552.92</v>
      </c>
      <c r="QW38" s="323"/>
      <c r="QX38" s="312"/>
      <c r="QY38" s="105"/>
      <c r="QZ38" s="812"/>
      <c r="RA38" s="76"/>
      <c r="RB38" s="78">
        <f t="shared" si="64"/>
        <v>150000</v>
      </c>
      <c r="RD38" s="31"/>
      <c r="RE38" s="312"/>
      <c r="RF38" s="105"/>
      <c r="RG38" s="812"/>
      <c r="RH38" s="76"/>
      <c r="RI38" s="78">
        <f t="shared" si="65"/>
        <v>3803.8</v>
      </c>
      <c r="RK38" s="31"/>
      <c r="RL38" s="312"/>
      <c r="RM38" s="105"/>
      <c r="RN38" s="812"/>
      <c r="RO38" s="76"/>
      <c r="RP38" s="78">
        <f t="shared" si="66"/>
        <v>4431</v>
      </c>
    </row>
    <row r="39" spans="1:484" x14ac:dyDescent="0.25">
      <c r="A39" s="323"/>
      <c r="B39" s="312"/>
      <c r="C39" s="22"/>
      <c r="D39" s="31"/>
      <c r="E39" s="76"/>
      <c r="F39" s="78">
        <f t="shared" si="0"/>
        <v>40393.229999999989</v>
      </c>
      <c r="H39" s="323"/>
      <c r="J39" s="782"/>
      <c r="K39" s="140"/>
      <c r="L39" s="49"/>
      <c r="M39" s="140"/>
      <c r="N39" s="78">
        <f t="shared" si="67"/>
        <v>2065734</v>
      </c>
      <c r="P39" s="323"/>
      <c r="Q39" s="312"/>
      <c r="R39" s="22"/>
      <c r="S39" s="31"/>
      <c r="T39" s="76"/>
      <c r="U39" s="78">
        <f t="shared" si="1"/>
        <v>128862.77</v>
      </c>
      <c r="W39" s="312"/>
      <c r="X39" s="312"/>
      <c r="Y39" s="22"/>
      <c r="Z39" s="31"/>
      <c r="AA39" s="76"/>
      <c r="AB39" s="78">
        <f t="shared" si="2"/>
        <v>28710</v>
      </c>
      <c r="AD39" s="312"/>
      <c r="AE39" s="312"/>
      <c r="AF39" s="312"/>
      <c r="AG39" s="22"/>
      <c r="AH39" s="31"/>
      <c r="AI39" s="76"/>
      <c r="AJ39" s="78">
        <f t="shared" si="3"/>
        <v>0</v>
      </c>
      <c r="AL39" s="1004"/>
      <c r="AM39" s="312"/>
      <c r="AN39" s="312"/>
      <c r="AO39" s="22"/>
      <c r="AP39" s="31"/>
      <c r="AQ39" s="76"/>
      <c r="AR39" s="78">
        <f t="shared" si="4"/>
        <v>14000</v>
      </c>
      <c r="AT39" s="312"/>
      <c r="AU39" s="312"/>
      <c r="AV39" s="312"/>
      <c r="AW39" s="22"/>
      <c r="AX39" s="31"/>
      <c r="AY39" s="76"/>
      <c r="AZ39" s="78">
        <f t="shared" si="5"/>
        <v>0</v>
      </c>
      <c r="BB39" s="312"/>
      <c r="BC39" s="312"/>
      <c r="BD39" s="22"/>
      <c r="BE39" s="31"/>
      <c r="BF39" s="76"/>
      <c r="BG39" s="78">
        <f t="shared" si="6"/>
        <v>0</v>
      </c>
      <c r="BI39" s="1418"/>
      <c r="BJ39" s="1018"/>
      <c r="BK39" s="22"/>
      <c r="BL39" s="31"/>
      <c r="BM39" s="76"/>
      <c r="BN39" s="78">
        <f t="shared" si="7"/>
        <v>17416.799999999996</v>
      </c>
      <c r="BP39" s="312"/>
      <c r="BQ39" s="312"/>
      <c r="BR39" s="22"/>
      <c r="BS39" s="31"/>
      <c r="BT39" s="76"/>
      <c r="BU39" s="78">
        <f t="shared" si="8"/>
        <v>0</v>
      </c>
      <c r="BW39" s="230"/>
      <c r="BX39" s="230"/>
      <c r="BY39" s="105"/>
      <c r="BZ39" s="49"/>
      <c r="CA39" s="140"/>
      <c r="CB39" s="132">
        <f t="shared" si="9"/>
        <v>0</v>
      </c>
      <c r="CD39" s="323"/>
      <c r="CE39" s="1018"/>
      <c r="CF39" s="22"/>
      <c r="CG39" s="31"/>
      <c r="CH39" s="76"/>
      <c r="CI39" s="78">
        <f t="shared" si="10"/>
        <v>1441109.17</v>
      </c>
      <c r="CK39" s="407"/>
      <c r="CL39" s="312"/>
      <c r="CM39" s="22"/>
      <c r="CN39" s="31"/>
      <c r="CO39" s="76"/>
      <c r="CP39" s="78">
        <f t="shared" si="11"/>
        <v>174382.27000000002</v>
      </c>
      <c r="CR39" s="312"/>
      <c r="CS39" s="312"/>
      <c r="CT39" s="22"/>
      <c r="CU39" s="31"/>
      <c r="CV39" s="76"/>
      <c r="CW39" s="78">
        <f t="shared" si="12"/>
        <v>62317.05999999999</v>
      </c>
      <c r="CY39" s="312"/>
      <c r="CZ39" s="312"/>
      <c r="DA39" s="22"/>
      <c r="DB39" s="31"/>
      <c r="DC39" s="76"/>
      <c r="DD39" s="78">
        <f t="shared" si="13"/>
        <v>6499.98</v>
      </c>
      <c r="DF39" s="322"/>
      <c r="DG39" s="230"/>
      <c r="DH39" s="1452"/>
      <c r="DI39" s="105"/>
      <c r="DJ39" s="49"/>
      <c r="DK39" s="140"/>
      <c r="DL39" s="78">
        <f t="shared" si="14"/>
        <v>178224.63999999998</v>
      </c>
      <c r="DN39" s="323"/>
      <c r="DO39" s="312"/>
      <c r="DP39" s="312"/>
      <c r="DQ39" s="22"/>
      <c r="DR39" s="31"/>
      <c r="DS39" s="76"/>
      <c r="DT39" s="78">
        <f t="shared" si="15"/>
        <v>24729.120000000003</v>
      </c>
      <c r="DV39" s="323"/>
      <c r="DW39" s="312"/>
      <c r="DX39" s="312"/>
      <c r="DY39" s="22"/>
      <c r="DZ39" s="31"/>
      <c r="EA39" s="76"/>
      <c r="EB39" s="78">
        <f t="shared" si="16"/>
        <v>0</v>
      </c>
      <c r="ED39" s="323"/>
      <c r="EE39" s="312"/>
      <c r="EF39" s="22"/>
      <c r="EG39" s="31"/>
      <c r="EH39" s="76"/>
      <c r="EI39" s="78">
        <f t="shared" si="17"/>
        <v>117943.75</v>
      </c>
      <c r="EK39" s="618"/>
      <c r="EL39" s="1306"/>
      <c r="EM39" s="1453"/>
      <c r="EN39" s="564"/>
      <c r="EO39" s="140"/>
      <c r="EP39" s="132">
        <f t="shared" si="18"/>
        <v>1426285</v>
      </c>
      <c r="ER39" s="618"/>
      <c r="ES39" s="1306"/>
      <c r="ET39" s="1453"/>
      <c r="EU39" s="564"/>
      <c r="EV39" s="140"/>
      <c r="EW39" s="132">
        <f t="shared" si="19"/>
        <v>214848.08000000002</v>
      </c>
      <c r="EY39" s="618"/>
      <c r="EZ39" s="1306"/>
      <c r="FA39" s="1453"/>
      <c r="FB39" s="564"/>
      <c r="FC39" s="140"/>
      <c r="FD39" s="132">
        <f t="shared" si="20"/>
        <v>335500.51</v>
      </c>
      <c r="FF39" s="322"/>
      <c r="FG39" s="230"/>
      <c r="FH39" s="105"/>
      <c r="FI39" s="49"/>
      <c r="FJ39" s="140"/>
      <c r="FK39" s="132">
        <f t="shared" si="21"/>
        <v>3872.54</v>
      </c>
      <c r="FM39" s="322"/>
      <c r="FN39" s="230"/>
      <c r="FO39" s="105"/>
      <c r="FP39" s="49"/>
      <c r="FQ39" s="140"/>
      <c r="FR39" s="132">
        <f t="shared" si="22"/>
        <v>0</v>
      </c>
      <c r="FT39" s="312"/>
      <c r="FU39" s="312"/>
      <c r="FV39" s="22"/>
      <c r="FW39" s="31"/>
      <c r="FX39" s="76"/>
      <c r="FY39" s="78">
        <f t="shared" si="23"/>
        <v>0</v>
      </c>
      <c r="GA39" s="312"/>
      <c r="GB39" s="312"/>
      <c r="GC39" s="22"/>
      <c r="GD39" s="31"/>
      <c r="GE39" s="76"/>
      <c r="GF39" s="78">
        <f t="shared" si="24"/>
        <v>13569.66</v>
      </c>
      <c r="GH39" s="312"/>
      <c r="GI39" s="312"/>
      <c r="GJ39" s="22"/>
      <c r="GK39" s="31"/>
      <c r="GL39" s="76"/>
      <c r="GM39" s="78">
        <f t="shared" si="25"/>
        <v>0</v>
      </c>
      <c r="GO39" s="794"/>
      <c r="GP39" s="312"/>
      <c r="GQ39" s="312"/>
      <c r="GR39" s="22"/>
      <c r="GS39" s="31"/>
      <c r="GT39" s="76"/>
      <c r="GU39" s="78">
        <f t="shared" si="26"/>
        <v>742.1</v>
      </c>
      <c r="GW39" s="312"/>
      <c r="GX39" s="312"/>
      <c r="GY39" s="22"/>
      <c r="GZ39" s="31"/>
      <c r="HA39" s="76"/>
      <c r="HB39" s="78">
        <f t="shared" si="27"/>
        <v>25000.2</v>
      </c>
      <c r="HD39" s="312"/>
      <c r="HE39" s="312"/>
      <c r="HF39" s="22"/>
      <c r="HG39" s="31"/>
      <c r="HH39" s="76"/>
      <c r="HI39" s="78">
        <f t="shared" si="28"/>
        <v>16688.400000000001</v>
      </c>
      <c r="HK39" s="312"/>
      <c r="HL39" s="312"/>
      <c r="HM39" s="834"/>
      <c r="HN39" s="812"/>
      <c r="HO39" s="795"/>
      <c r="HP39" s="813">
        <f t="shared" si="29"/>
        <v>84894.25</v>
      </c>
      <c r="HR39" s="230"/>
      <c r="HS39" s="230"/>
      <c r="HT39" s="808"/>
      <c r="HU39" s="98"/>
      <c r="HV39" s="351"/>
      <c r="HW39" s="813">
        <f t="shared" si="30"/>
        <v>21404.400000000001</v>
      </c>
      <c r="HY39" s="312"/>
      <c r="HZ39" s="312"/>
      <c r="IA39" s="22"/>
      <c r="IB39" s="31"/>
      <c r="IC39" s="76"/>
      <c r="ID39" s="78">
        <f t="shared" si="31"/>
        <v>19222.190000000002</v>
      </c>
      <c r="IF39" s="312"/>
      <c r="IG39" s="312"/>
      <c r="IH39" s="22"/>
      <c r="II39" s="31"/>
      <c r="IJ39" s="76"/>
      <c r="IK39" s="78">
        <f t="shared" si="32"/>
        <v>25300</v>
      </c>
      <c r="IM39" s="312"/>
      <c r="IN39" s="312"/>
      <c r="IO39" s="22"/>
      <c r="IP39" s="31"/>
      <c r="IQ39" s="76"/>
      <c r="IR39" s="78">
        <f t="shared" si="33"/>
        <v>65228.52</v>
      </c>
      <c r="IT39" s="312"/>
      <c r="IU39" s="312"/>
      <c r="IV39" s="22"/>
      <c r="IW39" s="31"/>
      <c r="IX39" s="76"/>
      <c r="IY39" s="78">
        <f t="shared" si="34"/>
        <v>3088.4</v>
      </c>
      <c r="JA39" s="312"/>
      <c r="JB39" s="312"/>
      <c r="JC39" s="22"/>
      <c r="JD39" s="31"/>
      <c r="JE39" s="76"/>
      <c r="JF39" s="78">
        <f t="shared" si="35"/>
        <v>0</v>
      </c>
      <c r="JH39" s="322"/>
      <c r="JI39" s="230"/>
      <c r="JJ39" s="979"/>
      <c r="JK39" s="49"/>
      <c r="JL39" s="140"/>
      <c r="JM39" s="132">
        <f t="shared" si="36"/>
        <v>1046557.2</v>
      </c>
      <c r="JO39" s="312"/>
      <c r="JP39" s="312"/>
      <c r="JQ39" s="22"/>
      <c r="JR39" s="31"/>
      <c r="JS39" s="76"/>
      <c r="JT39" s="78">
        <f t="shared" si="37"/>
        <v>0</v>
      </c>
      <c r="JV39" s="312"/>
      <c r="JW39" s="312"/>
      <c r="JX39" s="22"/>
      <c r="JY39" s="31"/>
      <c r="JZ39" s="76"/>
      <c r="KA39" s="78">
        <f t="shared" si="38"/>
        <v>0</v>
      </c>
      <c r="KC39" s="407"/>
      <c r="KD39" s="312"/>
      <c r="KE39" s="312"/>
      <c r="KF39" s="907"/>
      <c r="KG39" s="812"/>
      <c r="KH39" s="76"/>
      <c r="KI39" s="78">
        <f t="shared" si="39"/>
        <v>27686.6</v>
      </c>
      <c r="KK39" s="407"/>
      <c r="KL39" s="312"/>
      <c r="KM39" s="907"/>
      <c r="KN39" s="812"/>
      <c r="KO39" s="76"/>
      <c r="KP39" s="78">
        <f t="shared" si="40"/>
        <v>53000.1</v>
      </c>
      <c r="KR39" s="427"/>
      <c r="KS39" s="230"/>
      <c r="KT39" s="936"/>
      <c r="KU39" s="98"/>
      <c r="KV39" s="140"/>
      <c r="KW39" s="132">
        <f t="shared" si="41"/>
        <v>53000.1</v>
      </c>
      <c r="KY39" s="312"/>
      <c r="KZ39" s="312"/>
      <c r="LA39" s="907"/>
      <c r="LB39" s="812"/>
      <c r="LC39" s="76"/>
      <c r="LD39" s="78">
        <f t="shared" si="42"/>
        <v>5139.42</v>
      </c>
      <c r="LF39" s="312"/>
      <c r="LG39" s="312"/>
      <c r="LH39" s="907"/>
      <c r="LI39" s="812"/>
      <c r="LJ39" s="76"/>
      <c r="LK39" s="78">
        <f t="shared" si="43"/>
        <v>7971.5</v>
      </c>
      <c r="LM39" s="407"/>
      <c r="LN39" s="312"/>
      <c r="LO39" s="907"/>
      <c r="LP39" s="812"/>
      <c r="LQ39" s="76"/>
      <c r="LR39" s="78">
        <f t="shared" si="44"/>
        <v>2000</v>
      </c>
      <c r="LT39" s="407"/>
      <c r="LU39" s="312"/>
      <c r="LV39" s="907"/>
      <c r="LW39" s="812"/>
      <c r="LX39" s="76"/>
      <c r="LY39" s="78">
        <f t="shared" si="45"/>
        <v>31296.400000000001</v>
      </c>
      <c r="MA39" s="312"/>
      <c r="MB39" s="312"/>
      <c r="MC39" s="907"/>
      <c r="MD39" s="812"/>
      <c r="ME39" s="76"/>
      <c r="MF39" s="78">
        <f t="shared" si="46"/>
        <v>98778.799999999988</v>
      </c>
      <c r="MH39" s="312"/>
      <c r="MI39" s="312"/>
      <c r="MJ39" s="907"/>
      <c r="MK39" s="812"/>
      <c r="ML39" s="76"/>
      <c r="MM39" s="78">
        <f t="shared" si="47"/>
        <v>21915.99</v>
      </c>
      <c r="MO39" s="312"/>
      <c r="MP39" s="312"/>
      <c r="MQ39" s="907"/>
      <c r="MR39" s="812"/>
      <c r="MS39" s="76"/>
      <c r="MT39" s="78">
        <f t="shared" si="48"/>
        <v>0</v>
      </c>
      <c r="MV39" s="312"/>
      <c r="MW39" s="312"/>
      <c r="MX39" s="907"/>
      <c r="MY39" s="812"/>
      <c r="MZ39" s="76"/>
      <c r="NA39" s="78">
        <f t="shared" si="49"/>
        <v>0</v>
      </c>
      <c r="NC39" s="312"/>
      <c r="ND39" s="312"/>
      <c r="NE39" s="907"/>
      <c r="NF39" s="812"/>
      <c r="NG39" s="76"/>
      <c r="NH39" s="78">
        <f t="shared" si="50"/>
        <v>7803.92</v>
      </c>
      <c r="NJ39" s="312"/>
      <c r="NK39" s="312"/>
      <c r="NL39" s="907"/>
      <c r="NM39" s="812"/>
      <c r="NN39" s="76"/>
      <c r="NO39" s="78">
        <f t="shared" si="51"/>
        <v>0</v>
      </c>
      <c r="NQ39" s="312"/>
      <c r="NR39" s="312"/>
      <c r="NS39" s="907"/>
      <c r="NT39" s="812"/>
      <c r="NU39" s="76"/>
      <c r="NV39" s="78">
        <f t="shared" si="52"/>
        <v>870000.36</v>
      </c>
      <c r="NX39" s="312"/>
      <c r="NY39" s="312"/>
      <c r="NZ39" s="907"/>
      <c r="OA39" s="812"/>
      <c r="OB39" s="76"/>
      <c r="OC39" s="78">
        <f t="shared" si="53"/>
        <v>0</v>
      </c>
      <c r="OE39" s="312"/>
      <c r="OF39" s="312"/>
      <c r="OG39" s="907"/>
      <c r="OH39" s="812"/>
      <c r="OI39" s="76"/>
      <c r="OJ39" s="78">
        <f t="shared" si="54"/>
        <v>46202.5</v>
      </c>
      <c r="OL39" s="230"/>
      <c r="OM39" s="230"/>
      <c r="ON39" s="936"/>
      <c r="OO39" s="98"/>
      <c r="OP39" s="140"/>
      <c r="OQ39" s="132">
        <f t="shared" si="55"/>
        <v>0</v>
      </c>
      <c r="OS39" s="230"/>
      <c r="OT39" s="230"/>
      <c r="OU39" s="936"/>
      <c r="OV39" s="98"/>
      <c r="OW39" s="140"/>
      <c r="OX39" s="132">
        <f t="shared" si="56"/>
        <v>0</v>
      </c>
      <c r="OZ39" s="312"/>
      <c r="PA39" s="312"/>
      <c r="PB39" s="907"/>
      <c r="PC39" s="812"/>
      <c r="PD39" s="76"/>
      <c r="PE39" s="78">
        <f t="shared" si="57"/>
        <v>234</v>
      </c>
      <c r="PG39" s="312"/>
      <c r="PH39" s="312"/>
      <c r="PI39" s="907"/>
      <c r="PJ39" s="812"/>
      <c r="PK39" s="76"/>
      <c r="PL39" s="78">
        <f t="shared" si="58"/>
        <v>7744.58</v>
      </c>
      <c r="PN39" s="407"/>
      <c r="PO39" s="312"/>
      <c r="PP39" s="907"/>
      <c r="PQ39" s="723"/>
      <c r="PR39" s="76"/>
      <c r="PS39" s="78">
        <f t="shared" si="59"/>
        <v>33614.700000000012</v>
      </c>
      <c r="PU39" s="312"/>
      <c r="PV39" s="312"/>
      <c r="PW39" s="907"/>
      <c r="PX39" s="812"/>
      <c r="PY39" s="76"/>
      <c r="PZ39" s="78">
        <f t="shared" si="60"/>
        <v>221051.1</v>
      </c>
      <c r="QB39" s="230"/>
      <c r="QC39" s="230"/>
      <c r="QD39" s="936"/>
      <c r="QE39" s="98"/>
      <c r="QF39" s="140"/>
      <c r="QG39" s="132">
        <f t="shared" si="61"/>
        <v>131141.95000000001</v>
      </c>
      <c r="QI39" s="312"/>
      <c r="QJ39" s="312"/>
      <c r="QK39" s="907"/>
      <c r="QL39" s="812"/>
      <c r="QM39" s="76"/>
      <c r="QN39" s="78">
        <f t="shared" si="62"/>
        <v>720.1</v>
      </c>
      <c r="QP39" s="323"/>
      <c r="QQ39" s="312"/>
      <c r="QR39" s="907"/>
      <c r="QS39" s="812"/>
      <c r="QT39" s="76"/>
      <c r="QU39" s="78">
        <f t="shared" si="63"/>
        <v>57552.92</v>
      </c>
      <c r="QW39" s="323"/>
      <c r="QX39" s="312"/>
      <c r="QY39" s="907"/>
      <c r="QZ39" s="812"/>
      <c r="RA39" s="76"/>
      <c r="RB39" s="78">
        <f t="shared" si="64"/>
        <v>150000</v>
      </c>
      <c r="RD39" s="312"/>
      <c r="RE39" s="312"/>
      <c r="RF39" s="907"/>
      <c r="RG39" s="812"/>
      <c r="RH39" s="76"/>
      <c r="RI39" s="78">
        <f t="shared" si="65"/>
        <v>3803.8</v>
      </c>
      <c r="RK39" s="312"/>
      <c r="RL39" s="312"/>
      <c r="RM39" s="907"/>
      <c r="RN39" s="812"/>
      <c r="RO39" s="76"/>
      <c r="RP39" s="78">
        <f t="shared" si="66"/>
        <v>4431</v>
      </c>
    </row>
    <row r="40" spans="1:484" x14ac:dyDescent="0.25">
      <c r="A40" s="323"/>
      <c r="B40" s="312"/>
      <c r="C40" s="22"/>
      <c r="D40" s="31"/>
      <c r="E40" s="76"/>
      <c r="F40" s="78">
        <f t="shared" si="0"/>
        <v>40393.229999999989</v>
      </c>
      <c r="H40" s="323"/>
      <c r="J40" s="782"/>
      <c r="K40" s="140"/>
      <c r="L40" s="49"/>
      <c r="M40" s="140"/>
      <c r="N40" s="78">
        <f t="shared" si="67"/>
        <v>2065734</v>
      </c>
      <c r="P40" s="323"/>
      <c r="Q40" s="312"/>
      <c r="R40" s="22"/>
      <c r="S40" s="31"/>
      <c r="T40" s="76"/>
      <c r="U40" s="78">
        <f t="shared" si="1"/>
        <v>128862.77</v>
      </c>
      <c r="W40" s="312"/>
      <c r="X40" s="312"/>
      <c r="Y40" s="22"/>
      <c r="Z40" s="31"/>
      <c r="AA40" s="76"/>
      <c r="AB40" s="78">
        <f t="shared" si="2"/>
        <v>28710</v>
      </c>
      <c r="AD40" s="312"/>
      <c r="AE40" s="312"/>
      <c r="AF40" s="312"/>
      <c r="AG40" s="22"/>
      <c r="AH40" s="31"/>
      <c r="AI40" s="76"/>
      <c r="AJ40" s="78">
        <f t="shared" si="3"/>
        <v>0</v>
      </c>
      <c r="AL40" s="1004"/>
      <c r="AM40" s="312"/>
      <c r="AN40" s="312"/>
      <c r="AO40" s="22"/>
      <c r="AP40" s="31"/>
      <c r="AQ40" s="76"/>
      <c r="AR40" s="78">
        <f t="shared" si="4"/>
        <v>14000</v>
      </c>
      <c r="AT40" s="312"/>
      <c r="AU40" s="312"/>
      <c r="AV40" s="312"/>
      <c r="AW40" s="22"/>
      <c r="AX40" s="31"/>
      <c r="AY40" s="76"/>
      <c r="AZ40" s="78">
        <f t="shared" si="5"/>
        <v>0</v>
      </c>
      <c r="BB40" s="312"/>
      <c r="BC40" s="312"/>
      <c r="BD40" s="22"/>
      <c r="BE40" s="31"/>
      <c r="BF40" s="76"/>
      <c r="BG40" s="78">
        <f t="shared" si="6"/>
        <v>0</v>
      </c>
      <c r="BI40" s="1418"/>
      <c r="BJ40" s="1018"/>
      <c r="BK40" s="22"/>
      <c r="BL40" s="31"/>
      <c r="BM40" s="76"/>
      <c r="BN40" s="78">
        <f t="shared" si="7"/>
        <v>17416.799999999996</v>
      </c>
      <c r="BP40" s="312"/>
      <c r="BQ40" s="312"/>
      <c r="BR40" s="22"/>
      <c r="BS40" s="31"/>
      <c r="BT40" s="76"/>
      <c r="BU40" s="78">
        <f t="shared" si="8"/>
        <v>0</v>
      </c>
      <c r="BW40" s="230"/>
      <c r="BX40" s="230"/>
      <c r="BY40" s="105"/>
      <c r="BZ40" s="49"/>
      <c r="CA40" s="140"/>
      <c r="CB40" s="132">
        <f t="shared" si="9"/>
        <v>0</v>
      </c>
      <c r="CD40" s="323"/>
      <c r="CE40" s="1018"/>
      <c r="CF40" s="22"/>
      <c r="CG40" s="31"/>
      <c r="CH40" s="76"/>
      <c r="CI40" s="78">
        <f t="shared" si="10"/>
        <v>1441109.17</v>
      </c>
      <c r="CK40" s="407"/>
      <c r="CL40" s="312"/>
      <c r="CM40" s="22"/>
      <c r="CN40" s="31"/>
      <c r="CO40" s="76"/>
      <c r="CP40" s="78">
        <f t="shared" si="11"/>
        <v>174382.27000000002</v>
      </c>
      <c r="CR40" s="312"/>
      <c r="CS40" s="312"/>
      <c r="CT40" s="22"/>
      <c r="CU40" s="31"/>
      <c r="CV40" s="76"/>
      <c r="CW40" s="78">
        <f t="shared" si="12"/>
        <v>62317.05999999999</v>
      </c>
      <c r="CY40" s="312"/>
      <c r="CZ40" s="312"/>
      <c r="DA40" s="22"/>
      <c r="DB40" s="31"/>
      <c r="DC40" s="76"/>
      <c r="DD40" s="78">
        <f t="shared" si="13"/>
        <v>6499.98</v>
      </c>
      <c r="DF40" s="322"/>
      <c r="DG40" s="230"/>
      <c r="DH40" s="1452"/>
      <c r="DI40" s="105"/>
      <c r="DJ40" s="49"/>
      <c r="DK40" s="140"/>
      <c r="DL40" s="78">
        <f t="shared" si="14"/>
        <v>178224.63999999998</v>
      </c>
      <c r="DN40" s="323"/>
      <c r="DO40" s="312"/>
      <c r="DP40" s="312"/>
      <c r="DQ40" s="22"/>
      <c r="DR40" s="31"/>
      <c r="DS40" s="76"/>
      <c r="DT40" s="78">
        <f t="shared" si="15"/>
        <v>24729.120000000003</v>
      </c>
      <c r="DV40" s="323"/>
      <c r="DW40" s="312"/>
      <c r="DX40" s="312"/>
      <c r="DY40" s="22"/>
      <c r="DZ40" s="31"/>
      <c r="EA40" s="76"/>
      <c r="EB40" s="78">
        <f t="shared" si="16"/>
        <v>0</v>
      </c>
      <c r="ED40" s="323"/>
      <c r="EE40" s="312"/>
      <c r="EF40" s="22"/>
      <c r="EG40" s="31"/>
      <c r="EH40" s="76"/>
      <c r="EI40" s="78">
        <f t="shared" si="17"/>
        <v>117943.75</v>
      </c>
      <c r="EK40" s="618"/>
      <c r="EL40" s="1306"/>
      <c r="EM40" s="1453"/>
      <c r="EN40" s="564"/>
      <c r="EO40" s="140"/>
      <c r="EP40" s="132">
        <f t="shared" si="18"/>
        <v>1426285</v>
      </c>
      <c r="ER40" s="618"/>
      <c r="ES40" s="1306"/>
      <c r="ET40" s="1453"/>
      <c r="EU40" s="564"/>
      <c r="EV40" s="140"/>
      <c r="EW40" s="132">
        <f t="shared" si="19"/>
        <v>214848.08000000002</v>
      </c>
      <c r="EY40" s="618"/>
      <c r="EZ40" s="1306"/>
      <c r="FA40" s="1453"/>
      <c r="FB40" s="564"/>
      <c r="FC40" s="140"/>
      <c r="FD40" s="132">
        <f t="shared" si="20"/>
        <v>335500.51</v>
      </c>
      <c r="FF40" s="322"/>
      <c r="FG40" s="230"/>
      <c r="FH40" s="105"/>
      <c r="FI40" s="49"/>
      <c r="FJ40" s="140"/>
      <c r="FK40" s="132">
        <f t="shared" si="21"/>
        <v>3872.54</v>
      </c>
      <c r="FM40" s="322"/>
      <c r="FN40" s="230"/>
      <c r="FO40" s="105"/>
      <c r="FP40" s="49"/>
      <c r="FQ40" s="140"/>
      <c r="FR40" s="132">
        <f t="shared" si="22"/>
        <v>0</v>
      </c>
      <c r="FT40" s="312"/>
      <c r="FU40" s="312"/>
      <c r="FV40" s="22"/>
      <c r="FW40" s="31"/>
      <c r="FX40" s="76"/>
      <c r="FY40" s="78">
        <f t="shared" si="23"/>
        <v>0</v>
      </c>
      <c r="GA40" s="312"/>
      <c r="GB40" s="312"/>
      <c r="GC40" s="22"/>
      <c r="GD40" s="31"/>
      <c r="GE40" s="76"/>
      <c r="GF40" s="78">
        <f t="shared" si="24"/>
        <v>13569.66</v>
      </c>
      <c r="GH40" s="312"/>
      <c r="GI40" s="312"/>
      <c r="GJ40" s="22"/>
      <c r="GK40" s="31"/>
      <c r="GL40" s="76"/>
      <c r="GM40" s="78">
        <f t="shared" si="25"/>
        <v>0</v>
      </c>
      <c r="GO40" s="794"/>
      <c r="GP40" s="312"/>
      <c r="GQ40" s="312"/>
      <c r="GR40" s="22"/>
      <c r="GS40" s="31"/>
      <c r="GT40" s="76"/>
      <c r="GU40" s="78">
        <f t="shared" si="26"/>
        <v>742.1</v>
      </c>
      <c r="GW40" s="312"/>
      <c r="GX40" s="312"/>
      <c r="GY40" s="22"/>
      <c r="GZ40" s="31"/>
      <c r="HA40" s="76"/>
      <c r="HB40" s="78">
        <f t="shared" si="27"/>
        <v>25000.2</v>
      </c>
      <c r="HD40" s="312"/>
      <c r="HE40" s="312"/>
      <c r="HF40" s="22"/>
      <c r="HG40" s="31"/>
      <c r="HH40" s="76"/>
      <c r="HI40" s="78">
        <f t="shared" si="28"/>
        <v>16688.400000000001</v>
      </c>
      <c r="HK40" s="312"/>
      <c r="HL40" s="312"/>
      <c r="HM40" s="834"/>
      <c r="HN40" s="812"/>
      <c r="HO40" s="795"/>
      <c r="HP40" s="813">
        <f t="shared" si="29"/>
        <v>84894.25</v>
      </c>
      <c r="HR40" s="230"/>
      <c r="HS40" s="230"/>
      <c r="HT40" s="808"/>
      <c r="HU40" s="98"/>
      <c r="HV40" s="351"/>
      <c r="HW40" s="813">
        <f t="shared" si="30"/>
        <v>21404.400000000001</v>
      </c>
      <c r="HY40" s="312"/>
      <c r="HZ40" s="312"/>
      <c r="IA40" s="22"/>
      <c r="IB40" s="31"/>
      <c r="IC40" s="76"/>
      <c r="ID40" s="78">
        <f t="shared" si="31"/>
        <v>19222.190000000002</v>
      </c>
      <c r="IF40" s="312"/>
      <c r="IG40" s="312"/>
      <c r="IH40" s="22"/>
      <c r="II40" s="31"/>
      <c r="IJ40" s="76"/>
      <c r="IK40" s="78">
        <f t="shared" si="32"/>
        <v>25300</v>
      </c>
      <c r="IM40" s="312"/>
      <c r="IN40" s="312"/>
      <c r="IO40" s="22"/>
      <c r="IP40" s="31"/>
      <c r="IQ40" s="76"/>
      <c r="IR40" s="78">
        <f t="shared" si="33"/>
        <v>65228.52</v>
      </c>
      <c r="IT40" s="312"/>
      <c r="IU40" s="312"/>
      <c r="IV40" s="22"/>
      <c r="IW40" s="31"/>
      <c r="IX40" s="76"/>
      <c r="IY40" s="78">
        <f t="shared" si="34"/>
        <v>3088.4</v>
      </c>
      <c r="JA40" s="312"/>
      <c r="JB40" s="312"/>
      <c r="JC40" s="22"/>
      <c r="JD40" s="31"/>
      <c r="JE40" s="76"/>
      <c r="JF40" s="78">
        <f t="shared" si="35"/>
        <v>0</v>
      </c>
      <c r="JH40" s="322"/>
      <c r="JI40" s="230"/>
      <c r="JJ40" s="979"/>
      <c r="JK40" s="49"/>
      <c r="JL40" s="140"/>
      <c r="JM40" s="132">
        <f t="shared" si="36"/>
        <v>1046557.2</v>
      </c>
      <c r="JO40" s="312"/>
      <c r="JP40" s="312"/>
      <c r="JQ40" s="22"/>
      <c r="JR40" s="31"/>
      <c r="JS40" s="76"/>
      <c r="JT40" s="78">
        <f t="shared" si="37"/>
        <v>0</v>
      </c>
      <c r="JV40" s="312"/>
      <c r="JW40" s="312"/>
      <c r="JX40" s="22"/>
      <c r="JY40" s="31"/>
      <c r="JZ40" s="76"/>
      <c r="KA40" s="78">
        <f t="shared" si="38"/>
        <v>0</v>
      </c>
      <c r="KC40" s="407"/>
      <c r="KD40" s="312"/>
      <c r="KE40" s="312"/>
      <c r="KF40" s="907"/>
      <c r="KG40" s="812"/>
      <c r="KH40" s="76"/>
      <c r="KI40" s="78">
        <f t="shared" si="39"/>
        <v>27686.6</v>
      </c>
      <c r="KK40" s="407"/>
      <c r="KL40" s="312"/>
      <c r="KM40" s="907"/>
      <c r="KN40" s="812"/>
      <c r="KO40" s="76"/>
      <c r="KP40" s="78">
        <f t="shared" si="40"/>
        <v>53000.1</v>
      </c>
      <c r="KR40" s="427"/>
      <c r="KS40" s="230"/>
      <c r="KT40" s="936"/>
      <c r="KU40" s="98"/>
      <c r="KV40" s="140"/>
      <c r="KW40" s="132">
        <f t="shared" si="41"/>
        <v>53000.1</v>
      </c>
      <c r="KY40" s="312"/>
      <c r="KZ40" s="312"/>
      <c r="LA40" s="907"/>
      <c r="LB40" s="812"/>
      <c r="LC40" s="76"/>
      <c r="LD40" s="78">
        <f t="shared" si="42"/>
        <v>5139.42</v>
      </c>
      <c r="LF40" s="312"/>
      <c r="LG40" s="312"/>
      <c r="LH40" s="907"/>
      <c r="LI40" s="812"/>
      <c r="LJ40" s="76"/>
      <c r="LK40" s="78">
        <f t="shared" si="43"/>
        <v>7971.5</v>
      </c>
      <c r="LM40" s="407"/>
      <c r="LN40" s="312"/>
      <c r="LO40" s="907"/>
      <c r="LP40" s="812"/>
      <c r="LQ40" s="76"/>
      <c r="LR40" s="78">
        <f t="shared" si="44"/>
        <v>2000</v>
      </c>
      <c r="LT40" s="407"/>
      <c r="LU40" s="312"/>
      <c r="LV40" s="907"/>
      <c r="LW40" s="812"/>
      <c r="LX40" s="76"/>
      <c r="LY40" s="78">
        <f t="shared" si="45"/>
        <v>31296.400000000001</v>
      </c>
      <c r="MA40" s="312"/>
      <c r="MB40" s="312"/>
      <c r="MC40" s="907"/>
      <c r="MD40" s="812"/>
      <c r="ME40" s="76"/>
      <c r="MF40" s="78">
        <f t="shared" si="46"/>
        <v>98778.799999999988</v>
      </c>
      <c r="MH40" s="312"/>
      <c r="MI40" s="312"/>
      <c r="MJ40" s="907"/>
      <c r="MK40" s="812"/>
      <c r="ML40" s="76"/>
      <c r="MM40" s="78">
        <f t="shared" si="47"/>
        <v>21915.99</v>
      </c>
      <c r="MO40" s="312"/>
      <c r="MP40" s="312"/>
      <c r="MQ40" s="907"/>
      <c r="MR40" s="812"/>
      <c r="MS40" s="76"/>
      <c r="MT40" s="78">
        <f t="shared" si="48"/>
        <v>0</v>
      </c>
      <c r="MV40" s="312"/>
      <c r="MW40" s="312"/>
      <c r="MX40" s="907"/>
      <c r="MY40" s="812"/>
      <c r="MZ40" s="76"/>
      <c r="NA40" s="78">
        <f t="shared" si="49"/>
        <v>0</v>
      </c>
      <c r="NC40" s="312"/>
      <c r="ND40" s="312"/>
      <c r="NE40" s="907"/>
      <c r="NF40" s="812"/>
      <c r="NG40" s="76"/>
      <c r="NH40" s="78">
        <f t="shared" si="50"/>
        <v>7803.92</v>
      </c>
      <c r="NJ40" s="312"/>
      <c r="NK40" s="312"/>
      <c r="NL40" s="907"/>
      <c r="NM40" s="812"/>
      <c r="NN40" s="76"/>
      <c r="NO40" s="78">
        <f t="shared" si="51"/>
        <v>0</v>
      </c>
      <c r="NQ40" s="312"/>
      <c r="NR40" s="312"/>
      <c r="NS40" s="907"/>
      <c r="NT40" s="812"/>
      <c r="NU40" s="76"/>
      <c r="NV40" s="78">
        <f t="shared" si="52"/>
        <v>870000.36</v>
      </c>
      <c r="NX40" s="312"/>
      <c r="NY40" s="312"/>
      <c r="NZ40" s="907"/>
      <c r="OA40" s="812"/>
      <c r="OB40" s="76"/>
      <c r="OC40" s="78">
        <f t="shared" si="53"/>
        <v>0</v>
      </c>
      <c r="OE40" s="312"/>
      <c r="OF40" s="312"/>
      <c r="OG40" s="907"/>
      <c r="OH40" s="812"/>
      <c r="OI40" s="76"/>
      <c r="OJ40" s="78">
        <f t="shared" si="54"/>
        <v>46202.5</v>
      </c>
      <c r="OL40" s="230"/>
      <c r="OM40" s="230"/>
      <c r="ON40" s="936"/>
      <c r="OO40" s="98"/>
      <c r="OP40" s="140"/>
      <c r="OQ40" s="132">
        <f t="shared" si="55"/>
        <v>0</v>
      </c>
      <c r="OS40" s="230"/>
      <c r="OT40" s="230"/>
      <c r="OU40" s="936"/>
      <c r="OV40" s="98"/>
      <c r="OW40" s="140"/>
      <c r="OX40" s="132">
        <f t="shared" si="56"/>
        <v>0</v>
      </c>
      <c r="OZ40" s="312"/>
      <c r="PA40" s="312"/>
      <c r="PB40" s="907"/>
      <c r="PC40" s="812"/>
      <c r="PD40" s="76"/>
      <c r="PE40" s="78">
        <f t="shared" si="57"/>
        <v>234</v>
      </c>
      <c r="PG40" s="312"/>
      <c r="PH40" s="312"/>
      <c r="PI40" s="907"/>
      <c r="PJ40" s="812"/>
      <c r="PK40" s="76"/>
      <c r="PL40" s="78">
        <f t="shared" si="58"/>
        <v>7744.58</v>
      </c>
      <c r="PN40" s="407"/>
      <c r="PO40" s="312"/>
      <c r="PP40" s="907"/>
      <c r="PQ40" s="723"/>
      <c r="PR40" s="76"/>
      <c r="PS40" s="78">
        <f t="shared" si="59"/>
        <v>33614.700000000012</v>
      </c>
      <c r="PU40" s="312"/>
      <c r="PV40" s="312"/>
      <c r="PW40" s="907"/>
      <c r="PX40" s="812"/>
      <c r="PY40" s="76"/>
      <c r="PZ40" s="78">
        <f t="shared" si="60"/>
        <v>221051.1</v>
      </c>
      <c r="QB40" s="230"/>
      <c r="QC40" s="230"/>
      <c r="QD40" s="936"/>
      <c r="QE40" s="98"/>
      <c r="QF40" s="140"/>
      <c r="QG40" s="132">
        <f t="shared" si="61"/>
        <v>131141.95000000001</v>
      </c>
      <c r="QI40" s="312"/>
      <c r="QJ40" s="312"/>
      <c r="QK40" s="907"/>
      <c r="QL40" s="812"/>
      <c r="QM40" s="76"/>
      <c r="QN40" s="78">
        <f t="shared" si="62"/>
        <v>720.1</v>
      </c>
      <c r="QP40" s="323"/>
      <c r="QQ40" s="312"/>
      <c r="QR40" s="907"/>
      <c r="QS40" s="812"/>
      <c r="QT40" s="76"/>
      <c r="QU40" s="78">
        <f t="shared" si="63"/>
        <v>57552.92</v>
      </c>
      <c r="QW40" s="323"/>
      <c r="QX40" s="312"/>
      <c r="QY40" s="907"/>
      <c r="QZ40" s="812"/>
      <c r="RA40" s="76"/>
      <c r="RB40" s="78">
        <f t="shared" si="64"/>
        <v>150000</v>
      </c>
      <c r="RD40" s="312"/>
      <c r="RE40" s="312"/>
      <c r="RF40" s="907"/>
      <c r="RG40" s="812"/>
      <c r="RH40" s="76"/>
      <c r="RI40" s="78">
        <f t="shared" si="65"/>
        <v>3803.8</v>
      </c>
      <c r="RK40" s="312"/>
      <c r="RL40" s="312"/>
      <c r="RM40" s="907"/>
      <c r="RN40" s="812"/>
      <c r="RO40" s="76"/>
      <c r="RP40" s="78">
        <f t="shared" si="66"/>
        <v>4431</v>
      </c>
    </row>
    <row r="41" spans="1:484" x14ac:dyDescent="0.25">
      <c r="A41" s="323"/>
      <c r="B41" s="312"/>
      <c r="C41" s="22"/>
      <c r="D41" s="31"/>
      <c r="E41" s="76"/>
      <c r="F41" s="78">
        <f t="shared" si="0"/>
        <v>40393.229999999989</v>
      </c>
      <c r="H41" s="323"/>
      <c r="J41" s="782"/>
      <c r="K41" s="140"/>
      <c r="L41" s="49"/>
      <c r="M41" s="140"/>
      <c r="N41" s="78">
        <f t="shared" si="67"/>
        <v>2065734</v>
      </c>
      <c r="P41" s="323"/>
      <c r="Q41" s="312"/>
      <c r="R41" s="22"/>
      <c r="S41" s="31"/>
      <c r="T41" s="76"/>
      <c r="U41" s="78">
        <f t="shared" si="1"/>
        <v>128862.77</v>
      </c>
      <c r="W41" s="312"/>
      <c r="X41" s="312"/>
      <c r="Y41" s="22"/>
      <c r="Z41" s="31"/>
      <c r="AA41" s="76"/>
      <c r="AB41" s="78">
        <f t="shared" si="2"/>
        <v>28710</v>
      </c>
      <c r="AD41" s="312"/>
      <c r="AE41" s="312"/>
      <c r="AF41" s="312"/>
      <c r="AG41" s="22"/>
      <c r="AH41" s="31"/>
      <c r="AI41" s="76"/>
      <c r="AJ41" s="78">
        <f t="shared" si="3"/>
        <v>0</v>
      </c>
      <c r="AL41" s="1004"/>
      <c r="AM41" s="312"/>
      <c r="AN41" s="312"/>
      <c r="AO41" s="22"/>
      <c r="AP41" s="31"/>
      <c r="AQ41" s="76"/>
      <c r="AR41" s="78">
        <f t="shared" si="4"/>
        <v>14000</v>
      </c>
      <c r="AT41" s="312"/>
      <c r="AU41" s="312"/>
      <c r="AV41" s="312"/>
      <c r="AW41" s="22"/>
      <c r="AX41" s="31"/>
      <c r="AY41" s="76"/>
      <c r="AZ41" s="78">
        <f t="shared" si="5"/>
        <v>0</v>
      </c>
      <c r="BB41" s="312"/>
      <c r="BC41" s="312"/>
      <c r="BD41" s="22"/>
      <c r="BE41" s="31"/>
      <c r="BF41" s="76"/>
      <c r="BG41" s="78">
        <f t="shared" si="6"/>
        <v>0</v>
      </c>
      <c r="BI41" s="1418"/>
      <c r="BJ41" s="1018"/>
      <c r="BK41" s="22"/>
      <c r="BL41" s="31"/>
      <c r="BM41" s="76"/>
      <c r="BN41" s="78">
        <f t="shared" si="7"/>
        <v>17416.799999999996</v>
      </c>
      <c r="BP41" s="312"/>
      <c r="BQ41" s="312"/>
      <c r="BR41" s="22"/>
      <c r="BS41" s="31"/>
      <c r="BT41" s="76"/>
      <c r="BU41" s="78">
        <f t="shared" si="8"/>
        <v>0</v>
      </c>
      <c r="BW41" s="230"/>
      <c r="BX41" s="230"/>
      <c r="BY41" s="105"/>
      <c r="BZ41" s="49"/>
      <c r="CA41" s="140"/>
      <c r="CB41" s="132">
        <f t="shared" si="9"/>
        <v>0</v>
      </c>
      <c r="CD41" s="323"/>
      <c r="CE41" s="1018"/>
      <c r="CF41" s="22"/>
      <c r="CG41" s="31"/>
      <c r="CH41" s="76"/>
      <c r="CI41" s="78">
        <f t="shared" si="10"/>
        <v>1441109.17</v>
      </c>
      <c r="CK41" s="407"/>
      <c r="CL41" s="312"/>
      <c r="CM41" s="22"/>
      <c r="CN41" s="31"/>
      <c r="CO41" s="76"/>
      <c r="CP41" s="78">
        <f t="shared" si="11"/>
        <v>174382.27000000002</v>
      </c>
      <c r="CR41" s="312"/>
      <c r="CS41" s="312"/>
      <c r="CT41" s="22"/>
      <c r="CU41" s="31"/>
      <c r="CV41" s="76"/>
      <c r="CW41" s="78">
        <f t="shared" si="12"/>
        <v>62317.05999999999</v>
      </c>
      <c r="CY41" s="312"/>
      <c r="CZ41" s="312"/>
      <c r="DA41" s="22"/>
      <c r="DB41" s="31"/>
      <c r="DC41" s="76"/>
      <c r="DD41" s="78">
        <f t="shared" si="13"/>
        <v>6499.98</v>
      </c>
      <c r="DF41" s="322"/>
      <c r="DG41" s="230"/>
      <c r="DH41" s="1452"/>
      <c r="DI41" s="105"/>
      <c r="DJ41" s="49"/>
      <c r="DK41" s="140"/>
      <c r="DL41" s="78">
        <f t="shared" si="14"/>
        <v>178224.63999999998</v>
      </c>
      <c r="DN41" s="323"/>
      <c r="DO41" s="312"/>
      <c r="DP41" s="312"/>
      <c r="DQ41" s="22"/>
      <c r="DR41" s="31"/>
      <c r="DS41" s="76"/>
      <c r="DT41" s="78">
        <f t="shared" si="15"/>
        <v>24729.120000000003</v>
      </c>
      <c r="DV41" s="323"/>
      <c r="DW41" s="312"/>
      <c r="DX41" s="312"/>
      <c r="DY41" s="22"/>
      <c r="DZ41" s="31"/>
      <c r="EA41" s="76"/>
      <c r="EB41" s="78">
        <f t="shared" si="16"/>
        <v>0</v>
      </c>
      <c r="ED41" s="323"/>
      <c r="EE41" s="312"/>
      <c r="EF41" s="22"/>
      <c r="EG41" s="31"/>
      <c r="EH41" s="76"/>
      <c r="EI41" s="78">
        <f t="shared" si="17"/>
        <v>117943.75</v>
      </c>
      <c r="EK41" s="618"/>
      <c r="EL41" s="1306"/>
      <c r="EM41" s="1453"/>
      <c r="EN41" s="564"/>
      <c r="EO41" s="140"/>
      <c r="EP41" s="132">
        <f t="shared" si="18"/>
        <v>1426285</v>
      </c>
      <c r="ER41" s="618"/>
      <c r="ES41" s="1306"/>
      <c r="ET41" s="1453"/>
      <c r="EU41" s="564"/>
      <c r="EV41" s="140"/>
      <c r="EW41" s="132">
        <f t="shared" si="19"/>
        <v>214848.08000000002</v>
      </c>
      <c r="EY41" s="618"/>
      <c r="EZ41" s="1306"/>
      <c r="FA41" s="1453"/>
      <c r="FB41" s="564"/>
      <c r="FC41" s="140"/>
      <c r="FD41" s="132">
        <f t="shared" si="20"/>
        <v>335500.51</v>
      </c>
      <c r="FF41" s="322"/>
      <c r="FG41" s="230"/>
      <c r="FH41" s="105"/>
      <c r="FI41" s="49"/>
      <c r="FJ41" s="140"/>
      <c r="FK41" s="132">
        <f t="shared" si="21"/>
        <v>3872.54</v>
      </c>
      <c r="FM41" s="322"/>
      <c r="FN41" s="230"/>
      <c r="FO41" s="105"/>
      <c r="FP41" s="49"/>
      <c r="FQ41" s="140"/>
      <c r="FR41" s="132">
        <f t="shared" si="22"/>
        <v>0</v>
      </c>
      <c r="FT41" s="312"/>
      <c r="FU41" s="312"/>
      <c r="FV41" s="22"/>
      <c r="FW41" s="31"/>
      <c r="FX41" s="76"/>
      <c r="FY41" s="78">
        <f t="shared" si="23"/>
        <v>0</v>
      </c>
      <c r="GA41" s="312"/>
      <c r="GB41" s="312"/>
      <c r="GC41" s="22"/>
      <c r="GD41" s="31"/>
      <c r="GE41" s="76"/>
      <c r="GF41" s="78">
        <f t="shared" si="24"/>
        <v>13569.66</v>
      </c>
      <c r="GH41" s="312"/>
      <c r="GI41" s="312"/>
      <c r="GJ41" s="22"/>
      <c r="GK41" s="31"/>
      <c r="GL41" s="76"/>
      <c r="GM41" s="78">
        <f t="shared" si="25"/>
        <v>0</v>
      </c>
      <c r="GO41" s="794"/>
      <c r="GP41" s="312"/>
      <c r="GQ41" s="312"/>
      <c r="GR41" s="22"/>
      <c r="GS41" s="31"/>
      <c r="GT41" s="76"/>
      <c r="GU41" s="78">
        <f t="shared" si="26"/>
        <v>742.1</v>
      </c>
      <c r="GW41" s="312"/>
      <c r="GX41" s="312"/>
      <c r="GY41" s="22"/>
      <c r="GZ41" s="31"/>
      <c r="HA41" s="76"/>
      <c r="HB41" s="78">
        <f t="shared" si="27"/>
        <v>25000.2</v>
      </c>
      <c r="HD41" s="312"/>
      <c r="HE41" s="312"/>
      <c r="HF41" s="22"/>
      <c r="HG41" s="31"/>
      <c r="HH41" s="76"/>
      <c r="HI41" s="78">
        <f t="shared" si="28"/>
        <v>16688.400000000001</v>
      </c>
      <c r="HK41" s="312"/>
      <c r="HL41" s="312"/>
      <c r="HM41" s="834"/>
      <c r="HN41" s="812"/>
      <c r="HO41" s="795"/>
      <c r="HP41" s="813">
        <f t="shared" si="29"/>
        <v>84894.25</v>
      </c>
      <c r="HR41" s="230"/>
      <c r="HS41" s="230"/>
      <c r="HT41" s="808"/>
      <c r="HU41" s="98"/>
      <c r="HV41" s="351"/>
      <c r="HW41" s="813">
        <f t="shared" si="30"/>
        <v>21404.400000000001</v>
      </c>
      <c r="HY41" s="312"/>
      <c r="HZ41" s="312"/>
      <c r="IA41" s="22"/>
      <c r="IB41" s="31"/>
      <c r="IC41" s="76"/>
      <c r="ID41" s="78">
        <f t="shared" si="31"/>
        <v>19222.190000000002</v>
      </c>
      <c r="IF41" s="312"/>
      <c r="IG41" s="312"/>
      <c r="IH41" s="22"/>
      <c r="II41" s="31"/>
      <c r="IJ41" s="76"/>
      <c r="IK41" s="78">
        <f t="shared" si="32"/>
        <v>25300</v>
      </c>
      <c r="IM41" s="312"/>
      <c r="IN41" s="312"/>
      <c r="IO41" s="22"/>
      <c r="IP41" s="31"/>
      <c r="IQ41" s="76"/>
      <c r="IR41" s="78">
        <f t="shared" si="33"/>
        <v>65228.52</v>
      </c>
      <c r="IT41" s="312"/>
      <c r="IU41" s="312"/>
      <c r="IV41" s="22"/>
      <c r="IW41" s="31"/>
      <c r="IX41" s="76"/>
      <c r="IY41" s="78">
        <f t="shared" si="34"/>
        <v>3088.4</v>
      </c>
      <c r="JA41" s="312"/>
      <c r="JB41" s="312"/>
      <c r="JC41" s="22"/>
      <c r="JD41" s="31"/>
      <c r="JE41" s="76"/>
      <c r="JF41" s="78">
        <f t="shared" si="35"/>
        <v>0</v>
      </c>
      <c r="JH41" s="322"/>
      <c r="JI41" s="230"/>
      <c r="JJ41" s="979"/>
      <c r="JK41" s="49"/>
      <c r="JL41" s="140"/>
      <c r="JM41" s="132">
        <f t="shared" si="36"/>
        <v>1046557.2</v>
      </c>
      <c r="JO41" s="312"/>
      <c r="JP41" s="312"/>
      <c r="JQ41" s="22"/>
      <c r="JR41" s="31"/>
      <c r="JS41" s="76"/>
      <c r="JT41" s="78">
        <f t="shared" si="37"/>
        <v>0</v>
      </c>
      <c r="JV41" s="312"/>
      <c r="JW41" s="312"/>
      <c r="JX41" s="22"/>
      <c r="JY41" s="31"/>
      <c r="JZ41" s="76"/>
      <c r="KA41" s="78">
        <f t="shared" si="38"/>
        <v>0</v>
      </c>
      <c r="KC41" s="407"/>
      <c r="KD41" s="312"/>
      <c r="KE41" s="312"/>
      <c r="KF41" s="907"/>
      <c r="KG41" s="812"/>
      <c r="KH41" s="76"/>
      <c r="KI41" s="78">
        <f t="shared" si="39"/>
        <v>27686.6</v>
      </c>
      <c r="KK41" s="407"/>
      <c r="KL41" s="312"/>
      <c r="KM41" s="907"/>
      <c r="KN41" s="812"/>
      <c r="KO41" s="76"/>
      <c r="KP41" s="78">
        <f t="shared" si="40"/>
        <v>53000.1</v>
      </c>
      <c r="KR41" s="427"/>
      <c r="KS41" s="230"/>
      <c r="KT41" s="936"/>
      <c r="KU41" s="98"/>
      <c r="KV41" s="140"/>
      <c r="KW41" s="132">
        <f t="shared" si="41"/>
        <v>53000.1</v>
      </c>
      <c r="KY41" s="312"/>
      <c r="KZ41" s="312"/>
      <c r="LA41" s="907"/>
      <c r="LB41" s="812"/>
      <c r="LC41" s="76"/>
      <c r="LD41" s="78">
        <f t="shared" si="42"/>
        <v>5139.42</v>
      </c>
      <c r="LF41" s="312"/>
      <c r="LG41" s="312"/>
      <c r="LH41" s="907"/>
      <c r="LI41" s="812"/>
      <c r="LJ41" s="76"/>
      <c r="LK41" s="78">
        <f t="shared" si="43"/>
        <v>7971.5</v>
      </c>
      <c r="LM41" s="407"/>
      <c r="LN41" s="312"/>
      <c r="LO41" s="907"/>
      <c r="LP41" s="812"/>
      <c r="LQ41" s="76"/>
      <c r="LR41" s="78">
        <f t="shared" si="44"/>
        <v>2000</v>
      </c>
      <c r="LT41" s="407"/>
      <c r="LU41" s="312"/>
      <c r="LV41" s="907"/>
      <c r="LW41" s="812"/>
      <c r="LX41" s="76"/>
      <c r="LY41" s="78">
        <f t="shared" si="45"/>
        <v>31296.400000000001</v>
      </c>
      <c r="MA41" s="312"/>
      <c r="MB41" s="312"/>
      <c r="MC41" s="907"/>
      <c r="MD41" s="812"/>
      <c r="ME41" s="76"/>
      <c r="MF41" s="78">
        <f t="shared" si="46"/>
        <v>98778.799999999988</v>
      </c>
      <c r="MH41" s="312"/>
      <c r="MI41" s="312"/>
      <c r="MJ41" s="907"/>
      <c r="MK41" s="812"/>
      <c r="ML41" s="76"/>
      <c r="MM41" s="78">
        <f t="shared" si="47"/>
        <v>21915.99</v>
      </c>
      <c r="MO41" s="312"/>
      <c r="MP41" s="312"/>
      <c r="MQ41" s="907"/>
      <c r="MR41" s="812"/>
      <c r="MS41" s="76"/>
      <c r="MT41" s="78">
        <f t="shared" si="48"/>
        <v>0</v>
      </c>
      <c r="MV41" s="312"/>
      <c r="MW41" s="312"/>
      <c r="MX41" s="907"/>
      <c r="MY41" s="812"/>
      <c r="MZ41" s="76"/>
      <c r="NA41" s="78">
        <f t="shared" si="49"/>
        <v>0</v>
      </c>
      <c r="NC41" s="312"/>
      <c r="ND41" s="312"/>
      <c r="NE41" s="907"/>
      <c r="NF41" s="812"/>
      <c r="NG41" s="76"/>
      <c r="NH41" s="78">
        <f t="shared" si="50"/>
        <v>7803.92</v>
      </c>
      <c r="NJ41" s="312"/>
      <c r="NK41" s="312"/>
      <c r="NL41" s="907"/>
      <c r="NM41" s="812"/>
      <c r="NN41" s="76"/>
      <c r="NO41" s="78">
        <f t="shared" si="51"/>
        <v>0</v>
      </c>
      <c r="NQ41" s="312"/>
      <c r="NR41" s="312"/>
      <c r="NS41" s="907"/>
      <c r="NT41" s="812"/>
      <c r="NU41" s="76"/>
      <c r="NV41" s="78">
        <f t="shared" si="52"/>
        <v>870000.36</v>
      </c>
      <c r="NX41" s="312"/>
      <c r="NY41" s="312"/>
      <c r="NZ41" s="907"/>
      <c r="OA41" s="812"/>
      <c r="OB41" s="76"/>
      <c r="OC41" s="78">
        <f t="shared" si="53"/>
        <v>0</v>
      </c>
      <c r="OE41" s="312"/>
      <c r="OF41" s="312"/>
      <c r="OG41" s="907"/>
      <c r="OH41" s="812"/>
      <c r="OI41" s="76"/>
      <c r="OJ41" s="78">
        <f t="shared" si="54"/>
        <v>46202.5</v>
      </c>
      <c r="OL41" s="230"/>
      <c r="OM41" s="230"/>
      <c r="ON41" s="936"/>
      <c r="OO41" s="98"/>
      <c r="OP41" s="140"/>
      <c r="OQ41" s="132">
        <f t="shared" si="55"/>
        <v>0</v>
      </c>
      <c r="OS41" s="230"/>
      <c r="OT41" s="230"/>
      <c r="OU41" s="936"/>
      <c r="OV41" s="98"/>
      <c r="OW41" s="140"/>
      <c r="OX41" s="132">
        <f t="shared" si="56"/>
        <v>0</v>
      </c>
      <c r="OZ41" s="312"/>
      <c r="PA41" s="312"/>
      <c r="PB41" s="907"/>
      <c r="PC41" s="812"/>
      <c r="PD41" s="76"/>
      <c r="PE41" s="78">
        <f t="shared" si="57"/>
        <v>234</v>
      </c>
      <c r="PG41" s="312"/>
      <c r="PH41" s="312"/>
      <c r="PI41" s="907"/>
      <c r="PJ41" s="812"/>
      <c r="PK41" s="76"/>
      <c r="PL41" s="78">
        <f t="shared" si="58"/>
        <v>7744.58</v>
      </c>
      <c r="PN41" s="407"/>
      <c r="PO41" s="312"/>
      <c r="PP41" s="907"/>
      <c r="PQ41" s="723"/>
      <c r="PR41" s="76"/>
      <c r="PS41" s="78">
        <f t="shared" si="59"/>
        <v>33614.700000000012</v>
      </c>
      <c r="PU41" s="312"/>
      <c r="PV41" s="312"/>
      <c r="PW41" s="907"/>
      <c r="PX41" s="812"/>
      <c r="PY41" s="76"/>
      <c r="PZ41" s="78">
        <f t="shared" si="60"/>
        <v>221051.1</v>
      </c>
      <c r="QB41" s="230"/>
      <c r="QC41" s="230"/>
      <c r="QD41" s="936"/>
      <c r="QE41" s="98"/>
      <c r="QF41" s="140"/>
      <c r="QG41" s="132">
        <f t="shared" si="61"/>
        <v>131141.95000000001</v>
      </c>
      <c r="QI41" s="312"/>
      <c r="QJ41" s="312"/>
      <c r="QK41" s="907"/>
      <c r="QL41" s="812"/>
      <c r="QM41" s="76"/>
      <c r="QN41" s="78">
        <f t="shared" si="62"/>
        <v>720.1</v>
      </c>
      <c r="QP41" s="323"/>
      <c r="QQ41" s="312"/>
      <c r="QR41" s="907"/>
      <c r="QS41" s="812"/>
      <c r="QT41" s="76"/>
      <c r="QU41" s="78">
        <f t="shared" si="63"/>
        <v>57552.92</v>
      </c>
      <c r="QW41" s="323"/>
      <c r="QX41" s="312"/>
      <c r="QY41" s="907"/>
      <c r="QZ41" s="812"/>
      <c r="RA41" s="76"/>
      <c r="RB41" s="78">
        <f t="shared" si="64"/>
        <v>150000</v>
      </c>
      <c r="RD41" s="312"/>
      <c r="RE41" s="312"/>
      <c r="RF41" s="907"/>
      <c r="RG41" s="812"/>
      <c r="RH41" s="76"/>
      <c r="RI41" s="78">
        <f t="shared" si="65"/>
        <v>3803.8</v>
      </c>
      <c r="RK41" s="312"/>
      <c r="RL41" s="312"/>
      <c r="RM41" s="907"/>
      <c r="RN41" s="812"/>
      <c r="RO41" s="76"/>
      <c r="RP41" s="78">
        <f t="shared" si="66"/>
        <v>4431</v>
      </c>
    </row>
    <row r="42" spans="1:484" x14ac:dyDescent="0.25">
      <c r="A42" s="323"/>
      <c r="B42" s="312"/>
      <c r="C42" s="22"/>
      <c r="D42" s="31"/>
      <c r="E42" s="76"/>
      <c r="F42" s="78">
        <f t="shared" si="0"/>
        <v>40393.229999999989</v>
      </c>
      <c r="H42" s="323"/>
      <c r="J42" s="782"/>
      <c r="K42" s="140"/>
      <c r="L42" s="49"/>
      <c r="M42" s="140"/>
      <c r="N42" s="78">
        <f t="shared" si="67"/>
        <v>2065734</v>
      </c>
      <c r="P42" s="323"/>
      <c r="Q42" s="312"/>
      <c r="R42" s="22"/>
      <c r="S42" s="31"/>
      <c r="T42" s="76"/>
      <c r="U42" s="78">
        <f t="shared" si="1"/>
        <v>128862.77</v>
      </c>
      <c r="W42" s="312"/>
      <c r="X42" s="312"/>
      <c r="Y42" s="22"/>
      <c r="Z42" s="31"/>
      <c r="AA42" s="76"/>
      <c r="AB42" s="78">
        <f t="shared" si="2"/>
        <v>28710</v>
      </c>
      <c r="AD42" s="312"/>
      <c r="AE42" s="312"/>
      <c r="AF42" s="312"/>
      <c r="AG42" s="22"/>
      <c r="AH42" s="31"/>
      <c r="AI42" s="76"/>
      <c r="AJ42" s="78">
        <f t="shared" si="3"/>
        <v>0</v>
      </c>
      <c r="AL42" s="1004"/>
      <c r="AM42" s="312"/>
      <c r="AN42" s="312"/>
      <c r="AO42" s="22"/>
      <c r="AP42" s="31"/>
      <c r="AQ42" s="76"/>
      <c r="AR42" s="78">
        <f t="shared" si="4"/>
        <v>14000</v>
      </c>
      <c r="AT42" s="312"/>
      <c r="AU42" s="312"/>
      <c r="AV42" s="312"/>
      <c r="AW42" s="22"/>
      <c r="AX42" s="31"/>
      <c r="AY42" s="76"/>
      <c r="AZ42" s="78">
        <f t="shared" si="5"/>
        <v>0</v>
      </c>
      <c r="BB42" s="312"/>
      <c r="BC42" s="312"/>
      <c r="BD42" s="22"/>
      <c r="BE42" s="31"/>
      <c r="BF42" s="76"/>
      <c r="BG42" s="78">
        <f t="shared" si="6"/>
        <v>0</v>
      </c>
      <c r="BI42" s="1418"/>
      <c r="BJ42" s="1018"/>
      <c r="BK42" s="22"/>
      <c r="BL42" s="31"/>
      <c r="BM42" s="76"/>
      <c r="BN42" s="78">
        <f t="shared" si="7"/>
        <v>17416.799999999996</v>
      </c>
      <c r="BP42" s="312"/>
      <c r="BQ42" s="312"/>
      <c r="BR42" s="22"/>
      <c r="BS42" s="31"/>
      <c r="BT42" s="76"/>
      <c r="BU42" s="78">
        <f t="shared" si="8"/>
        <v>0</v>
      </c>
      <c r="BW42" s="230"/>
      <c r="BX42" s="230"/>
      <c r="BY42" s="105"/>
      <c r="BZ42" s="49"/>
      <c r="CA42" s="140"/>
      <c r="CB42" s="132">
        <f t="shared" si="9"/>
        <v>0</v>
      </c>
      <c r="CD42" s="323"/>
      <c r="CE42" s="1018"/>
      <c r="CF42" s="22"/>
      <c r="CG42" s="31"/>
      <c r="CH42" s="76"/>
      <c r="CI42" s="78">
        <f t="shared" si="10"/>
        <v>1441109.17</v>
      </c>
      <c r="CK42" s="407"/>
      <c r="CL42" s="312"/>
      <c r="CM42" s="22"/>
      <c r="CN42" s="31"/>
      <c r="CO42" s="76"/>
      <c r="CP42" s="78">
        <f t="shared" si="11"/>
        <v>174382.27000000002</v>
      </c>
      <c r="CR42" s="312"/>
      <c r="CS42" s="312"/>
      <c r="CT42" s="22"/>
      <c r="CU42" s="31"/>
      <c r="CV42" s="76"/>
      <c r="CW42" s="78">
        <f t="shared" si="12"/>
        <v>62317.05999999999</v>
      </c>
      <c r="CY42" s="312"/>
      <c r="CZ42" s="312"/>
      <c r="DA42" s="22"/>
      <c r="DB42" s="31"/>
      <c r="DC42" s="76"/>
      <c r="DD42" s="78">
        <f t="shared" si="13"/>
        <v>6499.98</v>
      </c>
      <c r="DF42" s="322"/>
      <c r="DG42" s="230"/>
      <c r="DH42" s="1454"/>
      <c r="DI42" s="140"/>
      <c r="DJ42" s="49"/>
      <c r="DK42" s="140"/>
      <c r="DL42" s="78">
        <f t="shared" si="14"/>
        <v>178224.63999999998</v>
      </c>
      <c r="DN42" s="323"/>
      <c r="DO42" s="312"/>
      <c r="DP42" s="312"/>
      <c r="DQ42" s="22"/>
      <c r="DR42" s="31"/>
      <c r="DS42" s="76"/>
      <c r="DT42" s="78">
        <f t="shared" si="15"/>
        <v>24729.120000000003</v>
      </c>
      <c r="DV42" s="323"/>
      <c r="DW42" s="312"/>
      <c r="DX42" s="312"/>
      <c r="DY42" s="22"/>
      <c r="DZ42" s="31"/>
      <c r="EA42" s="76"/>
      <c r="EB42" s="78">
        <f t="shared" si="16"/>
        <v>0</v>
      </c>
      <c r="ED42" s="323"/>
      <c r="EE42" s="312"/>
      <c r="EF42" s="22"/>
      <c r="EG42" s="31"/>
      <c r="EH42" s="76"/>
      <c r="EI42" s="78">
        <f t="shared" si="17"/>
        <v>117943.75</v>
      </c>
      <c r="EK42" s="618"/>
      <c r="EL42" s="1306"/>
      <c r="EM42" s="1453"/>
      <c r="EN42" s="564"/>
      <c r="EO42" s="140"/>
      <c r="EP42" s="132">
        <f t="shared" si="18"/>
        <v>1426285</v>
      </c>
      <c r="ER42" s="618"/>
      <c r="ES42" s="1306"/>
      <c r="ET42" s="1453"/>
      <c r="EU42" s="564"/>
      <c r="EV42" s="140"/>
      <c r="EW42" s="132">
        <f t="shared" si="19"/>
        <v>214848.08000000002</v>
      </c>
      <c r="EY42" s="618"/>
      <c r="EZ42" s="1306"/>
      <c r="FA42" s="1453"/>
      <c r="FB42" s="564"/>
      <c r="FC42" s="140"/>
      <c r="FD42" s="132">
        <f t="shared" si="20"/>
        <v>335500.51</v>
      </c>
      <c r="FF42" s="322"/>
      <c r="FG42" s="230"/>
      <c r="FH42" s="105"/>
      <c r="FI42" s="49"/>
      <c r="FJ42" s="140"/>
      <c r="FK42" s="132">
        <f t="shared" si="21"/>
        <v>3872.54</v>
      </c>
      <c r="FM42" s="322"/>
      <c r="FN42" s="230"/>
      <c r="FO42" s="105"/>
      <c r="FP42" s="49"/>
      <c r="FQ42" s="140"/>
      <c r="FR42" s="132">
        <f t="shared" si="22"/>
        <v>0</v>
      </c>
      <c r="FT42" s="312"/>
      <c r="FU42" s="312"/>
      <c r="FV42" s="22"/>
      <c r="FW42" s="31"/>
      <c r="FX42" s="76"/>
      <c r="FY42" s="78">
        <f t="shared" si="23"/>
        <v>0</v>
      </c>
      <c r="GA42" s="312"/>
      <c r="GB42" s="312"/>
      <c r="GC42" s="22"/>
      <c r="GD42" s="31"/>
      <c r="GE42" s="76"/>
      <c r="GF42" s="78">
        <f t="shared" si="24"/>
        <v>13569.66</v>
      </c>
      <c r="GH42" s="312"/>
      <c r="GI42" s="312"/>
      <c r="GJ42" s="22"/>
      <c r="GK42" s="31"/>
      <c r="GL42" s="76"/>
      <c r="GM42" s="78">
        <f t="shared" si="25"/>
        <v>0</v>
      </c>
      <c r="GO42" s="794"/>
      <c r="GP42" s="312"/>
      <c r="GQ42" s="312"/>
      <c r="GR42" s="22"/>
      <c r="GS42" s="31"/>
      <c r="GT42" s="76"/>
      <c r="GU42" s="78">
        <f t="shared" si="26"/>
        <v>742.1</v>
      </c>
      <c r="GW42" s="312"/>
      <c r="GX42" s="312"/>
      <c r="GY42" s="22"/>
      <c r="GZ42" s="31"/>
      <c r="HA42" s="76"/>
      <c r="HB42" s="78">
        <f t="shared" si="27"/>
        <v>25000.2</v>
      </c>
      <c r="HD42" s="312"/>
      <c r="HE42" s="312"/>
      <c r="HF42" s="22"/>
      <c r="HG42" s="31"/>
      <c r="HH42" s="76"/>
      <c r="HI42" s="78">
        <f t="shared" si="28"/>
        <v>16688.400000000001</v>
      </c>
      <c r="HK42" s="312"/>
      <c r="HL42" s="312"/>
      <c r="HM42" s="834"/>
      <c r="HN42" s="812"/>
      <c r="HO42" s="795"/>
      <c r="HP42" s="813">
        <f t="shared" si="29"/>
        <v>84894.25</v>
      </c>
      <c r="HR42" s="230"/>
      <c r="HS42" s="230"/>
      <c r="HT42" s="808"/>
      <c r="HU42" s="98"/>
      <c r="HV42" s="351"/>
      <c r="HW42" s="813">
        <f t="shared" si="30"/>
        <v>21404.400000000001</v>
      </c>
      <c r="HY42" s="312"/>
      <c r="HZ42" s="312"/>
      <c r="IA42" s="22"/>
      <c r="IB42" s="31"/>
      <c r="IC42" s="76"/>
      <c r="ID42" s="78">
        <f t="shared" si="31"/>
        <v>19222.190000000002</v>
      </c>
      <c r="IF42" s="312"/>
      <c r="IG42" s="312"/>
      <c r="IH42" s="22"/>
      <c r="II42" s="31"/>
      <c r="IJ42" s="76"/>
      <c r="IK42" s="78">
        <f t="shared" si="32"/>
        <v>25300</v>
      </c>
      <c r="IM42" s="312"/>
      <c r="IN42" s="312"/>
      <c r="IO42" s="22"/>
      <c r="IP42" s="31"/>
      <c r="IQ42" s="76"/>
      <c r="IR42" s="78">
        <f t="shared" si="33"/>
        <v>65228.52</v>
      </c>
      <c r="IT42" s="312"/>
      <c r="IU42" s="312"/>
      <c r="IV42" s="22"/>
      <c r="IW42" s="31"/>
      <c r="IX42" s="76"/>
      <c r="IY42" s="78">
        <f t="shared" si="34"/>
        <v>3088.4</v>
      </c>
      <c r="JA42" s="312"/>
      <c r="JB42" s="312"/>
      <c r="JC42" s="22"/>
      <c r="JD42" s="31"/>
      <c r="JE42" s="76"/>
      <c r="JF42" s="78">
        <f t="shared" si="35"/>
        <v>0</v>
      </c>
      <c r="JH42" s="322"/>
      <c r="JI42" s="230"/>
      <c r="JJ42" s="979"/>
      <c r="JK42" s="49"/>
      <c r="JL42" s="140"/>
      <c r="JM42" s="132">
        <f t="shared" si="36"/>
        <v>1046557.2</v>
      </c>
      <c r="JO42" s="312"/>
      <c r="JP42" s="312"/>
      <c r="JQ42" s="22"/>
      <c r="JR42" s="31"/>
      <c r="JS42" s="76"/>
      <c r="JT42" s="78">
        <f t="shared" si="37"/>
        <v>0</v>
      </c>
      <c r="JV42" s="312"/>
      <c r="JW42" s="312"/>
      <c r="JX42" s="22"/>
      <c r="JY42" s="31"/>
      <c r="JZ42" s="76"/>
      <c r="KA42" s="78">
        <f t="shared" si="38"/>
        <v>0</v>
      </c>
      <c r="KC42" s="407"/>
      <c r="KD42" s="312"/>
      <c r="KE42" s="312"/>
      <c r="KF42" s="907"/>
      <c r="KG42" s="812"/>
      <c r="KH42" s="76"/>
      <c r="KI42" s="78">
        <f t="shared" si="39"/>
        <v>27686.6</v>
      </c>
      <c r="KK42" s="407"/>
      <c r="KL42" s="312"/>
      <c r="KM42" s="907"/>
      <c r="KN42" s="812"/>
      <c r="KO42" s="76"/>
      <c r="KP42" s="78">
        <f t="shared" si="40"/>
        <v>53000.1</v>
      </c>
      <c r="KR42" s="427"/>
      <c r="KS42" s="230"/>
      <c r="KT42" s="936"/>
      <c r="KU42" s="98"/>
      <c r="KV42" s="140"/>
      <c r="KW42" s="132">
        <f t="shared" si="41"/>
        <v>53000.1</v>
      </c>
      <c r="KY42" s="312"/>
      <c r="KZ42" s="312"/>
      <c r="LA42" s="907"/>
      <c r="LB42" s="812"/>
      <c r="LC42" s="76"/>
      <c r="LD42" s="78">
        <f t="shared" si="42"/>
        <v>5139.42</v>
      </c>
      <c r="LF42" s="312"/>
      <c r="LG42" s="312"/>
      <c r="LH42" s="907"/>
      <c r="LI42" s="812"/>
      <c r="LJ42" s="76"/>
      <c r="LK42" s="78">
        <f t="shared" si="43"/>
        <v>7971.5</v>
      </c>
      <c r="LM42" s="407"/>
      <c r="LN42" s="312"/>
      <c r="LO42" s="907"/>
      <c r="LP42" s="812"/>
      <c r="LQ42" s="76"/>
      <c r="LR42" s="78">
        <f t="shared" si="44"/>
        <v>2000</v>
      </c>
      <c r="LT42" s="407"/>
      <c r="LU42" s="312"/>
      <c r="LV42" s="907"/>
      <c r="LW42" s="812"/>
      <c r="LX42" s="76"/>
      <c r="LY42" s="78">
        <f t="shared" si="45"/>
        <v>31296.400000000001</v>
      </c>
      <c r="MA42" s="312"/>
      <c r="MB42" s="312"/>
      <c r="MC42" s="907"/>
      <c r="MD42" s="812"/>
      <c r="ME42" s="76"/>
      <c r="MF42" s="78">
        <f t="shared" si="46"/>
        <v>98778.799999999988</v>
      </c>
      <c r="MH42" s="312"/>
      <c r="MI42" s="312"/>
      <c r="MJ42" s="907"/>
      <c r="MK42" s="812"/>
      <c r="ML42" s="76"/>
      <c r="MM42" s="78">
        <f t="shared" si="47"/>
        <v>21915.99</v>
      </c>
      <c r="MO42" s="312"/>
      <c r="MP42" s="312"/>
      <c r="MQ42" s="907"/>
      <c r="MR42" s="812"/>
      <c r="MS42" s="76"/>
      <c r="MT42" s="78">
        <f t="shared" si="48"/>
        <v>0</v>
      </c>
      <c r="MV42" s="312"/>
      <c r="MW42" s="312"/>
      <c r="MX42" s="907"/>
      <c r="MY42" s="812"/>
      <c r="MZ42" s="76"/>
      <c r="NA42" s="78">
        <f t="shared" si="49"/>
        <v>0</v>
      </c>
      <c r="NC42" s="312"/>
      <c r="ND42" s="312"/>
      <c r="NE42" s="907"/>
      <c r="NF42" s="812"/>
      <c r="NG42" s="76"/>
      <c r="NH42" s="78">
        <f t="shared" si="50"/>
        <v>7803.92</v>
      </c>
      <c r="NJ42" s="312"/>
      <c r="NK42" s="312"/>
      <c r="NL42" s="907"/>
      <c r="NM42" s="812"/>
      <c r="NN42" s="76"/>
      <c r="NO42" s="78">
        <f t="shared" si="51"/>
        <v>0</v>
      </c>
      <c r="NQ42" s="312"/>
      <c r="NR42" s="312"/>
      <c r="NS42" s="907"/>
      <c r="NT42" s="812"/>
      <c r="NU42" s="76"/>
      <c r="NV42" s="78">
        <f t="shared" si="52"/>
        <v>870000.36</v>
      </c>
      <c r="NX42" s="312"/>
      <c r="NY42" s="312"/>
      <c r="NZ42" s="907"/>
      <c r="OA42" s="812"/>
      <c r="OB42" s="76"/>
      <c r="OC42" s="78">
        <f t="shared" si="53"/>
        <v>0</v>
      </c>
      <c r="OE42" s="312"/>
      <c r="OF42" s="312"/>
      <c r="OG42" s="907"/>
      <c r="OH42" s="812"/>
      <c r="OI42" s="76"/>
      <c r="OJ42" s="78">
        <f t="shared" si="54"/>
        <v>46202.5</v>
      </c>
      <c r="OL42" s="230"/>
      <c r="OM42" s="230"/>
      <c r="ON42" s="936"/>
      <c r="OO42" s="98"/>
      <c r="OP42" s="140"/>
      <c r="OQ42" s="132">
        <f t="shared" si="55"/>
        <v>0</v>
      </c>
      <c r="OS42" s="230"/>
      <c r="OT42" s="230"/>
      <c r="OU42" s="936"/>
      <c r="OV42" s="98"/>
      <c r="OW42" s="140"/>
      <c r="OX42" s="132">
        <f t="shared" si="56"/>
        <v>0</v>
      </c>
      <c r="OZ42" s="312"/>
      <c r="PA42" s="312"/>
      <c r="PB42" s="907"/>
      <c r="PC42" s="812"/>
      <c r="PD42" s="76"/>
      <c r="PE42" s="78">
        <f t="shared" si="57"/>
        <v>234</v>
      </c>
      <c r="PG42" s="312"/>
      <c r="PH42" s="312"/>
      <c r="PI42" s="907"/>
      <c r="PJ42" s="812"/>
      <c r="PK42" s="76"/>
      <c r="PL42" s="78">
        <f t="shared" si="58"/>
        <v>7744.58</v>
      </c>
      <c r="PN42" s="407"/>
      <c r="PO42" s="312"/>
      <c r="PP42" s="907"/>
      <c r="PQ42" s="723"/>
      <c r="PR42" s="76"/>
      <c r="PS42" s="78">
        <f t="shared" si="59"/>
        <v>33614.700000000012</v>
      </c>
      <c r="PU42" s="312"/>
      <c r="PV42" s="312"/>
      <c r="PW42" s="907"/>
      <c r="PX42" s="812"/>
      <c r="PY42" s="76"/>
      <c r="PZ42" s="78">
        <f t="shared" si="60"/>
        <v>221051.1</v>
      </c>
      <c r="QB42" s="230"/>
      <c r="QC42" s="230"/>
      <c r="QD42" s="936"/>
      <c r="QE42" s="98"/>
      <c r="QF42" s="140"/>
      <c r="QG42" s="132">
        <f t="shared" si="61"/>
        <v>131141.95000000001</v>
      </c>
      <c r="QI42" s="312"/>
      <c r="QJ42" s="312"/>
      <c r="QK42" s="907"/>
      <c r="QL42" s="812"/>
      <c r="QM42" s="76"/>
      <c r="QN42" s="78">
        <f t="shared" si="62"/>
        <v>720.1</v>
      </c>
      <c r="QP42" s="323"/>
      <c r="QQ42" s="312"/>
      <c r="QR42" s="907"/>
      <c r="QS42" s="812"/>
      <c r="QT42" s="76"/>
      <c r="QU42" s="78">
        <f t="shared" si="63"/>
        <v>57552.92</v>
      </c>
      <c r="QW42" s="323"/>
      <c r="QX42" s="312"/>
      <c r="QY42" s="907"/>
      <c r="QZ42" s="812"/>
      <c r="RA42" s="76"/>
      <c r="RB42" s="78">
        <f t="shared" si="64"/>
        <v>150000</v>
      </c>
      <c r="RD42" s="312"/>
      <c r="RE42" s="312"/>
      <c r="RF42" s="907"/>
      <c r="RG42" s="812"/>
      <c r="RH42" s="76"/>
      <c r="RI42" s="78">
        <f t="shared" si="65"/>
        <v>3803.8</v>
      </c>
      <c r="RK42" s="312"/>
      <c r="RL42" s="312"/>
      <c r="RM42" s="907"/>
      <c r="RN42" s="812"/>
      <c r="RO42" s="76"/>
      <c r="RP42" s="78">
        <f t="shared" si="66"/>
        <v>4431</v>
      </c>
    </row>
    <row r="43" spans="1:484" x14ac:dyDescent="0.25">
      <c r="A43" s="323"/>
      <c r="B43" s="312"/>
      <c r="C43" s="22"/>
      <c r="D43" s="31"/>
      <c r="E43" s="76"/>
      <c r="F43" s="78">
        <f t="shared" si="0"/>
        <v>40393.229999999989</v>
      </c>
      <c r="H43" s="323"/>
      <c r="J43" s="782"/>
      <c r="K43" s="140"/>
      <c r="L43" s="49"/>
      <c r="M43" s="140"/>
      <c r="N43" s="78">
        <f t="shared" si="67"/>
        <v>2065734</v>
      </c>
      <c r="P43" s="323"/>
      <c r="Q43" s="312"/>
      <c r="R43" s="22"/>
      <c r="S43" s="31"/>
      <c r="T43" s="76"/>
      <c r="U43" s="78">
        <f t="shared" si="1"/>
        <v>128862.77</v>
      </c>
      <c r="W43" s="312"/>
      <c r="X43" s="312"/>
      <c r="Y43" s="22"/>
      <c r="Z43" s="31"/>
      <c r="AA43" s="76"/>
      <c r="AB43" s="78">
        <f t="shared" si="2"/>
        <v>28710</v>
      </c>
      <c r="AD43" s="312"/>
      <c r="AE43" s="312"/>
      <c r="AF43" s="312"/>
      <c r="AG43" s="22"/>
      <c r="AH43" s="31"/>
      <c r="AI43" s="76"/>
      <c r="AJ43" s="78">
        <f t="shared" si="3"/>
        <v>0</v>
      </c>
      <c r="AL43" s="1004"/>
      <c r="AM43" s="312"/>
      <c r="AN43" s="312"/>
      <c r="AO43" s="22"/>
      <c r="AP43" s="31"/>
      <c r="AQ43" s="76"/>
      <c r="AR43" s="78">
        <f t="shared" si="4"/>
        <v>14000</v>
      </c>
      <c r="AT43" s="312"/>
      <c r="AU43" s="312"/>
      <c r="AV43" s="312"/>
      <c r="AW43" s="22"/>
      <c r="AX43" s="31"/>
      <c r="AY43" s="76"/>
      <c r="AZ43" s="78">
        <f t="shared" si="5"/>
        <v>0</v>
      </c>
      <c r="BB43" s="312"/>
      <c r="BC43" s="312"/>
      <c r="BD43" s="22"/>
      <c r="BE43" s="31"/>
      <c r="BF43" s="76"/>
      <c r="BG43" s="78">
        <f t="shared" si="6"/>
        <v>0</v>
      </c>
      <c r="BI43" s="1418"/>
      <c r="BJ43" s="1018"/>
      <c r="BK43" s="22"/>
      <c r="BL43" s="31"/>
      <c r="BM43" s="76"/>
      <c r="BN43" s="78">
        <f t="shared" si="7"/>
        <v>17416.799999999996</v>
      </c>
      <c r="BP43" s="312"/>
      <c r="BQ43" s="312"/>
      <c r="BR43" s="22"/>
      <c r="BS43" s="31"/>
      <c r="BT43" s="76"/>
      <c r="BU43" s="78">
        <f t="shared" si="8"/>
        <v>0</v>
      </c>
      <c r="BW43" s="230"/>
      <c r="BX43" s="230"/>
      <c r="BY43" s="105"/>
      <c r="BZ43" s="49"/>
      <c r="CA43" s="140"/>
      <c r="CB43" s="132">
        <f t="shared" si="9"/>
        <v>0</v>
      </c>
      <c r="CD43" s="323"/>
      <c r="CE43" s="1018"/>
      <c r="CF43" s="22"/>
      <c r="CG43" s="31"/>
      <c r="CH43" s="76"/>
      <c r="CI43" s="78">
        <f t="shared" si="10"/>
        <v>1441109.17</v>
      </c>
      <c r="CK43" s="407"/>
      <c r="CL43" s="312"/>
      <c r="CM43" s="22"/>
      <c r="CN43" s="31"/>
      <c r="CO43" s="76"/>
      <c r="CP43" s="78">
        <f t="shared" si="11"/>
        <v>174382.27000000002</v>
      </c>
      <c r="CR43" s="312"/>
      <c r="CS43" s="312"/>
      <c r="CT43" s="22"/>
      <c r="CU43" s="31"/>
      <c r="CV43" s="76"/>
      <c r="CW43" s="78">
        <f t="shared" si="12"/>
        <v>62317.05999999999</v>
      </c>
      <c r="CY43" s="312"/>
      <c r="CZ43" s="312"/>
      <c r="DA43" s="22"/>
      <c r="DB43" s="31"/>
      <c r="DC43" s="76"/>
      <c r="DD43" s="78">
        <f t="shared" si="13"/>
        <v>6499.98</v>
      </c>
      <c r="DF43" s="322"/>
      <c r="DG43" s="230"/>
      <c r="DH43" s="303"/>
      <c r="DI43" s="140"/>
      <c r="DJ43" s="49"/>
      <c r="DK43" s="140"/>
      <c r="DL43" s="78">
        <f t="shared" si="14"/>
        <v>178224.63999999998</v>
      </c>
      <c r="DN43" s="323"/>
      <c r="DO43" s="312"/>
      <c r="DP43" s="312"/>
      <c r="DQ43" s="22"/>
      <c r="DR43" s="31"/>
      <c r="DS43" s="76"/>
      <c r="DT43" s="78">
        <f t="shared" si="15"/>
        <v>24729.120000000003</v>
      </c>
      <c r="DV43" s="323"/>
      <c r="DW43" s="312"/>
      <c r="DX43" s="312"/>
      <c r="DY43" s="22"/>
      <c r="DZ43" s="31"/>
      <c r="EA43" s="76"/>
      <c r="EB43" s="78">
        <f t="shared" si="16"/>
        <v>0</v>
      </c>
      <c r="ED43" s="323"/>
      <c r="EE43" s="312"/>
      <c r="EF43" s="22"/>
      <c r="EG43" s="31"/>
      <c r="EH43" s="76"/>
      <c r="EI43" s="78">
        <f t="shared" si="17"/>
        <v>117943.75</v>
      </c>
      <c r="EK43" s="618"/>
      <c r="EL43" s="1306"/>
      <c r="EM43" s="1453"/>
      <c r="EN43" s="564"/>
      <c r="EO43" s="140"/>
      <c r="EP43" s="132">
        <f t="shared" si="18"/>
        <v>1426285</v>
      </c>
      <c r="ER43" s="618"/>
      <c r="ES43" s="1306"/>
      <c r="ET43" s="1453"/>
      <c r="EU43" s="564"/>
      <c r="EV43" s="140"/>
      <c r="EW43" s="132">
        <f t="shared" si="19"/>
        <v>214848.08000000002</v>
      </c>
      <c r="EY43" s="618"/>
      <c r="EZ43" s="1306"/>
      <c r="FA43" s="1453"/>
      <c r="FB43" s="564"/>
      <c r="FC43" s="140"/>
      <c r="FD43" s="132">
        <f t="shared" si="20"/>
        <v>335500.51</v>
      </c>
      <c r="FF43" s="322"/>
      <c r="FG43" s="230"/>
      <c r="FH43" s="105"/>
      <c r="FI43" s="49"/>
      <c r="FJ43" s="140"/>
      <c r="FK43" s="132">
        <f t="shared" si="21"/>
        <v>3872.54</v>
      </c>
      <c r="FM43" s="322"/>
      <c r="FN43" s="230"/>
      <c r="FO43" s="105"/>
      <c r="FP43" s="49"/>
      <c r="FQ43" s="140"/>
      <c r="FR43" s="132">
        <f t="shared" si="22"/>
        <v>0</v>
      </c>
      <c r="FT43" s="312"/>
      <c r="FU43" s="312"/>
      <c r="FV43" s="22"/>
      <c r="FW43" s="31"/>
      <c r="FX43" s="76"/>
      <c r="FY43" s="78">
        <f t="shared" si="23"/>
        <v>0</v>
      </c>
      <c r="GA43" s="312"/>
      <c r="GB43" s="312"/>
      <c r="GC43" s="22"/>
      <c r="GD43" s="31"/>
      <c r="GE43" s="76"/>
      <c r="GF43" s="78">
        <f t="shared" si="24"/>
        <v>13569.66</v>
      </c>
      <c r="GH43" s="312"/>
      <c r="GI43" s="312"/>
      <c r="GJ43" s="22"/>
      <c r="GK43" s="31"/>
      <c r="GL43" s="76"/>
      <c r="GM43" s="78">
        <f t="shared" si="25"/>
        <v>0</v>
      </c>
      <c r="GO43" s="794"/>
      <c r="GP43" s="312"/>
      <c r="GQ43" s="312"/>
      <c r="GR43" s="22"/>
      <c r="GS43" s="31"/>
      <c r="GT43" s="76"/>
      <c r="GU43" s="78">
        <f t="shared" si="26"/>
        <v>742.1</v>
      </c>
      <c r="GW43" s="312"/>
      <c r="GX43" s="312"/>
      <c r="GY43" s="22"/>
      <c r="GZ43" s="31"/>
      <c r="HA43" s="76"/>
      <c r="HB43" s="78">
        <f t="shared" si="27"/>
        <v>25000.2</v>
      </c>
      <c r="HD43" s="312"/>
      <c r="HE43" s="312"/>
      <c r="HF43" s="22"/>
      <c r="HG43" s="31"/>
      <c r="HH43" s="76"/>
      <c r="HI43" s="78">
        <f t="shared" si="28"/>
        <v>16688.400000000001</v>
      </c>
      <c r="HK43" s="312"/>
      <c r="HL43" s="312"/>
      <c r="HM43" s="834"/>
      <c r="HN43" s="812"/>
      <c r="HO43" s="795"/>
      <c r="HP43" s="813">
        <f t="shared" si="29"/>
        <v>84894.25</v>
      </c>
      <c r="HR43" s="230"/>
      <c r="HS43" s="230"/>
      <c r="HT43" s="808"/>
      <c r="HU43" s="98"/>
      <c r="HV43" s="351"/>
      <c r="HW43" s="813">
        <f t="shared" si="30"/>
        <v>21404.400000000001</v>
      </c>
      <c r="HY43" s="312"/>
      <c r="HZ43" s="312"/>
      <c r="IA43" s="22"/>
      <c r="IB43" s="31"/>
      <c r="IC43" s="76"/>
      <c r="ID43" s="78">
        <f t="shared" si="31"/>
        <v>19222.190000000002</v>
      </c>
      <c r="IF43" s="312"/>
      <c r="IG43" s="312"/>
      <c r="IH43" s="22"/>
      <c r="II43" s="31"/>
      <c r="IJ43" s="76"/>
      <c r="IK43" s="78">
        <f t="shared" si="32"/>
        <v>25300</v>
      </c>
      <c r="IM43" s="312"/>
      <c r="IN43" s="312"/>
      <c r="IO43" s="22"/>
      <c r="IP43" s="31"/>
      <c r="IQ43" s="76"/>
      <c r="IR43" s="78">
        <f t="shared" si="33"/>
        <v>65228.52</v>
      </c>
      <c r="IT43" s="312"/>
      <c r="IU43" s="312"/>
      <c r="IV43" s="22"/>
      <c r="IW43" s="31"/>
      <c r="IX43" s="76"/>
      <c r="IY43" s="78">
        <f t="shared" si="34"/>
        <v>3088.4</v>
      </c>
      <c r="JA43" s="312"/>
      <c r="JB43" s="312"/>
      <c r="JC43" s="22"/>
      <c r="JD43" s="31"/>
      <c r="JE43" s="76"/>
      <c r="JF43" s="78">
        <f t="shared" si="35"/>
        <v>0</v>
      </c>
      <c r="JH43" s="322"/>
      <c r="JI43" s="230"/>
      <c r="JJ43" s="698"/>
      <c r="JK43" s="49"/>
      <c r="JL43" s="140"/>
      <c r="JM43" s="132">
        <f t="shared" si="36"/>
        <v>1046557.2</v>
      </c>
      <c r="JO43" s="312"/>
      <c r="JP43" s="312"/>
      <c r="JQ43" s="22"/>
      <c r="JR43" s="31"/>
      <c r="JS43" s="76"/>
      <c r="JT43" s="78">
        <f t="shared" si="37"/>
        <v>0</v>
      </c>
      <c r="JV43" s="312"/>
      <c r="JW43" s="312"/>
      <c r="JX43" s="22"/>
      <c r="JY43" s="31"/>
      <c r="JZ43" s="76"/>
      <c r="KA43" s="78">
        <f t="shared" si="38"/>
        <v>0</v>
      </c>
      <c r="KC43" s="407"/>
      <c r="KD43" s="31"/>
      <c r="KE43" s="312"/>
      <c r="KF43" s="22"/>
      <c r="KG43" s="812"/>
      <c r="KH43" s="76"/>
      <c r="KI43" s="78">
        <f t="shared" si="39"/>
        <v>27686.6</v>
      </c>
      <c r="KK43" s="407"/>
      <c r="KL43" s="312"/>
      <c r="KM43" s="22"/>
      <c r="KN43" s="812"/>
      <c r="KO43" s="76"/>
      <c r="KP43" s="78">
        <f t="shared" si="40"/>
        <v>53000.1</v>
      </c>
      <c r="KR43" s="427"/>
      <c r="KS43" s="230"/>
      <c r="KT43" s="105"/>
      <c r="KU43" s="98"/>
      <c r="KV43" s="140"/>
      <c r="KW43" s="132">
        <f t="shared" si="41"/>
        <v>53000.1</v>
      </c>
      <c r="KY43" s="31"/>
      <c r="KZ43" s="312"/>
      <c r="LA43" s="22"/>
      <c r="LB43" s="812"/>
      <c r="LC43" s="76"/>
      <c r="LD43" s="78">
        <f t="shared" si="42"/>
        <v>5139.42</v>
      </c>
      <c r="LF43" s="31"/>
      <c r="LG43" s="312"/>
      <c r="LH43" s="22"/>
      <c r="LI43" s="812"/>
      <c r="LJ43" s="76"/>
      <c r="LK43" s="78">
        <f t="shared" si="43"/>
        <v>7971.5</v>
      </c>
      <c r="LM43" s="407"/>
      <c r="LN43" s="312"/>
      <c r="LO43" s="22"/>
      <c r="LP43" s="812"/>
      <c r="LQ43" s="76"/>
      <c r="LR43" s="78">
        <f t="shared" si="44"/>
        <v>2000</v>
      </c>
      <c r="LT43" s="407"/>
      <c r="LU43" s="312"/>
      <c r="LV43" s="22"/>
      <c r="LW43" s="812"/>
      <c r="LX43" s="76"/>
      <c r="LY43" s="78">
        <f t="shared" si="45"/>
        <v>31296.400000000001</v>
      </c>
      <c r="MA43" s="31"/>
      <c r="MB43" s="312"/>
      <c r="MC43" s="22"/>
      <c r="MD43" s="812"/>
      <c r="ME43" s="76"/>
      <c r="MF43" s="78">
        <f t="shared" si="46"/>
        <v>98778.799999999988</v>
      </c>
      <c r="MH43" s="31"/>
      <c r="MI43" s="312"/>
      <c r="MJ43" s="22"/>
      <c r="MK43" s="812"/>
      <c r="ML43" s="76"/>
      <c r="MM43" s="78">
        <f t="shared" si="47"/>
        <v>21915.99</v>
      </c>
      <c r="MO43" s="31"/>
      <c r="MP43" s="312"/>
      <c r="MQ43" s="22"/>
      <c r="MR43" s="812"/>
      <c r="MS43" s="76"/>
      <c r="MT43" s="78">
        <f t="shared" si="48"/>
        <v>0</v>
      </c>
      <c r="MV43" s="31"/>
      <c r="MW43" s="312"/>
      <c r="MX43" s="22"/>
      <c r="MY43" s="812"/>
      <c r="MZ43" s="76"/>
      <c r="NA43" s="78">
        <f t="shared" si="49"/>
        <v>0</v>
      </c>
      <c r="NC43" s="31"/>
      <c r="ND43" s="312"/>
      <c r="NE43" s="22"/>
      <c r="NF43" s="812"/>
      <c r="NG43" s="76"/>
      <c r="NH43" s="78">
        <f t="shared" si="50"/>
        <v>7803.92</v>
      </c>
      <c r="NJ43" s="31"/>
      <c r="NK43" s="312"/>
      <c r="NL43" s="22"/>
      <c r="NM43" s="812"/>
      <c r="NN43" s="76"/>
      <c r="NO43" s="78">
        <f t="shared" si="51"/>
        <v>0</v>
      </c>
      <c r="NQ43" s="31"/>
      <c r="NR43" s="312"/>
      <c r="NS43" s="22"/>
      <c r="NT43" s="812"/>
      <c r="NU43" s="76"/>
      <c r="NV43" s="78">
        <f t="shared" si="52"/>
        <v>870000.36</v>
      </c>
      <c r="NX43" s="31"/>
      <c r="NY43" s="312"/>
      <c r="NZ43" s="22"/>
      <c r="OA43" s="812"/>
      <c r="OB43" s="76"/>
      <c r="OC43" s="78">
        <f t="shared" si="53"/>
        <v>0</v>
      </c>
      <c r="OE43" s="31"/>
      <c r="OF43" s="312"/>
      <c r="OG43" s="22"/>
      <c r="OH43" s="812"/>
      <c r="OI43" s="76"/>
      <c r="OJ43" s="78">
        <f t="shared" si="54"/>
        <v>46202.5</v>
      </c>
      <c r="OL43" s="49"/>
      <c r="OM43" s="230"/>
      <c r="ON43" s="105"/>
      <c r="OO43" s="98"/>
      <c r="OP43" s="140"/>
      <c r="OQ43" s="132">
        <f t="shared" si="55"/>
        <v>0</v>
      </c>
      <c r="OS43" s="49"/>
      <c r="OT43" s="230"/>
      <c r="OU43" s="105"/>
      <c r="OV43" s="98"/>
      <c r="OW43" s="140"/>
      <c r="OX43" s="132">
        <f t="shared" si="56"/>
        <v>0</v>
      </c>
      <c r="OZ43" s="31"/>
      <c r="PA43" s="312"/>
      <c r="PB43" s="22"/>
      <c r="PC43" s="812"/>
      <c r="PD43" s="76"/>
      <c r="PE43" s="78">
        <f t="shared" si="57"/>
        <v>234</v>
      </c>
      <c r="PG43" s="31"/>
      <c r="PH43" s="312"/>
      <c r="PI43" s="22"/>
      <c r="PJ43" s="812"/>
      <c r="PK43" s="76"/>
      <c r="PL43" s="78">
        <f t="shared" si="58"/>
        <v>7744.58</v>
      </c>
      <c r="PN43" s="407"/>
      <c r="PO43" s="312"/>
      <c r="PP43" s="22"/>
      <c r="PQ43" s="723"/>
      <c r="PR43" s="76"/>
      <c r="PS43" s="78">
        <f t="shared" si="59"/>
        <v>33614.700000000012</v>
      </c>
      <c r="PU43" s="31"/>
      <c r="PV43" s="312"/>
      <c r="PW43" s="22"/>
      <c r="PX43" s="812"/>
      <c r="PY43" s="76"/>
      <c r="PZ43" s="78">
        <f t="shared" si="60"/>
        <v>221051.1</v>
      </c>
      <c r="QB43" s="49"/>
      <c r="QC43" s="230"/>
      <c r="QD43" s="105"/>
      <c r="QE43" s="98"/>
      <c r="QF43" s="140"/>
      <c r="QG43" s="132">
        <f t="shared" si="61"/>
        <v>131141.95000000001</v>
      </c>
      <c r="QI43" s="31"/>
      <c r="QJ43" s="312"/>
      <c r="QK43" s="22"/>
      <c r="QL43" s="812"/>
      <c r="QM43" s="76"/>
      <c r="QN43" s="78">
        <f t="shared" si="62"/>
        <v>720.1</v>
      </c>
      <c r="QP43" s="323"/>
      <c r="QQ43" s="312"/>
      <c r="QR43" s="22"/>
      <c r="QS43" s="812"/>
      <c r="QT43" s="76"/>
      <c r="QU43" s="78">
        <f t="shared" si="63"/>
        <v>57552.92</v>
      </c>
      <c r="QW43" s="323"/>
      <c r="QX43" s="312"/>
      <c r="QY43" s="22"/>
      <c r="QZ43" s="812"/>
      <c r="RA43" s="76"/>
      <c r="RB43" s="78">
        <f t="shared" si="64"/>
        <v>150000</v>
      </c>
      <c r="RD43" s="31"/>
      <c r="RE43" s="312"/>
      <c r="RF43" s="22"/>
      <c r="RG43" s="812"/>
      <c r="RH43" s="76"/>
      <c r="RI43" s="78">
        <f t="shared" si="65"/>
        <v>3803.8</v>
      </c>
      <c r="RK43" s="31"/>
      <c r="RL43" s="312"/>
      <c r="RM43" s="22"/>
      <c r="RN43" s="812"/>
      <c r="RO43" s="76"/>
      <c r="RP43" s="78">
        <f t="shared" si="66"/>
        <v>4431</v>
      </c>
    </row>
    <row r="44" spans="1:484" ht="15.75" thickBot="1" x14ac:dyDescent="0.3">
      <c r="A44" s="323"/>
      <c r="B44" s="312"/>
      <c r="C44" s="909"/>
      <c r="D44" s="910"/>
      <c r="E44" s="910"/>
      <c r="F44" s="911"/>
      <c r="H44" s="323"/>
      <c r="J44" s="782"/>
      <c r="K44" s="140"/>
      <c r="L44" s="49"/>
      <c r="M44" s="140"/>
      <c r="N44" s="78">
        <f t="shared" si="67"/>
        <v>2065734</v>
      </c>
      <c r="P44" s="323"/>
      <c r="Q44" s="312"/>
      <c r="R44" s="909"/>
      <c r="S44" s="910"/>
      <c r="T44" s="910"/>
      <c r="U44" s="911"/>
      <c r="W44" s="312"/>
      <c r="X44" s="312"/>
      <c r="Y44" s="909"/>
      <c r="Z44" s="910"/>
      <c r="AA44" s="910"/>
      <c r="AB44" s="911"/>
      <c r="AD44" s="312"/>
      <c r="AE44" s="312"/>
      <c r="AF44" s="312"/>
      <c r="AG44" s="909"/>
      <c r="AH44" s="910"/>
      <c r="AI44" s="910"/>
      <c r="AJ44" s="911"/>
      <c r="AL44" s="1004"/>
      <c r="AM44" s="312"/>
      <c r="AN44" s="312"/>
      <c r="AO44" s="909"/>
      <c r="AP44" s="910"/>
      <c r="AQ44" s="910"/>
      <c r="AR44" s="911"/>
      <c r="AT44" s="312"/>
      <c r="AU44" s="312"/>
      <c r="AV44" s="312"/>
      <c r="AW44" s="909"/>
      <c r="AX44" s="910"/>
      <c r="AY44" s="910"/>
      <c r="AZ44" s="911"/>
      <c r="BB44" s="312"/>
      <c r="BC44" s="312"/>
      <c r="BD44" s="909"/>
      <c r="BE44" s="910"/>
      <c r="BF44" s="910"/>
      <c r="BG44" s="911"/>
      <c r="BI44" s="1418"/>
      <c r="BJ44" s="1018"/>
      <c r="BK44" s="909"/>
      <c r="BL44" s="910"/>
      <c r="BM44" s="910"/>
      <c r="BN44" s="911"/>
      <c r="BP44" s="312"/>
      <c r="BQ44" s="312"/>
      <c r="BR44" s="909"/>
      <c r="BS44" s="910"/>
      <c r="BT44" s="910"/>
      <c r="BU44" s="911"/>
      <c r="BW44" s="230"/>
      <c r="BX44" s="230"/>
      <c r="BY44" s="926"/>
      <c r="BZ44" s="464"/>
      <c r="CA44" s="464"/>
      <c r="CB44" s="963"/>
      <c r="CD44" s="323"/>
      <c r="CE44" s="1018"/>
      <c r="CF44" s="909"/>
      <c r="CG44" s="910"/>
      <c r="CH44" s="910"/>
      <c r="CI44" s="911"/>
      <c r="CK44" s="407"/>
      <c r="CL44" s="312"/>
      <c r="CM44" s="909"/>
      <c r="CN44" s="910"/>
      <c r="CO44" s="910"/>
      <c r="CP44" s="911"/>
      <c r="CR44" s="312"/>
      <c r="CS44" s="312"/>
      <c r="CT44" s="909"/>
      <c r="CU44" s="910"/>
      <c r="CV44" s="910"/>
      <c r="CW44" s="911"/>
      <c r="CY44" s="312"/>
      <c r="CZ44" s="312"/>
      <c r="DA44" s="909"/>
      <c r="DB44" s="910"/>
      <c r="DC44" s="910"/>
      <c r="DD44" s="911"/>
      <c r="DF44" s="322"/>
      <c r="DG44" s="230"/>
      <c r="DH44" s="303"/>
      <c r="DI44" s="140"/>
      <c r="DJ44" s="49"/>
      <c r="DK44" s="140"/>
      <c r="DL44" s="78">
        <f t="shared" si="14"/>
        <v>178224.63999999998</v>
      </c>
      <c r="DN44" s="323"/>
      <c r="DO44" s="312"/>
      <c r="DP44" s="312"/>
      <c r="DQ44" s="909"/>
      <c r="DR44" s="910"/>
      <c r="DS44" s="910"/>
      <c r="DT44" s="911"/>
      <c r="DV44" s="323"/>
      <c r="DW44" s="312"/>
      <c r="DX44" s="312"/>
      <c r="DY44" s="909"/>
      <c r="DZ44" s="910"/>
      <c r="EA44" s="910"/>
      <c r="EB44" s="911"/>
      <c r="ED44" s="323"/>
      <c r="EE44" s="312"/>
      <c r="EF44" s="909"/>
      <c r="EG44" s="910"/>
      <c r="EH44" s="910"/>
      <c r="EI44" s="911"/>
      <c r="EK44" s="322"/>
      <c r="EL44" s="230"/>
      <c r="EM44" s="926"/>
      <c r="EN44" s="464"/>
      <c r="EO44" s="464"/>
      <c r="EP44" s="963"/>
      <c r="ER44" s="322"/>
      <c r="ES44" s="230"/>
      <c r="ET44" s="926"/>
      <c r="EU44" s="464"/>
      <c r="EV44" s="464"/>
      <c r="EW44" s="963"/>
      <c r="EY44" s="322"/>
      <c r="EZ44" s="230"/>
      <c r="FA44" s="926"/>
      <c r="FB44" s="464"/>
      <c r="FC44" s="464"/>
      <c r="FD44" s="963"/>
      <c r="FF44" s="322"/>
      <c r="FG44" s="230"/>
      <c r="FH44" s="926"/>
      <c r="FI44" s="464"/>
      <c r="FJ44" s="464"/>
      <c r="FK44" s="963"/>
      <c r="FM44" s="322"/>
      <c r="FN44" s="230"/>
      <c r="FO44" s="926"/>
      <c r="FP44" s="464"/>
      <c r="FQ44" s="464"/>
      <c r="FR44" s="963"/>
      <c r="FT44" s="312"/>
      <c r="FU44" s="312"/>
      <c r="FV44" s="909"/>
      <c r="FW44" s="910"/>
      <c r="FX44" s="910"/>
      <c r="FY44" s="911"/>
      <c r="GA44" s="312"/>
      <c r="GB44" s="312"/>
      <c r="GC44" s="909"/>
      <c r="GD44" s="910"/>
      <c r="GE44" s="910"/>
      <c r="GF44" s="911"/>
      <c r="GH44" s="312"/>
      <c r="GI44" s="312"/>
      <c r="GJ44" s="909"/>
      <c r="GK44" s="910"/>
      <c r="GL44" s="910"/>
      <c r="GM44" s="911"/>
      <c r="GO44" s="794"/>
      <c r="GP44" s="312"/>
      <c r="GQ44" s="312"/>
      <c r="GR44" s="909"/>
      <c r="GS44" s="5"/>
      <c r="GT44" s="910"/>
      <c r="GU44" s="911"/>
      <c r="GW44" s="312"/>
      <c r="GX44" s="312"/>
      <c r="GY44" s="909"/>
      <c r="GZ44" s="910"/>
      <c r="HA44" s="910"/>
      <c r="HB44" s="911"/>
      <c r="HD44" s="312"/>
      <c r="HE44" s="312"/>
      <c r="HF44" s="909"/>
      <c r="HG44" s="910"/>
      <c r="HH44" s="910"/>
      <c r="HI44" s="911"/>
      <c r="HK44" s="312"/>
      <c r="HL44" s="312"/>
      <c r="HM44" s="918"/>
      <c r="HN44" s="919"/>
      <c r="HO44" s="982"/>
      <c r="HP44" s="920"/>
      <c r="HR44" s="230"/>
      <c r="HS44" s="230"/>
      <c r="HT44" s="1861"/>
      <c r="HU44" s="1862"/>
      <c r="HV44" s="1863"/>
      <c r="HW44" s="920"/>
      <c r="HY44" s="312"/>
      <c r="HZ44" s="312"/>
      <c r="IA44" s="909"/>
      <c r="IB44" s="910"/>
      <c r="IC44" s="910"/>
      <c r="ID44" s="911"/>
      <c r="IF44" s="312"/>
      <c r="IG44" s="312"/>
      <c r="IH44" s="909"/>
      <c r="II44" s="910"/>
      <c r="IJ44" s="910"/>
      <c r="IK44" s="911"/>
      <c r="IM44" s="312"/>
      <c r="IN44" s="312"/>
      <c r="IO44" s="909"/>
      <c r="IP44" s="910"/>
      <c r="IQ44" s="910"/>
      <c r="IR44" s="911"/>
      <c r="IT44" s="312"/>
      <c r="IU44" s="312"/>
      <c r="IV44" s="909"/>
      <c r="IW44" s="910"/>
      <c r="IX44" s="910"/>
      <c r="IY44" s="911"/>
      <c r="JA44" s="312"/>
      <c r="JB44" s="312"/>
      <c r="JC44" s="909"/>
      <c r="JD44" s="910"/>
      <c r="JE44" s="910"/>
      <c r="JF44" s="911"/>
      <c r="JH44" s="322"/>
      <c r="JI44" s="230"/>
      <c r="JJ44" s="1864"/>
      <c r="JK44" s="464"/>
      <c r="JL44" s="464"/>
      <c r="JM44" s="963"/>
      <c r="JO44" s="312"/>
      <c r="JP44" s="312"/>
      <c r="JQ44" s="909"/>
      <c r="JR44" s="910"/>
      <c r="JS44" s="910"/>
      <c r="JT44" s="911"/>
      <c r="JV44" s="312"/>
      <c r="JW44" s="312"/>
      <c r="JX44" s="909"/>
      <c r="JY44" s="910"/>
      <c r="JZ44" s="910"/>
      <c r="KA44" s="911"/>
      <c r="KC44" s="407"/>
      <c r="KD44" s="312"/>
      <c r="KE44" s="312"/>
      <c r="KF44" s="927"/>
      <c r="KG44" s="928"/>
      <c r="KH44" s="928"/>
      <c r="KI44" s="929"/>
      <c r="KK44" s="407"/>
      <c r="KL44" s="312"/>
      <c r="KM44" s="927"/>
      <c r="KN44" s="928"/>
      <c r="KO44" s="928"/>
      <c r="KP44" s="929"/>
      <c r="KR44" s="427"/>
      <c r="KS44" s="230"/>
      <c r="KT44" s="1455"/>
      <c r="KU44" s="1456"/>
      <c r="KV44" s="1456"/>
      <c r="KW44" s="1457"/>
      <c r="KY44" s="312"/>
      <c r="KZ44" s="312"/>
      <c r="LA44" s="927"/>
      <c r="LB44" s="928"/>
      <c r="LC44" s="928"/>
      <c r="LD44" s="929"/>
      <c r="LF44" s="312"/>
      <c r="LG44" s="312"/>
      <c r="LH44" s="927"/>
      <c r="LI44" s="928"/>
      <c r="LJ44" s="928"/>
      <c r="LK44" s="929"/>
      <c r="LM44" s="407"/>
      <c r="LN44" s="312"/>
      <c r="LO44" s="927"/>
      <c r="LP44" s="928"/>
      <c r="LQ44" s="928"/>
      <c r="LR44" s="929"/>
      <c r="LT44" s="407"/>
      <c r="LU44" s="312"/>
      <c r="LV44" s="927"/>
      <c r="LW44" s="928"/>
      <c r="LX44" s="928"/>
      <c r="LY44" s="929"/>
      <c r="MA44" s="312"/>
      <c r="MB44" s="312"/>
      <c r="MC44" s="927"/>
      <c r="MD44" s="928"/>
      <c r="ME44" s="928"/>
      <c r="MF44" s="929"/>
      <c r="MH44" s="312"/>
      <c r="MI44" s="312"/>
      <c r="MJ44" s="927"/>
      <c r="MK44" s="928"/>
      <c r="ML44" s="928"/>
      <c r="MM44" s="929"/>
      <c r="MO44" s="312"/>
      <c r="MP44" s="312"/>
      <c r="MQ44" s="927"/>
      <c r="MR44" s="928"/>
      <c r="MS44" s="928"/>
      <c r="MT44" s="929"/>
      <c r="MV44" s="312"/>
      <c r="MW44" s="312"/>
      <c r="MX44" s="927"/>
      <c r="MY44" s="928"/>
      <c r="MZ44" s="928"/>
      <c r="NA44" s="929"/>
      <c r="NC44" s="312"/>
      <c r="ND44" s="312"/>
      <c r="NE44" s="927"/>
      <c r="NF44" s="928"/>
      <c r="NG44" s="928"/>
      <c r="NH44" s="929"/>
      <c r="NJ44" s="312"/>
      <c r="NK44" s="312"/>
      <c r="NL44" s="927"/>
      <c r="NM44" s="928"/>
      <c r="NN44" s="928"/>
      <c r="NO44" s="929"/>
      <c r="NQ44" s="312"/>
      <c r="NR44" s="312"/>
      <c r="NS44" s="927"/>
      <c r="NT44" s="928"/>
      <c r="NU44" s="928"/>
      <c r="NV44" s="929"/>
      <c r="NX44" s="312"/>
      <c r="NY44" s="312"/>
      <c r="NZ44" s="927"/>
      <c r="OA44" s="928"/>
      <c r="OB44" s="928"/>
      <c r="OC44" s="929"/>
      <c r="OE44" s="312"/>
      <c r="OF44" s="312"/>
      <c r="OG44" s="927"/>
      <c r="OH44" s="928"/>
      <c r="OI44" s="928"/>
      <c r="OJ44" s="929"/>
      <c r="OL44" s="230"/>
      <c r="OM44" s="230"/>
      <c r="ON44" s="1455"/>
      <c r="OO44" s="1456"/>
      <c r="OP44" s="1456"/>
      <c r="OQ44" s="1457"/>
      <c r="OS44" s="230"/>
      <c r="OT44" s="230"/>
      <c r="OU44" s="1455"/>
      <c r="OV44" s="1456"/>
      <c r="OW44" s="1456"/>
      <c r="OX44" s="1457"/>
      <c r="OZ44" s="312"/>
      <c r="PA44" s="312"/>
      <c r="PB44" s="927"/>
      <c r="PC44" s="928"/>
      <c r="PD44" s="928"/>
      <c r="PE44" s="929"/>
      <c r="PG44" s="312"/>
      <c r="PH44" s="312"/>
      <c r="PI44" s="927"/>
      <c r="PJ44" s="928"/>
      <c r="PK44" s="928"/>
      <c r="PL44" s="929"/>
      <c r="PN44" s="407"/>
      <c r="PO44" s="312"/>
      <c r="PP44" s="927"/>
      <c r="PQ44" s="930"/>
      <c r="PR44" s="928"/>
      <c r="PS44" s="929"/>
      <c r="PU44" s="312"/>
      <c r="PV44" s="312"/>
      <c r="PW44" s="927"/>
      <c r="PX44" s="928"/>
      <c r="PY44" s="928"/>
      <c r="PZ44" s="929"/>
      <c r="QB44" s="230"/>
      <c r="QC44" s="230"/>
      <c r="QD44" s="1455"/>
      <c r="QE44" s="1456"/>
      <c r="QF44" s="1456"/>
      <c r="QG44" s="1457"/>
      <c r="QI44" s="312"/>
      <c r="QJ44" s="312"/>
      <c r="QK44" s="927"/>
      <c r="QL44" s="928"/>
      <c r="QM44" s="928"/>
      <c r="QN44" s="929"/>
      <c r="QP44" s="323"/>
      <c r="QQ44" s="312"/>
      <c r="QR44" s="927"/>
      <c r="QS44" s="928"/>
      <c r="QT44" s="928"/>
      <c r="QU44" s="929"/>
      <c r="QW44" s="323"/>
      <c r="QX44" s="312"/>
      <c r="QY44" s="927"/>
      <c r="QZ44" s="928"/>
      <c r="RA44" s="928"/>
      <c r="RB44" s="929"/>
      <c r="RD44" s="312"/>
      <c r="RE44" s="312"/>
      <c r="RF44" s="927"/>
      <c r="RG44" s="928"/>
      <c r="RH44" s="928"/>
      <c r="RI44" s="929"/>
      <c r="RK44" s="312"/>
      <c r="RL44" s="312"/>
      <c r="RM44" s="927"/>
      <c r="RN44" s="928"/>
      <c r="RO44" s="928"/>
      <c r="RP44" s="929"/>
    </row>
    <row r="45" spans="1:484" ht="15.75" thickTop="1" x14ac:dyDescent="0.25">
      <c r="A45" s="323"/>
      <c r="B45" s="312"/>
      <c r="H45" s="323"/>
      <c r="J45" s="782"/>
      <c r="K45" s="140"/>
      <c r="L45" s="31"/>
      <c r="M45" s="795"/>
      <c r="N45" s="78">
        <f t="shared" si="67"/>
        <v>2065734</v>
      </c>
      <c r="CE45" s="1460"/>
      <c r="DF45" s="322"/>
      <c r="DG45" s="245"/>
      <c r="DH45" s="303"/>
      <c r="DI45" s="140"/>
      <c r="DJ45" s="305"/>
      <c r="DK45" s="140"/>
      <c r="DL45" s="78">
        <f t="shared" si="14"/>
        <v>178224.63999999998</v>
      </c>
      <c r="DV45" s="798"/>
      <c r="ED45" s="323"/>
      <c r="EE45" s="312"/>
      <c r="EK45" s="322"/>
      <c r="EL45" s="230"/>
      <c r="ER45" s="322"/>
      <c r="ES45" s="230"/>
      <c r="EY45" s="322"/>
      <c r="EZ45" s="230"/>
      <c r="FF45" s="322"/>
      <c r="FG45" s="230"/>
      <c r="FM45" s="322"/>
      <c r="FN45" s="230"/>
      <c r="FT45" s="312"/>
      <c r="FU45" s="312"/>
      <c r="GA45" s="312"/>
      <c r="GB45" s="312"/>
      <c r="GH45" s="312"/>
      <c r="GI45" s="312"/>
      <c r="GO45" s="794"/>
      <c r="GP45" s="312"/>
      <c r="GQ45" s="312"/>
      <c r="GW45" s="312"/>
      <c r="GX45" s="312"/>
      <c r="HD45" s="312"/>
      <c r="HE45" s="312"/>
      <c r="JJ45" s="391"/>
      <c r="JV45" s="312"/>
      <c r="JW45" s="312"/>
      <c r="KC45" s="407"/>
      <c r="KD45" s="31"/>
      <c r="KE45" s="312"/>
      <c r="KF45" s="140"/>
      <c r="KG45" s="31"/>
      <c r="KH45" s="780"/>
      <c r="KI45" s="937"/>
      <c r="KK45" s="407"/>
      <c r="KL45" s="312"/>
      <c r="KM45" s="140"/>
      <c r="KN45" s="31"/>
      <c r="KO45" s="780"/>
      <c r="KP45" s="76"/>
      <c r="KR45" s="427"/>
      <c r="KS45" s="230"/>
      <c r="KT45" s="140"/>
      <c r="KU45" s="49"/>
      <c r="KV45" s="262"/>
      <c r="KW45" s="140"/>
      <c r="KY45" s="31"/>
      <c r="KZ45" s="312"/>
      <c r="LA45" s="140"/>
      <c r="LB45" s="31"/>
      <c r="LC45" s="780"/>
      <c r="LD45" s="76"/>
      <c r="LF45" s="31"/>
      <c r="LG45" s="312"/>
      <c r="LH45" s="140"/>
      <c r="LI45" s="31"/>
      <c r="LJ45" s="780"/>
      <c r="LK45" s="76"/>
      <c r="LM45" s="407"/>
      <c r="LN45" s="312"/>
      <c r="LO45" s="140"/>
      <c r="LP45" s="31"/>
      <c r="LQ45" s="780"/>
      <c r="LR45" s="76"/>
      <c r="LT45" s="407"/>
      <c r="LU45" s="312"/>
      <c r="LV45" s="140"/>
      <c r="LW45" s="31"/>
      <c r="LX45" s="780"/>
      <c r="LY45" s="76"/>
      <c r="MA45" s="31"/>
      <c r="MB45" s="312"/>
      <c r="MC45" s="140"/>
      <c r="MD45" s="31"/>
      <c r="ME45" s="780"/>
      <c r="MF45" s="76"/>
      <c r="MH45" s="31"/>
      <c r="MI45" s="312"/>
      <c r="MJ45" s="140"/>
      <c r="MK45" s="31"/>
      <c r="ML45" s="780"/>
      <c r="MM45" s="76"/>
      <c r="MO45" s="31"/>
      <c r="MP45" s="312"/>
      <c r="MQ45" s="140"/>
      <c r="MR45" s="31"/>
      <c r="MS45" s="780"/>
      <c r="MT45" s="76"/>
      <c r="MV45" s="31"/>
      <c r="MW45" s="312"/>
      <c r="MX45" s="140"/>
      <c r="MY45" s="31"/>
      <c r="MZ45" s="780"/>
      <c r="NA45" s="76"/>
      <c r="NC45" s="31"/>
      <c r="ND45" s="312"/>
      <c r="NE45" s="140"/>
      <c r="NF45" s="31"/>
      <c r="NG45" s="780"/>
      <c r="NH45" s="76"/>
      <c r="NJ45" s="31"/>
      <c r="NK45" s="312"/>
      <c r="NL45" s="140"/>
      <c r="NM45" s="31"/>
      <c r="NN45" s="780"/>
      <c r="NO45" s="76"/>
      <c r="NQ45" s="31"/>
      <c r="NR45" s="312"/>
      <c r="NS45" s="140"/>
      <c r="NT45" s="31"/>
      <c r="NU45" s="780"/>
      <c r="NV45" s="76"/>
      <c r="NX45" s="31"/>
      <c r="NY45" s="312"/>
      <c r="NZ45" s="140"/>
      <c r="OA45" s="31"/>
      <c r="OB45" s="780"/>
      <c r="OC45" s="76"/>
      <c r="OE45" s="31"/>
      <c r="OF45" s="312"/>
      <c r="OG45" s="140"/>
      <c r="OH45" s="31"/>
      <c r="OI45" s="780"/>
      <c r="OJ45" s="76"/>
      <c r="OL45" s="49"/>
      <c r="OM45" s="230"/>
      <c r="ON45" s="140"/>
      <c r="OO45" s="49"/>
      <c r="OP45" s="262"/>
      <c r="OQ45" s="140"/>
      <c r="OS45" s="49"/>
      <c r="OT45" s="230"/>
      <c r="OU45" s="140"/>
      <c r="OV45" s="49"/>
      <c r="OW45" s="262"/>
      <c r="OX45" s="140"/>
      <c r="OZ45" s="31"/>
      <c r="PA45" s="312"/>
      <c r="PB45" s="140"/>
      <c r="PC45" s="31"/>
      <c r="PD45" s="780"/>
      <c r="PE45" s="76"/>
      <c r="PG45" s="31"/>
      <c r="PH45" s="312"/>
      <c r="PI45" s="140"/>
      <c r="PJ45" s="31"/>
      <c r="PK45" s="780"/>
      <c r="PL45" s="76"/>
      <c r="PN45" s="407"/>
      <c r="PO45" s="312"/>
      <c r="PP45" s="140"/>
      <c r="PQ45" s="407"/>
      <c r="PR45" s="780"/>
      <c r="PS45" s="76"/>
      <c r="PU45" s="31"/>
      <c r="PV45" s="312"/>
      <c r="PW45" s="140"/>
      <c r="PX45" s="31"/>
      <c r="PY45" s="780"/>
      <c r="PZ45" s="76"/>
      <c r="QB45" s="49"/>
      <c r="QC45" s="230"/>
      <c r="QD45" s="140"/>
      <c r="QE45" s="49"/>
      <c r="QF45" s="262"/>
      <c r="QG45" s="140"/>
      <c r="QI45" s="31"/>
      <c r="QJ45" s="312"/>
      <c r="QK45" s="140"/>
      <c r="QL45" s="31"/>
      <c r="QM45" s="780"/>
      <c r="QN45" s="76"/>
      <c r="QP45" s="323"/>
      <c r="QQ45" s="312"/>
      <c r="QR45" s="140"/>
      <c r="QS45" s="31"/>
      <c r="QT45" s="780"/>
      <c r="QU45" s="76"/>
      <c r="QW45" s="323"/>
      <c r="QX45" s="312"/>
      <c r="QY45" s="140"/>
      <c r="QZ45" s="31"/>
      <c r="RA45" s="780"/>
      <c r="RB45" s="76"/>
      <c r="RD45" s="31"/>
      <c r="RE45" s="312"/>
      <c r="RF45" s="140"/>
      <c r="RG45" s="31"/>
      <c r="RH45" s="780"/>
      <c r="RI45" s="76"/>
      <c r="RK45" s="31"/>
      <c r="RL45" s="312"/>
      <c r="RM45" s="140"/>
      <c r="RN45" s="31"/>
      <c r="RO45" s="780"/>
      <c r="RP45" s="76"/>
    </row>
    <row r="46" spans="1:484" x14ac:dyDescent="0.25">
      <c r="H46" s="323"/>
      <c r="J46" s="782"/>
      <c r="K46" s="140"/>
      <c r="L46" s="31"/>
      <c r="M46" s="704"/>
      <c r="N46" s="78">
        <f t="shared" si="67"/>
        <v>2065734</v>
      </c>
      <c r="CE46" s="1460"/>
      <c r="DF46" s="322"/>
      <c r="DG46" s="245"/>
      <c r="DH46" s="303"/>
      <c r="DI46" s="140"/>
      <c r="DJ46" s="305"/>
      <c r="DK46" s="140"/>
      <c r="DL46" s="78">
        <f t="shared" si="14"/>
        <v>178224.63999999998</v>
      </c>
      <c r="ED46" s="323"/>
      <c r="EE46" s="312"/>
      <c r="EK46" s="322"/>
      <c r="EL46" s="230"/>
      <c r="ER46" s="322"/>
      <c r="ES46" s="230"/>
      <c r="EY46" s="322"/>
      <c r="EZ46" s="230"/>
      <c r="FF46" s="322"/>
      <c r="FG46" s="230"/>
      <c r="FM46" s="322"/>
      <c r="FN46" s="230"/>
      <c r="FT46" s="312"/>
      <c r="FU46" s="312"/>
      <c r="GA46" s="312"/>
      <c r="GB46" s="312"/>
      <c r="GH46" s="312"/>
      <c r="GI46" s="312"/>
      <c r="GO46" s="794"/>
      <c r="GP46" s="312"/>
      <c r="GQ46" s="312"/>
      <c r="GW46" s="312"/>
      <c r="GX46" s="312"/>
      <c r="HD46" s="312"/>
      <c r="HE46" s="312"/>
      <c r="JJ46" s="391"/>
      <c r="JV46" s="312"/>
      <c r="JW46" s="312"/>
      <c r="KC46" s="407"/>
      <c r="KD46" s="312"/>
      <c r="KE46" s="312"/>
      <c r="KH46" s="780"/>
      <c r="KI46" s="76"/>
      <c r="KK46" s="407"/>
      <c r="KL46" s="312"/>
      <c r="KO46" s="780"/>
      <c r="KP46" s="76"/>
      <c r="KR46" s="427"/>
      <c r="KS46" s="230"/>
      <c r="KV46" s="262"/>
      <c r="KW46" s="140"/>
      <c r="KY46" s="312"/>
      <c r="KZ46" s="312"/>
      <c r="LC46" s="780"/>
      <c r="LD46" s="76"/>
      <c r="LF46" s="312"/>
      <c r="LG46" s="312"/>
      <c r="LJ46" s="780"/>
      <c r="LK46" s="76"/>
      <c r="MA46" s="312"/>
      <c r="MB46" s="312"/>
      <c r="ME46" s="780"/>
      <c r="MF46" s="76"/>
      <c r="MV46" s="312"/>
      <c r="MW46" s="312"/>
      <c r="MZ46" s="780"/>
      <c r="NA46" s="76"/>
      <c r="NC46" s="312"/>
      <c r="ND46" s="312"/>
      <c r="NG46" s="780"/>
      <c r="NH46" s="76"/>
      <c r="NJ46" s="312"/>
      <c r="NK46" s="312"/>
      <c r="NN46" s="780"/>
      <c r="NO46" s="76"/>
      <c r="NQ46" s="312"/>
      <c r="NR46" s="312"/>
      <c r="NU46" s="780"/>
      <c r="NV46" s="76"/>
      <c r="NX46" s="312"/>
      <c r="NY46" s="312"/>
      <c r="OB46" s="780"/>
      <c r="OC46" s="76"/>
      <c r="OE46" s="312"/>
      <c r="OF46" s="312"/>
      <c r="OI46" s="780"/>
      <c r="OJ46" s="76"/>
      <c r="OL46" s="230"/>
      <c r="OM46" s="230"/>
      <c r="OP46" s="262"/>
      <c r="OQ46" s="140"/>
      <c r="OS46" s="230"/>
      <c r="OT46" s="230"/>
      <c r="OW46" s="262"/>
      <c r="OX46" s="140"/>
      <c r="OZ46" s="312"/>
      <c r="PA46" s="312"/>
      <c r="PD46" s="780"/>
      <c r="PE46" s="76"/>
      <c r="PG46" s="312"/>
      <c r="PH46" s="312"/>
      <c r="PK46" s="780"/>
      <c r="PL46" s="76"/>
      <c r="PN46" s="407"/>
      <c r="PO46" s="312"/>
      <c r="PR46" s="780"/>
      <c r="PS46" s="76"/>
      <c r="PU46" s="312"/>
      <c r="PV46" s="312"/>
      <c r="PY46" s="780"/>
      <c r="PZ46" s="76"/>
      <c r="QB46" s="230"/>
      <c r="QC46" s="230"/>
      <c r="QF46" s="262"/>
      <c r="QG46" s="140"/>
      <c r="QI46" s="312"/>
      <c r="QJ46" s="312"/>
      <c r="QM46" s="780"/>
      <c r="QN46" s="76"/>
      <c r="RD46" s="312"/>
      <c r="RE46" s="312"/>
      <c r="RH46" s="780"/>
      <c r="RI46" s="76"/>
      <c r="RK46" s="312"/>
      <c r="RL46" s="312"/>
      <c r="RO46" s="780"/>
      <c r="RP46" s="76"/>
    </row>
    <row r="47" spans="1:484" x14ac:dyDescent="0.25">
      <c r="H47" s="323"/>
      <c r="J47" s="782"/>
      <c r="K47" s="140"/>
      <c r="L47" s="31"/>
      <c r="M47" s="704"/>
      <c r="N47" s="78">
        <f t="shared" si="67"/>
        <v>2065734</v>
      </c>
      <c r="CE47" s="1460"/>
      <c r="DF47" s="322"/>
      <c r="DG47" s="245"/>
      <c r="DH47" s="303"/>
      <c r="DI47" s="140"/>
      <c r="DJ47" s="305"/>
      <c r="DK47" s="140"/>
      <c r="DL47" s="78">
        <f t="shared" si="14"/>
        <v>178224.63999999998</v>
      </c>
      <c r="KC47" s="407"/>
      <c r="KD47" s="31"/>
      <c r="KE47" s="1476"/>
      <c r="KF47" s="140"/>
      <c r="KG47" s="869"/>
      <c r="KH47" s="780"/>
      <c r="KI47" s="76"/>
      <c r="KK47" s="407"/>
      <c r="KL47" s="1476"/>
      <c r="KM47" s="140"/>
      <c r="KN47" s="869"/>
      <c r="KO47" s="780"/>
      <c r="KP47" s="76"/>
      <c r="KR47" s="427"/>
      <c r="KS47" s="1476"/>
      <c r="KT47" s="140"/>
      <c r="KU47" s="305"/>
      <c r="KV47" s="262"/>
      <c r="KW47" s="140"/>
    </row>
    <row r="48" spans="1:484" x14ac:dyDescent="0.25">
      <c r="H48" s="323"/>
      <c r="J48" s="782"/>
      <c r="K48" s="140"/>
      <c r="L48" s="31"/>
      <c r="M48" s="391"/>
      <c r="N48" s="78">
        <f t="shared" si="67"/>
        <v>2065734</v>
      </c>
      <c r="CE48" s="1460"/>
      <c r="DF48" s="322"/>
      <c r="DG48" s="245"/>
      <c r="DH48" s="303"/>
      <c r="DI48" s="140"/>
      <c r="DJ48" s="305"/>
      <c r="DK48" s="140"/>
      <c r="DL48" s="78">
        <f t="shared" si="14"/>
        <v>178224.63999999998</v>
      </c>
      <c r="KC48" s="407"/>
      <c r="KD48" s="312"/>
      <c r="KE48" s="312"/>
      <c r="KH48" s="780"/>
      <c r="KI48" s="76"/>
      <c r="KK48" s="407"/>
      <c r="KL48" s="312"/>
      <c r="KO48" s="780"/>
      <c r="KP48" s="76"/>
      <c r="KR48" s="427"/>
      <c r="KS48" s="230"/>
      <c r="KV48" s="262"/>
      <c r="KW48" s="140"/>
    </row>
    <row r="49" spans="8:450" s="32" customFormat="1" x14ac:dyDescent="0.25">
      <c r="H49" s="323"/>
      <c r="J49" s="782"/>
      <c r="K49" s="140"/>
      <c r="L49" s="31"/>
      <c r="M49" s="391"/>
      <c r="N49" s="78">
        <f t="shared" si="67"/>
        <v>2065734</v>
      </c>
      <c r="P49" s="798"/>
      <c r="AL49" s="1458"/>
      <c r="BI49" s="1459"/>
      <c r="BW49" s="245"/>
      <c r="BX49" s="245"/>
      <c r="BY49" s="245"/>
      <c r="BZ49" s="245"/>
      <c r="CA49" s="245"/>
      <c r="CB49" s="245"/>
      <c r="CC49" s="245"/>
      <c r="CD49" s="798"/>
      <c r="CK49" s="546"/>
      <c r="DF49" s="322"/>
      <c r="DG49" s="245"/>
      <c r="DH49" s="303"/>
      <c r="DI49" s="140"/>
      <c r="DJ49" s="305"/>
      <c r="DK49" s="140"/>
      <c r="DL49" s="78">
        <f t="shared" si="14"/>
        <v>178224.63999999998</v>
      </c>
      <c r="DN49" s="798"/>
      <c r="ED49" s="798"/>
      <c r="EK49" s="401"/>
      <c r="EL49" s="245"/>
      <c r="EM49" s="245"/>
      <c r="EN49" s="245"/>
      <c r="EO49" s="245"/>
      <c r="EP49" s="245"/>
      <c r="EQ49" s="245"/>
      <c r="ER49" s="401"/>
      <c r="ES49" s="245"/>
      <c r="ET49" s="245"/>
      <c r="EU49" s="245"/>
      <c r="EV49" s="245"/>
      <c r="EW49" s="245"/>
      <c r="EX49" s="245"/>
      <c r="EY49" s="401"/>
      <c r="EZ49" s="245"/>
      <c r="FA49" s="245"/>
      <c r="FB49" s="245"/>
      <c r="FC49" s="245"/>
      <c r="FD49" s="245"/>
      <c r="FE49" s="245"/>
      <c r="FF49" s="401"/>
      <c r="FG49" s="245"/>
      <c r="FH49" s="245"/>
      <c r="FI49" s="245"/>
      <c r="FJ49" s="245"/>
      <c r="FK49" s="245"/>
      <c r="FL49" s="245"/>
      <c r="FM49" s="401"/>
      <c r="FN49" s="245"/>
      <c r="FO49" s="245"/>
      <c r="FP49" s="245"/>
      <c r="FQ49" s="245"/>
      <c r="FR49" s="245"/>
      <c r="FS49" s="245"/>
      <c r="GO49" s="964"/>
      <c r="GR49" s="780"/>
      <c r="GS49" s="312"/>
      <c r="HO49" s="704"/>
      <c r="HV49" s="704"/>
      <c r="JH49" s="245"/>
      <c r="JI49" s="245"/>
      <c r="JJ49" s="245"/>
      <c r="JK49" s="245"/>
      <c r="JL49" s="245"/>
      <c r="JM49" s="245"/>
      <c r="JN49" s="245"/>
      <c r="KC49" s="407"/>
      <c r="KD49" s="312"/>
      <c r="KE49" s="312"/>
      <c r="KH49" s="780"/>
      <c r="KI49" s="76"/>
      <c r="KK49" s="407"/>
      <c r="KL49" s="312"/>
      <c r="KO49" s="780"/>
      <c r="KP49" s="76"/>
      <c r="KR49" s="427"/>
      <c r="KS49" s="230"/>
      <c r="KT49" s="245"/>
      <c r="KU49" s="245"/>
      <c r="KV49" s="262"/>
      <c r="KW49" s="140"/>
      <c r="KX49" s="245"/>
      <c r="LM49" s="546"/>
      <c r="LT49" s="546"/>
      <c r="OL49" s="245"/>
      <c r="OM49" s="245"/>
      <c r="ON49" s="245"/>
      <c r="OO49" s="245"/>
      <c r="OP49" s="245"/>
      <c r="OQ49" s="245"/>
      <c r="OR49" s="245"/>
      <c r="OS49" s="245"/>
      <c r="OT49" s="245"/>
      <c r="OU49" s="245"/>
      <c r="OV49" s="245"/>
      <c r="OW49" s="245"/>
      <c r="OX49" s="245"/>
      <c r="OY49" s="245"/>
      <c r="PQ49" s="546"/>
      <c r="QB49" s="245"/>
      <c r="QC49" s="245"/>
      <c r="QD49" s="245"/>
      <c r="QE49" s="245"/>
      <c r="QF49" s="245"/>
      <c r="QG49" s="245"/>
      <c r="QH49" s="245"/>
    </row>
    <row r="50" spans="8:450" s="32" customFormat="1" x14ac:dyDescent="0.25">
      <c r="H50" s="323"/>
      <c r="J50" s="782"/>
      <c r="K50" s="140"/>
      <c r="L50" s="31"/>
      <c r="M50" s="795"/>
      <c r="N50" s="78">
        <f t="shared" si="67"/>
        <v>2065734</v>
      </c>
      <c r="P50" s="798"/>
      <c r="AL50" s="1458"/>
      <c r="BI50" s="1459"/>
      <c r="BW50" s="245"/>
      <c r="BX50" s="245"/>
      <c r="BY50" s="245"/>
      <c r="BZ50" s="245"/>
      <c r="CA50" s="245"/>
      <c r="CB50" s="245"/>
      <c r="CC50" s="245"/>
      <c r="CD50" s="798"/>
      <c r="CK50" s="546"/>
      <c r="DF50" s="322"/>
      <c r="DG50" s="245"/>
      <c r="DH50" s="303"/>
      <c r="DI50" s="140"/>
      <c r="DJ50" s="305"/>
      <c r="DK50" s="140"/>
      <c r="DL50" s="78">
        <f t="shared" si="14"/>
        <v>178224.63999999998</v>
      </c>
      <c r="DN50" s="798"/>
      <c r="ED50" s="798"/>
      <c r="EK50" s="401"/>
      <c r="EL50" s="245"/>
      <c r="EM50" s="245"/>
      <c r="EN50" s="245"/>
      <c r="EO50" s="245"/>
      <c r="EP50" s="245"/>
      <c r="EQ50" s="245"/>
      <c r="ER50" s="401"/>
      <c r="ES50" s="245"/>
      <c r="ET50" s="245"/>
      <c r="EU50" s="245"/>
      <c r="EV50" s="245"/>
      <c r="EW50" s="245"/>
      <c r="EX50" s="245"/>
      <c r="EY50" s="401"/>
      <c r="EZ50" s="245"/>
      <c r="FA50" s="245"/>
      <c r="FB50" s="245"/>
      <c r="FC50" s="245"/>
      <c r="FD50" s="245"/>
      <c r="FE50" s="245"/>
      <c r="FF50" s="401"/>
      <c r="FG50" s="245"/>
      <c r="FH50" s="245"/>
      <c r="FI50" s="245"/>
      <c r="FJ50" s="245"/>
      <c r="FK50" s="245"/>
      <c r="FL50" s="245"/>
      <c r="FM50" s="401"/>
      <c r="FN50" s="245"/>
      <c r="FO50" s="245"/>
      <c r="FP50" s="245"/>
      <c r="FQ50" s="245"/>
      <c r="FR50" s="245"/>
      <c r="FS50" s="245"/>
      <c r="GO50" s="964"/>
      <c r="GR50" s="780"/>
      <c r="GS50" s="312"/>
      <c r="HO50" s="704"/>
      <c r="HV50" s="704"/>
      <c r="JH50" s="245"/>
      <c r="JI50" s="245"/>
      <c r="JJ50" s="245"/>
      <c r="JK50" s="245"/>
      <c r="JL50" s="245"/>
      <c r="JM50" s="245"/>
      <c r="JN50" s="245"/>
      <c r="KC50" s="407"/>
      <c r="KD50" s="312"/>
      <c r="KE50" s="312"/>
      <c r="KH50" s="780"/>
      <c r="KI50" s="76"/>
      <c r="KK50" s="407"/>
      <c r="KL50" s="312"/>
      <c r="KO50" s="780"/>
      <c r="KP50" s="76"/>
      <c r="KR50" s="427"/>
      <c r="KS50" s="230"/>
      <c r="KT50" s="245"/>
      <c r="KU50" s="245"/>
      <c r="KV50" s="262"/>
      <c r="KW50" s="140"/>
      <c r="KX50" s="245"/>
      <c r="LM50" s="546"/>
      <c r="LT50" s="546"/>
      <c r="OL50" s="245"/>
      <c r="OM50" s="245"/>
      <c r="ON50" s="245"/>
      <c r="OO50" s="245"/>
      <c r="OP50" s="245"/>
      <c r="OQ50" s="245"/>
      <c r="OR50" s="245"/>
      <c r="OS50" s="245"/>
      <c r="OT50" s="245"/>
      <c r="OU50" s="245"/>
      <c r="OV50" s="245"/>
      <c r="OW50" s="245"/>
      <c r="OX50" s="245"/>
      <c r="OY50" s="245"/>
      <c r="PQ50" s="546"/>
      <c r="QB50" s="245"/>
      <c r="QC50" s="245"/>
      <c r="QD50" s="245"/>
      <c r="QE50" s="245"/>
      <c r="QF50" s="245"/>
      <c r="QG50" s="245"/>
      <c r="QH50" s="245"/>
    </row>
    <row r="51" spans="8:450" s="32" customFormat="1" x14ac:dyDescent="0.25">
      <c r="H51" s="323"/>
      <c r="J51" s="782"/>
      <c r="K51" s="140"/>
      <c r="L51" s="31"/>
      <c r="M51" s="795"/>
      <c r="N51" s="78">
        <f t="shared" si="67"/>
        <v>2065734</v>
      </c>
      <c r="P51" s="798"/>
      <c r="AL51" s="1458"/>
      <c r="BI51" s="1459"/>
      <c r="BW51" s="245"/>
      <c r="BX51" s="245"/>
      <c r="BY51" s="245"/>
      <c r="BZ51" s="245"/>
      <c r="CA51" s="245"/>
      <c r="CB51" s="245"/>
      <c r="CC51" s="245"/>
      <c r="CD51" s="798"/>
      <c r="CK51" s="546"/>
      <c r="DF51" s="322"/>
      <c r="DG51" s="245"/>
      <c r="DH51" s="303"/>
      <c r="DI51" s="140"/>
      <c r="DL51" s="78">
        <f t="shared" si="14"/>
        <v>178224.63999999998</v>
      </c>
      <c r="DN51" s="798"/>
      <c r="ED51" s="798"/>
      <c r="EK51" s="401"/>
      <c r="EL51" s="245"/>
      <c r="EM51" s="245"/>
      <c r="EN51" s="245"/>
      <c r="EO51" s="245"/>
      <c r="EP51" s="245"/>
      <c r="EQ51" s="245"/>
      <c r="ER51" s="401"/>
      <c r="ES51" s="245"/>
      <c r="ET51" s="245"/>
      <c r="EU51" s="245"/>
      <c r="EV51" s="245"/>
      <c r="EW51" s="245"/>
      <c r="EX51" s="245"/>
      <c r="EY51" s="401"/>
      <c r="EZ51" s="245"/>
      <c r="FA51" s="245"/>
      <c r="FB51" s="245"/>
      <c r="FC51" s="245"/>
      <c r="FD51" s="245"/>
      <c r="FE51" s="245"/>
      <c r="FF51" s="401"/>
      <c r="FG51" s="245"/>
      <c r="FH51" s="245"/>
      <c r="FI51" s="245"/>
      <c r="FJ51" s="245"/>
      <c r="FK51" s="245"/>
      <c r="FL51" s="245"/>
      <c r="FM51" s="401"/>
      <c r="FN51" s="245"/>
      <c r="FO51" s="245"/>
      <c r="FP51" s="245"/>
      <c r="FQ51" s="245"/>
      <c r="FR51" s="245"/>
      <c r="FS51" s="245"/>
      <c r="GO51" s="964"/>
      <c r="GR51" s="780"/>
      <c r="GS51" s="312"/>
      <c r="HO51" s="704"/>
      <c r="HV51" s="704"/>
      <c r="JH51" s="245"/>
      <c r="JI51" s="245"/>
      <c r="JJ51" s="245"/>
      <c r="JK51" s="245"/>
      <c r="JL51" s="245"/>
      <c r="JM51" s="245"/>
      <c r="JN51" s="245"/>
      <c r="KC51" s="407"/>
      <c r="KD51" s="312"/>
      <c r="KE51" s="312"/>
      <c r="KH51" s="780"/>
      <c r="KI51" s="76"/>
      <c r="KK51" s="407"/>
      <c r="KL51" s="312"/>
      <c r="KO51" s="780"/>
      <c r="KP51" s="76"/>
      <c r="KR51" s="427"/>
      <c r="KS51" s="230"/>
      <c r="KT51" s="245"/>
      <c r="KU51" s="245"/>
      <c r="KV51" s="262"/>
      <c r="KW51" s="140"/>
      <c r="KX51" s="245"/>
      <c r="LM51" s="546"/>
      <c r="LT51" s="546"/>
      <c r="OL51" s="245"/>
      <c r="OM51" s="245"/>
      <c r="ON51" s="245"/>
      <c r="OO51" s="245"/>
      <c r="OP51" s="245"/>
      <c r="OQ51" s="245"/>
      <c r="OR51" s="245"/>
      <c r="OS51" s="245"/>
      <c r="OT51" s="245"/>
      <c r="OU51" s="245"/>
      <c r="OV51" s="245"/>
      <c r="OW51" s="245"/>
      <c r="OX51" s="245"/>
      <c r="OY51" s="245"/>
      <c r="PQ51" s="546"/>
      <c r="QB51" s="245"/>
      <c r="QC51" s="245"/>
      <c r="QD51" s="245"/>
      <c r="QE51" s="245"/>
      <c r="QF51" s="245"/>
      <c r="QG51" s="245"/>
      <c r="QH51" s="245"/>
    </row>
    <row r="52" spans="8:450" s="32" customFormat="1" x14ac:dyDescent="0.25">
      <c r="H52" s="323"/>
      <c r="J52" s="782"/>
      <c r="K52" s="140"/>
      <c r="L52" s="31"/>
      <c r="M52" s="795"/>
      <c r="N52" s="78">
        <f t="shared" si="67"/>
        <v>2065734</v>
      </c>
      <c r="P52" s="798"/>
      <c r="AL52" s="1458"/>
      <c r="BI52" s="1459"/>
      <c r="BW52" s="245"/>
      <c r="BX52" s="245"/>
      <c r="BY52" s="245"/>
      <c r="BZ52" s="245"/>
      <c r="CA52" s="245"/>
      <c r="CB52" s="245"/>
      <c r="CC52" s="245"/>
      <c r="CD52" s="798"/>
      <c r="CK52" s="546"/>
      <c r="DF52" s="322"/>
      <c r="DG52" s="245"/>
      <c r="DH52" s="303"/>
      <c r="DI52" s="140"/>
      <c r="DL52" s="78">
        <f t="shared" si="14"/>
        <v>178224.63999999998</v>
      </c>
      <c r="DN52" s="798"/>
      <c r="ED52" s="798"/>
      <c r="EK52" s="401"/>
      <c r="EL52" s="245"/>
      <c r="EM52" s="245"/>
      <c r="EN52" s="245"/>
      <c r="EO52" s="245"/>
      <c r="EP52" s="245"/>
      <c r="EQ52" s="245"/>
      <c r="ER52" s="401"/>
      <c r="ES52" s="245"/>
      <c r="ET52" s="245"/>
      <c r="EU52" s="245"/>
      <c r="EV52" s="245"/>
      <c r="EW52" s="245"/>
      <c r="EX52" s="245"/>
      <c r="EY52" s="401"/>
      <c r="EZ52" s="245"/>
      <c r="FA52" s="245"/>
      <c r="FB52" s="245"/>
      <c r="FC52" s="245"/>
      <c r="FD52" s="245"/>
      <c r="FE52" s="245"/>
      <c r="FF52" s="401"/>
      <c r="FG52" s="245"/>
      <c r="FH52" s="245"/>
      <c r="FI52" s="245"/>
      <c r="FJ52" s="245"/>
      <c r="FK52" s="245"/>
      <c r="FL52" s="245"/>
      <c r="FM52" s="401"/>
      <c r="FN52" s="245"/>
      <c r="FO52" s="245"/>
      <c r="FP52" s="245"/>
      <c r="FQ52" s="245"/>
      <c r="FR52" s="245"/>
      <c r="FS52" s="245"/>
      <c r="GO52" s="964"/>
      <c r="GR52" s="780"/>
      <c r="GS52" s="312"/>
      <c r="HO52" s="704"/>
      <c r="HV52" s="704"/>
      <c r="JH52" s="245"/>
      <c r="JI52" s="245"/>
      <c r="JJ52" s="245"/>
      <c r="JK52" s="245"/>
      <c r="JL52" s="245"/>
      <c r="JM52" s="245"/>
      <c r="JN52" s="245"/>
      <c r="KC52" s="407"/>
      <c r="KD52" s="312"/>
      <c r="KE52" s="312"/>
      <c r="KH52" s="780"/>
      <c r="KI52" s="76"/>
      <c r="KK52" s="407"/>
      <c r="KL52" s="312"/>
      <c r="KO52" s="780"/>
      <c r="KP52" s="76"/>
      <c r="KR52" s="427"/>
      <c r="KS52" s="230"/>
      <c r="KT52" s="245"/>
      <c r="KU52" s="245"/>
      <c r="KV52" s="262"/>
      <c r="KW52" s="140"/>
      <c r="KX52" s="245"/>
      <c r="LM52" s="546"/>
      <c r="LT52" s="546"/>
      <c r="OL52" s="245"/>
      <c r="OM52" s="245"/>
      <c r="ON52" s="245"/>
      <c r="OO52" s="245"/>
      <c r="OP52" s="245"/>
      <c r="OQ52" s="245"/>
      <c r="OR52" s="245"/>
      <c r="OS52" s="245"/>
      <c r="OT52" s="245"/>
      <c r="OU52" s="245"/>
      <c r="OV52" s="245"/>
      <c r="OW52" s="245"/>
      <c r="OX52" s="245"/>
      <c r="OY52" s="245"/>
      <c r="PQ52" s="546"/>
      <c r="QB52" s="245"/>
      <c r="QC52" s="245"/>
      <c r="QD52" s="245"/>
      <c r="QE52" s="245"/>
      <c r="QF52" s="245"/>
      <c r="QG52" s="245"/>
      <c r="QH52" s="245"/>
    </row>
    <row r="53" spans="8:450" s="32" customFormat="1" x14ac:dyDescent="0.25">
      <c r="H53" s="323"/>
      <c r="J53" s="782"/>
      <c r="K53" s="140"/>
      <c r="L53" s="31"/>
      <c r="M53" s="704"/>
      <c r="N53" s="78">
        <f t="shared" si="67"/>
        <v>2065734</v>
      </c>
      <c r="P53" s="798"/>
      <c r="AL53" s="1458"/>
      <c r="BI53" s="1459"/>
      <c r="BW53" s="245"/>
      <c r="BX53" s="245"/>
      <c r="BY53" s="245"/>
      <c r="BZ53" s="245"/>
      <c r="CA53" s="245"/>
      <c r="CB53" s="245"/>
      <c r="CC53" s="245"/>
      <c r="CD53" s="798"/>
      <c r="CK53" s="546"/>
      <c r="DF53" s="323"/>
      <c r="DH53" s="782"/>
      <c r="DL53" s="78">
        <f t="shared" si="14"/>
        <v>178224.63999999998</v>
      </c>
      <c r="DN53" s="798"/>
      <c r="ED53" s="798"/>
      <c r="EK53" s="401"/>
      <c r="EL53" s="245"/>
      <c r="EM53" s="245"/>
      <c r="EN53" s="245"/>
      <c r="EO53" s="245"/>
      <c r="EP53" s="245"/>
      <c r="EQ53" s="245"/>
      <c r="ER53" s="401"/>
      <c r="ES53" s="245"/>
      <c r="ET53" s="245"/>
      <c r="EU53" s="245"/>
      <c r="EV53" s="245"/>
      <c r="EW53" s="245"/>
      <c r="EX53" s="245"/>
      <c r="EY53" s="401"/>
      <c r="EZ53" s="245"/>
      <c r="FA53" s="245"/>
      <c r="FB53" s="245"/>
      <c r="FC53" s="245"/>
      <c r="FD53" s="245"/>
      <c r="FE53" s="245"/>
      <c r="FF53" s="401"/>
      <c r="FG53" s="245"/>
      <c r="FH53" s="245"/>
      <c r="FI53" s="245"/>
      <c r="FJ53" s="245"/>
      <c r="FK53" s="245"/>
      <c r="FL53" s="245"/>
      <c r="FM53" s="401"/>
      <c r="FN53" s="245"/>
      <c r="FO53" s="245"/>
      <c r="FP53" s="245"/>
      <c r="FQ53" s="245"/>
      <c r="FR53" s="245"/>
      <c r="FS53" s="245"/>
      <c r="GO53" s="964"/>
      <c r="GR53" s="780"/>
      <c r="GS53" s="312"/>
      <c r="HO53" s="704"/>
      <c r="HV53" s="704"/>
      <c r="JH53" s="245"/>
      <c r="JI53" s="245"/>
      <c r="JJ53" s="245"/>
      <c r="JK53" s="245"/>
      <c r="JL53" s="245"/>
      <c r="JM53" s="245"/>
      <c r="JN53" s="245"/>
      <c r="KC53" s="407"/>
      <c r="KD53" s="312"/>
      <c r="KE53" s="312"/>
      <c r="KH53" s="780"/>
      <c r="KI53" s="76"/>
      <c r="KK53" s="407"/>
      <c r="KL53" s="312"/>
      <c r="KO53" s="780"/>
      <c r="KP53" s="76"/>
      <c r="KR53" s="427"/>
      <c r="KS53" s="230"/>
      <c r="KT53" s="245"/>
      <c r="KU53" s="245"/>
      <c r="KV53" s="262"/>
      <c r="KW53" s="140"/>
      <c r="KX53" s="245"/>
      <c r="LM53" s="546"/>
      <c r="LT53" s="546"/>
      <c r="OL53" s="245"/>
      <c r="OM53" s="245"/>
      <c r="ON53" s="245"/>
      <c r="OO53" s="245"/>
      <c r="OP53" s="245"/>
      <c r="OQ53" s="245"/>
      <c r="OR53" s="245"/>
      <c r="OS53" s="245"/>
      <c r="OT53" s="245"/>
      <c r="OU53" s="245"/>
      <c r="OV53" s="245"/>
      <c r="OW53" s="245"/>
      <c r="OX53" s="245"/>
      <c r="OY53" s="245"/>
      <c r="PQ53" s="546"/>
      <c r="QB53" s="245"/>
      <c r="QC53" s="245"/>
      <c r="QD53" s="245"/>
      <c r="QE53" s="245"/>
      <c r="QF53" s="245"/>
      <c r="QG53" s="245"/>
      <c r="QH53" s="245"/>
    </row>
    <row r="54" spans="8:450" s="32" customFormat="1" x14ac:dyDescent="0.25">
      <c r="H54" s="323"/>
      <c r="J54" s="782"/>
      <c r="K54" s="140"/>
      <c r="L54" s="31"/>
      <c r="M54" s="795"/>
      <c r="N54" s="78">
        <f t="shared" si="67"/>
        <v>2065734</v>
      </c>
      <c r="P54" s="798"/>
      <c r="AL54" s="1458"/>
      <c r="BI54" s="1459"/>
      <c r="BW54" s="245"/>
      <c r="BX54" s="245"/>
      <c r="BY54" s="245"/>
      <c r="BZ54" s="245"/>
      <c r="CA54" s="245"/>
      <c r="CB54" s="245"/>
      <c r="CC54" s="245"/>
      <c r="CD54" s="798"/>
      <c r="CK54" s="546"/>
      <c r="DF54" s="323" t="s">
        <v>170</v>
      </c>
      <c r="DH54" s="782"/>
      <c r="DL54" s="78">
        <f t="shared" si="14"/>
        <v>178224.63999999998</v>
      </c>
      <c r="DN54" s="798"/>
      <c r="ED54" s="798"/>
      <c r="EK54" s="401"/>
      <c r="EL54" s="245"/>
      <c r="EM54" s="245"/>
      <c r="EN54" s="245"/>
      <c r="EO54" s="245"/>
      <c r="EP54" s="245"/>
      <c r="EQ54" s="245"/>
      <c r="ER54" s="401"/>
      <c r="ES54" s="245"/>
      <c r="ET54" s="245"/>
      <c r="EU54" s="245"/>
      <c r="EV54" s="245"/>
      <c r="EW54" s="245"/>
      <c r="EX54" s="245"/>
      <c r="EY54" s="401"/>
      <c r="EZ54" s="245"/>
      <c r="FA54" s="245"/>
      <c r="FB54" s="245"/>
      <c r="FC54" s="245"/>
      <c r="FD54" s="245"/>
      <c r="FE54" s="245"/>
      <c r="FF54" s="401"/>
      <c r="FG54" s="245"/>
      <c r="FH54" s="245"/>
      <c r="FI54" s="245"/>
      <c r="FJ54" s="245"/>
      <c r="FK54" s="245"/>
      <c r="FL54" s="245"/>
      <c r="FM54" s="401"/>
      <c r="FN54" s="245"/>
      <c r="FO54" s="245"/>
      <c r="FP54" s="245"/>
      <c r="FQ54" s="245"/>
      <c r="FR54" s="245"/>
      <c r="FS54" s="245"/>
      <c r="GO54" s="964"/>
      <c r="GR54" s="780"/>
      <c r="GS54" s="312"/>
      <c r="HO54" s="704"/>
      <c r="HV54" s="704"/>
      <c r="JH54" s="245"/>
      <c r="JI54" s="245"/>
      <c r="JJ54" s="245"/>
      <c r="JK54" s="245"/>
      <c r="JL54" s="245"/>
      <c r="JM54" s="245"/>
      <c r="JN54" s="245"/>
      <c r="KC54" s="407"/>
      <c r="KD54" s="312"/>
      <c r="KE54" s="312"/>
      <c r="KH54" s="780"/>
      <c r="KI54" s="76"/>
      <c r="KK54" s="407"/>
      <c r="KL54" s="312"/>
      <c r="KO54" s="780"/>
      <c r="KP54" s="76"/>
      <c r="KR54" s="427"/>
      <c r="KS54" s="230"/>
      <c r="KT54" s="245"/>
      <c r="KU54" s="245"/>
      <c r="KV54" s="262"/>
      <c r="KW54" s="140"/>
      <c r="KX54" s="245"/>
      <c r="LM54" s="546"/>
      <c r="LT54" s="546"/>
      <c r="OL54" s="245"/>
      <c r="OM54" s="245"/>
      <c r="ON54" s="245"/>
      <c r="OO54" s="245"/>
      <c r="OP54" s="245"/>
      <c r="OQ54" s="245"/>
      <c r="OR54" s="245"/>
      <c r="OS54" s="245"/>
      <c r="OT54" s="245"/>
      <c r="OU54" s="245"/>
      <c r="OV54" s="245"/>
      <c r="OW54" s="245"/>
      <c r="OX54" s="245"/>
      <c r="OY54" s="245"/>
      <c r="PQ54" s="546"/>
      <c r="QB54" s="245"/>
      <c r="QC54" s="245"/>
      <c r="QD54" s="245"/>
      <c r="QE54" s="245"/>
      <c r="QF54" s="245"/>
      <c r="QG54" s="245"/>
      <c r="QH54" s="245"/>
    </row>
    <row r="55" spans="8:450" s="32" customFormat="1" x14ac:dyDescent="0.25">
      <c r="H55" s="323"/>
      <c r="J55" s="782"/>
      <c r="K55" s="140"/>
      <c r="L55" s="31"/>
      <c r="M55" s="704"/>
      <c r="N55" s="78">
        <f t="shared" si="67"/>
        <v>2065734</v>
      </c>
      <c r="P55" s="798"/>
      <c r="AL55" s="1458"/>
      <c r="BI55" s="1459"/>
      <c r="BW55" s="245"/>
      <c r="BX55" s="245"/>
      <c r="BY55" s="245"/>
      <c r="BZ55" s="245"/>
      <c r="CA55" s="245"/>
      <c r="CB55" s="245"/>
      <c r="CC55" s="245"/>
      <c r="CD55" s="798"/>
      <c r="CK55" s="546"/>
      <c r="DF55" s="323"/>
      <c r="DH55" s="782"/>
      <c r="DL55" s="78">
        <f t="shared" si="14"/>
        <v>178224.63999999998</v>
      </c>
      <c r="DN55" s="798"/>
      <c r="ED55" s="798"/>
      <c r="EK55" s="401"/>
      <c r="EL55" s="245"/>
      <c r="EM55" s="245"/>
      <c r="EN55" s="245"/>
      <c r="EO55" s="245"/>
      <c r="EP55" s="245"/>
      <c r="EQ55" s="245"/>
      <c r="ER55" s="401"/>
      <c r="ES55" s="245"/>
      <c r="ET55" s="245"/>
      <c r="EU55" s="245"/>
      <c r="EV55" s="245"/>
      <c r="EW55" s="245"/>
      <c r="EX55" s="245"/>
      <c r="EY55" s="401"/>
      <c r="EZ55" s="245"/>
      <c r="FA55" s="245"/>
      <c r="FB55" s="245"/>
      <c r="FC55" s="245"/>
      <c r="FD55" s="245"/>
      <c r="FE55" s="245"/>
      <c r="FF55" s="401"/>
      <c r="FG55" s="245"/>
      <c r="FH55" s="245"/>
      <c r="FI55" s="245"/>
      <c r="FJ55" s="245"/>
      <c r="FK55" s="245"/>
      <c r="FL55" s="245"/>
      <c r="FM55" s="401"/>
      <c r="FN55" s="245"/>
      <c r="FO55" s="245"/>
      <c r="FP55" s="245"/>
      <c r="FQ55" s="245"/>
      <c r="FR55" s="245"/>
      <c r="FS55" s="245"/>
      <c r="GO55" s="964"/>
      <c r="GR55" s="780"/>
      <c r="GS55" s="312"/>
      <c r="HO55" s="704"/>
      <c r="HV55" s="704"/>
      <c r="JH55" s="245"/>
      <c r="JI55" s="245"/>
      <c r="JJ55" s="245"/>
      <c r="JK55" s="245"/>
      <c r="JL55" s="245"/>
      <c r="JM55" s="245"/>
      <c r="JN55" s="245"/>
      <c r="KC55" s="407"/>
      <c r="KD55" s="312"/>
      <c r="KE55" s="312"/>
      <c r="KH55" s="780"/>
      <c r="KI55" s="76"/>
      <c r="KK55" s="407"/>
      <c r="KL55" s="312"/>
      <c r="KO55" s="780"/>
      <c r="KP55" s="76"/>
      <c r="KR55" s="427"/>
      <c r="KS55" s="230"/>
      <c r="KT55" s="245"/>
      <c r="KU55" s="245"/>
      <c r="KV55" s="262"/>
      <c r="KW55" s="140"/>
      <c r="KX55" s="245"/>
      <c r="LM55" s="546"/>
      <c r="LT55" s="546"/>
      <c r="OL55" s="245"/>
      <c r="OM55" s="245"/>
      <c r="ON55" s="245"/>
      <c r="OO55" s="245"/>
      <c r="OP55" s="245"/>
      <c r="OQ55" s="245"/>
      <c r="OR55" s="245"/>
      <c r="OS55" s="245"/>
      <c r="OT55" s="245"/>
      <c r="OU55" s="245"/>
      <c r="OV55" s="245"/>
      <c r="OW55" s="245"/>
      <c r="OX55" s="245"/>
      <c r="OY55" s="245"/>
      <c r="PQ55" s="546"/>
      <c r="QB55" s="245"/>
      <c r="QC55" s="245"/>
      <c r="QD55" s="245"/>
      <c r="QE55" s="245"/>
      <c r="QF55" s="245"/>
      <c r="QG55" s="245"/>
      <c r="QH55" s="245"/>
    </row>
    <row r="56" spans="8:450" s="32" customFormat="1" x14ac:dyDescent="0.25">
      <c r="H56" s="323"/>
      <c r="J56" s="782"/>
      <c r="K56" s="140"/>
      <c r="L56" s="31"/>
      <c r="M56" s="704"/>
      <c r="N56" s="78">
        <f t="shared" si="67"/>
        <v>2065734</v>
      </c>
      <c r="P56" s="798"/>
      <c r="AL56" s="1458"/>
      <c r="BI56" s="1459"/>
      <c r="BW56" s="245"/>
      <c r="BX56" s="245"/>
      <c r="BY56" s="245"/>
      <c r="BZ56" s="245"/>
      <c r="CA56" s="245"/>
      <c r="CB56" s="245"/>
      <c r="CC56" s="245"/>
      <c r="CD56" s="798"/>
      <c r="CK56" s="546"/>
      <c r="DF56" s="323"/>
      <c r="DH56" s="782"/>
      <c r="DL56" s="78">
        <f t="shared" si="14"/>
        <v>178224.63999999998</v>
      </c>
      <c r="DN56" s="798"/>
      <c r="ED56" s="798"/>
      <c r="EK56" s="401"/>
      <c r="EL56" s="245"/>
      <c r="EM56" s="245"/>
      <c r="EN56" s="245"/>
      <c r="EO56" s="245"/>
      <c r="EP56" s="245"/>
      <c r="EQ56" s="245"/>
      <c r="ER56" s="401"/>
      <c r="ES56" s="245"/>
      <c r="ET56" s="245"/>
      <c r="EU56" s="245"/>
      <c r="EV56" s="245"/>
      <c r="EW56" s="245"/>
      <c r="EX56" s="245"/>
      <c r="EY56" s="401"/>
      <c r="EZ56" s="245"/>
      <c r="FA56" s="245"/>
      <c r="FB56" s="245"/>
      <c r="FC56" s="245"/>
      <c r="FD56" s="245"/>
      <c r="FE56" s="245"/>
      <c r="FF56" s="401"/>
      <c r="FG56" s="245"/>
      <c r="FH56" s="245"/>
      <c r="FI56" s="245"/>
      <c r="FJ56" s="245"/>
      <c r="FK56" s="245"/>
      <c r="FL56" s="245"/>
      <c r="FM56" s="401"/>
      <c r="FN56" s="245"/>
      <c r="FO56" s="245"/>
      <c r="FP56" s="245"/>
      <c r="FQ56" s="245"/>
      <c r="FR56" s="245"/>
      <c r="FS56" s="245"/>
      <c r="GO56" s="964"/>
      <c r="GR56" s="780"/>
      <c r="GS56" s="312"/>
      <c r="HO56" s="704"/>
      <c r="HV56" s="704"/>
      <c r="JH56" s="245"/>
      <c r="JI56" s="245"/>
      <c r="JJ56" s="245"/>
      <c r="JK56" s="245"/>
      <c r="JL56" s="245"/>
      <c r="JM56" s="245"/>
      <c r="JN56" s="245"/>
      <c r="KC56" s="407"/>
      <c r="KD56" s="312"/>
      <c r="KE56" s="312"/>
      <c r="KH56" s="780"/>
      <c r="KI56" s="76"/>
      <c r="KK56" s="407"/>
      <c r="KL56" s="312"/>
      <c r="KO56" s="780"/>
      <c r="KP56" s="76"/>
      <c r="KR56" s="427"/>
      <c r="KS56" s="230"/>
      <c r="KT56" s="245"/>
      <c r="KU56" s="245"/>
      <c r="KV56" s="262"/>
      <c r="KW56" s="140"/>
      <c r="KX56" s="245"/>
      <c r="LM56" s="546"/>
      <c r="LT56" s="546"/>
      <c r="OL56" s="245"/>
      <c r="OM56" s="245"/>
      <c r="ON56" s="245"/>
      <c r="OO56" s="245"/>
      <c r="OP56" s="245"/>
      <c r="OQ56" s="245"/>
      <c r="OR56" s="245"/>
      <c r="OS56" s="245"/>
      <c r="OT56" s="245"/>
      <c r="OU56" s="245"/>
      <c r="OV56" s="245"/>
      <c r="OW56" s="245"/>
      <c r="OX56" s="245"/>
      <c r="OY56" s="245"/>
      <c r="PQ56" s="546"/>
      <c r="QB56" s="245"/>
      <c r="QC56" s="245"/>
      <c r="QD56" s="245"/>
      <c r="QE56" s="245"/>
      <c r="QF56" s="245"/>
      <c r="QG56" s="245"/>
      <c r="QH56" s="245"/>
    </row>
    <row r="57" spans="8:450" s="32" customFormat="1" x14ac:dyDescent="0.25">
      <c r="H57" s="323"/>
      <c r="J57" s="782"/>
      <c r="K57" s="140"/>
      <c r="L57" s="31"/>
      <c r="M57" s="704"/>
      <c r="N57" s="78">
        <f t="shared" si="67"/>
        <v>2065734</v>
      </c>
      <c r="P57" s="798"/>
      <c r="AL57" s="1458"/>
      <c r="BI57" s="1459"/>
      <c r="BW57" s="245"/>
      <c r="BX57" s="245"/>
      <c r="BY57" s="245"/>
      <c r="BZ57" s="245"/>
      <c r="CA57" s="245"/>
      <c r="CB57" s="245"/>
      <c r="CC57" s="245"/>
      <c r="CD57" s="798"/>
      <c r="CK57" s="546"/>
      <c r="DF57" s="323"/>
      <c r="DH57" s="817"/>
      <c r="DL57" s="78">
        <f t="shared" si="14"/>
        <v>178224.63999999998</v>
      </c>
      <c r="DN57" s="798"/>
      <c r="ED57" s="798"/>
      <c r="EK57" s="401"/>
      <c r="EL57" s="245"/>
      <c r="EM57" s="245"/>
      <c r="EN57" s="245"/>
      <c r="EO57" s="245"/>
      <c r="EP57" s="245"/>
      <c r="EQ57" s="245"/>
      <c r="ER57" s="401"/>
      <c r="ES57" s="245"/>
      <c r="ET57" s="245"/>
      <c r="EU57" s="245"/>
      <c r="EV57" s="245"/>
      <c r="EW57" s="245"/>
      <c r="EX57" s="245"/>
      <c r="EY57" s="401"/>
      <c r="EZ57" s="245"/>
      <c r="FA57" s="245"/>
      <c r="FB57" s="245"/>
      <c r="FC57" s="245"/>
      <c r="FD57" s="245"/>
      <c r="FE57" s="245"/>
      <c r="FF57" s="401"/>
      <c r="FG57" s="245"/>
      <c r="FH57" s="245"/>
      <c r="FI57" s="245"/>
      <c r="FJ57" s="245"/>
      <c r="FK57" s="245"/>
      <c r="FL57" s="245"/>
      <c r="FM57" s="401"/>
      <c r="FN57" s="245"/>
      <c r="FO57" s="245"/>
      <c r="FP57" s="245"/>
      <c r="FQ57" s="245"/>
      <c r="FR57" s="245"/>
      <c r="FS57" s="245"/>
      <c r="GO57" s="964"/>
      <c r="GR57" s="780"/>
      <c r="GS57" s="312"/>
      <c r="HO57" s="704"/>
      <c r="HV57" s="704"/>
      <c r="JH57" s="245"/>
      <c r="JI57" s="245"/>
      <c r="JJ57" s="245"/>
      <c r="JK57" s="245"/>
      <c r="JL57" s="245"/>
      <c r="JM57" s="245"/>
      <c r="JN57" s="245"/>
      <c r="KC57" s="407"/>
      <c r="KD57" s="312"/>
      <c r="KE57" s="312"/>
      <c r="KH57" s="780"/>
      <c r="KI57" s="76"/>
      <c r="KK57" s="407"/>
      <c r="KL57" s="312"/>
      <c r="KO57" s="780"/>
      <c r="KP57" s="76"/>
      <c r="KR57" s="427"/>
      <c r="KS57" s="230"/>
      <c r="KT57" s="245"/>
      <c r="KU57" s="245"/>
      <c r="KV57" s="262"/>
      <c r="KW57" s="140"/>
      <c r="KX57" s="245"/>
      <c r="LM57" s="546"/>
      <c r="LT57" s="546"/>
      <c r="OL57" s="245"/>
      <c r="OM57" s="245"/>
      <c r="ON57" s="245"/>
      <c r="OO57" s="245"/>
      <c r="OP57" s="245"/>
      <c r="OQ57" s="245"/>
      <c r="OR57" s="245"/>
      <c r="OS57" s="245"/>
      <c r="OT57" s="245"/>
      <c r="OU57" s="245"/>
      <c r="OV57" s="245"/>
      <c r="OW57" s="245"/>
      <c r="OX57" s="245"/>
      <c r="OY57" s="245"/>
      <c r="PQ57" s="546"/>
      <c r="QB57" s="245"/>
      <c r="QC57" s="245"/>
      <c r="QD57" s="245"/>
      <c r="QE57" s="245"/>
      <c r="QF57" s="245"/>
      <c r="QG57" s="245"/>
      <c r="QH57" s="245"/>
    </row>
    <row r="58" spans="8:450" s="32" customFormat="1" x14ac:dyDescent="0.25">
      <c r="H58" s="323"/>
      <c r="J58" s="782"/>
      <c r="K58" s="140"/>
      <c r="L58" s="31"/>
      <c r="M58" s="704"/>
      <c r="N58" s="78">
        <f t="shared" si="67"/>
        <v>2065734</v>
      </c>
      <c r="P58" s="798"/>
      <c r="AL58" s="1458"/>
      <c r="BI58" s="1459"/>
      <c r="BW58" s="245"/>
      <c r="BX58" s="245"/>
      <c r="BY58" s="245"/>
      <c r="BZ58" s="245"/>
      <c r="CA58" s="245"/>
      <c r="CB58" s="245"/>
      <c r="CC58" s="245"/>
      <c r="CD58" s="798"/>
      <c r="CK58" s="546"/>
      <c r="DF58" s="323"/>
      <c r="DH58" s="817"/>
      <c r="DL58" s="78">
        <f t="shared" si="14"/>
        <v>178224.63999999998</v>
      </c>
      <c r="DN58" s="798"/>
      <c r="ED58" s="798"/>
      <c r="EK58" s="401"/>
      <c r="EL58" s="245"/>
      <c r="EM58" s="245"/>
      <c r="EN58" s="245"/>
      <c r="EO58" s="245"/>
      <c r="EP58" s="245"/>
      <c r="EQ58" s="245"/>
      <c r="ER58" s="401"/>
      <c r="ES58" s="245"/>
      <c r="ET58" s="245"/>
      <c r="EU58" s="245"/>
      <c r="EV58" s="245"/>
      <c r="EW58" s="245"/>
      <c r="EX58" s="245"/>
      <c r="EY58" s="401"/>
      <c r="EZ58" s="245"/>
      <c r="FA58" s="245"/>
      <c r="FB58" s="245"/>
      <c r="FC58" s="245"/>
      <c r="FD58" s="245"/>
      <c r="FE58" s="245"/>
      <c r="FF58" s="401"/>
      <c r="FG58" s="245"/>
      <c r="FH58" s="245"/>
      <c r="FI58" s="245"/>
      <c r="FJ58" s="245"/>
      <c r="FK58" s="245"/>
      <c r="FL58" s="245"/>
      <c r="FM58" s="401"/>
      <c r="FN58" s="245"/>
      <c r="FO58" s="245"/>
      <c r="FP58" s="245"/>
      <c r="FQ58" s="245"/>
      <c r="FR58" s="245"/>
      <c r="FS58" s="245"/>
      <c r="GO58" s="964"/>
      <c r="GR58" s="780"/>
      <c r="GS58" s="312"/>
      <c r="HO58" s="704"/>
      <c r="HV58" s="704"/>
      <c r="JH58" s="245"/>
      <c r="JI58" s="245"/>
      <c r="JJ58" s="245"/>
      <c r="JK58" s="245"/>
      <c r="JL58" s="245"/>
      <c r="JM58" s="245"/>
      <c r="JN58" s="245"/>
      <c r="KC58" s="407"/>
      <c r="KD58" s="312"/>
      <c r="KE58" s="312"/>
      <c r="KH58" s="780"/>
      <c r="KI58" s="76"/>
      <c r="KK58" s="407"/>
      <c r="KL58" s="312"/>
      <c r="KO58" s="780"/>
      <c r="KP58" s="76"/>
      <c r="KR58" s="427"/>
      <c r="KS58" s="230"/>
      <c r="KT58" s="245"/>
      <c r="KU58" s="245"/>
      <c r="KV58" s="262"/>
      <c r="KW58" s="140"/>
      <c r="KX58" s="245"/>
      <c r="LM58" s="546"/>
      <c r="LT58" s="546"/>
      <c r="OL58" s="245"/>
      <c r="OM58" s="245"/>
      <c r="ON58" s="245"/>
      <c r="OO58" s="245"/>
      <c r="OP58" s="245"/>
      <c r="OQ58" s="245"/>
      <c r="OR58" s="245"/>
      <c r="OS58" s="245"/>
      <c r="OT58" s="245"/>
      <c r="OU58" s="245"/>
      <c r="OV58" s="245"/>
      <c r="OW58" s="245"/>
      <c r="OX58" s="245"/>
      <c r="OY58" s="245"/>
      <c r="PQ58" s="546"/>
      <c r="QB58" s="245"/>
      <c r="QC58" s="245"/>
      <c r="QD58" s="245"/>
      <c r="QE58" s="245"/>
      <c r="QF58" s="245"/>
      <c r="QG58" s="245"/>
      <c r="QH58" s="245"/>
    </row>
    <row r="59" spans="8:450" s="32" customFormat="1" x14ac:dyDescent="0.25">
      <c r="H59" s="323"/>
      <c r="J59" s="782"/>
      <c r="K59" s="140"/>
      <c r="L59" s="31"/>
      <c r="M59" s="704"/>
      <c r="N59" s="78">
        <f t="shared" si="67"/>
        <v>2065734</v>
      </c>
      <c r="P59" s="798"/>
      <c r="AL59" s="1458"/>
      <c r="BI59" s="1459"/>
      <c r="BW59" s="245"/>
      <c r="BX59" s="245"/>
      <c r="BY59" s="245"/>
      <c r="BZ59" s="245"/>
      <c r="CA59" s="245"/>
      <c r="CB59" s="245"/>
      <c r="CC59" s="245"/>
      <c r="CD59" s="798"/>
      <c r="CK59" s="546"/>
      <c r="DF59" s="323"/>
      <c r="DH59" s="817"/>
      <c r="DL59" s="78">
        <f t="shared" si="14"/>
        <v>178224.63999999998</v>
      </c>
      <c r="DN59" s="798"/>
      <c r="ED59" s="798"/>
      <c r="EK59" s="401"/>
      <c r="EL59" s="245"/>
      <c r="EM59" s="245"/>
      <c r="EN59" s="245"/>
      <c r="EO59" s="245"/>
      <c r="EP59" s="245"/>
      <c r="EQ59" s="245"/>
      <c r="ER59" s="401"/>
      <c r="ES59" s="245"/>
      <c r="ET59" s="245"/>
      <c r="EU59" s="245"/>
      <c r="EV59" s="245"/>
      <c r="EW59" s="245"/>
      <c r="EX59" s="245"/>
      <c r="EY59" s="401"/>
      <c r="EZ59" s="245"/>
      <c r="FA59" s="245"/>
      <c r="FB59" s="245"/>
      <c r="FC59" s="245"/>
      <c r="FD59" s="245"/>
      <c r="FE59" s="245"/>
      <c r="FF59" s="401"/>
      <c r="FG59" s="245"/>
      <c r="FH59" s="245"/>
      <c r="FI59" s="245"/>
      <c r="FJ59" s="245"/>
      <c r="FK59" s="245"/>
      <c r="FL59" s="245"/>
      <c r="FM59" s="401"/>
      <c r="FN59" s="245"/>
      <c r="FO59" s="245"/>
      <c r="FP59" s="245"/>
      <c r="FQ59" s="245"/>
      <c r="FR59" s="245"/>
      <c r="FS59" s="245"/>
      <c r="GO59" s="964"/>
      <c r="GR59" s="780"/>
      <c r="GS59" s="312"/>
      <c r="HO59" s="704"/>
      <c r="HV59" s="704"/>
      <c r="JH59" s="245"/>
      <c r="JI59" s="245"/>
      <c r="JJ59" s="245"/>
      <c r="JK59" s="245"/>
      <c r="JL59" s="245"/>
      <c r="JM59" s="245"/>
      <c r="JN59" s="245"/>
      <c r="KC59" s="407"/>
      <c r="KD59" s="312"/>
      <c r="KE59" s="312"/>
      <c r="KH59" s="780"/>
      <c r="KI59" s="76"/>
      <c r="KK59" s="407"/>
      <c r="KL59" s="312"/>
      <c r="KO59" s="780"/>
      <c r="KP59" s="76"/>
      <c r="KR59" s="427"/>
      <c r="KS59" s="230"/>
      <c r="KT59" s="245"/>
      <c r="KU59" s="245"/>
      <c r="KV59" s="262"/>
      <c r="KW59" s="140"/>
      <c r="KX59" s="245"/>
      <c r="LM59" s="546"/>
      <c r="LT59" s="546"/>
      <c r="OL59" s="245"/>
      <c r="OM59" s="245"/>
      <c r="ON59" s="245"/>
      <c r="OO59" s="245"/>
      <c r="OP59" s="245"/>
      <c r="OQ59" s="245"/>
      <c r="OR59" s="245"/>
      <c r="OS59" s="245"/>
      <c r="OT59" s="245"/>
      <c r="OU59" s="245"/>
      <c r="OV59" s="245"/>
      <c r="OW59" s="245"/>
      <c r="OX59" s="245"/>
      <c r="OY59" s="245"/>
      <c r="PQ59" s="546"/>
      <c r="QB59" s="245"/>
      <c r="QC59" s="245"/>
      <c r="QD59" s="245"/>
      <c r="QE59" s="245"/>
      <c r="QF59" s="245"/>
      <c r="QG59" s="245"/>
      <c r="QH59" s="245"/>
    </row>
    <row r="60" spans="8:450" s="32" customFormat="1" x14ac:dyDescent="0.25">
      <c r="H60" s="323"/>
      <c r="J60" s="782"/>
      <c r="K60" s="140"/>
      <c r="L60" s="31"/>
      <c r="M60" s="704"/>
      <c r="N60" s="78">
        <f t="shared" si="67"/>
        <v>2065734</v>
      </c>
      <c r="P60" s="798"/>
      <c r="AL60" s="1458"/>
      <c r="BI60" s="1459"/>
      <c r="BW60" s="245"/>
      <c r="BX60" s="245"/>
      <c r="BY60" s="245"/>
      <c r="BZ60" s="245"/>
      <c r="CA60" s="245"/>
      <c r="CB60" s="245"/>
      <c r="CC60" s="245"/>
      <c r="CD60" s="798"/>
      <c r="CK60" s="546"/>
      <c r="DF60" s="323"/>
      <c r="DH60" s="817"/>
      <c r="DL60" s="78">
        <f t="shared" si="14"/>
        <v>178224.63999999998</v>
      </c>
      <c r="DN60" s="798"/>
      <c r="ED60" s="798"/>
      <c r="EK60" s="401"/>
      <c r="EL60" s="245"/>
      <c r="EM60" s="245"/>
      <c r="EN60" s="245"/>
      <c r="EO60" s="245"/>
      <c r="EP60" s="245"/>
      <c r="EQ60" s="245"/>
      <c r="ER60" s="401"/>
      <c r="ES60" s="245"/>
      <c r="ET60" s="245"/>
      <c r="EU60" s="245"/>
      <c r="EV60" s="245"/>
      <c r="EW60" s="245"/>
      <c r="EX60" s="245"/>
      <c r="EY60" s="401"/>
      <c r="EZ60" s="245"/>
      <c r="FA60" s="245"/>
      <c r="FB60" s="245"/>
      <c r="FC60" s="245"/>
      <c r="FD60" s="245"/>
      <c r="FE60" s="245"/>
      <c r="FF60" s="401"/>
      <c r="FG60" s="245"/>
      <c r="FH60" s="245"/>
      <c r="FI60" s="245"/>
      <c r="FJ60" s="245"/>
      <c r="FK60" s="245"/>
      <c r="FL60" s="245"/>
      <c r="FM60" s="401"/>
      <c r="FN60" s="245"/>
      <c r="FO60" s="245"/>
      <c r="FP60" s="245"/>
      <c r="FQ60" s="245"/>
      <c r="FR60" s="245"/>
      <c r="FS60" s="245"/>
      <c r="GO60" s="964"/>
      <c r="GR60" s="780"/>
      <c r="GS60" s="312"/>
      <c r="HO60" s="704"/>
      <c r="HV60" s="704"/>
      <c r="JH60" s="245"/>
      <c r="JI60" s="245"/>
      <c r="JJ60" s="245"/>
      <c r="JK60" s="245"/>
      <c r="JL60" s="245"/>
      <c r="JM60" s="245"/>
      <c r="JN60" s="245"/>
      <c r="KC60" s="407"/>
      <c r="KD60" s="312"/>
      <c r="KE60" s="312"/>
      <c r="KH60" s="780"/>
      <c r="KI60" s="76"/>
      <c r="KK60" s="407"/>
      <c r="KL60" s="312"/>
      <c r="KO60" s="780"/>
      <c r="KP60" s="76"/>
      <c r="KR60" s="427"/>
      <c r="KS60" s="230"/>
      <c r="KT60" s="245"/>
      <c r="KU60" s="245"/>
      <c r="KV60" s="262"/>
      <c r="KW60" s="140"/>
      <c r="KX60" s="245"/>
      <c r="LM60" s="546"/>
      <c r="LT60" s="546"/>
      <c r="OL60" s="245"/>
      <c r="OM60" s="245"/>
      <c r="ON60" s="245"/>
      <c r="OO60" s="245"/>
      <c r="OP60" s="245"/>
      <c r="OQ60" s="245"/>
      <c r="OR60" s="245"/>
      <c r="OS60" s="245"/>
      <c r="OT60" s="245"/>
      <c r="OU60" s="245"/>
      <c r="OV60" s="245"/>
      <c r="OW60" s="245"/>
      <c r="OX60" s="245"/>
      <c r="OY60" s="245"/>
      <c r="PQ60" s="546"/>
      <c r="QB60" s="245"/>
      <c r="QC60" s="245"/>
      <c r="QD60" s="245"/>
      <c r="QE60" s="245"/>
      <c r="QF60" s="245"/>
      <c r="QG60" s="245"/>
      <c r="QH60" s="245"/>
    </row>
    <row r="61" spans="8:450" s="32" customFormat="1" x14ac:dyDescent="0.25">
      <c r="H61" s="323"/>
      <c r="J61" s="782"/>
      <c r="K61" s="140"/>
      <c r="L61" s="31"/>
      <c r="M61" s="704"/>
      <c r="N61" s="78">
        <f t="shared" si="67"/>
        <v>2065734</v>
      </c>
      <c r="P61" s="798"/>
      <c r="AL61" s="1458"/>
      <c r="BI61" s="1459"/>
      <c r="BW61" s="245"/>
      <c r="BX61" s="245"/>
      <c r="BY61" s="245"/>
      <c r="BZ61" s="245"/>
      <c r="CA61" s="245"/>
      <c r="CB61" s="245"/>
      <c r="CC61" s="245"/>
      <c r="CD61" s="798"/>
      <c r="CK61" s="546"/>
      <c r="DF61" s="323"/>
      <c r="DH61" s="817"/>
      <c r="DL61" s="78">
        <f t="shared" si="14"/>
        <v>178224.63999999998</v>
      </c>
      <c r="DN61" s="798"/>
      <c r="ED61" s="798"/>
      <c r="EK61" s="401"/>
      <c r="EL61" s="245"/>
      <c r="EM61" s="245"/>
      <c r="EN61" s="245"/>
      <c r="EO61" s="245"/>
      <c r="EP61" s="245"/>
      <c r="EQ61" s="245"/>
      <c r="ER61" s="401"/>
      <c r="ES61" s="245"/>
      <c r="ET61" s="245"/>
      <c r="EU61" s="245"/>
      <c r="EV61" s="245"/>
      <c r="EW61" s="245"/>
      <c r="EX61" s="245"/>
      <c r="EY61" s="401"/>
      <c r="EZ61" s="245"/>
      <c r="FA61" s="245"/>
      <c r="FB61" s="245"/>
      <c r="FC61" s="245"/>
      <c r="FD61" s="245"/>
      <c r="FE61" s="245"/>
      <c r="FF61" s="401"/>
      <c r="FG61" s="245"/>
      <c r="FH61" s="245"/>
      <c r="FI61" s="245"/>
      <c r="FJ61" s="245"/>
      <c r="FK61" s="245"/>
      <c r="FL61" s="245"/>
      <c r="FM61" s="401"/>
      <c r="FN61" s="245"/>
      <c r="FO61" s="245"/>
      <c r="FP61" s="245"/>
      <c r="FQ61" s="245"/>
      <c r="FR61" s="245"/>
      <c r="FS61" s="245"/>
      <c r="GO61" s="964"/>
      <c r="GR61" s="780"/>
      <c r="GS61" s="312"/>
      <c r="HO61" s="704"/>
      <c r="HV61" s="704"/>
      <c r="JH61" s="245"/>
      <c r="JI61" s="245"/>
      <c r="JJ61" s="245"/>
      <c r="JK61" s="245"/>
      <c r="JL61" s="245"/>
      <c r="JM61" s="245"/>
      <c r="JN61" s="245"/>
      <c r="KC61" s="407"/>
      <c r="KD61" s="312"/>
      <c r="KE61" s="312"/>
      <c r="KH61" s="780"/>
      <c r="KI61" s="76"/>
      <c r="KK61" s="407"/>
      <c r="KL61" s="312"/>
      <c r="KO61" s="780"/>
      <c r="KP61" s="76"/>
      <c r="KR61" s="427"/>
      <c r="KS61" s="230"/>
      <c r="KT61" s="245"/>
      <c r="KU61" s="245"/>
      <c r="KV61" s="262"/>
      <c r="KW61" s="140"/>
      <c r="KX61" s="245"/>
      <c r="LM61" s="546"/>
      <c r="LT61" s="546"/>
      <c r="OL61" s="245"/>
      <c r="OM61" s="245"/>
      <c r="ON61" s="245"/>
      <c r="OO61" s="245"/>
      <c r="OP61" s="245"/>
      <c r="OQ61" s="245"/>
      <c r="OR61" s="245"/>
      <c r="OS61" s="245"/>
      <c r="OT61" s="245"/>
      <c r="OU61" s="245"/>
      <c r="OV61" s="245"/>
      <c r="OW61" s="245"/>
      <c r="OX61" s="245"/>
      <c r="OY61" s="245"/>
      <c r="PQ61" s="546"/>
      <c r="QB61" s="245"/>
      <c r="QC61" s="245"/>
      <c r="QD61" s="245"/>
      <c r="QE61" s="245"/>
      <c r="QF61" s="245"/>
      <c r="QG61" s="245"/>
      <c r="QH61" s="245"/>
    </row>
    <row r="62" spans="8:450" s="32" customFormat="1" x14ac:dyDescent="0.25">
      <c r="H62" s="323"/>
      <c r="J62" s="782"/>
      <c r="K62" s="140"/>
      <c r="L62" s="31"/>
      <c r="M62" s="704"/>
      <c r="N62" s="78">
        <f t="shared" si="67"/>
        <v>2065734</v>
      </c>
      <c r="P62" s="798"/>
      <c r="AL62" s="1458"/>
      <c r="BI62" s="1459"/>
      <c r="BW62" s="245"/>
      <c r="BX62" s="245"/>
      <c r="BY62" s="245"/>
      <c r="BZ62" s="245"/>
      <c r="CA62" s="245"/>
      <c r="CB62" s="245"/>
      <c r="CC62" s="245"/>
      <c r="CD62" s="798"/>
      <c r="CK62" s="546"/>
      <c r="DF62" s="323"/>
      <c r="DH62" s="817"/>
      <c r="DL62" s="78">
        <f t="shared" si="14"/>
        <v>178224.63999999998</v>
      </c>
      <c r="DN62" s="798"/>
      <c r="ED62" s="798"/>
      <c r="EK62" s="401"/>
      <c r="EL62" s="245"/>
      <c r="EM62" s="245"/>
      <c r="EN62" s="245"/>
      <c r="EO62" s="245"/>
      <c r="EP62" s="245"/>
      <c r="EQ62" s="245"/>
      <c r="ER62" s="401"/>
      <c r="ES62" s="245"/>
      <c r="ET62" s="245"/>
      <c r="EU62" s="245"/>
      <c r="EV62" s="245"/>
      <c r="EW62" s="245"/>
      <c r="EX62" s="245"/>
      <c r="EY62" s="401"/>
      <c r="EZ62" s="245"/>
      <c r="FA62" s="245"/>
      <c r="FB62" s="245"/>
      <c r="FC62" s="245"/>
      <c r="FD62" s="245"/>
      <c r="FE62" s="245"/>
      <c r="FF62" s="401"/>
      <c r="FG62" s="245"/>
      <c r="FH62" s="245"/>
      <c r="FI62" s="245"/>
      <c r="FJ62" s="245"/>
      <c r="FK62" s="245"/>
      <c r="FL62" s="245"/>
      <c r="FM62" s="401"/>
      <c r="FN62" s="245"/>
      <c r="FO62" s="245"/>
      <c r="FP62" s="245"/>
      <c r="FQ62" s="245"/>
      <c r="FR62" s="245"/>
      <c r="FS62" s="245"/>
      <c r="GO62" s="964"/>
      <c r="GR62" s="780"/>
      <c r="GS62" s="312"/>
      <c r="HO62" s="704"/>
      <c r="HV62" s="704"/>
      <c r="JH62" s="245"/>
      <c r="JI62" s="245"/>
      <c r="JJ62" s="245"/>
      <c r="JK62" s="245"/>
      <c r="JL62" s="245"/>
      <c r="JM62" s="245"/>
      <c r="JN62" s="245"/>
      <c r="KC62" s="407"/>
      <c r="KD62" s="312"/>
      <c r="KE62" s="312"/>
      <c r="KH62" s="780"/>
      <c r="KI62" s="76"/>
      <c r="KK62" s="407"/>
      <c r="KL62" s="312"/>
      <c r="KO62" s="780"/>
      <c r="KP62" s="76"/>
      <c r="KR62" s="427"/>
      <c r="KS62" s="230"/>
      <c r="KT62" s="245"/>
      <c r="KU62" s="245"/>
      <c r="KV62" s="262"/>
      <c r="KW62" s="140"/>
      <c r="KX62" s="245"/>
      <c r="LM62" s="546"/>
      <c r="LT62" s="546"/>
      <c r="OL62" s="245"/>
      <c r="OM62" s="245"/>
      <c r="ON62" s="245"/>
      <c r="OO62" s="245"/>
      <c r="OP62" s="245"/>
      <c r="OQ62" s="245"/>
      <c r="OR62" s="245"/>
      <c r="OS62" s="245"/>
      <c r="OT62" s="245"/>
      <c r="OU62" s="245"/>
      <c r="OV62" s="245"/>
      <c r="OW62" s="245"/>
      <c r="OX62" s="245"/>
      <c r="OY62" s="245"/>
      <c r="PQ62" s="546"/>
      <c r="QB62" s="245"/>
      <c r="QC62" s="245"/>
      <c r="QD62" s="245"/>
      <c r="QE62" s="245"/>
      <c r="QF62" s="245"/>
      <c r="QG62" s="245"/>
      <c r="QH62" s="245"/>
    </row>
    <row r="63" spans="8:450" s="32" customFormat="1" x14ac:dyDescent="0.25">
      <c r="H63" s="323"/>
      <c r="J63" s="782"/>
      <c r="K63" s="140"/>
      <c r="L63" s="31"/>
      <c r="M63" s="704"/>
      <c r="N63" s="78">
        <f t="shared" si="67"/>
        <v>2065734</v>
      </c>
      <c r="P63" s="798"/>
      <c r="AL63" s="1458"/>
      <c r="BI63" s="1459"/>
      <c r="BW63" s="245"/>
      <c r="BX63" s="245"/>
      <c r="BY63" s="245"/>
      <c r="BZ63" s="245"/>
      <c r="CA63" s="245"/>
      <c r="CB63" s="245"/>
      <c r="CC63" s="245"/>
      <c r="CD63" s="798"/>
      <c r="CK63" s="546"/>
      <c r="DF63" s="798"/>
      <c r="DH63" s="817"/>
      <c r="DL63" s="78">
        <f t="shared" si="14"/>
        <v>178224.63999999998</v>
      </c>
      <c r="DN63" s="798"/>
      <c r="ED63" s="798"/>
      <c r="EK63" s="401"/>
      <c r="EL63" s="245"/>
      <c r="EM63" s="245"/>
      <c r="EN63" s="245"/>
      <c r="EO63" s="245"/>
      <c r="EP63" s="245"/>
      <c r="EQ63" s="245"/>
      <c r="ER63" s="401"/>
      <c r="ES63" s="245"/>
      <c r="ET63" s="245"/>
      <c r="EU63" s="245"/>
      <c r="EV63" s="245"/>
      <c r="EW63" s="245"/>
      <c r="EX63" s="245"/>
      <c r="EY63" s="401"/>
      <c r="EZ63" s="245"/>
      <c r="FA63" s="245"/>
      <c r="FB63" s="245"/>
      <c r="FC63" s="245"/>
      <c r="FD63" s="245"/>
      <c r="FE63" s="245"/>
      <c r="FF63" s="401"/>
      <c r="FG63" s="245"/>
      <c r="FH63" s="245"/>
      <c r="FI63" s="245"/>
      <c r="FJ63" s="245"/>
      <c r="FK63" s="245"/>
      <c r="FL63" s="245"/>
      <c r="FM63" s="401"/>
      <c r="FN63" s="245"/>
      <c r="FO63" s="245"/>
      <c r="FP63" s="245"/>
      <c r="FQ63" s="245"/>
      <c r="FR63" s="245"/>
      <c r="FS63" s="245"/>
      <c r="GO63" s="964"/>
      <c r="GR63" s="780"/>
      <c r="GS63" s="312"/>
      <c r="HO63" s="704"/>
      <c r="HV63" s="704"/>
      <c r="JH63" s="245"/>
      <c r="JI63" s="245"/>
      <c r="JJ63" s="245"/>
      <c r="JK63" s="245"/>
      <c r="JL63" s="245"/>
      <c r="JM63" s="245"/>
      <c r="JN63" s="245"/>
      <c r="KC63" s="407"/>
      <c r="KD63" s="312"/>
      <c r="KE63" s="312"/>
      <c r="KH63" s="780"/>
      <c r="KI63" s="76"/>
      <c r="KK63" s="407"/>
      <c r="KL63" s="312"/>
      <c r="KO63" s="780"/>
      <c r="KP63" s="76"/>
      <c r="KR63" s="427"/>
      <c r="KS63" s="230"/>
      <c r="KT63" s="245"/>
      <c r="KU63" s="245"/>
      <c r="KV63" s="262"/>
      <c r="KW63" s="140"/>
      <c r="KX63" s="245"/>
      <c r="LM63" s="546"/>
      <c r="LT63" s="546"/>
      <c r="OL63" s="245"/>
      <c r="OM63" s="245"/>
      <c r="ON63" s="245"/>
      <c r="OO63" s="245"/>
      <c r="OP63" s="245"/>
      <c r="OQ63" s="245"/>
      <c r="OR63" s="245"/>
      <c r="OS63" s="245"/>
      <c r="OT63" s="245"/>
      <c r="OU63" s="245"/>
      <c r="OV63" s="245"/>
      <c r="OW63" s="245"/>
      <c r="OX63" s="245"/>
      <c r="OY63" s="245"/>
      <c r="PQ63" s="546"/>
      <c r="QB63" s="245"/>
      <c r="QC63" s="245"/>
      <c r="QD63" s="245"/>
      <c r="QE63" s="245"/>
      <c r="QF63" s="245"/>
      <c r="QG63" s="245"/>
      <c r="QH63" s="245"/>
    </row>
    <row r="64" spans="8:450" s="32" customFormat="1" x14ac:dyDescent="0.25">
      <c r="H64" s="323"/>
      <c r="J64" s="782"/>
      <c r="K64" s="140"/>
      <c r="L64" s="31"/>
      <c r="M64" s="704"/>
      <c r="N64" s="78">
        <f t="shared" si="67"/>
        <v>2065734</v>
      </c>
      <c r="P64" s="798"/>
      <c r="AL64" s="1458"/>
      <c r="BI64" s="1459"/>
      <c r="BW64" s="245"/>
      <c r="BX64" s="245"/>
      <c r="BY64" s="245"/>
      <c r="BZ64" s="245"/>
      <c r="CA64" s="245"/>
      <c r="CB64" s="245"/>
      <c r="CC64" s="245"/>
      <c r="CD64" s="798"/>
      <c r="CK64" s="546"/>
      <c r="DF64" s="798"/>
      <c r="DH64" s="817"/>
      <c r="DL64" s="78">
        <f t="shared" si="14"/>
        <v>178224.63999999998</v>
      </c>
      <c r="DN64" s="798"/>
      <c r="ED64" s="798"/>
      <c r="EK64" s="401"/>
      <c r="EL64" s="245"/>
      <c r="EM64" s="245"/>
      <c r="EN64" s="245"/>
      <c r="EO64" s="245"/>
      <c r="EP64" s="245"/>
      <c r="EQ64" s="245"/>
      <c r="ER64" s="401"/>
      <c r="ES64" s="245"/>
      <c r="ET64" s="245"/>
      <c r="EU64" s="245"/>
      <c r="EV64" s="245"/>
      <c r="EW64" s="245"/>
      <c r="EX64" s="245"/>
      <c r="EY64" s="401"/>
      <c r="EZ64" s="245"/>
      <c r="FA64" s="245"/>
      <c r="FB64" s="245"/>
      <c r="FC64" s="245"/>
      <c r="FD64" s="245"/>
      <c r="FE64" s="245"/>
      <c r="FF64" s="401"/>
      <c r="FG64" s="245"/>
      <c r="FH64" s="245"/>
      <c r="FI64" s="245"/>
      <c r="FJ64" s="245"/>
      <c r="FK64" s="245"/>
      <c r="FL64" s="245"/>
      <c r="FM64" s="401"/>
      <c r="FN64" s="245"/>
      <c r="FO64" s="245"/>
      <c r="FP64" s="245"/>
      <c r="FQ64" s="245"/>
      <c r="FR64" s="245"/>
      <c r="FS64" s="245"/>
      <c r="GO64" s="964"/>
      <c r="GR64" s="780"/>
      <c r="GS64" s="312"/>
      <c r="HO64" s="704"/>
      <c r="HV64" s="704"/>
      <c r="JH64" s="245"/>
      <c r="JI64" s="245"/>
      <c r="JJ64" s="245"/>
      <c r="JK64" s="245"/>
      <c r="JL64" s="245"/>
      <c r="JM64" s="245"/>
      <c r="JN64" s="245"/>
      <c r="KC64" s="407"/>
      <c r="KD64" s="312"/>
      <c r="KE64" s="312"/>
      <c r="KH64" s="780"/>
      <c r="KI64" s="76"/>
      <c r="KK64" s="407"/>
      <c r="KL64" s="312"/>
      <c r="KO64" s="780"/>
      <c r="KP64" s="76"/>
      <c r="KR64" s="427"/>
      <c r="KS64" s="230"/>
      <c r="KT64" s="245"/>
      <c r="KU64" s="245"/>
      <c r="KV64" s="262"/>
      <c r="KW64" s="140"/>
      <c r="KX64" s="245"/>
      <c r="LM64" s="546"/>
      <c r="LT64" s="546"/>
      <c r="OL64" s="245"/>
      <c r="OM64" s="245"/>
      <c r="ON64" s="245"/>
      <c r="OO64" s="245"/>
      <c r="OP64" s="245"/>
      <c r="OQ64" s="245"/>
      <c r="OR64" s="245"/>
      <c r="OS64" s="245"/>
      <c r="OT64" s="245"/>
      <c r="OU64" s="245"/>
      <c r="OV64" s="245"/>
      <c r="OW64" s="245"/>
      <c r="OX64" s="245"/>
      <c r="OY64" s="245"/>
      <c r="PQ64" s="546"/>
      <c r="QB64" s="245"/>
      <c r="QC64" s="245"/>
      <c r="QD64" s="245"/>
      <c r="QE64" s="245"/>
      <c r="QF64" s="245"/>
      <c r="QG64" s="245"/>
      <c r="QH64" s="245"/>
    </row>
    <row r="65" spans="1:465" ht="19.5" thickBot="1" x14ac:dyDescent="0.35">
      <c r="F65" s="2052">
        <f>F43+N80+DD43+DL65+EI43+HP43+ID43+KA43+KI43+KP43+NH43+NO43+NV43+OJ43+PS43+QN43+RI43+NA43+GM43+IK43+GU43+BG43+BN43+AZ43+CW43+MF43+LK43+JT43+PL43+U43+DT43+RP43+CI43+GF43+FY43+FR43+QG43+QU43+HB43+HI43+LD43+CP43+PZ43+AB43+BU43+MM43+LR43+PE43+IR43+AJ43+AR43+MT43+OC43+IY43+CB43+FK43+JM43+KW43+OQ43+OX43+EP43+FD43+EB43+LY43+JF43+HW43</f>
        <v>9072766</v>
      </c>
      <c r="G65" s="2052"/>
      <c r="H65" s="323"/>
      <c r="J65" s="782"/>
      <c r="K65" s="140"/>
      <c r="L65" s="31"/>
      <c r="M65" s="704"/>
      <c r="N65" s="78">
        <f t="shared" si="67"/>
        <v>2065734</v>
      </c>
      <c r="DG65" s="945"/>
      <c r="DH65" s="948"/>
      <c r="DI65" s="945"/>
      <c r="DJ65" s="945"/>
      <c r="DK65" s="945"/>
      <c r="DL65" s="911">
        <f t="shared" si="14"/>
        <v>178224.63999999998</v>
      </c>
      <c r="KC65" s="407"/>
      <c r="KD65" s="312"/>
      <c r="KE65" s="312"/>
      <c r="KH65" s="780"/>
      <c r="KI65" s="76"/>
      <c r="KK65" s="407"/>
      <c r="KL65" s="312"/>
      <c r="KO65" s="780"/>
      <c r="KP65" s="76"/>
      <c r="KR65" s="427"/>
      <c r="KS65" s="230"/>
      <c r="KV65" s="262"/>
      <c r="KW65" s="140"/>
      <c r="PN65" s="32"/>
      <c r="QP65" s="32"/>
      <c r="QW65" s="32"/>
    </row>
    <row r="66" spans="1:465" ht="15.75" thickTop="1" x14ac:dyDescent="0.25">
      <c r="H66" s="323"/>
      <c r="J66" s="782"/>
      <c r="K66" s="140"/>
      <c r="L66" s="31"/>
      <c r="M66" s="704"/>
      <c r="N66" s="78">
        <f t="shared" si="67"/>
        <v>2065734</v>
      </c>
      <c r="DL66" s="78"/>
      <c r="EH66" s="32" t="s">
        <v>49</v>
      </c>
      <c r="EO66" s="245" t="s">
        <v>49</v>
      </c>
      <c r="EV66" s="245" t="s">
        <v>49</v>
      </c>
      <c r="FC66" s="245" t="s">
        <v>49</v>
      </c>
      <c r="FJ66" s="245" t="s">
        <v>49</v>
      </c>
      <c r="FQ66" s="245" t="s">
        <v>49</v>
      </c>
      <c r="KC66" s="407"/>
      <c r="KD66" s="312"/>
      <c r="KE66" s="312"/>
      <c r="KH66" s="780"/>
      <c r="KI66" s="76"/>
      <c r="KK66" s="407"/>
      <c r="KL66" s="312"/>
      <c r="KO66" s="780"/>
      <c r="KP66" s="76"/>
      <c r="KR66" s="427"/>
      <c r="KS66" s="230"/>
      <c r="KV66" s="262"/>
      <c r="KW66" s="140"/>
      <c r="PN66" s="32"/>
      <c r="QP66" s="32"/>
      <c r="QW66" s="32"/>
    </row>
    <row r="67" spans="1:465" x14ac:dyDescent="0.25">
      <c r="H67" s="323"/>
      <c r="J67" s="782"/>
      <c r="K67" s="140"/>
      <c r="M67" s="704"/>
      <c r="N67" s="78">
        <f t="shared" si="67"/>
        <v>2065734</v>
      </c>
      <c r="KC67" s="407"/>
      <c r="KD67" s="312"/>
      <c r="KE67" s="312"/>
      <c r="KH67" s="780"/>
      <c r="KI67" s="76"/>
      <c r="KK67" s="407"/>
      <c r="KL67" s="312"/>
      <c r="KO67" s="780"/>
      <c r="KP67" s="76"/>
      <c r="KR67" s="427"/>
      <c r="KS67" s="230"/>
      <c r="KV67" s="262"/>
      <c r="KW67" s="140"/>
      <c r="PN67" s="32"/>
      <c r="QP67" s="32"/>
      <c r="QW67" s="32"/>
    </row>
    <row r="68" spans="1:465" x14ac:dyDescent="0.25">
      <c r="H68" s="323"/>
      <c r="J68" s="782"/>
      <c r="K68" s="140"/>
      <c r="M68" s="704"/>
      <c r="N68" s="78">
        <f t="shared" si="67"/>
        <v>2065734</v>
      </c>
      <c r="KC68" s="407"/>
      <c r="KD68" s="312"/>
      <c r="KE68" s="312"/>
      <c r="KH68" s="780"/>
      <c r="KI68" s="76"/>
      <c r="KK68" s="407"/>
      <c r="KL68" s="312"/>
      <c r="KO68" s="780"/>
      <c r="KP68" s="76"/>
      <c r="KR68" s="427"/>
      <c r="KS68" s="230"/>
      <c r="KV68" s="262"/>
      <c r="KW68" s="140"/>
      <c r="PN68" s="32"/>
      <c r="QP68" s="32"/>
      <c r="QW68" s="32"/>
    </row>
    <row r="69" spans="1:465" x14ac:dyDescent="0.25">
      <c r="H69" s="323"/>
      <c r="J69" s="782"/>
      <c r="K69" s="140"/>
      <c r="M69" s="704"/>
      <c r="N69" s="78">
        <f t="shared" si="67"/>
        <v>2065734</v>
      </c>
      <c r="KH69" s="780"/>
      <c r="KI69" s="76"/>
      <c r="KO69" s="780"/>
      <c r="KP69" s="76"/>
      <c r="KV69" s="262"/>
      <c r="KW69" s="140"/>
      <c r="PN69" s="32"/>
      <c r="QP69" s="32"/>
      <c r="QW69" s="32"/>
    </row>
    <row r="70" spans="1:465" ht="15.75" thickBot="1" x14ac:dyDescent="0.3">
      <c r="H70" s="323"/>
      <c r="J70" s="782"/>
      <c r="K70" s="140"/>
      <c r="M70" s="704"/>
      <c r="N70" s="78">
        <f t="shared" si="67"/>
        <v>2065734</v>
      </c>
      <c r="KI70" s="76"/>
      <c r="KP70" s="76"/>
      <c r="KW70" s="140"/>
      <c r="PN70" s="32"/>
      <c r="QP70" s="32"/>
      <c r="QW70" s="32"/>
    </row>
    <row r="71" spans="1:465" ht="15.75" thickBot="1" x14ac:dyDescent="0.3">
      <c r="B71" s="1461" t="s">
        <v>78</v>
      </c>
      <c r="C71" s="1462"/>
      <c r="D71" s="1462"/>
      <c r="E71" s="1463"/>
      <c r="H71" s="323"/>
      <c r="J71" s="782"/>
      <c r="K71" s="140"/>
      <c r="M71" s="704"/>
      <c r="N71" s="78">
        <f t="shared" si="67"/>
        <v>2065734</v>
      </c>
      <c r="PN71" s="32"/>
      <c r="QP71" s="32"/>
      <c r="QW71" s="32"/>
    </row>
    <row r="72" spans="1:465" x14ac:dyDescent="0.25">
      <c r="B72" s="32" t="s">
        <v>403</v>
      </c>
      <c r="H72" s="323"/>
      <c r="J72" s="782"/>
      <c r="K72" s="140"/>
      <c r="M72" s="704"/>
      <c r="N72" s="78">
        <f t="shared" ref="N72:N80" si="68">N71+K72-M72</f>
        <v>2065734</v>
      </c>
      <c r="PN72" s="32"/>
      <c r="QP72" s="32"/>
      <c r="QW72" s="32"/>
    </row>
    <row r="73" spans="1:465" x14ac:dyDescent="0.25">
      <c r="B73" s="32" t="s">
        <v>95</v>
      </c>
      <c r="H73" s="323"/>
      <c r="J73" s="782"/>
      <c r="K73" s="105"/>
      <c r="M73" s="704"/>
      <c r="N73" s="78">
        <f t="shared" si="68"/>
        <v>2065734</v>
      </c>
      <c r="PN73" s="32"/>
      <c r="QP73" s="32"/>
      <c r="QW73" s="32"/>
    </row>
    <row r="74" spans="1:465" x14ac:dyDescent="0.25">
      <c r="A74" s="401"/>
      <c r="B74" s="32" t="s">
        <v>451</v>
      </c>
      <c r="H74" s="323"/>
      <c r="J74" s="782"/>
      <c r="K74" s="780"/>
      <c r="M74" s="704"/>
      <c r="N74" s="78">
        <f t="shared" si="68"/>
        <v>2065734</v>
      </c>
      <c r="PN74" s="32"/>
      <c r="QP74" s="32"/>
      <c r="QW74" s="32"/>
    </row>
    <row r="75" spans="1:465" x14ac:dyDescent="0.25">
      <c r="A75" s="401"/>
      <c r="B75" s="32" t="s">
        <v>442</v>
      </c>
      <c r="H75" s="323"/>
      <c r="J75" s="782"/>
      <c r="K75" s="780"/>
      <c r="M75" s="704"/>
      <c r="N75" s="78">
        <f t="shared" si="68"/>
        <v>2065734</v>
      </c>
      <c r="PN75" s="32"/>
      <c r="QP75" s="32"/>
      <c r="QW75" s="32"/>
    </row>
    <row r="76" spans="1:465" x14ac:dyDescent="0.25">
      <c r="A76" s="401"/>
      <c r="B76" s="32" t="s">
        <v>518</v>
      </c>
      <c r="H76" s="323"/>
      <c r="J76" s="782"/>
      <c r="K76" s="780"/>
      <c r="M76" s="704"/>
      <c r="N76" s="78">
        <f t="shared" si="68"/>
        <v>2065734</v>
      </c>
      <c r="PN76" s="32"/>
      <c r="QP76" s="32"/>
      <c r="QW76" s="32"/>
    </row>
    <row r="77" spans="1:465" x14ac:dyDescent="0.25">
      <c r="A77" s="401"/>
      <c r="B77" s="32" t="s">
        <v>432</v>
      </c>
      <c r="H77" s="323"/>
      <c r="J77" s="782"/>
      <c r="K77" s="780"/>
      <c r="M77" s="704"/>
      <c r="N77" s="78">
        <f t="shared" si="68"/>
        <v>2065734</v>
      </c>
      <c r="PN77" s="32"/>
      <c r="QP77" s="32"/>
      <c r="QW77" s="32"/>
    </row>
    <row r="78" spans="1:465" x14ac:dyDescent="0.25">
      <c r="A78" s="401"/>
      <c r="B78" s="32" t="s">
        <v>406</v>
      </c>
      <c r="H78" s="323"/>
      <c r="J78" s="782"/>
      <c r="K78" s="780"/>
      <c r="M78" s="704"/>
      <c r="N78" s="78">
        <f t="shared" si="68"/>
        <v>2065734</v>
      </c>
      <c r="PN78" s="32"/>
      <c r="QP78" s="32"/>
      <c r="QW78" s="32"/>
    </row>
    <row r="79" spans="1:465" x14ac:dyDescent="0.25">
      <c r="A79" s="401"/>
      <c r="B79" s="32" t="s">
        <v>83</v>
      </c>
      <c r="H79" s="323"/>
      <c r="J79" s="782"/>
      <c r="K79" s="780"/>
      <c r="M79" s="704"/>
      <c r="N79" s="78">
        <f t="shared" si="68"/>
        <v>2065734</v>
      </c>
      <c r="PN79" s="32"/>
      <c r="QP79" s="32"/>
      <c r="QW79" s="32"/>
    </row>
    <row r="80" spans="1:465" ht="15.75" thickBot="1" x14ac:dyDescent="0.3">
      <c r="A80" s="401"/>
      <c r="B80" s="32" t="s">
        <v>272</v>
      </c>
      <c r="H80" s="396"/>
      <c r="I80" s="945"/>
      <c r="J80" s="948"/>
      <c r="K80" s="945"/>
      <c r="L80" s="945"/>
      <c r="M80" s="945"/>
      <c r="N80" s="78">
        <f t="shared" si="68"/>
        <v>2065734</v>
      </c>
      <c r="PN80" s="32"/>
      <c r="QP80" s="32"/>
      <c r="QW80" s="32"/>
    </row>
    <row r="81" spans="1:465" ht="15.75" thickTop="1" x14ac:dyDescent="0.25">
      <c r="A81" s="401"/>
      <c r="B81" s="32" t="s">
        <v>224</v>
      </c>
      <c r="N81" s="245"/>
      <c r="P81" s="32"/>
      <c r="AL81" s="32"/>
      <c r="BI81" s="32"/>
      <c r="CD81" s="32"/>
      <c r="DN81" s="32"/>
      <c r="ED81" s="32"/>
      <c r="EK81" s="245"/>
      <c r="ER81" s="245"/>
      <c r="EY81" s="245"/>
      <c r="FF81" s="245"/>
      <c r="FM81" s="245"/>
      <c r="HO81" s="32"/>
      <c r="HV81" s="32"/>
      <c r="KC81" s="32"/>
      <c r="KK81" s="32"/>
      <c r="KR81" s="245"/>
      <c r="PN81" s="32"/>
      <c r="QP81" s="32"/>
      <c r="QW81" s="32"/>
    </row>
    <row r="82" spans="1:465" x14ac:dyDescent="0.25">
      <c r="A82" s="401"/>
      <c r="B82" s="32" t="s">
        <v>431</v>
      </c>
      <c r="N82" s="245"/>
      <c r="P82" s="32"/>
      <c r="AL82" s="32"/>
      <c r="BI82" s="32"/>
      <c r="CD82" s="32"/>
      <c r="DN82" s="32"/>
      <c r="ED82" s="32"/>
      <c r="EK82" s="245"/>
      <c r="ER82" s="245"/>
      <c r="EY82" s="245"/>
      <c r="FF82" s="245"/>
      <c r="FM82" s="245"/>
      <c r="HO82" s="32"/>
      <c r="HV82" s="32"/>
      <c r="KC82" s="32"/>
      <c r="KK82" s="32"/>
      <c r="KR82" s="245"/>
      <c r="PN82" s="32"/>
      <c r="QP82" s="32"/>
      <c r="QW82" s="32"/>
    </row>
    <row r="83" spans="1:465" x14ac:dyDescent="0.25">
      <c r="A83" s="401"/>
      <c r="B83" s="32" t="s">
        <v>452</v>
      </c>
      <c r="N83" s="245"/>
      <c r="P83" s="32"/>
      <c r="AL83" s="32"/>
      <c r="BI83" s="32"/>
      <c r="CD83" s="32"/>
      <c r="DN83" s="32"/>
      <c r="ED83" s="32"/>
      <c r="EK83" s="245"/>
      <c r="ER83" s="245"/>
      <c r="EY83" s="245"/>
      <c r="FF83" s="245"/>
      <c r="FM83" s="245"/>
      <c r="HO83" s="32"/>
      <c r="HV83" s="32"/>
      <c r="KC83" s="32"/>
      <c r="KK83" s="32"/>
      <c r="KR83" s="245"/>
      <c r="PN83" s="32"/>
      <c r="QP83" s="32"/>
      <c r="QW83" s="32"/>
    </row>
    <row r="84" spans="1:465" x14ac:dyDescent="0.25">
      <c r="A84" s="401"/>
      <c r="B84" s="32" t="s">
        <v>426</v>
      </c>
      <c r="N84" s="245"/>
      <c r="P84" s="32"/>
      <c r="AL84" s="32"/>
      <c r="BI84" s="32"/>
      <c r="CD84" s="32"/>
      <c r="DN84" s="32"/>
      <c r="ED84" s="32"/>
      <c r="EK84" s="245"/>
      <c r="ER84" s="245"/>
      <c r="EY84" s="245"/>
      <c r="FF84" s="245"/>
      <c r="FM84" s="245"/>
      <c r="HO84" s="32"/>
      <c r="HV84" s="32"/>
      <c r="KC84" s="32"/>
      <c r="KK84" s="32"/>
      <c r="KR84" s="245"/>
      <c r="PN84" s="32"/>
      <c r="QP84" s="32"/>
      <c r="QW84" s="32"/>
    </row>
    <row r="85" spans="1:465" x14ac:dyDescent="0.25">
      <c r="A85" s="401"/>
      <c r="B85" s="32" t="s">
        <v>1327</v>
      </c>
      <c r="N85" s="245"/>
      <c r="P85" s="32"/>
      <c r="AL85" s="32"/>
      <c r="BI85" s="32"/>
      <c r="CD85" s="32"/>
      <c r="DN85" s="32"/>
      <c r="ED85" s="32"/>
      <c r="EK85" s="245"/>
      <c r="ER85" s="245"/>
      <c r="EY85" s="245"/>
      <c r="FF85" s="245"/>
      <c r="FM85" s="245"/>
      <c r="HO85" s="32"/>
      <c r="HV85" s="32"/>
      <c r="KC85" s="32"/>
      <c r="KK85" s="32"/>
      <c r="KR85" s="245"/>
      <c r="PN85" s="32"/>
      <c r="QP85" s="32"/>
      <c r="QW85" s="32"/>
    </row>
    <row r="86" spans="1:465" x14ac:dyDescent="0.25">
      <c r="A86" s="401"/>
      <c r="B86" s="32" t="s">
        <v>100</v>
      </c>
      <c r="N86" s="245"/>
      <c r="P86" s="32"/>
      <c r="AL86" s="32"/>
      <c r="BI86" s="32"/>
      <c r="CD86" s="32"/>
      <c r="DN86" s="32"/>
      <c r="ED86" s="32"/>
      <c r="EK86" s="245"/>
      <c r="ER86" s="245"/>
      <c r="EY86" s="245"/>
      <c r="FF86" s="245"/>
      <c r="FM86" s="245"/>
      <c r="HO86" s="32"/>
      <c r="HV86" s="32"/>
      <c r="KC86" s="32"/>
      <c r="KK86" s="32"/>
      <c r="KR86" s="245"/>
      <c r="PN86" s="32"/>
      <c r="QP86" s="32"/>
      <c r="QW86" s="32"/>
    </row>
    <row r="87" spans="1:465" x14ac:dyDescent="0.25">
      <c r="A87" s="401"/>
      <c r="B87" s="32" t="s">
        <v>465</v>
      </c>
      <c r="N87" s="245"/>
      <c r="P87" s="32"/>
      <c r="AL87" s="32"/>
      <c r="BI87" s="32"/>
      <c r="CD87" s="32"/>
      <c r="DN87" s="32"/>
      <c r="ED87" s="32"/>
      <c r="EK87" s="245"/>
      <c r="ER87" s="245"/>
      <c r="EY87" s="245"/>
      <c r="FF87" s="245"/>
      <c r="FM87" s="245"/>
      <c r="HO87" s="32"/>
      <c r="HV87" s="32"/>
      <c r="KC87" s="32"/>
      <c r="KK87" s="32"/>
      <c r="KR87" s="245"/>
      <c r="PN87" s="32"/>
      <c r="QP87" s="32"/>
      <c r="QW87" s="32"/>
    </row>
    <row r="88" spans="1:465" x14ac:dyDescent="0.25">
      <c r="A88" s="401"/>
      <c r="B88" s="32" t="s">
        <v>496</v>
      </c>
      <c r="N88" s="245"/>
      <c r="P88" s="32"/>
      <c r="AL88" s="32"/>
      <c r="BI88" s="32"/>
      <c r="CD88" s="32"/>
      <c r="DN88" s="32"/>
      <c r="ED88" s="32"/>
      <c r="EK88" s="245"/>
      <c r="ER88" s="245"/>
      <c r="EY88" s="245"/>
      <c r="FF88" s="245"/>
      <c r="FM88" s="245"/>
      <c r="HO88" s="32"/>
      <c r="HV88" s="32"/>
      <c r="KC88" s="32"/>
      <c r="KK88" s="32"/>
      <c r="KR88" s="245"/>
      <c r="PN88" s="32"/>
      <c r="QP88" s="32"/>
      <c r="QW88" s="32"/>
    </row>
    <row r="89" spans="1:465" x14ac:dyDescent="0.25">
      <c r="A89" s="401"/>
      <c r="B89" s="32" t="s">
        <v>113</v>
      </c>
      <c r="N89" s="245"/>
      <c r="P89" s="32"/>
      <c r="AL89" s="32"/>
      <c r="BI89" s="32"/>
      <c r="CD89" s="32"/>
      <c r="DN89" s="32"/>
      <c r="ED89" s="32"/>
      <c r="EK89" s="245"/>
      <c r="ER89" s="245"/>
      <c r="EY89" s="245"/>
      <c r="FF89" s="245"/>
      <c r="FM89" s="245"/>
      <c r="HO89" s="32"/>
      <c r="HV89" s="32"/>
      <c r="KC89" s="32"/>
      <c r="KK89" s="32"/>
      <c r="KR89" s="245"/>
      <c r="PN89" s="32"/>
      <c r="QP89" s="32"/>
      <c r="QW89" s="32"/>
    </row>
    <row r="90" spans="1:465" x14ac:dyDescent="0.25">
      <c r="A90" s="401"/>
      <c r="B90" s="32" t="s">
        <v>117</v>
      </c>
      <c r="N90" s="245"/>
      <c r="P90" s="32"/>
      <c r="AL90" s="32"/>
      <c r="BI90" s="32"/>
      <c r="CD90" s="32"/>
      <c r="DN90" s="32"/>
      <c r="ED90" s="32"/>
      <c r="EK90" s="245"/>
      <c r="ER90" s="245"/>
      <c r="EY90" s="245"/>
      <c r="FF90" s="245"/>
      <c r="FM90" s="245"/>
      <c r="HO90" s="32"/>
      <c r="HV90" s="32"/>
      <c r="KC90" s="32"/>
      <c r="KK90" s="32"/>
      <c r="KR90" s="245"/>
      <c r="PN90" s="32"/>
      <c r="QP90" s="32"/>
      <c r="QW90" s="32"/>
    </row>
    <row r="91" spans="1:465" x14ac:dyDescent="0.25">
      <c r="A91" s="401"/>
      <c r="B91" s="32" t="s">
        <v>418</v>
      </c>
      <c r="N91" s="245"/>
      <c r="P91" s="32"/>
      <c r="AL91" s="32"/>
      <c r="BI91" s="32"/>
      <c r="CD91" s="32"/>
      <c r="DN91" s="32"/>
      <c r="ED91" s="32"/>
      <c r="EK91" s="245"/>
      <c r="ER91" s="245"/>
      <c r="EY91" s="245"/>
      <c r="FF91" s="245"/>
      <c r="FM91" s="245"/>
      <c r="HO91" s="32"/>
      <c r="HV91" s="32"/>
      <c r="KC91" s="32"/>
      <c r="KK91" s="32"/>
      <c r="KR91" s="245"/>
      <c r="PN91" s="32"/>
      <c r="QP91" s="32"/>
      <c r="QW91" s="32"/>
    </row>
    <row r="92" spans="1:465" x14ac:dyDescent="0.25">
      <c r="A92" s="401"/>
      <c r="B92" s="32" t="s">
        <v>428</v>
      </c>
      <c r="N92" s="245"/>
      <c r="P92" s="32"/>
      <c r="AL92" s="32"/>
      <c r="BI92" s="32"/>
      <c r="CD92" s="32"/>
      <c r="DN92" s="32"/>
      <c r="ED92" s="32"/>
      <c r="EK92" s="245"/>
      <c r="ER92" s="245"/>
      <c r="EY92" s="245"/>
      <c r="FF92" s="245"/>
      <c r="FM92" s="245"/>
      <c r="HO92" s="32"/>
      <c r="HV92" s="32"/>
      <c r="KC92" s="32"/>
      <c r="KK92" s="32"/>
      <c r="KR92" s="245"/>
      <c r="PN92" s="32"/>
      <c r="QP92" s="32"/>
      <c r="QW92" s="32"/>
    </row>
    <row r="93" spans="1:465" x14ac:dyDescent="0.25">
      <c r="A93" s="401"/>
      <c r="B93" s="32" t="s">
        <v>509</v>
      </c>
      <c r="P93" s="32"/>
      <c r="AL93" s="32"/>
      <c r="BI93" s="32"/>
      <c r="CD93" s="32"/>
      <c r="DN93" s="32"/>
      <c r="ED93" s="32"/>
      <c r="EK93" s="245"/>
      <c r="ER93" s="245"/>
      <c r="EY93" s="245"/>
      <c r="FF93" s="245"/>
      <c r="FM93" s="245"/>
      <c r="HO93" s="32"/>
      <c r="HV93" s="32"/>
      <c r="KC93" s="32"/>
      <c r="KK93" s="32"/>
      <c r="KR93" s="245"/>
      <c r="PN93" s="32"/>
      <c r="QP93" s="32"/>
      <c r="QW93" s="32"/>
    </row>
    <row r="94" spans="1:465" x14ac:dyDescent="0.25">
      <c r="A94" s="401"/>
      <c r="B94" s="32" t="s">
        <v>526</v>
      </c>
      <c r="P94" s="32"/>
      <c r="AL94" s="32"/>
      <c r="BI94" s="32"/>
      <c r="CD94" s="32"/>
      <c r="DN94" s="32"/>
      <c r="ED94" s="32"/>
      <c r="EK94" s="245"/>
      <c r="ER94" s="245"/>
      <c r="EY94" s="245"/>
      <c r="FF94" s="245"/>
      <c r="FM94" s="245"/>
      <c r="HO94" s="32"/>
      <c r="HV94" s="32"/>
      <c r="KC94" s="32"/>
      <c r="KK94" s="32"/>
      <c r="KR94" s="245"/>
      <c r="PN94" s="32"/>
      <c r="QP94" s="32"/>
      <c r="QW94" s="32"/>
    </row>
    <row r="95" spans="1:465" x14ac:dyDescent="0.25">
      <c r="A95" s="401"/>
      <c r="B95" s="32" t="s">
        <v>226</v>
      </c>
      <c r="P95" s="32"/>
      <c r="AL95" s="32"/>
      <c r="BI95" s="32"/>
      <c r="CD95" s="32"/>
      <c r="DN95" s="32"/>
      <c r="ED95" s="32"/>
      <c r="EK95" s="245"/>
      <c r="ER95" s="245"/>
      <c r="EY95" s="245"/>
      <c r="FF95" s="245"/>
      <c r="FM95" s="245"/>
      <c r="HO95" s="32"/>
      <c r="HV95" s="32"/>
      <c r="KC95" s="32"/>
      <c r="KK95" s="32"/>
      <c r="KR95" s="245"/>
      <c r="PN95" s="32"/>
      <c r="QP95" s="32"/>
      <c r="QW95" s="32"/>
    </row>
    <row r="96" spans="1:465" x14ac:dyDescent="0.25">
      <c r="A96" s="401"/>
      <c r="B96" s="32" t="s">
        <v>420</v>
      </c>
      <c r="P96" s="32"/>
      <c r="AL96" s="32"/>
      <c r="BI96" s="32"/>
      <c r="CD96" s="32"/>
      <c r="DN96" s="32"/>
      <c r="ED96" s="32"/>
      <c r="EK96" s="245"/>
      <c r="ER96" s="245"/>
      <c r="EY96" s="245"/>
      <c r="FF96" s="245"/>
      <c r="FM96" s="245"/>
      <c r="HO96" s="32"/>
      <c r="HV96" s="32"/>
      <c r="KC96" s="32"/>
      <c r="KK96" s="32"/>
      <c r="KR96" s="245"/>
      <c r="PN96" s="32"/>
      <c r="QP96" s="32"/>
      <c r="QW96" s="32"/>
    </row>
    <row r="97" spans="1:465" x14ac:dyDescent="0.25">
      <c r="A97" s="401"/>
      <c r="B97" s="32" t="s">
        <v>445</v>
      </c>
      <c r="H97" s="32"/>
      <c r="P97" s="32"/>
      <c r="AL97" s="32"/>
      <c r="BI97" s="32"/>
      <c r="CD97" s="32"/>
      <c r="DN97" s="32"/>
      <c r="ED97" s="32"/>
      <c r="EK97" s="245"/>
      <c r="ER97" s="245"/>
      <c r="EY97" s="245"/>
      <c r="FF97" s="245"/>
      <c r="FM97" s="245"/>
      <c r="HO97" s="32"/>
      <c r="HV97" s="32"/>
      <c r="KC97" s="32"/>
      <c r="KK97" s="32"/>
      <c r="KR97" s="245"/>
      <c r="PN97" s="32"/>
      <c r="QP97" s="32"/>
      <c r="QW97" s="32"/>
    </row>
    <row r="98" spans="1:465" x14ac:dyDescent="0.25">
      <c r="A98" s="401"/>
      <c r="B98" s="32" t="s">
        <v>437</v>
      </c>
      <c r="H98" s="32"/>
      <c r="P98" s="32"/>
      <c r="AL98" s="32"/>
      <c r="BI98" s="32"/>
      <c r="CD98" s="32"/>
      <c r="DN98" s="32"/>
      <c r="ED98" s="32"/>
      <c r="EK98" s="245"/>
      <c r="ER98" s="245"/>
      <c r="EY98" s="245"/>
      <c r="FF98" s="245"/>
      <c r="FM98" s="245"/>
      <c r="HO98" s="32"/>
      <c r="HV98" s="32"/>
      <c r="KC98" s="32"/>
      <c r="KK98" s="32"/>
      <c r="KR98" s="245"/>
      <c r="PN98" s="32"/>
      <c r="QP98" s="32"/>
      <c r="QW98" s="32"/>
    </row>
    <row r="99" spans="1:465" x14ac:dyDescent="0.25">
      <c r="A99" s="401"/>
      <c r="B99" s="32" t="s">
        <v>9</v>
      </c>
      <c r="H99" s="32"/>
      <c r="P99" s="32"/>
      <c r="AL99" s="32"/>
      <c r="BI99" s="32"/>
      <c r="CD99" s="32"/>
      <c r="DN99" s="32"/>
      <c r="ED99" s="32"/>
      <c r="EK99" s="245"/>
      <c r="ER99" s="245"/>
      <c r="EY99" s="245"/>
      <c r="FF99" s="245"/>
      <c r="FM99" s="245"/>
      <c r="HO99" s="32"/>
      <c r="HV99" s="32"/>
      <c r="KC99" s="32"/>
      <c r="KK99" s="32"/>
      <c r="KR99" s="245"/>
      <c r="PN99" s="32"/>
      <c r="QP99" s="32"/>
      <c r="QW99" s="32"/>
    </row>
    <row r="100" spans="1:465" x14ac:dyDescent="0.25">
      <c r="A100" s="401"/>
      <c r="H100" s="32"/>
      <c r="P100" s="32"/>
      <c r="AL100" s="32"/>
      <c r="BI100" s="32"/>
      <c r="CD100" s="32"/>
      <c r="DN100" s="32"/>
      <c r="ED100" s="32"/>
      <c r="EK100" s="245"/>
      <c r="ER100" s="245"/>
      <c r="EY100" s="245"/>
      <c r="FF100" s="245"/>
      <c r="FM100" s="245"/>
      <c r="HO100" s="32"/>
      <c r="HV100" s="32"/>
      <c r="KC100" s="32"/>
      <c r="KK100" s="32"/>
      <c r="KR100" s="245"/>
      <c r="PN100" s="32"/>
      <c r="QP100" s="32"/>
      <c r="QW100" s="32"/>
    </row>
    <row r="101" spans="1:465" x14ac:dyDescent="0.25">
      <c r="A101" s="401"/>
      <c r="H101" s="32"/>
      <c r="P101" s="32"/>
      <c r="AL101" s="32"/>
      <c r="BI101" s="32"/>
      <c r="CD101" s="32"/>
      <c r="DN101" s="32"/>
      <c r="ED101" s="32"/>
      <c r="EK101" s="245"/>
      <c r="ER101" s="245"/>
      <c r="EY101" s="245"/>
      <c r="FF101" s="245"/>
      <c r="FM101" s="245"/>
      <c r="HO101" s="32"/>
      <c r="HV101" s="32"/>
      <c r="KC101" s="32"/>
      <c r="KK101" s="32"/>
      <c r="KR101" s="245"/>
      <c r="PN101" s="32"/>
      <c r="QP101" s="32"/>
      <c r="QW101" s="32"/>
    </row>
    <row r="102" spans="1:465" x14ac:dyDescent="0.25">
      <c r="A102" s="401"/>
      <c r="H102" s="32"/>
      <c r="P102" s="32"/>
      <c r="AL102" s="32"/>
      <c r="BI102" s="32"/>
      <c r="CD102" s="32"/>
      <c r="DN102" s="32"/>
      <c r="ED102" s="32"/>
      <c r="EK102" s="245"/>
      <c r="ER102" s="245"/>
      <c r="EY102" s="245"/>
      <c r="FF102" s="245"/>
      <c r="FM102" s="245"/>
      <c r="HO102" s="32"/>
      <c r="HV102" s="32"/>
      <c r="KC102" s="32"/>
      <c r="KK102" s="32"/>
      <c r="KR102" s="245"/>
      <c r="PN102" s="32"/>
      <c r="QP102" s="32"/>
      <c r="QW102" s="32"/>
    </row>
    <row r="103" spans="1:465" x14ac:dyDescent="0.25">
      <c r="A103" s="401"/>
      <c r="H103" s="32"/>
      <c r="P103" s="32"/>
      <c r="AL103" s="32"/>
      <c r="BI103" s="32"/>
      <c r="CD103" s="32"/>
      <c r="DN103" s="32"/>
      <c r="ED103" s="32"/>
      <c r="EK103" s="245"/>
      <c r="ER103" s="245"/>
      <c r="EY103" s="245"/>
      <c r="FF103" s="245"/>
      <c r="FM103" s="245"/>
      <c r="HO103" s="32"/>
      <c r="HV103" s="32"/>
      <c r="KC103" s="32"/>
      <c r="KK103" s="32"/>
      <c r="KR103" s="245"/>
      <c r="PN103" s="32"/>
      <c r="QP103" s="32"/>
      <c r="QW103" s="32"/>
    </row>
    <row r="104" spans="1:465" x14ac:dyDescent="0.25">
      <c r="A104" s="401"/>
      <c r="H104" s="32"/>
      <c r="P104" s="32"/>
      <c r="AL104" s="32"/>
      <c r="BI104" s="32"/>
      <c r="CD104" s="32"/>
      <c r="DN104" s="32"/>
      <c r="ED104" s="32"/>
      <c r="EK104" s="245"/>
      <c r="ER104" s="245"/>
      <c r="EY104" s="245"/>
      <c r="FF104" s="245"/>
      <c r="FM104" s="245"/>
      <c r="HO104" s="32"/>
      <c r="HV104" s="32"/>
      <c r="KC104" s="32"/>
      <c r="KK104" s="32"/>
      <c r="KR104" s="245"/>
      <c r="PN104" s="32"/>
      <c r="QP104" s="32"/>
      <c r="QW104" s="32"/>
    </row>
    <row r="105" spans="1:465" x14ac:dyDescent="0.25">
      <c r="A105" s="401"/>
      <c r="H105" s="32"/>
      <c r="P105" s="32"/>
      <c r="AL105" s="32"/>
      <c r="BI105" s="32"/>
      <c r="CD105" s="32"/>
      <c r="DN105" s="32"/>
      <c r="ED105" s="32"/>
      <c r="EK105" s="245"/>
      <c r="ER105" s="245"/>
      <c r="EY105" s="245"/>
      <c r="FF105" s="245"/>
      <c r="FM105" s="245"/>
      <c r="HO105" s="32"/>
      <c r="HV105" s="32"/>
      <c r="KC105" s="32"/>
      <c r="KK105" s="32"/>
      <c r="KR105" s="245"/>
      <c r="PN105" s="32"/>
      <c r="QP105" s="32"/>
      <c r="QW105" s="32"/>
    </row>
    <row r="106" spans="1:465" x14ac:dyDescent="0.25">
      <c r="A106" s="401"/>
      <c r="H106" s="32"/>
      <c r="P106" s="32"/>
      <c r="AL106" s="32"/>
      <c r="BI106" s="32"/>
      <c r="CD106" s="32"/>
      <c r="DN106" s="32"/>
      <c r="ED106" s="32"/>
      <c r="EK106" s="245"/>
      <c r="ER106" s="245"/>
      <c r="EY106" s="245"/>
      <c r="FF106" s="245"/>
      <c r="FM106" s="245"/>
      <c r="HO106" s="32"/>
      <c r="HV106" s="32"/>
      <c r="KC106" s="32"/>
      <c r="KK106" s="32"/>
      <c r="KR106" s="245"/>
      <c r="PN106" s="32"/>
      <c r="QP106" s="32"/>
      <c r="QW106" s="32"/>
    </row>
  </sheetData>
  <mergeCells count="211">
    <mergeCell ref="RF3:RI3"/>
    <mergeCell ref="RM3:RP3"/>
    <mergeCell ref="I6:I7"/>
    <mergeCell ref="JK6:JL7"/>
    <mergeCell ref="F65:G65"/>
    <mergeCell ref="OU3:OX3"/>
    <mergeCell ref="PB3:PE3"/>
    <mergeCell ref="PI3:PL3"/>
    <mergeCell ref="PP3:PS3"/>
    <mergeCell ref="PW3:PZ3"/>
    <mergeCell ref="QD3:QG3"/>
    <mergeCell ref="QK3:QN3"/>
    <mergeCell ref="QR3:QU3"/>
    <mergeCell ref="QY3:RB3"/>
    <mergeCell ref="MJ3:MM3"/>
    <mergeCell ref="MQ3:MT3"/>
    <mergeCell ref="MX3:NA3"/>
    <mergeCell ref="NE3:NH3"/>
    <mergeCell ref="NL3:NO3"/>
    <mergeCell ref="NS3:NV3"/>
    <mergeCell ref="NZ3:OC3"/>
    <mergeCell ref="OG3:OJ3"/>
    <mergeCell ref="ON3:OQ3"/>
    <mergeCell ref="JX3:KA3"/>
    <mergeCell ref="KT3:KW3"/>
    <mergeCell ref="LA3:LD3"/>
    <mergeCell ref="LH3:LK3"/>
    <mergeCell ref="LO3:LR3"/>
    <mergeCell ref="LV3:LY3"/>
    <mergeCell ref="MC3:MF3"/>
    <mergeCell ref="HM3:HP3"/>
    <mergeCell ref="HT3:HW3"/>
    <mergeCell ref="IA3:ID3"/>
    <mergeCell ref="IH3:IK3"/>
    <mergeCell ref="IO3:IR3"/>
    <mergeCell ref="IV3:IY3"/>
    <mergeCell ref="JC3:JF3"/>
    <mergeCell ref="JJ3:JM3"/>
    <mergeCell ref="JQ3:JT3"/>
    <mergeCell ref="FO3:FR3"/>
    <mergeCell ref="FV3:FY3"/>
    <mergeCell ref="GC3:GF3"/>
    <mergeCell ref="GJ3:GM3"/>
    <mergeCell ref="GR3:GU3"/>
    <mergeCell ref="GY3:HB3"/>
    <mergeCell ref="HF3:HI3"/>
    <mergeCell ref="KF3:KI3"/>
    <mergeCell ref="KM3:KP3"/>
    <mergeCell ref="QC2:QG2"/>
    <mergeCell ref="QJ2:QN2"/>
    <mergeCell ref="QQ2:QU2"/>
    <mergeCell ref="QX2:RB2"/>
    <mergeCell ref="RE2:RI2"/>
    <mergeCell ref="RL2:RP2"/>
    <mergeCell ref="AM3:AN3"/>
    <mergeCell ref="AO3:AR3"/>
    <mergeCell ref="AU3:AV3"/>
    <mergeCell ref="AW3:AZ3"/>
    <mergeCell ref="BD3:BG3"/>
    <mergeCell ref="BK3:BN3"/>
    <mergeCell ref="BR3:BU3"/>
    <mergeCell ref="BY3:CB3"/>
    <mergeCell ref="CF3:CI3"/>
    <mergeCell ref="CM3:CP3"/>
    <mergeCell ref="CT3:CW3"/>
    <mergeCell ref="DA3:DD3"/>
    <mergeCell ref="DI3:DL3"/>
    <mergeCell ref="DQ3:DT3"/>
    <mergeCell ref="DY3:EB3"/>
    <mergeCell ref="EF3:EI3"/>
    <mergeCell ref="EM3:EP3"/>
    <mergeCell ref="ET3:EW3"/>
    <mergeCell ref="NR2:NV2"/>
    <mergeCell ref="NY2:OC2"/>
    <mergeCell ref="OF2:OJ2"/>
    <mergeCell ref="OM2:OQ2"/>
    <mergeCell ref="OT2:OX2"/>
    <mergeCell ref="PA2:PE2"/>
    <mergeCell ref="PH2:PL2"/>
    <mergeCell ref="PO2:PS2"/>
    <mergeCell ref="PV2:PZ2"/>
    <mergeCell ref="LG2:LK2"/>
    <mergeCell ref="LN2:LR2"/>
    <mergeCell ref="LU2:LY2"/>
    <mergeCell ref="MB2:MF2"/>
    <mergeCell ref="MI2:MM2"/>
    <mergeCell ref="MP2:MT2"/>
    <mergeCell ref="MW2:NA2"/>
    <mergeCell ref="ND2:NH2"/>
    <mergeCell ref="NK2:NO2"/>
    <mergeCell ref="IT2:IX2"/>
    <mergeCell ref="JA2:JE2"/>
    <mergeCell ref="JH2:JL2"/>
    <mergeCell ref="JO2:JS2"/>
    <mergeCell ref="JV2:JZ2"/>
    <mergeCell ref="KE2:KI2"/>
    <mergeCell ref="KL2:KP2"/>
    <mergeCell ref="KS2:KW2"/>
    <mergeCell ref="KZ2:LD2"/>
    <mergeCell ref="GH2:GL2"/>
    <mergeCell ref="GO2:GT2"/>
    <mergeCell ref="GW2:HA2"/>
    <mergeCell ref="HD2:HH2"/>
    <mergeCell ref="HK2:HO2"/>
    <mergeCell ref="HR2:HV2"/>
    <mergeCell ref="HY2:IC2"/>
    <mergeCell ref="IF2:IJ2"/>
    <mergeCell ref="IM2:IQ2"/>
    <mergeCell ref="QP1:QU1"/>
    <mergeCell ref="QW1:RB1"/>
    <mergeCell ref="RD1:RI1"/>
    <mergeCell ref="RK1:RP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BW2:CA2"/>
    <mergeCell ref="CD2:CH2"/>
    <mergeCell ref="CK2:CO2"/>
    <mergeCell ref="CR2:CV2"/>
    <mergeCell ref="CY2:DC2"/>
    <mergeCell ref="DF2:DK2"/>
    <mergeCell ref="DN2:DS2"/>
    <mergeCell ref="FM2:FQ2"/>
    <mergeCell ref="FT2:FX2"/>
    <mergeCell ref="GA2:GE2"/>
    <mergeCell ref="OE1:OJ1"/>
    <mergeCell ref="OL1:OQ1"/>
    <mergeCell ref="OS1:OX1"/>
    <mergeCell ref="OZ1:PE1"/>
    <mergeCell ref="PG1:PL1"/>
    <mergeCell ref="PN1:PS1"/>
    <mergeCell ref="PU1:PZ1"/>
    <mergeCell ref="QB1:QG1"/>
    <mergeCell ref="QI1:QN1"/>
    <mergeCell ref="LT1:LY1"/>
    <mergeCell ref="MA1:MF1"/>
    <mergeCell ref="MH1:MM1"/>
    <mergeCell ref="MO1:MT1"/>
    <mergeCell ref="MV1:NA1"/>
    <mergeCell ref="NC1:NH1"/>
    <mergeCell ref="NJ1:NO1"/>
    <mergeCell ref="NQ1:NV1"/>
    <mergeCell ref="NX1:OC1"/>
    <mergeCell ref="JH1:JM1"/>
    <mergeCell ref="JO1:JT1"/>
    <mergeCell ref="JV1:KA1"/>
    <mergeCell ref="KC1:KI1"/>
    <mergeCell ref="KK1:KP1"/>
    <mergeCell ref="KR1:KW1"/>
    <mergeCell ref="KY1:LD1"/>
    <mergeCell ref="LF1:LK1"/>
    <mergeCell ref="LM1:LR1"/>
    <mergeCell ref="GW1:HB1"/>
    <mergeCell ref="HD1:HI1"/>
    <mergeCell ref="HK1:HP1"/>
    <mergeCell ref="HR1:HW1"/>
    <mergeCell ref="HY1:ID1"/>
    <mergeCell ref="IF1:IK1"/>
    <mergeCell ref="IM1:IR1"/>
    <mergeCell ref="IT1:IY1"/>
    <mergeCell ref="JA1:JF1"/>
    <mergeCell ref="EK1:EP1"/>
    <mergeCell ref="ER1:EW1"/>
    <mergeCell ref="EY1:FD1"/>
    <mergeCell ref="FF1:FK1"/>
    <mergeCell ref="FM1:FR1"/>
    <mergeCell ref="FT1:FY1"/>
    <mergeCell ref="GA1:GF1"/>
    <mergeCell ref="GH1:GM1"/>
    <mergeCell ref="GO1:GU1"/>
    <mergeCell ref="EK2:EO2"/>
    <mergeCell ref="ER2:EV2"/>
    <mergeCell ref="EY2:FC2"/>
    <mergeCell ref="FF2:FJ2"/>
    <mergeCell ref="C3:F3"/>
    <mergeCell ref="I3:J3"/>
    <mergeCell ref="K3:N3"/>
    <mergeCell ref="R3:U3"/>
    <mergeCell ref="Y3:AB3"/>
    <mergeCell ref="AE3:AF3"/>
    <mergeCell ref="AG3:AJ3"/>
    <mergeCell ref="FA3:FD3"/>
    <mergeCell ref="FH3:FK3"/>
    <mergeCell ref="A1:F1"/>
    <mergeCell ref="H1:N1"/>
    <mergeCell ref="P1:U1"/>
    <mergeCell ref="W1:AB1"/>
    <mergeCell ref="AD1:AJ1"/>
    <mergeCell ref="AL1:AR1"/>
    <mergeCell ref="AT1:AZ1"/>
    <mergeCell ref="DV2:EA2"/>
    <mergeCell ref="ED2:EH2"/>
    <mergeCell ref="BB1:BG1"/>
    <mergeCell ref="BI1:BN1"/>
    <mergeCell ref="BP1:BU1"/>
    <mergeCell ref="BW1:CB1"/>
    <mergeCell ref="CD1:CI1"/>
    <mergeCell ref="CK1:CP1"/>
    <mergeCell ref="CR1:CW1"/>
    <mergeCell ref="CY1:DD1"/>
    <mergeCell ref="DF1:DL1"/>
    <mergeCell ref="DN1:DT1"/>
    <mergeCell ref="DV1:EB1"/>
    <mergeCell ref="ED1:EI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51"/>
    <col min="2" max="2" width="32.28515625" style="551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51" customWidth="1"/>
    <col min="10" max="10" width="14.28515625" style="551" customWidth="1"/>
    <col min="11" max="16384" width="11.42578125" style="551"/>
  </cols>
  <sheetData>
    <row r="1" spans="1:10" ht="25.5" customHeight="1" x14ac:dyDescent="0.3">
      <c r="A1" s="37"/>
      <c r="B1" s="2202" t="s">
        <v>1328</v>
      </c>
      <c r="C1" s="2202"/>
      <c r="D1" s="2202"/>
      <c r="E1" s="2202"/>
      <c r="F1" s="2202"/>
      <c r="G1" s="2202"/>
      <c r="H1" s="1019" t="s">
        <v>1329</v>
      </c>
      <c r="I1" s="1020"/>
      <c r="J1" s="1021"/>
    </row>
    <row r="2" spans="1:10" ht="19.5" customHeight="1" thickBot="1" x14ac:dyDescent="0.3">
      <c r="A2" s="37"/>
      <c r="B2" s="2203" t="s">
        <v>1330</v>
      </c>
      <c r="C2" s="2203"/>
      <c r="D2" s="2203"/>
      <c r="E2" s="2203"/>
      <c r="F2" s="2203"/>
      <c r="G2" s="2203"/>
      <c r="H2" s="2203"/>
      <c r="J2" s="2204" t="s">
        <v>1331</v>
      </c>
    </row>
    <row r="3" spans="1:10" ht="15.75" customHeight="1" thickTop="1" thickBot="1" x14ac:dyDescent="0.35">
      <c r="A3" s="1022"/>
      <c r="B3" s="1023"/>
      <c r="C3" s="1024"/>
      <c r="D3" s="1025" t="s">
        <v>1332</v>
      </c>
      <c r="E3" s="521"/>
      <c r="F3" s="2206" t="s">
        <v>1333</v>
      </c>
      <c r="G3" s="1026"/>
      <c r="H3" s="2208" t="s">
        <v>1334</v>
      </c>
      <c r="J3" s="2205"/>
    </row>
    <row r="4" spans="1:10" ht="19.5" thickBot="1" x14ac:dyDescent="0.35">
      <c r="A4" s="1027" t="s">
        <v>1</v>
      </c>
      <c r="B4" s="1028" t="s">
        <v>1335</v>
      </c>
      <c r="C4" s="1029"/>
      <c r="D4" s="1030" t="s">
        <v>2</v>
      </c>
      <c r="E4" s="463"/>
      <c r="F4" s="2207"/>
      <c r="G4" s="1031"/>
      <c r="H4" s="2209"/>
      <c r="J4" s="55"/>
    </row>
    <row r="5" spans="1:10" ht="16.5" thickTop="1" x14ac:dyDescent="0.25">
      <c r="A5" s="1032">
        <v>1</v>
      </c>
      <c r="B5" s="1033" t="s">
        <v>1336</v>
      </c>
      <c r="C5" s="1034"/>
      <c r="D5" s="1035">
        <v>2720</v>
      </c>
      <c r="F5" s="1036"/>
      <c r="H5" s="1037">
        <f t="shared" ref="H5:H43" si="0">F5+D5</f>
        <v>2720</v>
      </c>
      <c r="J5" s="55"/>
    </row>
    <row r="6" spans="1:10" ht="15.75" x14ac:dyDescent="0.25">
      <c r="A6" s="1038">
        <v>2</v>
      </c>
      <c r="B6" s="1039" t="s">
        <v>45</v>
      </c>
      <c r="C6" s="1034"/>
      <c r="D6" s="1040">
        <v>639137</v>
      </c>
      <c r="F6" s="1041">
        <v>1753666.58</v>
      </c>
      <c r="H6" s="1042">
        <f t="shared" si="0"/>
        <v>2392803.58</v>
      </c>
      <c r="J6" s="55"/>
    </row>
    <row r="7" spans="1:10" ht="15.75" x14ac:dyDescent="0.25">
      <c r="A7" s="1038">
        <v>3</v>
      </c>
      <c r="B7" s="1039" t="s">
        <v>1337</v>
      </c>
      <c r="C7" s="1043"/>
      <c r="D7" s="1044"/>
      <c r="F7" s="1045">
        <v>946.5</v>
      </c>
      <c r="H7" s="1042">
        <f t="shared" si="0"/>
        <v>946.5</v>
      </c>
      <c r="J7" s="55"/>
    </row>
    <row r="8" spans="1:10" ht="15.75" x14ac:dyDescent="0.25">
      <c r="A8" s="1038">
        <v>4</v>
      </c>
      <c r="B8" s="1039" t="s">
        <v>987</v>
      </c>
      <c r="C8" s="1034"/>
      <c r="D8" s="1046"/>
      <c r="F8" s="1045">
        <v>210</v>
      </c>
      <c r="H8" s="1042">
        <f t="shared" si="0"/>
        <v>210</v>
      </c>
      <c r="J8" s="55"/>
    </row>
    <row r="9" spans="1:10" ht="15.75" x14ac:dyDescent="0.25">
      <c r="A9" s="1038">
        <v>5</v>
      </c>
      <c r="B9" s="1047" t="s">
        <v>1338</v>
      </c>
      <c r="C9" s="1034"/>
      <c r="D9" s="1044"/>
      <c r="F9" s="1045">
        <v>26228</v>
      </c>
      <c r="G9" s="1048" t="s">
        <v>1339</v>
      </c>
      <c r="H9" s="1042">
        <f t="shared" si="0"/>
        <v>26228</v>
      </c>
      <c r="J9" s="55"/>
    </row>
    <row r="10" spans="1:10" ht="15.75" x14ac:dyDescent="0.25">
      <c r="A10" s="1038">
        <v>6</v>
      </c>
      <c r="B10" s="1039" t="s">
        <v>953</v>
      </c>
      <c r="C10" s="1034"/>
      <c r="D10" s="1044"/>
      <c r="F10" s="1045">
        <v>653.02</v>
      </c>
      <c r="H10" s="1042">
        <f t="shared" si="0"/>
        <v>653.02</v>
      </c>
      <c r="J10" s="55"/>
    </row>
    <row r="11" spans="1:10" ht="15.75" x14ac:dyDescent="0.25">
      <c r="A11" s="1038">
        <v>7</v>
      </c>
      <c r="B11" s="1039" t="s">
        <v>71</v>
      </c>
      <c r="C11" s="1049"/>
      <c r="D11" s="1040">
        <v>28678.5</v>
      </c>
      <c r="F11" s="1045"/>
      <c r="H11" s="1042">
        <f t="shared" si="0"/>
        <v>28678.5</v>
      </c>
      <c r="J11" s="55"/>
    </row>
    <row r="12" spans="1:10" ht="15.75" x14ac:dyDescent="0.25">
      <c r="A12" s="1038">
        <v>8</v>
      </c>
      <c r="B12" s="1039" t="s">
        <v>1004</v>
      </c>
      <c r="C12" s="1034"/>
      <c r="D12" s="1040"/>
      <c r="F12" s="1045">
        <v>2642</v>
      </c>
      <c r="H12" s="1042">
        <f t="shared" si="0"/>
        <v>2642</v>
      </c>
      <c r="J12" s="55"/>
    </row>
    <row r="13" spans="1:10" ht="15.75" x14ac:dyDescent="0.25">
      <c r="A13" s="1038">
        <v>9</v>
      </c>
      <c r="B13" s="1039" t="s">
        <v>404</v>
      </c>
      <c r="C13" s="1034"/>
      <c r="D13" s="1044"/>
      <c r="F13" s="1045">
        <v>157793</v>
      </c>
      <c r="H13" s="1042">
        <f t="shared" si="0"/>
        <v>157793</v>
      </c>
      <c r="J13" s="55"/>
    </row>
    <row r="14" spans="1:10" ht="15.75" x14ac:dyDescent="0.25">
      <c r="A14" s="1038">
        <v>10</v>
      </c>
      <c r="B14" s="1039" t="s">
        <v>447</v>
      </c>
      <c r="C14" s="1034"/>
      <c r="D14" s="1046"/>
      <c r="F14" s="1045">
        <v>2278.5</v>
      </c>
      <c r="G14" s="1050" t="s">
        <v>1340</v>
      </c>
      <c r="H14" s="1042">
        <f t="shared" si="0"/>
        <v>2278.5</v>
      </c>
      <c r="J14" s="55"/>
    </row>
    <row r="15" spans="1:10" ht="15.75" x14ac:dyDescent="0.25">
      <c r="A15" s="1038">
        <v>11</v>
      </c>
      <c r="B15" s="1039" t="s">
        <v>1016</v>
      </c>
      <c r="C15" s="1051"/>
      <c r="D15" s="1046"/>
      <c r="F15" s="1045">
        <v>169201.28</v>
      </c>
      <c r="G15" s="1052" t="s">
        <v>1341</v>
      </c>
      <c r="H15" s="1042">
        <f t="shared" si="0"/>
        <v>169201.28</v>
      </c>
      <c r="J15" s="55"/>
    </row>
    <row r="16" spans="1:10" ht="15.75" x14ac:dyDescent="0.25">
      <c r="A16" s="1038">
        <v>12</v>
      </c>
      <c r="B16" s="1039" t="s">
        <v>1002</v>
      </c>
      <c r="C16" s="1034"/>
      <c r="D16" s="1053"/>
      <c r="F16" s="1045">
        <v>2127</v>
      </c>
      <c r="H16" s="1042">
        <f t="shared" si="0"/>
        <v>2127</v>
      </c>
      <c r="J16" s="55"/>
    </row>
    <row r="17" spans="1:10" ht="15.75" x14ac:dyDescent="0.25">
      <c r="A17" s="1038">
        <v>13</v>
      </c>
      <c r="B17" s="1039" t="s">
        <v>67</v>
      </c>
      <c r="C17" s="1034"/>
      <c r="D17" s="1044"/>
      <c r="F17" s="1045">
        <v>108876</v>
      </c>
      <c r="H17" s="1042">
        <f t="shared" si="0"/>
        <v>108876</v>
      </c>
      <c r="J17" s="55"/>
    </row>
    <row r="18" spans="1:10" ht="15.75" x14ac:dyDescent="0.25">
      <c r="A18" s="1038">
        <v>14</v>
      </c>
      <c r="B18" s="1039" t="s">
        <v>615</v>
      </c>
      <c r="C18" s="1054"/>
      <c r="D18" s="1040">
        <v>476</v>
      </c>
      <c r="E18" s="1055" t="s">
        <v>1342</v>
      </c>
      <c r="F18" s="1045"/>
      <c r="H18" s="1042">
        <f t="shared" si="0"/>
        <v>476</v>
      </c>
      <c r="J18" s="55"/>
    </row>
    <row r="19" spans="1:10" ht="15.75" x14ac:dyDescent="0.25">
      <c r="A19" s="1038">
        <v>15</v>
      </c>
      <c r="B19" s="1039" t="s">
        <v>833</v>
      </c>
      <c r="C19" s="1034"/>
      <c r="D19" s="1044"/>
      <c r="F19" s="1045">
        <v>4273</v>
      </c>
      <c r="H19" s="1042">
        <f t="shared" si="0"/>
        <v>4273</v>
      </c>
      <c r="J19" s="55"/>
    </row>
    <row r="20" spans="1:10" ht="15.75" x14ac:dyDescent="0.25">
      <c r="A20" s="1038">
        <v>16</v>
      </c>
      <c r="B20" s="1039" t="s">
        <v>10</v>
      </c>
      <c r="C20" s="1049"/>
      <c r="D20" s="1044"/>
      <c r="F20" s="1045">
        <v>23186.5</v>
      </c>
      <c r="H20" s="1042">
        <f t="shared" si="0"/>
        <v>23186.5</v>
      </c>
      <c r="J20" s="55"/>
    </row>
    <row r="21" spans="1:10" ht="15.75" x14ac:dyDescent="0.25">
      <c r="A21" s="1038">
        <v>17</v>
      </c>
      <c r="B21" s="1039" t="s">
        <v>186</v>
      </c>
      <c r="C21" s="1049"/>
      <c r="D21" s="1040"/>
      <c r="F21" s="1045">
        <v>4155</v>
      </c>
      <c r="H21" s="1042">
        <f t="shared" si="0"/>
        <v>4155</v>
      </c>
      <c r="J21" s="55"/>
    </row>
    <row r="22" spans="1:10" ht="15.75" x14ac:dyDescent="0.25">
      <c r="A22" s="1038">
        <v>18</v>
      </c>
      <c r="B22" s="1039" t="s">
        <v>511</v>
      </c>
      <c r="C22" s="1049"/>
      <c r="D22" s="1044"/>
      <c r="F22" s="1045">
        <v>2773</v>
      </c>
      <c r="H22" s="1042">
        <f t="shared" si="0"/>
        <v>2773</v>
      </c>
      <c r="J22" s="55"/>
    </row>
    <row r="23" spans="1:10" ht="15.75" x14ac:dyDescent="0.25">
      <c r="A23" s="1038">
        <v>19</v>
      </c>
      <c r="B23" s="1039" t="s">
        <v>680</v>
      </c>
      <c r="C23" s="1034"/>
      <c r="D23" s="1044"/>
      <c r="F23" s="1045">
        <v>1138.5</v>
      </c>
      <c r="H23" s="1042">
        <f t="shared" si="0"/>
        <v>1138.5</v>
      </c>
      <c r="J23" s="55"/>
    </row>
    <row r="24" spans="1:10" ht="15.75" x14ac:dyDescent="0.25">
      <c r="A24" s="1038">
        <v>20</v>
      </c>
      <c r="B24" s="1039" t="s">
        <v>603</v>
      </c>
      <c r="C24" s="1034"/>
      <c r="D24" s="1040"/>
      <c r="F24" s="1041">
        <v>5858</v>
      </c>
      <c r="H24" s="1042">
        <f t="shared" si="0"/>
        <v>5858</v>
      </c>
      <c r="J24" s="55"/>
    </row>
    <row r="25" spans="1:10" ht="15.75" x14ac:dyDescent="0.25">
      <c r="A25" s="1038">
        <v>21</v>
      </c>
      <c r="B25" s="1039" t="s">
        <v>22</v>
      </c>
      <c r="C25" s="1056" t="s">
        <v>1343</v>
      </c>
      <c r="D25" s="1057">
        <v>28483.5</v>
      </c>
      <c r="F25" s="1041">
        <v>4037</v>
      </c>
      <c r="H25" s="1042">
        <f t="shared" si="0"/>
        <v>32520.5</v>
      </c>
      <c r="J25" s="55"/>
    </row>
    <row r="26" spans="1:10" ht="15.75" x14ac:dyDescent="0.25">
      <c r="A26" s="1038">
        <v>22</v>
      </c>
      <c r="B26" s="1039" t="s">
        <v>694</v>
      </c>
      <c r="C26" s="1049" t="s">
        <v>170</v>
      </c>
      <c r="D26" s="1046">
        <v>1585</v>
      </c>
      <c r="F26" s="1045"/>
      <c r="H26" s="1042">
        <f t="shared" si="0"/>
        <v>1585</v>
      </c>
      <c r="J26" s="55"/>
    </row>
    <row r="27" spans="1:10" ht="15.75" x14ac:dyDescent="0.25">
      <c r="A27" s="1038">
        <v>23</v>
      </c>
      <c r="B27" s="1039" t="s">
        <v>64</v>
      </c>
      <c r="C27" s="1034"/>
      <c r="D27" s="1058"/>
      <c r="E27" s="941"/>
      <c r="F27" s="1045">
        <v>24897</v>
      </c>
      <c r="H27" s="1042">
        <f t="shared" si="0"/>
        <v>24897</v>
      </c>
      <c r="J27" s="55"/>
    </row>
    <row r="28" spans="1:10" ht="15.75" x14ac:dyDescent="0.25">
      <c r="A28" s="1038">
        <v>24</v>
      </c>
      <c r="B28" s="1039" t="s">
        <v>1344</v>
      </c>
      <c r="C28" s="1034"/>
      <c r="D28" s="1059">
        <v>10177</v>
      </c>
      <c r="E28" s="941"/>
      <c r="F28" s="1041"/>
      <c r="H28" s="1042">
        <f t="shared" si="0"/>
        <v>10177</v>
      </c>
      <c r="J28" s="55"/>
    </row>
    <row r="29" spans="1:10" ht="15.75" x14ac:dyDescent="0.25">
      <c r="A29" s="1038">
        <v>25</v>
      </c>
      <c r="B29" s="1039" t="s">
        <v>1028</v>
      </c>
      <c r="C29" s="1049"/>
      <c r="D29" s="1040"/>
      <c r="F29" s="1045">
        <v>70699</v>
      </c>
      <c r="G29" s="1050" t="s">
        <v>1345</v>
      </c>
      <c r="H29" s="1042">
        <f t="shared" si="0"/>
        <v>70699</v>
      </c>
      <c r="J29" s="55"/>
    </row>
    <row r="30" spans="1:10" ht="15.75" x14ac:dyDescent="0.25">
      <c r="A30" s="1038">
        <v>26</v>
      </c>
      <c r="B30" s="1039" t="s">
        <v>1346</v>
      </c>
      <c r="C30" s="1060" t="s">
        <v>1347</v>
      </c>
      <c r="D30" s="1044">
        <v>274.5</v>
      </c>
      <c r="F30" s="1045"/>
      <c r="H30" s="1042">
        <f t="shared" si="0"/>
        <v>274.5</v>
      </c>
      <c r="J30" s="55"/>
    </row>
    <row r="31" spans="1:10" ht="15.75" x14ac:dyDescent="0.25">
      <c r="A31" s="1038">
        <v>27</v>
      </c>
      <c r="B31" s="1039" t="s">
        <v>346</v>
      </c>
      <c r="C31" s="1061" t="s">
        <v>1348</v>
      </c>
      <c r="D31" s="1044">
        <v>47775</v>
      </c>
      <c r="F31" s="1045"/>
      <c r="G31" s="245"/>
      <c r="H31" s="1042">
        <f t="shared" si="0"/>
        <v>47775</v>
      </c>
      <c r="J31" s="55"/>
    </row>
    <row r="32" spans="1:10" ht="15.75" x14ac:dyDescent="0.25">
      <c r="A32" s="1038">
        <v>28</v>
      </c>
      <c r="B32" s="1039" t="s">
        <v>957</v>
      </c>
      <c r="C32" s="1034"/>
      <c r="D32" s="1057"/>
      <c r="F32" s="1041">
        <v>4555</v>
      </c>
      <c r="G32" s="245" t="s">
        <v>1349</v>
      </c>
      <c r="H32" s="1042">
        <f t="shared" si="0"/>
        <v>4555</v>
      </c>
      <c r="J32" s="55"/>
    </row>
    <row r="33" spans="1:10" ht="15.75" x14ac:dyDescent="0.25">
      <c r="A33" s="1038">
        <v>29</v>
      </c>
      <c r="B33" s="1039" t="s">
        <v>1350</v>
      </c>
      <c r="C33" s="1034"/>
      <c r="D33" s="1062"/>
      <c r="F33" s="1045">
        <v>3953</v>
      </c>
      <c r="G33" s="245"/>
      <c r="H33" s="1042">
        <f t="shared" si="0"/>
        <v>3953</v>
      </c>
      <c r="J33" s="55"/>
    </row>
    <row r="34" spans="1:10" ht="15.75" x14ac:dyDescent="0.25">
      <c r="A34" s="1038">
        <v>30</v>
      </c>
      <c r="B34" s="1039" t="s">
        <v>1209</v>
      </c>
      <c r="C34" s="1034"/>
      <c r="D34" s="1046"/>
      <c r="F34" s="1045">
        <v>32167</v>
      </c>
      <c r="G34" s="245"/>
      <c r="H34" s="1042">
        <f t="shared" si="0"/>
        <v>32167</v>
      </c>
      <c r="J34" s="55"/>
    </row>
    <row r="35" spans="1:10" ht="15.75" x14ac:dyDescent="0.25">
      <c r="A35" s="1038">
        <v>31</v>
      </c>
      <c r="B35" s="1039" t="s">
        <v>850</v>
      </c>
      <c r="C35" s="1034"/>
      <c r="D35" s="1057"/>
      <c r="F35" s="1045">
        <v>37351</v>
      </c>
      <c r="G35" s="245"/>
      <c r="H35" s="1042">
        <f t="shared" si="0"/>
        <v>37351</v>
      </c>
      <c r="J35" s="55"/>
    </row>
    <row r="36" spans="1:10" ht="15.75" x14ac:dyDescent="0.25">
      <c r="A36" s="1038">
        <v>32</v>
      </c>
      <c r="B36" s="1039" t="s">
        <v>41</v>
      </c>
      <c r="C36" s="1034"/>
      <c r="D36" s="1040"/>
      <c r="F36" s="1045">
        <v>47522</v>
      </c>
      <c r="H36" s="1042">
        <f t="shared" si="0"/>
        <v>47522</v>
      </c>
      <c r="J36" s="55"/>
    </row>
    <row r="37" spans="1:10" ht="15.75" x14ac:dyDescent="0.25">
      <c r="A37" s="1038">
        <v>33</v>
      </c>
      <c r="B37" s="1039" t="s">
        <v>677</v>
      </c>
      <c r="C37" s="1034"/>
      <c r="D37" s="1044"/>
      <c r="F37" s="1045">
        <v>3255</v>
      </c>
      <c r="G37" s="1063"/>
      <c r="H37" s="1042">
        <f t="shared" si="0"/>
        <v>3255</v>
      </c>
      <c r="J37" s="55"/>
    </row>
    <row r="38" spans="1:10" ht="15.75" x14ac:dyDescent="0.25">
      <c r="A38" s="1038">
        <v>34</v>
      </c>
      <c r="B38" s="1039" t="s">
        <v>855</v>
      </c>
      <c r="C38" s="1049"/>
      <c r="D38" s="1044"/>
      <c r="F38" s="1045">
        <v>1953.5</v>
      </c>
      <c r="G38" s="245"/>
      <c r="H38" s="1042">
        <f t="shared" si="0"/>
        <v>1953.5</v>
      </c>
      <c r="J38" s="55"/>
    </row>
    <row r="39" spans="1:10" ht="15.75" x14ac:dyDescent="0.25">
      <c r="A39" s="1038">
        <v>35</v>
      </c>
      <c r="B39" s="1039" t="s">
        <v>604</v>
      </c>
      <c r="C39" s="1049"/>
      <c r="D39" s="1044"/>
      <c r="F39" s="1045">
        <v>14681.5</v>
      </c>
      <c r="G39" s="245"/>
      <c r="H39" s="1042">
        <f t="shared" si="0"/>
        <v>14681.5</v>
      </c>
      <c r="J39" s="55"/>
    </row>
    <row r="40" spans="1:10" ht="15.75" x14ac:dyDescent="0.25">
      <c r="A40" s="1038">
        <v>36</v>
      </c>
      <c r="B40" s="1039" t="s">
        <v>32</v>
      </c>
      <c r="C40" s="1054"/>
      <c r="D40" s="1064"/>
      <c r="F40" s="1065">
        <v>10285</v>
      </c>
      <c r="H40" s="1042">
        <f t="shared" si="0"/>
        <v>10285</v>
      </c>
      <c r="J40" s="55"/>
    </row>
    <row r="41" spans="1:10" ht="15.75" x14ac:dyDescent="0.25">
      <c r="A41" s="1038">
        <v>37</v>
      </c>
      <c r="B41" s="1033" t="s">
        <v>515</v>
      </c>
      <c r="C41" s="1051"/>
      <c r="D41" s="1040"/>
      <c r="F41" s="1041">
        <v>4865</v>
      </c>
      <c r="H41" s="1042">
        <f t="shared" si="0"/>
        <v>4865</v>
      </c>
      <c r="J41" s="55"/>
    </row>
    <row r="42" spans="1:10" ht="16.5" thickBot="1" x14ac:dyDescent="0.3">
      <c r="A42" s="1038">
        <v>38</v>
      </c>
      <c r="B42" s="1033" t="s">
        <v>671</v>
      </c>
      <c r="C42" s="1034"/>
      <c r="D42" s="1053"/>
      <c r="F42" s="1045">
        <v>1559</v>
      </c>
      <c r="H42" s="1042">
        <f t="shared" si="0"/>
        <v>1559</v>
      </c>
      <c r="J42" s="55"/>
    </row>
    <row r="43" spans="1:10" ht="17.25" thickTop="1" thickBot="1" x14ac:dyDescent="0.3">
      <c r="A43" s="1066"/>
      <c r="B43" s="1067"/>
      <c r="C43" s="1068"/>
      <c r="D43" s="1069"/>
      <c r="F43" s="1070"/>
      <c r="H43" s="1071">
        <f t="shared" si="0"/>
        <v>0</v>
      </c>
      <c r="J43" s="55"/>
    </row>
    <row r="44" spans="1:10" ht="19.5" customHeight="1" thickTop="1" x14ac:dyDescent="0.3">
      <c r="A44" s="1072"/>
      <c r="B44" s="1073"/>
      <c r="C44" s="1074"/>
      <c r="D44" s="1075" t="s">
        <v>1332</v>
      </c>
      <c r="E44" s="1076"/>
      <c r="F44" s="2210" t="s">
        <v>1333</v>
      </c>
      <c r="G44" s="1077"/>
      <c r="H44" s="2212" t="s">
        <v>1334</v>
      </c>
      <c r="J44" s="2214" t="s">
        <v>1351</v>
      </c>
    </row>
    <row r="45" spans="1:10" ht="19.5" customHeight="1" thickBot="1" x14ac:dyDescent="0.35">
      <c r="A45" s="1078" t="s">
        <v>1</v>
      </c>
      <c r="B45" s="1079" t="s">
        <v>1335</v>
      </c>
      <c r="C45" s="1080"/>
      <c r="D45" s="1081" t="s">
        <v>2</v>
      </c>
      <c r="E45" s="1082"/>
      <c r="F45" s="2211"/>
      <c r="G45" s="1083"/>
      <c r="H45" s="2213"/>
      <c r="J45" s="2205"/>
    </row>
    <row r="46" spans="1:10" ht="16.5" thickTop="1" x14ac:dyDescent="0.25">
      <c r="A46" s="1084">
        <v>39</v>
      </c>
      <c r="B46" s="1039" t="s">
        <v>638</v>
      </c>
      <c r="C46" s="1085" t="s">
        <v>1352</v>
      </c>
      <c r="D46" s="1064">
        <v>5592</v>
      </c>
      <c r="F46" s="1065"/>
      <c r="H46" s="1037">
        <f t="shared" ref="H46:H80" si="1">F46+D46</f>
        <v>5592</v>
      </c>
      <c r="J46" s="55"/>
    </row>
    <row r="47" spans="1:10" ht="15.75" x14ac:dyDescent="0.25">
      <c r="A47" s="1086">
        <v>40</v>
      </c>
      <c r="B47" s="1039" t="s">
        <v>463</v>
      </c>
      <c r="C47" s="1034"/>
      <c r="D47" s="1044"/>
      <c r="F47" s="1045">
        <v>4862</v>
      </c>
      <c r="H47" s="1042">
        <f t="shared" si="1"/>
        <v>4862</v>
      </c>
      <c r="J47" s="55"/>
    </row>
    <row r="48" spans="1:10" ht="15.75" x14ac:dyDescent="0.25">
      <c r="A48" s="1086">
        <v>41</v>
      </c>
      <c r="B48" s="1039" t="s">
        <v>630</v>
      </c>
      <c r="C48" s="1060" t="s">
        <v>1353</v>
      </c>
      <c r="D48" s="1044">
        <v>7383.5</v>
      </c>
      <c r="F48" s="1045"/>
      <c r="G48" s="941"/>
      <c r="H48" s="1042">
        <f t="shared" si="1"/>
        <v>7383.5</v>
      </c>
      <c r="J48" s="55"/>
    </row>
    <row r="49" spans="1:10" ht="15.75" x14ac:dyDescent="0.25">
      <c r="A49" s="1086">
        <v>42</v>
      </c>
      <c r="B49" s="1039" t="s">
        <v>1354</v>
      </c>
      <c r="C49" s="1087" t="s">
        <v>1355</v>
      </c>
      <c r="D49" s="1040">
        <v>2000</v>
      </c>
      <c r="F49" s="1045">
        <v>17164.5</v>
      </c>
      <c r="G49" s="1052" t="s">
        <v>1341</v>
      </c>
      <c r="H49" s="1042">
        <f t="shared" si="1"/>
        <v>19164.5</v>
      </c>
      <c r="J49" s="55"/>
    </row>
    <row r="50" spans="1:10" ht="15.75" x14ac:dyDescent="0.25">
      <c r="A50" s="1086">
        <v>43</v>
      </c>
      <c r="B50" s="1039" t="s">
        <v>981</v>
      </c>
      <c r="C50" s="1034"/>
      <c r="D50" s="1044"/>
      <c r="F50" s="1045">
        <v>64172.5</v>
      </c>
      <c r="G50" s="1052" t="s">
        <v>1341</v>
      </c>
      <c r="H50" s="1042">
        <f t="shared" si="1"/>
        <v>64172.5</v>
      </c>
      <c r="J50" s="55"/>
    </row>
    <row r="51" spans="1:10" ht="15.75" x14ac:dyDescent="0.25">
      <c r="A51" s="1086">
        <v>44</v>
      </c>
      <c r="B51" s="1039" t="s">
        <v>870</v>
      </c>
      <c r="C51" s="1049"/>
      <c r="D51" s="1044"/>
      <c r="F51" s="1045">
        <v>1052.5</v>
      </c>
      <c r="G51" s="245"/>
      <c r="H51" s="1042">
        <f t="shared" si="1"/>
        <v>1052.5</v>
      </c>
      <c r="J51" s="55"/>
    </row>
    <row r="52" spans="1:10" ht="15.75" x14ac:dyDescent="0.25">
      <c r="A52" s="1086">
        <v>45</v>
      </c>
      <c r="B52" s="1039" t="s">
        <v>28</v>
      </c>
      <c r="C52" s="1049"/>
      <c r="D52" s="1059"/>
      <c r="F52" s="1041">
        <v>24249</v>
      </c>
      <c r="H52" s="1042">
        <f t="shared" si="1"/>
        <v>24249</v>
      </c>
      <c r="J52" s="55"/>
    </row>
    <row r="53" spans="1:10" ht="15.75" x14ac:dyDescent="0.25">
      <c r="A53" s="1086">
        <v>46</v>
      </c>
      <c r="B53" s="1039" t="s">
        <v>525</v>
      </c>
      <c r="C53" s="1034"/>
      <c r="D53" s="1064"/>
      <c r="F53" s="1088">
        <v>76594.5</v>
      </c>
      <c r="G53" s="245"/>
      <c r="H53" s="1042">
        <f t="shared" si="1"/>
        <v>76594.5</v>
      </c>
      <c r="J53" s="55"/>
    </row>
    <row r="54" spans="1:10" ht="15.75" x14ac:dyDescent="0.25">
      <c r="A54" s="1086">
        <v>47</v>
      </c>
      <c r="B54" s="1033" t="s">
        <v>433</v>
      </c>
      <c r="C54" s="1089" t="s">
        <v>1356</v>
      </c>
      <c r="D54" s="461">
        <v>7612</v>
      </c>
      <c r="E54" s="353"/>
      <c r="F54" s="1090">
        <v>2119</v>
      </c>
      <c r="G54" s="353"/>
      <c r="H54" s="1042">
        <f t="shared" si="1"/>
        <v>9731</v>
      </c>
      <c r="J54" s="55"/>
    </row>
    <row r="55" spans="1:10" ht="15.75" x14ac:dyDescent="0.25">
      <c r="A55" s="1086">
        <v>48</v>
      </c>
      <c r="B55" s="1033" t="s">
        <v>54</v>
      </c>
      <c r="C55" s="1049"/>
      <c r="D55" s="1044"/>
      <c r="F55" s="1045">
        <v>2944</v>
      </c>
      <c r="H55" s="1042">
        <f t="shared" si="1"/>
        <v>2944</v>
      </c>
      <c r="J55" s="55"/>
    </row>
    <row r="56" spans="1:10" ht="18.75" hidden="1" x14ac:dyDescent="0.3">
      <c r="A56" s="1086">
        <v>49</v>
      </c>
      <c r="B56" s="1039"/>
      <c r="C56" s="1091"/>
      <c r="D56" s="1040"/>
      <c r="F56" s="1041"/>
      <c r="H56" s="1042">
        <f t="shared" si="1"/>
        <v>0</v>
      </c>
      <c r="J56" s="55"/>
    </row>
    <row r="57" spans="1:10" ht="15.75" hidden="1" x14ac:dyDescent="0.25">
      <c r="A57" s="1086">
        <v>50</v>
      </c>
      <c r="B57" s="1033"/>
      <c r="C57" s="1034"/>
      <c r="D57" s="1040"/>
      <c r="F57" s="1045"/>
      <c r="H57" s="1042">
        <f t="shared" si="1"/>
        <v>0</v>
      </c>
      <c r="J57" s="55"/>
    </row>
    <row r="58" spans="1:10" ht="15.75" hidden="1" x14ac:dyDescent="0.25">
      <c r="A58" s="1086">
        <v>51</v>
      </c>
      <c r="B58" s="1039"/>
      <c r="C58" s="1034"/>
      <c r="D58" s="1040"/>
      <c r="F58" s="1045"/>
      <c r="H58" s="1042">
        <f t="shared" si="1"/>
        <v>0</v>
      </c>
      <c r="J58" s="55"/>
    </row>
    <row r="59" spans="1:10" ht="15.75" hidden="1" x14ac:dyDescent="0.25">
      <c r="A59" s="1086">
        <v>52</v>
      </c>
      <c r="B59" s="1039"/>
      <c r="C59" s="1034"/>
      <c r="D59" s="1044"/>
      <c r="F59" s="1045"/>
      <c r="G59" s="1092"/>
      <c r="H59" s="1042">
        <f t="shared" si="1"/>
        <v>0</v>
      </c>
      <c r="J59" s="55"/>
    </row>
    <row r="60" spans="1:10" ht="15.75" hidden="1" x14ac:dyDescent="0.25">
      <c r="A60" s="1086">
        <v>53</v>
      </c>
      <c r="B60" s="1039"/>
      <c r="C60" s="1051"/>
      <c r="D60" s="1040"/>
      <c r="F60" s="1045"/>
      <c r="H60" s="1042">
        <f t="shared" si="1"/>
        <v>0</v>
      </c>
      <c r="J60" s="55"/>
    </row>
    <row r="61" spans="1:10" ht="15.75" hidden="1" x14ac:dyDescent="0.25">
      <c r="A61" s="1086">
        <v>54</v>
      </c>
      <c r="B61" s="1039"/>
      <c r="C61" s="1034"/>
      <c r="D61" s="1044"/>
      <c r="F61" s="1045"/>
      <c r="H61" s="1042">
        <f t="shared" si="1"/>
        <v>0</v>
      </c>
      <c r="J61" s="55"/>
    </row>
    <row r="62" spans="1:10" ht="15.75" hidden="1" x14ac:dyDescent="0.25">
      <c r="A62" s="1086">
        <v>55</v>
      </c>
      <c r="B62" s="1039"/>
      <c r="C62" s="1049"/>
      <c r="D62" s="1040"/>
      <c r="F62" s="1045"/>
      <c r="H62" s="1042">
        <f t="shared" si="1"/>
        <v>0</v>
      </c>
      <c r="J62" s="55"/>
    </row>
    <row r="63" spans="1:10" ht="15.75" hidden="1" x14ac:dyDescent="0.25">
      <c r="A63" s="1086">
        <v>56</v>
      </c>
      <c r="B63" s="1039"/>
      <c r="C63" s="1034"/>
      <c r="D63" s="1044"/>
      <c r="F63" s="1045"/>
      <c r="H63" s="1042">
        <f t="shared" si="1"/>
        <v>0</v>
      </c>
      <c r="J63" s="55"/>
    </row>
    <row r="64" spans="1:10" ht="15.75" hidden="1" x14ac:dyDescent="0.25">
      <c r="A64" s="1086">
        <v>57</v>
      </c>
      <c r="B64" s="1039"/>
      <c r="C64" s="1043"/>
      <c r="D64" s="1044"/>
      <c r="F64" s="1045"/>
      <c r="G64" s="1093"/>
      <c r="H64" s="1042">
        <f t="shared" si="1"/>
        <v>0</v>
      </c>
      <c r="J64" s="55"/>
    </row>
    <row r="65" spans="1:10" ht="15.75" hidden="1" x14ac:dyDescent="0.25">
      <c r="A65" s="1086">
        <v>58</v>
      </c>
      <c r="B65" s="1039"/>
      <c r="C65" s="1094"/>
      <c r="D65" s="1040"/>
      <c r="F65" s="1041"/>
      <c r="H65" s="1042">
        <f t="shared" si="1"/>
        <v>0</v>
      </c>
      <c r="J65" s="55"/>
    </row>
    <row r="66" spans="1:10" ht="15.75" hidden="1" x14ac:dyDescent="0.25">
      <c r="A66" s="1086">
        <v>59</v>
      </c>
      <c r="B66" s="1039"/>
      <c r="C66" s="1051"/>
      <c r="D66" s="1044"/>
      <c r="F66" s="1045"/>
      <c r="G66" s="245"/>
      <c r="H66" s="1042">
        <f t="shared" si="1"/>
        <v>0</v>
      </c>
      <c r="J66" s="55"/>
    </row>
    <row r="67" spans="1:10" ht="15.75" hidden="1" x14ac:dyDescent="0.25">
      <c r="A67" s="1086">
        <v>60</v>
      </c>
      <c r="B67" s="1039"/>
      <c r="C67" s="1049"/>
      <c r="D67" s="1040"/>
      <c r="F67" s="1045"/>
      <c r="H67" s="1042">
        <f t="shared" si="1"/>
        <v>0</v>
      </c>
      <c r="J67" s="55"/>
    </row>
    <row r="68" spans="1:10" ht="15.75" hidden="1" x14ac:dyDescent="0.25">
      <c r="A68" s="1086">
        <v>61</v>
      </c>
      <c r="B68" s="1039"/>
      <c r="C68" s="1034"/>
      <c r="D68" s="461"/>
      <c r="E68" s="353"/>
      <c r="F68" s="1090"/>
      <c r="G68" s="353"/>
      <c r="H68" s="1042">
        <f t="shared" si="1"/>
        <v>0</v>
      </c>
      <c r="J68" s="55"/>
    </row>
    <row r="69" spans="1:10" ht="15.75" hidden="1" x14ac:dyDescent="0.25">
      <c r="A69" s="1086">
        <v>62</v>
      </c>
      <c r="B69" s="1039"/>
      <c r="C69" s="1049"/>
      <c r="D69" s="1040"/>
      <c r="F69" s="1045"/>
      <c r="G69" s="1095"/>
      <c r="H69" s="1042">
        <f t="shared" si="1"/>
        <v>0</v>
      </c>
      <c r="J69" s="55"/>
    </row>
    <row r="70" spans="1:10" ht="15.75" hidden="1" x14ac:dyDescent="0.25">
      <c r="A70" s="1086">
        <v>63</v>
      </c>
      <c r="B70" s="1039"/>
      <c r="C70" s="1051"/>
      <c r="D70" s="1040"/>
      <c r="F70" s="1045"/>
      <c r="H70" s="1042">
        <f t="shared" si="1"/>
        <v>0</v>
      </c>
      <c r="J70" s="55"/>
    </row>
    <row r="71" spans="1:10" ht="15.75" hidden="1" x14ac:dyDescent="0.25">
      <c r="A71" s="1086">
        <v>64</v>
      </c>
      <c r="B71" s="1039"/>
      <c r="C71" s="1051"/>
      <c r="D71" s="1044"/>
      <c r="F71" s="1045"/>
      <c r="G71" s="245"/>
      <c r="H71" s="1042">
        <f t="shared" si="1"/>
        <v>0</v>
      </c>
      <c r="J71" s="55"/>
    </row>
    <row r="72" spans="1:10" ht="15.75" hidden="1" x14ac:dyDescent="0.25">
      <c r="A72" s="1086">
        <v>65</v>
      </c>
      <c r="B72" s="1039"/>
      <c r="C72" s="1049"/>
      <c r="D72" s="1044"/>
      <c r="F72" s="1045"/>
      <c r="H72" s="1042">
        <f t="shared" si="1"/>
        <v>0</v>
      </c>
      <c r="J72" s="55"/>
    </row>
    <row r="73" spans="1:10" ht="15.75" hidden="1" x14ac:dyDescent="0.25">
      <c r="A73" s="1086">
        <v>66</v>
      </c>
      <c r="B73" s="1039"/>
      <c r="C73" s="1049"/>
      <c r="D73" s="1044"/>
      <c r="F73" s="1045"/>
      <c r="H73" s="1042">
        <f t="shared" si="1"/>
        <v>0</v>
      </c>
      <c r="J73" s="55"/>
    </row>
    <row r="74" spans="1:10" ht="15.75" hidden="1" x14ac:dyDescent="0.25">
      <c r="A74" s="1086">
        <v>67</v>
      </c>
      <c r="B74" s="1039"/>
      <c r="C74" s="1034"/>
      <c r="D74" s="1059"/>
      <c r="F74" s="1041"/>
      <c r="H74" s="1042">
        <f t="shared" si="1"/>
        <v>0</v>
      </c>
      <c r="J74" s="55"/>
    </row>
    <row r="75" spans="1:10" ht="15.75" hidden="1" x14ac:dyDescent="0.25">
      <c r="A75" s="1086">
        <v>68</v>
      </c>
      <c r="B75" s="1039"/>
      <c r="C75" s="1049"/>
      <c r="D75" s="1096"/>
      <c r="F75" s="1097"/>
      <c r="G75" s="245"/>
      <c r="H75" s="1042">
        <f t="shared" si="1"/>
        <v>0</v>
      </c>
      <c r="J75" s="55"/>
    </row>
    <row r="76" spans="1:10" ht="15.75" hidden="1" x14ac:dyDescent="0.25">
      <c r="A76" s="1086">
        <v>69</v>
      </c>
      <c r="B76" s="1039"/>
      <c r="C76" s="1034"/>
      <c r="D76" s="585"/>
      <c r="E76" s="353"/>
      <c r="F76" s="1098"/>
      <c r="G76" s="245"/>
      <c r="H76" s="1042">
        <f t="shared" si="1"/>
        <v>0</v>
      </c>
      <c r="J76" s="55"/>
    </row>
    <row r="77" spans="1:10" ht="15.75" hidden="1" x14ac:dyDescent="0.25">
      <c r="A77" s="1086">
        <v>70</v>
      </c>
      <c r="B77" s="1039"/>
      <c r="C77" s="1049"/>
      <c r="D77" s="1099"/>
      <c r="F77" s="1100"/>
      <c r="H77" s="1042">
        <f t="shared" si="1"/>
        <v>0</v>
      </c>
      <c r="J77" s="55"/>
    </row>
    <row r="78" spans="1:10" ht="15.75" hidden="1" x14ac:dyDescent="0.25">
      <c r="A78" s="1086">
        <v>71</v>
      </c>
      <c r="B78" s="1039"/>
      <c r="C78" s="1049"/>
      <c r="D78" s="1101"/>
      <c r="F78" s="1097"/>
      <c r="H78" s="1042">
        <f t="shared" si="1"/>
        <v>0</v>
      </c>
      <c r="J78" s="55"/>
    </row>
    <row r="79" spans="1:10" ht="15.75" hidden="1" x14ac:dyDescent="0.25">
      <c r="A79" s="1086">
        <v>72</v>
      </c>
      <c r="B79" s="1039"/>
      <c r="C79" s="1049"/>
      <c r="D79" s="1058"/>
      <c r="F79" s="1041"/>
      <c r="H79" s="1042">
        <f t="shared" si="1"/>
        <v>0</v>
      </c>
      <c r="J79" s="55"/>
    </row>
    <row r="80" spans="1:10" ht="15.75" hidden="1" x14ac:dyDescent="0.25">
      <c r="A80" s="1086">
        <v>73</v>
      </c>
      <c r="B80" s="1039"/>
      <c r="C80" s="1051"/>
      <c r="D80" s="1044"/>
      <c r="E80" s="353"/>
      <c r="F80" s="1102"/>
      <c r="G80" s="353"/>
      <c r="H80" s="1042">
        <f t="shared" si="1"/>
        <v>0</v>
      </c>
      <c r="J80" s="55"/>
    </row>
    <row r="81" spans="1:10" ht="16.5" thickBot="1" x14ac:dyDescent="0.3">
      <c r="A81" s="55"/>
      <c r="B81" s="55"/>
      <c r="C81" s="1103" t="s">
        <v>1357</v>
      </c>
      <c r="D81" s="1104">
        <f>SUM(D5:D80)</f>
        <v>781894</v>
      </c>
      <c r="E81" s="1104"/>
      <c r="F81" s="1104">
        <f>SUM(F5:F80)</f>
        <v>2720943.88</v>
      </c>
      <c r="H81" s="1105">
        <v>0</v>
      </c>
      <c r="J81" s="55"/>
    </row>
    <row r="82" spans="1:10" ht="16.5" thickBot="1" x14ac:dyDescent="0.3">
      <c r="A82" s="55"/>
      <c r="B82" s="55"/>
      <c r="C82" s="1103"/>
      <c r="D82" s="1106"/>
      <c r="F82" s="704"/>
      <c r="H82" s="1107">
        <v>0</v>
      </c>
      <c r="J82" s="55"/>
    </row>
    <row r="83" spans="1:10" ht="23.25" customHeight="1" thickBot="1" x14ac:dyDescent="0.3">
      <c r="A83" s="55"/>
      <c r="B83" s="55"/>
      <c r="C83" s="1103"/>
      <c r="D83" s="1106"/>
      <c r="F83" s="2217" t="s">
        <v>1358</v>
      </c>
      <c r="G83" s="2217"/>
      <c r="H83" s="1108">
        <f>SUM(H5:H82)</f>
        <v>3502837.88</v>
      </c>
      <c r="J83" s="55"/>
    </row>
    <row r="84" spans="1:10" ht="15.75" hidden="1" x14ac:dyDescent="0.25">
      <c r="A84" s="55"/>
      <c r="B84" s="55"/>
      <c r="C84" s="1103"/>
      <c r="D84" s="1106"/>
      <c r="F84" s="704"/>
      <c r="H84" s="704"/>
      <c r="J84" s="55"/>
    </row>
    <row r="85" spans="1:10" ht="16.5" thickBot="1" x14ac:dyDescent="0.3">
      <c r="A85" s="55"/>
      <c r="B85" s="55"/>
      <c r="C85" s="1103"/>
      <c r="D85" s="1106"/>
      <c r="F85" s="704"/>
      <c r="J85" s="55"/>
    </row>
    <row r="86" spans="1:10" ht="20.25" customHeight="1" thickTop="1" thickBot="1" x14ac:dyDescent="0.35">
      <c r="A86" s="1022"/>
      <c r="B86" s="1023"/>
      <c r="C86" s="1024"/>
      <c r="D86" s="1109" t="s">
        <v>1332</v>
      </c>
      <c r="E86" s="353"/>
      <c r="F86" s="2218" t="s">
        <v>1333</v>
      </c>
      <c r="G86" s="1026"/>
      <c r="H86" s="2208" t="s">
        <v>1334</v>
      </c>
    </row>
    <row r="87" spans="1:10" ht="19.5" customHeight="1" thickBot="1" x14ac:dyDescent="0.35">
      <c r="A87" s="1027" t="s">
        <v>1</v>
      </c>
      <c r="B87" s="1028" t="s">
        <v>1335</v>
      </c>
      <c r="C87" s="1110"/>
      <c r="D87" s="1111" t="s">
        <v>2</v>
      </c>
      <c r="E87" s="945"/>
      <c r="F87" s="2219"/>
      <c r="G87" s="1031"/>
      <c r="H87" s="2209"/>
      <c r="J87" s="2220" t="s">
        <v>1359</v>
      </c>
    </row>
    <row r="88" spans="1:10" ht="15.75" hidden="1" customHeight="1" x14ac:dyDescent="0.25">
      <c r="A88" s="1112"/>
      <c r="B88" s="1039"/>
      <c r="C88" s="1034"/>
      <c r="D88" s="583"/>
      <c r="E88" s="353"/>
      <c r="F88" s="1098"/>
      <c r="G88" s="245"/>
      <c r="H88" s="1113">
        <f t="shared" ref="H88:H99" si="2">F88+D88</f>
        <v>0</v>
      </c>
      <c r="J88" s="2221"/>
    </row>
    <row r="89" spans="1:10" ht="15.75" hidden="1" customHeight="1" x14ac:dyDescent="0.25">
      <c r="A89" s="1114"/>
      <c r="B89" s="1039"/>
      <c r="C89" s="1034"/>
      <c r="D89" s="585"/>
      <c r="E89" s="353"/>
      <c r="F89" s="1115"/>
      <c r="G89" s="353"/>
      <c r="H89" s="1113">
        <f t="shared" si="2"/>
        <v>0</v>
      </c>
      <c r="J89" s="2221"/>
    </row>
    <row r="90" spans="1:10" ht="15.75" hidden="1" customHeight="1" x14ac:dyDescent="0.25">
      <c r="A90" s="1114"/>
      <c r="B90" s="1039"/>
      <c r="C90" s="1051"/>
      <c r="D90" s="585"/>
      <c r="E90" s="353"/>
      <c r="F90" s="1115"/>
      <c r="G90" s="353"/>
      <c r="H90" s="1113">
        <f t="shared" si="2"/>
        <v>0</v>
      </c>
      <c r="J90" s="2221"/>
    </row>
    <row r="91" spans="1:10" ht="15.75" hidden="1" customHeight="1" x14ac:dyDescent="0.25">
      <c r="A91" s="1114"/>
      <c r="B91" s="1039"/>
      <c r="C91" s="1051"/>
      <c r="D91" s="1101"/>
      <c r="E91" s="353"/>
      <c r="F91" s="1116"/>
      <c r="G91" s="353"/>
      <c r="H91" s="1113">
        <f t="shared" si="2"/>
        <v>0</v>
      </c>
      <c r="J91" s="2221"/>
    </row>
    <row r="92" spans="1:10" ht="15.75" hidden="1" customHeight="1" x14ac:dyDescent="0.25">
      <c r="A92" s="1114"/>
      <c r="B92" s="1039"/>
      <c r="C92" s="1051"/>
      <c r="D92" s="585"/>
      <c r="E92" s="353"/>
      <c r="F92" s="1090"/>
      <c r="G92" s="353"/>
      <c r="H92" s="1113">
        <f t="shared" si="2"/>
        <v>0</v>
      </c>
      <c r="J92" s="2221"/>
    </row>
    <row r="93" spans="1:10" ht="15.75" hidden="1" customHeight="1" x14ac:dyDescent="0.25">
      <c r="A93" s="1114"/>
      <c r="B93" s="1039"/>
      <c r="C93" s="1051"/>
      <c r="D93" s="585"/>
      <c r="E93" s="353"/>
      <c r="F93" s="1117"/>
      <c r="G93" s="353"/>
      <c r="H93" s="1113">
        <f t="shared" si="2"/>
        <v>0</v>
      </c>
      <c r="J93" s="2221"/>
    </row>
    <row r="94" spans="1:10" ht="15.75" hidden="1" customHeight="1" x14ac:dyDescent="0.25">
      <c r="A94" s="1114"/>
      <c r="B94" s="1039"/>
      <c r="C94" s="1051"/>
      <c r="D94" s="585"/>
      <c r="E94" s="353"/>
      <c r="F94" s="1117"/>
      <c r="G94" s="353"/>
      <c r="H94" s="1113">
        <f t="shared" si="2"/>
        <v>0</v>
      </c>
      <c r="J94" s="2221"/>
    </row>
    <row r="95" spans="1:10" ht="15.75" hidden="1" customHeight="1" x14ac:dyDescent="0.25">
      <c r="A95" s="1114"/>
      <c r="B95" s="1039"/>
      <c r="C95" s="1051"/>
      <c r="D95" s="522"/>
      <c r="E95" s="353"/>
      <c r="F95" s="1118">
        <v>0</v>
      </c>
      <c r="G95" s="353"/>
      <c r="H95" s="1119">
        <f t="shared" si="2"/>
        <v>0</v>
      </c>
      <c r="J95" s="2221"/>
    </row>
    <row r="96" spans="1:10" ht="15.75" hidden="1" customHeight="1" x14ac:dyDescent="0.25">
      <c r="A96" s="1114"/>
      <c r="B96" s="1039"/>
      <c r="C96" s="1051"/>
      <c r="D96" s="585"/>
      <c r="E96" s="719"/>
      <c r="F96" s="1117">
        <v>0</v>
      </c>
      <c r="G96" s="719"/>
      <c r="H96" s="1120">
        <f t="shared" si="2"/>
        <v>0</v>
      </c>
      <c r="J96" s="2221"/>
    </row>
    <row r="97" spans="1:10" ht="19.5" hidden="1" customHeight="1" x14ac:dyDescent="0.25">
      <c r="A97" s="1114"/>
      <c r="B97" s="1121"/>
      <c r="C97" s="1051"/>
      <c r="D97" s="585"/>
      <c r="E97" s="719"/>
      <c r="F97" s="1117">
        <v>0</v>
      </c>
      <c r="G97" s="719"/>
      <c r="H97" s="1120">
        <f t="shared" si="2"/>
        <v>0</v>
      </c>
      <c r="J97" s="2221"/>
    </row>
    <row r="98" spans="1:10" ht="19.5" hidden="1" customHeight="1" x14ac:dyDescent="0.3">
      <c r="A98" s="1114"/>
      <c r="B98" s="1122"/>
      <c r="C98" s="1091"/>
      <c r="D98" s="585"/>
      <c r="E98" s="719"/>
      <c r="F98" s="1117">
        <v>0</v>
      </c>
      <c r="G98" s="719"/>
      <c r="H98" s="1120">
        <f t="shared" si="2"/>
        <v>0</v>
      </c>
      <c r="J98" s="2221"/>
    </row>
    <row r="99" spans="1:10" ht="19.5" hidden="1" customHeight="1" x14ac:dyDescent="0.25">
      <c r="A99" s="1114"/>
      <c r="B99" s="1039"/>
      <c r="C99" s="1051"/>
      <c r="D99" s="1123"/>
      <c r="E99" s="1124"/>
      <c r="F99" s="1125">
        <v>0</v>
      </c>
      <c r="G99" s="1124"/>
      <c r="H99" s="1126">
        <f t="shared" si="2"/>
        <v>0</v>
      </c>
      <c r="J99" s="2221"/>
    </row>
    <row r="100" spans="1:10" ht="19.5" hidden="1" customHeight="1" x14ac:dyDescent="0.3">
      <c r="A100" s="1127"/>
      <c r="B100" s="1127"/>
      <c r="C100" s="1128" t="s">
        <v>1360</v>
      </c>
      <c r="D100" s="1129">
        <f>SUM(D88:D97)</f>
        <v>0</v>
      </c>
      <c r="E100" s="1130"/>
      <c r="F100" s="1131">
        <f>SUM(F88:F99)</f>
        <v>0</v>
      </c>
      <c r="G100" s="2223"/>
      <c r="H100" s="1132">
        <v>0</v>
      </c>
      <c r="J100" s="2221"/>
    </row>
    <row r="101" spans="1:10" ht="19.5" hidden="1" customHeight="1" x14ac:dyDescent="0.3">
      <c r="A101" s="1133"/>
      <c r="B101" s="1133"/>
      <c r="C101" s="1134"/>
      <c r="D101" s="140"/>
      <c r="E101" s="353"/>
      <c r="F101" s="1135"/>
      <c r="G101" s="2223"/>
      <c r="H101" s="402">
        <v>0</v>
      </c>
      <c r="J101" s="2221"/>
    </row>
    <row r="102" spans="1:10" ht="19.5" customHeight="1" thickTop="1" x14ac:dyDescent="0.3">
      <c r="A102" s="1133"/>
      <c r="B102" s="1133"/>
      <c r="C102" s="1134"/>
      <c r="D102" s="1136"/>
      <c r="E102" s="353"/>
      <c r="F102" s="1137"/>
      <c r="G102" s="353"/>
      <c r="H102" s="402">
        <v>0</v>
      </c>
      <c r="J102" s="2221"/>
    </row>
    <row r="103" spans="1:10" ht="19.5" hidden="1" customHeight="1" x14ac:dyDescent="0.25">
      <c r="A103" s="244"/>
      <c r="B103" s="244"/>
      <c r="C103" s="945"/>
      <c r="D103" s="945"/>
      <c r="E103" s="945"/>
      <c r="F103" s="945"/>
      <c r="G103" s="945"/>
      <c r="H103" s="947">
        <v>0</v>
      </c>
      <c r="J103" s="2221"/>
    </row>
    <row r="104" spans="1:10" ht="17.25" customHeight="1" thickBot="1" x14ac:dyDescent="0.3">
      <c r="A104" s="1032">
        <v>74</v>
      </c>
      <c r="B104" s="1033" t="s">
        <v>31</v>
      </c>
      <c r="C104" s="1034"/>
      <c r="D104" s="1138">
        <v>359057.5</v>
      </c>
      <c r="E104" s="353"/>
      <c r="F104" s="1065"/>
      <c r="H104" s="1113">
        <f t="shared" ref="H104:H115" si="3">F104+D104</f>
        <v>359057.5</v>
      </c>
      <c r="J104" s="2222"/>
    </row>
    <row r="105" spans="1:10" ht="15.75" x14ac:dyDescent="0.25">
      <c r="A105" s="1038">
        <v>75</v>
      </c>
      <c r="B105" s="1139" t="s">
        <v>42</v>
      </c>
      <c r="C105" s="1049"/>
      <c r="D105" s="1040">
        <v>20586.5</v>
      </c>
      <c r="E105" s="353"/>
      <c r="F105" s="1045"/>
      <c r="H105" s="1140">
        <f t="shared" si="3"/>
        <v>20586.5</v>
      </c>
      <c r="J105" s="55"/>
    </row>
    <row r="106" spans="1:10" ht="15.75" x14ac:dyDescent="0.25">
      <c r="A106" s="1038">
        <v>76</v>
      </c>
      <c r="B106" s="1039" t="s">
        <v>14</v>
      </c>
      <c r="C106" s="1034" t="s">
        <v>1361</v>
      </c>
      <c r="D106" s="1040">
        <v>20668.5</v>
      </c>
      <c r="E106" s="353"/>
      <c r="F106" s="1045"/>
      <c r="H106" s="1140">
        <f t="shared" si="3"/>
        <v>20668.5</v>
      </c>
      <c r="J106" s="55"/>
    </row>
    <row r="107" spans="1:10" ht="15.75" x14ac:dyDescent="0.25">
      <c r="A107" s="1038">
        <v>77</v>
      </c>
      <c r="B107" s="1039" t="s">
        <v>65</v>
      </c>
      <c r="C107" s="1034"/>
      <c r="D107" s="1040">
        <v>23250</v>
      </c>
      <c r="E107" s="353"/>
      <c r="F107" s="1045"/>
      <c r="H107" s="1140">
        <f t="shared" si="3"/>
        <v>23250</v>
      </c>
      <c r="J107" s="55"/>
    </row>
    <row r="108" spans="1:10" ht="15.75" x14ac:dyDescent="0.25">
      <c r="A108" s="1038">
        <v>78</v>
      </c>
      <c r="B108" s="1141" t="s">
        <v>1362</v>
      </c>
      <c r="C108" s="1049"/>
      <c r="D108" s="1040">
        <v>11212</v>
      </c>
      <c r="E108" s="353"/>
      <c r="F108" s="1142">
        <v>52560.5</v>
      </c>
      <c r="H108" s="1140">
        <f t="shared" si="3"/>
        <v>63772.5</v>
      </c>
      <c r="J108" s="55"/>
    </row>
    <row r="109" spans="1:10" ht="15.75" x14ac:dyDescent="0.25">
      <c r="A109" s="1038">
        <v>79</v>
      </c>
      <c r="B109" s="1039" t="s">
        <v>243</v>
      </c>
      <c r="C109" s="1034"/>
      <c r="D109" s="1040">
        <v>6523</v>
      </c>
      <c r="E109" s="353"/>
      <c r="F109" s="1045"/>
      <c r="H109" s="1140">
        <f t="shared" si="3"/>
        <v>6523</v>
      </c>
      <c r="J109" s="55"/>
    </row>
    <row r="110" spans="1:10" ht="15.75" x14ac:dyDescent="0.25">
      <c r="A110" s="1038">
        <v>80</v>
      </c>
      <c r="B110" s="1039" t="s">
        <v>191</v>
      </c>
      <c r="C110" s="1034"/>
      <c r="D110" s="1040">
        <v>37741</v>
      </c>
      <c r="E110" s="353"/>
      <c r="F110" s="1045"/>
      <c r="H110" s="1140">
        <f t="shared" si="3"/>
        <v>37741</v>
      </c>
      <c r="J110" s="55"/>
    </row>
    <row r="111" spans="1:10" ht="15.75" x14ac:dyDescent="0.25">
      <c r="A111" s="1038">
        <v>81</v>
      </c>
      <c r="B111" s="1039" t="s">
        <v>1363</v>
      </c>
      <c r="C111" s="1034"/>
      <c r="D111" s="1040">
        <v>4000</v>
      </c>
      <c r="E111" s="353"/>
      <c r="F111" s="1045"/>
      <c r="H111" s="1140">
        <f t="shared" si="3"/>
        <v>4000</v>
      </c>
      <c r="J111" s="55"/>
    </row>
    <row r="112" spans="1:10" ht="16.5" thickBot="1" x14ac:dyDescent="0.3">
      <c r="A112" s="1038">
        <v>82</v>
      </c>
      <c r="B112" s="1039" t="s">
        <v>228</v>
      </c>
      <c r="C112" s="1034"/>
      <c r="D112" s="1143">
        <v>4518.5</v>
      </c>
      <c r="E112" s="977"/>
      <c r="F112" s="1144"/>
      <c r="H112" s="1120">
        <f t="shared" si="3"/>
        <v>4518.5</v>
      </c>
      <c r="J112" s="55"/>
    </row>
    <row r="113" spans="1:10" ht="15.75" hidden="1" x14ac:dyDescent="0.25">
      <c r="A113" s="725"/>
      <c r="B113" s="1145"/>
      <c r="C113" s="1049"/>
      <c r="D113" s="1146"/>
      <c r="E113" s="353"/>
      <c r="F113" s="1065"/>
      <c r="H113" s="1113">
        <f t="shared" si="3"/>
        <v>0</v>
      </c>
      <c r="J113" s="55"/>
    </row>
    <row r="114" spans="1:10" ht="15.75" hidden="1" x14ac:dyDescent="0.25">
      <c r="A114" s="725"/>
      <c r="B114" s="1139"/>
      <c r="C114" s="1049"/>
      <c r="D114" s="1040"/>
      <c r="E114" s="353"/>
      <c r="F114" s="1045"/>
      <c r="H114" s="1147">
        <f t="shared" si="3"/>
        <v>0</v>
      </c>
      <c r="J114" s="55"/>
    </row>
    <row r="115" spans="1:10" ht="16.5" hidden="1" thickBot="1" x14ac:dyDescent="0.3">
      <c r="A115" s="725"/>
      <c r="B115" s="1139"/>
      <c r="C115" s="726"/>
      <c r="D115" s="1040"/>
      <c r="E115" s="353"/>
      <c r="F115" s="1148"/>
      <c r="H115" s="1147">
        <f t="shared" si="3"/>
        <v>0</v>
      </c>
      <c r="J115" s="55"/>
    </row>
    <row r="116" spans="1:10" ht="16.5" thickBot="1" x14ac:dyDescent="0.3">
      <c r="A116" s="79"/>
      <c r="B116" s="79"/>
      <c r="C116" s="1149" t="s">
        <v>1364</v>
      </c>
      <c r="D116" s="1150">
        <f>SUM(D104:D115)</f>
        <v>487557</v>
      </c>
      <c r="E116" s="1151"/>
      <c r="F116" s="1152">
        <f>SUM(F104:F111)</f>
        <v>52560.5</v>
      </c>
      <c r="H116" s="1140">
        <v>0</v>
      </c>
      <c r="J116" s="55"/>
    </row>
    <row r="117" spans="1:10" x14ac:dyDescent="0.25">
      <c r="A117" s="1153"/>
      <c r="B117" s="1153"/>
      <c r="C117" s="716"/>
      <c r="D117" s="716"/>
      <c r="E117" s="1154"/>
      <c r="F117" s="704"/>
      <c r="H117" s="1147">
        <v>0</v>
      </c>
      <c r="J117" s="55"/>
    </row>
    <row r="118" spans="1:10" ht="16.5" thickBot="1" x14ac:dyDescent="0.3">
      <c r="A118" s="1155"/>
      <c r="B118" s="1156"/>
      <c r="C118" s="1157"/>
      <c r="D118" s="1158"/>
      <c r="E118" s="1154"/>
      <c r="F118" s="704"/>
      <c r="H118" s="1147">
        <v>0</v>
      </c>
      <c r="J118" s="55"/>
    </row>
    <row r="119" spans="1:10" ht="18.75" thickBot="1" x14ac:dyDescent="0.3">
      <c r="A119" s="24"/>
      <c r="B119" s="2200" t="s">
        <v>1365</v>
      </c>
      <c r="C119" s="2201"/>
      <c r="D119" s="1159">
        <f>D116+D81+D100</f>
        <v>1269451</v>
      </c>
      <c r="E119" s="1160"/>
      <c r="F119" s="1161">
        <f>F116+F81+F100</f>
        <v>2773504.38</v>
      </c>
      <c r="H119" s="1147">
        <v>0</v>
      </c>
      <c r="J119" s="55"/>
    </row>
    <row r="120" spans="1:10" x14ac:dyDescent="0.25">
      <c r="A120" s="55"/>
      <c r="B120" s="55"/>
      <c r="C120" s="455"/>
      <c r="D120" s="455"/>
      <c r="E120" s="1154"/>
      <c r="F120" s="704"/>
      <c r="H120" s="1147">
        <v>0</v>
      </c>
      <c r="J120" s="55"/>
    </row>
    <row r="121" spans="1:10" x14ac:dyDescent="0.25">
      <c r="A121" s="55"/>
      <c r="B121" s="55"/>
      <c r="C121" s="455"/>
      <c r="D121" s="455"/>
      <c r="E121" s="353"/>
      <c r="F121" s="795"/>
      <c r="H121" s="1162">
        <v>0</v>
      </c>
      <c r="J121" s="55"/>
    </row>
    <row r="122" spans="1:10" ht="15.75" thickBot="1" x14ac:dyDescent="0.3">
      <c r="A122" s="55"/>
      <c r="B122" s="55"/>
      <c r="C122" s="455"/>
      <c r="D122" s="455"/>
      <c r="E122" s="353"/>
      <c r="F122" s="795"/>
      <c r="H122" s="704">
        <v>0</v>
      </c>
      <c r="J122" s="55"/>
    </row>
    <row r="123" spans="1:10" ht="29.25" customHeight="1" thickTop="1" thickBot="1" x14ac:dyDescent="0.35">
      <c r="A123" s="1163"/>
      <c r="B123" s="55"/>
      <c r="C123" s="455"/>
      <c r="D123" s="455"/>
      <c r="F123" s="2215" t="s">
        <v>1366</v>
      </c>
      <c r="G123" s="2216"/>
      <c r="H123" s="1164">
        <f>SUM(H83:H122)</f>
        <v>4042955.38</v>
      </c>
      <c r="J123" s="55"/>
    </row>
    <row r="124" spans="1:10" ht="19.5" thickTop="1" x14ac:dyDescent="0.3">
      <c r="A124" s="1165" t="s">
        <v>1367</v>
      </c>
      <c r="B124" s="55"/>
      <c r="C124" s="455"/>
      <c r="D124" s="455"/>
      <c r="F124" s="704"/>
      <c r="J124" s="55"/>
    </row>
    <row r="125" spans="1:10" x14ac:dyDescent="0.25">
      <c r="A125" s="55"/>
      <c r="B125" s="55"/>
      <c r="C125" s="455"/>
      <c r="D125" s="455"/>
      <c r="F125" s="704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51" customWidth="1"/>
    <col min="2" max="2" width="35.85546875" style="551" customWidth="1"/>
    <col min="3" max="3" width="2.28515625" style="551" customWidth="1"/>
    <col min="4" max="4" width="24.42578125" style="551" customWidth="1"/>
    <col min="5" max="5" width="28.140625" style="1209" customWidth="1"/>
    <col min="6" max="6" width="8.140625" style="2" customWidth="1"/>
    <col min="7" max="16384" width="11.42578125" style="551"/>
  </cols>
  <sheetData>
    <row r="1" spans="1:6" ht="18.75" x14ac:dyDescent="0.3">
      <c r="A1" s="37"/>
      <c r="B1" s="1166" t="s">
        <v>1328</v>
      </c>
      <c r="C1" s="24"/>
      <c r="D1" s="41"/>
      <c r="E1" s="1167" t="s">
        <v>1368</v>
      </c>
      <c r="F1" s="833"/>
    </row>
    <row r="2" spans="1:6" ht="19.5" thickBot="1" x14ac:dyDescent="0.3">
      <c r="A2" s="37"/>
      <c r="B2" s="2224" t="s">
        <v>1369</v>
      </c>
      <c r="C2" s="2224"/>
      <c r="D2" s="2224"/>
      <c r="E2" s="2224"/>
      <c r="F2" s="1168"/>
    </row>
    <row r="3" spans="1:6" ht="15.75" thickBot="1" x14ac:dyDescent="0.3">
      <c r="A3" s="1022"/>
      <c r="B3" s="1023"/>
      <c r="C3" s="1169"/>
      <c r="D3" s="161"/>
      <c r="E3" s="1170"/>
      <c r="F3" s="1171"/>
    </row>
    <row r="4" spans="1:6" ht="21.75" thickBot="1" x14ac:dyDescent="0.4">
      <c r="A4" s="1027" t="s">
        <v>1</v>
      </c>
      <c r="B4" s="1028" t="s">
        <v>1335</v>
      </c>
      <c r="C4" s="1172"/>
      <c r="D4" s="1173" t="s">
        <v>2</v>
      </c>
      <c r="E4" s="1174" t="s">
        <v>1370</v>
      </c>
      <c r="F4" s="1175"/>
    </row>
    <row r="5" spans="1:6" ht="17.25" thickTop="1" thickBot="1" x14ac:dyDescent="0.3">
      <c r="A5" s="1112">
        <v>1</v>
      </c>
      <c r="B5" s="1176" t="s">
        <v>1371</v>
      </c>
      <c r="C5" s="1177"/>
      <c r="D5" s="1178">
        <v>238342.3</v>
      </c>
      <c r="E5" s="1179"/>
      <c r="F5" s="1180"/>
    </row>
    <row r="6" spans="1:6" ht="17.25" thickTop="1" thickBot="1" x14ac:dyDescent="0.3">
      <c r="A6" s="1112">
        <v>2</v>
      </c>
      <c r="B6" s="1181" t="s">
        <v>1255</v>
      </c>
      <c r="C6" s="1177"/>
      <c r="D6" s="1178">
        <v>7135.06</v>
      </c>
      <c r="E6" s="1179"/>
      <c r="F6" s="1180"/>
    </row>
    <row r="7" spans="1:6" ht="17.25" thickTop="1" thickBot="1" x14ac:dyDescent="0.3">
      <c r="A7" s="1112">
        <v>3</v>
      </c>
      <c r="B7" s="1176" t="s">
        <v>1255</v>
      </c>
      <c r="C7" s="1177"/>
      <c r="D7" s="1178">
        <v>11352</v>
      </c>
      <c r="E7" s="1182" t="s">
        <v>1372</v>
      </c>
      <c r="F7" s="1180"/>
    </row>
    <row r="8" spans="1:6" ht="17.25" thickTop="1" thickBot="1" x14ac:dyDescent="0.3">
      <c r="A8" s="1112"/>
      <c r="B8" s="1183" t="s">
        <v>302</v>
      </c>
      <c r="C8" s="1177"/>
      <c r="D8" s="1178">
        <v>36571</v>
      </c>
      <c r="E8" s="1179"/>
      <c r="F8" s="1180"/>
    </row>
    <row r="9" spans="1:6" ht="17.25" thickTop="1" thickBot="1" x14ac:dyDescent="0.3">
      <c r="A9" s="1112">
        <v>4</v>
      </c>
      <c r="B9" s="1176" t="s">
        <v>302</v>
      </c>
      <c r="C9" s="1177"/>
      <c r="D9" s="1178">
        <v>14723.58</v>
      </c>
      <c r="E9" s="1179" t="s">
        <v>1373</v>
      </c>
      <c r="F9" s="1184"/>
    </row>
    <row r="10" spans="1:6" ht="17.25" thickTop="1" thickBot="1" x14ac:dyDescent="0.3">
      <c r="A10" s="1112">
        <v>5</v>
      </c>
      <c r="B10" s="1176" t="s">
        <v>1257</v>
      </c>
      <c r="C10" s="1185"/>
      <c r="D10" s="1178">
        <v>14000</v>
      </c>
      <c r="E10" s="1179" t="s">
        <v>1374</v>
      </c>
      <c r="F10" s="1180"/>
    </row>
    <row r="11" spans="1:6" ht="17.25" thickTop="1" thickBot="1" x14ac:dyDescent="0.3">
      <c r="A11" s="1112">
        <v>6</v>
      </c>
      <c r="B11" s="1176" t="s">
        <v>1004</v>
      </c>
      <c r="C11" s="1177"/>
      <c r="D11" s="1178">
        <v>28919.279999999999</v>
      </c>
      <c r="E11" s="1179"/>
      <c r="F11" s="1186"/>
    </row>
    <row r="12" spans="1:6" ht="17.25" thickTop="1" thickBot="1" x14ac:dyDescent="0.3">
      <c r="A12" s="1112"/>
      <c r="B12" s="1187" t="s">
        <v>1375</v>
      </c>
      <c r="C12" s="1177"/>
      <c r="D12" s="1178">
        <v>0</v>
      </c>
      <c r="E12" s="1179" t="s">
        <v>1376</v>
      </c>
      <c r="F12" s="1180"/>
    </row>
    <row r="13" spans="1:6" ht="17.25" thickTop="1" thickBot="1" x14ac:dyDescent="0.3">
      <c r="A13" s="1112">
        <v>7</v>
      </c>
      <c r="B13" s="1188" t="s">
        <v>1375</v>
      </c>
      <c r="C13" s="1177"/>
      <c r="D13" s="1178">
        <v>331684.43</v>
      </c>
      <c r="E13" s="1189"/>
      <c r="F13" s="1180"/>
    </row>
    <row r="14" spans="1:6" ht="17.25" thickTop="1" thickBot="1" x14ac:dyDescent="0.3">
      <c r="A14" s="1112">
        <v>8</v>
      </c>
      <c r="B14" s="1190" t="s">
        <v>67</v>
      </c>
      <c r="C14" s="1191"/>
      <c r="D14" s="1178">
        <v>166410.85</v>
      </c>
      <c r="E14" s="1179"/>
      <c r="F14" s="1180"/>
    </row>
    <row r="15" spans="1:6" ht="15.75" customHeight="1" thickTop="1" thickBot="1" x14ac:dyDescent="0.3">
      <c r="A15" s="1112"/>
      <c r="B15" s="725" t="s">
        <v>1253</v>
      </c>
      <c r="C15" s="725"/>
      <c r="D15" s="1192">
        <v>255808.2</v>
      </c>
      <c r="E15" s="1179" t="s">
        <v>1376</v>
      </c>
      <c r="F15" s="1180"/>
    </row>
    <row r="16" spans="1:6" ht="17.25" thickTop="1" thickBot="1" x14ac:dyDescent="0.3">
      <c r="A16" s="1112">
        <v>9</v>
      </c>
      <c r="B16" s="1176" t="s">
        <v>1253</v>
      </c>
      <c r="C16" s="1177"/>
      <c r="D16" s="1178">
        <v>304902.36</v>
      </c>
      <c r="E16" s="1179" t="s">
        <v>1377</v>
      </c>
      <c r="F16" s="1180"/>
    </row>
    <row r="17" spans="1:6" ht="17.25" thickTop="1" thickBot="1" x14ac:dyDescent="0.3">
      <c r="A17" s="1112">
        <v>10</v>
      </c>
      <c r="B17" s="1176" t="s">
        <v>1378</v>
      </c>
      <c r="C17" s="1177"/>
      <c r="D17" s="1178">
        <v>79581.08</v>
      </c>
      <c r="E17" s="1179"/>
      <c r="F17" s="1180"/>
    </row>
    <row r="18" spans="1:6" ht="17.25" thickTop="1" thickBot="1" x14ac:dyDescent="0.3">
      <c r="A18" s="1112">
        <v>11</v>
      </c>
      <c r="B18" s="1193" t="s">
        <v>1379</v>
      </c>
      <c r="C18" s="1177"/>
      <c r="D18" s="1178">
        <v>70771.78</v>
      </c>
      <c r="E18" s="1182" t="s">
        <v>1380</v>
      </c>
      <c r="F18" s="1180"/>
    </row>
    <row r="19" spans="1:6" ht="17.25" thickTop="1" thickBot="1" x14ac:dyDescent="0.3">
      <c r="A19" s="1112">
        <v>12</v>
      </c>
      <c r="B19" s="1176" t="s">
        <v>1381</v>
      </c>
      <c r="C19" s="1177"/>
      <c r="D19" s="1178">
        <v>13569.66</v>
      </c>
      <c r="E19" s="1179" t="s">
        <v>1382</v>
      </c>
      <c r="F19" s="1180"/>
    </row>
    <row r="20" spans="1:6" ht="17.25" thickTop="1" thickBot="1" x14ac:dyDescent="0.3">
      <c r="A20" s="1112">
        <v>13</v>
      </c>
      <c r="B20" s="1176" t="s">
        <v>1383</v>
      </c>
      <c r="C20" s="1177"/>
      <c r="D20" s="1178">
        <v>25000.2</v>
      </c>
      <c r="E20" s="1179" t="s">
        <v>1384</v>
      </c>
      <c r="F20" s="1180"/>
    </row>
    <row r="21" spans="1:6" ht="17.25" thickTop="1" thickBot="1" x14ac:dyDescent="0.3">
      <c r="A21" s="1112">
        <v>14</v>
      </c>
      <c r="B21" s="1176" t="s">
        <v>426</v>
      </c>
      <c r="C21" s="1177"/>
      <c r="D21" s="1178">
        <v>9488</v>
      </c>
      <c r="E21" s="1179" t="s">
        <v>1385</v>
      </c>
      <c r="F21" s="1180"/>
    </row>
    <row r="22" spans="1:6" ht="17.25" thickTop="1" thickBot="1" x14ac:dyDescent="0.3">
      <c r="A22" s="1112">
        <v>15</v>
      </c>
      <c r="B22" s="1193" t="s">
        <v>100</v>
      </c>
      <c r="C22" s="1177"/>
      <c r="D22" s="1178">
        <v>25300</v>
      </c>
      <c r="E22" s="1179" t="s">
        <v>1386</v>
      </c>
      <c r="F22" s="1180"/>
    </row>
    <row r="23" spans="1:6" ht="17.25" thickTop="1" thickBot="1" x14ac:dyDescent="0.3">
      <c r="A23" s="1112">
        <v>16</v>
      </c>
      <c r="B23" s="1176" t="s">
        <v>1387</v>
      </c>
      <c r="C23" s="1177"/>
      <c r="D23" s="1178">
        <v>6499.98</v>
      </c>
      <c r="E23" s="1179" t="s">
        <v>1388</v>
      </c>
      <c r="F23" s="1180"/>
    </row>
    <row r="24" spans="1:6" ht="17.25" thickTop="1" thickBot="1" x14ac:dyDescent="0.3">
      <c r="A24" s="1112">
        <v>17</v>
      </c>
      <c r="B24" s="1176" t="s">
        <v>1223</v>
      </c>
      <c r="C24" s="1177"/>
      <c r="D24" s="1178">
        <v>80877.05</v>
      </c>
      <c r="E24" s="1179" t="s">
        <v>1389</v>
      </c>
      <c r="F24" s="1180"/>
    </row>
    <row r="25" spans="1:6" ht="17.25" thickTop="1" thickBot="1" x14ac:dyDescent="0.3">
      <c r="A25" s="1112">
        <v>18</v>
      </c>
      <c r="B25" s="1176" t="s">
        <v>418</v>
      </c>
      <c r="C25" s="1177"/>
      <c r="D25" s="1178">
        <v>18014.16</v>
      </c>
      <c r="E25" s="1179" t="s">
        <v>1377</v>
      </c>
      <c r="F25" s="1180"/>
    </row>
    <row r="26" spans="1:6" ht="18.75" customHeight="1" thickTop="1" thickBot="1" x14ac:dyDescent="0.3">
      <c r="A26" s="1112">
        <v>19</v>
      </c>
      <c r="B26" s="1193" t="s">
        <v>1390</v>
      </c>
      <c r="C26" s="1177"/>
      <c r="D26" s="1178">
        <v>5139.42</v>
      </c>
      <c r="E26" s="1179" t="s">
        <v>1377</v>
      </c>
      <c r="F26" s="1194"/>
    </row>
    <row r="27" spans="1:6" ht="20.25" thickTop="1" thickBot="1" x14ac:dyDescent="0.35">
      <c r="A27" s="1112">
        <v>20</v>
      </c>
      <c r="B27" s="1195" t="s">
        <v>1391</v>
      </c>
      <c r="C27" s="1196"/>
      <c r="D27" s="1178">
        <v>234</v>
      </c>
      <c r="E27" s="1179" t="s">
        <v>1392</v>
      </c>
      <c r="F27" s="1180"/>
    </row>
    <row r="28" spans="1:6" ht="16.5" thickTop="1" x14ac:dyDescent="0.25">
      <c r="A28" s="1112">
        <v>21</v>
      </c>
      <c r="B28" s="1197" t="s">
        <v>1393</v>
      </c>
      <c r="C28" s="1198"/>
      <c r="D28" s="1199">
        <v>5452.5</v>
      </c>
      <c r="E28" s="1200"/>
      <c r="F28" s="1180"/>
    </row>
    <row r="29" spans="1:6" ht="15.75" x14ac:dyDescent="0.25">
      <c r="A29" s="1112">
        <v>22</v>
      </c>
      <c r="B29" s="1176" t="s">
        <v>869</v>
      </c>
      <c r="C29" s="1191"/>
      <c r="D29" s="1178">
        <v>4364.3999999999996</v>
      </c>
      <c r="E29" s="1201" t="s">
        <v>1394</v>
      </c>
      <c r="F29" s="1202"/>
    </row>
    <row r="30" spans="1:6" ht="15.75" x14ac:dyDescent="0.25">
      <c r="A30" s="1112">
        <v>23</v>
      </c>
      <c r="B30" s="1176" t="s">
        <v>9</v>
      </c>
      <c r="C30" s="1177"/>
      <c r="D30" s="1178">
        <v>31124.3</v>
      </c>
      <c r="E30" s="1203" t="s">
        <v>1395</v>
      </c>
      <c r="F30" s="1204"/>
    </row>
    <row r="31" spans="1:6" ht="15.75" x14ac:dyDescent="0.25">
      <c r="A31" s="1112">
        <v>24</v>
      </c>
      <c r="B31" s="1176" t="s">
        <v>525</v>
      </c>
      <c r="C31" s="1177"/>
      <c r="D31" s="1178">
        <v>248110.98</v>
      </c>
      <c r="E31" s="1201" t="s">
        <v>1396</v>
      </c>
      <c r="F31" s="1204"/>
    </row>
    <row r="32" spans="1:6" ht="15.75" x14ac:dyDescent="0.25">
      <c r="A32" s="1112">
        <v>25</v>
      </c>
      <c r="B32" s="1176" t="s">
        <v>1397</v>
      </c>
      <c r="C32" s="1177"/>
      <c r="D32" s="1178">
        <v>720.1</v>
      </c>
      <c r="E32" s="1201" t="s">
        <v>1394</v>
      </c>
      <c r="F32" s="1204"/>
    </row>
    <row r="33" spans="1:6" ht="15.75" x14ac:dyDescent="0.25">
      <c r="A33" s="1112">
        <v>26</v>
      </c>
      <c r="B33" s="1176" t="s">
        <v>318</v>
      </c>
      <c r="C33" s="1177"/>
      <c r="D33" s="1178">
        <v>57552.92</v>
      </c>
      <c r="E33" s="1201" t="s">
        <v>1398</v>
      </c>
      <c r="F33" s="1204"/>
    </row>
    <row r="34" spans="1:6" ht="15.75" x14ac:dyDescent="0.25">
      <c r="A34" s="1112">
        <v>27</v>
      </c>
      <c r="B34" s="1205" t="s">
        <v>1399</v>
      </c>
      <c r="C34" s="1177"/>
      <c r="D34" s="1206">
        <v>3803.8</v>
      </c>
      <c r="E34" s="1201" t="s">
        <v>1400</v>
      </c>
      <c r="F34" s="1204"/>
    </row>
    <row r="35" spans="1:6" ht="15.75" x14ac:dyDescent="0.25">
      <c r="A35" s="1112">
        <v>28</v>
      </c>
      <c r="B35" s="1176" t="s">
        <v>1282</v>
      </c>
      <c r="C35" s="1177"/>
      <c r="D35" s="1178">
        <v>4431</v>
      </c>
      <c r="E35" s="1201" t="s">
        <v>1401</v>
      </c>
      <c r="F35" s="1204"/>
    </row>
    <row r="36" spans="1:6" ht="15.75" x14ac:dyDescent="0.25">
      <c r="A36" s="1112"/>
      <c r="B36" s="1176"/>
      <c r="C36" s="1177"/>
      <c r="D36" s="1178">
        <v>0</v>
      </c>
      <c r="E36" s="1201"/>
      <c r="F36" s="1204"/>
    </row>
    <row r="37" spans="1:6" ht="19.5" thickBot="1" x14ac:dyDescent="0.35">
      <c r="A37" s="37"/>
      <c r="B37" s="2200" t="s">
        <v>1365</v>
      </c>
      <c r="C37" s="2201"/>
      <c r="D37" s="1207">
        <f>SUM(D5:D36)</f>
        <v>2099884.3899999997</v>
      </c>
      <c r="E37" s="1208"/>
      <c r="F37" s="24"/>
    </row>
    <row r="38" spans="1:6" x14ac:dyDescent="0.25">
      <c r="A38" s="37"/>
      <c r="B38" s="37"/>
      <c r="C38" s="24"/>
      <c r="D38" s="37"/>
      <c r="E38" s="1208"/>
      <c r="F38" s="24"/>
    </row>
    <row r="39" spans="1:6" x14ac:dyDescent="0.25">
      <c r="A39" s="245" t="s">
        <v>1402</v>
      </c>
      <c r="B39" s="37"/>
      <c r="C39" s="24"/>
      <c r="D39" s="37"/>
      <c r="E39" s="1208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51"/>
    <col min="3" max="3" width="5.28515625" style="551" customWidth="1"/>
    <col min="4" max="4" width="21.85546875" style="551" bestFit="1" customWidth="1"/>
    <col min="5" max="5" width="11.42578125" style="551"/>
    <col min="6" max="6" width="18.140625" style="551" customWidth="1"/>
    <col min="7" max="7" width="11.42578125" style="551"/>
    <col min="8" max="8" width="16.7109375" style="551" customWidth="1"/>
    <col min="9" max="16384" width="11.42578125" style="551"/>
  </cols>
  <sheetData>
    <row r="1" spans="1:9" ht="18.75" x14ac:dyDescent="0.3">
      <c r="A1" s="578"/>
      <c r="B1" s="2067" t="s">
        <v>2261</v>
      </c>
      <c r="C1" s="2067"/>
      <c r="D1" s="2067"/>
      <c r="E1" s="2067"/>
      <c r="F1" s="2067"/>
      <c r="G1" s="2067"/>
      <c r="H1" s="55"/>
      <c r="I1" s="55"/>
    </row>
    <row r="2" spans="1:9" ht="32.25" thickBot="1" x14ac:dyDescent="0.35">
      <c r="A2" s="589" t="s">
        <v>0</v>
      </c>
      <c r="B2" s="43" t="s">
        <v>1</v>
      </c>
      <c r="C2" s="43"/>
      <c r="D2" s="54" t="s">
        <v>1403</v>
      </c>
      <c r="E2" s="44" t="s">
        <v>2</v>
      </c>
      <c r="F2" s="6" t="s">
        <v>6</v>
      </c>
      <c r="G2" s="51" t="s">
        <v>7</v>
      </c>
      <c r="H2" s="590" t="s">
        <v>8</v>
      </c>
      <c r="I2" s="55"/>
    </row>
    <row r="3" spans="1:9" ht="16.5" thickTop="1" x14ac:dyDescent="0.25">
      <c r="A3" s="578"/>
      <c r="B3" s="1210">
        <v>218</v>
      </c>
      <c r="C3" s="1210"/>
      <c r="D3" s="305"/>
      <c r="E3" s="262"/>
      <c r="F3" s="64"/>
      <c r="G3" s="262"/>
      <c r="H3" s="41">
        <f t="shared" ref="H3:H55" si="0">E3-G3</f>
        <v>0</v>
      </c>
      <c r="I3" s="55"/>
    </row>
    <row r="4" spans="1:9" ht="15.75" x14ac:dyDescent="0.25">
      <c r="A4" s="578"/>
      <c r="B4" s="1210">
        <v>219</v>
      </c>
      <c r="C4" s="1210"/>
      <c r="D4" s="305"/>
      <c r="E4" s="262"/>
      <c r="F4" s="430"/>
      <c r="G4" s="262"/>
      <c r="H4" s="41">
        <f t="shared" si="0"/>
        <v>0</v>
      </c>
      <c r="I4" s="55"/>
    </row>
    <row r="5" spans="1:9" ht="15.75" x14ac:dyDescent="0.25">
      <c r="A5" s="578"/>
      <c r="B5" s="1210">
        <v>220</v>
      </c>
      <c r="C5" s="1210"/>
      <c r="D5" s="305"/>
      <c r="E5" s="262"/>
      <c r="F5" s="305"/>
      <c r="G5" s="262"/>
      <c r="H5" s="41">
        <f t="shared" si="0"/>
        <v>0</v>
      </c>
      <c r="I5" s="55"/>
    </row>
    <row r="6" spans="1:9" ht="15.75" x14ac:dyDescent="0.25">
      <c r="A6" s="578"/>
      <c r="B6" s="1210">
        <v>221</v>
      </c>
      <c r="C6" s="1210"/>
      <c r="D6" s="586"/>
      <c r="E6" s="587"/>
      <c r="F6" s="305"/>
      <c r="G6" s="262"/>
      <c r="H6" s="41">
        <f t="shared" si="0"/>
        <v>0</v>
      </c>
      <c r="I6" s="55"/>
    </row>
    <row r="7" spans="1:9" ht="15.75" x14ac:dyDescent="0.25">
      <c r="A7" s="578"/>
      <c r="B7" s="1210">
        <v>222</v>
      </c>
      <c r="C7" s="1210"/>
      <c r="D7" s="305"/>
      <c r="E7" s="262"/>
      <c r="F7" s="430"/>
      <c r="G7" s="262"/>
      <c r="H7" s="41">
        <f t="shared" si="0"/>
        <v>0</v>
      </c>
      <c r="I7" s="55"/>
    </row>
    <row r="8" spans="1:9" ht="15.75" x14ac:dyDescent="0.25">
      <c r="A8" s="578"/>
      <c r="B8" s="1210">
        <v>223</v>
      </c>
      <c r="C8" s="1210"/>
      <c r="D8" s="305"/>
      <c r="E8" s="262"/>
      <c r="F8" s="430"/>
      <c r="G8" s="262"/>
      <c r="H8" s="41">
        <f t="shared" si="0"/>
        <v>0</v>
      </c>
      <c r="I8" s="55"/>
    </row>
    <row r="9" spans="1:9" ht="15.75" x14ac:dyDescent="0.25">
      <c r="A9" s="578"/>
      <c r="B9" s="1210">
        <v>224</v>
      </c>
      <c r="C9" s="1210"/>
      <c r="D9" s="305"/>
      <c r="E9" s="262"/>
      <c r="F9" s="305"/>
      <c r="G9" s="262"/>
      <c r="H9" s="41">
        <f t="shared" si="0"/>
        <v>0</v>
      </c>
      <c r="I9" s="55"/>
    </row>
    <row r="10" spans="1:9" ht="15.75" x14ac:dyDescent="0.25">
      <c r="A10" s="578"/>
      <c r="B10" s="1210">
        <v>225</v>
      </c>
      <c r="C10" s="1210"/>
      <c r="D10" s="305"/>
      <c r="E10" s="262"/>
      <c r="F10" s="305"/>
      <c r="G10" s="262"/>
      <c r="H10" s="46">
        <f t="shared" si="0"/>
        <v>0</v>
      </c>
      <c r="I10" s="55"/>
    </row>
    <row r="11" spans="1:9" ht="15.75" x14ac:dyDescent="0.25">
      <c r="A11" s="578"/>
      <c r="B11" s="1210">
        <v>226</v>
      </c>
      <c r="C11" s="1210"/>
      <c r="D11" s="305"/>
      <c r="E11" s="262"/>
      <c r="F11" s="305"/>
      <c r="G11" s="262"/>
      <c r="H11" s="41">
        <f t="shared" si="0"/>
        <v>0</v>
      </c>
      <c r="I11" s="55"/>
    </row>
    <row r="12" spans="1:9" ht="15.75" x14ac:dyDescent="0.25">
      <c r="A12" s="578"/>
      <c r="B12" s="1210">
        <v>227</v>
      </c>
      <c r="C12" s="1210"/>
      <c r="D12" s="305"/>
      <c r="E12" s="262"/>
      <c r="F12" s="305"/>
      <c r="G12" s="262"/>
      <c r="H12" s="41">
        <f t="shared" si="0"/>
        <v>0</v>
      </c>
      <c r="I12" s="55"/>
    </row>
    <row r="13" spans="1:9" ht="15.75" x14ac:dyDescent="0.25">
      <c r="A13" s="578"/>
      <c r="B13" s="1210">
        <v>228</v>
      </c>
      <c r="C13" s="1210"/>
      <c r="D13" s="586"/>
      <c r="E13" s="587"/>
      <c r="F13" s="305"/>
      <c r="G13" s="262"/>
      <c r="H13" s="41">
        <f t="shared" si="0"/>
        <v>0</v>
      </c>
      <c r="I13" s="55"/>
    </row>
    <row r="14" spans="1:9" ht="15.75" x14ac:dyDescent="0.25">
      <c r="A14" s="578"/>
      <c r="B14" s="1210">
        <v>229</v>
      </c>
      <c r="C14" s="1210"/>
      <c r="D14" s="305"/>
      <c r="E14" s="262"/>
      <c r="F14" s="305"/>
      <c r="G14" s="262"/>
      <c r="H14" s="41">
        <f t="shared" si="0"/>
        <v>0</v>
      </c>
      <c r="I14" s="55"/>
    </row>
    <row r="15" spans="1:9" ht="15.75" x14ac:dyDescent="0.25">
      <c r="A15" s="578"/>
      <c r="B15" s="1210">
        <v>230</v>
      </c>
      <c r="C15" s="1210"/>
      <c r="D15" s="305"/>
      <c r="E15" s="262"/>
      <c r="F15" s="305"/>
      <c r="G15" s="262"/>
      <c r="H15" s="41">
        <f t="shared" si="0"/>
        <v>0</v>
      </c>
      <c r="I15" s="55"/>
    </row>
    <row r="16" spans="1:9" ht="15.75" x14ac:dyDescent="0.25">
      <c r="A16" s="578"/>
      <c r="B16" s="1210"/>
      <c r="C16" s="1210"/>
      <c r="D16" s="305"/>
      <c r="E16" s="262"/>
      <c r="F16" s="305"/>
      <c r="G16" s="262"/>
      <c r="H16" s="41">
        <f t="shared" si="0"/>
        <v>0</v>
      </c>
      <c r="I16" s="55"/>
    </row>
    <row r="17" spans="1:9" ht="15.75" x14ac:dyDescent="0.25">
      <c r="A17" s="578"/>
      <c r="B17" s="1210"/>
      <c r="C17" s="1210"/>
      <c r="D17" s="305"/>
      <c r="E17" s="262"/>
      <c r="F17" s="305"/>
      <c r="G17" s="262"/>
      <c r="H17" s="41">
        <f t="shared" si="0"/>
        <v>0</v>
      </c>
      <c r="I17" s="55"/>
    </row>
    <row r="18" spans="1:9" ht="15.75" x14ac:dyDescent="0.25">
      <c r="A18" s="578"/>
      <c r="B18" s="1210"/>
      <c r="C18" s="1210"/>
      <c r="D18" s="305"/>
      <c r="E18" s="262"/>
      <c r="F18" s="305"/>
      <c r="G18" s="262"/>
      <c r="H18" s="41">
        <f t="shared" si="0"/>
        <v>0</v>
      </c>
      <c r="I18" s="55"/>
    </row>
    <row r="19" spans="1:9" ht="15.75" x14ac:dyDescent="0.25">
      <c r="A19" s="578"/>
      <c r="B19" s="1210"/>
      <c r="C19" s="1210"/>
      <c r="D19" s="586"/>
      <c r="E19" s="587"/>
      <c r="F19" s="305"/>
      <c r="G19" s="262"/>
      <c r="H19" s="41">
        <f t="shared" si="0"/>
        <v>0</v>
      </c>
      <c r="I19" s="55"/>
    </row>
    <row r="20" spans="1:9" ht="15.75" x14ac:dyDescent="0.25">
      <c r="A20" s="578"/>
      <c r="B20" s="1210"/>
      <c r="C20" s="1210"/>
      <c r="D20" s="305"/>
      <c r="E20" s="262"/>
      <c r="F20" s="305"/>
      <c r="G20" s="262"/>
      <c r="H20" s="41">
        <f t="shared" si="0"/>
        <v>0</v>
      </c>
      <c r="I20" s="55"/>
    </row>
    <row r="21" spans="1:9" ht="15.75" x14ac:dyDescent="0.25">
      <c r="A21" s="578"/>
      <c r="B21" s="1210"/>
      <c r="C21" s="1210"/>
      <c r="D21" s="1211"/>
      <c r="E21" s="592"/>
      <c r="F21" s="305"/>
      <c r="G21" s="262"/>
      <c r="H21" s="41">
        <f t="shared" si="0"/>
        <v>0</v>
      </c>
      <c r="I21" s="55"/>
    </row>
    <row r="22" spans="1:9" ht="15.75" x14ac:dyDescent="0.25">
      <c r="A22" s="578"/>
      <c r="B22" s="1210"/>
      <c r="C22" s="1210"/>
      <c r="D22" s="305"/>
      <c r="E22" s="262"/>
      <c r="F22" s="1212"/>
      <c r="G22" s="262"/>
      <c r="H22" s="41">
        <f t="shared" si="0"/>
        <v>0</v>
      </c>
      <c r="I22" s="55"/>
    </row>
    <row r="23" spans="1:9" ht="15.75" x14ac:dyDescent="0.25">
      <c r="A23" s="578"/>
      <c r="B23" s="1210"/>
      <c r="C23" s="1210"/>
      <c r="D23" s="305"/>
      <c r="E23" s="262"/>
      <c r="F23" s="305"/>
      <c r="G23" s="262"/>
      <c r="H23" s="41">
        <f t="shared" si="0"/>
        <v>0</v>
      </c>
      <c r="I23" s="55"/>
    </row>
    <row r="24" spans="1:9" ht="15.75" x14ac:dyDescent="0.25">
      <c r="A24" s="578"/>
      <c r="B24" s="1210"/>
      <c r="C24" s="1210"/>
      <c r="D24" s="305"/>
      <c r="E24" s="262"/>
      <c r="F24" s="305"/>
      <c r="G24" s="262"/>
      <c r="H24" s="41">
        <f t="shared" si="0"/>
        <v>0</v>
      </c>
      <c r="I24" s="55"/>
    </row>
    <row r="25" spans="1:9" ht="15.75" x14ac:dyDescent="0.25">
      <c r="A25" s="578"/>
      <c r="B25" s="1210"/>
      <c r="C25" s="1210"/>
      <c r="D25" s="586"/>
      <c r="E25" s="587"/>
      <c r="F25" s="305"/>
      <c r="G25" s="262"/>
      <c r="H25" s="41">
        <f t="shared" si="0"/>
        <v>0</v>
      </c>
      <c r="I25" s="55"/>
    </row>
    <row r="26" spans="1:9" ht="15.75" x14ac:dyDescent="0.25">
      <c r="A26" s="578"/>
      <c r="B26" s="1210"/>
      <c r="C26" s="1210"/>
      <c r="D26" s="586"/>
      <c r="E26" s="587"/>
      <c r="F26" s="305"/>
      <c r="G26" s="262"/>
      <c r="H26" s="41">
        <f t="shared" si="0"/>
        <v>0</v>
      </c>
      <c r="I26" s="55"/>
    </row>
    <row r="27" spans="1:9" ht="15.75" x14ac:dyDescent="0.25">
      <c r="A27" s="578"/>
      <c r="B27" s="1210"/>
      <c r="C27" s="1210"/>
      <c r="D27" s="1211"/>
      <c r="E27" s="592"/>
      <c r="F27" s="305"/>
      <c r="G27" s="262"/>
      <c r="H27" s="41">
        <f t="shared" si="0"/>
        <v>0</v>
      </c>
      <c r="I27" s="55"/>
    </row>
    <row r="28" spans="1:9" ht="15.75" x14ac:dyDescent="0.25">
      <c r="A28" s="578"/>
      <c r="B28" s="1210"/>
      <c r="C28" s="1210"/>
      <c r="D28" s="305"/>
      <c r="E28" s="262"/>
      <c r="F28" s="305"/>
      <c r="G28" s="262"/>
      <c r="H28" s="41">
        <f t="shared" si="0"/>
        <v>0</v>
      </c>
      <c r="I28" s="55"/>
    </row>
    <row r="29" spans="1:9" ht="15.75" x14ac:dyDescent="0.25">
      <c r="A29" s="578"/>
      <c r="B29" s="1210"/>
      <c r="C29" s="1210"/>
      <c r="D29" s="305"/>
      <c r="E29" s="262"/>
      <c r="F29" s="305"/>
      <c r="G29" s="262"/>
      <c r="H29" s="41">
        <f t="shared" si="0"/>
        <v>0</v>
      </c>
      <c r="I29" s="55"/>
    </row>
    <row r="30" spans="1:9" ht="15.75" x14ac:dyDescent="0.25">
      <c r="A30" s="578"/>
      <c r="B30" s="1210"/>
      <c r="C30" s="1210"/>
      <c r="D30" s="1213"/>
      <c r="E30" s="474"/>
      <c r="F30" s="305"/>
      <c r="G30" s="262"/>
      <c r="H30" s="41">
        <f t="shared" si="0"/>
        <v>0</v>
      </c>
      <c r="I30" s="55"/>
    </row>
    <row r="31" spans="1:9" ht="15.75" x14ac:dyDescent="0.25">
      <c r="A31" s="578"/>
      <c r="B31" s="1210"/>
      <c r="C31" s="1210"/>
      <c r="D31" s="305"/>
      <c r="E31" s="262"/>
      <c r="F31" s="305"/>
      <c r="G31" s="262"/>
      <c r="H31" s="41">
        <f t="shared" si="0"/>
        <v>0</v>
      </c>
      <c r="I31" s="55"/>
    </row>
    <row r="32" spans="1:9" ht="15.75" x14ac:dyDescent="0.25">
      <c r="A32" s="578"/>
      <c r="B32" s="1210"/>
      <c r="C32" s="1210"/>
      <c r="D32" s="305"/>
      <c r="E32" s="262"/>
      <c r="F32" s="305"/>
      <c r="G32" s="262"/>
      <c r="H32" s="41">
        <f t="shared" si="0"/>
        <v>0</v>
      </c>
      <c r="I32" s="55"/>
    </row>
    <row r="33" spans="1:9" ht="15.75" x14ac:dyDescent="0.25">
      <c r="A33" s="578"/>
      <c r="B33" s="1210"/>
      <c r="C33" s="1210"/>
      <c r="D33" s="586"/>
      <c r="E33" s="587"/>
      <c r="F33" s="305"/>
      <c r="G33" s="262"/>
      <c r="H33" s="41">
        <f t="shared" si="0"/>
        <v>0</v>
      </c>
      <c r="I33" s="55"/>
    </row>
    <row r="34" spans="1:9" ht="15.75" x14ac:dyDescent="0.25">
      <c r="A34" s="578"/>
      <c r="B34" s="1210"/>
      <c r="C34" s="1210"/>
      <c r="D34" s="305"/>
      <c r="E34" s="262"/>
      <c r="F34" s="305"/>
      <c r="G34" s="262"/>
      <c r="H34" s="41">
        <f t="shared" si="0"/>
        <v>0</v>
      </c>
      <c r="I34" s="55"/>
    </row>
    <row r="35" spans="1:9" ht="15.75" x14ac:dyDescent="0.25">
      <c r="A35" s="578"/>
      <c r="B35" s="1210"/>
      <c r="C35" s="1210"/>
      <c r="D35" s="305"/>
      <c r="E35" s="262"/>
      <c r="F35" s="305"/>
      <c r="G35" s="262"/>
      <c r="H35" s="41">
        <f t="shared" si="0"/>
        <v>0</v>
      </c>
      <c r="I35" s="55"/>
    </row>
    <row r="36" spans="1:9" ht="15.75" x14ac:dyDescent="0.25">
      <c r="A36" s="578"/>
      <c r="B36" s="1210"/>
      <c r="C36" s="1210"/>
      <c r="D36" s="586"/>
      <c r="E36" s="587"/>
      <c r="F36" s="305"/>
      <c r="G36" s="262"/>
      <c r="H36" s="41">
        <f t="shared" si="0"/>
        <v>0</v>
      </c>
      <c r="I36" s="55"/>
    </row>
    <row r="37" spans="1:9" ht="15.75" x14ac:dyDescent="0.25">
      <c r="A37" s="578"/>
      <c r="B37" s="1210"/>
      <c r="C37" s="1210"/>
      <c r="D37" s="305"/>
      <c r="E37" s="262"/>
      <c r="F37" s="305"/>
      <c r="G37" s="262"/>
      <c r="H37" s="41">
        <f t="shared" si="0"/>
        <v>0</v>
      </c>
      <c r="I37" s="55"/>
    </row>
    <row r="38" spans="1:9" ht="15.75" x14ac:dyDescent="0.25">
      <c r="A38" s="578"/>
      <c r="B38" s="1210"/>
      <c r="C38" s="1210"/>
      <c r="D38" s="305"/>
      <c r="E38" s="262"/>
      <c r="F38" s="305"/>
      <c r="G38" s="262"/>
      <c r="H38" s="41">
        <f t="shared" si="0"/>
        <v>0</v>
      </c>
      <c r="I38" s="55"/>
    </row>
    <row r="39" spans="1:9" ht="15.75" x14ac:dyDescent="0.25">
      <c r="A39" s="578"/>
      <c r="B39" s="1210"/>
      <c r="C39" s="1210"/>
      <c r="D39" s="305"/>
      <c r="E39" s="262"/>
      <c r="F39" s="305"/>
      <c r="G39" s="262"/>
      <c r="H39" s="41">
        <f t="shared" si="0"/>
        <v>0</v>
      </c>
      <c r="I39" s="55"/>
    </row>
    <row r="40" spans="1:9" ht="15.75" x14ac:dyDescent="0.25">
      <c r="A40" s="578"/>
      <c r="B40" s="1210"/>
      <c r="C40" s="1210"/>
      <c r="D40" s="305"/>
      <c r="E40" s="262"/>
      <c r="F40" s="305"/>
      <c r="G40" s="262"/>
      <c r="H40" s="41">
        <f t="shared" si="0"/>
        <v>0</v>
      </c>
      <c r="I40" s="55"/>
    </row>
    <row r="41" spans="1:9" ht="15.75" x14ac:dyDescent="0.25">
      <c r="A41" s="578"/>
      <c r="B41" s="1210"/>
      <c r="C41" s="1210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8"/>
      <c r="B42" s="1210"/>
      <c r="C42" s="1210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8"/>
      <c r="B43" s="1210"/>
      <c r="C43" s="1210"/>
      <c r="D43" s="38"/>
      <c r="E43" s="46"/>
      <c r="F43" s="109"/>
      <c r="G43" s="46"/>
      <c r="H43" s="41">
        <f t="shared" si="0"/>
        <v>0</v>
      </c>
      <c r="I43" s="55"/>
    </row>
    <row r="44" spans="1:9" ht="15.75" x14ac:dyDescent="0.25">
      <c r="A44" s="578"/>
      <c r="B44" s="1210"/>
      <c r="C44" s="1210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8"/>
      <c r="B45" s="1210"/>
      <c r="C45" s="1210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8"/>
      <c r="B46" s="1210"/>
      <c r="C46" s="1210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8"/>
      <c r="B47" s="1210"/>
      <c r="C47" s="1210"/>
      <c r="D47" s="1211"/>
      <c r="E47" s="592"/>
      <c r="F47" s="305"/>
      <c r="G47" s="46"/>
      <c r="H47" s="41">
        <f t="shared" si="0"/>
        <v>0</v>
      </c>
      <c r="I47" s="55"/>
    </row>
    <row r="48" spans="1:9" ht="15.75" x14ac:dyDescent="0.25">
      <c r="A48" s="578"/>
      <c r="B48" s="1210"/>
      <c r="C48" s="1210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8"/>
      <c r="B49" s="1210"/>
      <c r="C49" s="1210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8"/>
      <c r="B50" s="1210"/>
      <c r="C50" s="1210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8"/>
      <c r="B51" s="1210"/>
      <c r="C51" s="1210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8"/>
      <c r="B52" s="1210"/>
      <c r="C52" s="1210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8"/>
      <c r="B53" s="1210"/>
      <c r="C53" s="1210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8"/>
      <c r="B54" s="588"/>
      <c r="C54" s="588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8"/>
      <c r="B55" s="588"/>
      <c r="C55" s="588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51"/>
    <col min="7" max="7" width="9.28515625" style="551" customWidth="1"/>
    <col min="8" max="13" width="11.42578125" style="551"/>
    <col min="14" max="14" width="9.28515625" style="551" customWidth="1"/>
    <col min="15" max="17" width="11.42578125" style="551"/>
    <col min="18" max="18" width="11.42578125" style="423"/>
    <col min="19" max="20" width="11.42578125" style="551"/>
    <col min="21" max="21" width="7.42578125" style="551" customWidth="1"/>
    <col min="22" max="27" width="11.42578125" style="551"/>
    <col min="28" max="28" width="9" style="551" customWidth="1"/>
    <col min="29" max="34" width="11.42578125" style="551"/>
    <col min="35" max="35" width="7.5703125" style="551" customWidth="1"/>
    <col min="36" max="41" width="11.42578125" style="551"/>
    <col min="42" max="42" width="8.5703125" style="551" customWidth="1"/>
    <col min="43" max="48" width="11.42578125" style="551" customWidth="1"/>
    <col min="49" max="49" width="8.5703125" style="551" customWidth="1"/>
    <col min="50" max="55" width="11.42578125" style="551"/>
    <col min="56" max="56" width="7.28515625" style="551" customWidth="1"/>
    <col min="57" max="62" width="11.42578125" style="551"/>
    <col min="63" max="63" width="8.5703125" style="551" customWidth="1"/>
    <col min="64" max="69" width="11.42578125" style="551"/>
    <col min="70" max="70" width="8.28515625" style="551" customWidth="1"/>
    <col min="71" max="76" width="11.42578125" style="551" customWidth="1"/>
    <col min="77" max="77" width="8.28515625" style="551" customWidth="1"/>
    <col min="78" max="83" width="11.42578125" style="551" customWidth="1"/>
    <col min="84" max="84" width="8.28515625" style="551" customWidth="1"/>
    <col min="85" max="90" width="11.42578125" style="551"/>
    <col min="91" max="91" width="8.42578125" style="551" customWidth="1"/>
    <col min="92" max="97" width="11.42578125" style="551"/>
    <col min="98" max="98" width="8.42578125" style="551" customWidth="1"/>
    <col min="99" max="16384" width="11.42578125" style="551"/>
  </cols>
  <sheetData>
    <row r="1" spans="1:98" ht="33.75" x14ac:dyDescent="0.5">
      <c r="A1" s="2039" t="s">
        <v>111</v>
      </c>
      <c r="B1" s="2039"/>
      <c r="C1" s="2039"/>
      <c r="D1" s="2039"/>
      <c r="E1" s="2039"/>
      <c r="F1" s="2039"/>
      <c r="G1" s="21">
        <v>1</v>
      </c>
      <c r="H1" s="2039" t="s">
        <v>111</v>
      </c>
      <c r="I1" s="2039"/>
      <c r="J1" s="2039"/>
      <c r="K1" s="2039"/>
      <c r="L1" s="2039"/>
      <c r="M1" s="2039"/>
      <c r="N1" s="21">
        <f>G1+1</f>
        <v>2</v>
      </c>
      <c r="O1" s="2039" t="str">
        <f>H1</f>
        <v>ESTADO DE CUENTA POR CLIENTE</v>
      </c>
      <c r="P1" s="2039"/>
      <c r="Q1" s="2039"/>
      <c r="R1" s="2039"/>
      <c r="S1" s="2039"/>
      <c r="T1" s="2039"/>
      <c r="U1" s="21">
        <f>N1+1</f>
        <v>3</v>
      </c>
      <c r="V1" s="2039" t="str">
        <f>O1</f>
        <v>ESTADO DE CUENTA POR CLIENTE</v>
      </c>
      <c r="W1" s="2039"/>
      <c r="X1" s="2039"/>
      <c r="Y1" s="2039"/>
      <c r="Z1" s="2039"/>
      <c r="AA1" s="2039"/>
      <c r="AB1" s="21">
        <f>U1+1</f>
        <v>4</v>
      </c>
      <c r="AC1" s="2039" t="str">
        <f>V1</f>
        <v>ESTADO DE CUENTA POR CLIENTE</v>
      </c>
      <c r="AD1" s="2039"/>
      <c r="AE1" s="2039"/>
      <c r="AF1" s="2039"/>
      <c r="AG1" s="2039"/>
      <c r="AH1" s="2039"/>
      <c r="AI1" s="21">
        <f>AB1+1</f>
        <v>5</v>
      </c>
      <c r="AJ1" s="2039" t="s">
        <v>59</v>
      </c>
      <c r="AK1" s="2039"/>
      <c r="AL1" s="2039"/>
      <c r="AM1" s="2039"/>
      <c r="AN1" s="2039"/>
      <c r="AO1" s="2039"/>
      <c r="AP1" s="21">
        <f>AI1+1</f>
        <v>6</v>
      </c>
      <c r="AQ1" s="2039" t="s">
        <v>59</v>
      </c>
      <c r="AR1" s="2039"/>
      <c r="AS1" s="2039"/>
      <c r="AT1" s="2039"/>
      <c r="AU1" s="2039"/>
      <c r="AV1" s="2039"/>
      <c r="AW1" s="21">
        <f>AP1+1</f>
        <v>7</v>
      </c>
      <c r="AX1" s="2039" t="s">
        <v>59</v>
      </c>
      <c r="AY1" s="2039"/>
      <c r="AZ1" s="2039"/>
      <c r="BA1" s="2039"/>
      <c r="BB1" s="2039"/>
      <c r="BC1" s="2039"/>
      <c r="BD1" s="21">
        <f>AW1+1</f>
        <v>8</v>
      </c>
      <c r="BE1" s="2039" t="s">
        <v>59</v>
      </c>
      <c r="BF1" s="2039"/>
      <c r="BG1" s="2039"/>
      <c r="BH1" s="2039"/>
      <c r="BI1" s="2039"/>
      <c r="BJ1" s="2039"/>
      <c r="BK1" s="21">
        <f>BD1+1</f>
        <v>9</v>
      </c>
      <c r="BL1" s="2039" t="s">
        <v>59</v>
      </c>
      <c r="BM1" s="2039"/>
      <c r="BN1" s="2039"/>
      <c r="BO1" s="2039"/>
      <c r="BP1" s="2039"/>
      <c r="BQ1" s="2039"/>
      <c r="BR1" s="21">
        <f>BK1+1</f>
        <v>10</v>
      </c>
      <c r="BS1" s="2039" t="s">
        <v>59</v>
      </c>
      <c r="BT1" s="2039"/>
      <c r="BU1" s="2039"/>
      <c r="BV1" s="2039"/>
      <c r="BW1" s="2039"/>
      <c r="BX1" s="2039"/>
      <c r="BY1" s="21">
        <f>BR1+1</f>
        <v>11</v>
      </c>
      <c r="BZ1" s="2039" t="s">
        <v>59</v>
      </c>
      <c r="CA1" s="2039"/>
      <c r="CB1" s="2039"/>
      <c r="CC1" s="2039"/>
      <c r="CD1" s="2039"/>
      <c r="CE1" s="2039"/>
      <c r="CF1" s="21">
        <f>BY1+1</f>
        <v>12</v>
      </c>
      <c r="CG1" s="2039" t="s">
        <v>59</v>
      </c>
      <c r="CH1" s="2039"/>
      <c r="CI1" s="2039"/>
      <c r="CJ1" s="2039"/>
      <c r="CK1" s="2039"/>
      <c r="CL1" s="2039"/>
      <c r="CM1" s="21">
        <f>CF1+1</f>
        <v>13</v>
      </c>
      <c r="CN1" s="2039" t="s">
        <v>59</v>
      </c>
      <c r="CO1" s="2039"/>
      <c r="CP1" s="2039"/>
      <c r="CQ1" s="2039"/>
      <c r="CR1" s="2039"/>
      <c r="CS1" s="2039"/>
      <c r="CT1" s="21">
        <f>CM1+1</f>
        <v>14</v>
      </c>
    </row>
    <row r="2" spans="1:98" ht="32.25" customHeight="1" thickBot="1" x14ac:dyDescent="0.35">
      <c r="A2" s="1214" t="s">
        <v>2260</v>
      </c>
      <c r="B2" s="737"/>
      <c r="C2" s="737"/>
      <c r="D2" s="737"/>
      <c r="E2" s="737"/>
      <c r="F2" s="713"/>
      <c r="H2" s="1214" t="s">
        <v>2260</v>
      </c>
      <c r="I2" s="737"/>
      <c r="J2" s="737"/>
      <c r="K2" s="737"/>
      <c r="L2" s="737"/>
      <c r="M2" s="710"/>
      <c r="O2" s="737" t="str">
        <f>H2</f>
        <v>REMISIONES   H E R R A D U R A    JULIO   2013</v>
      </c>
      <c r="P2" s="737"/>
      <c r="Q2" s="737"/>
      <c r="R2" s="1215"/>
      <c r="S2" s="737"/>
      <c r="T2" s="710"/>
      <c r="V2" s="2225" t="str">
        <f>O2</f>
        <v>REMISIONES   H E R R A D U R A    JULIO   2013</v>
      </c>
      <c r="W2" s="2225"/>
      <c r="X2" s="2225"/>
      <c r="Y2" s="2225"/>
      <c r="Z2" s="2225"/>
      <c r="AA2" s="710"/>
      <c r="AC2" s="737" t="str">
        <f>V2</f>
        <v>REMISIONES   H E R R A D U R A    JULIO   2013</v>
      </c>
      <c r="AD2" s="737"/>
      <c r="AE2" s="737"/>
      <c r="AF2" s="737"/>
      <c r="AG2" s="737"/>
      <c r="AH2" s="710"/>
      <c r="AJ2" s="737" t="str">
        <f>AC2</f>
        <v>REMISIONES   H E R R A D U R A    JULIO   2013</v>
      </c>
      <c r="AK2" s="737"/>
      <c r="AL2" s="737"/>
      <c r="AM2" s="737"/>
      <c r="AN2" s="737"/>
      <c r="AO2" s="710"/>
      <c r="AQ2" s="737" t="str">
        <f>AJ2</f>
        <v>REMISIONES   H E R R A D U R A    JULIO   2013</v>
      </c>
      <c r="AR2" s="737"/>
      <c r="AS2" s="737"/>
      <c r="AT2" s="737"/>
      <c r="AU2" s="737"/>
      <c r="AV2" s="713"/>
      <c r="AX2" s="737" t="str">
        <f>AJ2</f>
        <v>REMISIONES   H E R R A D U R A    JULIO   2013</v>
      </c>
      <c r="AY2" s="737"/>
      <c r="AZ2" s="737"/>
      <c r="BA2" s="737"/>
      <c r="BB2" s="737"/>
      <c r="BC2" s="710"/>
      <c r="BE2" s="737" t="str">
        <f>AX2</f>
        <v>REMISIONES   H E R R A D U R A    JULIO   2013</v>
      </c>
      <c r="BF2" s="737"/>
      <c r="BG2" s="737"/>
      <c r="BH2" s="737"/>
      <c r="BI2" s="737"/>
      <c r="BJ2" s="710"/>
      <c r="BL2" s="737" t="str">
        <f>BE2</f>
        <v>REMISIONES   H E R R A D U R A    JULIO   2013</v>
      </c>
      <c r="BM2" s="737"/>
      <c r="BN2" s="737"/>
      <c r="BO2" s="737"/>
      <c r="BP2" s="737"/>
      <c r="BQ2" s="710"/>
      <c r="BS2" s="737" t="str">
        <f>BL2</f>
        <v>REMISIONES   H E R R A D U R A    JULIO   2013</v>
      </c>
      <c r="BT2" s="737"/>
      <c r="BU2" s="737"/>
      <c r="BV2" s="737"/>
      <c r="BW2" s="737"/>
      <c r="BX2" s="710"/>
      <c r="BZ2" s="737" t="str">
        <f>BS2</f>
        <v>REMISIONES   H E R R A D U R A    JULIO   2013</v>
      </c>
      <c r="CA2" s="737"/>
      <c r="CB2" s="737"/>
      <c r="CC2" s="737"/>
      <c r="CD2" s="737"/>
      <c r="CE2" s="713"/>
      <c r="CG2" s="2040" t="str">
        <f>AJ2</f>
        <v>REMISIONES   H E R R A D U R A    JULIO   2013</v>
      </c>
      <c r="CH2" s="2040"/>
      <c r="CI2" s="2040"/>
      <c r="CJ2" s="2040"/>
      <c r="CK2" s="2040"/>
      <c r="CL2" s="2040"/>
      <c r="CN2" s="737" t="str">
        <f>AX2</f>
        <v>REMISIONES   H E R R A D U R A    JULIO   2013</v>
      </c>
      <c r="CP2" s="737"/>
      <c r="CQ2" s="737"/>
      <c r="CR2" s="737"/>
      <c r="CS2" s="737"/>
    </row>
    <row r="3" spans="1:98" ht="38.25" customHeight="1" thickBot="1" x14ac:dyDescent="0.35">
      <c r="A3" s="2"/>
      <c r="B3" s="715" t="s">
        <v>18</v>
      </c>
      <c r="C3" s="2041" t="s">
        <v>524</v>
      </c>
      <c r="D3" s="2043"/>
      <c r="E3" s="2043"/>
      <c r="F3" s="2044"/>
      <c r="H3" s="2" t="s">
        <v>513</v>
      </c>
      <c r="I3" s="712" t="s">
        <v>18</v>
      </c>
      <c r="J3" s="2041" t="s">
        <v>13</v>
      </c>
      <c r="K3" s="2043"/>
      <c r="L3" s="2043"/>
      <c r="M3" s="2044"/>
      <c r="O3" s="2"/>
      <c r="P3" s="712" t="s">
        <v>18</v>
      </c>
      <c r="Q3" s="2041" t="s">
        <v>206</v>
      </c>
      <c r="R3" s="2043"/>
      <c r="S3" s="2043"/>
      <c r="T3" s="2044"/>
      <c r="V3" s="2"/>
      <c r="W3" s="712" t="s">
        <v>18</v>
      </c>
      <c r="X3" s="2041" t="s">
        <v>1404</v>
      </c>
      <c r="Y3" s="2043"/>
      <c r="Z3" s="2043"/>
      <c r="AA3" s="2044"/>
      <c r="AC3" s="2"/>
      <c r="AD3" s="712" t="s">
        <v>18</v>
      </c>
      <c r="AE3" s="2041" t="s">
        <v>752</v>
      </c>
      <c r="AF3" s="2043"/>
      <c r="AG3" s="2043"/>
      <c r="AH3" s="2044"/>
      <c r="AJ3" s="2"/>
      <c r="AK3" s="712" t="s">
        <v>18</v>
      </c>
      <c r="AL3" s="2045" t="s">
        <v>808</v>
      </c>
      <c r="AM3" s="2047"/>
      <c r="AN3" s="2047"/>
      <c r="AO3" s="2048"/>
      <c r="AQ3" s="2"/>
      <c r="AR3" s="715" t="s">
        <v>18</v>
      </c>
      <c r="AS3" s="2045" t="s">
        <v>999</v>
      </c>
      <c r="AT3" s="2047"/>
      <c r="AU3" s="2047"/>
      <c r="AV3" s="2048"/>
      <c r="AX3" s="2"/>
      <c r="AY3" s="712" t="s">
        <v>18</v>
      </c>
      <c r="AZ3" s="2041" t="s">
        <v>1430</v>
      </c>
      <c r="BA3" s="2043"/>
      <c r="BB3" s="2043"/>
      <c r="BC3" s="2044"/>
      <c r="BE3" s="2"/>
      <c r="BF3" s="712" t="s">
        <v>18</v>
      </c>
      <c r="BG3" s="2045" t="s">
        <v>1038</v>
      </c>
      <c r="BH3" s="2047"/>
      <c r="BI3" s="2047"/>
      <c r="BJ3" s="2048"/>
      <c r="BL3" s="2"/>
      <c r="BM3" s="712" t="s">
        <v>18</v>
      </c>
      <c r="BN3" s="2045" t="s">
        <v>1405</v>
      </c>
      <c r="BO3" s="2047"/>
      <c r="BP3" s="2047"/>
      <c r="BQ3" s="2048"/>
      <c r="BS3" s="2"/>
      <c r="BT3" s="712" t="s">
        <v>18</v>
      </c>
      <c r="BU3" s="2045" t="s">
        <v>1406</v>
      </c>
      <c r="BV3" s="2047"/>
      <c r="BW3" s="2047"/>
      <c r="BX3" s="2048"/>
      <c r="BZ3" s="2"/>
      <c r="CA3" s="715" t="s">
        <v>18</v>
      </c>
      <c r="CB3" s="2045" t="s">
        <v>1431</v>
      </c>
      <c r="CC3" s="2047"/>
      <c r="CD3" s="2047"/>
      <c r="CE3" s="2048"/>
      <c r="CG3" s="2"/>
      <c r="CH3" s="712" t="s">
        <v>18</v>
      </c>
      <c r="CI3" s="2045" t="s">
        <v>19</v>
      </c>
      <c r="CJ3" s="2047"/>
      <c r="CK3" s="2047"/>
      <c r="CL3" s="2048"/>
      <c r="CN3" s="2"/>
      <c r="CO3" s="712" t="s">
        <v>18</v>
      </c>
      <c r="CP3" s="2045" t="s">
        <v>292</v>
      </c>
      <c r="CQ3" s="2047"/>
      <c r="CR3" s="2047"/>
      <c r="CS3" s="2048"/>
    </row>
    <row r="4" spans="1:98" ht="19.5" thickBot="1" x14ac:dyDescent="0.35">
      <c r="A4" s="2"/>
      <c r="B4" s="715"/>
      <c r="C4" s="240"/>
      <c r="D4" s="240"/>
      <c r="E4" s="240"/>
      <c r="F4" s="240"/>
      <c r="H4" s="2"/>
      <c r="I4" s="712"/>
      <c r="J4" s="240"/>
      <c r="K4" s="240"/>
      <c r="L4" s="240"/>
      <c r="M4" s="240"/>
      <c r="O4" s="2"/>
      <c r="P4" s="712"/>
      <c r="Q4" s="240"/>
      <c r="R4" s="424"/>
      <c r="S4" s="240"/>
      <c r="T4" s="240"/>
      <c r="V4" s="312"/>
      <c r="W4" s="712"/>
      <c r="X4" s="240"/>
      <c r="Y4" s="240"/>
      <c r="Z4" s="240"/>
      <c r="AA4" s="240"/>
      <c r="AC4" s="2"/>
      <c r="AD4" s="712"/>
      <c r="AE4" s="240"/>
      <c r="AF4" s="240"/>
      <c r="AG4" s="240"/>
      <c r="AH4" s="240"/>
      <c r="AJ4" s="2"/>
      <c r="AK4" s="712"/>
      <c r="AL4" s="240"/>
      <c r="AM4" s="240"/>
      <c r="AN4" s="240"/>
      <c r="AO4" s="240"/>
      <c r="AQ4" s="2"/>
      <c r="AR4" s="715"/>
      <c r="AS4" s="240"/>
      <c r="AT4" s="240"/>
      <c r="AU4" s="240"/>
      <c r="AV4" s="240"/>
      <c r="AX4" s="2"/>
      <c r="AY4" s="712"/>
      <c r="AZ4" s="240"/>
      <c r="BA4" s="59"/>
      <c r="BB4" s="240"/>
      <c r="BC4" s="240"/>
      <c r="BE4" s="2"/>
      <c r="BF4" s="712"/>
      <c r="BG4" s="240"/>
      <c r="BH4" s="240"/>
      <c r="BI4" s="240"/>
      <c r="BJ4" s="240"/>
      <c r="BL4" s="2"/>
      <c r="BM4" s="712"/>
      <c r="BN4" s="240"/>
      <c r="BO4" s="240"/>
      <c r="BP4" s="240"/>
      <c r="BQ4" s="240"/>
      <c r="BS4" s="2"/>
      <c r="BT4" s="712"/>
      <c r="BU4" s="240"/>
      <c r="BV4" s="240"/>
      <c r="BW4" s="240"/>
      <c r="BX4" s="240"/>
      <c r="BZ4" s="2"/>
      <c r="CA4" s="715"/>
      <c r="CB4" s="240"/>
      <c r="CC4" s="240"/>
      <c r="CD4" s="240"/>
      <c r="CE4" s="240"/>
      <c r="CG4" s="2"/>
      <c r="CH4" s="712"/>
      <c r="CI4" s="240"/>
      <c r="CJ4" s="240"/>
      <c r="CK4" s="240"/>
      <c r="CL4" s="240"/>
      <c r="CN4" s="2"/>
      <c r="CO4" s="712"/>
      <c r="CP4" s="240"/>
      <c r="CQ4" s="240"/>
      <c r="CR4" s="240"/>
      <c r="CS4" s="240"/>
    </row>
    <row r="5" spans="1:98" ht="31.5" thickTop="1" thickBot="1" x14ac:dyDescent="0.3">
      <c r="A5" s="9" t="s">
        <v>0</v>
      </c>
      <c r="B5" s="10" t="s">
        <v>1407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1407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602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2" t="s">
        <v>2</v>
      </c>
      <c r="BA5" s="143" t="s">
        <v>29</v>
      </c>
      <c r="BB5" s="142" t="s">
        <v>17</v>
      </c>
      <c r="BC5" s="144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8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5"/>
      <c r="BA6" s="146"/>
      <c r="BB6" s="83"/>
      <c r="BC6" s="14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16">
        <v>39670</v>
      </c>
      <c r="P7" s="2" t="s">
        <v>822</v>
      </c>
      <c r="Q7" s="15">
        <v>21136</v>
      </c>
      <c r="R7" s="428" t="s">
        <v>1408</v>
      </c>
      <c r="S7" s="16">
        <v>7350</v>
      </c>
      <c r="T7" s="17">
        <f>T6+Q7-S7</f>
        <v>13786</v>
      </c>
      <c r="V7" s="7"/>
      <c r="W7" s="2"/>
      <c r="X7" s="15"/>
      <c r="Y7" s="1217"/>
      <c r="Z7" s="1218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11"/>
      <c r="AL7" s="15"/>
      <c r="AM7" s="112"/>
      <c r="AN7" s="16"/>
      <c r="AO7" s="17">
        <f>AO6+AL7-AN7</f>
        <v>0</v>
      </c>
      <c r="AQ7" s="7"/>
      <c r="AR7" s="714"/>
      <c r="AS7" s="15"/>
      <c r="AT7" s="112"/>
      <c r="AU7" s="16"/>
      <c r="AV7" s="17">
        <f>AV6+AS7-AU7</f>
        <v>0</v>
      </c>
      <c r="AX7" s="7"/>
      <c r="AY7" s="2"/>
      <c r="AZ7" s="148"/>
      <c r="BA7" s="99"/>
      <c r="BB7" s="16"/>
      <c r="BC7" s="149">
        <f>BC6+AZ7-BB7</f>
        <v>0</v>
      </c>
      <c r="BE7" s="7"/>
      <c r="BF7" s="2"/>
      <c r="BG7" s="15"/>
      <c r="BH7" s="112"/>
      <c r="BI7" s="16"/>
      <c r="BJ7" s="17">
        <f>BJ6+BG7-BI7</f>
        <v>0</v>
      </c>
      <c r="BL7" s="7"/>
      <c r="BM7" s="2"/>
      <c r="BN7" s="15"/>
      <c r="BO7" s="112"/>
      <c r="BP7" s="16"/>
      <c r="BQ7" s="17">
        <f>BQ6+BN7-BP7</f>
        <v>0</v>
      </c>
      <c r="BS7" s="7"/>
      <c r="BT7" s="2"/>
      <c r="BU7" s="15"/>
      <c r="BV7" s="112"/>
      <c r="BW7" s="16"/>
      <c r="BX7" s="17">
        <f>BX6+BU7-BW7</f>
        <v>0</v>
      </c>
      <c r="BZ7" s="7"/>
      <c r="CA7" s="2"/>
      <c r="CB7" s="15"/>
      <c r="CC7" s="112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7"/>
      <c r="E8" s="1219"/>
      <c r="F8" s="17">
        <f t="shared" ref="F8:F43" si="0">F7+C8-E8</f>
        <v>0</v>
      </c>
      <c r="H8" s="7"/>
      <c r="I8" s="34"/>
      <c r="J8" s="3"/>
      <c r="K8" s="337"/>
      <c r="L8" s="1219"/>
      <c r="M8" s="17">
        <f t="shared" ref="M8:M43" si="1">M7+J8-L8</f>
        <v>0</v>
      </c>
      <c r="O8" s="1216">
        <v>39670</v>
      </c>
      <c r="P8" s="2" t="s">
        <v>823</v>
      </c>
      <c r="Q8" s="3">
        <v>9426.5</v>
      </c>
      <c r="R8" s="428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4"/>
      <c r="AL8" s="15"/>
      <c r="AM8" s="7"/>
      <c r="AN8" s="16"/>
      <c r="AO8" s="17">
        <f t="shared" ref="AO8:AO43" si="5">AO7+AL8-AN8</f>
        <v>0</v>
      </c>
      <c r="AQ8" s="7"/>
      <c r="AR8" s="714"/>
      <c r="AS8" s="15"/>
      <c r="AT8" s="7"/>
      <c r="AU8" s="16"/>
      <c r="AV8" s="17">
        <f t="shared" ref="AV8:AV43" si="6">AV7+AS8-AU8</f>
        <v>0</v>
      </c>
      <c r="AX8" s="7"/>
      <c r="AY8" s="2"/>
      <c r="AZ8" s="148"/>
      <c r="BA8" s="33"/>
      <c r="BB8" s="16"/>
      <c r="BC8" s="149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3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4"/>
      <c r="AL9" s="15"/>
      <c r="AM9" s="7"/>
      <c r="AN9" s="16"/>
      <c r="AO9" s="17">
        <f t="shared" si="5"/>
        <v>0</v>
      </c>
      <c r="AQ9" s="7"/>
      <c r="AR9" s="714"/>
      <c r="AS9" s="15"/>
      <c r="AT9" s="7"/>
      <c r="AU9" s="16"/>
      <c r="AV9" s="17">
        <f t="shared" si="6"/>
        <v>0</v>
      </c>
      <c r="AX9" s="7"/>
      <c r="AY9" s="2"/>
      <c r="AZ9" s="148"/>
      <c r="BA9" s="33"/>
      <c r="BB9" s="16"/>
      <c r="BC9" s="149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40">
        <v>41111</v>
      </c>
      <c r="S10" s="433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204"/>
      <c r="AL10" s="27"/>
      <c r="AM10" s="7"/>
      <c r="AN10" s="16"/>
      <c r="AO10" s="17">
        <f t="shared" si="5"/>
        <v>0</v>
      </c>
      <c r="AQ10" s="7"/>
      <c r="AR10" s="1204"/>
      <c r="AS10" s="27"/>
      <c r="AT10" s="7"/>
      <c r="AU10" s="16"/>
      <c r="AV10" s="17">
        <f t="shared" si="6"/>
        <v>0</v>
      </c>
      <c r="AX10" s="7"/>
      <c r="AY10" s="34"/>
      <c r="AZ10" s="150"/>
      <c r="BA10" s="33"/>
      <c r="BB10" s="16"/>
      <c r="BC10" s="149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40"/>
      <c r="S11" s="433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11"/>
      <c r="AL11" s="15"/>
      <c r="AM11" s="7"/>
      <c r="AN11" s="16"/>
      <c r="AO11" s="17">
        <f t="shared" si="5"/>
        <v>0</v>
      </c>
      <c r="AQ11" s="7"/>
      <c r="AR11" s="714"/>
      <c r="AS11" s="15"/>
      <c r="AT11" s="7"/>
      <c r="AU11" s="16"/>
      <c r="AV11" s="17">
        <f t="shared" si="6"/>
        <v>0</v>
      </c>
      <c r="AX11" s="7"/>
      <c r="AY11" s="2"/>
      <c r="AZ11" s="148"/>
      <c r="BA11" s="33"/>
      <c r="BB11" s="16"/>
      <c r="BC11" s="149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40"/>
      <c r="S12" s="433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11"/>
      <c r="AL12" s="15"/>
      <c r="AM12" s="7"/>
      <c r="AN12" s="16"/>
      <c r="AO12" s="17">
        <f t="shared" si="5"/>
        <v>0</v>
      </c>
      <c r="AQ12" s="7"/>
      <c r="AR12" s="714"/>
      <c r="AS12" s="15"/>
      <c r="AT12" s="7"/>
      <c r="AU12" s="16"/>
      <c r="AV12" s="17">
        <f t="shared" si="6"/>
        <v>0</v>
      </c>
      <c r="AX12" s="7"/>
      <c r="AY12" s="2"/>
      <c r="AZ12" s="148"/>
      <c r="BA12" s="33"/>
      <c r="BB12" s="16"/>
      <c r="BC12" s="149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40"/>
      <c r="S13" s="433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204"/>
      <c r="AL13" s="27"/>
      <c r="AM13" s="7"/>
      <c r="AN13" s="16"/>
      <c r="AO13" s="17">
        <f t="shared" si="5"/>
        <v>0</v>
      </c>
      <c r="AQ13" s="7"/>
      <c r="AR13" s="1204"/>
      <c r="AS13" s="27"/>
      <c r="AT13" s="7"/>
      <c r="AU13" s="16"/>
      <c r="AV13" s="17">
        <f t="shared" si="6"/>
        <v>0</v>
      </c>
      <c r="AZ13" s="1220"/>
      <c r="BA13" s="33"/>
      <c r="BB13" s="16"/>
      <c r="BC13" s="149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40"/>
      <c r="S14" s="433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204"/>
      <c r="AL14" s="27"/>
      <c r="AM14" s="7"/>
      <c r="AN14" s="16"/>
      <c r="AO14" s="17">
        <f t="shared" si="5"/>
        <v>0</v>
      </c>
      <c r="AQ14" s="1"/>
      <c r="AR14" s="1204"/>
      <c r="AS14" s="27"/>
      <c r="AT14" s="7"/>
      <c r="AU14" s="16"/>
      <c r="AV14" s="17">
        <f t="shared" si="6"/>
        <v>0</v>
      </c>
      <c r="AZ14" s="1220"/>
      <c r="BA14" s="33"/>
      <c r="BB14" s="16"/>
      <c r="BC14" s="149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40"/>
      <c r="S15" s="433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11"/>
      <c r="AL15" s="15"/>
      <c r="AM15" s="7"/>
      <c r="AN15" s="16"/>
      <c r="AO15" s="17">
        <f t="shared" si="5"/>
        <v>0</v>
      </c>
      <c r="AQ15" s="2"/>
      <c r="AR15" s="714"/>
      <c r="AS15" s="15"/>
      <c r="AT15" s="7"/>
      <c r="AU15" s="16"/>
      <c r="AV15" s="17">
        <f t="shared" si="6"/>
        <v>0</v>
      </c>
      <c r="AX15" s="2"/>
      <c r="AY15" s="2"/>
      <c r="AZ15" s="148"/>
      <c r="BA15" s="33"/>
      <c r="BB15" s="16"/>
      <c r="BC15" s="149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8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11"/>
      <c r="AL16" s="15"/>
      <c r="AM16" s="7"/>
      <c r="AN16" s="16"/>
      <c r="AO16" s="17">
        <f t="shared" si="5"/>
        <v>0</v>
      </c>
      <c r="AQ16" s="2"/>
      <c r="AR16" s="714"/>
      <c r="AS16" s="15"/>
      <c r="AT16" s="7"/>
      <c r="AU16" s="16"/>
      <c r="AV16" s="17">
        <f t="shared" si="6"/>
        <v>0</v>
      </c>
      <c r="AX16" s="2"/>
      <c r="AY16" s="2"/>
      <c r="AZ16" s="148"/>
      <c r="BA16" s="33"/>
      <c r="BB16" s="16"/>
      <c r="BC16" s="149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8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8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11"/>
      <c r="AL17" s="15"/>
      <c r="AM17" s="7"/>
      <c r="AN17" s="16"/>
      <c r="AO17" s="17">
        <f t="shared" si="5"/>
        <v>0</v>
      </c>
      <c r="AQ17" s="2"/>
      <c r="AR17" s="714"/>
      <c r="AS17" s="15"/>
      <c r="AT17" s="7"/>
      <c r="AU17" s="16"/>
      <c r="AV17" s="17">
        <f t="shared" si="6"/>
        <v>0</v>
      </c>
      <c r="AX17" s="2"/>
      <c r="AY17" s="2"/>
      <c r="AZ17" s="148"/>
      <c r="BA17" s="33"/>
      <c r="BB17" s="16"/>
      <c r="BC17" s="149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8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11"/>
      <c r="AL18" s="15"/>
      <c r="AM18" s="7"/>
      <c r="AN18" s="16"/>
      <c r="AO18" s="17">
        <f t="shared" si="5"/>
        <v>0</v>
      </c>
      <c r="AQ18" s="7"/>
      <c r="AR18" s="714"/>
      <c r="AS18" s="15"/>
      <c r="AT18" s="7"/>
      <c r="AU18" s="16"/>
      <c r="AV18" s="17">
        <f t="shared" si="6"/>
        <v>0</v>
      </c>
      <c r="AX18" s="2"/>
      <c r="AY18" s="2"/>
      <c r="AZ18" s="148"/>
      <c r="BA18" s="33"/>
      <c r="BB18" s="16"/>
      <c r="BC18" s="149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8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11"/>
      <c r="AL19" s="15"/>
      <c r="AM19" s="7"/>
      <c r="AN19" s="16"/>
      <c r="AO19" s="17">
        <f t="shared" si="5"/>
        <v>0</v>
      </c>
      <c r="AQ19" s="2"/>
      <c r="AR19" s="714"/>
      <c r="AS19" s="15"/>
      <c r="AT19" s="7"/>
      <c r="AU19" s="16"/>
      <c r="AV19" s="17">
        <f t="shared" si="6"/>
        <v>0</v>
      </c>
      <c r="AX19" s="2"/>
      <c r="AY19" s="2"/>
      <c r="AZ19" s="148"/>
      <c r="BA19" s="33"/>
      <c r="BB19" s="16"/>
      <c r="BC19" s="149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9"/>
      <c r="CK19" s="67"/>
      <c r="CL19" s="17">
        <f t="shared" si="12"/>
        <v>0</v>
      </c>
      <c r="CN19" s="7"/>
      <c r="CO19" s="36"/>
      <c r="CP19" s="16"/>
      <c r="CQ19" s="259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8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11"/>
      <c r="AL20" s="15"/>
      <c r="AM20" s="7"/>
      <c r="AN20" s="16"/>
      <c r="AO20" s="17">
        <f t="shared" si="5"/>
        <v>0</v>
      </c>
      <c r="AQ20" s="2"/>
      <c r="AR20" s="714"/>
      <c r="AS20" s="15"/>
      <c r="AT20" s="7"/>
      <c r="AU20" s="16"/>
      <c r="AV20" s="17">
        <f t="shared" si="6"/>
        <v>0</v>
      </c>
      <c r="AX20" s="2"/>
      <c r="AY20" s="2"/>
      <c r="AZ20" s="148"/>
      <c r="BA20" s="33"/>
      <c r="BB20" s="16"/>
      <c r="BC20" s="149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8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11"/>
      <c r="AL21" s="15"/>
      <c r="AM21" s="7"/>
      <c r="AN21" s="16"/>
      <c r="AO21" s="17">
        <f t="shared" si="5"/>
        <v>0</v>
      </c>
      <c r="AQ21" s="2"/>
      <c r="AR21" s="714"/>
      <c r="AS21" s="15"/>
      <c r="AT21" s="7"/>
      <c r="AU21" s="16"/>
      <c r="AV21" s="17">
        <f t="shared" si="6"/>
        <v>0</v>
      </c>
      <c r="AX21" s="2"/>
      <c r="AY21" s="2"/>
      <c r="AZ21" s="148"/>
      <c r="BA21" s="33"/>
      <c r="BB21" s="16"/>
      <c r="BC21" s="149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9"/>
      <c r="CK21" s="67"/>
      <c r="CL21" s="17">
        <f t="shared" si="12"/>
        <v>0</v>
      </c>
      <c r="CN21" s="7"/>
      <c r="CO21" s="36"/>
      <c r="CP21" s="27"/>
      <c r="CQ21" s="259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8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11"/>
      <c r="AL22" s="15"/>
      <c r="AM22" s="7"/>
      <c r="AN22" s="16"/>
      <c r="AO22" s="17">
        <f t="shared" si="5"/>
        <v>0</v>
      </c>
      <c r="AQ22" s="2"/>
      <c r="AR22" s="714"/>
      <c r="AS22" s="15"/>
      <c r="AT22" s="7"/>
      <c r="AU22" s="16"/>
      <c r="AV22" s="17">
        <f t="shared" si="6"/>
        <v>0</v>
      </c>
      <c r="AX22" s="2"/>
      <c r="AY22" s="2"/>
      <c r="AZ22" s="148"/>
      <c r="BA22" s="33"/>
      <c r="BB22" s="16"/>
      <c r="BC22" s="149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8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11"/>
      <c r="AL23" s="15"/>
      <c r="AM23" s="7"/>
      <c r="AN23" s="16"/>
      <c r="AO23" s="17">
        <f t="shared" si="5"/>
        <v>0</v>
      </c>
      <c r="AQ23" s="2"/>
      <c r="AR23" s="714"/>
      <c r="AS23" s="15"/>
      <c r="AT23" s="7"/>
      <c r="AU23" s="16"/>
      <c r="AV23" s="17">
        <f t="shared" si="6"/>
        <v>0</v>
      </c>
      <c r="AX23" s="2"/>
      <c r="AY23" s="2"/>
      <c r="AZ23" s="148"/>
      <c r="BA23" s="33"/>
      <c r="BB23" s="16"/>
      <c r="BC23" s="149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2"/>
      <c r="CK23" s="27"/>
      <c r="CL23" s="17">
        <f t="shared" si="12"/>
        <v>0</v>
      </c>
      <c r="CN23" s="7"/>
      <c r="CO23" s="36"/>
      <c r="CP23" s="27"/>
      <c r="CQ23" s="112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8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11"/>
      <c r="AL24" s="15"/>
      <c r="AM24" s="7"/>
      <c r="AN24" s="16"/>
      <c r="AO24" s="17">
        <f t="shared" si="5"/>
        <v>0</v>
      </c>
      <c r="AQ24" s="2"/>
      <c r="AR24" s="714"/>
      <c r="AS24" s="15"/>
      <c r="AT24" s="7"/>
      <c r="AU24" s="16"/>
      <c r="AV24" s="17">
        <f t="shared" si="6"/>
        <v>0</v>
      </c>
      <c r="AX24" s="2"/>
      <c r="AY24" s="2"/>
      <c r="AZ24" s="148"/>
      <c r="BA24" s="33"/>
      <c r="BB24" s="16"/>
      <c r="BC24" s="149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2"/>
      <c r="CK24" s="27"/>
      <c r="CL24" s="17">
        <f t="shared" si="12"/>
        <v>0</v>
      </c>
      <c r="CN24" s="7"/>
      <c r="CO24" s="36"/>
      <c r="CP24" s="27"/>
      <c r="CQ24" s="112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8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11"/>
      <c r="AL25" s="15"/>
      <c r="AM25" s="7"/>
      <c r="AN25" s="16"/>
      <c r="AO25" s="17">
        <f t="shared" si="5"/>
        <v>0</v>
      </c>
      <c r="AQ25" s="2"/>
      <c r="AR25" s="714"/>
      <c r="AS25" s="15"/>
      <c r="AT25" s="7"/>
      <c r="AU25" s="16"/>
      <c r="AV25" s="17">
        <f t="shared" si="6"/>
        <v>0</v>
      </c>
      <c r="AX25" s="2"/>
      <c r="AY25" s="2"/>
      <c r="AZ25" s="148"/>
      <c r="BA25" s="33"/>
      <c r="BB25" s="16"/>
      <c r="BC25" s="149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2"/>
      <c r="CK25" s="27"/>
      <c r="CL25" s="17">
        <f t="shared" si="12"/>
        <v>0</v>
      </c>
      <c r="CN25" s="7"/>
      <c r="CO25" s="36"/>
      <c r="CP25" s="27"/>
      <c r="CQ25" s="112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8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11"/>
      <c r="AL26" s="15"/>
      <c r="AM26" s="7"/>
      <c r="AN26" s="16"/>
      <c r="AO26" s="17">
        <f t="shared" si="5"/>
        <v>0</v>
      </c>
      <c r="AQ26" s="2"/>
      <c r="AR26" s="714"/>
      <c r="AS26" s="15"/>
      <c r="AT26" s="7"/>
      <c r="AU26" s="16"/>
      <c r="AV26" s="17">
        <f t="shared" si="6"/>
        <v>0</v>
      </c>
      <c r="AX26" s="2"/>
      <c r="AY26" s="2"/>
      <c r="AZ26" s="148"/>
      <c r="BA26" s="33"/>
      <c r="BB26" s="16"/>
      <c r="BC26" s="149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2"/>
      <c r="CK26" s="27"/>
      <c r="CL26" s="17">
        <f t="shared" si="12"/>
        <v>0</v>
      </c>
      <c r="CN26" s="7"/>
      <c r="CO26" s="36"/>
      <c r="CP26" s="27"/>
      <c r="CQ26" s="112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8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11"/>
      <c r="AL27" s="15"/>
      <c r="AM27" s="7"/>
      <c r="AN27" s="16"/>
      <c r="AO27" s="17">
        <f t="shared" si="5"/>
        <v>0</v>
      </c>
      <c r="AQ27" s="2"/>
      <c r="AR27" s="714"/>
      <c r="AS27" s="15"/>
      <c r="AT27" s="7"/>
      <c r="AU27" s="16"/>
      <c r="AV27" s="17">
        <f t="shared" si="6"/>
        <v>0</v>
      </c>
      <c r="AX27" s="2"/>
      <c r="AY27" s="2"/>
      <c r="AZ27" s="148"/>
      <c r="BA27" s="33"/>
      <c r="BB27" s="16"/>
      <c r="BC27" s="149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8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11"/>
      <c r="AL28" s="15"/>
      <c r="AM28" s="7"/>
      <c r="AN28" s="16"/>
      <c r="AO28" s="17">
        <f t="shared" si="5"/>
        <v>0</v>
      </c>
      <c r="AQ28" s="2"/>
      <c r="AR28" s="714"/>
      <c r="AS28" s="15"/>
      <c r="AT28" s="7"/>
      <c r="AU28" s="16"/>
      <c r="AV28" s="17">
        <f t="shared" si="6"/>
        <v>0</v>
      </c>
      <c r="AX28" s="2"/>
      <c r="AY28" s="2"/>
      <c r="AZ28" s="148"/>
      <c r="BA28" s="33"/>
      <c r="BB28" s="16"/>
      <c r="BC28" s="149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8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8"/>
      <c r="BA29" s="33"/>
      <c r="BB29" s="16"/>
      <c r="BC29" s="149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8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8"/>
      <c r="BA30" s="33"/>
      <c r="BB30" s="16"/>
      <c r="BC30" s="149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8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8"/>
      <c r="BA31" s="33"/>
      <c r="BB31" s="16"/>
      <c r="BC31" s="149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8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8"/>
      <c r="BA32" s="33"/>
      <c r="BB32" s="16"/>
      <c r="BC32" s="149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8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8"/>
      <c r="BA33" s="33"/>
      <c r="BB33" s="16"/>
      <c r="BC33" s="149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8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8"/>
      <c r="BA34" s="33"/>
      <c r="BB34" s="16"/>
      <c r="BC34" s="149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8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8"/>
      <c r="BA35" s="33"/>
      <c r="BB35" s="16"/>
      <c r="BC35" s="149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8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8"/>
      <c r="BA36" s="33"/>
      <c r="BB36" s="16"/>
      <c r="BC36" s="149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8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8"/>
      <c r="BA37" s="33"/>
      <c r="BB37" s="16"/>
      <c r="BC37" s="149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8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8"/>
      <c r="BA38" s="33"/>
      <c r="BB38" s="16"/>
      <c r="BC38" s="149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8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8"/>
      <c r="BA39" s="33"/>
      <c r="BB39" s="16"/>
      <c r="BC39" s="149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4"/>
      <c r="CJ39" s="33"/>
      <c r="CK39" s="16"/>
      <c r="CL39" s="17">
        <f t="shared" si="12"/>
        <v>0</v>
      </c>
      <c r="CN39" s="2"/>
      <c r="CO39" s="2"/>
      <c r="CP39" s="154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8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8"/>
      <c r="BA40" s="33"/>
      <c r="BB40" s="16"/>
      <c r="BC40" s="149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4"/>
      <c r="CJ40" s="33"/>
      <c r="CK40" s="16"/>
      <c r="CL40" s="17">
        <f t="shared" si="12"/>
        <v>0</v>
      </c>
      <c r="CN40" s="2"/>
      <c r="CO40" s="2"/>
      <c r="CP40" s="154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8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8"/>
      <c r="BA41" s="33"/>
      <c r="BB41" s="16"/>
      <c r="BC41" s="149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4"/>
      <c r="CJ41" s="33"/>
      <c r="CK41" s="16"/>
      <c r="CL41" s="17">
        <f t="shared" si="12"/>
        <v>0</v>
      </c>
      <c r="CN41" s="2"/>
      <c r="CO41" s="2"/>
      <c r="CP41" s="154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8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8"/>
      <c r="BA42" s="33"/>
      <c r="BB42" s="16"/>
      <c r="BC42" s="149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4"/>
      <c r="CJ42" s="33"/>
      <c r="CK42" s="16"/>
      <c r="CL42" s="17">
        <f t="shared" si="12"/>
        <v>0</v>
      </c>
      <c r="CN42" s="2"/>
      <c r="CO42" s="2"/>
      <c r="CP42" s="154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8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8"/>
      <c r="BA43" s="33"/>
      <c r="BB43" s="16"/>
      <c r="BC43" s="149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1"/>
      <c r="BA44" s="152"/>
      <c r="BB44" s="152"/>
      <c r="BC44" s="153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5"/>
      <c r="CJ44" s="156"/>
      <c r="CK44" s="156"/>
      <c r="CL44" s="157"/>
      <c r="CN44" s="2"/>
      <c r="CO44" s="2"/>
      <c r="CP44" s="155"/>
      <c r="CQ44" s="156"/>
      <c r="CR44" s="156"/>
      <c r="CS44" s="157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8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180"/>
      <c r="G65" s="2180"/>
      <c r="M65" s="2052">
        <f>M43+AA43+AH43+AO43+BC43+BJ43+BQ43+CL43+CS43+T43+F43+BX43+CE43+AV43</f>
        <v>13056</v>
      </c>
      <c r="N65" s="2052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51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51"/>
    <col min="2" max="2" width="27.5703125" style="551" customWidth="1"/>
    <col min="3" max="3" width="11.42578125" style="551"/>
    <col min="4" max="4" width="14.140625" style="551" bestFit="1" customWidth="1"/>
    <col min="5" max="5" width="11.42578125" style="551"/>
    <col min="6" max="6" width="15.42578125" style="551" customWidth="1"/>
    <col min="7" max="16384" width="11.42578125" style="551"/>
  </cols>
  <sheetData>
    <row r="1" spans="1:6" ht="18.75" x14ac:dyDescent="0.3">
      <c r="A1" s="55"/>
      <c r="B1" s="1221" t="s">
        <v>1328</v>
      </c>
      <c r="C1" s="55"/>
      <c r="D1" s="1222"/>
      <c r="E1" s="2226" t="s">
        <v>1409</v>
      </c>
      <c r="F1" s="2226"/>
    </row>
    <row r="2" spans="1:6" ht="19.5" thickBot="1" x14ac:dyDescent="0.3">
      <c r="A2" s="55"/>
      <c r="B2" s="2227" t="s">
        <v>1410</v>
      </c>
      <c r="C2" s="2227"/>
      <c r="D2" s="2227"/>
      <c r="E2" s="2227"/>
      <c r="F2" s="1223"/>
    </row>
    <row r="3" spans="1:6" ht="27.75" customHeight="1" x14ac:dyDescent="0.25">
      <c r="A3" s="1224"/>
      <c r="B3" s="1225"/>
      <c r="C3" s="1226"/>
      <c r="D3" s="83"/>
      <c r="E3" s="1227"/>
      <c r="F3" s="1153"/>
    </row>
    <row r="4" spans="1:6" ht="19.5" thickBot="1" x14ac:dyDescent="0.35">
      <c r="A4" s="1228" t="s">
        <v>1</v>
      </c>
      <c r="B4" s="1229" t="s">
        <v>1335</v>
      </c>
      <c r="C4" s="1230"/>
      <c r="D4" s="1231" t="s">
        <v>2</v>
      </c>
      <c r="E4" s="1232"/>
      <c r="F4" s="1153"/>
    </row>
    <row r="5" spans="1:6" ht="16.5" thickTop="1" x14ac:dyDescent="0.25">
      <c r="A5" s="1233">
        <v>1</v>
      </c>
      <c r="B5" s="101"/>
      <c r="C5" s="101"/>
      <c r="D5" s="1234"/>
      <c r="E5" s="1235"/>
      <c r="F5" s="1235"/>
    </row>
    <row r="6" spans="1:6" ht="15.75" x14ac:dyDescent="0.25">
      <c r="A6" s="1233">
        <v>2</v>
      </c>
      <c r="B6" s="101" t="s">
        <v>206</v>
      </c>
      <c r="C6" s="101"/>
      <c r="D6" s="1236">
        <v>13056</v>
      </c>
      <c r="E6" s="1235"/>
      <c r="F6" s="1235"/>
    </row>
    <row r="7" spans="1:6" ht="15.75" x14ac:dyDescent="0.25">
      <c r="A7" s="1233">
        <v>3</v>
      </c>
      <c r="B7" s="101"/>
      <c r="C7" s="101"/>
      <c r="D7" s="1236">
        <v>0</v>
      </c>
      <c r="E7" s="1235"/>
      <c r="F7" s="1235"/>
    </row>
    <row r="8" spans="1:6" ht="15.75" x14ac:dyDescent="0.25">
      <c r="A8" s="1233"/>
      <c r="B8" s="101"/>
      <c r="C8" s="101"/>
      <c r="D8" s="1236">
        <v>0</v>
      </c>
      <c r="E8" s="1235"/>
      <c r="F8" s="1235"/>
    </row>
    <row r="9" spans="1:6" ht="15.75" x14ac:dyDescent="0.25">
      <c r="A9" s="1233">
        <v>4</v>
      </c>
      <c r="B9" s="1237" t="s">
        <v>1411</v>
      </c>
      <c r="C9" s="101"/>
      <c r="D9" s="1236">
        <v>2864</v>
      </c>
      <c r="E9" s="1235"/>
      <c r="F9" s="1235"/>
    </row>
    <row r="10" spans="1:6" ht="15.75" x14ac:dyDescent="0.25">
      <c r="A10" s="1233"/>
      <c r="B10" s="101" t="s">
        <v>1412</v>
      </c>
      <c r="C10" s="101"/>
      <c r="D10" s="1236">
        <v>0</v>
      </c>
      <c r="E10" s="1238"/>
      <c r="F10" s="1235"/>
    </row>
    <row r="11" spans="1:6" ht="15.75" x14ac:dyDescent="0.25">
      <c r="A11" s="1233"/>
      <c r="B11" s="101"/>
      <c r="C11" s="101"/>
      <c r="D11" s="1236">
        <v>0</v>
      </c>
      <c r="E11" s="1181"/>
      <c r="F11" s="1235"/>
    </row>
    <row r="12" spans="1:6" ht="16.5" thickBot="1" x14ac:dyDescent="0.3">
      <c r="A12" s="1233"/>
      <c r="B12" s="101"/>
      <c r="C12" s="101"/>
      <c r="D12" s="1236">
        <v>0</v>
      </c>
      <c r="E12" s="1235"/>
      <c r="F12" s="1235"/>
    </row>
    <row r="13" spans="1:6" ht="15.75" x14ac:dyDescent="0.25">
      <c r="A13" s="1239"/>
      <c r="B13" s="1240"/>
      <c r="C13" s="1241"/>
      <c r="D13" s="1236">
        <v>0</v>
      </c>
      <c r="E13" s="1235"/>
      <c r="F13" s="1235"/>
    </row>
    <row r="14" spans="1:6" ht="18.75" x14ac:dyDescent="0.25">
      <c r="A14" s="1242"/>
      <c r="B14" s="1243" t="s">
        <v>1413</v>
      </c>
      <c r="C14" s="1244"/>
      <c r="D14" s="1236">
        <v>0</v>
      </c>
      <c r="E14" s="1245"/>
      <c r="F14" s="1235"/>
    </row>
    <row r="15" spans="1:6" ht="16.5" thickBot="1" x14ac:dyDescent="0.3">
      <c r="A15" s="1246"/>
      <c r="B15" s="1247"/>
      <c r="C15" s="1248"/>
      <c r="D15" s="1236">
        <v>0</v>
      </c>
      <c r="E15" s="1235"/>
      <c r="F15" s="1235"/>
    </row>
    <row r="16" spans="1:6" ht="15.75" x14ac:dyDescent="0.25">
      <c r="A16" s="1233"/>
      <c r="B16" s="101"/>
      <c r="C16" s="101"/>
      <c r="D16" s="1236">
        <v>0</v>
      </c>
      <c r="E16" s="1235"/>
      <c r="F16" s="1235"/>
    </row>
    <row r="17" spans="1:6" ht="15.75" x14ac:dyDescent="0.25">
      <c r="A17" s="1233"/>
      <c r="B17" s="101"/>
      <c r="C17" s="101"/>
      <c r="D17" s="1236">
        <v>0</v>
      </c>
      <c r="E17" s="1235"/>
      <c r="F17" s="1235"/>
    </row>
    <row r="18" spans="1:6" ht="15.75" x14ac:dyDescent="0.25">
      <c r="A18" s="1233"/>
      <c r="B18" s="101"/>
      <c r="C18" s="101"/>
      <c r="D18" s="1236">
        <v>0</v>
      </c>
      <c r="E18" s="1235"/>
      <c r="F18" s="1235"/>
    </row>
    <row r="19" spans="1:6" ht="15.75" x14ac:dyDescent="0.25">
      <c r="A19" s="1233"/>
      <c r="B19" s="101"/>
      <c r="C19" s="101"/>
      <c r="D19" s="1236">
        <v>0</v>
      </c>
      <c r="E19" s="1235"/>
      <c r="F19" s="1235"/>
    </row>
    <row r="20" spans="1:6" ht="15.75" x14ac:dyDescent="0.25">
      <c r="A20" s="1233"/>
      <c r="B20" s="101"/>
      <c r="C20" s="101"/>
      <c r="D20" s="1236">
        <v>0</v>
      </c>
      <c r="E20" s="1235"/>
      <c r="F20" s="1235"/>
    </row>
    <row r="21" spans="1:6" ht="15.75" x14ac:dyDescent="0.25">
      <c r="A21" s="1233"/>
      <c r="B21" s="101"/>
      <c r="C21" s="101"/>
      <c r="D21" s="1236">
        <v>0</v>
      </c>
      <c r="E21" s="1235"/>
      <c r="F21" s="1235"/>
    </row>
    <row r="22" spans="1:6" ht="15.75" x14ac:dyDescent="0.25">
      <c r="A22" s="1233"/>
      <c r="B22" s="101"/>
      <c r="C22" s="101"/>
      <c r="D22" s="1236">
        <v>0</v>
      </c>
      <c r="E22" s="1235"/>
      <c r="F22" s="1235"/>
    </row>
    <row r="23" spans="1:6" ht="15.75" x14ac:dyDescent="0.25">
      <c r="A23" s="1233"/>
      <c r="B23" s="101"/>
      <c r="C23" s="101"/>
      <c r="D23" s="1236">
        <v>0</v>
      </c>
      <c r="E23" s="1235"/>
      <c r="F23" s="1235"/>
    </row>
    <row r="24" spans="1:6" ht="15.75" x14ac:dyDescent="0.25">
      <c r="A24" s="1233"/>
      <c r="B24" s="101"/>
      <c r="C24" s="101"/>
      <c r="D24" s="1236">
        <v>0</v>
      </c>
      <c r="E24" s="1235"/>
      <c r="F24" s="1235"/>
    </row>
    <row r="25" spans="1:6" ht="15.75" x14ac:dyDescent="0.25">
      <c r="A25" s="1233"/>
      <c r="B25" s="101"/>
      <c r="C25" s="101"/>
      <c r="D25" s="1236">
        <v>0</v>
      </c>
      <c r="E25" s="1235"/>
      <c r="F25" s="1235"/>
    </row>
    <row r="26" spans="1:6" ht="15.75" x14ac:dyDescent="0.25">
      <c r="A26" s="100"/>
      <c r="B26" s="101"/>
      <c r="C26" s="101"/>
      <c r="D26" s="1236">
        <v>0</v>
      </c>
      <c r="E26" s="1235"/>
      <c r="F26" s="1235"/>
    </row>
    <row r="27" spans="1:6" ht="15.75" x14ac:dyDescent="0.25">
      <c r="A27" s="100"/>
      <c r="B27" s="101"/>
      <c r="C27" s="101"/>
      <c r="D27" s="1236">
        <v>0</v>
      </c>
      <c r="E27" s="1235"/>
      <c r="F27" s="1235"/>
    </row>
    <row r="28" spans="1:6" ht="15.75" x14ac:dyDescent="0.25">
      <c r="A28" s="100"/>
      <c r="B28" s="101"/>
      <c r="C28" s="101"/>
      <c r="D28" s="1236">
        <v>0</v>
      </c>
      <c r="E28" s="1235"/>
      <c r="F28" s="1235"/>
    </row>
    <row r="29" spans="1:6" ht="15.75" x14ac:dyDescent="0.25">
      <c r="A29" s="100"/>
      <c r="B29" s="101"/>
      <c r="C29" s="101"/>
      <c r="D29" s="1236">
        <v>0</v>
      </c>
      <c r="E29" s="1235"/>
      <c r="F29" s="1235"/>
    </row>
    <row r="30" spans="1:6" ht="15.75" x14ac:dyDescent="0.25">
      <c r="A30" s="100"/>
      <c r="B30" s="101"/>
      <c r="C30" s="101"/>
      <c r="D30" s="1236">
        <v>0</v>
      </c>
      <c r="E30" s="1235"/>
      <c r="F30" s="1235"/>
    </row>
    <row r="31" spans="1:6" ht="15.75" x14ac:dyDescent="0.25">
      <c r="A31" s="100"/>
      <c r="B31" s="101"/>
      <c r="C31" s="101"/>
      <c r="D31" s="1236">
        <v>0</v>
      </c>
      <c r="E31" s="1235"/>
      <c r="F31" s="1235"/>
    </row>
    <row r="32" spans="1:6" ht="15.75" x14ac:dyDescent="0.25">
      <c r="A32" s="100"/>
      <c r="B32" s="101"/>
      <c r="C32" s="101"/>
      <c r="D32" s="1236">
        <v>0</v>
      </c>
      <c r="E32" s="1235"/>
      <c r="F32" s="1235"/>
    </row>
    <row r="33" spans="1:6" ht="15.75" x14ac:dyDescent="0.25">
      <c r="A33" s="100"/>
      <c r="B33" s="101"/>
      <c r="C33" s="101"/>
      <c r="D33" s="1236">
        <v>0</v>
      </c>
      <c r="E33" s="1235"/>
      <c r="F33" s="1235"/>
    </row>
    <row r="34" spans="1:6" ht="15.75" x14ac:dyDescent="0.25">
      <c r="A34" s="100"/>
      <c r="B34" s="101"/>
      <c r="C34" s="101"/>
      <c r="D34" s="1236">
        <v>0</v>
      </c>
      <c r="E34" s="1235"/>
      <c r="F34" s="1235"/>
    </row>
    <row r="35" spans="1:6" ht="15.75" x14ac:dyDescent="0.25">
      <c r="A35" s="100"/>
      <c r="B35" s="101"/>
      <c r="C35" s="101"/>
      <c r="D35" s="1236">
        <v>0</v>
      </c>
      <c r="E35" s="1235"/>
      <c r="F35" s="1235"/>
    </row>
    <row r="36" spans="1:6" ht="19.5" thickBot="1" x14ac:dyDescent="0.35">
      <c r="A36" s="2"/>
      <c r="B36" s="2228" t="s">
        <v>1365</v>
      </c>
      <c r="C36" s="2229"/>
      <c r="D36" s="1249">
        <f>SUM(D5:D35)</f>
        <v>15920</v>
      </c>
      <c r="E36" s="1235"/>
      <c r="F36" s="1235"/>
    </row>
    <row r="37" spans="1:6" x14ac:dyDescent="0.25">
      <c r="A37" s="55"/>
      <c r="B37" s="55"/>
      <c r="C37" s="55"/>
      <c r="D37" s="1222"/>
      <c r="E37" s="55"/>
      <c r="F37" s="55"/>
    </row>
    <row r="38" spans="1:6" x14ac:dyDescent="0.25">
      <c r="A38" s="55"/>
      <c r="B38" s="55"/>
      <c r="C38" s="55"/>
      <c r="D38" s="1222"/>
      <c r="E38" s="55"/>
      <c r="F38" s="55"/>
    </row>
    <row r="39" spans="1:6" x14ac:dyDescent="0.25">
      <c r="A39" s="55"/>
      <c r="B39" s="55"/>
      <c r="C39" s="55"/>
      <c r="D39" s="1222"/>
      <c r="E39" s="55"/>
      <c r="F39" s="55"/>
    </row>
    <row r="40" spans="1:6" ht="15.75" x14ac:dyDescent="0.25">
      <c r="A40" s="1250" t="s">
        <v>1414</v>
      </c>
      <c r="B40" s="55"/>
      <c r="C40" s="55"/>
      <c r="D40" s="1222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09"/>
  <sheetViews>
    <sheetView topLeftCell="A16" workbookViewId="0">
      <selection activeCell="E39" sqref="E39"/>
    </sheetView>
  </sheetViews>
  <sheetFormatPr baseColWidth="10" defaultRowHeight="15" x14ac:dyDescent="0.25"/>
  <cols>
    <col min="1" max="1" width="11.42578125" style="344"/>
    <col min="2" max="2" width="10.5703125" style="2" customWidth="1"/>
    <col min="3" max="3" width="20.85546875" style="551" customWidth="1"/>
    <col min="4" max="5" width="11.42578125" style="551"/>
    <col min="6" max="6" width="13" style="551" customWidth="1"/>
    <col min="7" max="7" width="14.140625" style="551" customWidth="1"/>
    <col min="8" max="8" width="7.85546875" style="551" customWidth="1"/>
    <col min="9" max="11" width="11.42578125" style="551"/>
    <col min="12" max="12" width="11.42578125" style="279"/>
    <col min="13" max="16384" width="11.42578125" style="551"/>
  </cols>
  <sheetData>
    <row r="1" spans="1:13" ht="18.75" x14ac:dyDescent="0.3">
      <c r="A1" s="308"/>
      <c r="B1" s="2149" t="s">
        <v>2262</v>
      </c>
      <c r="C1" s="2149"/>
      <c r="D1" s="2149"/>
      <c r="E1" s="2149"/>
      <c r="F1" s="2149"/>
      <c r="G1" s="55"/>
      <c r="H1" s="55"/>
    </row>
    <row r="2" spans="1:13" ht="15.75" x14ac:dyDescent="0.25">
      <c r="A2" s="1251"/>
      <c r="B2" s="2068"/>
      <c r="C2" s="2068"/>
      <c r="D2" s="1252"/>
      <c r="E2" s="1253"/>
      <c r="F2" s="1252"/>
      <c r="G2" s="1253"/>
      <c r="H2" s="55"/>
    </row>
    <row r="3" spans="1:13" ht="35.25" customHeight="1" thickBot="1" x14ac:dyDescent="0.35">
      <c r="A3" s="1254" t="s">
        <v>0</v>
      </c>
      <c r="B3" s="1255" t="s">
        <v>1415</v>
      </c>
      <c r="C3" s="1256" t="s">
        <v>1416</v>
      </c>
      <c r="D3" s="579" t="s">
        <v>2</v>
      </c>
      <c r="E3" s="580" t="s">
        <v>6</v>
      </c>
      <c r="F3" s="581" t="s">
        <v>7</v>
      </c>
      <c r="G3" s="582" t="s">
        <v>8</v>
      </c>
      <c r="H3" s="55"/>
    </row>
    <row r="4" spans="1:13" ht="16.5" thickTop="1" x14ac:dyDescent="0.25">
      <c r="A4" s="1266">
        <v>41518</v>
      </c>
      <c r="B4" s="1257">
        <v>30796</v>
      </c>
      <c r="C4" s="1258" t="s">
        <v>38</v>
      </c>
      <c r="D4" s="1138">
        <v>11616</v>
      </c>
      <c r="E4" s="1259">
        <v>41524</v>
      </c>
      <c r="F4" s="583">
        <v>11616</v>
      </c>
      <c r="G4" s="583">
        <f>D4-F4</f>
        <v>0</v>
      </c>
      <c r="H4" s="55"/>
    </row>
    <row r="5" spans="1:13" ht="15.75" x14ac:dyDescent="0.25">
      <c r="A5" s="542">
        <v>41518</v>
      </c>
      <c r="B5" s="1191">
        <v>30797</v>
      </c>
      <c r="C5" s="1260" t="s">
        <v>752</v>
      </c>
      <c r="D5" s="988">
        <v>14103.5</v>
      </c>
      <c r="E5" s="1261">
        <v>41523</v>
      </c>
      <c r="F5" s="585">
        <v>14103.5</v>
      </c>
      <c r="G5" s="585">
        <f t="shared" ref="G5:G52" si="0">D5-F5</f>
        <v>0</v>
      </c>
      <c r="H5" s="55"/>
    </row>
    <row r="6" spans="1:13" ht="15.75" x14ac:dyDescent="0.25">
      <c r="A6" s="542">
        <v>41518</v>
      </c>
      <c r="B6" s="1191">
        <v>30801</v>
      </c>
      <c r="C6" s="1260" t="s">
        <v>1404</v>
      </c>
      <c r="D6" s="988">
        <v>1909</v>
      </c>
      <c r="E6" s="1261">
        <v>41519</v>
      </c>
      <c r="F6" s="585">
        <v>1909</v>
      </c>
      <c r="G6" s="585">
        <f t="shared" si="0"/>
        <v>0</v>
      </c>
      <c r="H6" s="55"/>
    </row>
    <row r="7" spans="1:13" ht="15.75" x14ac:dyDescent="0.25">
      <c r="A7" s="542">
        <v>41519</v>
      </c>
      <c r="B7" s="1191">
        <v>30807</v>
      </c>
      <c r="C7" s="1260" t="s">
        <v>13</v>
      </c>
      <c r="D7" s="585">
        <v>2460</v>
      </c>
      <c r="E7" s="1261">
        <v>41522</v>
      </c>
      <c r="F7" s="585">
        <v>2460</v>
      </c>
      <c r="G7" s="585">
        <f t="shared" si="0"/>
        <v>0</v>
      </c>
      <c r="H7" s="55"/>
      <c r="K7" s="79"/>
      <c r="L7" s="294"/>
      <c r="M7" s="79"/>
    </row>
    <row r="8" spans="1:13" ht="15.75" x14ac:dyDescent="0.25">
      <c r="A8" s="542">
        <v>41519</v>
      </c>
      <c r="B8" s="1191">
        <v>30810</v>
      </c>
      <c r="C8" s="1260" t="s">
        <v>1404</v>
      </c>
      <c r="D8" s="585">
        <v>958.5</v>
      </c>
      <c r="E8" s="1261">
        <v>41525</v>
      </c>
      <c r="F8" s="585">
        <v>958.5</v>
      </c>
      <c r="G8" s="585">
        <f t="shared" si="0"/>
        <v>0</v>
      </c>
      <c r="H8" s="55"/>
      <c r="K8" s="79"/>
      <c r="L8" s="294"/>
      <c r="M8" s="79"/>
    </row>
    <row r="9" spans="1:13" ht="15.75" x14ac:dyDescent="0.25">
      <c r="A9" s="542">
        <v>41520</v>
      </c>
      <c r="B9" s="1191">
        <v>30815</v>
      </c>
      <c r="C9" s="1260" t="s">
        <v>13</v>
      </c>
      <c r="D9" s="585">
        <v>2255</v>
      </c>
      <c r="E9" s="1261">
        <v>41522</v>
      </c>
      <c r="F9" s="585">
        <v>2255</v>
      </c>
      <c r="G9" s="585">
        <f t="shared" si="0"/>
        <v>0</v>
      </c>
      <c r="H9" s="55"/>
      <c r="K9" s="79"/>
      <c r="L9" s="294"/>
      <c r="M9" s="79"/>
    </row>
    <row r="10" spans="1:13" ht="15.75" x14ac:dyDescent="0.25">
      <c r="A10" s="542">
        <v>41520</v>
      </c>
      <c r="B10" s="1191">
        <v>30818</v>
      </c>
      <c r="C10" s="1260" t="s">
        <v>38</v>
      </c>
      <c r="D10" s="988">
        <v>5358.5</v>
      </c>
      <c r="E10" s="1261">
        <v>41522</v>
      </c>
      <c r="F10" s="585">
        <v>5358.5</v>
      </c>
      <c r="G10" s="585">
        <f t="shared" si="0"/>
        <v>0</v>
      </c>
      <c r="H10" s="55"/>
      <c r="K10" s="79"/>
      <c r="L10" s="294"/>
      <c r="M10" s="79"/>
    </row>
    <row r="11" spans="1:13" ht="15.75" x14ac:dyDescent="0.25">
      <c r="A11" s="542">
        <v>41521</v>
      </c>
      <c r="B11" s="1191">
        <v>30821</v>
      </c>
      <c r="C11" s="1260" t="s">
        <v>13</v>
      </c>
      <c r="D11" s="988">
        <v>2255</v>
      </c>
      <c r="E11" s="1261">
        <v>41522</v>
      </c>
      <c r="F11" s="585">
        <v>2255</v>
      </c>
      <c r="G11" s="585">
        <f t="shared" si="0"/>
        <v>0</v>
      </c>
      <c r="H11" s="55"/>
      <c r="K11" s="79"/>
      <c r="L11" s="294"/>
      <c r="M11" s="79"/>
    </row>
    <row r="12" spans="1:13" ht="15.75" x14ac:dyDescent="0.25">
      <c r="A12" s="542">
        <v>41522</v>
      </c>
      <c r="B12" s="1191">
        <v>30824</v>
      </c>
      <c r="C12" s="1260" t="s">
        <v>38</v>
      </c>
      <c r="D12" s="988">
        <v>6214.5</v>
      </c>
      <c r="E12" s="1261">
        <v>41536</v>
      </c>
      <c r="F12" s="585">
        <v>6214.5</v>
      </c>
      <c r="G12" s="585">
        <f t="shared" si="0"/>
        <v>0</v>
      </c>
      <c r="H12" s="55"/>
      <c r="K12" s="79"/>
      <c r="L12" s="294"/>
      <c r="M12" s="79"/>
    </row>
    <row r="13" spans="1:13" ht="15.75" x14ac:dyDescent="0.25">
      <c r="A13" s="542">
        <v>41523</v>
      </c>
      <c r="B13" s="1191">
        <v>30831</v>
      </c>
      <c r="C13" s="1260" t="s">
        <v>752</v>
      </c>
      <c r="D13" s="988">
        <v>13612</v>
      </c>
      <c r="E13" s="1261">
        <v>41528</v>
      </c>
      <c r="F13" s="585">
        <v>13612</v>
      </c>
      <c r="G13" s="585">
        <f t="shared" si="0"/>
        <v>0</v>
      </c>
      <c r="H13" s="55"/>
      <c r="K13" s="79"/>
      <c r="L13" s="294"/>
      <c r="M13" s="79"/>
    </row>
    <row r="14" spans="1:13" ht="15.75" x14ac:dyDescent="0.25">
      <c r="A14" s="542">
        <v>41523</v>
      </c>
      <c r="B14" s="1191">
        <v>30835</v>
      </c>
      <c r="C14" s="1260" t="s">
        <v>1404</v>
      </c>
      <c r="D14" s="585">
        <v>2507.5</v>
      </c>
      <c r="E14" s="1261">
        <v>41525</v>
      </c>
      <c r="F14" s="585">
        <v>2507.5</v>
      </c>
      <c r="G14" s="585">
        <f t="shared" si="0"/>
        <v>0</v>
      </c>
      <c r="H14" s="55"/>
      <c r="K14" s="79"/>
      <c r="L14" s="294"/>
      <c r="M14" s="79"/>
    </row>
    <row r="15" spans="1:13" ht="15.75" x14ac:dyDescent="0.25">
      <c r="A15" s="542">
        <v>41523</v>
      </c>
      <c r="B15" s="1191">
        <v>30839</v>
      </c>
      <c r="C15" s="1260" t="s">
        <v>13</v>
      </c>
      <c r="D15" s="585">
        <v>3485</v>
      </c>
      <c r="E15" s="1261">
        <v>41524</v>
      </c>
      <c r="F15" s="585">
        <v>3485</v>
      </c>
      <c r="G15" s="585">
        <f t="shared" si="0"/>
        <v>0</v>
      </c>
      <c r="H15" s="55"/>
      <c r="K15" s="79"/>
      <c r="L15" s="294"/>
      <c r="M15" s="79"/>
    </row>
    <row r="16" spans="1:13" ht="15.75" x14ac:dyDescent="0.25">
      <c r="A16" s="542">
        <v>41524</v>
      </c>
      <c r="B16" s="1191">
        <v>30842</v>
      </c>
      <c r="C16" s="1262" t="s">
        <v>752</v>
      </c>
      <c r="D16" s="585">
        <v>17468.5</v>
      </c>
      <c r="E16" s="1261">
        <v>41545</v>
      </c>
      <c r="F16" s="585">
        <v>17468.5</v>
      </c>
      <c r="G16" s="585">
        <f t="shared" si="0"/>
        <v>0</v>
      </c>
      <c r="H16" s="55"/>
      <c r="K16" s="79"/>
      <c r="L16" s="294"/>
      <c r="M16" s="79"/>
    </row>
    <row r="17" spans="1:13" ht="15.75" x14ac:dyDescent="0.25">
      <c r="A17" s="542">
        <v>41524</v>
      </c>
      <c r="B17" s="1191">
        <v>30844</v>
      </c>
      <c r="C17" s="1260" t="s">
        <v>38</v>
      </c>
      <c r="D17" s="585">
        <v>10960.5</v>
      </c>
      <c r="E17" s="1261">
        <v>41525</v>
      </c>
      <c r="F17" s="585">
        <v>10960.5</v>
      </c>
      <c r="G17" s="585">
        <f t="shared" si="0"/>
        <v>0</v>
      </c>
      <c r="H17" s="55"/>
      <c r="K17" s="79"/>
      <c r="L17" s="294"/>
      <c r="M17" s="79"/>
    </row>
    <row r="18" spans="1:13" ht="15.75" x14ac:dyDescent="0.25">
      <c r="A18" s="542">
        <v>41524</v>
      </c>
      <c r="B18" s="1191">
        <v>30848</v>
      </c>
      <c r="C18" s="1260" t="s">
        <v>1404</v>
      </c>
      <c r="D18" s="585">
        <v>5226.5</v>
      </c>
      <c r="E18" s="1261">
        <v>41525</v>
      </c>
      <c r="F18" s="585">
        <v>5226.5</v>
      </c>
      <c r="G18" s="585">
        <f t="shared" si="0"/>
        <v>0</v>
      </c>
      <c r="H18" s="55"/>
      <c r="K18" s="79"/>
      <c r="L18" s="294"/>
      <c r="M18" s="79"/>
    </row>
    <row r="19" spans="1:13" ht="15.75" x14ac:dyDescent="0.25">
      <c r="A19" s="542">
        <v>41525</v>
      </c>
      <c r="B19" s="1191">
        <v>30856</v>
      </c>
      <c r="C19" s="1260" t="s">
        <v>38</v>
      </c>
      <c r="D19" s="585">
        <v>10709.5</v>
      </c>
      <c r="E19" s="1261">
        <v>41530</v>
      </c>
      <c r="F19" s="585">
        <v>10709.5</v>
      </c>
      <c r="G19" s="585">
        <f t="shared" si="0"/>
        <v>0</v>
      </c>
      <c r="H19" s="55"/>
      <c r="K19" s="79"/>
      <c r="L19" s="294"/>
      <c r="M19" s="79"/>
    </row>
    <row r="20" spans="1:13" ht="15.75" x14ac:dyDescent="0.25">
      <c r="A20" s="542">
        <v>41525</v>
      </c>
      <c r="B20" s="1191">
        <v>30860</v>
      </c>
      <c r="C20" s="1260" t="s">
        <v>1404</v>
      </c>
      <c r="D20" s="585">
        <v>3627</v>
      </c>
      <c r="E20" s="1261">
        <v>41527</v>
      </c>
      <c r="F20" s="585">
        <v>3627</v>
      </c>
      <c r="G20" s="585">
        <f t="shared" si="0"/>
        <v>0</v>
      </c>
      <c r="H20" s="55"/>
      <c r="K20" s="79"/>
      <c r="L20" s="294"/>
      <c r="M20" s="79"/>
    </row>
    <row r="21" spans="1:13" ht="15.75" x14ac:dyDescent="0.25">
      <c r="A21" s="542">
        <v>41526</v>
      </c>
      <c r="B21" s="1191">
        <v>30866</v>
      </c>
      <c r="C21" s="1260" t="s">
        <v>2263</v>
      </c>
      <c r="D21" s="585">
        <v>590</v>
      </c>
      <c r="E21" s="1261">
        <v>41527</v>
      </c>
      <c r="F21" s="585">
        <v>590</v>
      </c>
      <c r="G21" s="585">
        <f t="shared" si="0"/>
        <v>0</v>
      </c>
      <c r="H21" s="55"/>
      <c r="K21" s="79"/>
      <c r="L21" s="294"/>
      <c r="M21" s="79"/>
    </row>
    <row r="22" spans="1:13" ht="15.75" x14ac:dyDescent="0.25">
      <c r="A22" s="542">
        <v>41526</v>
      </c>
      <c r="B22" s="1191">
        <v>30871</v>
      </c>
      <c r="C22" s="1260" t="s">
        <v>2263</v>
      </c>
      <c r="D22" s="585">
        <v>2255</v>
      </c>
      <c r="E22" s="1261">
        <v>41528</v>
      </c>
      <c r="F22" s="585">
        <v>2255</v>
      </c>
      <c r="G22" s="585">
        <f t="shared" si="0"/>
        <v>0</v>
      </c>
      <c r="H22" s="55"/>
      <c r="K22" s="79"/>
      <c r="L22" s="294"/>
      <c r="M22" s="79"/>
    </row>
    <row r="23" spans="1:13" ht="15.75" x14ac:dyDescent="0.25">
      <c r="A23" s="542">
        <v>41527</v>
      </c>
      <c r="B23" s="1191">
        <v>30876</v>
      </c>
      <c r="C23" s="1260" t="s">
        <v>752</v>
      </c>
      <c r="D23" s="585">
        <v>9642.5</v>
      </c>
      <c r="E23" s="1610">
        <v>41553</v>
      </c>
      <c r="F23" s="1611">
        <v>9642.5</v>
      </c>
      <c r="G23" s="585">
        <f t="shared" si="0"/>
        <v>0</v>
      </c>
      <c r="H23" s="55"/>
      <c r="K23" s="79"/>
      <c r="L23" s="294"/>
      <c r="M23" s="79"/>
    </row>
    <row r="24" spans="1:13" ht="15.75" x14ac:dyDescent="0.25">
      <c r="A24" s="542">
        <v>41527</v>
      </c>
      <c r="B24" s="1191">
        <v>30877</v>
      </c>
      <c r="C24" s="1260" t="s">
        <v>1404</v>
      </c>
      <c r="D24" s="585">
        <v>2281.5</v>
      </c>
      <c r="E24" s="1261">
        <v>41535</v>
      </c>
      <c r="F24" s="585">
        <v>2281.5</v>
      </c>
      <c r="G24" s="585">
        <f t="shared" si="0"/>
        <v>0</v>
      </c>
      <c r="H24" s="55"/>
      <c r="K24" s="79"/>
      <c r="L24" s="294"/>
      <c r="M24" s="79"/>
    </row>
    <row r="25" spans="1:13" ht="15.75" x14ac:dyDescent="0.25">
      <c r="A25" s="542">
        <v>41527</v>
      </c>
      <c r="B25" s="1191">
        <v>30879</v>
      </c>
      <c r="C25" s="1260" t="s">
        <v>13</v>
      </c>
      <c r="D25" s="585">
        <v>2255</v>
      </c>
      <c r="E25" s="1261">
        <v>41528</v>
      </c>
      <c r="F25" s="585">
        <v>2255</v>
      </c>
      <c r="G25" s="585">
        <f t="shared" si="0"/>
        <v>0</v>
      </c>
      <c r="H25" s="55"/>
      <c r="K25" s="79"/>
      <c r="L25" s="294"/>
      <c r="M25" s="79"/>
    </row>
    <row r="26" spans="1:13" ht="15.75" x14ac:dyDescent="0.25">
      <c r="A26" s="542">
        <v>41528</v>
      </c>
      <c r="B26" s="1191">
        <v>30884</v>
      </c>
      <c r="C26" s="1260" t="s">
        <v>752</v>
      </c>
      <c r="D26" s="585">
        <v>6688</v>
      </c>
      <c r="E26" s="1261">
        <v>41530</v>
      </c>
      <c r="F26" s="585">
        <v>6688</v>
      </c>
      <c r="G26" s="585">
        <f t="shared" si="0"/>
        <v>0</v>
      </c>
      <c r="H26" s="55"/>
      <c r="K26" s="79"/>
      <c r="L26" s="294"/>
      <c r="M26" s="79"/>
    </row>
    <row r="27" spans="1:13" ht="15.75" x14ac:dyDescent="0.25">
      <c r="A27" s="542">
        <v>41528</v>
      </c>
      <c r="B27" s="1191">
        <v>30889</v>
      </c>
      <c r="C27" s="1260" t="s">
        <v>1404</v>
      </c>
      <c r="D27" s="585">
        <v>1394</v>
      </c>
      <c r="E27" s="1261">
        <v>41535</v>
      </c>
      <c r="F27" s="585">
        <v>1394</v>
      </c>
      <c r="G27" s="585">
        <f t="shared" si="0"/>
        <v>0</v>
      </c>
      <c r="H27" s="55"/>
      <c r="K27" s="79"/>
      <c r="L27" s="294"/>
      <c r="M27" s="79"/>
    </row>
    <row r="28" spans="1:13" ht="15.75" x14ac:dyDescent="0.25">
      <c r="A28" s="542">
        <v>41529</v>
      </c>
      <c r="B28" s="1191">
        <v>30893</v>
      </c>
      <c r="C28" s="1260" t="s">
        <v>752</v>
      </c>
      <c r="D28" s="585">
        <v>8657</v>
      </c>
      <c r="E28" s="1261">
        <v>41530</v>
      </c>
      <c r="F28" s="585">
        <v>8657</v>
      </c>
      <c r="G28" s="585">
        <f t="shared" si="0"/>
        <v>0</v>
      </c>
      <c r="H28" s="55"/>
      <c r="K28" s="79"/>
      <c r="L28" s="294"/>
      <c r="M28" s="79"/>
    </row>
    <row r="29" spans="1:13" ht="15.75" x14ac:dyDescent="0.25">
      <c r="A29" s="542">
        <v>41529</v>
      </c>
      <c r="B29" s="1191">
        <v>30896</v>
      </c>
      <c r="C29" s="1260" t="s">
        <v>13</v>
      </c>
      <c r="D29" s="585">
        <v>2600</v>
      </c>
      <c r="E29" s="1261">
        <v>41530</v>
      </c>
      <c r="F29" s="585">
        <v>2600</v>
      </c>
      <c r="G29" s="585">
        <f t="shared" si="0"/>
        <v>0</v>
      </c>
      <c r="H29" s="55"/>
    </row>
    <row r="30" spans="1:13" ht="15.75" x14ac:dyDescent="0.25">
      <c r="A30" s="542">
        <v>41529</v>
      </c>
      <c r="B30" s="1191">
        <v>30897</v>
      </c>
      <c r="C30" s="1260" t="s">
        <v>1404</v>
      </c>
      <c r="D30" s="585">
        <v>1527</v>
      </c>
      <c r="E30" s="1261">
        <v>41535</v>
      </c>
      <c r="F30" s="585">
        <v>1527</v>
      </c>
      <c r="G30" s="585">
        <f t="shared" si="0"/>
        <v>0</v>
      </c>
      <c r="H30" s="55"/>
    </row>
    <row r="31" spans="1:13" ht="15.75" x14ac:dyDescent="0.25">
      <c r="A31" s="542">
        <v>41530</v>
      </c>
      <c r="B31" s="1191">
        <v>30898</v>
      </c>
      <c r="C31" s="1260" t="s">
        <v>13</v>
      </c>
      <c r="D31" s="585">
        <v>4000</v>
      </c>
      <c r="E31" s="1261">
        <v>41532</v>
      </c>
      <c r="F31" s="585">
        <v>4000</v>
      </c>
      <c r="G31" s="585">
        <f t="shared" si="0"/>
        <v>0</v>
      </c>
      <c r="H31" s="55"/>
    </row>
    <row r="32" spans="1:13" ht="15.75" x14ac:dyDescent="0.25">
      <c r="A32" s="542">
        <v>41530</v>
      </c>
      <c r="B32" s="1191">
        <v>30899</v>
      </c>
      <c r="C32" s="1260" t="s">
        <v>38</v>
      </c>
      <c r="D32" s="585">
        <v>12688.5</v>
      </c>
      <c r="E32" s="1261">
        <v>41531</v>
      </c>
      <c r="F32" s="585">
        <v>12688.5</v>
      </c>
      <c r="G32" s="585">
        <f t="shared" si="0"/>
        <v>0</v>
      </c>
      <c r="H32" s="55"/>
    </row>
    <row r="33" spans="1:8" ht="15.75" x14ac:dyDescent="0.25">
      <c r="A33" s="542">
        <v>41530</v>
      </c>
      <c r="B33" s="1191">
        <v>30901</v>
      </c>
      <c r="C33" s="1260" t="s">
        <v>752</v>
      </c>
      <c r="D33" s="585">
        <v>11258</v>
      </c>
      <c r="E33" s="1261">
        <v>41546</v>
      </c>
      <c r="F33" s="585">
        <v>11258</v>
      </c>
      <c r="G33" s="585">
        <f t="shared" si="0"/>
        <v>0</v>
      </c>
      <c r="H33" s="55"/>
    </row>
    <row r="34" spans="1:8" ht="15.75" x14ac:dyDescent="0.25">
      <c r="A34" s="542">
        <v>41530</v>
      </c>
      <c r="B34" s="1191">
        <v>30906</v>
      </c>
      <c r="C34" s="1260" t="s">
        <v>1404</v>
      </c>
      <c r="D34" s="585">
        <v>2152.5</v>
      </c>
      <c r="E34" s="1261">
        <v>41535</v>
      </c>
      <c r="F34" s="585">
        <v>2152.5</v>
      </c>
      <c r="G34" s="585">
        <f t="shared" si="0"/>
        <v>0</v>
      </c>
      <c r="H34" s="55"/>
    </row>
    <row r="35" spans="1:8" ht="15.75" x14ac:dyDescent="0.25">
      <c r="A35" s="542">
        <v>41531</v>
      </c>
      <c r="B35" s="1191">
        <v>30908</v>
      </c>
      <c r="C35" s="1260" t="s">
        <v>808</v>
      </c>
      <c r="D35" s="585">
        <v>2774.5</v>
      </c>
      <c r="E35" s="1261">
        <v>41536</v>
      </c>
      <c r="F35" s="585">
        <v>2774.5</v>
      </c>
      <c r="G35" s="585">
        <f t="shared" si="0"/>
        <v>0</v>
      </c>
      <c r="H35" s="55"/>
    </row>
    <row r="36" spans="1:8" ht="15.75" x14ac:dyDescent="0.25">
      <c r="A36" s="542">
        <v>41531</v>
      </c>
      <c r="B36" s="1191">
        <v>30909</v>
      </c>
      <c r="C36" s="1260" t="s">
        <v>38</v>
      </c>
      <c r="D36" s="585">
        <v>12271.5</v>
      </c>
      <c r="E36" s="1610">
        <v>41571</v>
      </c>
      <c r="F36" s="1611">
        <v>12271.5</v>
      </c>
      <c r="G36" s="585">
        <f t="shared" si="0"/>
        <v>0</v>
      </c>
      <c r="H36" s="55"/>
    </row>
    <row r="37" spans="1:8" ht="15.75" x14ac:dyDescent="0.25">
      <c r="A37" s="542">
        <v>41531</v>
      </c>
      <c r="B37" s="1191">
        <v>30914</v>
      </c>
      <c r="C37" s="1260" t="s">
        <v>1404</v>
      </c>
      <c r="D37" s="585">
        <v>1589</v>
      </c>
      <c r="E37" s="1261">
        <v>41535</v>
      </c>
      <c r="F37" s="585">
        <v>1589</v>
      </c>
      <c r="G37" s="585">
        <f t="shared" si="0"/>
        <v>0</v>
      </c>
      <c r="H37" s="55"/>
    </row>
    <row r="38" spans="1:8" ht="15.75" x14ac:dyDescent="0.25">
      <c r="A38" s="542">
        <v>41532</v>
      </c>
      <c r="B38" s="1191">
        <v>30920</v>
      </c>
      <c r="C38" s="1260" t="s">
        <v>2264</v>
      </c>
      <c r="D38" s="585">
        <v>2427</v>
      </c>
      <c r="E38" s="1261">
        <v>41536</v>
      </c>
      <c r="F38" s="585">
        <v>2427</v>
      </c>
      <c r="G38" s="585">
        <f t="shared" si="0"/>
        <v>0</v>
      </c>
      <c r="H38" s="55"/>
    </row>
    <row r="39" spans="1:8" ht="15.75" x14ac:dyDescent="0.25">
      <c r="A39" s="542">
        <v>41532</v>
      </c>
      <c r="B39" s="1191">
        <v>30981</v>
      </c>
      <c r="C39" s="1260" t="s">
        <v>1404</v>
      </c>
      <c r="D39" s="585">
        <v>2152.5</v>
      </c>
      <c r="E39" s="1261">
        <v>41535</v>
      </c>
      <c r="F39" s="585">
        <v>2152.5</v>
      </c>
      <c r="G39" s="585">
        <f t="shared" si="0"/>
        <v>0</v>
      </c>
      <c r="H39" s="55"/>
    </row>
    <row r="40" spans="1:8" ht="15.75" x14ac:dyDescent="0.25">
      <c r="A40" s="542">
        <v>41534</v>
      </c>
      <c r="B40" s="1191">
        <v>31028</v>
      </c>
      <c r="C40" s="1260" t="s">
        <v>2264</v>
      </c>
      <c r="D40" s="585">
        <v>1435.5</v>
      </c>
      <c r="E40" s="1261">
        <v>41536</v>
      </c>
      <c r="F40" s="585">
        <v>1435.5</v>
      </c>
      <c r="G40" s="585">
        <f t="shared" si="0"/>
        <v>0</v>
      </c>
      <c r="H40" s="55"/>
    </row>
    <row r="41" spans="1:8" ht="15.75" x14ac:dyDescent="0.25">
      <c r="A41" s="542">
        <v>41534</v>
      </c>
      <c r="B41" s="1191">
        <v>31061</v>
      </c>
      <c r="C41" s="1260" t="s">
        <v>13</v>
      </c>
      <c r="D41" s="585">
        <v>2400</v>
      </c>
      <c r="E41" s="1261">
        <v>41536</v>
      </c>
      <c r="F41" s="585">
        <v>2400</v>
      </c>
      <c r="G41" s="585">
        <f t="shared" si="0"/>
        <v>0</v>
      </c>
      <c r="H41" s="55"/>
    </row>
    <row r="42" spans="1:8" ht="15.75" x14ac:dyDescent="0.25">
      <c r="A42" s="542">
        <v>41535</v>
      </c>
      <c r="B42" s="1191">
        <v>31101</v>
      </c>
      <c r="C42" s="1260" t="s">
        <v>13</v>
      </c>
      <c r="D42" s="585">
        <v>2400</v>
      </c>
      <c r="E42" s="1261">
        <v>41536</v>
      </c>
      <c r="F42" s="585">
        <v>2400</v>
      </c>
      <c r="G42" s="585">
        <f t="shared" si="0"/>
        <v>0</v>
      </c>
      <c r="H42" s="55"/>
    </row>
    <row r="43" spans="1:8" ht="15.75" x14ac:dyDescent="0.25">
      <c r="A43" s="542">
        <v>41536</v>
      </c>
      <c r="B43" s="1191">
        <v>31140</v>
      </c>
      <c r="C43" s="1260" t="s">
        <v>38</v>
      </c>
      <c r="D43" s="585">
        <v>7166</v>
      </c>
      <c r="E43" s="1261">
        <v>41541</v>
      </c>
      <c r="F43" s="585">
        <v>7166</v>
      </c>
      <c r="G43" s="585">
        <f t="shared" si="0"/>
        <v>0</v>
      </c>
      <c r="H43" s="55"/>
    </row>
    <row r="44" spans="1:8" ht="15.75" x14ac:dyDescent="0.25">
      <c r="A44" s="542">
        <v>41536</v>
      </c>
      <c r="B44" s="1191">
        <v>31154</v>
      </c>
      <c r="C44" s="1260" t="s">
        <v>1404</v>
      </c>
      <c r="D44" s="585">
        <v>1373.5</v>
      </c>
      <c r="E44" s="1261">
        <v>41539</v>
      </c>
      <c r="F44" s="585">
        <v>1373.5</v>
      </c>
      <c r="G44" s="585">
        <f t="shared" si="0"/>
        <v>0</v>
      </c>
      <c r="H44" s="55"/>
    </row>
    <row r="45" spans="1:8" ht="15.75" x14ac:dyDescent="0.25">
      <c r="A45" s="542">
        <v>41537</v>
      </c>
      <c r="B45" s="1191">
        <v>31208</v>
      </c>
      <c r="C45" s="1260" t="s">
        <v>13</v>
      </c>
      <c r="D45" s="585">
        <v>3000</v>
      </c>
      <c r="E45" s="1261">
        <v>41538</v>
      </c>
      <c r="F45" s="585">
        <v>3000</v>
      </c>
      <c r="G45" s="585">
        <f t="shared" si="0"/>
        <v>0</v>
      </c>
      <c r="H45" s="55"/>
    </row>
    <row r="46" spans="1:8" ht="15.75" x14ac:dyDescent="0.25">
      <c r="A46" s="542">
        <v>41537</v>
      </c>
      <c r="B46" s="1191">
        <v>31214</v>
      </c>
      <c r="C46" s="1260" t="s">
        <v>1404</v>
      </c>
      <c r="D46" s="585">
        <v>4091</v>
      </c>
      <c r="E46" s="1261">
        <v>41539</v>
      </c>
      <c r="F46" s="585">
        <v>4091</v>
      </c>
      <c r="G46" s="585">
        <f t="shared" si="0"/>
        <v>0</v>
      </c>
      <c r="H46" s="55"/>
    </row>
    <row r="47" spans="1:8" ht="15.75" x14ac:dyDescent="0.25">
      <c r="A47" s="542">
        <v>41538</v>
      </c>
      <c r="B47" s="1191">
        <v>31279</v>
      </c>
      <c r="C47" s="1260" t="s">
        <v>808</v>
      </c>
      <c r="D47" s="585">
        <v>6417</v>
      </c>
      <c r="E47" s="1261">
        <v>41540</v>
      </c>
      <c r="F47" s="585">
        <v>6417</v>
      </c>
      <c r="G47" s="585">
        <f t="shared" si="0"/>
        <v>0</v>
      </c>
      <c r="H47" s="55"/>
    </row>
    <row r="48" spans="1:8" ht="15.75" x14ac:dyDescent="0.25">
      <c r="A48" s="542">
        <v>41538</v>
      </c>
      <c r="B48" s="1191">
        <v>31293</v>
      </c>
      <c r="C48" s="1260" t="s">
        <v>1404</v>
      </c>
      <c r="D48" s="585">
        <v>2113.5</v>
      </c>
      <c r="E48" s="1261">
        <v>41539</v>
      </c>
      <c r="F48" s="585">
        <v>2113.5</v>
      </c>
      <c r="G48" s="585">
        <f t="shared" si="0"/>
        <v>0</v>
      </c>
      <c r="H48" s="55"/>
    </row>
    <row r="49" spans="1:8" ht="15.75" x14ac:dyDescent="0.25">
      <c r="A49" s="542">
        <v>41538</v>
      </c>
      <c r="B49" s="1191">
        <v>31298</v>
      </c>
      <c r="C49" s="1260" t="s">
        <v>808</v>
      </c>
      <c r="D49" s="585">
        <v>7952.5</v>
      </c>
      <c r="E49" s="1261">
        <v>41539</v>
      </c>
      <c r="F49" s="585">
        <v>7952.5</v>
      </c>
      <c r="G49" s="585">
        <f t="shared" si="0"/>
        <v>0</v>
      </c>
      <c r="H49" s="55"/>
    </row>
    <row r="50" spans="1:8" ht="15.75" x14ac:dyDescent="0.25">
      <c r="A50" s="542">
        <v>41539</v>
      </c>
      <c r="B50" s="1191">
        <v>31346</v>
      </c>
      <c r="C50" s="1260" t="s">
        <v>808</v>
      </c>
      <c r="D50" s="585">
        <v>6090</v>
      </c>
      <c r="E50" s="1261">
        <v>41540</v>
      </c>
      <c r="F50" s="585">
        <v>6090</v>
      </c>
      <c r="G50" s="585">
        <f t="shared" si="0"/>
        <v>0</v>
      </c>
      <c r="H50" s="55"/>
    </row>
    <row r="51" spans="1:8" x14ac:dyDescent="0.25">
      <c r="A51" s="542"/>
      <c r="B51" s="1263"/>
      <c r="C51" s="1260" t="s">
        <v>506</v>
      </c>
      <c r="D51" s="585"/>
      <c r="E51" s="1261"/>
      <c r="F51" s="585"/>
      <c r="G51" s="585">
        <f t="shared" si="0"/>
        <v>0</v>
      </c>
      <c r="H51" s="55"/>
    </row>
    <row r="52" spans="1:8" x14ac:dyDescent="0.25">
      <c r="A52" s="308"/>
      <c r="B52" s="24"/>
      <c r="C52" s="37" t="s">
        <v>506</v>
      </c>
      <c r="D52" s="41"/>
      <c r="E52" s="38"/>
      <c r="F52" s="41"/>
      <c r="G52" s="262">
        <f t="shared" si="0"/>
        <v>0</v>
      </c>
      <c r="H52" s="55"/>
    </row>
    <row r="53" spans="1:8" x14ac:dyDescent="0.25">
      <c r="A53" s="2230" t="str">
        <f>B1</f>
        <v xml:space="preserve"> NOTAS DE VENTA      DE     SEPTIEMBRE          2 0 1 3</v>
      </c>
      <c r="B53" s="2230"/>
      <c r="C53" s="2230"/>
      <c r="D53" s="2230"/>
      <c r="E53" s="2230"/>
      <c r="F53" s="2230"/>
      <c r="G53" s="2230"/>
      <c r="H53" s="2230"/>
    </row>
    <row r="54" spans="1:8" x14ac:dyDescent="0.25">
      <c r="A54" s="2230"/>
      <c r="B54" s="2230"/>
      <c r="C54" s="2230"/>
      <c r="D54" s="2230"/>
      <c r="E54" s="2230"/>
      <c r="F54" s="2230"/>
      <c r="G54" s="2230"/>
      <c r="H54" s="2230"/>
    </row>
    <row r="55" spans="1:8" ht="35.25" thickBot="1" x14ac:dyDescent="0.35">
      <c r="A55" s="476" t="s">
        <v>0</v>
      </c>
      <c r="B55" s="1264" t="s">
        <v>1415</v>
      </c>
      <c r="C55" s="1265" t="s">
        <v>1416</v>
      </c>
      <c r="D55" s="44" t="s">
        <v>2</v>
      </c>
      <c r="E55" s="6" t="s">
        <v>6</v>
      </c>
      <c r="F55" s="51" t="s">
        <v>7</v>
      </c>
      <c r="G55" s="590" t="s">
        <v>8</v>
      </c>
      <c r="H55" s="55"/>
    </row>
    <row r="56" spans="1:8" ht="15.75" thickTop="1" x14ac:dyDescent="0.25">
      <c r="A56" s="1266">
        <v>41539</v>
      </c>
      <c r="B56" s="1267">
        <v>31355</v>
      </c>
      <c r="C56" s="1268" t="s">
        <v>1404</v>
      </c>
      <c r="D56" s="583">
        <v>2749.5</v>
      </c>
      <c r="E56" s="1259">
        <v>41540</v>
      </c>
      <c r="F56" s="583">
        <v>2749.5</v>
      </c>
      <c r="G56" s="583">
        <f t="shared" ref="G56:G89" si="1">D56-F56</f>
        <v>0</v>
      </c>
      <c r="H56" s="55"/>
    </row>
    <row r="57" spans="1:8" x14ac:dyDescent="0.25">
      <c r="A57" s="542">
        <v>41540</v>
      </c>
      <c r="B57" s="1263">
        <v>31380</v>
      </c>
      <c r="C57" s="1260" t="s">
        <v>808</v>
      </c>
      <c r="D57" s="585">
        <v>5459.5</v>
      </c>
      <c r="E57" s="1261">
        <v>41542</v>
      </c>
      <c r="F57" s="585">
        <v>5459.5</v>
      </c>
      <c r="G57" s="585">
        <f t="shared" si="1"/>
        <v>0</v>
      </c>
      <c r="H57" s="55"/>
    </row>
    <row r="58" spans="1:8" x14ac:dyDescent="0.25">
      <c r="A58" s="542">
        <v>41540</v>
      </c>
      <c r="B58" s="1263">
        <v>31405</v>
      </c>
      <c r="C58" s="1260" t="s">
        <v>1404</v>
      </c>
      <c r="D58" s="585">
        <v>1813.5</v>
      </c>
      <c r="E58" s="1261">
        <v>41543</v>
      </c>
      <c r="F58" s="585">
        <v>1813.5</v>
      </c>
      <c r="G58" s="585">
        <f t="shared" si="1"/>
        <v>0</v>
      </c>
      <c r="H58" s="55"/>
    </row>
    <row r="59" spans="1:8" x14ac:dyDescent="0.25">
      <c r="A59" s="542">
        <v>41540</v>
      </c>
      <c r="B59" s="1263">
        <v>31409</v>
      </c>
      <c r="C59" s="1260" t="s">
        <v>808</v>
      </c>
      <c r="D59" s="585">
        <v>6298</v>
      </c>
      <c r="E59" s="1261">
        <v>41541</v>
      </c>
      <c r="F59" s="585">
        <v>6298</v>
      </c>
      <c r="G59" s="585">
        <f t="shared" si="1"/>
        <v>0</v>
      </c>
      <c r="H59" s="55"/>
    </row>
    <row r="60" spans="1:8" x14ac:dyDescent="0.25">
      <c r="A60" s="542">
        <v>41541</v>
      </c>
      <c r="B60" s="1263">
        <v>31418</v>
      </c>
      <c r="C60" s="1260" t="s">
        <v>38</v>
      </c>
      <c r="D60" s="585">
        <v>6406.5</v>
      </c>
      <c r="E60" s="1610">
        <v>41549</v>
      </c>
      <c r="F60" s="1611">
        <v>6406.5</v>
      </c>
      <c r="G60" s="585">
        <f t="shared" si="1"/>
        <v>0</v>
      </c>
      <c r="H60" s="55"/>
    </row>
    <row r="61" spans="1:8" x14ac:dyDescent="0.25">
      <c r="A61" s="542">
        <v>41541</v>
      </c>
      <c r="B61" s="1263">
        <v>31438</v>
      </c>
      <c r="C61" s="1260" t="s">
        <v>13</v>
      </c>
      <c r="D61" s="585">
        <v>2340</v>
      </c>
      <c r="E61" s="1261">
        <v>41545</v>
      </c>
      <c r="F61" s="585">
        <v>2340</v>
      </c>
      <c r="G61" s="585">
        <f t="shared" si="1"/>
        <v>0</v>
      </c>
      <c r="H61" s="55"/>
    </row>
    <row r="62" spans="1:8" x14ac:dyDescent="0.25">
      <c r="A62" s="542">
        <v>41541</v>
      </c>
      <c r="B62" s="1263">
        <v>31444</v>
      </c>
      <c r="C62" s="1260" t="s">
        <v>1404</v>
      </c>
      <c r="D62" s="585">
        <v>1774.5</v>
      </c>
      <c r="E62" s="1261">
        <v>41543</v>
      </c>
      <c r="F62" s="585">
        <v>1774.5</v>
      </c>
      <c r="G62" s="585">
        <f t="shared" si="1"/>
        <v>0</v>
      </c>
      <c r="H62" s="55"/>
    </row>
    <row r="63" spans="1:8" x14ac:dyDescent="0.25">
      <c r="A63" s="542">
        <v>41543</v>
      </c>
      <c r="B63" s="1263">
        <v>31532</v>
      </c>
      <c r="C63" s="1260" t="s">
        <v>13</v>
      </c>
      <c r="D63" s="585">
        <v>2535</v>
      </c>
      <c r="E63" s="1261">
        <v>41545</v>
      </c>
      <c r="F63" s="585">
        <v>2535</v>
      </c>
      <c r="G63" s="585">
        <f t="shared" si="1"/>
        <v>0</v>
      </c>
      <c r="H63" s="55"/>
    </row>
    <row r="64" spans="1:8" x14ac:dyDescent="0.25">
      <c r="A64" s="542">
        <v>41544</v>
      </c>
      <c r="B64" s="1263">
        <v>31582</v>
      </c>
      <c r="C64" s="1260" t="s">
        <v>13</v>
      </c>
      <c r="D64" s="585">
        <v>3315</v>
      </c>
      <c r="E64" s="1261">
        <v>41545</v>
      </c>
      <c r="F64" s="585">
        <v>3315</v>
      </c>
      <c r="G64" s="585">
        <f t="shared" si="1"/>
        <v>0</v>
      </c>
      <c r="H64" s="55"/>
    </row>
    <row r="65" spans="1:8" x14ac:dyDescent="0.25">
      <c r="A65" s="542">
        <v>41544</v>
      </c>
      <c r="B65" s="1263">
        <v>31590</v>
      </c>
      <c r="C65" s="1260" t="s">
        <v>1404</v>
      </c>
      <c r="D65" s="585">
        <v>2085</v>
      </c>
      <c r="E65" s="1261">
        <v>41547</v>
      </c>
      <c r="F65" s="585">
        <v>2085</v>
      </c>
      <c r="G65" s="585">
        <f t="shared" si="1"/>
        <v>0</v>
      </c>
      <c r="H65" s="55"/>
    </row>
    <row r="66" spans="1:8" x14ac:dyDescent="0.25">
      <c r="A66" s="542">
        <v>41544</v>
      </c>
      <c r="B66" s="1263">
        <v>31596</v>
      </c>
      <c r="C66" s="1260" t="s">
        <v>808</v>
      </c>
      <c r="D66" s="585">
        <v>7564</v>
      </c>
      <c r="E66" s="1261">
        <v>41545</v>
      </c>
      <c r="F66" s="585">
        <v>7564</v>
      </c>
      <c r="G66" s="585">
        <f t="shared" si="1"/>
        <v>0</v>
      </c>
      <c r="H66" s="55"/>
    </row>
    <row r="67" spans="1:8" x14ac:dyDescent="0.25">
      <c r="A67" s="542">
        <v>41545</v>
      </c>
      <c r="B67" s="1263">
        <v>31601</v>
      </c>
      <c r="C67" s="1260" t="s">
        <v>752</v>
      </c>
      <c r="D67" s="585">
        <v>17172</v>
      </c>
      <c r="E67" s="1610">
        <v>41559</v>
      </c>
      <c r="F67" s="1611">
        <v>17172</v>
      </c>
      <c r="G67" s="585">
        <f t="shared" si="1"/>
        <v>0</v>
      </c>
      <c r="H67" s="55"/>
    </row>
    <row r="68" spans="1:8" x14ac:dyDescent="0.25">
      <c r="A68" s="542">
        <v>41545</v>
      </c>
      <c r="B68" s="1263">
        <v>31617</v>
      </c>
      <c r="C68" s="1260" t="s">
        <v>808</v>
      </c>
      <c r="D68" s="585">
        <v>6314</v>
      </c>
      <c r="E68" s="1610">
        <v>41549</v>
      </c>
      <c r="F68" s="1611">
        <v>6314</v>
      </c>
      <c r="G68" s="585">
        <f t="shared" si="1"/>
        <v>0</v>
      </c>
      <c r="H68" s="55"/>
    </row>
    <row r="69" spans="1:8" x14ac:dyDescent="0.25">
      <c r="A69" s="542">
        <v>41545</v>
      </c>
      <c r="B69" s="1263">
        <v>31658</v>
      </c>
      <c r="C69" s="1260" t="s">
        <v>808</v>
      </c>
      <c r="D69" s="585">
        <v>11202</v>
      </c>
      <c r="E69" s="1261">
        <v>41546</v>
      </c>
      <c r="F69" s="585">
        <v>11202</v>
      </c>
      <c r="G69" s="585">
        <f t="shared" si="1"/>
        <v>0</v>
      </c>
      <c r="H69" s="55"/>
    </row>
    <row r="70" spans="1:8" x14ac:dyDescent="0.25">
      <c r="A70" s="542">
        <v>41545</v>
      </c>
      <c r="B70" s="1263">
        <v>31661</v>
      </c>
      <c r="C70" s="1260" t="s">
        <v>1404</v>
      </c>
      <c r="D70" s="585">
        <v>2135</v>
      </c>
      <c r="E70" s="1261">
        <v>41547</v>
      </c>
      <c r="F70" s="585">
        <v>2135</v>
      </c>
      <c r="G70" s="585">
        <f t="shared" si="1"/>
        <v>0</v>
      </c>
      <c r="H70" s="55"/>
    </row>
    <row r="71" spans="1:8" x14ac:dyDescent="0.25">
      <c r="A71" s="542">
        <v>41546</v>
      </c>
      <c r="B71" s="1263">
        <v>31691</v>
      </c>
      <c r="C71" s="1260" t="s">
        <v>2264</v>
      </c>
      <c r="D71" s="585">
        <v>1832</v>
      </c>
      <c r="E71" s="1610">
        <v>41551</v>
      </c>
      <c r="F71" s="1611">
        <v>1832</v>
      </c>
      <c r="G71" s="585">
        <f t="shared" si="1"/>
        <v>0</v>
      </c>
      <c r="H71" s="55"/>
    </row>
    <row r="72" spans="1:8" x14ac:dyDescent="0.25">
      <c r="A72" s="542">
        <v>41546</v>
      </c>
      <c r="B72" s="1263">
        <v>31692</v>
      </c>
      <c r="C72" s="1260" t="s">
        <v>808</v>
      </c>
      <c r="D72" s="585">
        <v>640</v>
      </c>
      <c r="E72" s="1610">
        <v>41549</v>
      </c>
      <c r="F72" s="1611">
        <v>640</v>
      </c>
      <c r="G72" s="585">
        <f t="shared" si="1"/>
        <v>0</v>
      </c>
      <c r="H72" s="55"/>
    </row>
    <row r="73" spans="1:8" x14ac:dyDescent="0.25">
      <c r="A73" s="542">
        <v>41546</v>
      </c>
      <c r="B73" s="1263">
        <v>31701</v>
      </c>
      <c r="C73" s="1260" t="s">
        <v>752</v>
      </c>
      <c r="D73" s="585">
        <v>14264.5</v>
      </c>
      <c r="E73" s="1610">
        <v>41563</v>
      </c>
      <c r="F73" s="1611">
        <v>14264.5</v>
      </c>
      <c r="G73" s="585">
        <f t="shared" si="1"/>
        <v>0</v>
      </c>
      <c r="H73" s="55"/>
    </row>
    <row r="74" spans="1:8" x14ac:dyDescent="0.25">
      <c r="A74" s="542">
        <v>41546</v>
      </c>
      <c r="B74" s="1263">
        <v>31707</v>
      </c>
      <c r="C74" s="1260" t="s">
        <v>808</v>
      </c>
      <c r="D74" s="585">
        <v>9073</v>
      </c>
      <c r="E74" s="1610">
        <v>41549</v>
      </c>
      <c r="F74" s="1611">
        <v>9073</v>
      </c>
      <c r="G74" s="585">
        <f t="shared" si="1"/>
        <v>0</v>
      </c>
      <c r="H74" s="55"/>
    </row>
    <row r="75" spans="1:8" x14ac:dyDescent="0.25">
      <c r="A75" s="542">
        <v>41546</v>
      </c>
      <c r="B75" s="1263">
        <v>31735</v>
      </c>
      <c r="C75" s="1260" t="s">
        <v>1404</v>
      </c>
      <c r="D75" s="585">
        <v>2989</v>
      </c>
      <c r="E75" s="1261">
        <v>41547</v>
      </c>
      <c r="F75" s="585">
        <v>2989</v>
      </c>
      <c r="G75" s="585">
        <f t="shared" si="1"/>
        <v>0</v>
      </c>
      <c r="H75" s="55"/>
    </row>
    <row r="76" spans="1:8" x14ac:dyDescent="0.25">
      <c r="A76" s="542">
        <v>41547</v>
      </c>
      <c r="B76" s="1528">
        <v>31747</v>
      </c>
      <c r="C76" s="1260" t="s">
        <v>2264</v>
      </c>
      <c r="D76" s="585">
        <v>2070.5</v>
      </c>
      <c r="E76" s="1610">
        <v>41551</v>
      </c>
      <c r="F76" s="1611">
        <v>2070.5</v>
      </c>
      <c r="G76" s="585">
        <f t="shared" si="1"/>
        <v>0</v>
      </c>
      <c r="H76" s="55"/>
    </row>
    <row r="77" spans="1:8" x14ac:dyDescent="0.25">
      <c r="A77" s="542">
        <v>41547</v>
      </c>
      <c r="B77" s="1263">
        <v>31751</v>
      </c>
      <c r="C77" s="1260" t="s">
        <v>2265</v>
      </c>
      <c r="D77" s="585">
        <v>55</v>
      </c>
      <c r="E77" s="1610">
        <v>41553</v>
      </c>
      <c r="F77" s="1611">
        <v>55</v>
      </c>
      <c r="G77" s="585">
        <f t="shared" si="1"/>
        <v>0</v>
      </c>
      <c r="H77" s="55"/>
    </row>
    <row r="78" spans="1:8" x14ac:dyDescent="0.25">
      <c r="A78" s="542">
        <v>41547</v>
      </c>
      <c r="B78" s="1263">
        <v>31752</v>
      </c>
      <c r="C78" s="1260" t="s">
        <v>2266</v>
      </c>
      <c r="D78" s="585">
        <v>154</v>
      </c>
      <c r="E78" s="1610">
        <v>41553</v>
      </c>
      <c r="F78" s="1611">
        <v>154</v>
      </c>
      <c r="G78" s="585">
        <f t="shared" si="1"/>
        <v>0</v>
      </c>
      <c r="H78" s="55"/>
    </row>
    <row r="79" spans="1:8" x14ac:dyDescent="0.25">
      <c r="A79" s="542">
        <v>41547</v>
      </c>
      <c r="B79" s="1263">
        <v>31758</v>
      </c>
      <c r="C79" s="1260" t="s">
        <v>1038</v>
      </c>
      <c r="D79" s="585">
        <v>2062.5</v>
      </c>
      <c r="E79" s="1610">
        <v>41549</v>
      </c>
      <c r="F79" s="1611">
        <v>2062.5</v>
      </c>
      <c r="G79" s="585">
        <f t="shared" si="1"/>
        <v>0</v>
      </c>
      <c r="H79" s="55"/>
    </row>
    <row r="80" spans="1:8" x14ac:dyDescent="0.25">
      <c r="A80" s="542">
        <v>41547</v>
      </c>
      <c r="B80" s="1263">
        <v>31768</v>
      </c>
      <c r="C80" s="1260" t="s">
        <v>1406</v>
      </c>
      <c r="D80" s="585">
        <v>5580</v>
      </c>
      <c r="E80" s="1610">
        <v>41564</v>
      </c>
      <c r="F80" s="1611">
        <v>5580</v>
      </c>
      <c r="G80" s="585">
        <f t="shared" si="1"/>
        <v>0</v>
      </c>
      <c r="H80" s="55"/>
    </row>
    <row r="81" spans="1:8" x14ac:dyDescent="0.25">
      <c r="A81" s="542">
        <v>41547</v>
      </c>
      <c r="B81" s="1263">
        <v>31785</v>
      </c>
      <c r="C81" s="1260" t="s">
        <v>13</v>
      </c>
      <c r="D81" s="585">
        <v>2535</v>
      </c>
      <c r="E81" s="1610">
        <v>41549</v>
      </c>
      <c r="F81" s="1611">
        <v>2535</v>
      </c>
      <c r="G81" s="585">
        <f t="shared" si="1"/>
        <v>0</v>
      </c>
      <c r="H81" s="55"/>
    </row>
    <row r="82" spans="1:8" x14ac:dyDescent="0.25">
      <c r="A82" s="542">
        <v>41547</v>
      </c>
      <c r="B82" s="1263">
        <v>31796</v>
      </c>
      <c r="C82" s="1260" t="s">
        <v>1431</v>
      </c>
      <c r="D82" s="585">
        <v>381.5</v>
      </c>
      <c r="E82" s="1610">
        <v>41550</v>
      </c>
      <c r="F82" s="1611">
        <v>381.5</v>
      </c>
      <c r="G82" s="585">
        <f t="shared" si="1"/>
        <v>0</v>
      </c>
      <c r="H82" s="55"/>
    </row>
    <row r="83" spans="1:8" x14ac:dyDescent="0.25">
      <c r="A83" s="542">
        <v>41547</v>
      </c>
      <c r="B83" s="1263">
        <v>31798</v>
      </c>
      <c r="C83" s="1260" t="s">
        <v>808</v>
      </c>
      <c r="D83" s="585">
        <v>9040.5</v>
      </c>
      <c r="E83" s="1610">
        <v>41549</v>
      </c>
      <c r="F83" s="1611">
        <v>9040.5</v>
      </c>
      <c r="G83" s="585">
        <f t="shared" si="1"/>
        <v>0</v>
      </c>
      <c r="H83" s="55"/>
    </row>
    <row r="84" spans="1:8" x14ac:dyDescent="0.25">
      <c r="A84" s="542">
        <v>41547</v>
      </c>
      <c r="B84" s="1263">
        <v>31800</v>
      </c>
      <c r="C84" s="1260" t="s">
        <v>752</v>
      </c>
      <c r="D84" s="585">
        <v>4104</v>
      </c>
      <c r="E84" s="1610">
        <v>41548</v>
      </c>
      <c r="F84" s="1611">
        <v>4104</v>
      </c>
      <c r="G84" s="585">
        <f t="shared" si="1"/>
        <v>0</v>
      </c>
      <c r="H84" s="55"/>
    </row>
    <row r="85" spans="1:8" x14ac:dyDescent="0.25">
      <c r="A85" s="542">
        <v>41547</v>
      </c>
      <c r="B85" s="1263">
        <v>31803</v>
      </c>
      <c r="C85" s="1260" t="s">
        <v>2264</v>
      </c>
      <c r="D85" s="585">
        <v>1910</v>
      </c>
      <c r="E85" s="1610">
        <v>41551</v>
      </c>
      <c r="F85" s="1611">
        <v>1910</v>
      </c>
      <c r="G85" s="585">
        <f t="shared" si="1"/>
        <v>0</v>
      </c>
      <c r="H85" s="55"/>
    </row>
    <row r="86" spans="1:8" x14ac:dyDescent="0.25">
      <c r="A86" s="542"/>
      <c r="B86" s="1263"/>
      <c r="C86" s="1260"/>
      <c r="D86" s="585"/>
      <c r="E86" s="1608"/>
      <c r="F86" s="1609"/>
      <c r="G86" s="585">
        <f t="shared" si="1"/>
        <v>0</v>
      </c>
      <c r="H86" s="55"/>
    </row>
    <row r="87" spans="1:8" x14ac:dyDescent="0.25">
      <c r="A87" s="542"/>
      <c r="B87" s="1263"/>
      <c r="C87" s="1260"/>
      <c r="D87" s="585"/>
      <c r="E87" s="1608"/>
      <c r="F87" s="1609"/>
      <c r="G87" s="585">
        <f t="shared" si="1"/>
        <v>0</v>
      </c>
      <c r="H87" s="55"/>
    </row>
    <row r="88" spans="1:8" x14ac:dyDescent="0.25">
      <c r="A88" s="542"/>
      <c r="B88" s="1263"/>
      <c r="C88" s="1260"/>
      <c r="D88" s="585"/>
      <c r="E88" s="1608"/>
      <c r="F88" s="1609"/>
      <c r="G88" s="585">
        <f t="shared" si="1"/>
        <v>0</v>
      </c>
      <c r="H88" s="55"/>
    </row>
    <row r="89" spans="1:8" x14ac:dyDescent="0.25">
      <c r="A89" s="542"/>
      <c r="B89" s="1263"/>
      <c r="C89" s="1260" t="s">
        <v>506</v>
      </c>
      <c r="D89" s="585"/>
      <c r="E89" s="1261"/>
      <c r="F89" s="585"/>
      <c r="G89" s="585">
        <f t="shared" si="1"/>
        <v>0</v>
      </c>
      <c r="H89" s="55"/>
    </row>
    <row r="90" spans="1:8" x14ac:dyDescent="0.25">
      <c r="A90" s="542"/>
      <c r="B90" s="1263"/>
      <c r="C90" s="1260" t="s">
        <v>506</v>
      </c>
      <c r="D90" s="585"/>
      <c r="E90" s="1261"/>
      <c r="F90" s="585"/>
      <c r="G90" s="585"/>
      <c r="H90" s="55"/>
    </row>
    <row r="91" spans="1:8" ht="15.75" thickBot="1" x14ac:dyDescent="0.3">
      <c r="A91" s="1269"/>
      <c r="B91" s="709"/>
      <c r="C91" s="1270"/>
      <c r="D91" s="53"/>
      <c r="E91" s="1271"/>
      <c r="F91" s="53"/>
      <c r="G91" s="53"/>
      <c r="H91" s="55"/>
    </row>
    <row r="92" spans="1:8" ht="15.75" thickTop="1" x14ac:dyDescent="0.25">
      <c r="A92" s="1272"/>
      <c r="B92" s="1273"/>
      <c r="C92" s="55"/>
      <c r="D92" s="1222">
        <f>SUM(D4:D91)</f>
        <v>384224</v>
      </c>
      <c r="E92" s="1222"/>
      <c r="F92" s="1222">
        <f>SUM(F4:F91)</f>
        <v>384224</v>
      </c>
      <c r="G92" s="1222"/>
      <c r="H92" s="55"/>
    </row>
    <row r="93" spans="1:8" x14ac:dyDescent="0.25">
      <c r="A93" s="1272"/>
      <c r="B93" s="1273"/>
      <c r="C93" s="55"/>
      <c r="D93" s="1222"/>
      <c r="E93" s="55"/>
      <c r="F93" s="1222"/>
      <c r="G93" s="1222"/>
      <c r="H93" s="55"/>
    </row>
    <row r="94" spans="1:8" ht="30" x14ac:dyDescent="0.25">
      <c r="A94" s="1272"/>
      <c r="B94" s="1273"/>
      <c r="C94" s="55"/>
      <c r="D94" s="56" t="s">
        <v>50</v>
      </c>
      <c r="E94" s="55"/>
      <c r="F94" s="57" t="s">
        <v>51</v>
      </c>
      <c r="G94" s="1222"/>
      <c r="H94" s="55"/>
    </row>
    <row r="95" spans="1:8" ht="15.75" thickBot="1" x14ac:dyDescent="0.3">
      <c r="A95" s="1272"/>
      <c r="B95" s="1273"/>
      <c r="C95" s="55"/>
      <c r="D95" s="56"/>
      <c r="E95" s="55"/>
      <c r="F95" s="57"/>
      <c r="G95" s="1222"/>
      <c r="H95" s="55"/>
    </row>
    <row r="96" spans="1:8" ht="21.75" thickBot="1" x14ac:dyDescent="0.4">
      <c r="A96" s="1272"/>
      <c r="B96" s="1273"/>
      <c r="C96" s="55"/>
      <c r="D96" s="2062">
        <f>D92-F92</f>
        <v>0</v>
      </c>
      <c r="E96" s="2063"/>
      <c r="F96" s="2064"/>
      <c r="G96" s="55"/>
      <c r="H96" s="55"/>
    </row>
    <row r="97" spans="1:8" x14ac:dyDescent="0.25">
      <c r="A97" s="1272"/>
      <c r="B97" s="1273"/>
      <c r="C97" s="55"/>
      <c r="D97" s="55"/>
      <c r="E97" s="55"/>
      <c r="F97" s="55"/>
      <c r="G97" s="55"/>
      <c r="H97" s="55"/>
    </row>
    <row r="98" spans="1:8" ht="18.75" x14ac:dyDescent="0.3">
      <c r="A98" s="1272"/>
      <c r="B98" s="1273"/>
      <c r="C98" s="55"/>
      <c r="D98" s="2065" t="s">
        <v>52</v>
      </c>
      <c r="E98" s="2065"/>
      <c r="F98" s="2065"/>
      <c r="G98" s="55"/>
      <c r="H98" s="55"/>
    </row>
    <row r="99" spans="1:8" x14ac:dyDescent="0.25">
      <c r="A99" s="1272"/>
      <c r="B99" s="1273"/>
      <c r="C99" s="55"/>
      <c r="D99" s="55"/>
      <c r="E99" s="55"/>
      <c r="F99" s="55"/>
      <c r="G99" s="55"/>
      <c r="H99" s="55"/>
    </row>
    <row r="100" spans="1:8" x14ac:dyDescent="0.25">
      <c r="A100" s="1272"/>
      <c r="B100" s="1273"/>
      <c r="C100" s="55"/>
      <c r="D100" s="1222"/>
      <c r="E100" s="55"/>
      <c r="F100" s="1222"/>
      <c r="G100" s="55"/>
      <c r="H100" s="55"/>
    </row>
    <row r="101" spans="1:8" x14ac:dyDescent="0.25">
      <c r="A101" s="1274"/>
      <c r="B101" s="1273"/>
      <c r="C101" s="55"/>
      <c r="D101" s="55"/>
      <c r="E101" s="55"/>
      <c r="F101" s="55"/>
      <c r="G101" s="55"/>
      <c r="H101" s="55"/>
    </row>
    <row r="102" spans="1:8" x14ac:dyDescent="0.25">
      <c r="A102" s="1274"/>
      <c r="B102" s="1273"/>
      <c r="C102" s="55"/>
      <c r="D102" s="55"/>
      <c r="E102" s="55"/>
      <c r="F102" s="55"/>
      <c r="G102" s="55"/>
      <c r="H102" s="55"/>
    </row>
    <row r="103" spans="1:8" x14ac:dyDescent="0.25">
      <c r="A103" s="1274"/>
      <c r="B103" s="1273"/>
      <c r="C103" s="55"/>
      <c r="D103" s="55"/>
      <c r="E103" s="55"/>
      <c r="F103" s="55"/>
      <c r="G103" s="55"/>
      <c r="H103" s="55"/>
    </row>
    <row r="104" spans="1:8" x14ac:dyDescent="0.25">
      <c r="A104" s="1274"/>
      <c r="B104" s="1273"/>
      <c r="C104" s="55"/>
      <c r="D104" s="55"/>
      <c r="E104" s="55"/>
      <c r="F104" s="55"/>
      <c r="G104" s="55"/>
      <c r="H104" s="55"/>
    </row>
    <row r="105" spans="1:8" x14ac:dyDescent="0.25">
      <c r="A105" s="1274"/>
      <c r="B105" s="1273"/>
      <c r="C105" s="55"/>
      <c r="D105" s="55"/>
      <c r="E105" s="55"/>
      <c r="F105" s="55"/>
      <c r="G105" s="55"/>
      <c r="H105" s="55"/>
    </row>
    <row r="106" spans="1:8" x14ac:dyDescent="0.25">
      <c r="A106" s="1274"/>
      <c r="B106" s="1273"/>
      <c r="C106" s="55"/>
      <c r="D106" s="55"/>
      <c r="E106" s="55"/>
      <c r="F106" s="55"/>
      <c r="G106" s="55"/>
      <c r="H106" s="55"/>
    </row>
    <row r="107" spans="1:8" x14ac:dyDescent="0.25">
      <c r="A107" s="1274"/>
      <c r="B107" s="1273"/>
      <c r="C107" s="55"/>
      <c r="D107" s="55"/>
      <c r="E107" s="55"/>
      <c r="F107" s="55"/>
      <c r="G107" s="55"/>
      <c r="H107" s="55"/>
    </row>
    <row r="108" spans="1:8" x14ac:dyDescent="0.25">
      <c r="A108" s="1274"/>
      <c r="B108" s="1273"/>
      <c r="C108" s="55"/>
      <c r="D108" s="55"/>
      <c r="E108" s="55"/>
      <c r="F108" s="55"/>
      <c r="G108" s="55"/>
      <c r="H108" s="55"/>
    </row>
    <row r="109" spans="1:8" x14ac:dyDescent="0.25">
      <c r="A109" s="1274"/>
      <c r="B109" s="1273"/>
      <c r="C109" s="55"/>
      <c r="D109" s="55"/>
      <c r="E109" s="55"/>
      <c r="F109" s="55"/>
      <c r="G109" s="55"/>
      <c r="H109" s="55"/>
    </row>
  </sheetData>
  <sortState ref="A91:D95">
    <sortCondition ref="B91:B95"/>
  </sortState>
  <mergeCells count="5">
    <mergeCell ref="D98:F98"/>
    <mergeCell ref="B1:F1"/>
    <mergeCell ref="B2:C2"/>
    <mergeCell ref="A53:H54"/>
    <mergeCell ref="D96:F96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0"/>
  <sheetViews>
    <sheetView workbookViewId="0">
      <selection activeCell="G12" sqref="G12"/>
    </sheetView>
  </sheetViews>
  <sheetFormatPr baseColWidth="10" defaultRowHeight="15" x14ac:dyDescent="0.25"/>
  <cols>
    <col min="1" max="1" width="3.140625" style="551" customWidth="1"/>
    <col min="2" max="2" width="21.42578125" style="551" customWidth="1"/>
    <col min="3" max="3" width="18.28515625" style="551" customWidth="1"/>
    <col min="4" max="4" width="2.42578125" style="551" customWidth="1"/>
    <col min="5" max="16384" width="11.42578125" style="551"/>
  </cols>
  <sheetData>
    <row r="1" spans="2:7" ht="15.75" thickBot="1" x14ac:dyDescent="0.3"/>
    <row r="2" spans="2:7" ht="15.75" thickTop="1" x14ac:dyDescent="0.25">
      <c r="B2" s="1808"/>
      <c r="C2" s="1819" t="s">
        <v>3066</v>
      </c>
      <c r="D2" s="1809"/>
      <c r="E2" s="79"/>
    </row>
    <row r="3" spans="2:7" ht="15.75" customHeight="1" x14ac:dyDescent="0.35">
      <c r="B3" s="1810"/>
      <c r="C3" s="1801"/>
      <c r="D3" s="261"/>
      <c r="E3" s="79"/>
    </row>
    <row r="4" spans="2:7" ht="18.75" x14ac:dyDescent="0.3">
      <c r="B4" s="1811" t="s">
        <v>3059</v>
      </c>
      <c r="C4" s="1806">
        <v>39217.5</v>
      </c>
      <c r="D4" s="261"/>
      <c r="E4" s="79"/>
    </row>
    <row r="5" spans="2:7" ht="18.75" x14ac:dyDescent="0.3">
      <c r="B5" s="1811" t="s">
        <v>3060</v>
      </c>
      <c r="C5" s="1806">
        <v>43617</v>
      </c>
      <c r="D5" s="261"/>
    </row>
    <row r="6" spans="2:7" ht="18.75" x14ac:dyDescent="0.3">
      <c r="B6" s="1812" t="s">
        <v>3061</v>
      </c>
      <c r="C6" s="1806">
        <v>100515.58</v>
      </c>
      <c r="D6" s="261"/>
    </row>
    <row r="7" spans="2:7" ht="19.5" thickBot="1" x14ac:dyDescent="0.35">
      <c r="B7" s="1812" t="s">
        <v>1417</v>
      </c>
      <c r="C7" s="1276">
        <v>49749.46</v>
      </c>
      <c r="D7" s="261"/>
    </row>
    <row r="8" spans="2:7" ht="19.5" thickTop="1" x14ac:dyDescent="0.3">
      <c r="B8" s="1813" t="s">
        <v>1418</v>
      </c>
      <c r="C8" s="1806">
        <f>SUM(C4:C7)</f>
        <v>233099.54</v>
      </c>
      <c r="D8" s="261"/>
    </row>
    <row r="9" spans="2:7" ht="19.5" thickBot="1" x14ac:dyDescent="0.35">
      <c r="B9" s="1814" t="s">
        <v>1419</v>
      </c>
      <c r="C9" s="1277">
        <v>-980.25</v>
      </c>
      <c r="D9" s="261"/>
    </row>
    <row r="10" spans="2:7" ht="19.5" thickBot="1" x14ac:dyDescent="0.35">
      <c r="B10" s="1815" t="s">
        <v>3062</v>
      </c>
      <c r="C10" s="1805">
        <v>-38241.599999999999</v>
      </c>
      <c r="D10" s="261"/>
    </row>
    <row r="11" spans="2:7" ht="16.5" thickTop="1" x14ac:dyDescent="0.25">
      <c r="B11" s="154"/>
      <c r="C11" s="1832">
        <v>0</v>
      </c>
      <c r="D11" s="261"/>
    </row>
    <row r="12" spans="2:7" ht="18.75" x14ac:dyDescent="0.3">
      <c r="B12" s="1814" t="s">
        <v>1420</v>
      </c>
      <c r="C12" s="1830">
        <f>C8+C9+C10</f>
        <v>193877.69</v>
      </c>
      <c r="D12" s="261"/>
    </row>
    <row r="13" spans="2:7" ht="18.75" x14ac:dyDescent="0.3">
      <c r="B13" s="1824"/>
      <c r="C13" s="1831">
        <v>0</v>
      </c>
      <c r="D13" s="261"/>
    </row>
    <row r="14" spans="2:7" ht="19.5" thickBot="1" x14ac:dyDescent="0.35">
      <c r="B14" s="1816" t="s">
        <v>3063</v>
      </c>
      <c r="C14" s="1807">
        <v>-164000</v>
      </c>
      <c r="D14" s="261"/>
    </row>
    <row r="15" spans="2:7" ht="19.5" thickTop="1" x14ac:dyDescent="0.3">
      <c r="B15" s="1816" t="s">
        <v>1420</v>
      </c>
      <c r="C15" s="1806">
        <f>C12+C14+C13</f>
        <v>29877.690000000002</v>
      </c>
      <c r="D15" s="261"/>
      <c r="E15" s="79"/>
      <c r="F15" s="79"/>
      <c r="G15" s="79"/>
    </row>
    <row r="16" spans="2:7" x14ac:dyDescent="0.25">
      <c r="B16" s="154"/>
      <c r="C16" s="79"/>
      <c r="D16" s="261"/>
      <c r="E16" s="79"/>
      <c r="F16" s="79"/>
      <c r="G16" s="79"/>
    </row>
    <row r="17" spans="2:7" ht="19.5" thickBot="1" x14ac:dyDescent="0.35">
      <c r="B17" s="155"/>
      <c r="C17" s="1817"/>
      <c r="D17" s="1818"/>
      <c r="E17" s="79"/>
      <c r="F17" s="79"/>
      <c r="G17" s="79"/>
    </row>
    <row r="18" spans="2:7" ht="19.5" thickTop="1" x14ac:dyDescent="0.3">
      <c r="B18" s="79"/>
      <c r="C18" s="1802"/>
      <c r="D18" s="79"/>
      <c r="E18" s="79"/>
      <c r="F18" s="79"/>
      <c r="G18" s="79"/>
    </row>
    <row r="19" spans="2:7" ht="18.75" customHeight="1" x14ac:dyDescent="0.3">
      <c r="B19" s="79"/>
      <c r="C19" s="1802"/>
      <c r="D19" s="79"/>
      <c r="E19" s="1804"/>
      <c r="F19" s="1804"/>
      <c r="G19" s="1804"/>
    </row>
    <row r="20" spans="2:7" ht="18.75" x14ac:dyDescent="0.3">
      <c r="B20" s="79"/>
      <c r="C20" s="1802"/>
      <c r="D20" s="79"/>
      <c r="E20" s="1804"/>
      <c r="F20" s="1804"/>
      <c r="G20" s="1804"/>
    </row>
    <row r="21" spans="2:7" ht="18.75" customHeight="1" thickBot="1" x14ac:dyDescent="0.35">
      <c r="B21" s="79"/>
      <c r="C21" s="1802"/>
      <c r="D21" s="79"/>
      <c r="E21" s="1804"/>
      <c r="F21" s="1804"/>
      <c r="G21" s="1804"/>
    </row>
    <row r="22" spans="2:7" ht="19.5" customHeight="1" thickTop="1" x14ac:dyDescent="0.25">
      <c r="B22" s="1808"/>
      <c r="C22" s="1820" t="s">
        <v>3064</v>
      </c>
      <c r="D22" s="1809"/>
      <c r="E22" s="1803"/>
      <c r="F22" s="1803"/>
      <c r="G22" s="1803"/>
    </row>
    <row r="23" spans="2:7" ht="23.25" x14ac:dyDescent="0.35">
      <c r="B23" s="1810"/>
      <c r="C23" s="1801"/>
      <c r="D23" s="261"/>
      <c r="E23" s="79"/>
      <c r="F23" s="79"/>
      <c r="G23" s="79"/>
    </row>
    <row r="24" spans="2:7" ht="23.25" x14ac:dyDescent="0.35">
      <c r="B24" s="1826" t="s">
        <v>3059</v>
      </c>
      <c r="C24" s="1827">
        <v>27611.5</v>
      </c>
      <c r="D24" s="261"/>
      <c r="E24" s="2231"/>
      <c r="F24" s="2232"/>
      <c r="G24" s="79"/>
    </row>
    <row r="25" spans="2:7" ht="18.75" x14ac:dyDescent="0.3">
      <c r="B25" s="1826" t="s">
        <v>3060</v>
      </c>
      <c r="C25" s="1827">
        <v>49759</v>
      </c>
      <c r="D25" s="261"/>
      <c r="E25" s="79"/>
      <c r="F25" s="79"/>
      <c r="G25" s="79"/>
    </row>
    <row r="26" spans="2:7" ht="18.75" x14ac:dyDescent="0.3">
      <c r="B26" s="1828" t="s">
        <v>3061</v>
      </c>
      <c r="C26" s="1827">
        <v>95589.99</v>
      </c>
      <c r="D26" s="261"/>
      <c r="E26" s="79"/>
      <c r="F26" s="79"/>
      <c r="G26" s="79"/>
    </row>
    <row r="27" spans="2:7" ht="19.5" thickBot="1" x14ac:dyDescent="0.35">
      <c r="B27" s="1825" t="s">
        <v>1417</v>
      </c>
      <c r="C27" s="1276">
        <v>70731.69</v>
      </c>
      <c r="D27" s="261"/>
      <c r="E27" s="79"/>
      <c r="F27" s="79"/>
      <c r="G27" s="79"/>
    </row>
    <row r="28" spans="2:7" ht="19.5" thickTop="1" x14ac:dyDescent="0.3">
      <c r="B28" s="1812" t="s">
        <v>1417</v>
      </c>
      <c r="C28" s="1806">
        <f>13800+13800</f>
        <v>27600</v>
      </c>
      <c r="D28" s="261"/>
      <c r="E28" s="79"/>
      <c r="F28" s="79"/>
      <c r="G28" s="79"/>
    </row>
    <row r="29" spans="2:7" ht="18.75" x14ac:dyDescent="0.3">
      <c r="B29" s="1813"/>
      <c r="C29" s="1827">
        <f>SUM(C24:C28)</f>
        <v>271292.18</v>
      </c>
      <c r="D29" s="261"/>
      <c r="E29" s="79"/>
      <c r="F29" s="79"/>
      <c r="G29" s="79"/>
    </row>
    <row r="30" spans="2:7" ht="19.5" thickBot="1" x14ac:dyDescent="0.35">
      <c r="B30" s="1814" t="s">
        <v>1419</v>
      </c>
      <c r="C30" s="1277">
        <v>-3834.47</v>
      </c>
      <c r="D30" s="261"/>
    </row>
    <row r="31" spans="2:7" ht="19.5" thickBot="1" x14ac:dyDescent="0.35">
      <c r="B31" s="1815" t="s">
        <v>3062</v>
      </c>
      <c r="C31" s="1805">
        <v>-83718.5</v>
      </c>
      <c r="D31" s="261"/>
    </row>
    <row r="32" spans="2:7" ht="20.25" thickTop="1" thickBot="1" x14ac:dyDescent="0.35">
      <c r="B32" s="154"/>
      <c r="C32" s="1821">
        <v>0</v>
      </c>
      <c r="D32" s="261"/>
    </row>
    <row r="33" spans="2:4" ht="18.75" x14ac:dyDescent="0.3">
      <c r="B33" s="1814" t="s">
        <v>1420</v>
      </c>
      <c r="C33" s="1806">
        <f>C29+C30+C31</f>
        <v>183739.21000000002</v>
      </c>
      <c r="D33" s="261"/>
    </row>
    <row r="34" spans="2:4" ht="19.5" thickBot="1" x14ac:dyDescent="0.35">
      <c r="B34" s="1816" t="s">
        <v>3065</v>
      </c>
      <c r="C34" s="1807">
        <v>-27600</v>
      </c>
      <c r="D34" s="261"/>
    </row>
    <row r="35" spans="2:4" ht="19.5" thickTop="1" x14ac:dyDescent="0.3">
      <c r="B35" s="1816" t="s">
        <v>1418</v>
      </c>
      <c r="C35" s="1829">
        <f>C33+C34</f>
        <v>156139.21000000002</v>
      </c>
      <c r="D35" s="261"/>
    </row>
    <row r="36" spans="2:4" ht="19.5" thickBot="1" x14ac:dyDescent="0.35">
      <c r="B36" s="154"/>
      <c r="C36" s="1823">
        <v>-133000</v>
      </c>
      <c r="D36" s="261"/>
    </row>
    <row r="37" spans="2:4" ht="18.75" x14ac:dyDescent="0.3">
      <c r="B37" s="1824" t="s">
        <v>1420</v>
      </c>
      <c r="C37" s="1822">
        <f>C35+C36</f>
        <v>23139.210000000021</v>
      </c>
      <c r="D37" s="261"/>
    </row>
    <row r="38" spans="2:4" ht="19.5" thickBot="1" x14ac:dyDescent="0.35">
      <c r="B38" s="155"/>
      <c r="C38" s="1817"/>
      <c r="D38" s="1818"/>
    </row>
    <row r="39" spans="2:4" ht="19.5" thickTop="1" x14ac:dyDescent="0.3">
      <c r="C39" s="1279"/>
    </row>
    <row r="40" spans="2:4" ht="18.75" x14ac:dyDescent="0.3">
      <c r="C40" s="1279"/>
    </row>
  </sheetData>
  <mergeCells count="1">
    <mergeCell ref="E24:F24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51"/>
    <col min="2" max="2" width="11.42578125" style="2"/>
    <col min="3" max="3" width="14.28515625" style="407" customWidth="1"/>
    <col min="4" max="4" width="17.85546875" style="279" bestFit="1" customWidth="1"/>
    <col min="5" max="6" width="11.42578125" style="551"/>
    <col min="7" max="7" width="11.42578125" style="423"/>
    <col min="8" max="8" width="19" style="279" customWidth="1"/>
    <col min="9" max="10" width="4.42578125" style="551" customWidth="1"/>
    <col min="11" max="11" width="11.42578125" style="551"/>
    <col min="12" max="12" width="11.42578125" style="2"/>
    <col min="13" max="13" width="14.28515625" style="407" customWidth="1"/>
    <col min="14" max="14" width="17.85546875" style="279" bestFit="1" customWidth="1"/>
    <col min="15" max="16" width="11.42578125" style="551"/>
    <col min="17" max="17" width="11.42578125" style="423"/>
    <col min="18" max="18" width="19" style="279" customWidth="1"/>
    <col min="19" max="20" width="4.42578125" style="551" customWidth="1"/>
    <col min="21" max="21" width="11.42578125" style="551"/>
    <col min="22" max="22" width="11.42578125" style="2"/>
    <col min="23" max="23" width="14.28515625" style="2" customWidth="1"/>
    <col min="24" max="24" width="17.85546875" style="279" bestFit="1" customWidth="1"/>
    <col min="25" max="26" width="11.42578125" style="551"/>
    <col min="27" max="27" width="11.42578125" style="423"/>
    <col min="28" max="28" width="19" style="279" customWidth="1"/>
    <col min="29" max="29" width="4.42578125" style="551" customWidth="1"/>
    <col min="30" max="30" width="11.42578125" style="551"/>
    <col min="31" max="31" width="11.42578125" style="2"/>
    <col min="32" max="32" width="14.28515625" style="2" customWidth="1"/>
    <col min="33" max="33" width="17.85546875" style="279" bestFit="1" customWidth="1"/>
    <col min="34" max="35" width="11.42578125" style="551"/>
    <col min="36" max="36" width="11.42578125" style="423"/>
    <col min="37" max="37" width="19" style="279" customWidth="1"/>
    <col min="38" max="38" width="4.42578125" style="551" customWidth="1"/>
    <col min="39" max="39" width="11.42578125" style="551"/>
    <col min="40" max="40" width="11.42578125" style="2"/>
    <col min="41" max="41" width="14.28515625" style="2" customWidth="1"/>
    <col min="42" max="42" width="17.85546875" style="279" bestFit="1" customWidth="1"/>
    <col min="43" max="44" width="11.42578125" style="551"/>
    <col min="45" max="45" width="11.42578125" style="423"/>
    <col min="46" max="46" width="19" style="279" customWidth="1"/>
    <col min="47" max="47" width="4.42578125" style="551" customWidth="1"/>
    <col min="48" max="16384" width="11.42578125" style="551"/>
  </cols>
  <sheetData>
    <row r="2" spans="1:47" ht="33.75" x14ac:dyDescent="0.5">
      <c r="A2" s="1280" t="s">
        <v>1449</v>
      </c>
      <c r="B2" s="2130" t="s">
        <v>1422</v>
      </c>
      <c r="C2" s="2130"/>
      <c r="D2" s="2130"/>
      <c r="E2" s="2130"/>
      <c r="F2" s="2130"/>
      <c r="G2" s="2130"/>
      <c r="H2" s="2130"/>
      <c r="K2" s="1280" t="s">
        <v>1445</v>
      </c>
      <c r="L2" s="2130" t="s">
        <v>1422</v>
      </c>
      <c r="M2" s="2130"/>
      <c r="N2" s="2130"/>
      <c r="O2" s="2130"/>
      <c r="P2" s="2130"/>
      <c r="Q2" s="2130"/>
      <c r="R2" s="2130"/>
      <c r="U2" s="1280" t="s">
        <v>1421</v>
      </c>
      <c r="V2" s="2130" t="s">
        <v>1422</v>
      </c>
      <c r="W2" s="2130"/>
      <c r="X2" s="2130"/>
      <c r="Y2" s="2130"/>
      <c r="Z2" s="2130"/>
      <c r="AA2" s="2130"/>
      <c r="AB2" s="2130"/>
      <c r="AD2" s="1280" t="s">
        <v>1423</v>
      </c>
      <c r="AE2" s="2130" t="s">
        <v>1422</v>
      </c>
      <c r="AF2" s="2130"/>
      <c r="AG2" s="2130"/>
      <c r="AH2" s="2130"/>
      <c r="AI2" s="2130"/>
      <c r="AJ2" s="2130"/>
      <c r="AK2" s="2130"/>
      <c r="AM2" s="1281" t="s">
        <v>1424</v>
      </c>
      <c r="AN2" s="2130" t="s">
        <v>1422</v>
      </c>
      <c r="AO2" s="2130"/>
      <c r="AP2" s="2130"/>
      <c r="AQ2" s="2130"/>
      <c r="AR2" s="2130"/>
      <c r="AS2" s="2130"/>
      <c r="AT2" s="2130"/>
    </row>
    <row r="4" spans="1:47" ht="15.75" thickBot="1" x14ac:dyDescent="0.3"/>
    <row r="5" spans="1:47" ht="21.75" thickBot="1" x14ac:dyDescent="0.4">
      <c r="B5" s="1282" t="s">
        <v>1373</v>
      </c>
      <c r="C5" s="1301" t="s">
        <v>0</v>
      </c>
      <c r="D5" s="1283" t="s">
        <v>2</v>
      </c>
      <c r="E5" s="1282"/>
      <c r="G5" s="2233" t="s">
        <v>17</v>
      </c>
      <c r="H5" s="2234"/>
      <c r="I5" s="2235"/>
      <c r="J5" s="1300"/>
      <c r="L5" s="1282" t="s">
        <v>1373</v>
      </c>
      <c r="M5" s="1301" t="s">
        <v>0</v>
      </c>
      <c r="N5" s="1283" t="s">
        <v>2</v>
      </c>
      <c r="O5" s="1282"/>
      <c r="Q5" s="2233" t="s">
        <v>17</v>
      </c>
      <c r="R5" s="2234"/>
      <c r="S5" s="2235"/>
      <c r="T5" s="1300"/>
      <c r="V5" s="1282" t="s">
        <v>1373</v>
      </c>
      <c r="W5" s="1282" t="s">
        <v>0</v>
      </c>
      <c r="X5" s="1283" t="s">
        <v>2</v>
      </c>
      <c r="Y5" s="1282"/>
      <c r="AA5" s="2233" t="s">
        <v>17</v>
      </c>
      <c r="AB5" s="2234"/>
      <c r="AC5" s="2235"/>
      <c r="AE5" s="1282" t="s">
        <v>1373</v>
      </c>
      <c r="AF5" s="1282" t="s">
        <v>0</v>
      </c>
      <c r="AG5" s="1283" t="s">
        <v>2</v>
      </c>
      <c r="AH5" s="1282"/>
      <c r="AJ5" s="2233" t="s">
        <v>17</v>
      </c>
      <c r="AK5" s="2234"/>
      <c r="AL5" s="2235"/>
      <c r="AN5" s="1282" t="s">
        <v>1373</v>
      </c>
      <c r="AO5" s="1282" t="s">
        <v>0</v>
      </c>
      <c r="AP5" s="1283" t="s">
        <v>2</v>
      </c>
      <c r="AQ5" s="1282"/>
      <c r="AS5" s="2233" t="s">
        <v>17</v>
      </c>
      <c r="AT5" s="2234"/>
      <c r="AU5" s="2235"/>
    </row>
    <row r="6" spans="1:47" ht="15.75" thickTop="1" x14ac:dyDescent="0.25">
      <c r="B6" s="2" t="s">
        <v>743</v>
      </c>
      <c r="C6" s="407">
        <v>41356</v>
      </c>
      <c r="D6" s="279">
        <v>141396.5</v>
      </c>
      <c r="L6" s="2" t="s">
        <v>738</v>
      </c>
      <c r="M6" s="407">
        <v>41339</v>
      </c>
      <c r="N6" s="279">
        <v>64769</v>
      </c>
    </row>
    <row r="7" spans="1:47" x14ac:dyDescent="0.25">
      <c r="B7" s="2" t="s">
        <v>762</v>
      </c>
      <c r="C7" s="407">
        <v>41370</v>
      </c>
      <c r="D7" s="279">
        <v>56929.02</v>
      </c>
      <c r="F7" s="551" t="s">
        <v>1425</v>
      </c>
      <c r="G7" s="546">
        <v>41373</v>
      </c>
      <c r="H7" s="279">
        <v>600000</v>
      </c>
      <c r="L7" s="2" t="s">
        <v>739</v>
      </c>
      <c r="M7" s="407">
        <v>41341</v>
      </c>
      <c r="N7" s="279">
        <v>168184.8</v>
      </c>
      <c r="P7" s="551" t="s">
        <v>1425</v>
      </c>
      <c r="Q7" s="546">
        <v>41344</v>
      </c>
      <c r="R7" s="279">
        <v>350000</v>
      </c>
      <c r="S7" s="551" t="s">
        <v>1446</v>
      </c>
      <c r="V7" s="2" t="s">
        <v>734</v>
      </c>
      <c r="W7" s="7">
        <v>41329</v>
      </c>
      <c r="X7" s="279">
        <v>64298.85</v>
      </c>
      <c r="Z7" s="551" t="s">
        <v>1425</v>
      </c>
      <c r="AA7" s="546">
        <v>41309</v>
      </c>
      <c r="AB7" s="279">
        <v>350000</v>
      </c>
      <c r="AE7" s="2">
        <v>271</v>
      </c>
      <c r="AF7" s="7">
        <v>41324</v>
      </c>
      <c r="AG7" s="279">
        <v>52306.64</v>
      </c>
      <c r="AI7" s="551" t="s">
        <v>1425</v>
      </c>
      <c r="AJ7" s="546">
        <v>41325</v>
      </c>
      <c r="AK7" s="279">
        <v>300000</v>
      </c>
      <c r="AN7" s="2">
        <v>249</v>
      </c>
      <c r="AO7" s="7">
        <v>41293</v>
      </c>
      <c r="AP7" s="279">
        <v>95635</v>
      </c>
      <c r="AS7" s="546">
        <v>41298</v>
      </c>
      <c r="AT7" s="279">
        <v>400000</v>
      </c>
    </row>
    <row r="8" spans="1:47" x14ac:dyDescent="0.25">
      <c r="B8" s="2" t="s">
        <v>763</v>
      </c>
      <c r="C8" s="407">
        <v>41371</v>
      </c>
      <c r="D8" s="279">
        <v>144755.16</v>
      </c>
      <c r="F8" s="551" t="s">
        <v>1425</v>
      </c>
      <c r="G8" s="546">
        <v>41383</v>
      </c>
      <c r="H8" s="279">
        <v>500000</v>
      </c>
      <c r="L8" s="2" t="s">
        <v>740</v>
      </c>
      <c r="M8" s="407">
        <v>41345</v>
      </c>
      <c r="N8" s="279">
        <v>81288.679999999993</v>
      </c>
      <c r="P8" s="551" t="s">
        <v>1425</v>
      </c>
      <c r="Q8" s="546">
        <v>41348</v>
      </c>
      <c r="R8" s="279">
        <v>100000</v>
      </c>
      <c r="S8" s="551" t="s">
        <v>1446</v>
      </c>
      <c r="V8" s="2" t="s">
        <v>735</v>
      </c>
      <c r="W8" s="7">
        <v>41333</v>
      </c>
      <c r="X8" s="279">
        <v>33875</v>
      </c>
      <c r="Z8" s="551" t="s">
        <v>1426</v>
      </c>
      <c r="AA8" s="546">
        <v>41311</v>
      </c>
      <c r="AB8" s="279">
        <v>72210.850000000006</v>
      </c>
      <c r="AE8" s="2">
        <v>273</v>
      </c>
      <c r="AF8" s="7">
        <v>41323</v>
      </c>
      <c r="AG8" s="279">
        <v>109593</v>
      </c>
      <c r="AI8" s="551" t="s">
        <v>1425</v>
      </c>
      <c r="AJ8" s="546">
        <v>41330</v>
      </c>
      <c r="AK8" s="279">
        <v>100000</v>
      </c>
      <c r="AN8" s="2">
        <v>250</v>
      </c>
      <c r="AO8" s="7">
        <v>41296</v>
      </c>
      <c r="AP8" s="279">
        <v>91026.4</v>
      </c>
      <c r="AS8" s="546">
        <v>41304</v>
      </c>
      <c r="AT8" s="279">
        <v>300000</v>
      </c>
    </row>
    <row r="9" spans="1:47" x14ac:dyDescent="0.25">
      <c r="B9" s="2" t="s">
        <v>764</v>
      </c>
      <c r="C9" s="407">
        <v>41369</v>
      </c>
      <c r="D9" s="279">
        <v>156510</v>
      </c>
      <c r="F9" s="551" t="s">
        <v>1425</v>
      </c>
      <c r="G9" s="546">
        <v>41389</v>
      </c>
      <c r="H9" s="279">
        <v>400000</v>
      </c>
      <c r="L9" s="2" t="s">
        <v>73</v>
      </c>
      <c r="M9" s="407">
        <v>41335</v>
      </c>
      <c r="N9" s="279">
        <v>179124.53</v>
      </c>
      <c r="P9" s="551" t="s">
        <v>1425</v>
      </c>
      <c r="Q9" s="546">
        <v>41352</v>
      </c>
      <c r="R9" s="279">
        <v>200000</v>
      </c>
      <c r="S9" s="551" t="s">
        <v>1446</v>
      </c>
      <c r="V9" s="2" t="s">
        <v>736</v>
      </c>
      <c r="W9" s="7">
        <v>41335</v>
      </c>
      <c r="X9" s="279">
        <v>147623</v>
      </c>
      <c r="Z9" s="551" t="s">
        <v>1425</v>
      </c>
      <c r="AA9" s="546"/>
      <c r="AE9" s="2">
        <v>274</v>
      </c>
      <c r="AF9" s="7">
        <v>41325</v>
      </c>
      <c r="AG9" s="279">
        <v>93475</v>
      </c>
      <c r="AI9" s="551" t="s">
        <v>1425</v>
      </c>
      <c r="AJ9" s="546">
        <v>41330</v>
      </c>
      <c r="AK9" s="279">
        <v>260000</v>
      </c>
      <c r="AN9" s="2">
        <v>251</v>
      </c>
      <c r="AO9" s="7">
        <v>41297</v>
      </c>
      <c r="AP9" s="279">
        <v>79400.100000000006</v>
      </c>
      <c r="AS9" s="546">
        <v>41310</v>
      </c>
      <c r="AT9" s="279">
        <v>400000</v>
      </c>
    </row>
    <row r="10" spans="1:47" x14ac:dyDescent="0.25">
      <c r="B10" s="2" t="s">
        <v>765</v>
      </c>
      <c r="C10" s="407">
        <v>41376</v>
      </c>
      <c r="D10" s="279">
        <v>27928.6</v>
      </c>
      <c r="F10" s="122" t="s">
        <v>1425</v>
      </c>
      <c r="G10" s="546">
        <v>41390</v>
      </c>
      <c r="H10" s="279">
        <v>155434.5</v>
      </c>
      <c r="L10" s="2" t="s">
        <v>741</v>
      </c>
      <c r="M10" s="407">
        <v>41351</v>
      </c>
      <c r="N10" s="279">
        <v>90364.5</v>
      </c>
      <c r="P10" s="122" t="s">
        <v>1425</v>
      </c>
      <c r="Q10" s="546">
        <v>41355</v>
      </c>
      <c r="R10" s="279">
        <v>200000</v>
      </c>
      <c r="S10" s="551" t="s">
        <v>1446</v>
      </c>
      <c r="V10" s="2" t="s">
        <v>737</v>
      </c>
      <c r="W10" s="7">
        <v>41337</v>
      </c>
      <c r="X10" s="279">
        <v>176414.11</v>
      </c>
      <c r="Z10" s="122" t="s">
        <v>1427</v>
      </c>
      <c r="AA10" s="546"/>
      <c r="AE10" s="2">
        <v>275</v>
      </c>
      <c r="AF10" s="7">
        <v>41325</v>
      </c>
      <c r="AG10" s="279">
        <v>101252.5</v>
      </c>
      <c r="AI10" s="122" t="s">
        <v>1427</v>
      </c>
      <c r="AJ10" s="546">
        <v>41337</v>
      </c>
      <c r="AK10" s="279">
        <v>17732</v>
      </c>
      <c r="AN10" s="2">
        <v>252</v>
      </c>
      <c r="AO10" s="7">
        <v>41298</v>
      </c>
      <c r="AP10" s="279">
        <v>203365.45</v>
      </c>
      <c r="AS10" s="546">
        <v>41316</v>
      </c>
      <c r="AT10" s="279">
        <v>400000</v>
      </c>
    </row>
    <row r="11" spans="1:47" x14ac:dyDescent="0.25">
      <c r="B11" s="2" t="s">
        <v>766</v>
      </c>
      <c r="C11" s="407">
        <v>41377</v>
      </c>
      <c r="D11" s="279">
        <v>135130.12</v>
      </c>
      <c r="F11" s="122" t="s">
        <v>1425</v>
      </c>
      <c r="G11" s="546"/>
      <c r="L11" s="2" t="s">
        <v>742</v>
      </c>
      <c r="M11" s="407">
        <v>41354</v>
      </c>
      <c r="N11" s="279">
        <v>157065</v>
      </c>
      <c r="P11" s="122" t="s">
        <v>1425</v>
      </c>
      <c r="Q11" s="546">
        <v>41360</v>
      </c>
      <c r="R11" s="279">
        <v>370730</v>
      </c>
      <c r="S11" s="551" t="s">
        <v>1447</v>
      </c>
      <c r="W11" s="7"/>
      <c r="AA11" s="546"/>
      <c r="AE11" s="2">
        <v>276</v>
      </c>
      <c r="AF11" s="7">
        <v>41326</v>
      </c>
      <c r="AG11" s="279">
        <v>146186</v>
      </c>
      <c r="AJ11" s="546"/>
      <c r="AN11" s="2">
        <v>253</v>
      </c>
      <c r="AO11" s="7">
        <v>41300</v>
      </c>
      <c r="AP11" s="279">
        <v>43792</v>
      </c>
      <c r="AS11" s="546">
        <v>41323</v>
      </c>
      <c r="AT11" s="279">
        <v>73238.2</v>
      </c>
    </row>
    <row r="12" spans="1:47" ht="15.75" thickBot="1" x14ac:dyDescent="0.3">
      <c r="B12" s="2" t="s">
        <v>767</v>
      </c>
      <c r="C12" s="407">
        <v>41376</v>
      </c>
      <c r="D12" s="279">
        <v>17864.439999999999</v>
      </c>
      <c r="H12" s="336">
        <v>0</v>
      </c>
      <c r="L12" s="2" t="s">
        <v>744</v>
      </c>
      <c r="M12" s="407">
        <v>41363</v>
      </c>
      <c r="N12" s="279">
        <v>233228.82</v>
      </c>
      <c r="R12" s="336">
        <v>0</v>
      </c>
      <c r="W12" s="7"/>
      <c r="AB12" s="336">
        <v>0</v>
      </c>
      <c r="AE12" s="2">
        <v>279</v>
      </c>
      <c r="AF12" s="7">
        <v>41330</v>
      </c>
      <c r="AG12" s="279">
        <v>174918.62</v>
      </c>
      <c r="AK12" s="336">
        <v>0</v>
      </c>
      <c r="AN12" s="2">
        <v>256</v>
      </c>
      <c r="AO12" s="7">
        <v>41301</v>
      </c>
      <c r="AP12" s="279">
        <v>56465</v>
      </c>
      <c r="AT12" s="336">
        <v>0</v>
      </c>
    </row>
    <row r="13" spans="1:47" ht="19.5" thickTop="1" x14ac:dyDescent="0.3">
      <c r="B13" s="2" t="s">
        <v>768</v>
      </c>
      <c r="C13" s="407">
        <v>41380</v>
      </c>
      <c r="D13" s="279">
        <v>226722.36</v>
      </c>
      <c r="H13" s="1275">
        <f>SUM(H7:H12)</f>
        <v>1655434.5</v>
      </c>
      <c r="L13" s="2" t="s">
        <v>745</v>
      </c>
      <c r="M13" s="407">
        <v>41365</v>
      </c>
      <c r="N13" s="279">
        <v>174857.53</v>
      </c>
      <c r="R13" s="1275">
        <f>SUM(R7:R12)</f>
        <v>1220730</v>
      </c>
      <c r="W13" s="7"/>
      <c r="AB13" s="1275">
        <f>SUM(AB7:AB12)</f>
        <v>422210.85</v>
      </c>
      <c r="AF13" s="7"/>
      <c r="AK13" s="1275">
        <f>SUM(AK7:AK12)</f>
        <v>677732</v>
      </c>
      <c r="AN13" s="2">
        <v>257</v>
      </c>
      <c r="AO13" s="7">
        <v>41302</v>
      </c>
      <c r="AP13" s="279">
        <v>93634.35</v>
      </c>
      <c r="AT13" s="1275">
        <f>SUM(AT7:AT12)</f>
        <v>1573238.2</v>
      </c>
    </row>
    <row r="14" spans="1:47" x14ac:dyDescent="0.25">
      <c r="B14" s="2" t="s">
        <v>769</v>
      </c>
      <c r="C14" s="407">
        <v>41384</v>
      </c>
      <c r="D14" s="279">
        <v>119522</v>
      </c>
      <c r="L14" s="2" t="s">
        <v>746</v>
      </c>
      <c r="M14" s="407">
        <v>41367</v>
      </c>
      <c r="N14" s="279">
        <v>71846.5</v>
      </c>
      <c r="W14" s="7"/>
      <c r="AF14" s="7"/>
      <c r="AN14" s="2">
        <v>259</v>
      </c>
      <c r="AO14" s="7">
        <v>41303</v>
      </c>
      <c r="AP14" s="279">
        <v>114430</v>
      </c>
    </row>
    <row r="15" spans="1:47" ht="15.75" x14ac:dyDescent="0.25">
      <c r="B15" s="2" t="s">
        <v>770</v>
      </c>
      <c r="C15" s="407">
        <v>41386</v>
      </c>
      <c r="D15" s="279">
        <v>243467</v>
      </c>
      <c r="F15" s="551" t="s">
        <v>1448</v>
      </c>
      <c r="G15" s="423">
        <v>41360</v>
      </c>
      <c r="H15" s="1302">
        <v>89561</v>
      </c>
      <c r="N15" s="279">
        <v>0</v>
      </c>
      <c r="P15" s="551" t="s">
        <v>1448</v>
      </c>
      <c r="Q15" s="423">
        <v>41360</v>
      </c>
      <c r="R15" s="1302">
        <v>89561</v>
      </c>
      <c r="W15" s="7"/>
      <c r="AF15" s="7"/>
      <c r="AN15" s="2">
        <v>261</v>
      </c>
      <c r="AO15" s="7">
        <v>41305</v>
      </c>
      <c r="AP15" s="279">
        <v>96998.6</v>
      </c>
    </row>
    <row r="16" spans="1:47" x14ac:dyDescent="0.25">
      <c r="B16" s="2" t="s">
        <v>771</v>
      </c>
      <c r="C16" s="407">
        <v>41386</v>
      </c>
      <c r="D16" s="279">
        <v>23578</v>
      </c>
      <c r="N16" s="279">
        <v>0</v>
      </c>
      <c r="W16" s="7"/>
      <c r="AF16" s="7"/>
      <c r="AN16" s="2">
        <v>263</v>
      </c>
      <c r="AO16" s="7">
        <v>41307</v>
      </c>
      <c r="AP16" s="279">
        <v>74775.7</v>
      </c>
    </row>
    <row r="17" spans="2:46" x14ac:dyDescent="0.25">
      <c r="B17" s="2" t="s">
        <v>772</v>
      </c>
      <c r="C17" s="407">
        <v>41392</v>
      </c>
      <c r="D17" s="279">
        <v>32000</v>
      </c>
      <c r="N17" s="279">
        <v>0</v>
      </c>
      <c r="W17" s="7"/>
      <c r="AF17" s="7"/>
      <c r="AN17" s="2">
        <v>264</v>
      </c>
      <c r="AO17" s="7">
        <v>41306</v>
      </c>
      <c r="AP17" s="279">
        <v>17586.900000000001</v>
      </c>
    </row>
    <row r="18" spans="2:46" x14ac:dyDescent="0.25">
      <c r="B18" s="2" t="s">
        <v>773</v>
      </c>
      <c r="C18" s="407">
        <v>41391</v>
      </c>
      <c r="D18" s="279">
        <v>113565</v>
      </c>
      <c r="N18" s="279">
        <v>0</v>
      </c>
      <c r="W18" s="7"/>
      <c r="AF18" s="7"/>
      <c r="AN18" s="2">
        <v>265</v>
      </c>
      <c r="AO18" s="7">
        <v>41307</v>
      </c>
      <c r="AP18" s="279">
        <v>8846.5</v>
      </c>
    </row>
    <row r="19" spans="2:46" x14ac:dyDescent="0.25">
      <c r="B19" s="2" t="s">
        <v>774</v>
      </c>
      <c r="C19" s="407" t="s">
        <v>1450</v>
      </c>
      <c r="D19" s="279">
        <v>216066.3</v>
      </c>
      <c r="N19" s="279">
        <v>0</v>
      </c>
      <c r="W19" s="7"/>
      <c r="AF19" s="7"/>
      <c r="AN19" s="2">
        <v>266</v>
      </c>
      <c r="AO19" s="7">
        <v>41308</v>
      </c>
      <c r="AP19" s="279">
        <v>65857</v>
      </c>
    </row>
    <row r="20" spans="2:46" ht="15.75" thickBot="1" x14ac:dyDescent="0.3">
      <c r="D20" s="279">
        <v>0</v>
      </c>
      <c r="N20" s="279">
        <v>0</v>
      </c>
      <c r="W20" s="7"/>
      <c r="AF20" s="7"/>
      <c r="AN20" s="2">
        <v>267</v>
      </c>
      <c r="AO20" s="7">
        <v>41311</v>
      </c>
      <c r="AP20" s="279">
        <v>208177.2</v>
      </c>
    </row>
    <row r="21" spans="2:46" ht="19.5" thickBot="1" x14ac:dyDescent="0.35">
      <c r="D21" s="279">
        <v>0</v>
      </c>
      <c r="G21" s="1284" t="s">
        <v>1428</v>
      </c>
      <c r="H21" s="1285">
        <v>0</v>
      </c>
      <c r="N21" s="279">
        <v>0</v>
      </c>
      <c r="Q21" s="1284" t="s">
        <v>1428</v>
      </c>
      <c r="R21" s="1285">
        <v>0</v>
      </c>
      <c r="W21" s="7"/>
      <c r="AA21" s="1284" t="s">
        <v>1428</v>
      </c>
      <c r="AB21" s="1285">
        <f>X26-AB13</f>
        <v>0.10999999998603016</v>
      </c>
      <c r="AF21" s="7"/>
      <c r="AJ21" s="1284" t="s">
        <v>1428</v>
      </c>
      <c r="AK21" s="1285">
        <f>AG26-AK13</f>
        <v>-0.23999999999068677</v>
      </c>
      <c r="AN21" s="2">
        <v>268</v>
      </c>
      <c r="AO21" s="7">
        <v>41311</v>
      </c>
      <c r="AP21" s="279">
        <v>113563</v>
      </c>
      <c r="AS21" s="1284" t="s">
        <v>1428</v>
      </c>
      <c r="AT21" s="1285">
        <f>AP26-AT13</f>
        <v>0.5</v>
      </c>
    </row>
    <row r="22" spans="2:46" x14ac:dyDescent="0.25">
      <c r="D22" s="279">
        <v>0</v>
      </c>
      <c r="N22" s="279">
        <v>0</v>
      </c>
      <c r="W22" s="7"/>
      <c r="AF22" s="7"/>
      <c r="AN22" s="2">
        <v>269</v>
      </c>
      <c r="AO22" s="7">
        <v>41312</v>
      </c>
      <c r="AP22" s="279">
        <v>12539.5</v>
      </c>
    </row>
    <row r="23" spans="2:46" x14ac:dyDescent="0.25">
      <c r="D23" s="279">
        <v>0</v>
      </c>
      <c r="N23" s="279">
        <v>0</v>
      </c>
      <c r="W23" s="7"/>
      <c r="AF23" s="7"/>
      <c r="AN23" s="2">
        <v>270</v>
      </c>
      <c r="AO23" s="7">
        <v>41316</v>
      </c>
      <c r="AP23" s="279">
        <v>197146</v>
      </c>
    </row>
    <row r="24" spans="2:46" x14ac:dyDescent="0.25">
      <c r="D24" s="279">
        <v>0</v>
      </c>
      <c r="N24" s="279">
        <v>0</v>
      </c>
      <c r="W24" s="7"/>
      <c r="X24" s="279">
        <v>0</v>
      </c>
      <c r="AF24" s="7"/>
      <c r="AG24" s="279">
        <v>0</v>
      </c>
      <c r="AO24" s="7"/>
      <c r="AP24" s="279">
        <v>0</v>
      </c>
    </row>
    <row r="25" spans="2:46" ht="15.75" thickBot="1" x14ac:dyDescent="0.3">
      <c r="D25" s="336">
        <v>0</v>
      </c>
      <c r="N25" s="336">
        <v>0</v>
      </c>
      <c r="X25" s="336">
        <v>0</v>
      </c>
      <c r="AG25" s="336">
        <v>0</v>
      </c>
      <c r="AP25" s="336">
        <v>0</v>
      </c>
    </row>
    <row r="26" spans="2:46" ht="19.5" thickTop="1" x14ac:dyDescent="0.3">
      <c r="D26" s="1275">
        <f>SUM(D6:D25)</f>
        <v>1655434.5</v>
      </c>
      <c r="N26" s="1275">
        <f>SUM(N6:N25)</f>
        <v>1220729.3600000001</v>
      </c>
      <c r="X26" s="1275">
        <f>SUM(X7:X25)</f>
        <v>422210.95999999996</v>
      </c>
      <c r="AG26" s="1275">
        <f>SUM(AG7:AG25)</f>
        <v>677731.76</v>
      </c>
      <c r="AP26" s="1275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2013-12-03T18:02:08Z</cp:lastPrinted>
  <dcterms:created xsi:type="dcterms:W3CDTF">2008-08-15T16:32:34Z</dcterms:created>
  <dcterms:modified xsi:type="dcterms:W3CDTF">2013-12-10T20:38:44Z</dcterms:modified>
</cp:coreProperties>
</file>